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threadedComments/threadedComment3.xml" ContentType="application/vnd.ms-excel.threadedcomments+xml"/>
  <Override PartName="/xl/drawings/drawing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Finance\Financial_Analysis\Commercial Services\Cintas_Corporation\Cintas Acquisition of Vestis\"/>
    </mc:Choice>
  </mc:AlternateContent>
  <xr:revisionPtr revIDLastSave="0" documentId="13_ncr:1_{52A5BE58-C46E-4972-A01B-1899AF9D6FF7}" xr6:coauthVersionLast="47" xr6:coauthVersionMax="47" xr10:uidLastSave="{00000000-0000-0000-0000-000000000000}"/>
  <bookViews>
    <workbookView xWindow="-108" yWindow="-108" windowWidth="23256" windowHeight="12456" tabRatio="709" firstSheet="2" activeTab="4" xr2:uid="{B291BA41-1CF5-4F4A-82E2-24AF40F3096F}"/>
  </bookViews>
  <sheets>
    <sheet name="Cover" sheetId="16" r:id="rId1"/>
    <sheet name="Cintas PNL" sheetId="2" r:id="rId2"/>
    <sheet name="Cintas BS" sheetId="3" r:id="rId3"/>
    <sheet name="Cintas CF" sheetId="4" r:id="rId4"/>
    <sheet name="Cintas Cash Flow" sheetId="19" r:id="rId5"/>
    <sheet name="Vestis Corporation PNL" sheetId="9" r:id="rId6"/>
    <sheet name="Merger Model_Updated" sheetId="12" r:id="rId7"/>
    <sheet name="Pro-Forma DCF Valuation_Updated" sheetId="5" r:id="rId8"/>
    <sheet name="Add_Pro-Forma BS_Debt Schedule" sheetId="18" r:id="rId9"/>
    <sheet name="Conclusion_Updated" sheetId="17" r:id="rId10"/>
    <sheet name="Appendix" sheetId="13" r:id="rId11"/>
    <sheet name="JAZZ Products" sheetId="6" r:id="rId12"/>
    <sheet name="Transaction" sheetId="15" r:id="rId13"/>
  </sheets>
  <externalReferences>
    <externalReference r:id="rId14"/>
    <externalReference r:id="rId15"/>
    <externalReference r:id="rId16"/>
  </externalReferences>
  <definedNames>
    <definedName name="aassas" localSheetId="12" hidden="1">{"PR1","pr1",TRUE,"Sch PR-1"}</definedName>
    <definedName name="aassas" hidden="1">{"PR1","pr1",TRUE,"Sch PR-1"}</definedName>
    <definedName name="adasdasdasdasd" localSheetId="12" hidden="1">{"PR1","pr1",TRUE,"Sch PR-1"}</definedName>
    <definedName name="adasdasdasdasd" hidden="1">{"PR1","pr1",TRUE,"Sch PR-1"}</definedName>
    <definedName name="AS2DocOpenMode" hidden="1">"AS2DocumentEdit"</definedName>
    <definedName name="asasasasas" localSheetId="12" hidden="1">{"PR1","pr1",TRUE,"Sch PR-1"}</definedName>
    <definedName name="asasasasas" hidden="1">{"PR1","pr1",TRUE,"Sch PR-1"}</definedName>
    <definedName name="assasdafsda" localSheetId="12" hidden="1">{"PR1","pr1",TRUE,"Sch PR-1"}</definedName>
    <definedName name="assasdafsda" hidden="1">{"PR1","pr1",TRUE,"Sch PR-1"}</definedName>
    <definedName name="cover_analyst">#REF!</definedName>
    <definedName name="cover_company">#REF!</definedName>
    <definedName name="cover_date">#REF!</definedName>
    <definedName name="cover_industry">#REF!</definedName>
    <definedName name="cover_library">#REF!</definedName>
    <definedName name="cover_pt">#REF!</definedName>
    <definedName name="cover_sector">#REF!</definedName>
    <definedName name="cover_version">#REF!</definedName>
    <definedName name="f" localSheetId="12" hidden="1">{"PR1","pr1",TRUE,"Sch PR-1"}</definedName>
    <definedName name="f" hidden="1">{"PR1","pr1",TRUE,"Sch PR-1"}</definedName>
    <definedName name="fasdfs" localSheetId="12" hidden="1">{#N/A,#N/A,FALSE,"Aging Summary";#N/A,#N/A,FALSE,"Ratio Analysis";#N/A,#N/A,FALSE,"Test 120 Day Accts";#N/A,#N/A,FALSE,"Tickmarks"}</definedName>
    <definedName name="fasdfs" hidden="1">{#N/A,#N/A,FALSE,"Aging Summary";#N/A,#N/A,FALSE,"Ratio Analysis";#N/A,#N/A,FALSE,"Test 120 Day Accts";#N/A,#N/A,FALSE,"Tickmarks"}</definedName>
    <definedName name="IQ_ACCOUNT_CHANGE" hidden="1">"c1449"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T_RECV_10YR_ANN_GROWTH" hidden="1">"c1924"</definedName>
    <definedName name="IQ_ACCT_RECV_1YR_ANN_GROWTH" hidden="1">"c1919"</definedName>
    <definedName name="IQ_ACCT_RECV_2YR_ANN_GROWTH" hidden="1">"c1920"</definedName>
    <definedName name="IQ_ACCT_RECV_3YR_ANN_GROWTH" hidden="1">"c1921"</definedName>
    <definedName name="IQ_ACCT_RECV_5YR_ANN_GROWTH" hidden="1">"c1922"</definedName>
    <definedName name="IQ_ACCT_RECV_7YR_ANN_GROWTH" hidden="1">"c1923"</definedName>
    <definedName name="IQ_ACCUM_DEP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S_CAPITALIZED" hidden="1">"c5"</definedName>
    <definedName name="IQ_ACQUIRE_REAL_ESTATE_CF" hidden="1">"c6"</definedName>
    <definedName name="IQ_ACQUISITION_RE_ASSETS" hidden="1">"c1628"</definedName>
    <definedName name="IQ_AD" hidden="1">"c7"</definedName>
    <definedName name="IQ_ADD_PAID_IN" hidden="1">"c1344"</definedName>
    <definedName name="IQ_ADJ_AVG_BANK_ASSETS" hidden="1">"c2671"</definedName>
    <definedName name="IQ_ADMIN_RATIO" hidden="1">"c2784"</definedName>
    <definedName name="IQ_ADVERTISING" hidden="1">"c2246"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IT" hidden="1">"c13"</definedName>
    <definedName name="IQ_AE_UTI" hidden="1">"c14"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TIONS" hidden="1">"c2837"</definedName>
    <definedName name="IQ_AIR_ORDERS" hidden="1">"c2836"</definedName>
    <definedName name="IQ_AIR_OWNED" hidden="1">"c2832"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GROWTH" hidden="1">"c18"</definedName>
    <definedName name="IQ_ALLOWANCE_1YR_ANN_GROWTH" hidden="1">"c19"</definedName>
    <definedName name="IQ_ALLOWANCE_2YR_ANN_GROWTH" hidden="1">"c20"</definedName>
    <definedName name="IQ_ALLOWANCE_3YR_ANN_GROWTH" hidden="1">"c21"</definedName>
    <definedName name="IQ_ALLOWANCE_5YR_ANN_GROWTH" hidden="1">"c22"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ORTIZATION" hidden="1">"c1591"</definedName>
    <definedName name="IQ_AMT_OUT" hidden="1">"c2145"</definedName>
    <definedName name="IQ_ANNU_DISTRIBUTION_UNIT" hidden="1">"c3004"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IT" hidden="1">"c60"</definedName>
    <definedName name="IQ_ASSET_WRITEDOWN_UTI" hidden="1">"c61"</definedName>
    <definedName name="IQ_ASSETS_CAP_LEASE_DEPR" hidden="1">"c2068"</definedName>
    <definedName name="IQ_ASSETS_CAP_LEASE_GROSS" hidden="1">"c2069"</definedName>
    <definedName name="IQ_ASSETS_OPER_LEASE_DEPR" hidden="1">"c2070"</definedName>
    <definedName name="IQ_ASSETS_OPER_LEASE_GROSS" hidden="1">"c2071"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UDITOR_NAME" hidden="1">"c1539"</definedName>
    <definedName name="IQ_AUDITOR_OPINION" hidden="1">"c1540"</definedName>
    <definedName name="IQ_AUTO_WRITTEN" hidden="1">"c62"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NO" hidden="1">"c64"</definedName>
    <definedName name="IQ_AVG_DAILY_VOL" hidden="1">"c65"</definedName>
    <definedName name="IQ_AVG_INT_BEAR_LIAB" hidden="1">"c66"</definedName>
    <definedName name="IQ_AVG_INT_BEAR_LIAB_10YR_ANN_GROWTH" hidden="1">"c67"</definedName>
    <definedName name="IQ_AVG_INT_BEAR_LIAB_1YR_ANN_GROWTH" hidden="1">"c68"</definedName>
    <definedName name="IQ_AVG_INT_BEAR_LIAB_2YR_ANN_GROWTH" hidden="1">"c69"</definedName>
    <definedName name="IQ_AVG_INT_BEAR_LIAB_3YR_ANN_GROWTH" hidden="1">"c70"</definedName>
    <definedName name="IQ_AVG_INT_BEAR_LIAB_5YR_ANN_GROWTH" hidden="1">"c71"</definedName>
    <definedName name="IQ_AVG_INT_BEAR_LIAB_7YR_ANN_GROWTH" hidden="1">"c72"</definedName>
    <definedName name="IQ_AVG_INT_EARN_ASSETS" hidden="1">"c73"</definedName>
    <definedName name="IQ_AVG_INT_EARN_ASSETS_10YR_ANN_GROWTH" hidden="1">"c74"</definedName>
    <definedName name="IQ_AVG_INT_EARN_ASSETS_1YR_ANN_GROWTH" hidden="1">"c75"</definedName>
    <definedName name="IQ_AVG_INT_EARN_ASSETS_2YR_ANN_GROWTH" hidden="1">"c76"</definedName>
    <definedName name="IQ_AVG_INT_EARN_ASSETS_3YR_ANN_GROWTH" hidden="1">"c77"</definedName>
    <definedName name="IQ_AVG_INT_EARN_ASSETS_5YR_ANN_GROWTH" hidden="1">"c78"</definedName>
    <definedName name="IQ_AVG_INT_EARN_ASSETS_7YR_ANN_GROWTH" hidden="1">"c79"</definedName>
    <definedName name="IQ_AVG_MKTCAP" hidden="1">"c80"</definedName>
    <definedName name="IQ_AVG_PRICE" hidden="1">"c81"</definedName>
    <definedName name="IQ_AVG_SHAREOUTSTANDING" hidden="1">"c83"</definedName>
    <definedName name="IQ_AVG_TEV" hidden="1">"c84"</definedName>
    <definedName name="IQ_AVG_VOLUME" hidden="1">"c1346"</definedName>
    <definedName name="IQ_BANK_DEBT" hidden="1">"c2544"</definedName>
    <definedName name="IQ_BANK_DEBT_PCT" hidden="1">"c2545"</definedName>
    <definedName name="IQ_BASIC_EPS_EXCL" hidden="1">"c85"</definedName>
    <definedName name="IQ_BASIC_EPS_INCL" hidden="1">"c86"</definedName>
    <definedName name="IQ_BASIC_NORMAL_EPS" hidden="1">"c1592"</definedName>
    <definedName name="IQ_BASIC_WEIGHT" hidden="1">"c87"</definedName>
    <definedName name="IQ_BENCHMARK_SECURITY" hidden="1">"c2154"</definedName>
    <definedName name="IQ_BENCHMARK_SPRD" hidden="1">"c2153"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OARD_MEMBER" hidden="1">"c96"</definedName>
    <definedName name="IQ_BOARD_MEMBER_BACKGROUND" hidden="1">"c2101"</definedName>
    <definedName name="IQ_BOARD_MEMBER_TITLE" hidden="1">"c97"</definedName>
    <definedName name="IQ_BOND_COUPON" hidden="1">"c2183"</definedName>
    <definedName name="IQ_BOND_COUPON_TYPE" hidden="1">"c2184"</definedName>
    <definedName name="IQ_BOND_PRICE" hidden="1">"c2162"</definedName>
    <definedName name="IQ_BROK_COMISSION" hidden="1">"c98"</definedName>
    <definedName name="IQ_BUILDINGS" hidden="1">"c99"</definedName>
    <definedName name="IQ_BUSINESS_DESCRIPTION" hidden="1">"c322"</definedName>
    <definedName name="IQ_BV_OVER_SHARES" hidden="1">"c1349"</definedName>
    <definedName name="IQ_BV_SHARE" hidden="1">"c100"</definedName>
    <definedName name="IQ_CABLE_ARPU" hidden="1">"c2869"</definedName>
    <definedName name="IQ_CABLE_ARPU_ANALOG" hidden="1">"c2864"</definedName>
    <definedName name="IQ_CABLE_ARPU_BASIC" hidden="1">"c2866"</definedName>
    <definedName name="IQ_CABLE_ARPU_BBAND" hidden="1">"c2867"</definedName>
    <definedName name="IQ_CABLE_ARPU_DIG" hidden="1">"c2865"</definedName>
    <definedName name="IQ_CABLE_ARPU_PHONE" hidden="1">"c2868"</definedName>
    <definedName name="IQ_CABLE_BASIC_PENETRATION" hidden="1">"c2850"</definedName>
    <definedName name="IQ_CABLE_BBAND_PENETRATION" hidden="1">"c2852"</definedName>
    <definedName name="IQ_CABLE_BBAND_PENETRATION_THP" hidden="1">"c2851"</definedName>
    <definedName name="IQ_CABLE_CHURN" hidden="1">"c2874"</definedName>
    <definedName name="IQ_CABLE_CHURN_BASIC" hidden="1">"c2871"</definedName>
    <definedName name="IQ_CABLE_CHURN_BBAND" hidden="1">"c2872"</definedName>
    <definedName name="IQ_CABLE_CHURN_DIG" hidden="1">"c2870"</definedName>
    <definedName name="IQ_CABLE_CHURN_PHONE" hidden="1">"c2873"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OTHER_REV" hidden="1">"c2882"</definedName>
    <definedName name="IQ_CABLE_PHONE_PENETRATION" hidden="1">"c2853"</definedName>
    <definedName name="IQ_CABLE_PROGRAMMING_COSTS" hidden="1">"c2884"</definedName>
    <definedName name="IQ_CABLE_REV_ADVERT" hidden="1">"c2880"</definedName>
    <definedName name="IQ_CABLE_REV_ANALOG" hidden="1">"c2875"</definedName>
    <definedName name="IQ_CABLE_REV_BASIC" hidden="1">"c2877"</definedName>
    <definedName name="IQ_CABLE_REV_BBAND" hidden="1">"c2878"</definedName>
    <definedName name="IQ_CABLE_REV_COMMERCIAL" hidden="1">"c2881"</definedName>
    <definedName name="IQ_CABLE_REV_DIG" hidden="1">"c2876"</definedName>
    <definedName name="IQ_CABLE_REV_PHONE" hidden="1">"c2879"</definedName>
    <definedName name="IQ_CABLE_RGU" hidden="1">"c2863"</definedName>
    <definedName name="IQ_CABLE_SUBS_ANALOG" hidden="1">"c2855"</definedName>
    <definedName name="IQ_CABLE_SUBS_BASIC" hidden="1">"c2857"</definedName>
    <definedName name="IQ_CABLE_SUBS_BBAND" hidden="1">"c2858"</definedName>
    <definedName name="IQ_CABLE_SUBS_BUNDLED" hidden="1">"c2861"</definedName>
    <definedName name="IQ_CABLE_SUBS_DIG" hidden="1">"c2856"</definedName>
    <definedName name="IQ_CABLE_SUBS_NON_VIDEO" hidden="1">"c2860"</definedName>
    <definedName name="IQ_CABLE_SUBS_PHONE" hidden="1">"c2859"</definedName>
    <definedName name="IQ_CABLE_SUBS_TOTAL" hidden="1">"c2862"</definedName>
    <definedName name="IQ_CABLE_THP" hidden="1">"c2847"</definedName>
    <definedName name="IQ_CABLE_TOTAL_PENETRATION" hidden="1">"c2854"</definedName>
    <definedName name="IQ_CABLE_TOTAL_REV" hidden="1">"c2883"</definedName>
    <definedName name="IQ_CAL_Q" hidden="1">"c101"</definedName>
    <definedName name="IQ_CAL_Y" hidden="1">"c102"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EX" hidden="1">"c103"</definedName>
    <definedName name="IQ_CAPEX_10YR_ANN_GROWTH" hidden="1">"c104"</definedName>
    <definedName name="IQ_CAPEX_1YR_ANN_GROWTH" hidden="1">"c105"</definedName>
    <definedName name="IQ_CAPEX_2YR_ANN_GROWTH" hidden="1">"c106"</definedName>
    <definedName name="IQ_CAPEX_3YR_ANN_GROWTH" hidden="1">"c107"</definedName>
    <definedName name="IQ_CAPEX_5YR_ANN_GROWTH" hidden="1">"c108"</definedName>
    <definedName name="IQ_CAPEX_7YR_ANN_GROWTH" hidden="1">"c109"</definedName>
    <definedName name="IQ_CAPEX_BNK" hidden="1">"c110"</definedName>
    <definedName name="IQ_CAPEX_BR" hidden="1">"c111"</definedName>
    <definedName name="IQ_CAPEX_FIN" hidden="1">"c112"</definedName>
    <definedName name="IQ_CAPEX_INS" hidden="1">"c113"</definedName>
    <definedName name="IQ_CAPEX_UTI" hidden="1">"c114"</definedName>
    <definedName name="IQ_CAPITAL_LEASE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IZED_INTEREST" hidden="1">"c2076"</definedName>
    <definedName name="IQ_CASH" hidden="1">"c1458"</definedName>
    <definedName name="IQ_CASH_ACQUIRE_CF" hidden="1">"c116"</definedName>
    <definedName name="IQ_CASH_CONVERSION" hidden="1">"c117"</definedName>
    <definedName name="IQ_CASH_DUE_BANKS" hidden="1">"c1351"</definedName>
    <definedName name="IQ_CASH_EQUIV" hidden="1">"c118"</definedName>
    <definedName name="IQ_CASH_FINAN" hidden="1">"c119"</definedName>
    <definedName name="IQ_CASH_INTEREST" hidden="1">"c120"</definedName>
    <definedName name="IQ_CASH_INVEST" hidden="1">"c121"</definedName>
    <definedName name="IQ_CASH_OPER" hidden="1">"c122"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TAXES" hidden="1">"c125"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FO_10YR_ANN_GROWTH" hidden="1">"c126"</definedName>
    <definedName name="IQ_CFO_1YR_ANN_GROWTH" hidden="1">"c127"</definedName>
    <definedName name="IQ_CFO_2YR_ANN_GROWTH" hidden="1">"c128"</definedName>
    <definedName name="IQ_CFO_3YR_ANN_GROWTH" hidden="1">"c129"</definedName>
    <definedName name="IQ_CFO_5YR_ANN_GROWTH" hidden="1">"c130"</definedName>
    <definedName name="IQ_CFO_7YR_ANN_GROWTH" hidden="1">"c131"</definedName>
    <definedName name="IQ_CFO_CURRENT_LIAB" hidden="1">"c132"</definedName>
    <definedName name="IQ_CFPS_ACT_OR_EST" hidden="1">"c2217"</definedName>
    <definedName name="IQ_CFPS_EST" hidden="1">"c1667"</definedName>
    <definedName name="IQ_CFPS_HIGH_EST" hidden="1">"c1669"</definedName>
    <definedName name="IQ_CFPS_LOW_EST" hidden="1">"c1670"</definedName>
    <definedName name="IQ_CFPS_MEDIAN_EST" hidden="1">"c1668"</definedName>
    <definedName name="IQ_CFPS_NUM_EST" hidden="1">"c1671"</definedName>
    <definedName name="IQ_CFPS_STDDEV_EST" hidden="1">"c1672"</definedName>
    <definedName name="IQ_CH">110000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ORY" hidden="1">"c151"</definedName>
    <definedName name="IQ_CHANGE_NET_WORKING_CAPITAL" hidden="1">"c1909"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GROSS" hidden="1">"c162"</definedName>
    <definedName name="IQ_CHARGE_OFFS_NET" hidden="1">"c163"</definedName>
    <definedName name="IQ_CHARGE_OFFS_RECOVERED" hidden="1">"c164"</definedName>
    <definedName name="IQ_CHARGE_OFFS_TOTAL_AVG_LOANS" hidden="1">"c165"</definedName>
    <definedName name="IQ_CITY" hidden="1">"c166"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OBLIGATION_IMMEDIATE" hidden="1">"c2253"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ED" hidden="1">"c2681"</definedName>
    <definedName name="IQ_CLASSA_OPTIONS_GRANTED" hidden="1">"c2680"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OSEPRICE" hidden="1">"c174"</definedName>
    <definedName name="IQ_CLOSEPRICE_ADJ" hidden="1">"c2115"</definedName>
    <definedName name="IQ_COGS" hidden="1">"c175"</definedName>
    <definedName name="IQ_COMBINED_RATIO" hidden="1">"c176"</definedName>
    <definedName name="IQ_COMMERCIAL_DOM" hidden="1">"c177"</definedName>
    <definedName name="IQ_COMMERCIAL_FIRE_WRITTEN" hidden="1">"c178"</definedName>
    <definedName name="IQ_COMMERCIAL_MORT" hidden="1">"c179"</definedName>
    <definedName name="IQ_COMMISS_FEES" hidden="1">"c180"</definedName>
    <definedName name="IQ_COMMISSION_DEF" hidden="1">"c181"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GROWTH" hidden="1">"c191"</definedName>
    <definedName name="IQ_COMMON_EQUITY_1YR_ANN_GROWTH" hidden="1">"c192"</definedName>
    <definedName name="IQ_COMMON_EQUITY_2YR_ANN_GROWTH" hidden="1">"c193"</definedName>
    <definedName name="IQ_COMMON_EQUITY_3YR_ANN_GROWTH" hidden="1">"c194"</definedName>
    <definedName name="IQ_COMMON_EQUITY_5YR_ANN_GROWTH" hidden="1">"c195"</definedName>
    <definedName name="IQ_COMMON_EQUITY_7YR_ANN_GROWTH" hidden="1">"c196"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IT" hidden="1">"c211"</definedName>
    <definedName name="IQ_COMMON_REP_UTI" hidden="1">"c212"</definedName>
    <definedName name="IQ_COMMON_STOCK" hidden="1">"c1358"</definedName>
    <definedName name="IQ_COMP_BENEFITS" hidden="1">"c213"</definedName>
    <definedName name="IQ_COMPANY_ADDRESS" hidden="1">"c214"</definedName>
    <definedName name="IQ_COMPANY_NAME" hidden="1">"c215"</definedName>
    <definedName name="IQ_COMPANY_NAME_LONG" hidden="1">"c1585"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NSTRUCTION_LOANS" hidden="1">"c222"</definedName>
    <definedName name="IQ_CONSUMER_LOANS" hidden="1">"c223"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E" hidden="1">"c2192"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T" hidden="1">"c2536"</definedName>
    <definedName name="IQ_CONVERT_PCT" hidden="1">"c2537"</definedName>
    <definedName name="IQ_CONVEXITY" hidden="1">"c2182"</definedName>
    <definedName name="IQ_COST_BORROWING" hidden="1">"c2936"</definedName>
    <definedName name="IQ_COST_BORROWINGS" hidden="1">"c225"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TOTAL_BORROWINGS" hidden="1">"c229"</definedName>
    <definedName name="IQ_COUNTRY_NAME" hidden="1">"c230"</definedName>
    <definedName name="IQ_COVERED_POPS" hidden="1">"c2124"</definedName>
    <definedName name="IQ_CP" hidden="1">"c2495"</definedName>
    <definedName name="IQ_CP_PCT" hidden="1">"c2496"</definedName>
    <definedName name="IQ_CQ" hidden="1">5000</definedName>
    <definedName name="IQ_CREDIT_CARD_FEE_BNK" hidden="1">"c231"</definedName>
    <definedName name="IQ_CREDIT_CARD_FEE_FIN" hidden="1">"c1583"</definedName>
    <definedName name="IQ_CREDIT_LOSS_CF" hidden="1">"c232"</definedName>
    <definedName name="IQ_CUMULATIVE_SPLIT_FACTOR" hidden="1">"c2094"</definedName>
    <definedName name="IQ_CURR_DOMESTIC_TAXES" hidden="1">"c2074"</definedName>
    <definedName name="IQ_CURR_FOREIGN_TAXES" hidden="1">"c2075"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IT" hidden="1">"c239"</definedName>
    <definedName name="IQ_CURRENCY_GAIN_UTI" hidden="1">"c240"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IT" hidden="1">"c1570"</definedName>
    <definedName name="IQ_CURRENT_PORT_DEBT_UTI" hidden="1">"c1571"</definedName>
    <definedName name="IQ_CURRENT_PORT_LEASES" hidden="1">"c245"</definedName>
    <definedName name="IQ_CURRENT_PORT_PCT" hidden="1">"c2541"</definedName>
    <definedName name="IQ_CURRENT_RATIO" hidden="1">"c246"</definedName>
    <definedName name="IQ_CUSIP" hidden="1">"c2245"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IT" hidden="1">"c254"</definedName>
    <definedName name="IQ_DA_CF_UTI" hidden="1">"c255"</definedName>
    <definedName name="IQ_DA_FIN" hidden="1">"c256"</definedName>
    <definedName name="IQ_DA_INS" hidden="1">"c257"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IT" hidden="1">"c270"</definedName>
    <definedName name="IQ_DA_SUPPL_UTI" hidden="1">"c271"</definedName>
    <definedName name="IQ_DA_UTI" hidden="1">"c272"</definedName>
    <definedName name="IQ_DAILY">500000</definedName>
    <definedName name="IQ_DATED_DATE" hidden="1">"c2185"</definedName>
    <definedName name="IQ_DAY_COUNT" hidden="1">"c2161"</definedName>
    <definedName name="IQ_DAYS_COVER_SHORT" hidden="1">"c1578"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BT_ADJ" hidden="1">"c2515"</definedName>
    <definedName name="IQ_DEBT_ADJ_PCT" hidden="1">"c2516"</definedName>
    <definedName name="IQ_DEBT_EQUIV_NET_PBO" hidden="1">"c2938"</definedName>
    <definedName name="IQ_DEBT_EQUIV_OPER_LEASE" hidden="1">"c2935"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IT" hidden="1">"c297"</definedName>
    <definedName name="IQ_DEF_CHARGES_LT_UTI" hidden="1">"c298"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ES" hidden="1">"c1356"</definedName>
    <definedName name="IQ_DEMAND_DEP" hidden="1">"c320"</definedName>
    <definedName name="IQ_DEPOSITS_FIN" hidden="1">"c321"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SCRIPTION_LONG" hidden="1">"c1520"</definedName>
    <definedName name="IQ_DEVELOP_LAND" hidden="1">"c323"</definedName>
    <definedName name="IQ_DIFF_LASTCLOSE_TARGET_PRICE" hidden="1">"c1854"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WEIGHT" hidden="1">"c326"</definedName>
    <definedName name="IQ_DIRECT_AH_EARNED" hidden="1">"c2740"</definedName>
    <definedName name="IQ_DIRECT_EARNED" hidden="1">"c2730"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TR_EXCESS_EARN" hidden="1">"c329"</definedName>
    <definedName name="IQ_DISTRIBUTABLE_CASH" hidden="1">"c3002"</definedName>
    <definedName name="IQ_DISTRIBUTABLE_CASH_PAYOUT" hidden="1">"c3005"</definedName>
    <definedName name="IQ_DISTRIBUTABLE_CASH_SHARE" hidden="1">"c3003"</definedName>
    <definedName name="IQ_DIV_AMOUNT" hidden="1">"c3041"</definedName>
    <definedName name="IQ_DIV_PAYMENT_DATE" hidden="1">"c2205"</definedName>
    <definedName name="IQ_DIV_RECORD_DATE" hidden="1">"c2204"</definedName>
    <definedName name="IQ_DIV_SHARE" hidden="1">"c330"</definedName>
    <definedName name="IQ_DIVEST_CF" hidden="1">"c331"</definedName>
    <definedName name="IQ_DIVID_SHARE" hidden="1">"c1366"</definedName>
    <definedName name="IQ_DIVIDEND_YIELD" hidden="1">"c332"</definedName>
    <definedName name="IQ_DNTM" hidden="1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GROWTH" hidden="1">"c337"</definedName>
    <definedName name="IQ_DPS_1YR_ANN_GROWTH" hidden="1">"c338"</definedName>
    <definedName name="IQ_DPS_2YR_ANN_GROWTH" hidden="1">"c339"</definedName>
    <definedName name="IQ_DPS_3YR_ANN_GROWTH" hidden="1">"c340"</definedName>
    <definedName name="IQ_DPS_5YR_ANN_GROWTH" hidden="1">"c341"</definedName>
    <definedName name="IQ_DPS_7YR_ANN_GROWTH" hidden="1">"c342"</definedName>
    <definedName name="IQ_DPS_ACT_OR_EST" hidden="1">"c2218"</definedName>
    <definedName name="IQ_DPS_EST" hidden="1">"c1674"</definedName>
    <definedName name="IQ_DPS_HIGH_EST" hidden="1">"c1676"</definedName>
    <definedName name="IQ_DPS_LOW_EST" hidden="1">"c1677"</definedName>
    <definedName name="IQ_DPS_MEDIAN_EST" hidden="1">"c1675"</definedName>
    <definedName name="IQ_DPS_NUM_EST" hidden="1">"c1678"</definedName>
    <definedName name="IQ_DPS_STDDEV_EST" hidden="1">"c1679"</definedName>
    <definedName name="IQ_DURATION" hidden="1">"c2181"</definedName>
    <definedName name="IQ_EARNING_ASSET_YIELD" hidden="1">"c343"</definedName>
    <definedName name="IQ_EARNING_CO" hidden="1">"c344"</definedName>
    <definedName name="IQ_EARNING_CO_10YR_ANN_GROWTH" hidden="1">"c345"</definedName>
    <definedName name="IQ_EARNING_CO_1YR_ANN_GROWTH" hidden="1">"c346"</definedName>
    <definedName name="IQ_EARNING_CO_2YR_ANN_GROWTH" hidden="1">"c347"</definedName>
    <definedName name="IQ_EARNING_CO_3YR_ANN_GROWTH" hidden="1">"c348"</definedName>
    <definedName name="IQ_EARNING_CO_5YR_ANN_GROWTH" hidden="1">"c349"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BIT" hidden="1">"c352"</definedName>
    <definedName name="IQ_EBIT_10YR_ANN_GROWTH" hidden="1">"c353"</definedName>
    <definedName name="IQ_EBIT_1YR_ANN_GROWTH" hidden="1">"c354"</definedName>
    <definedName name="IQ_EBIT_2YR_ANN_GROWTH" hidden="1">"c355"</definedName>
    <definedName name="IQ_EBIT_3YR_ANN_GROWTH" hidden="1">"c356"</definedName>
    <definedName name="IQ_EBIT_5YR_ANN_GROWTH" hidden="1">"c357"</definedName>
    <definedName name="IQ_EBIT_7YR_ANN_GROWTH" hidden="1">"c358"</definedName>
    <definedName name="IQ_EBIT_ACT_OR_EST" hidden="1">"c2219"</definedName>
    <definedName name="IQ_EBIT_EST" hidden="1">"c1681"</definedName>
    <definedName name="IQ_EBIT_HIGH_EST" hidden="1">"c1683"</definedName>
    <definedName name="IQ_EBIT_INT" hidden="1">"c360"</definedName>
    <definedName name="IQ_EBIT_LOW_EST" hidden="1">"c1684"</definedName>
    <definedName name="IQ_EBIT_MARGIN" hidden="1">"c359"</definedName>
    <definedName name="IQ_EBIT_MEDIAN_EST" hidden="1">"c1682"</definedName>
    <definedName name="IQ_EBIT_NUM_EST" hidden="1">"c1685"</definedName>
    <definedName name="IQ_EBIT_OVER_IE" hidden="1">"c1369"</definedName>
    <definedName name="IQ_EBIT_STDDEV_EST" hidden="1">"c1686"</definedName>
    <definedName name="IQ_EBITA" hidden="1">"c1910"</definedName>
    <definedName name="IQ_EBITA_10YR_ANN_GROWTH" hidden="1">"c1954"</definedName>
    <definedName name="IQ_EBITA_1YR_ANN_GROWTH" hidden="1">"c1949"</definedName>
    <definedName name="IQ_EBITA_2YR_ANN_GROWTH" hidden="1">"c1950"</definedName>
    <definedName name="IQ_EBITA_3YR_ANN_GROWTH" hidden="1">"c1951"</definedName>
    <definedName name="IQ_EBITA_5YR_ANN_GROWTH" hidden="1">"c1952"</definedName>
    <definedName name="IQ_EBITA_7YR_ANN_GROWTH" hidden="1">"c1953"</definedName>
    <definedName name="IQ_EBITA_MARGIN" hidden="1">"c1963"</definedName>
    <definedName name="IQ_EBITDA" hidden="1">"c361"</definedName>
    <definedName name="IQ_EBITDA_10YR_ANN_GROWTH" hidden="1">"c362"</definedName>
    <definedName name="IQ_EBITDA_1YR_ANN_GROWTH" hidden="1">"c363"</definedName>
    <definedName name="IQ_EBITDA_2YR_ANN_GROWTH" hidden="1">"c364"</definedName>
    <definedName name="IQ_EBITDA_3YR_ANN_GROWTH" hidden="1">"c365"</definedName>
    <definedName name="IQ_EBITDA_5YR_ANN_GROWTH" hidden="1">"c366"</definedName>
    <definedName name="IQ_EBITDA_7YR_ANN_GROWTH" hidden="1">"c367"</definedName>
    <definedName name="IQ_EBITDA_ACT_OR_EST" hidden="1">"c2215"</definedName>
    <definedName name="IQ_EBITDA_CAPEX_INT" hidden="1">"c368"</definedName>
    <definedName name="IQ_EBITDA_CAPEX_OVER_TOTAL_IE" hidden="1">"c1370"</definedName>
    <definedName name="IQ_EBITDA_EST" hidden="1">"c369"</definedName>
    <definedName name="IQ_EBITDA_HIGH_EST" hidden="1">"c370"</definedName>
    <definedName name="IQ_EBITDA_INT" hidden="1">"c373"</definedName>
    <definedName name="IQ_EBITDA_LOW_EST" hidden="1">"c371"</definedName>
    <definedName name="IQ_EBITDA_MARGIN" hidden="1">"c372"</definedName>
    <definedName name="IQ_EBITDA_MEDIAN_EST" hidden="1">"c1663"</definedName>
    <definedName name="IQ_EBITDA_NUM_EST" hidden="1">"c374"</definedName>
    <definedName name="IQ_EBITDA_OVER_TOTAL_IE" hidden="1">"c1371"</definedName>
    <definedName name="IQ_EBITDA_STDDEV_EST" hidden="1">"c375"</definedName>
    <definedName name="IQ_EBITDAR" hidden="1">"c2989"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IT" hidden="1">"c384"</definedName>
    <definedName name="IQ_EBT_EXCL_UTI" hidden="1">"c385"</definedName>
    <definedName name="IQ_EBT_FIN" hidden="1">"c386"</definedName>
    <definedName name="IQ_EBT_INCL_MARGIN" hidden="1">"c387"</definedName>
    <definedName name="IQ_EBT_INS" hidden="1">"c388"</definedName>
    <definedName name="IQ_EBT_REIT" hidden="1">"c389"</definedName>
    <definedName name="IQ_EBT_UTI" hidden="1">"c390"</definedName>
    <definedName name="IQ_EFFECT_SPECIAL_CHARGE" hidden="1">"c1595"</definedName>
    <definedName name="IQ_EFFECT_TAX_RATE" hidden="1">"c1899"</definedName>
    <definedName name="IQ_EFFICIENCY_RATIO" hidden="1">"c391"</definedName>
    <definedName name="IQ_EMPLOYEES" hidden="1">"c392"</definedName>
    <definedName name="IQ_ENTERPRISE_VALUE" hidden="1">"c1348"</definedName>
    <definedName name="IQ_EPS_10YR_ANN_GROWTH" hidden="1">"c393"</definedName>
    <definedName name="IQ_EPS_1YR_ANN_GROWTH" hidden="1">"c394"</definedName>
    <definedName name="IQ_EPS_2YR_ANN_GROWTH" hidden="1">"c395"</definedName>
    <definedName name="IQ_EPS_3YR_ANN_GROWTH" hidden="1">"c396"</definedName>
    <definedName name="IQ_EPS_5YR_ANN_GROWTH" hidden="1">"c397"</definedName>
    <definedName name="IQ_EPS_7YR_ANN_GROWTH" hidden="1">"c398"</definedName>
    <definedName name="IQ_EPS_ACT_OR_EST" hidden="1">"c2213"</definedName>
    <definedName name="IQ_EPS_EST" hidden="1">"c399"</definedName>
    <definedName name="IQ_EPS_GW_ACT_OR_EST" hidden="1">"c2223"</definedName>
    <definedName name="IQ_EPS_GW_EST" hidden="1">"c1737"</definedName>
    <definedName name="IQ_EPS_GW_HIGH_EST" hidden="1">"c1739"</definedName>
    <definedName name="IQ_EPS_GW_LOW_EST" hidden="1">"c1740"</definedName>
    <definedName name="IQ_EPS_GW_MEDIAN_EST" hidden="1">"c1738"</definedName>
    <definedName name="IQ_EPS_GW_NUM_EST" hidden="1">"c1741"</definedName>
    <definedName name="IQ_EPS_GW_STDDEV_EST" hidden="1">"c1742"</definedName>
    <definedName name="IQ_EPS_HIGH_EST" hidden="1">"c400"</definedName>
    <definedName name="IQ_EPS_LOW_EST" hidden="1">"c401"</definedName>
    <definedName name="IQ_EPS_MEDIAN_EST" hidden="1">"c1661"</definedName>
    <definedName name="IQ_EPS_NORM" hidden="1">"c1902"</definedName>
    <definedName name="IQ_EPS_NORM_EST" hidden="1">"c2226"</definedName>
    <definedName name="IQ_EPS_NORM_HIGH_EST" hidden="1">"c2228"</definedName>
    <definedName name="IQ_EPS_NORM_LOW_EST" hidden="1">"c2229"</definedName>
    <definedName name="IQ_EPS_NORM_MEDIAN_EST" hidden="1">"c2227"</definedName>
    <definedName name="IQ_EPS_NORM_NUM_EST" hidden="1">"c2230"</definedName>
    <definedName name="IQ_EPS_NORM_STDDEV_EST" hidden="1">"c2231"</definedName>
    <definedName name="IQ_EPS_NUM_EST" hidden="1">"c402"</definedName>
    <definedName name="IQ_EPS_REPORT_ACT_OR_EST" hidden="1">"c2224"</definedName>
    <definedName name="IQ_EPS_REPORTED_EST" hidden="1">"c1744"</definedName>
    <definedName name="IQ_EPS_REPORTED_HIGH_EST" hidden="1">"c1746"</definedName>
    <definedName name="IQ_EPS_REPORTED_LOW_EST" hidden="1">"c1747"</definedName>
    <definedName name="IQ_EPS_REPORTED_MEDIAN_EST" hidden="1">"c1745"</definedName>
    <definedName name="IQ_EPS_REPORTED_NUM_EST" hidden="1">"c1748"</definedName>
    <definedName name="IQ_EPS_REPORTED_STDDEV_EST" hidden="1">"c1749"</definedName>
    <definedName name="IQ_EPS_STDDEV_EST" hidden="1">"c403"</definedName>
    <definedName name="IQ_EQUITY_AFFIL" hidden="1">"c1451"</definedName>
    <definedName name="IQ_EQUITY_METHOD" hidden="1">"c404"</definedName>
    <definedName name="IQ_EQV_OVER_BV" hidden="1">"c1596"</definedName>
    <definedName name="IQ_EQV_OVER_LTM_PRETAX_INC" hidden="1">"c1390"</definedName>
    <definedName name="IQ_ESOP_DEBT" hidden="1">"c1597"</definedName>
    <definedName name="IQ_EST_ACT_CFPS" hidden="1">"c1673"</definedName>
    <definedName name="IQ_EST_ACT_DPS" hidden="1">"c1680"</definedName>
    <definedName name="IQ_EST_ACT_EBIT" hidden="1">"c1687"</definedName>
    <definedName name="IQ_EST_ACT_EBITDA" hidden="1">"c1664"</definedName>
    <definedName name="IQ_EST_ACT_EPS" hidden="1">"c1648"</definedName>
    <definedName name="IQ_EST_ACT_EPS_GW" hidden="1">"c1743"</definedName>
    <definedName name="IQ_EST_ACT_EPS_NORM" hidden="1">"c2232"</definedName>
    <definedName name="IQ_EST_ACT_EPS_REPORTED" hidden="1">"c1750"</definedName>
    <definedName name="IQ_EST_ACT_FFO" hidden="1">"c1666"</definedName>
    <definedName name="IQ_EST_ACT_NAV" hidden="1">"c1757"</definedName>
    <definedName name="IQ_EST_ACT_NI" hidden="1">"c1722"</definedName>
    <definedName name="IQ_EST_ACT_NI_GW" hidden="1">"c1729"</definedName>
    <definedName name="IQ_EST_ACT_NI_REPORTED" hidden="1">"c1736"</definedName>
    <definedName name="IQ_EST_ACT_OPER_INC" hidden="1">"c1694"</definedName>
    <definedName name="IQ_EST_ACT_PRETAX_GW_INC" hidden="1">"c1708"</definedName>
    <definedName name="IQ_EST_ACT_PRETAX_INC" hidden="1">"c1701"</definedName>
    <definedName name="IQ_EST_ACT_PRETAX_REPORT_INC" hidden="1">"c1715"</definedName>
    <definedName name="IQ_EST_ACT_REV" hidden="1">"c2113"</definedName>
    <definedName name="IQ_EST_CFPS_DIFF" hidden="1">"c1871"</definedName>
    <definedName name="IQ_EST_CFPS_GROWTH_1YR" hidden="1">"c1774"</definedName>
    <definedName name="IQ_EST_CFPS_GROWTH_2YR" hidden="1">"c1775"</definedName>
    <definedName name="IQ_EST_CFPS_GROWTH_Q_1YR" hidden="1">"c1776"</definedName>
    <definedName name="IQ_EST_CFPS_SEQ_GROWTH_Q" hidden="1">"c1777"</definedName>
    <definedName name="IQ_EST_CFPS_SURPRISE_PERCENT" hidden="1">"c1872"</definedName>
    <definedName name="IQ_EST_CURRENCY" hidden="1">"c2140"</definedName>
    <definedName name="IQ_EST_DATE" hidden="1">"c1634"</definedName>
    <definedName name="IQ_EST_DPS_DIFF" hidden="1">"c1873"</definedName>
    <definedName name="IQ_EST_DPS_GROWTH_1YR" hidden="1">"c1778"</definedName>
    <definedName name="IQ_EST_DPS_GROWTH_2YR" hidden="1">"c1779"</definedName>
    <definedName name="IQ_EST_DPS_GROWTH_Q_1YR" hidden="1">"c1780"</definedName>
    <definedName name="IQ_EST_DPS_SEQ_GROWTH_Q" hidden="1">"c1781"</definedName>
    <definedName name="IQ_EST_DPS_SURPRISE_PERCENT" hidden="1">"c1874"</definedName>
    <definedName name="IQ_EST_EBIT_DIFF" hidden="1">"c1875"</definedName>
    <definedName name="IQ_EST_EBIT_SURPRISE_PERCENT" hidden="1">"c1876"</definedName>
    <definedName name="IQ_EST_EBITDA_DIFF" hidden="1">"c1867"</definedName>
    <definedName name="IQ_EST_EBITDA_GROWTH_1YR" hidden="1">"c1766"</definedName>
    <definedName name="IQ_EST_EBITDA_GROWTH_2YR" hidden="1">"c1767"</definedName>
    <definedName name="IQ_EST_EBITDA_GROWTH_Q_1YR" hidden="1">"c1768"</definedName>
    <definedName name="IQ_EST_EBITDA_SEQ_GROWTH_Q" hidden="1">"c1769"</definedName>
    <definedName name="IQ_EST_EBITDA_SURPRISE_PERCENT" hidden="1">"c1868"</definedName>
    <definedName name="IQ_EST_EPS_DIFF" hidden="1">"c1864"</definedName>
    <definedName name="IQ_EST_EPS_GROWTH_1YR" hidden="1">"c1636"</definedName>
    <definedName name="IQ_EST_EPS_GROWTH_2YR" hidden="1">"c1637"</definedName>
    <definedName name="IQ_EST_EPS_GROWTH_5YR" hidden="1">"c1655"</definedName>
    <definedName name="IQ_EST_EPS_GROWTH_5YR_HIGH" hidden="1">"c1657"</definedName>
    <definedName name="IQ_EST_EPS_GROWTH_5YR_LOW" hidden="1">"c1658"</definedName>
    <definedName name="IQ_EST_EPS_GROWTH_5YR_MEDIAN" hidden="1">"c1656"</definedName>
    <definedName name="IQ_EST_EPS_GROWTH_5YR_NUM" hidden="1">"c1659"</definedName>
    <definedName name="IQ_EST_EPS_GROWTH_5YR_STDDEV" hidden="1">"c1660"</definedName>
    <definedName name="IQ_EST_EPS_GROWTH_Q_1YR" hidden="1">"c1641"</definedName>
    <definedName name="IQ_EST_EPS_GW_DIFF" hidden="1">"c1891"</definedName>
    <definedName name="IQ_EST_EPS_GW_SURPRISE_PERCENT" hidden="1">"c1892"</definedName>
    <definedName name="IQ_EST_EPS_NORM_DIFF" hidden="1">"c2247"</definedName>
    <definedName name="IQ_EST_EPS_NORM_SURPRISE_PERCENT" hidden="1">"c2248"</definedName>
    <definedName name="IQ_EST_EPS_REPORT_DIFF" hidden="1">"c1893"</definedName>
    <definedName name="IQ_EST_EPS_REPORT_SURPRISE_PERCENT" hidden="1">"c1894"</definedName>
    <definedName name="IQ_EST_EPS_SEQ_GROWTH_Q" hidden="1">"c1764"</definedName>
    <definedName name="IQ_EST_EPS_SURPRISE_PERCENT" hidden="1">"c1635"</definedName>
    <definedName name="IQ_EST_FFO_DIFF" hidden="1">"c1869"</definedName>
    <definedName name="IQ_EST_FFO_GROWTH_1YR" hidden="1">"c1770"</definedName>
    <definedName name="IQ_EST_FFO_GROWTH_2YR" hidden="1">"c1771"</definedName>
    <definedName name="IQ_EST_FFO_GROWTH_Q_1YR" hidden="1">"c1772"</definedName>
    <definedName name="IQ_EST_FFO_SEQ_GROWTH_Q" hidden="1">"c1773"</definedName>
    <definedName name="IQ_EST_FFO_SURPRISE_PERCENT" hidden="1">"c1870"</definedName>
    <definedName name="IQ_EST_NAV_DIFF" hidden="1">"c1895"</definedName>
    <definedName name="IQ_EST_NAV_SURPRISE_PERCENT" hidden="1">"c1896"</definedName>
    <definedName name="IQ_EST_NI_DIFF" hidden="1">"c1885"</definedName>
    <definedName name="IQ_EST_NI_GW_DIFF" hidden="1">"c1887"</definedName>
    <definedName name="IQ_EST_NI_GW_SURPRISE_PERCENT" hidden="1">"c1888"</definedName>
    <definedName name="IQ_EST_NI_REPORT_DIFF" hidden="1">"c1889"</definedName>
    <definedName name="IQ_EST_NI_REPORT_SURPRISE_PERCENT" hidden="1">"c1890"</definedName>
    <definedName name="IQ_EST_NI_SURPRISE_PERCENT" hidden="1">"c1886"</definedName>
    <definedName name="IQ_EST_NUM_BUY" hidden="1">"c1759"</definedName>
    <definedName name="IQ_EST_NUM_HOLD" hidden="1">"c1761"</definedName>
    <definedName name="IQ_EST_NUM_NO_OPINION" hidden="1">"c1758"</definedName>
    <definedName name="IQ_EST_NUM_OUTPERFORM" hidden="1">"c1760"</definedName>
    <definedName name="IQ_EST_NUM_SELL" hidden="1">"c1763"</definedName>
    <definedName name="IQ_EST_NUM_UNDERPERFORM" hidden="1">"c1762"</definedName>
    <definedName name="IQ_EST_OPER_INC_DIFF" hidden="1">"c1877"</definedName>
    <definedName name="IQ_EST_OPER_INC_SURPRISE_PERCENT" hidden="1">"c1878"</definedName>
    <definedName name="IQ_EST_PRE_TAX_DIFF" hidden="1">"c1879"</definedName>
    <definedName name="IQ_EST_PRE_TAX_GW_DIFF" hidden="1">"c1881"</definedName>
    <definedName name="IQ_EST_PRE_TAX_GW_SURPRISE_PERCENT" hidden="1">"c1882"</definedName>
    <definedName name="IQ_EST_PRE_TAX_REPORT_DIFF" hidden="1">"c1883"</definedName>
    <definedName name="IQ_EST_PRE_TAX_REPORT_SURPRISE_PERCENT" hidden="1">"c1884"</definedName>
    <definedName name="IQ_EST_PRE_TAX_SURPRISE_PERCENT" hidden="1">"c1880"</definedName>
    <definedName name="IQ_EST_REV_DIFF" hidden="1">"c1865"</definedName>
    <definedName name="IQ_EST_REV_GROWTH_1YR" hidden="1">"c1638"</definedName>
    <definedName name="IQ_EST_REV_GROWTH_2YR" hidden="1">"c1639"</definedName>
    <definedName name="IQ_EST_REV_GROWTH_Q_1YR" hidden="1">"c1640"</definedName>
    <definedName name="IQ_EST_REV_SEQ_GROWTH_Q" hidden="1">"c1765"</definedName>
    <definedName name="IQ_EST_REV_SURPRISE_PERCENT" hidden="1">"c1866"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VAL_DATE" hidden="1">"c2180"</definedName>
    <definedName name="IQ_EXCHANGE" hidden="1">"c405"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LORE_DRILL" hidden="1">"c409"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IT" hidden="1">"c415"</definedName>
    <definedName name="IQ_EXTRA_ACC_ITEMS_UTI" hidden="1">"c416"</definedName>
    <definedName name="IQ_EXTRA_ITEMS" hidden="1">"c1459"</definedName>
    <definedName name="IQ_FDIC" hidden="1">"c417"</definedName>
    <definedName name="IQ_FEDFUNDS_SOLD" hidden="1">"c2256"</definedName>
    <definedName name="IQ_FFO" hidden="1">"c1574"</definedName>
    <definedName name="IQ_FFO_ACT_OR_EST" hidden="1">"c2216"</definedName>
    <definedName name="IQ_FFO_EST" hidden="1">"c418"</definedName>
    <definedName name="IQ_FFO_HIGH_EST" hidden="1">"c419"</definedName>
    <definedName name="IQ_FFO_LOW_EST" hidden="1">"c420"</definedName>
    <definedName name="IQ_FFO_MEDIAN_EST" hidden="1">"c1665"</definedName>
    <definedName name="IQ_FFO_NUM_EST" hidden="1">"c421"</definedName>
    <definedName name="IQ_FFO_STDDEV_EST" hidden="1">"c422"</definedName>
    <definedName name="IQ_FH">100000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LING_CURRENCY" hidden="1">"c2129"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IV_ASSETS_CURRENT" hidden="1">"c427"</definedName>
    <definedName name="IQ_FIN_DIV_ASSETS_LT" hidden="1">"c428"</definedName>
    <definedName name="IQ_FIN_DIV_DEBT_CURRENT" hidden="1">"c429"</definedName>
    <definedName name="IQ_FIN_DIV_DEBT_LT" hidden="1">"c430"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REV" hidden="1">"c437"</definedName>
    <definedName name="IQ_FINANCING_CASH" hidden="1">"c1405"</definedName>
    <definedName name="IQ_FINANCING_CASH_SUPPL" hidden="1">"c1406"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Y" hidden="1">"c441"</definedName>
    <definedName name="IQ_FIVE_PERCENT_OWNER" hidden="1">"c442"</definedName>
    <definedName name="IQ_FIVEPERCENT_PERCENT" hidden="1">"c443"</definedName>
    <definedName name="IQ_FIVEPERCENT_SHARES" hidden="1">"c444"</definedName>
    <definedName name="IQ_FIXED_ASSET_TURNS" hidden="1">"c445"</definedName>
    <definedName name="IQ_FLOAT_PERCENT" hidden="1">"c1575"</definedName>
    <definedName name="IQ_FOREIGN_DEP_IB" hidden="1">"c446"</definedName>
    <definedName name="IQ_FOREIGN_DEP_NON_IB" hidden="1">"c447"</definedName>
    <definedName name="IQ_FOREIGN_EXCHANGE" hidden="1">"c1376"</definedName>
    <definedName name="IQ_FOREIGN_LOANS" hidden="1">"c448"</definedName>
    <definedName name="IQ_FQ" hidden="1">500</definedName>
    <definedName name="IQ_FUEL" hidden="1">"c449"</definedName>
    <definedName name="IQ_FULL_TIME" hidden="1">"c450"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X" hidden="1">"c451"</definedName>
    <definedName name="IQ_FY" hidden="1">1000</definedName>
    <definedName name="IQ_GA_EXP" hidden="1">"c2241"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OODWILL_NET" hidden="1">"c1380"</definedName>
    <definedName name="IQ_GP" hidden="1">"c511"</definedName>
    <definedName name="IQ_GP_10YR_ANN_GROWTH" hidden="1">"c512"</definedName>
    <definedName name="IQ_GP_1YR_ANN_GROWTH" hidden="1">"c513"</definedName>
    <definedName name="IQ_GP_2YR_ANN_GROWTH" hidden="1">"c514"</definedName>
    <definedName name="IQ_GP_3YR_ANN_GROWTH" hidden="1">"c515"</definedName>
    <definedName name="IQ_GP_5YR_ANN_GROWTH" hidden="1">"c516"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hidden="1">"c1446"</definedName>
    <definedName name="IQ_GROSS_EARNED" hidden="1">"c2732"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GROWTH" hidden="1">"c522"</definedName>
    <definedName name="IQ_GROSS_LOANS_1YR_ANN_GROWTH" hidden="1">"c523"</definedName>
    <definedName name="IQ_GROSS_LOANS_2YR_ANN_GROWTH" hidden="1">"c524"</definedName>
    <definedName name="IQ_GROSS_LOANS_3YR_ANN_GROWTH" hidden="1">"c525"</definedName>
    <definedName name="IQ_GROSS_LOANS_5YR_ANN_GROWTH" hidden="1">"c526"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PC_EARNED" hidden="1">"c2747"</definedName>
    <definedName name="IQ_GROSS_PROFIT" hidden="1">"c1378"</definedName>
    <definedName name="IQ_GROSS_SPRD" hidden="1">"c2155"</definedName>
    <definedName name="IQ_GROSS_WRITTEN" hidden="1">"c2726"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IT" hidden="1">"c1480"</definedName>
    <definedName name="IQ_GW_INTAN_AMORT_UTI" hidden="1">"c1481"</definedName>
    <definedName name="IQ_HIGH_TARGET_PRICE" hidden="1">"c1651"</definedName>
    <definedName name="IQ_HIGHPRICE" hidden="1">"c545"</definedName>
    <definedName name="IQ_HOMEOWNERS_WRITTEN" hidden="1">"c546"</definedName>
    <definedName name="IQ_IMPAIR_OIL" hidden="1">"c547"</definedName>
    <definedName name="IQ_IMPAIRMENT_GW" hidden="1">"c548"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IT" hidden="1">"c575"</definedName>
    <definedName name="IQ_INS_SETTLE_UTI" hidden="1">"c576"</definedName>
    <definedName name="IQ_INSIDER_3MTH_BOUGHT_PCT" hidden="1">"c1534"</definedName>
    <definedName name="IQ_INSIDER_3MTH_NET_PCT" hidden="1">"c1535"</definedName>
    <definedName name="IQ_INSIDER_3MTH_SOLD_PCT" hidden="1">"c1533"</definedName>
    <definedName name="IQ_INSIDER_6MTH_BOUGHT_PCT" hidden="1">"c1537"</definedName>
    <definedName name="IQ_INSIDER_6MTH_NET_PCT" hidden="1">"c1538"</definedName>
    <definedName name="IQ_INSIDER_6MTH_SOLD_PCT" hidden="1">"c1536"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UR_RECEIV" hidden="1">"c1600"</definedName>
    <definedName name="IQ_INT_BORROW" hidden="1">"c583"</definedName>
    <definedName name="IQ_INT_DEPOSITS" hidden="1">"c584"</definedName>
    <definedName name="IQ_INT_DIV_INC" hidden="1">"c585"</definedName>
    <definedName name="IQ_INT_EXP_BR" hidden="1">"c586"</definedName>
    <definedName name="IQ_INT_EXP_COVERAGE" hidden="1">"c587"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IT" hidden="1">"c590"</definedName>
    <definedName name="IQ_INT_EXP_TOTAL" hidden="1">"c591"</definedName>
    <definedName name="IQ_INT_EXP_UTI" hidden="1">"c592"</definedName>
    <definedName name="IQ_INT_INC_BR" hidden="1">"c593"</definedName>
    <definedName name="IQ_INT_INC_FIN" hidden="1">"c594"</definedName>
    <definedName name="IQ_INT_INC_INVEST" hidden="1">"c595"</definedName>
    <definedName name="IQ_INT_INC_LOANS" hidden="1">"c596"</definedName>
    <definedName name="IQ_INT_INC_REIT" hidden="1">"c597"</definedName>
    <definedName name="IQ_INT_INC_TOTAL" hidden="1">"c598"</definedName>
    <definedName name="IQ_INT_INC_UTI" hidden="1">"c599"</definedName>
    <definedName name="IQ_INT_INV_INC" hidden="1">"c600"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ANGIBLES_NET" hidden="1">"c1407"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NON" hidden="1">"c1384"</definedName>
    <definedName name="IQ_INTEREST_INVEST_INC" hidden="1">"c619"</definedName>
    <definedName name="IQ_INV_10YR_ANN_GROWTH" hidden="1">"c1930"</definedName>
    <definedName name="IQ_INV_1YR_ANN_GROWTH" hidden="1">"c1925"</definedName>
    <definedName name="IQ_INV_2YR_ANN_GROWTH" hidden="1">"c1926"</definedName>
    <definedName name="IQ_INV_3YR_ANN_GROWTH" hidden="1">"c1927"</definedName>
    <definedName name="IQ_INV_5YR_ANN_GROWTH" hidden="1">"c1928"</definedName>
    <definedName name="IQ_INV_7YR_ANN_GROWTH" hidden="1">"c1929"</definedName>
    <definedName name="IQ_INV_BANKING_FEE" hidden="1">"c620"</definedName>
    <definedName name="IQ_INV_METHOD" hidden="1">"c621"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IT" hidden="1">"c633"</definedName>
    <definedName name="IQ_INVEST_LOANS_CF_UTI" hidden="1">"c634"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IT" hidden="1">"c642"</definedName>
    <definedName name="IQ_INVEST_SECURITY_CF_UTI" hidden="1">"c643"</definedName>
    <definedName name="IQ_IPRD" hidden="1">"c644"</definedName>
    <definedName name="IQ_ISS_DEBT_NET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LAND" hidden="1">"c645"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K" hidden="1">1000</definedName>
    <definedName name="IQ_LATESTQ" hidden="1">500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GROWTH" hidden="1">"c1942"</definedName>
    <definedName name="IQ_LFCF_1YR_ANN_GROWTH" hidden="1">"c1937"</definedName>
    <definedName name="IQ_LFCF_2YR_ANN_GROWTH" hidden="1">"c1938"</definedName>
    <definedName name="IQ_LFCF_3YR_ANN_GROWTH" hidden="1">"c1939"</definedName>
    <definedName name="IQ_LFCF_5YR_ANN_GROWTH" hidden="1">"c1940"</definedName>
    <definedName name="IQ_LFCF_7YR_ANN_GROWTH" hidden="1">"c1941"</definedName>
    <definedName name="IQ_LFCF_MARGIN" hidden="1">"c1961"</definedName>
    <definedName name="IQ_LH_STATUTORY_SURPLUS" hidden="1">"c2771"</definedName>
    <definedName name="IQ_LICENSED_POPS" hidden="1">"c2123"</definedName>
    <definedName name="IQ_LIFE_EARNED" hidden="1">"c2739"</definedName>
    <definedName name="IQ_LIFOR" hidden="1">"c655"</definedName>
    <definedName name="IQ_LL" hidden="1">"c656"</definedName>
    <definedName name="IQ_LOAN_LEASE_RECEIV" hidden="1">"c657"</definedName>
    <definedName name="IQ_LOAN_LOSS" hidden="1">"c1386"</definedName>
    <definedName name="IQ_LOAN_SERVICE_REV" hidden="1">"c658"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IT" hidden="1">"c664"</definedName>
    <definedName name="IQ_LOANS_CF_UTI" hidden="1">"c665"</definedName>
    <definedName name="IQ_LOANS_FOR_SALE" hidden="1">"c666"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LOSS_EXP" hidden="1">"c672"</definedName>
    <definedName name="IQ_LOSS_TO_NET_EARNED" hidden="1">"c2751"</definedName>
    <definedName name="IQ_LOW_TARGET_PRICE" hidden="1">"c1652"</definedName>
    <definedName name="IQ_LOWPRICE" hidden="1">"c673"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IT" hidden="1">"c686"</definedName>
    <definedName name="IQ_LT_DEBT_ISSUED_UTI" hidden="1">"c687"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IT" hidden="1">"c694"</definedName>
    <definedName name="IQ_LT_DEBT_REPAID_UTI" hidden="1">"c695"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IT" hidden="1">"c700"</definedName>
    <definedName name="IQ_LT_INVEST_UTI" hidden="1">"c701"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REVENUE_OVER_EMPLOYEES" hidden="1">"c1437"</definedName>
    <definedName name="IQ_LTMMONTH" hidden="1">120000</definedName>
    <definedName name="IQ_MACHINERY" hidden="1">"c711"</definedName>
    <definedName name="IQ_MAINT_CAPEX" hidden="1">"c2947"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RKET_CAP_LFCF" hidden="1">"c2209"</definedName>
    <definedName name="IQ_MARKETCAP" hidden="1">"c712"</definedName>
    <definedName name="IQ_MARKETING" hidden="1">"c2239"</definedName>
    <definedName name="IQ_MATURITY_DATE" hidden="1">"c2146"</definedName>
    <definedName name="IQ_MC_RATIO" hidden="1">"c2783"</definedName>
    <definedName name="IQ_MC_STATUTORY_SURPLUS" hidden="1">"c2772"</definedName>
    <definedName name="IQ_MEDIAN_TARGET_PRICE" hidden="1">"c1650"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IT" hidden="1">"c724"</definedName>
    <definedName name="IQ_MERGER_RESTRUCTURE_UTI" hidden="1">"c725"</definedName>
    <definedName name="IQ_MERGER_UTI" hidden="1">"c726"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M_ACCOUNT" hidden="1">"c743"</definedName>
    <definedName name="IQ_MONTH">15000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SERV_RIGHTS" hidden="1">"c2242"</definedName>
    <definedName name="IQ_MTD" hidden="1">800000</definedName>
    <definedName name="IQ_NAMES_REVISION_DATE_" hidden="1">42478.0535648148</definedName>
    <definedName name="IQ_NAV_ACT_OR_EST" hidden="1">"c2225"</definedName>
    <definedName name="IQ_NAV_EST" hidden="1">"c1751"</definedName>
    <definedName name="IQ_NAV_HIGH_EST" hidden="1">"c1753"</definedName>
    <definedName name="IQ_NAV_LOW_EST" hidden="1">"c1754"</definedName>
    <definedName name="IQ_NAV_MEDIAN_EST" hidden="1">"c1752"</definedName>
    <definedName name="IQ_NAV_NUM_EST" hidden="1">"c1755"</definedName>
    <definedName name="IQ_NAV_STDDEV_EST" hidden="1">"c1756"</definedName>
    <definedName name="IQ_NET_CHANGE" hidden="1">"c749"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EBITDA" hidden="1">"c750"</definedName>
    <definedName name="IQ_NET_DEBT_EBITDA_CAPEX" hidden="1">"c2949"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IT" hidden="1">"c756"</definedName>
    <definedName name="IQ_NET_DEBT_ISSUED_UTI" hidden="1">"c757"</definedName>
    <definedName name="IQ_NET_EARNED" hidden="1">"c2734"</definedName>
    <definedName name="IQ_NET_INC" hidden="1">"c1394"</definedName>
    <definedName name="IQ_NET_INC_BEFORE" hidden="1">"c1368"</definedName>
    <definedName name="IQ_NET_INC_CF" hidden="1">"c1397"</definedName>
    <definedName name="IQ_NET_INC_MARGIN" hidden="1">"c1398"</definedName>
    <definedName name="IQ_NET_INT_INC_10YR_ANN_GROWTH" hidden="1">"c758"</definedName>
    <definedName name="IQ_NET_INT_INC_1YR_ANN_GROWTH" hidden="1">"c759"</definedName>
    <definedName name="IQ_NET_INT_INC_2YR_ANN_GROWTH" hidden="1">"c760"</definedName>
    <definedName name="IQ_NET_INT_INC_3YR_ANN_GROWTH" hidden="1">"c761"</definedName>
    <definedName name="IQ_NET_INT_INC_5YR_ANN_GROWTH" hidden="1">"c762"</definedName>
    <definedName name="IQ_NET_INT_INC_7YR_ANN_GROWTH" hidden="1">"c763"</definedName>
    <definedName name="IQ_NET_INT_INC_BNK" hidden="1">"c764"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LIFE_INS_IN_FORCE" hidden="1">"c2769"</definedName>
    <definedName name="IQ_NET_LOANS" hidden="1">"c772"</definedName>
    <definedName name="IQ_NET_LOANS_10YR_ANN_GROWTH" hidden="1">"c773"</definedName>
    <definedName name="IQ_NET_LOANS_1YR_ANN_GROWTH" hidden="1">"c774"</definedName>
    <definedName name="IQ_NET_LOANS_2YR_ANN_GROWTH" hidden="1">"c775"</definedName>
    <definedName name="IQ_NET_LOANS_3YR_ANN_GROWTH" hidden="1">"c776"</definedName>
    <definedName name="IQ_NET_LOANS_5YR_ANN_GROWTH" hidden="1">"c777"</definedName>
    <definedName name="IQ_NET_LOANS_7YR_ANN_GROWTH" hidden="1">"c778"</definedName>
    <definedName name="IQ_NET_LOANS_TOTAL_DEPOSITS" hidden="1">"c779"</definedName>
    <definedName name="IQ_NET_RENTAL_EXP_FN" hidden="1">"c780"</definedName>
    <definedName name="IQ_NET_TO_GROSS_EARNED" hidden="1">"c2750"</definedName>
    <definedName name="IQ_NET_TO_GROSS_WRITTEN" hidden="1">"c2729"</definedName>
    <definedName name="IQ_NET_WRITTEN" hidden="1">"c2728"</definedName>
    <definedName name="IQ_NEW_PREM" hidden="1">"c2785"</definedName>
    <definedName name="IQ_NEXT_CALL_DATE" hidden="1">"c2198"</definedName>
    <definedName name="IQ_NEXT_CALL_PRICE" hidden="1">"c2199"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I" hidden="1">"c781"</definedName>
    <definedName name="IQ_NI_10YR_ANN_GROWTH" hidden="1">"c782"</definedName>
    <definedName name="IQ_NI_1YR_ANN_GROWTH" hidden="1">"c783"</definedName>
    <definedName name="IQ_NI_2YR_ANN_GROWTH" hidden="1">"c784"</definedName>
    <definedName name="IQ_NI_3YR_ANN_GROWTH" hidden="1">"c785"</definedName>
    <definedName name="IQ_NI_5YR_ANN_GROWTH" hidden="1">"c786"</definedName>
    <definedName name="IQ_NI_7YR_ANN_GROWTH" hidden="1">"c787"</definedName>
    <definedName name="IQ_NI_ACT_OR_EST" hidden="1">"c2222"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BEFORE_CAPITALIZED" hidden="1">"c792"</definedName>
    <definedName name="IQ_NI_CF" hidden="1">"c793"</definedName>
    <definedName name="IQ_NI_EST" hidden="1">"c1716"</definedName>
    <definedName name="IQ_NI_GW_EST" hidden="1">"c1723"</definedName>
    <definedName name="IQ_NI_GW_HIGH_EST" hidden="1">"c1725"</definedName>
    <definedName name="IQ_NI_GW_LOW_EST" hidden="1">"c1726"</definedName>
    <definedName name="IQ_NI_GW_MEDIAN_EST" hidden="1">"c1724"</definedName>
    <definedName name="IQ_NI_GW_NUM_EST" hidden="1">"c1727"</definedName>
    <definedName name="IQ_NI_GW_STDDEV_EST" hidden="1">"c1728"</definedName>
    <definedName name="IQ_NI_HIGH_EST" hidden="1">"c1718"</definedName>
    <definedName name="IQ_NI_LOW_EST" hidden="1">"c1719"</definedName>
    <definedName name="IQ_NI_MARGIN" hidden="1">"c794"</definedName>
    <definedName name="IQ_NI_MEDIAN_EST" hidden="1">"c1717"</definedName>
    <definedName name="IQ_NI_NORM" hidden="1">"c1901"</definedName>
    <definedName name="IQ_NI_NORM_10YR_ANN_GROWTH" hidden="1">"c1960"</definedName>
    <definedName name="IQ_NI_NORM_1YR_ANN_GROWTH" hidden="1">"c1955"</definedName>
    <definedName name="IQ_NI_NORM_2YR_ANN_GROWTH" hidden="1">"c1956"</definedName>
    <definedName name="IQ_NI_NORM_3YR_ANN_GROWTH" hidden="1">"c1957"</definedName>
    <definedName name="IQ_NI_NORM_5YR_ANN_GROWTH" hidden="1">"c1958"</definedName>
    <definedName name="IQ_NI_NORM_7YR_ANN_GROWTH" hidden="1">"c1959"</definedName>
    <definedName name="IQ_NI_NORM_MARGIN" hidden="1">"c1964"</definedName>
    <definedName name="IQ_NI_NUM_EST" hidden="1">"c1720"</definedName>
    <definedName name="IQ_NI_REPORTED_EST" hidden="1">"c1730"</definedName>
    <definedName name="IQ_NI_REPORTED_HIGH_EST" hidden="1">"c1732"</definedName>
    <definedName name="IQ_NI_REPORTED_LOW_EST" hidden="1">"c1733"</definedName>
    <definedName name="IQ_NI_REPORTED_MEDIAN_EST" hidden="1">"c1731"</definedName>
    <definedName name="IQ_NI_REPORTED_NUM_EST" hidden="1">"c1734"</definedName>
    <definedName name="IQ_NI_REPORTED_STDDEV_EST" hidden="1">"c1735"</definedName>
    <definedName name="IQ_NI_SFAS" hidden="1">"c795"</definedName>
    <definedName name="IQ_NI_STDDEV_EST" hidden="1">"c1721"</definedName>
    <definedName name="IQ_NON_ACCRUAL_LOANS" hidden="1">"c796"</definedName>
    <definedName name="IQ_NON_CASH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EXP" hidden="1">"c801"</definedName>
    <definedName name="IQ_NON_INT_INC" hidden="1">"c802"</definedName>
    <definedName name="IQ_NON_INT_INC_10YR_ANN_GROWTH" hidden="1">"c803"</definedName>
    <definedName name="IQ_NON_INT_INC_1YR_ANN_GROWTH" hidden="1">"c804"</definedName>
    <definedName name="IQ_NON_INT_INC_2YR_ANN_GROWTH" hidden="1">"c805"</definedName>
    <definedName name="IQ_NON_INT_INC_3YR_ANN_GROWTH" hidden="1">"c806"</definedName>
    <definedName name="IQ_NON_INT_INC_5YR_ANN_GROWTH" hidden="1">"c807"</definedName>
    <definedName name="IQ_NON_INT_INC_7YR_ANN_GROWTH" hidden="1">"c808"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GROWTH" hidden="1">"c811"</definedName>
    <definedName name="IQ_NON_PERF_ASSETS_1YR_ANN_GROWTH" hidden="1">"c812"</definedName>
    <definedName name="IQ_NON_PERF_ASSETS_2YR_ANN_GROWTH" hidden="1">"c813"</definedName>
    <definedName name="IQ_NON_PERF_ASSETS_3YR_ANN_GROWTH" hidden="1">"c814"</definedName>
    <definedName name="IQ_NON_PERF_ASSETS_5YR_ANN_GROWTH" hidden="1">"c815"</definedName>
    <definedName name="IQ_NON_PERF_ASSETS_7YR_ANN_GROWTH" hidden="1">"c816"</definedName>
    <definedName name="IQ_NON_PERF_ASSETS_TOTAL_ASSETS" hidden="1">"c817"</definedName>
    <definedName name="IQ_NON_PERF_LOANS_10YR_ANN_GROWTH" hidden="1">"c818"</definedName>
    <definedName name="IQ_NON_PERF_LOANS_1YR_ANN_GROWTH" hidden="1">"c819"</definedName>
    <definedName name="IQ_NON_PERF_LOANS_2YR_ANN_GROWTH" hidden="1">"c820"</definedName>
    <definedName name="IQ_NON_PERF_LOANS_3YR_ANN_GROWTH" hidden="1">"c821"</definedName>
    <definedName name="IQ_NON_PERF_LOANS_5YR_ANN_GROWTH" hidden="1">"c822"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CASH_PENSION_EXP" hidden="1">"c3000"</definedName>
    <definedName name="IQ_NONRECOURSE_DEBT" hidden="1">"c2550"</definedName>
    <definedName name="IQ_NONRECOURSE_DEBT_PCT" hidden="1">"c2551"</definedName>
    <definedName name="IQ_NONUTIL_REV" hidden="1">"c2089"</definedName>
    <definedName name="IQ_NORM_EPS_ACT_OR_EST" hidden="1">"c2249"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W_ACCOUNT" hidden="1">"c828"</definedName>
    <definedName name="IQ_NPPE" hidden="1">"c829"</definedName>
    <definedName name="IQ_NPPE_10YR_ANN_GROWTH" hidden="1">"c830"</definedName>
    <definedName name="IQ_NPPE_1YR_ANN_GROWTH" hidden="1">"c831"</definedName>
    <definedName name="IQ_NPPE_2YR_ANN_GROWTH" hidden="1">"c832"</definedName>
    <definedName name="IQ_NPPE_3YR_ANN_GROWTH" hidden="1">"c833"</definedName>
    <definedName name="IQ_NPPE_5YR_ANN_GROWTH" hidden="1">"c834"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BER_ADRHOLDERS" hidden="1">"c1970"</definedName>
    <definedName name="IQ_NUMBER_DAYS" hidden="1">"c1904"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RESERVES_GAS" hidden="1">"c2053"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NGL" hidden="1">"c2921"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ODUCTION_GAS" hidden="1">"c2047"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VISIONS_GAS" hidden="1">"c2042"</definedName>
    <definedName name="IQ_OG_REVISIONS_NGL" hidden="1">"c2913"</definedName>
    <definedName name="IQ_OG_REVISIONS_OIL" hidden="1">"c2030"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PRODUCTION" hidden="1">"c2060"</definedName>
    <definedName name="IQ_OG_TOTAL_LIQUID_GAS_PRODUCTION" hidden="1">"c2235"</definedName>
    <definedName name="IQ_OG_TOTAL_OIL_PRODUCTION" hidden="1">"c2059"</definedName>
    <definedName name="IQ_OG_UNDEVELOPED_RESERVES_GAS" hidden="1">"c2051"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NPRICE" hidden="1">"c848"</definedName>
    <definedName name="IQ_OPER_INC" hidden="1">"c849"</definedName>
    <definedName name="IQ_OPER_INC_ACT_OR_EST" hidden="1">"c2220"</definedName>
    <definedName name="IQ_OPER_INC_BR" hidden="1">"c850"</definedName>
    <definedName name="IQ_OPER_INC_EST" hidden="1">"c1688"</definedName>
    <definedName name="IQ_OPER_INC_FIN" hidden="1">"c851"</definedName>
    <definedName name="IQ_OPER_INC_HIGH_EST" hidden="1">"c1690"</definedName>
    <definedName name="IQ_OPER_INC_INS" hidden="1">"c852"</definedName>
    <definedName name="IQ_OPER_INC_LOW_EST" hidden="1">"c1691"</definedName>
    <definedName name="IQ_OPER_INC_MARGIN" hidden="1">"c1448"</definedName>
    <definedName name="IQ_OPER_INC_MEDIAN_EST" hidden="1">"c1689"</definedName>
    <definedName name="IQ_OPER_INC_NUM_EST" hidden="1">"c1692"</definedName>
    <definedName name="IQ_OPER_INC_REIT" hidden="1">"c853"</definedName>
    <definedName name="IQ_OPER_INC_STDDEV_EST" hidden="1">"c1693"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ED" hidden="1">"c2116"</definedName>
    <definedName name="IQ_OPTIONS_GRANTED" hidden="1">"c2673"</definedName>
    <definedName name="IQ_OPTIONS_ISSUED" hidden="1">"c857"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THER_ADJUST_GROSS_LOANS" hidden="1">"c859"</definedName>
    <definedName name="IQ_OTHER_ASSETS" hidden="1">"c860"</definedName>
    <definedName name="IQ_OTHER_ASSETS_BNK" hidden="1">"c861"</definedName>
    <definedName name="IQ_OTHER_ASSETS_BR" hidden="1">"c862"</definedName>
    <definedName name="IQ_OTHER_ASSETS_FIN" hidden="1">"c863"</definedName>
    <definedName name="IQ_OTHER_ASSETS_INS" hidden="1">"c864"</definedName>
    <definedName name="IQ_OTHER_ASSETS_REIT" hidden="1">"c865"</definedName>
    <definedName name="IQ_OTHER_ASSETS_SERV_RIGHTS" hidden="1">"c2243"</definedName>
    <definedName name="IQ_OTHER_ASSETS_UTI" hidden="1">"c866"</definedName>
    <definedName name="IQ_OTHER_BEARING_LIAB" hidden="1">"c1608"</definedName>
    <definedName name="IQ_OTHER_BENEFITS_OBLIGATION" hidden="1">"c867"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REIT" hidden="1">"c882"</definedName>
    <definedName name="IQ_OTHER_CL_SUPPL_UTI" hidden="1">"c883"</definedName>
    <definedName name="IQ_OTHER_CL_UTI" hidden="1">"c884"</definedName>
    <definedName name="IQ_OTHER_CURRENT_ASSETS" hidden="1">"c1403"</definedName>
    <definedName name="IQ_OTHER_CURRENT_LIAB" hidden="1">"c1404"</definedName>
    <definedName name="IQ_OTHER_DEBT" hidden="1">"c2507"</definedName>
    <definedName name="IQ_OTHER_DEBT_PCT" hidden="1">"c2508"</definedName>
    <definedName name="IQ_OTHER_DEP" hidden="1">"c885"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IT" hidden="1">"c912"</definedName>
    <definedName name="IQ_OTHER_INTAN_UTI" hidden="1">"c913"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IT" hidden="1">"c940"</definedName>
    <definedName name="IQ_OTHER_LIAB_LT_UTI" hidden="1">"c941"</definedName>
    <definedName name="IQ_OTHER_LIAB_REIT" hidden="1">"c942"</definedName>
    <definedName name="IQ_OTHER_LIAB_UTI" hidden="1">"c943"</definedName>
    <definedName name="IQ_OTHER_LIAB_WRITTEN" hidden="1">"c944"</definedName>
    <definedName name="IQ_OTHER_LOANS" hidden="1">"c945"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IT" hidden="1">"c951"</definedName>
    <definedName name="IQ_OTHER_LT_ASSETS_UTI" hidden="1">"c952"</definedName>
    <definedName name="IQ_OTHER_NET" hidden="1">"c1453"</definedName>
    <definedName name="IQ_OTHER_NON_INT_EXP" hidden="1">"c953"</definedName>
    <definedName name="IQ_OTHER_NON_INT_EXP_TOTAL" hidden="1">"c954"</definedName>
    <definedName name="IQ_OTHER_NON_INT_INC" hidden="1">"c955"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ED" hidden="1">"c2688"</definedName>
    <definedName name="IQ_OTHER_OPTIONS_GRANTED" hidden="1">"c2687"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STRIKE_PRICE_GRANTED" hidden="1">"c2692"</definedName>
    <definedName name="IQ_OTHER_UNDRAWN" hidden="1">"c2522"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hidden="1">"c2128"</definedName>
    <definedName name="IQ_OUTSTANDING_FILING_DATE" hidden="1">"c1023"</definedName>
    <definedName name="IQ_OWNERSHIP" hidden="1">"c2160"</definedName>
    <definedName name="IQ_PART_TIME" hidden="1">"c1024"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EARNED" hidden="1">"c2749"</definedName>
    <definedName name="IQ_PC_GAAP_COMBINED_RATIO" hidden="1">"c2781"</definedName>
    <definedName name="IQ_PC_GAAP_COMBINED_RATIO_EXCL_CL" hidden="1">"c2782"</definedName>
    <definedName name="IQ_PC_GAAP_EXPENSE_RATIO" hidden="1">"c2780"</definedName>
    <definedName name="IQ_PC_GAAP_LOSS" hidden="1">"c2779"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NORMALIZED" hidden="1">"c2207"</definedName>
    <definedName name="IQ_PE_RATIO" hidden="1">"c1610"</definedName>
    <definedName name="IQ_PEG_FWD" hidden="1">"c1863"</definedName>
    <definedName name="IQ_PENSION" hidden="1">"c1031"</definedName>
    <definedName name="IQ_PERCENT_CHANGE_EST_5YR_GROWTH_RATE_12MONTHS" hidden="1">"c1852"</definedName>
    <definedName name="IQ_PERCENT_CHANGE_EST_5YR_GROWTH_RATE_18MONTHS" hidden="1">"c1853"</definedName>
    <definedName name="IQ_PERCENT_CHANGE_EST_5YR_GROWTH_RATE_3MONTHS" hidden="1">"c1849"</definedName>
    <definedName name="IQ_PERCENT_CHANGE_EST_5YR_GROWTH_RATE_6MONTHS" hidden="1">"c1850"</definedName>
    <definedName name="IQ_PERCENT_CHANGE_EST_5YR_GROWTH_RATE_9MONTHS" hidden="1">"c1851"</definedName>
    <definedName name="IQ_PERCENT_CHANGE_EST_5YR_GROWTH_RATE_DAY" hidden="1">"c1846"</definedName>
    <definedName name="IQ_PERCENT_CHANGE_EST_5YR_GROWTH_RATE_MONTH" hidden="1">"c1848"</definedName>
    <definedName name="IQ_PERCENT_CHANGE_EST_5YR_GROWTH_RATE_WEEK" hidden="1">"c1847"</definedName>
    <definedName name="IQ_PERCENT_CHANGE_EST_CFPS_12MONTHS" hidden="1">"c1812"</definedName>
    <definedName name="IQ_PERCENT_CHANGE_EST_CFPS_18MONTHS" hidden="1">"c1813"</definedName>
    <definedName name="IQ_PERCENT_CHANGE_EST_CFPS_3MONTHS" hidden="1">"c1809"</definedName>
    <definedName name="IQ_PERCENT_CHANGE_EST_CFPS_6MONTHS" hidden="1">"c1810"</definedName>
    <definedName name="IQ_PERCENT_CHANGE_EST_CFPS_9MONTHS" hidden="1">"c1811"</definedName>
    <definedName name="IQ_PERCENT_CHANGE_EST_CFPS_DAY" hidden="1">"c1806"</definedName>
    <definedName name="IQ_PERCENT_CHANGE_EST_CFPS_MONTH" hidden="1">"c1808"</definedName>
    <definedName name="IQ_PERCENT_CHANGE_EST_CFPS_WEEK" hidden="1">"c1807"</definedName>
    <definedName name="IQ_PERCENT_CHANGE_EST_DPS_12MONTHS" hidden="1">"c1820"</definedName>
    <definedName name="IQ_PERCENT_CHANGE_EST_DPS_18MONTHS" hidden="1">"c1821"</definedName>
    <definedName name="IQ_PERCENT_CHANGE_EST_DPS_3MONTHS" hidden="1">"c1817"</definedName>
    <definedName name="IQ_PERCENT_CHANGE_EST_DPS_6MONTHS" hidden="1">"c1818"</definedName>
    <definedName name="IQ_PERCENT_CHANGE_EST_DPS_9MONTHS" hidden="1">"c1819"</definedName>
    <definedName name="IQ_PERCENT_CHANGE_EST_DPS_DAY" hidden="1">"c1814"</definedName>
    <definedName name="IQ_PERCENT_CHANGE_EST_DPS_MONTH" hidden="1">"c1816"</definedName>
    <definedName name="IQ_PERCENT_CHANGE_EST_DPS_WEEK" hidden="1">"c1815"</definedName>
    <definedName name="IQ_PERCENT_CHANGE_EST_EBITDA_12MONTHS" hidden="1">"c1804"</definedName>
    <definedName name="IQ_PERCENT_CHANGE_EST_EBITDA_18MONTHS" hidden="1">"c1805"</definedName>
    <definedName name="IQ_PERCENT_CHANGE_EST_EBITDA_3MONTHS" hidden="1">"c1801"</definedName>
    <definedName name="IQ_PERCENT_CHANGE_EST_EBITDA_6MONTHS" hidden="1">"c1802"</definedName>
    <definedName name="IQ_PERCENT_CHANGE_EST_EBITDA_9MONTHS" hidden="1">"c1803"</definedName>
    <definedName name="IQ_PERCENT_CHANGE_EST_EBITDA_DAY" hidden="1">"c1798"</definedName>
    <definedName name="IQ_PERCENT_CHANGE_EST_EBITDA_MONTH" hidden="1">"c1800"</definedName>
    <definedName name="IQ_PERCENT_CHANGE_EST_EBITDA_WEEK" hidden="1">"c1799"</definedName>
    <definedName name="IQ_PERCENT_CHANGE_EST_EPS_12MONTHS" hidden="1">"c1788"</definedName>
    <definedName name="IQ_PERCENT_CHANGE_EST_EPS_18MONTHS" hidden="1">"c1789"</definedName>
    <definedName name="IQ_PERCENT_CHANGE_EST_EPS_3MONTHS" hidden="1">"c1785"</definedName>
    <definedName name="IQ_PERCENT_CHANGE_EST_EPS_6MONTHS" hidden="1">"c1786"</definedName>
    <definedName name="IQ_PERCENT_CHANGE_EST_EPS_9MONTHS" hidden="1">"c1787"</definedName>
    <definedName name="IQ_PERCENT_CHANGE_EST_EPS_DAY" hidden="1">"c1782"</definedName>
    <definedName name="IQ_PERCENT_CHANGE_EST_EPS_MONTH" hidden="1">"c1784"</definedName>
    <definedName name="IQ_PERCENT_CHANGE_EST_EPS_WEEK" hidden="1">"c1783"</definedName>
    <definedName name="IQ_PERCENT_CHANGE_EST_FFO_12MONTHS" hidden="1">"c1828"</definedName>
    <definedName name="IQ_PERCENT_CHANGE_EST_FFO_18MONTHS" hidden="1">"c1829"</definedName>
    <definedName name="IQ_PERCENT_CHANGE_EST_FFO_3MONTHS" hidden="1">"c1825"</definedName>
    <definedName name="IQ_PERCENT_CHANGE_EST_FFO_6MONTHS" hidden="1">"c1826"</definedName>
    <definedName name="IQ_PERCENT_CHANGE_EST_FFO_9MONTHS" hidden="1">"c1827"</definedName>
    <definedName name="IQ_PERCENT_CHANGE_EST_FFO_DAY" hidden="1">"c1822"</definedName>
    <definedName name="IQ_PERCENT_CHANGE_EST_FFO_MONTH" hidden="1">"c1824"</definedName>
    <definedName name="IQ_PERCENT_CHANGE_EST_FFO_WEEK" hidden="1">"c1823"</definedName>
    <definedName name="IQ_PERCENT_CHANGE_EST_PRICE_TARGET_12MONTHS" hidden="1">"c1844"</definedName>
    <definedName name="IQ_PERCENT_CHANGE_EST_PRICE_TARGET_18MONTHS" hidden="1">"c1845"</definedName>
    <definedName name="IQ_PERCENT_CHANGE_EST_PRICE_TARGET_3MONTHS" hidden="1">"c1841"</definedName>
    <definedName name="IQ_PERCENT_CHANGE_EST_PRICE_TARGET_6MONTHS" hidden="1">"c1842"</definedName>
    <definedName name="IQ_PERCENT_CHANGE_EST_PRICE_TARGET_9MONTHS" hidden="1">"c1843"</definedName>
    <definedName name="IQ_PERCENT_CHANGE_EST_PRICE_TARGET_DAY" hidden="1">"c1838"</definedName>
    <definedName name="IQ_PERCENT_CHANGE_EST_PRICE_TARGET_MONTH" hidden="1">"c1840"</definedName>
    <definedName name="IQ_PERCENT_CHANGE_EST_PRICE_TARGET_WEEK" hidden="1">"c1839"</definedName>
    <definedName name="IQ_PERCENT_CHANGE_EST_RECO_12MONTHS" hidden="1">"c1836"</definedName>
    <definedName name="IQ_PERCENT_CHANGE_EST_RECO_18MONTHS" hidden="1">"c1837"</definedName>
    <definedName name="IQ_PERCENT_CHANGE_EST_RECO_3MONTHS" hidden="1">"c1833"</definedName>
    <definedName name="IQ_PERCENT_CHANGE_EST_RECO_6MONTHS" hidden="1">"c1834"</definedName>
    <definedName name="IQ_PERCENT_CHANGE_EST_RECO_9MONTHS" hidden="1">"c1835"</definedName>
    <definedName name="IQ_PERCENT_CHANGE_EST_RECO_DAY" hidden="1">"c1830"</definedName>
    <definedName name="IQ_PERCENT_CHANGE_EST_RECO_MONTH" hidden="1">"c1832"</definedName>
    <definedName name="IQ_PERCENT_CHANGE_EST_RECO_WEEK" hidden="1">"c1831"</definedName>
    <definedName name="IQ_PERCENT_CHANGE_EST_REV_12MONTHS" hidden="1">"c1796"</definedName>
    <definedName name="IQ_PERCENT_CHANGE_EST_REV_18MONTHS" hidden="1">"c1797"</definedName>
    <definedName name="IQ_PERCENT_CHANGE_EST_REV_3MONTHS" hidden="1">"c1793"</definedName>
    <definedName name="IQ_PERCENT_CHANGE_EST_REV_6MONTHS" hidden="1">"c1794"</definedName>
    <definedName name="IQ_PERCENT_CHANGE_EST_REV_9MONTHS" hidden="1">"c1795"</definedName>
    <definedName name="IQ_PERCENT_CHANGE_EST_REV_DAY" hidden="1">"c1790"</definedName>
    <definedName name="IQ_PERCENT_CHANGE_EST_REV_MONTH" hidden="1">"c1792"</definedName>
    <definedName name="IQ_PERCENT_CHANGE_EST_REV_WEEK" hidden="1">"c1791"</definedName>
    <definedName name="IQ_PERIODDATE" hidden="1">"c1414"</definedName>
    <definedName name="IQ_PERIODDATE_BS" hidden="1">"c1032"</definedName>
    <definedName name="IQ_PERIODDATE_CF" hidden="1">"c1033"</definedName>
    <definedName name="IQ_PERIODDATE_IS" hidden="1">"c1034"</definedName>
    <definedName name="IQ_PERIODLENGTH_CF" hidden="1">"c1502"</definedName>
    <definedName name="IQ_PERIODLENGTH_IS" hidden="1">"c1503"</definedName>
    <definedName name="IQ_PERTYPE" hidden="1">"c1611"</definedName>
    <definedName name="IQ_PLL" hidden="1">"c2114"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ST_RETIRE_EXP" hidden="1">"c1039"</definedName>
    <definedName name="IQ_POSTPAID_CHURN" hidden="1">"c2121"</definedName>
    <definedName name="IQ_POSTPAID_SUBS" hidden="1">"c2118"</definedName>
    <definedName name="IQ_POTENTIAL_UPSIDE" hidden="1">"c1855"</definedName>
    <definedName name="IQ_PRE_OPEN_COST" hidden="1">"c1040"</definedName>
    <definedName name="IQ_PRE_TAX_ACT_OR_EST" hidden="1">"c2221"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IT" hidden="1">"c1058"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IT" hidden="1">"c1065"</definedName>
    <definedName name="IQ_PREF_REP_UTI" hidden="1">"c1066"</definedName>
    <definedName name="IQ_PREF_STOCK" hidden="1">"c1416"</definedName>
    <definedName name="IQ_PREF_TOT" hidden="1">"c1415"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ETAX_GW_INC_EST" hidden="1">"c1702"</definedName>
    <definedName name="IQ_PRETAX_GW_INC_HIGH_EST" hidden="1">"c1704"</definedName>
    <definedName name="IQ_PRETAX_GW_INC_LOW_EST" hidden="1">"c1705"</definedName>
    <definedName name="IQ_PRETAX_GW_INC_MEDIAN_EST" hidden="1">"c1703"</definedName>
    <definedName name="IQ_PRETAX_GW_INC_NUM_EST" hidden="1">"c1706"</definedName>
    <definedName name="IQ_PRETAX_GW_INC_STDDEV_EST" hidden="1">"c1707"</definedName>
    <definedName name="IQ_PRETAX_INC_EST" hidden="1">"c1695"</definedName>
    <definedName name="IQ_PRETAX_INC_HIGH_EST" hidden="1">"c1697"</definedName>
    <definedName name="IQ_PRETAX_INC_LOW_EST" hidden="1">"c1698"</definedName>
    <definedName name="IQ_PRETAX_INC_MEDIAN_EST" hidden="1">"c1696"</definedName>
    <definedName name="IQ_PRETAX_INC_NUM_EST" hidden="1">"c1699"</definedName>
    <definedName name="IQ_PRETAX_INC_STDDEV_EST" hidden="1">"c1700"</definedName>
    <definedName name="IQ_PRETAX_REPORT_INC_EST" hidden="1">"c1709"</definedName>
    <definedName name="IQ_PRETAX_REPORT_INC_HIGH_EST" hidden="1">"c1711"</definedName>
    <definedName name="IQ_PRETAX_REPORT_INC_LOW_EST" hidden="1">"c1712"</definedName>
    <definedName name="IQ_PRETAX_REPORT_INC_MEDIAN_EST" hidden="1">"c1710"</definedName>
    <definedName name="IQ_PRETAX_REPORT_INC_NUM_EST" hidden="1">"c1713"</definedName>
    <definedName name="IQ_PRETAX_REPORT_INC_STDDEV_EST" hidden="1">"c1714"</definedName>
    <definedName name="IQ_PRICE_CFPS_FWD" hidden="1">"c2237"</definedName>
    <definedName name="IQ_PRICE_OVER_BVPS" hidden="1">"c1412"</definedName>
    <definedName name="IQ_PRICE_OVER_LTM_EPS" hidden="1">"c1413"</definedName>
    <definedName name="IQ_PRICE_TARGET" hidden="1">"c82"</definedName>
    <definedName name="IQ_PRICEDATE" hidden="1">"c1069"</definedName>
    <definedName name="IQ_PRICING_DATE" hidden="1">"c1613"</definedName>
    <definedName name="IQ_PRIMARY_INDUSTRY" hidden="1">"c1070"</definedName>
    <definedName name="IQ_PRINCIPAL_AMT" hidden="1">"c2157"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FESSIONAL" hidden="1">"c1071"</definedName>
    <definedName name="IQ_PROFESSIONAL_TITLE" hidden="1">"c1072"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ISION_10YR_ANN_GROWTH" hidden="1">"c1077"</definedName>
    <definedName name="IQ_PROVISION_1YR_ANN_GROWTH" hidden="1">"c1078"</definedName>
    <definedName name="IQ_PROVISION_2YR_ANN_GROWTH" hidden="1">"c1079"</definedName>
    <definedName name="IQ_PROVISION_3YR_ANN_GROWTH" hidden="1">"c1080"</definedName>
    <definedName name="IQ_PROVISION_5YR_ANN_GROWTH" hidden="1">"c1081"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PUT_DATE_SCHEDULE" hidden="1">"c2483"</definedName>
    <definedName name="IQ_PUT_NOTIFICATION" hidden="1">"c2485"</definedName>
    <definedName name="IQ_PUT_PRICE_SCHEDULE" hidden="1">"c2484"</definedName>
    <definedName name="IQ_QTD" hidden="1">750000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AL_ESTATE" hidden="1">"c1093"</definedName>
    <definedName name="IQ_REAL_ESTATE_ASSETS" hidden="1">"c1094"</definedName>
    <definedName name="IQ_REDEEM_PREF_STOCK" hidden="1">"c1417"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NTAL_REV" hidden="1">"c1101"</definedName>
    <definedName name="IQ_RESEARCH_DEV" hidden="1">"c1419"</definedName>
    <definedName name="IQ_RESIDENTIAL_LOANS" hidden="1">"c1102"</definedName>
    <definedName name="IQ_RESTATEMENT_BS" hidden="1">"c1643"</definedName>
    <definedName name="IQ_RESTATEMENT_CF" hidden="1">"c1644"</definedName>
    <definedName name="IQ_RESTATEMENT_IS" hidden="1">"c1642"</definedName>
    <definedName name="IQ_RESTRICTED_CASH" hidden="1">"c1103"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IT" hidden="1">"c1110"</definedName>
    <definedName name="IQ_RESTRUCTURE_UTI" hidden="1">"c1111"</definedName>
    <definedName name="IQ_RESTRUCTURED_LOANS" hidden="1">"c1112"</definedName>
    <definedName name="IQ_RETAIL_ACQUIRED_FRANCHISE_STORES" hidden="1">"c2903"</definedName>
    <definedName name="IQ_RETAIL_ACQUIRED_OWNED_STORES" hidden="1">"c2895"</definedName>
    <definedName name="IQ_RETAIL_ACQUIRED_STORES" hidden="1">"c2887"</definedName>
    <definedName name="IQ_RETAIL_AVG_STORE_SIZE_GROSS" hidden="1">"c2066"</definedName>
    <definedName name="IQ_RETAIL_AVG_STORE_SIZE_NET" hidden="1">"c2067"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FRANCHISE_STORES_BEG" hidden="1">"c2893"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WNED_STORES_BEG" hidden="1">"c2901"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FRANCHISE_STORES" hidden="1">"c2898"</definedName>
    <definedName name="IQ_RETAIL_TOTAL_OWNED_STORES" hidden="1">"c2906"</definedName>
    <definedName name="IQ_RETAIL_TOTAL_STORES" hidden="1">"c2061"</definedName>
    <definedName name="IQ_RETAINED_EARN" hidden="1">"c1420"</definedName>
    <definedName name="IQ_RETURN_ASSETS" hidden="1">"c1113"</definedName>
    <definedName name="IQ_RETURN_ASSETS_BANK" hidden="1">"c1114"</definedName>
    <definedName name="IQ_RETURN_ASSETS_BROK" hidden="1">"c1115"</definedName>
    <definedName name="IQ_RETURN_ASSETS_FS" hidden="1">"c1116"</definedName>
    <definedName name="IQ_RETURN_CAPITAL" hidden="1">"c1117"</definedName>
    <definedName name="IQ_RETURN_EQUITY" hidden="1">"c1118"</definedName>
    <definedName name="IQ_RETURN_EQUITY_BANK" hidden="1">"c1119"</definedName>
    <definedName name="IQ_RETURN_EQUITY_BROK" hidden="1">"c1120"</definedName>
    <definedName name="IQ_RETURN_EQUITY_FS" hidden="1">"c1121"</definedName>
    <definedName name="IQ_RETURN_INVESTMENT" hidden="1">"c1421"</definedName>
    <definedName name="IQ_REV" hidden="1">"c1122"</definedName>
    <definedName name="IQ_REV_BEFORE_LL" hidden="1">"c1123"</definedName>
    <definedName name="IQ_REV_STDDEV_EST" hidden="1">"c1124"</definedName>
    <definedName name="IQ_REV_UTI" hidden="1">"c1125"</definedName>
    <definedName name="IQ_REVENUE" hidden="1">"c1422"</definedName>
    <definedName name="IQ_REVENUE_ACT_OR_EST" hidden="1">"c2214"</definedName>
    <definedName name="IQ_REVENUE_EST" hidden="1">"c1126"</definedName>
    <definedName name="IQ_REVENUE_HIGH_EST" hidden="1">"c1127"</definedName>
    <definedName name="IQ_REVENUE_LOW_EST" hidden="1">"c1128"</definedName>
    <definedName name="IQ_REVENUE_MEDIAN_EST" hidden="1">"c1662"</definedName>
    <definedName name="IQ_REVENUE_NUM_EST" hidden="1">"c1129"</definedName>
    <definedName name="IQ_REVISION_DATE_" hidden="1">39170.5951967593</definedName>
    <definedName name="IQ_RISK_ADJ_BANK_ASSETS" hidden="1">"c2670"</definedName>
    <definedName name="IQ_SALARY" hidden="1">"c1130"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TOTAL" hidden="1">"c2892"</definedName>
    <definedName name="IQ_SAVING_DEP" hidden="1">"c1150"</definedName>
    <definedName name="IQ_SECUR_RECEIV" hidden="1">"c1151"</definedName>
    <definedName name="IQ_SECURED_DEBT" hidden="1">"c2546"</definedName>
    <definedName name="IQ_SECURED_DEBT_PCT" hidden="1">"c2547"</definedName>
    <definedName name="IQ_SECURITY_BORROW" hidden="1">"c1152"</definedName>
    <definedName name="IQ_SECURITY_LEVEL" hidden="1">"c2159"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"c1347"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TERM_INVEST" hidden="1">"c1425"</definedName>
    <definedName name="IQ_SMALL_INT_BEAR_CD" hidden="1">"c1166"</definedName>
    <definedName name="IQ_SOFTWARE" hidden="1">"c1167"</definedName>
    <definedName name="IQ_SOURCE" hidden="1">"c1168"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IT" hidden="1">"c1194"</definedName>
    <definedName name="IQ_ST_DEBT_REPAID_UTI" hidden="1">"c1195"</definedName>
    <definedName name="IQ_ST_DEBT_UTI" hidden="1">"c1196"</definedName>
    <definedName name="IQ_ST_INVEST" hidden="1">"c1197"</definedName>
    <definedName name="IQ_ST_INVEST_UTI" hidden="1">"c1198"</definedName>
    <definedName name="IQ_ST_NOTE_RECEIV" hidden="1">"c1199"</definedName>
    <definedName name="IQ_STATE" hidden="1">"c1200"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GA" hidden="1">"c2993"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TOTAL" hidden="1">"c3040"</definedName>
    <definedName name="IQ_STRIKE_PRICE_ISSUED" hidden="1">"c1645"</definedName>
    <definedName name="IQ_STRIKE_PRICE_OS" hidden="1">"c1646"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VA" hidden="1">"c1214"</definedName>
    <definedName name="IQ_TARGET_PRICE_NUM" hidden="1">"c1653"</definedName>
    <definedName name="IQ_TARGET_PRICE_STDDEV" hidden="1">"c1654"</definedName>
    <definedName name="IQ_TAX_BENEFIT_OPTIONS" hidden="1">"c1215"</definedName>
    <definedName name="IQ_TAX_EQUIV_NET_INT_INC" hidden="1">"c1216"</definedName>
    <definedName name="IQ_TBV" hidden="1">"c1906"</definedName>
    <definedName name="IQ_TBV_10YR_ANN_GROWTH" hidden="1">"c1936"</definedName>
    <definedName name="IQ_TBV_1YR_ANN_GROWTH" hidden="1">"c1931"</definedName>
    <definedName name="IQ_TBV_2YR_ANN_GROWTH" hidden="1">"c1932"</definedName>
    <definedName name="IQ_TBV_3YR_ANN_GROWTH" hidden="1">"c1933"</definedName>
    <definedName name="IQ_TBV_5YR_ANN_GROWTH" hidden="1">"c1934"</definedName>
    <definedName name="IQ_TBV_7YR_ANN_GROWTH" hidden="1">"c1935"</definedName>
    <definedName name="IQ_TBV_SHARE" hidden="1">"c1217"</definedName>
    <definedName name="IQ_TEMPLATE" hidden="1">"c1521"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EBIT" hidden="1">"c1220"</definedName>
    <definedName name="IQ_TEV_EBIT_AVG" hidden="1">"c1221"</definedName>
    <definedName name="IQ_TEV_EBIT_FWD" hidden="1">"c2238"</definedName>
    <definedName name="IQ_TEV_EBITDA" hidden="1">"c1222"</definedName>
    <definedName name="IQ_TEV_EBITDA_AVG" hidden="1">"c1223"</definedName>
    <definedName name="IQ_TEV_EBITDA_FWD" hidden="1">"c1224"</definedName>
    <definedName name="IQ_TEV_EMPLOYEE_AVG" hidden="1">"c1225"</definedName>
    <definedName name="IQ_TEV_TOTAL_REV" hidden="1">"c1226"</definedName>
    <definedName name="IQ_TEV_TOTAL_REV_AVG" hidden="1">"c1227"</definedName>
    <definedName name="IQ_TEV_TOTAL_REV_FWD" hidden="1">"c1228"</definedName>
    <definedName name="IQ_TEV_UFCF" hidden="1">"c2208"</definedName>
    <definedName name="IQ_TIER_ONE_CAPITAL" hidden="1">"c2667"</definedName>
    <definedName name="IQ_TIER_ONE_RATIO" hidden="1">"c1229"</definedName>
    <definedName name="IQ_TIER_TWO_CAPITAL" hidden="1">"c2669"</definedName>
    <definedName name="IQ_TIME_DEP" hidden="1">"c1230"</definedName>
    <definedName name="IQ_TODAY" hidden="1">0</definedName>
    <definedName name="IQ_TOT_ADJ_INC" hidden="1">"c1616"</definedName>
    <definedName name="IQ_TOTAL_AR_BR" hidden="1">"c1231"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GROWTH" hidden="1">"c1235"</definedName>
    <definedName name="IQ_TOTAL_ASSETS_1YR_ANN_GROWTH" hidden="1">"c1236"</definedName>
    <definedName name="IQ_TOTAL_ASSETS_2YR_ANN_GROWTH" hidden="1">"c1237"</definedName>
    <definedName name="IQ_TOTAL_ASSETS_3YR_ANN_GROWTH" hidden="1">"c1238"</definedName>
    <definedName name="IQ_TOTAL_ASSETS_5YR_ANN_GROWTH" hidden="1">"c1239"</definedName>
    <definedName name="IQ_TOTAL_ASSETS_7YR_ANN_GROWTH" hidden="1">"c1240"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CA" hidden="1">"c1243"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URN" hidden="1">"c2122"</definedName>
    <definedName name="IQ_TOTAL_CL" hidden="1">"c1245"</definedName>
    <definedName name="IQ_TOTAL_COMMON" hidden="1">"c1411"</definedName>
    <definedName name="IQ_TOTAL_COMMON_EQUITY" hidden="1">"c1246"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XCL_FIN" hidden="1">"c2937"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IT" hidden="1">"c1263"</definedName>
    <definedName name="IQ_TOTAL_DEBT_REPAID_UTI" hidden="1">"c1264"</definedName>
    <definedName name="IQ_TOTAL_DEPOSITS" hidden="1">"c1265"</definedName>
    <definedName name="IQ_TOTAL_DIV_PAID_CF" hidden="1">"c1266"</definedName>
    <definedName name="IQ_TOTAL_EMPLOYEE" hidden="1">"c2141"</definedName>
    <definedName name="IQ_TOTAL_EMPLOYEES" hidden="1">"c1522"</definedName>
    <definedName name="IQ_TOTAL_EQUITY" hidden="1">"c1267"</definedName>
    <definedName name="IQ_TOTAL_EQUITY_10YR_ANN_GROWTH" hidden="1">"c1268"</definedName>
    <definedName name="IQ_TOTAL_EQUITY_1YR_ANN_GROWTH" hidden="1">"c1269"</definedName>
    <definedName name="IQ_TOTAL_EQUITY_2YR_ANN_GROWTH" hidden="1">"c1270"</definedName>
    <definedName name="IQ_TOTAL_EQUITY_3YR_ANN_GROWTH" hidden="1">"c1271"</definedName>
    <definedName name="IQ_TOTAL_EQUITY_5YR_ANN_GROWTH" hidden="1">"c1272"</definedName>
    <definedName name="IQ_TOTAL_EQUITY_7YR_ANN_GROWTH" hidden="1">"c1273"</definedName>
    <definedName name="IQ_TOTAL_EQUITY_ALLOWANCE_TOTAL_LOANS" hidden="1">"c1274"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FIN" hidden="1">"c1280"</definedName>
    <definedName name="IQ_TOTAL_LIAB_INS" hidden="1">"c1281"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ED" hidden="1">"c2695"</definedName>
    <definedName name="IQ_TOTAL_OPTIONS_GRANTED" hidden="1">"c2694"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RINCIPAL" hidden="1">"c2509"</definedName>
    <definedName name="IQ_TOTAL_PRINCIPAL_PCT" hidden="1">"c2510"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V" hidden="1">"c1294"</definedName>
    <definedName name="IQ_TOTAL_REV_10YR_ANN_GROWTH" hidden="1">"c1295"</definedName>
    <definedName name="IQ_TOTAL_REV_1YR_ANN_GROWTH" hidden="1">"c1296"</definedName>
    <definedName name="IQ_TOTAL_REV_2YR_ANN_GROWTH" hidden="1">"c1297"</definedName>
    <definedName name="IQ_TOTAL_REV_3YR_ANN_GROWTH" hidden="1">"c1298"</definedName>
    <definedName name="IQ_TOTAL_REV_5YR_ANN_GROWTH" hidden="1">"c1299"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IT" hidden="1">"c1307"</definedName>
    <definedName name="IQ_TOTAL_REV_SHARE" hidden="1">"c1912"</definedName>
    <definedName name="IQ_TOTAL_REV_UTI" hidden="1">"c1308"</definedName>
    <definedName name="IQ_TOTAL_REVENUE" hidden="1">"c1436"</definedName>
    <definedName name="IQ_TOTAL_SPECIAL" hidden="1">"c1618"</definedName>
    <definedName name="IQ_TOTAL_ST_BORROW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UNUSUAL" hidden="1">"c1508"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DA" hidden="1">"c2381"</definedName>
    <definedName name="IQ_TR_ACQ_FILING_CURRENCY" hidden="1">"c3033"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FIN_ADVISORS" hidden="1">"c3045"</definedName>
    <definedName name="IQ_TR_BUY_LEG_ADVISORS" hidden="1">"c2387"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NEWAL_BUYBACK" hidden="1">"c2413"</definedName>
    <definedName name="IQ_TR_ROUND_NUMBER" hidden="1">"c2295"</definedName>
    <definedName name="IQ_TR_SEC_FEES" hidden="1">"c2274"</definedName>
    <definedName name="IQ_TR_SECURITY_TYPE_REG" hidden="1">"c2279"</definedName>
    <definedName name="IQ_TR_SELL_ACC_ADVISORS" hidden="1">"c3049"</definedName>
    <definedName name="IQ_TR_SELL_FIN_ADVISORS" hidden="1">"c3046"</definedName>
    <definedName name="IQ_TR_SELL_LEG_ADVISORS" hidden="1">"c2388"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DA" hidden="1">"c2334"</definedName>
    <definedName name="IQ_TR_TARGET_FILING_CURRENCY" hidden="1">"c3034"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PCT" hidden="1">"c2297"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hidden="1">"c1345"</definedName>
    <definedName name="IQ_TRADE_PRINCIPAL" hidden="1">"c1309"</definedName>
    <definedName name="IQ_TRADING_ASSETS" hidden="1">"c1310"</definedName>
    <definedName name="IQ_TRADING_CURRENCY" hidden="1">"c2212"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UFCF_10YR_ANN_GROWTH" hidden="1">"c1948"</definedName>
    <definedName name="IQ_UFCF_1YR_ANN_GROWTH" hidden="1">"c1943"</definedName>
    <definedName name="IQ_UFCF_2YR_ANN_GROWTH" hidden="1">"c1944"</definedName>
    <definedName name="IQ_UFCF_3YR_ANN_GROWTH" hidden="1">"c1945"</definedName>
    <definedName name="IQ_UFCF_5YR_ANN_GROWTH" hidden="1">"c1946"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LEVERED_FCF" hidden="1">"c1908"</definedName>
    <definedName name="IQ_UNPAID_CLAIMS" hidden="1">"c1330"</definedName>
    <definedName name="IQ_UNREALIZED_GAIN" hidden="1">"c1619"</definedName>
    <definedName name="IQ_UNSECURED_DEBT" hidden="1">"c2548"</definedName>
    <definedName name="IQ_UNSECURED_DEBT_PCT" hidden="1">"c2549"</definedName>
    <definedName name="IQ_UNUSUAL_EXP" hidden="1">"c1456"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_ADJ" hidden="1">"c2927"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_ADJ" hidden="1">"c2959"</definedName>
    <definedName name="IQ_US_GAAP_EXTRA_ACC_ITEMS_ADJ" hidden="1">"c2958"</definedName>
    <definedName name="IQ_US_GAAP_INC_TAX_ADJ" hidden="1">"c2961"</definedName>
    <definedName name="IQ_US_GAAP_INTEREST_EXP_ADJ" hidden="1">"c2957"</definedName>
    <definedName name="IQ_US_GAAP_LIAB_LT_ADJ" hidden="1">"c2928"</definedName>
    <definedName name="IQ_US_GAAP_LIAB_TOTAL_LIAB" hidden="1">"c2933"</definedName>
    <definedName name="IQ_US_GAAP_MINORITY_INTEREST_IS_ADJ" hidden="1">"c2960"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INCL" hidden="1">"c2978"</definedName>
    <definedName name="IQ_US_GAAP_OTHER_ADJ_ADJ" hidden="1">"c2962"</definedName>
    <definedName name="IQ_US_GAAP_OTHER_NON_OPER_ADJ" hidden="1">"c2955"</definedName>
    <definedName name="IQ_US_GAAP_OTHER_OPER_ADJ" hidden="1">"c2954"</definedName>
    <definedName name="IQ_US_GAAP_RD_ADJ" hidden="1">"c2953"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_ADJ" hidden="1">"c2950"</definedName>
    <definedName name="IQ_US_GAAP_TOTAL_UNUSUAL_ADJ" hidden="1">"c2956"</definedName>
    <definedName name="IQ_UTIL_PPE_NET" hidden="1">"c1620"</definedName>
    <definedName name="IQ_UTIL_REV" hidden="1">"c2091"</definedName>
    <definedName name="IQ_UV_PENSION_LIAB" hidden="1">"c1332"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UME" hidden="1">"c1333"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>50000</definedName>
    <definedName name="IQ_WEIGHTED_AVG_PRICE" hidden="1">"c1334"</definedName>
    <definedName name="IQ_WIP_INV" hidden="1">"c1335"</definedName>
    <definedName name="IQ_WORKMEN_WRITTEN" hidden="1">"c1336"</definedName>
    <definedName name="IQ_XDIV_DATE" hidden="1">"c2203"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TD" hidden="1">3000</definedName>
    <definedName name="IQ_YTDMONTH" hidden="1">130000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new">[1]Publishing!$Y$11</definedName>
    <definedName name="no" localSheetId="12" hidden="1">{"PR1","pr1",TRUE,"Sch PR-1"}</definedName>
    <definedName name="no" hidden="1">{"PR1","pr1",TRUE,"Sch PR-1"}</definedName>
    <definedName name="publishing_analystemail" localSheetId="5">[2]Publishing!$Y$11</definedName>
    <definedName name="publishing_analystemail">[1]Publishing!$Y$11</definedName>
    <definedName name="publishing_analystname" localSheetId="5">[2]Publishing!$X$11</definedName>
    <definedName name="publishing_analystname">[1]Publishing!$X$11</definedName>
    <definedName name="publishing_analystphone" localSheetId="5">[2]Publishing!$Z$11</definedName>
    <definedName name="publishing_analystphone">[1]Publishing!$Z$11</definedName>
    <definedName name="publishing_annotations">#REF!</definedName>
    <definedName name="publishing_bloomberghistory" localSheetId="5">[2]Publishing!$O$30:$P$395</definedName>
    <definedName name="publishing_bloomberghistory">[1]Publishing!$O$30:$P$395</definedName>
    <definedName name="publishing_companyname" localSheetId="5">#REF!</definedName>
    <definedName name="publishing_companyname">#REF!</definedName>
    <definedName name="publishing_coverage" localSheetId="5">#REF!</definedName>
    <definedName name="publishing_coverage">#REF!</definedName>
    <definedName name="publishing_date" localSheetId="5">#REF!</definedName>
    <definedName name="publishing_date">#REF!</definedName>
    <definedName name="publishing_disclosures">#REF!</definedName>
    <definedName name="publishing_estimates">#REF!</definedName>
    <definedName name="publishing_extension">#REF!</definedName>
    <definedName name="publishing_factsethistory" localSheetId="5">[2]Publishing!$J$30:$M$395</definedName>
    <definedName name="publishing_factsethistory">[1]Publishing!$J$30:$M$395</definedName>
    <definedName name="publishing_fiscalyear" localSheetId="5">#REF!</definedName>
    <definedName name="publishing_fiscalyear">#REF!</definedName>
    <definedName name="publishing_freeform" localSheetId="5">#REF!</definedName>
    <definedName name="publishing_freeform">#REF!</definedName>
    <definedName name="publishing_id" localSheetId="5">[2]Publishing!$G$1</definedName>
    <definedName name="publishing_id">[1]Publishing!$G$1</definedName>
    <definedName name="publishing_id_type" localSheetId="5">[2]Publishing!$F$1</definedName>
    <definedName name="publishing_id_type">[1]Publishing!$F$1</definedName>
    <definedName name="publishing_link" localSheetId="5">#REF!</definedName>
    <definedName name="publishing_link">#REF!</definedName>
    <definedName name="publishing_path" localSheetId="5">[2]Publishing!$K$2</definedName>
    <definedName name="publishing_path">[1]Publishing!$K$2</definedName>
    <definedName name="publishing_previousdate" localSheetId="5">#REF!</definedName>
    <definedName name="publishing_previousdate">#REF!</definedName>
    <definedName name="publishing_price" localSheetId="5">#REF!</definedName>
    <definedName name="publishing_price">#REF!</definedName>
    <definedName name="publishing_priceperfdata" localSheetId="5">#REF!</definedName>
    <definedName name="publishing_priceperfdata">#REF!</definedName>
    <definedName name="publishing_pricingdate" localSheetId="5">[2]Publishing!$G$3</definedName>
    <definedName name="publishing_pricingdate">[1]Publishing!$G$3</definedName>
    <definedName name="publishing_ratings" localSheetId="5">[2]Publishing!$Y$2:$Y$6</definedName>
    <definedName name="publishing_ratings">[1]Publishing!$Y$2:$Y$6</definedName>
    <definedName name="publishing_source" localSheetId="5">[2]Publishing!$G$4</definedName>
    <definedName name="publishing_source">[1]Publishing!$G$4</definedName>
    <definedName name="publishing_symbol" localSheetId="5">[2]Publishing!$G$2</definedName>
    <definedName name="publishing_symbol">[1]Publishing!$G$2</definedName>
    <definedName name="publishing_tfdata" localSheetId="5">#REF!</definedName>
    <definedName name="publishing_tfdata">#REF!</definedName>
    <definedName name="publishing_version" localSheetId="5">#REF!</definedName>
    <definedName name="publishing_version">#REF!</definedName>
    <definedName name="s" localSheetId="12" hidden="1">{"PR1","pr1",TRUE,"Sch PR-1"}</definedName>
    <definedName name="s" hidden="1">{"PR1","pr1",TRUE,"Sch PR-1"}</definedName>
    <definedName name="sdsds" localSheetId="12" hidden="1">{"PR1","pr1",TRUE,"Sch PR-1"}</definedName>
    <definedName name="sdsds" hidden="1">{"PR1","pr1",TRUE,"Sch PR-1"}</definedName>
    <definedName name="solver_adj" hidden="1">#REF!</definedName>
    <definedName name="solver_cvg" hidden="1">0.0001</definedName>
    <definedName name="solver_drv" hidden="1">1</definedName>
    <definedName name="solver_est" hidden="1">1</definedName>
    <definedName name="solver_itr" hidden="1">100</definedName>
    <definedName name="solver_lhs1" hidden="1">#REF!</definedName>
    <definedName name="solver_lhs10" hidden="1">#REF!</definedName>
    <definedName name="solver_lhs11" hidden="1">#REF!</definedName>
    <definedName name="solver_lhs2" hidden="1">#REF!</definedName>
    <definedName name="solver_lhs3" hidden="1">#REF!</definedName>
    <definedName name="solver_lhs4" hidden="1">#REF!</definedName>
    <definedName name="solver_lhs5" hidden="1">#REF!</definedName>
    <definedName name="solver_lhs6" hidden="1">#REF!</definedName>
    <definedName name="solver_lhs7" hidden="1">#REF!</definedName>
    <definedName name="solver_lhs8" hidden="1">#REF!</definedName>
    <definedName name="solver_lhs9" hidden="1">#REF!</definedName>
    <definedName name="solver_lin" hidden="1">2</definedName>
    <definedName name="solver_neg" hidden="1">2</definedName>
    <definedName name="solver_num" hidden="1">1</definedName>
    <definedName name="solver_nwt" hidden="1">1</definedName>
    <definedName name="solver_opt" hidden="1">#REF!</definedName>
    <definedName name="solver_pre" hidden="1">0.000001</definedName>
    <definedName name="solver_rel1" hidden="1">2</definedName>
    <definedName name="solver_rel10" hidden="1">1</definedName>
    <definedName name="solver_rel11" hidden="1">3</definedName>
    <definedName name="solver_rel2" hidden="1">2</definedName>
    <definedName name="solver_rel3" hidden="1">2</definedName>
    <definedName name="solver_rel4" hidden="1">2</definedName>
    <definedName name="solver_rel5" hidden="1">1</definedName>
    <definedName name="solver_rel6" hidden="1">3</definedName>
    <definedName name="solver_rel7" hidden="1">2</definedName>
    <definedName name="solver_rel8" hidden="1">1</definedName>
    <definedName name="solver_rel9" hidden="1">3</definedName>
    <definedName name="solver_rhs1" hidden="1">#REF!</definedName>
    <definedName name="solver_rhs10" hidden="1">#REF!</definedName>
    <definedName name="solver_rhs11" hidden="1">#REF!</definedName>
    <definedName name="solver_rhs2" hidden="1">#REF!</definedName>
    <definedName name="solver_rhs3" hidden="1">#REF!</definedName>
    <definedName name="solver_rhs4" hidden="1">#REF!</definedName>
    <definedName name="solver_rhs5" hidden="1">#REF!</definedName>
    <definedName name="solver_rhs6" hidden="1">#REF!</definedName>
    <definedName name="solver_rhs7" hidden="1">#REF!</definedName>
    <definedName name="solver_rhs8" hidden="1">#REF!</definedName>
    <definedName name="solver_rhs9" hidden="1">#REF!</definedName>
    <definedName name="solver_scl" hidden="1">2</definedName>
    <definedName name="solver_sho" hidden="1">2</definedName>
    <definedName name="solver_tim" hidden="1">100</definedName>
    <definedName name="solver_tol" hidden="1">0.05</definedName>
    <definedName name="solver_typ" hidden="1">3</definedName>
    <definedName name="solver_val" hidden="1">1053</definedName>
    <definedName name="sssssss" localSheetId="12" hidden="1">{"PR1","pr1",TRUE,"Sch PR-1"}</definedName>
    <definedName name="sssssss" hidden="1">{"PR1","pr1",TRUE,"Sch PR-1"}</definedName>
    <definedName name="wrn.Aging._.and._.Trend._.Analysis." localSheetId="12" hidden="1">{#N/A,#N/A,FALSE,"Aging Summary";#N/A,#N/A,FALSE,"Ratio Analysis";#N/A,#N/A,FALSE,"Test 120 Day Accts";#N/A,#N/A,FALSE,"Tickmarks"}</definedName>
    <definedName name="wrn.Aging._.and._.Trend._.Analysis." hidden="1">{#N/A,#N/A,FALSE,"Aging Summary";#N/A,#N/A,FALSE,"Ratio Analysis";#N/A,#N/A,FALSE,"Test 120 Day Accts";#N/A,#N/A,FALSE,"Tickmarks"}</definedName>
    <definedName name="wrn.Report_PR_1." localSheetId="12" hidden="1">{"PR1","pr1",TRUE,"Sch PR-1"}</definedName>
    <definedName name="wrn.Report_PR_1." hidden="1">{"PR1","pr1",TRUE,"Sch PR-1"}</definedName>
  </definedNames>
  <calcPr calcId="191029" calcMode="manual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P35" i="6" l="1"/>
  <c r="BO35" i="6"/>
  <c r="BN35" i="6"/>
  <c r="BM35" i="6"/>
  <c r="BL35" i="6"/>
  <c r="BK35" i="6"/>
  <c r="BJ35" i="6"/>
  <c r="BI35" i="6"/>
  <c r="BH35" i="6"/>
  <c r="BG35" i="6"/>
  <c r="BF35" i="6"/>
  <c r="BE35" i="6"/>
  <c r="BD35" i="6"/>
  <c r="BC35" i="6"/>
  <c r="BB35" i="6"/>
  <c r="BA35" i="6"/>
  <c r="AZ35" i="6"/>
  <c r="AY35" i="6"/>
  <c r="AX35" i="6"/>
  <c r="AW35" i="6"/>
  <c r="AV35" i="6"/>
  <c r="AU35" i="6"/>
  <c r="AT35" i="6"/>
  <c r="AS35" i="6"/>
  <c r="AR35" i="6"/>
  <c r="AQ35" i="6"/>
  <c r="AP35" i="6"/>
  <c r="AO35" i="6"/>
  <c r="AN35" i="6"/>
  <c r="AM35" i="6"/>
  <c r="AL35" i="6"/>
  <c r="AK35" i="6"/>
  <c r="AJ35" i="6"/>
  <c r="AI35" i="6"/>
  <c r="AH35" i="6"/>
  <c r="AG35" i="6"/>
  <c r="AF35" i="6"/>
  <c r="AE35" i="6"/>
  <c r="AD35" i="6"/>
  <c r="AC35" i="6"/>
  <c r="AB35" i="6"/>
  <c r="AA35" i="6"/>
  <c r="Z35" i="6"/>
  <c r="Y35" i="6"/>
  <c r="X35" i="6"/>
  <c r="W35" i="6"/>
  <c r="V35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D34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C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K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BP31" i="6"/>
  <c r="BK31" i="6"/>
  <c r="BF31" i="6"/>
  <c r="BA31" i="6"/>
  <c r="AK31" i="6"/>
  <c r="AF31" i="6"/>
  <c r="AA31" i="6"/>
  <c r="V31" i="6"/>
  <c r="Q31" i="6"/>
  <c r="L31" i="6"/>
  <c r="G31" i="6"/>
  <c r="BP29" i="6"/>
  <c r="BO29" i="6"/>
  <c r="BN29" i="6"/>
  <c r="BM29" i="6"/>
  <c r="BL29" i="6"/>
  <c r="BK29" i="6"/>
  <c r="BJ29" i="6"/>
  <c r="BI29" i="6"/>
  <c r="BH29" i="6"/>
  <c r="BG29" i="6"/>
  <c r="BF29" i="6"/>
  <c r="BE29" i="6"/>
  <c r="BD29" i="6"/>
  <c r="BC29" i="6"/>
  <c r="BB29" i="6"/>
  <c r="BA29" i="6"/>
  <c r="AZ29" i="6"/>
  <c r="AY29" i="6"/>
  <c r="AX29" i="6"/>
  <c r="AW29" i="6"/>
  <c r="AV29" i="6"/>
  <c r="AU29" i="6"/>
  <c r="AT29" i="6"/>
  <c r="AS29" i="6"/>
  <c r="AR29" i="6"/>
  <c r="AQ29" i="6"/>
  <c r="AP29" i="6"/>
  <c r="AO29" i="6"/>
  <c r="AN29" i="6"/>
  <c r="AM29" i="6"/>
  <c r="AL29" i="6"/>
  <c r="AK29" i="6"/>
  <c r="AJ29" i="6"/>
  <c r="AI29" i="6"/>
  <c r="AH29" i="6"/>
  <c r="AG29" i="6"/>
  <c r="AF29" i="6"/>
  <c r="AE29" i="6"/>
  <c r="AD29" i="6"/>
  <c r="AC29" i="6"/>
  <c r="AB29" i="6"/>
  <c r="AA29" i="6"/>
  <c r="Z29" i="6"/>
  <c r="Y29" i="6"/>
  <c r="X29" i="6"/>
  <c r="W2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BP28" i="6"/>
  <c r="BO28" i="6"/>
  <c r="BN28" i="6"/>
  <c r="BM28" i="6"/>
  <c r="BL28" i="6"/>
  <c r="BK28" i="6"/>
  <c r="BJ28" i="6"/>
  <c r="BI28" i="6"/>
  <c r="BH28" i="6"/>
  <c r="BG28" i="6"/>
  <c r="BF28" i="6"/>
  <c r="BE28" i="6"/>
  <c r="BD28" i="6"/>
  <c r="BC28" i="6"/>
  <c r="BB28" i="6"/>
  <c r="BA28" i="6"/>
  <c r="AZ28" i="6"/>
  <c r="AY28" i="6"/>
  <c r="AX28" i="6"/>
  <c r="AW28" i="6"/>
  <c r="AV28" i="6"/>
  <c r="AU28" i="6"/>
  <c r="AT28" i="6"/>
  <c r="AS28" i="6"/>
  <c r="AR28" i="6"/>
  <c r="AQ28" i="6"/>
  <c r="AP28" i="6"/>
  <c r="AO28" i="6"/>
  <c r="AN28" i="6"/>
  <c r="AM28" i="6"/>
  <c r="AL28" i="6"/>
  <c r="AK28" i="6"/>
  <c r="AJ28" i="6"/>
  <c r="AI28" i="6"/>
  <c r="AH28" i="6"/>
  <c r="AG28" i="6"/>
  <c r="AF28" i="6"/>
  <c r="AE28" i="6"/>
  <c r="AD28" i="6"/>
  <c r="AC28" i="6"/>
  <c r="AB28" i="6"/>
  <c r="AA28" i="6"/>
  <c r="Z28" i="6"/>
  <c r="Y28" i="6"/>
  <c r="X28" i="6"/>
  <c r="W28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BP27" i="6"/>
  <c r="BK27" i="6"/>
  <c r="BF27" i="6"/>
  <c r="BP26" i="6"/>
  <c r="BK26" i="6"/>
  <c r="BF26" i="6"/>
  <c r="BP25" i="6"/>
  <c r="BK25" i="6"/>
  <c r="BF25" i="6"/>
  <c r="BA25" i="6"/>
  <c r="AV25" i="6"/>
  <c r="AQ25" i="6"/>
  <c r="AL25" i="6"/>
  <c r="AG25" i="6"/>
  <c r="AB25" i="6"/>
  <c r="W25" i="6"/>
  <c r="R25" i="6"/>
  <c r="M25" i="6"/>
  <c r="H25" i="6"/>
  <c r="BP24" i="6"/>
  <c r="BK24" i="6"/>
  <c r="BF24" i="6"/>
  <c r="BA24" i="6"/>
  <c r="AV24" i="6"/>
  <c r="AQ24" i="6"/>
  <c r="AL24" i="6"/>
  <c r="AG24" i="6"/>
  <c r="AB24" i="6"/>
  <c r="W24" i="6"/>
  <c r="R24" i="6"/>
  <c r="M24" i="6"/>
  <c r="H24" i="6"/>
  <c r="BP21" i="6"/>
  <c r="BO21" i="6"/>
  <c r="BN21" i="6"/>
  <c r="BM21" i="6"/>
  <c r="BL21" i="6"/>
  <c r="BK21" i="6"/>
  <c r="BJ21" i="6"/>
  <c r="BI21" i="6"/>
  <c r="BH21" i="6"/>
  <c r="BG21" i="6"/>
  <c r="BF21" i="6"/>
  <c r="BE21" i="6"/>
  <c r="BD21" i="6"/>
  <c r="BC21" i="6"/>
  <c r="BB21" i="6"/>
  <c r="BA21" i="6"/>
  <c r="AZ21" i="6"/>
  <c r="AY21" i="6"/>
  <c r="AX21" i="6"/>
  <c r="AW21" i="6"/>
  <c r="AV21" i="6"/>
  <c r="AU21" i="6"/>
  <c r="AT21" i="6"/>
  <c r="AS21" i="6"/>
  <c r="AR21" i="6"/>
  <c r="AQ21" i="6"/>
  <c r="AP21" i="6"/>
  <c r="AO21" i="6"/>
  <c r="AN21" i="6"/>
  <c r="AM21" i="6"/>
  <c r="AL21" i="6"/>
  <c r="AK21" i="6"/>
  <c r="AJ21" i="6"/>
  <c r="AI21" i="6"/>
  <c r="AH21" i="6"/>
  <c r="AG21" i="6"/>
  <c r="AF21" i="6"/>
  <c r="AE21" i="6"/>
  <c r="AD21" i="6"/>
  <c r="AC21" i="6"/>
  <c r="AB21" i="6"/>
  <c r="AA21" i="6"/>
  <c r="Z21" i="6"/>
  <c r="Y21" i="6"/>
  <c r="X21" i="6"/>
  <c r="W21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BP20" i="6"/>
  <c r="BO20" i="6"/>
  <c r="BN20" i="6"/>
  <c r="BM20" i="6"/>
  <c r="BL20" i="6"/>
  <c r="BK20" i="6"/>
  <c r="BJ20" i="6"/>
  <c r="BI20" i="6"/>
  <c r="BH20" i="6"/>
  <c r="BG20" i="6"/>
  <c r="BF20" i="6"/>
  <c r="BE20" i="6"/>
  <c r="BD20" i="6"/>
  <c r="BC20" i="6"/>
  <c r="BB20" i="6"/>
  <c r="BA20" i="6"/>
  <c r="AZ20" i="6"/>
  <c r="AY20" i="6"/>
  <c r="AX20" i="6"/>
  <c r="AW20" i="6"/>
  <c r="AV20" i="6"/>
  <c r="AU20" i="6"/>
  <c r="AT20" i="6"/>
  <c r="AS20" i="6"/>
  <c r="AR20" i="6"/>
  <c r="AQ20" i="6"/>
  <c r="AP20" i="6"/>
  <c r="AO20" i="6"/>
  <c r="AN20" i="6"/>
  <c r="AM20" i="6"/>
  <c r="AL20" i="6"/>
  <c r="AK20" i="6"/>
  <c r="AJ20" i="6"/>
  <c r="AI20" i="6"/>
  <c r="AH20" i="6"/>
  <c r="AG20" i="6"/>
  <c r="AF20" i="6"/>
  <c r="AE20" i="6"/>
  <c r="AD20" i="6"/>
  <c r="AC20" i="6"/>
  <c r="AB20" i="6"/>
  <c r="AA20" i="6"/>
  <c r="Z20" i="6"/>
  <c r="Y20" i="6"/>
  <c r="X20" i="6"/>
  <c r="W20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BP18" i="6"/>
  <c r="BK18" i="6"/>
  <c r="BF18" i="6"/>
  <c r="BA18" i="6"/>
  <c r="AA18" i="6"/>
  <c r="V18" i="6"/>
  <c r="Q18" i="6"/>
  <c r="L18" i="6"/>
  <c r="G18" i="6"/>
  <c r="BP17" i="6"/>
  <c r="BK17" i="6"/>
  <c r="BF17" i="6"/>
  <c r="BA17" i="6"/>
  <c r="AA17" i="6"/>
  <c r="V17" i="6"/>
  <c r="Q17" i="6"/>
  <c r="L17" i="6"/>
  <c r="G17" i="6"/>
  <c r="BP16" i="6"/>
  <c r="BK16" i="6"/>
  <c r="BF16" i="6"/>
  <c r="BA16" i="6"/>
  <c r="AA16" i="6"/>
  <c r="V16" i="6"/>
  <c r="Q16" i="6"/>
  <c r="L16" i="6"/>
  <c r="G16" i="6"/>
  <c r="BP15" i="6"/>
  <c r="BK15" i="6"/>
  <c r="BF15" i="6"/>
  <c r="BA15" i="6"/>
  <c r="AV15" i="6"/>
  <c r="AQ15" i="6"/>
  <c r="AL15" i="6"/>
  <c r="AG15" i="6"/>
  <c r="AB15" i="6"/>
  <c r="W15" i="6"/>
  <c r="R15" i="6"/>
  <c r="M15" i="6"/>
  <c r="H15" i="6"/>
  <c r="BP14" i="6"/>
  <c r="BK14" i="6"/>
  <c r="BF14" i="6"/>
  <c r="BA14" i="6"/>
  <c r="AV14" i="6"/>
  <c r="AQ14" i="6"/>
  <c r="AL14" i="6"/>
  <c r="AG14" i="6"/>
  <c r="AB14" i="6"/>
  <c r="W14" i="6"/>
  <c r="R14" i="6"/>
  <c r="M14" i="6"/>
  <c r="H14" i="6"/>
  <c r="BP13" i="6"/>
  <c r="BK13" i="6"/>
  <c r="BF13" i="6"/>
  <c r="BA13" i="6"/>
  <c r="AV13" i="6"/>
  <c r="AQ13" i="6"/>
  <c r="AL13" i="6"/>
  <c r="AG13" i="6"/>
  <c r="W13" i="6"/>
  <c r="R13" i="6"/>
  <c r="M13" i="6"/>
  <c r="H13" i="6"/>
  <c r="BP12" i="6"/>
  <c r="BK12" i="6"/>
  <c r="BF12" i="6"/>
  <c r="BA12" i="6"/>
  <c r="AV12" i="6"/>
  <c r="AQ12" i="6"/>
  <c r="AL12" i="6"/>
  <c r="AG12" i="6"/>
  <c r="AB12" i="6"/>
  <c r="W12" i="6"/>
  <c r="R12" i="6"/>
  <c r="M12" i="6"/>
  <c r="H12" i="6"/>
  <c r="BK11" i="6"/>
  <c r="BF11" i="6"/>
  <c r="BA11" i="6"/>
  <c r="AV11" i="6"/>
  <c r="AQ11" i="6"/>
  <c r="AL11" i="6"/>
  <c r="AG11" i="6"/>
  <c r="AB11" i="6"/>
  <c r="W11" i="6"/>
  <c r="R11" i="6"/>
  <c r="M11" i="6"/>
  <c r="H11" i="6"/>
  <c r="BP10" i="6"/>
  <c r="BK10" i="6"/>
  <c r="BF10" i="6"/>
  <c r="BA10" i="6"/>
  <c r="AA10" i="6"/>
  <c r="V10" i="6"/>
  <c r="Q10" i="6"/>
  <c r="L10" i="6"/>
  <c r="G10" i="6"/>
  <c r="AC9" i="6"/>
  <c r="BO5" i="6"/>
  <c r="BN5" i="6"/>
  <c r="BM5" i="6"/>
  <c r="BL5" i="6"/>
  <c r="BK5" i="6"/>
  <c r="BJ5" i="6"/>
  <c r="BI5" i="6"/>
  <c r="BH5" i="6"/>
  <c r="BG5" i="6"/>
  <c r="BF5" i="6"/>
  <c r="BE5" i="6"/>
  <c r="BD5" i="6"/>
  <c r="BC5" i="6"/>
  <c r="BB5" i="6"/>
  <c r="AZ5" i="6"/>
  <c r="AX5" i="6"/>
  <c r="AW5" i="6"/>
  <c r="AV5" i="6"/>
  <c r="AU5" i="6"/>
  <c r="AT5" i="6"/>
  <c r="AS5" i="6"/>
  <c r="AR5" i="6"/>
  <c r="AQ5" i="6"/>
  <c r="AP5" i="6"/>
  <c r="AO5" i="6"/>
  <c r="AN5" i="6"/>
  <c r="AM5" i="6"/>
  <c r="AL5" i="6"/>
  <c r="AK5" i="6"/>
  <c r="AJ5" i="6"/>
  <c r="AI5" i="6"/>
  <c r="AH5" i="6"/>
  <c r="AG5" i="6"/>
  <c r="AF5" i="6"/>
  <c r="AE5" i="6"/>
  <c r="AD5" i="6"/>
  <c r="AC5" i="6"/>
  <c r="AB5" i="6"/>
  <c r="AA5" i="6"/>
  <c r="Z5" i="6"/>
  <c r="Y5" i="6"/>
  <c r="X5" i="6"/>
  <c r="W5" i="6"/>
  <c r="V5" i="6"/>
  <c r="U5" i="6"/>
  <c r="T5" i="6"/>
  <c r="S5" i="6"/>
  <c r="R5" i="6"/>
  <c r="Q5" i="6"/>
  <c r="P5" i="6"/>
  <c r="O5" i="6"/>
  <c r="N5" i="6"/>
  <c r="CD4" i="6"/>
  <c r="CC4" i="6"/>
  <c r="CB4" i="6"/>
  <c r="CA4" i="6"/>
  <c r="BZ4" i="6"/>
  <c r="BY4" i="6"/>
  <c r="BX4" i="6"/>
  <c r="BW4" i="6"/>
  <c r="BV4" i="6"/>
  <c r="BU4" i="6"/>
  <c r="BT4" i="6"/>
  <c r="BS4" i="6"/>
  <c r="BR4" i="6"/>
  <c r="BQ4" i="6"/>
  <c r="BP4" i="6"/>
  <c r="BO4" i="6"/>
  <c r="BN4" i="6"/>
  <c r="BM4" i="6"/>
  <c r="BL4" i="6"/>
  <c r="BK4" i="6"/>
  <c r="BJ4" i="6"/>
  <c r="BI4" i="6"/>
  <c r="BH4" i="6"/>
  <c r="BG4" i="6"/>
  <c r="BF4" i="6"/>
  <c r="BE4" i="6"/>
  <c r="BD4" i="6"/>
  <c r="BC4" i="6"/>
  <c r="BB4" i="6"/>
  <c r="BA4" i="6"/>
  <c r="AZ4" i="6"/>
  <c r="AY4" i="6"/>
  <c r="AX4" i="6"/>
  <c r="AW4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B51" i="18"/>
  <c r="A51" i="18"/>
  <c r="B49" i="18"/>
  <c r="A49" i="18"/>
  <c r="B48" i="18"/>
  <c r="A48" i="18"/>
  <c r="C47" i="18"/>
  <c r="B47" i="18"/>
  <c r="A47" i="18"/>
  <c r="A46" i="18"/>
  <c r="A44" i="18"/>
  <c r="A42" i="18"/>
  <c r="B41" i="18"/>
  <c r="A41" i="18"/>
  <c r="B40" i="18"/>
  <c r="A40" i="18"/>
  <c r="A39" i="18"/>
  <c r="B37" i="18"/>
  <c r="A37" i="18"/>
  <c r="B36" i="18"/>
  <c r="A36" i="18"/>
  <c r="A34" i="18"/>
  <c r="A32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D31" i="18"/>
  <c r="C31" i="18"/>
  <c r="B31" i="18"/>
  <c r="A31" i="18"/>
  <c r="A30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A29" i="18"/>
  <c r="A28" i="18"/>
  <c r="P26" i="18"/>
  <c r="O26" i="18"/>
  <c r="N26" i="18"/>
  <c r="M26" i="18"/>
  <c r="L26" i="18"/>
  <c r="A26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D25" i="18"/>
  <c r="C25" i="18"/>
  <c r="B25" i="18"/>
  <c r="A25" i="18"/>
  <c r="A24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D23" i="18"/>
  <c r="C23" i="18"/>
  <c r="B23" i="18"/>
  <c r="A23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C22" i="18"/>
  <c r="B22" i="18"/>
  <c r="A22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C21" i="18"/>
  <c r="B21" i="18"/>
  <c r="A21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D20" i="18"/>
  <c r="C20" i="18"/>
  <c r="B20" i="18"/>
  <c r="A20" i="18"/>
  <c r="A19" i="18"/>
  <c r="A17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D16" i="18"/>
  <c r="C16" i="18"/>
  <c r="B16" i="18"/>
  <c r="A16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D15" i="18"/>
  <c r="C15" i="18"/>
  <c r="B15" i="18"/>
  <c r="A15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D14" i="18"/>
  <c r="C14" i="18"/>
  <c r="B14" i="18"/>
  <c r="A14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D13" i="18"/>
  <c r="C13" i="18"/>
  <c r="B13" i="18"/>
  <c r="A13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D12" i="18"/>
  <c r="C12" i="18"/>
  <c r="B12" i="18"/>
  <c r="A12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D11" i="18"/>
  <c r="C11" i="18"/>
  <c r="B11" i="18"/>
  <c r="A11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C10" i="18"/>
  <c r="B10" i="18"/>
  <c r="A10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9" i="18"/>
  <c r="A9" i="18"/>
  <c r="A8" i="18"/>
  <c r="A7" i="18"/>
  <c r="A5" i="18"/>
  <c r="A3" i="18"/>
  <c r="A2" i="18"/>
  <c r="A1" i="18"/>
  <c r="D65" i="5"/>
  <c r="D60" i="5"/>
  <c r="D59" i="5"/>
  <c r="D58" i="5"/>
  <c r="D54" i="5"/>
  <c r="D53" i="5"/>
  <c r="I49" i="5"/>
  <c r="H49" i="5"/>
  <c r="G49" i="5"/>
  <c r="F49" i="5"/>
  <c r="E49" i="5"/>
  <c r="I48" i="5"/>
  <c r="H48" i="5"/>
  <c r="G48" i="5"/>
  <c r="F48" i="5"/>
  <c r="E48" i="5"/>
  <c r="I47" i="5"/>
  <c r="H47" i="5"/>
  <c r="G47" i="5"/>
  <c r="F47" i="5"/>
  <c r="E47" i="5"/>
  <c r="I46" i="5"/>
  <c r="H46" i="5"/>
  <c r="G46" i="5"/>
  <c r="F46" i="5"/>
  <c r="E46" i="5"/>
  <c r="I45" i="5"/>
  <c r="H45" i="5"/>
  <c r="G45" i="5"/>
  <c r="F45" i="5"/>
  <c r="E45" i="5"/>
  <c r="D44" i="5"/>
  <c r="G43" i="5"/>
  <c r="G33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D22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D18" i="5"/>
  <c r="D16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1" i="5"/>
  <c r="D5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AW146" i="12"/>
  <c r="AW144" i="12"/>
  <c r="AX142" i="12"/>
  <c r="AE138" i="12"/>
  <c r="AD138" i="12"/>
  <c r="AC138" i="12"/>
  <c r="AB138" i="12"/>
  <c r="AA138" i="12"/>
  <c r="Z138" i="12"/>
  <c r="Y138" i="12"/>
  <c r="X138" i="12"/>
  <c r="W138" i="12"/>
  <c r="V138" i="12"/>
  <c r="U138" i="12"/>
  <c r="T138" i="12"/>
  <c r="S138" i="12"/>
  <c r="R138" i="12"/>
  <c r="Q138" i="12"/>
  <c r="AG136" i="12"/>
  <c r="AE136" i="12"/>
  <c r="AD136" i="12"/>
  <c r="AC136" i="12"/>
  <c r="AB136" i="12"/>
  <c r="AA136" i="12"/>
  <c r="Z136" i="12"/>
  <c r="Y136" i="12"/>
  <c r="X136" i="12"/>
  <c r="W136" i="12"/>
  <c r="V136" i="12"/>
  <c r="U136" i="12"/>
  <c r="T136" i="12"/>
  <c r="S136" i="12"/>
  <c r="R136" i="12"/>
  <c r="Q136" i="12"/>
  <c r="P136" i="12"/>
  <c r="D136" i="12"/>
  <c r="AE135" i="12"/>
  <c r="AD135" i="12"/>
  <c r="AC135" i="12"/>
  <c r="AB135" i="12"/>
  <c r="AA135" i="12"/>
  <c r="Z135" i="12"/>
  <c r="Y135" i="12"/>
  <c r="X135" i="12"/>
  <c r="W135" i="12"/>
  <c r="V135" i="12"/>
  <c r="U135" i="12"/>
  <c r="T135" i="12"/>
  <c r="S135" i="12"/>
  <c r="R135" i="12"/>
  <c r="Q135" i="12"/>
  <c r="AE134" i="12"/>
  <c r="AD134" i="12"/>
  <c r="AC134" i="12"/>
  <c r="AB134" i="12"/>
  <c r="AA134" i="12"/>
  <c r="Z134" i="12"/>
  <c r="Y134" i="12"/>
  <c r="X134" i="12"/>
  <c r="W134" i="12"/>
  <c r="V134" i="12"/>
  <c r="U134" i="12"/>
  <c r="T134" i="12"/>
  <c r="S134" i="12"/>
  <c r="R134" i="12"/>
  <c r="Q134" i="12"/>
  <c r="E134" i="12"/>
  <c r="AE130" i="12"/>
  <c r="AD130" i="12"/>
  <c r="AC130" i="12"/>
  <c r="AB130" i="12"/>
  <c r="AA130" i="12"/>
  <c r="Z130" i="12"/>
  <c r="Y130" i="12"/>
  <c r="X130" i="12"/>
  <c r="W130" i="12"/>
  <c r="V130" i="12"/>
  <c r="U130" i="12"/>
  <c r="T130" i="12"/>
  <c r="S130" i="12"/>
  <c r="R130" i="12"/>
  <c r="Q130" i="12"/>
  <c r="AE128" i="12"/>
  <c r="AD128" i="12"/>
  <c r="AC128" i="12"/>
  <c r="AB128" i="12"/>
  <c r="AA128" i="12"/>
  <c r="Z128" i="12"/>
  <c r="Y128" i="12"/>
  <c r="X128" i="12"/>
  <c r="W128" i="12"/>
  <c r="V128" i="12"/>
  <c r="U128" i="12"/>
  <c r="T128" i="12"/>
  <c r="S128" i="12"/>
  <c r="R128" i="12"/>
  <c r="Q128" i="12"/>
  <c r="AE123" i="12"/>
  <c r="AD123" i="12"/>
  <c r="AC123" i="12"/>
  <c r="AB123" i="12"/>
  <c r="AA123" i="12"/>
  <c r="Z123" i="12"/>
  <c r="Y123" i="12"/>
  <c r="X123" i="12"/>
  <c r="W123" i="12"/>
  <c r="V123" i="12"/>
  <c r="U123" i="12"/>
  <c r="T123" i="12"/>
  <c r="S123" i="12"/>
  <c r="R123" i="12"/>
  <c r="Q123" i="12"/>
  <c r="BK121" i="12"/>
  <c r="BJ121" i="12"/>
  <c r="BI121" i="12"/>
  <c r="BH121" i="12"/>
  <c r="BG121" i="12"/>
  <c r="AE121" i="12"/>
  <c r="AD121" i="12"/>
  <c r="AC121" i="12"/>
  <c r="AB121" i="12"/>
  <c r="AA121" i="12"/>
  <c r="Z121" i="12"/>
  <c r="Y121" i="12"/>
  <c r="X121" i="12"/>
  <c r="W121" i="12"/>
  <c r="V121" i="12"/>
  <c r="U121" i="12"/>
  <c r="T121" i="12"/>
  <c r="S121" i="12"/>
  <c r="R121" i="12"/>
  <c r="Q121" i="12"/>
  <c r="AE120" i="12"/>
  <c r="AD120" i="12"/>
  <c r="AC120" i="12"/>
  <c r="AB120" i="12"/>
  <c r="AA120" i="12"/>
  <c r="Z120" i="12"/>
  <c r="Y120" i="12"/>
  <c r="X120" i="12"/>
  <c r="W120" i="12"/>
  <c r="V120" i="12"/>
  <c r="U120" i="12"/>
  <c r="T120" i="12"/>
  <c r="S120" i="12"/>
  <c r="R120" i="12"/>
  <c r="Q120" i="12"/>
  <c r="BK119" i="12"/>
  <c r="BJ119" i="12"/>
  <c r="BI119" i="12"/>
  <c r="BH119" i="12"/>
  <c r="BG119" i="12"/>
  <c r="BF119" i="12"/>
  <c r="BE119" i="12"/>
  <c r="BD119" i="12"/>
  <c r="BC119" i="12"/>
  <c r="BB119" i="12"/>
  <c r="BA119" i="12"/>
  <c r="AZ119" i="12"/>
  <c r="AY119" i="12"/>
  <c r="AX119" i="12"/>
  <c r="AG119" i="12"/>
  <c r="BK116" i="12"/>
  <c r="BJ116" i="12"/>
  <c r="BI116" i="12"/>
  <c r="BH116" i="12"/>
  <c r="BG116" i="12"/>
  <c r="BF116" i="12"/>
  <c r="BE116" i="12"/>
  <c r="BD116" i="12"/>
  <c r="BC116" i="12"/>
  <c r="BB116" i="12"/>
  <c r="BA116" i="12"/>
  <c r="AZ116" i="12"/>
  <c r="AY116" i="12"/>
  <c r="AX116" i="12"/>
  <c r="AE116" i="12"/>
  <c r="AD116" i="12"/>
  <c r="AC116" i="12"/>
  <c r="AB116" i="12"/>
  <c r="AA116" i="12"/>
  <c r="Z116" i="12"/>
  <c r="Y116" i="12"/>
  <c r="X116" i="12"/>
  <c r="W116" i="12"/>
  <c r="V116" i="12"/>
  <c r="U116" i="12"/>
  <c r="T116" i="12"/>
  <c r="S116" i="12"/>
  <c r="R116" i="12"/>
  <c r="Q116" i="12"/>
  <c r="N116" i="12"/>
  <c r="M116" i="12"/>
  <c r="L116" i="12"/>
  <c r="K116" i="12"/>
  <c r="J116" i="12"/>
  <c r="I116" i="12"/>
  <c r="H116" i="12"/>
  <c r="G116" i="12"/>
  <c r="F116" i="12"/>
  <c r="E116" i="12"/>
  <c r="BK115" i="12"/>
  <c r="BJ115" i="12"/>
  <c r="BI115" i="12"/>
  <c r="BH115" i="12"/>
  <c r="BG115" i="12"/>
  <c r="BF115" i="12"/>
  <c r="BE115" i="12"/>
  <c r="BD115" i="12"/>
  <c r="BC115" i="12"/>
  <c r="BB115" i="12"/>
  <c r="BA115" i="12"/>
  <c r="AZ115" i="12"/>
  <c r="AY115" i="12"/>
  <c r="AX115" i="12"/>
  <c r="AE115" i="12"/>
  <c r="AD115" i="12"/>
  <c r="AC115" i="12"/>
  <c r="AB115" i="12"/>
  <c r="AA115" i="12"/>
  <c r="Z115" i="12"/>
  <c r="Y115" i="12"/>
  <c r="X115" i="12"/>
  <c r="W115" i="12"/>
  <c r="V115" i="12"/>
  <c r="U115" i="12"/>
  <c r="T115" i="12"/>
  <c r="S115" i="12"/>
  <c r="R115" i="12"/>
  <c r="Q115" i="12"/>
  <c r="N115" i="12"/>
  <c r="M115" i="12"/>
  <c r="L115" i="12"/>
  <c r="K115" i="12"/>
  <c r="J115" i="12"/>
  <c r="I115" i="12"/>
  <c r="H115" i="12"/>
  <c r="G115" i="12"/>
  <c r="F115" i="12"/>
  <c r="E115" i="12"/>
  <c r="BK114" i="12"/>
  <c r="BJ114" i="12"/>
  <c r="BI114" i="12"/>
  <c r="BH114" i="12"/>
  <c r="BG114" i="12"/>
  <c r="BF114" i="12"/>
  <c r="BE114" i="12"/>
  <c r="BD114" i="12"/>
  <c r="BC114" i="12"/>
  <c r="BB114" i="12"/>
  <c r="BA114" i="12"/>
  <c r="AZ114" i="12"/>
  <c r="AY114" i="12"/>
  <c r="AX114" i="12"/>
  <c r="N114" i="12"/>
  <c r="M114" i="12"/>
  <c r="L114" i="12"/>
  <c r="K114" i="12"/>
  <c r="J114" i="12"/>
  <c r="I114" i="12"/>
  <c r="H114" i="12"/>
  <c r="G114" i="12"/>
  <c r="F114" i="12"/>
  <c r="E114" i="12"/>
  <c r="AE111" i="12"/>
  <c r="AD111" i="12"/>
  <c r="AC111" i="12"/>
  <c r="AB111" i="12"/>
  <c r="AA111" i="12"/>
  <c r="Z111" i="12"/>
  <c r="Y111" i="12"/>
  <c r="X111" i="12"/>
  <c r="W111" i="12"/>
  <c r="V111" i="12"/>
  <c r="U111" i="12"/>
  <c r="T111" i="12"/>
  <c r="S111" i="12"/>
  <c r="R111" i="12"/>
  <c r="Q111" i="12"/>
  <c r="BK110" i="12"/>
  <c r="BJ110" i="12"/>
  <c r="BI110" i="12"/>
  <c r="BH110" i="12"/>
  <c r="BG110" i="12"/>
  <c r="BF110" i="12"/>
  <c r="BE110" i="12"/>
  <c r="BD110" i="12"/>
  <c r="BC110" i="12"/>
  <c r="BB110" i="12"/>
  <c r="BA110" i="12"/>
  <c r="AZ110" i="12"/>
  <c r="AY110" i="12"/>
  <c r="AX110" i="12"/>
  <c r="AE110" i="12"/>
  <c r="AD110" i="12"/>
  <c r="AC110" i="12"/>
  <c r="AB110" i="12"/>
  <c r="AA110" i="12"/>
  <c r="Z110" i="12"/>
  <c r="Y110" i="12"/>
  <c r="X110" i="12"/>
  <c r="W110" i="12"/>
  <c r="V110" i="12"/>
  <c r="U110" i="12"/>
  <c r="T110" i="12"/>
  <c r="S110" i="12"/>
  <c r="R110" i="12"/>
  <c r="Q110" i="12"/>
  <c r="N110" i="12"/>
  <c r="M110" i="12"/>
  <c r="L110" i="12"/>
  <c r="K110" i="12"/>
  <c r="J110" i="12"/>
  <c r="I110" i="12"/>
  <c r="H110" i="12"/>
  <c r="G110" i="12"/>
  <c r="F110" i="12"/>
  <c r="E110" i="12"/>
  <c r="BK109" i="12"/>
  <c r="BJ109" i="12"/>
  <c r="BI109" i="12"/>
  <c r="BH109" i="12"/>
  <c r="BG109" i="12"/>
  <c r="BF109" i="12"/>
  <c r="BE109" i="12"/>
  <c r="BD109" i="12"/>
  <c r="BC109" i="12"/>
  <c r="BB109" i="12"/>
  <c r="BA109" i="12"/>
  <c r="AZ109" i="12"/>
  <c r="AY109" i="12"/>
  <c r="AX109" i="12"/>
  <c r="AE109" i="12"/>
  <c r="AD109" i="12"/>
  <c r="AC109" i="12"/>
  <c r="AB109" i="12"/>
  <c r="AA109" i="12"/>
  <c r="Z109" i="12"/>
  <c r="Y109" i="12"/>
  <c r="X109" i="12"/>
  <c r="W109" i="12"/>
  <c r="V109" i="12"/>
  <c r="U109" i="12"/>
  <c r="T109" i="12"/>
  <c r="S109" i="12"/>
  <c r="R109" i="12"/>
  <c r="N109" i="12"/>
  <c r="M109" i="12"/>
  <c r="L109" i="12"/>
  <c r="K109" i="12"/>
  <c r="J109" i="12"/>
  <c r="I109" i="12"/>
  <c r="H109" i="12"/>
  <c r="G109" i="12"/>
  <c r="F109" i="12"/>
  <c r="E109" i="12"/>
  <c r="BK108" i="12"/>
  <c r="BJ108" i="12"/>
  <c r="BI108" i="12"/>
  <c r="BH108" i="12"/>
  <c r="BG108" i="12"/>
  <c r="BF108" i="12"/>
  <c r="BE108" i="12"/>
  <c r="BD108" i="12"/>
  <c r="BC108" i="12"/>
  <c r="BB108" i="12"/>
  <c r="BA108" i="12"/>
  <c r="AZ108" i="12"/>
  <c r="AY108" i="12"/>
  <c r="AX108" i="12"/>
  <c r="AU108" i="12"/>
  <c r="AT108" i="12"/>
  <c r="AS108" i="12"/>
  <c r="AR108" i="12"/>
  <c r="AQ108" i="12"/>
  <c r="AP108" i="12"/>
  <c r="AO108" i="12"/>
  <c r="AN108" i="12"/>
  <c r="AM108" i="12"/>
  <c r="AL108" i="12"/>
  <c r="AK108" i="12"/>
  <c r="AJ108" i="12"/>
  <c r="AI108" i="12"/>
  <c r="AH108" i="12"/>
  <c r="AE108" i="12"/>
  <c r="AD108" i="12"/>
  <c r="AC108" i="12"/>
  <c r="AB108" i="12"/>
  <c r="AA108" i="12"/>
  <c r="Z108" i="12"/>
  <c r="Y108" i="12"/>
  <c r="X108" i="12"/>
  <c r="W108" i="12"/>
  <c r="V108" i="12"/>
  <c r="U108" i="12"/>
  <c r="T108" i="12"/>
  <c r="S108" i="12"/>
  <c r="R108" i="12"/>
  <c r="Q108" i="12"/>
  <c r="N108" i="12"/>
  <c r="M108" i="12"/>
  <c r="L108" i="12"/>
  <c r="K108" i="12"/>
  <c r="J108" i="12"/>
  <c r="I108" i="12"/>
  <c r="H108" i="12"/>
  <c r="G108" i="12"/>
  <c r="F108" i="12"/>
  <c r="E108" i="12"/>
  <c r="AE107" i="12"/>
  <c r="AD107" i="12"/>
  <c r="AC107" i="12"/>
  <c r="AB107" i="12"/>
  <c r="AA107" i="12"/>
  <c r="Z107" i="12"/>
  <c r="Y107" i="12"/>
  <c r="X107" i="12"/>
  <c r="W107" i="12"/>
  <c r="V107" i="12"/>
  <c r="U107" i="12"/>
  <c r="T107" i="12"/>
  <c r="S107" i="12"/>
  <c r="R107" i="12"/>
  <c r="Q107" i="12"/>
  <c r="AV106" i="12"/>
  <c r="AV105" i="12"/>
  <c r="AE102" i="12"/>
  <c r="AD102" i="12"/>
  <c r="AC102" i="12"/>
  <c r="AB102" i="12"/>
  <c r="AA102" i="12"/>
  <c r="Z102" i="12"/>
  <c r="Y102" i="12"/>
  <c r="X102" i="12"/>
  <c r="W102" i="12"/>
  <c r="V102" i="12"/>
  <c r="U102" i="12"/>
  <c r="T102" i="12"/>
  <c r="S102" i="12"/>
  <c r="R102" i="12"/>
  <c r="Q102" i="12"/>
  <c r="P102" i="12"/>
  <c r="D102" i="12"/>
  <c r="AE101" i="12"/>
  <c r="AD101" i="12"/>
  <c r="AC101" i="12"/>
  <c r="AB101" i="12"/>
  <c r="AA101" i="12"/>
  <c r="Z101" i="12"/>
  <c r="Y101" i="12"/>
  <c r="X101" i="12"/>
  <c r="W101" i="12"/>
  <c r="V101" i="12"/>
  <c r="U101" i="12"/>
  <c r="T101" i="12"/>
  <c r="S101" i="12"/>
  <c r="R101" i="12"/>
  <c r="Q101" i="12"/>
  <c r="P101" i="12"/>
  <c r="D101" i="12"/>
  <c r="AE99" i="12"/>
  <c r="AD99" i="12"/>
  <c r="AC99" i="12"/>
  <c r="AB99" i="12"/>
  <c r="AA99" i="12"/>
  <c r="Z99" i="12"/>
  <c r="Y99" i="12"/>
  <c r="X99" i="12"/>
  <c r="W99" i="12"/>
  <c r="V99" i="12"/>
  <c r="U99" i="12"/>
  <c r="T99" i="12"/>
  <c r="S99" i="12"/>
  <c r="R99" i="12"/>
  <c r="Q99" i="12"/>
  <c r="P99" i="12"/>
  <c r="D99" i="12"/>
  <c r="BK98" i="12"/>
  <c r="BJ98" i="12"/>
  <c r="BI98" i="12"/>
  <c r="BH98" i="12"/>
  <c r="BG98" i="12"/>
  <c r="BF98" i="12"/>
  <c r="BE98" i="12"/>
  <c r="BD98" i="12"/>
  <c r="BC98" i="12"/>
  <c r="BB98" i="12"/>
  <c r="BA98" i="12"/>
  <c r="AZ98" i="12"/>
  <c r="AY98" i="12"/>
  <c r="AX98" i="12"/>
  <c r="AW98" i="12"/>
  <c r="AG98" i="12"/>
  <c r="AE98" i="12"/>
  <c r="AD98" i="12"/>
  <c r="AC98" i="12"/>
  <c r="AB98" i="12"/>
  <c r="AA98" i="12"/>
  <c r="Z98" i="12"/>
  <c r="Y98" i="12"/>
  <c r="X98" i="12"/>
  <c r="W98" i="12"/>
  <c r="V98" i="12"/>
  <c r="U98" i="12"/>
  <c r="T98" i="12"/>
  <c r="S98" i="12"/>
  <c r="R98" i="12"/>
  <c r="Q98" i="12"/>
  <c r="N98" i="12"/>
  <c r="M98" i="12"/>
  <c r="L98" i="12"/>
  <c r="K98" i="12"/>
  <c r="J98" i="12"/>
  <c r="I98" i="12"/>
  <c r="H98" i="12"/>
  <c r="G98" i="12"/>
  <c r="F98" i="12"/>
  <c r="E98" i="12"/>
  <c r="D98" i="12"/>
  <c r="AG97" i="12"/>
  <c r="AE97" i="12"/>
  <c r="AD97" i="12"/>
  <c r="AC97" i="12"/>
  <c r="AB97" i="12"/>
  <c r="AA97" i="12"/>
  <c r="Z97" i="12"/>
  <c r="Y97" i="12"/>
  <c r="X97" i="12"/>
  <c r="W97" i="12"/>
  <c r="V97" i="12"/>
  <c r="U97" i="12"/>
  <c r="T97" i="12"/>
  <c r="S97" i="12"/>
  <c r="R97" i="12"/>
  <c r="Q97" i="12"/>
  <c r="P97" i="12"/>
  <c r="D97" i="12"/>
  <c r="BK96" i="12"/>
  <c r="BJ96" i="12"/>
  <c r="BI96" i="12"/>
  <c r="BH96" i="12"/>
  <c r="BG96" i="12"/>
  <c r="BF96" i="12"/>
  <c r="BE96" i="12"/>
  <c r="BD96" i="12"/>
  <c r="BC96" i="12"/>
  <c r="BB96" i="12"/>
  <c r="BA96" i="12"/>
  <c r="AZ96" i="12"/>
  <c r="AY96" i="12"/>
  <c r="AX96" i="12"/>
  <c r="AW96" i="12"/>
  <c r="AG96" i="12"/>
  <c r="AE96" i="12"/>
  <c r="AD96" i="12"/>
  <c r="AC96" i="12"/>
  <c r="AB96" i="12"/>
  <c r="AA96" i="12"/>
  <c r="Z96" i="12"/>
  <c r="Y96" i="12"/>
  <c r="X96" i="12"/>
  <c r="W96" i="12"/>
  <c r="V96" i="12"/>
  <c r="U96" i="12"/>
  <c r="T96" i="12"/>
  <c r="S96" i="12"/>
  <c r="R96" i="12"/>
  <c r="Q96" i="12"/>
  <c r="P96" i="12"/>
  <c r="N96" i="12"/>
  <c r="M96" i="12"/>
  <c r="L96" i="12"/>
  <c r="K96" i="12"/>
  <c r="J96" i="12"/>
  <c r="I96" i="12"/>
  <c r="H96" i="12"/>
  <c r="G96" i="12"/>
  <c r="F96" i="12"/>
  <c r="E96" i="12"/>
  <c r="D96" i="12"/>
  <c r="BK92" i="12"/>
  <c r="BJ92" i="12"/>
  <c r="BI92" i="12"/>
  <c r="BH92" i="12"/>
  <c r="BG92" i="12"/>
  <c r="AE92" i="12"/>
  <c r="AD92" i="12"/>
  <c r="AC92" i="12"/>
  <c r="AB92" i="12"/>
  <c r="AA92" i="12"/>
  <c r="Z92" i="12"/>
  <c r="Y92" i="12"/>
  <c r="X92" i="12"/>
  <c r="W92" i="12"/>
  <c r="V92" i="12"/>
  <c r="U92" i="12"/>
  <c r="T92" i="12"/>
  <c r="S92" i="12"/>
  <c r="R92" i="12"/>
  <c r="Q92" i="12"/>
  <c r="P92" i="12"/>
  <c r="D92" i="12"/>
  <c r="BK91" i="12"/>
  <c r="BJ91" i="12"/>
  <c r="BI91" i="12"/>
  <c r="BH91" i="12"/>
  <c r="BG91" i="12"/>
  <c r="BF91" i="12"/>
  <c r="BE91" i="12"/>
  <c r="BD91" i="12"/>
  <c r="BC91" i="12"/>
  <c r="BB91" i="12"/>
  <c r="BA91" i="12"/>
  <c r="AZ91" i="12"/>
  <c r="AY91" i="12"/>
  <c r="AX91" i="12"/>
  <c r="AW91" i="12"/>
  <c r="AE91" i="12"/>
  <c r="AD91" i="12"/>
  <c r="AC91" i="12"/>
  <c r="AB91" i="12"/>
  <c r="AA91" i="12"/>
  <c r="Z91" i="12"/>
  <c r="Y91" i="12"/>
  <c r="X91" i="12"/>
  <c r="W91" i="12"/>
  <c r="V91" i="12"/>
  <c r="U91" i="12"/>
  <c r="T91" i="12"/>
  <c r="S91" i="12"/>
  <c r="R91" i="12"/>
  <c r="Q91" i="12"/>
  <c r="P91" i="12"/>
  <c r="N91" i="12"/>
  <c r="M91" i="12"/>
  <c r="L91" i="12"/>
  <c r="K91" i="12"/>
  <c r="J91" i="12"/>
  <c r="I91" i="12"/>
  <c r="H91" i="12"/>
  <c r="G91" i="12"/>
  <c r="F91" i="12"/>
  <c r="E91" i="12"/>
  <c r="D91" i="12"/>
  <c r="AG90" i="12"/>
  <c r="AE90" i="12"/>
  <c r="AD90" i="12"/>
  <c r="AC90" i="12"/>
  <c r="AB90" i="12"/>
  <c r="AA90" i="12"/>
  <c r="Z90" i="12"/>
  <c r="Y90" i="12"/>
  <c r="X90" i="12"/>
  <c r="W90" i="12"/>
  <c r="V90" i="12"/>
  <c r="U90" i="12"/>
  <c r="T90" i="12"/>
  <c r="S90" i="12"/>
  <c r="R90" i="12"/>
  <c r="Q90" i="12"/>
  <c r="D90" i="12"/>
  <c r="BK88" i="12"/>
  <c r="BJ88" i="12"/>
  <c r="BI88" i="12"/>
  <c r="BH88" i="12"/>
  <c r="BG88" i="12"/>
  <c r="BF88" i="12"/>
  <c r="BE88" i="12"/>
  <c r="BD88" i="12"/>
  <c r="BC88" i="12"/>
  <c r="BB88" i="12"/>
  <c r="BA88" i="12"/>
  <c r="AZ88" i="12"/>
  <c r="AY88" i="12"/>
  <c r="AX88" i="12"/>
  <c r="AW88" i="12"/>
  <c r="AE88" i="12"/>
  <c r="AD88" i="12"/>
  <c r="AC88" i="12"/>
  <c r="AB88" i="12"/>
  <c r="AA88" i="12"/>
  <c r="Z88" i="12"/>
  <c r="Y88" i="12"/>
  <c r="X88" i="12"/>
  <c r="W88" i="12"/>
  <c r="V88" i="12"/>
  <c r="U88" i="12"/>
  <c r="T88" i="12"/>
  <c r="S88" i="12"/>
  <c r="R88" i="12"/>
  <c r="Q88" i="12"/>
  <c r="P88" i="12"/>
  <c r="N88" i="12"/>
  <c r="M88" i="12"/>
  <c r="L88" i="12"/>
  <c r="K88" i="12"/>
  <c r="J88" i="12"/>
  <c r="I88" i="12"/>
  <c r="H88" i="12"/>
  <c r="G88" i="12"/>
  <c r="F88" i="12"/>
  <c r="E88" i="12"/>
  <c r="D88" i="12"/>
  <c r="BK87" i="12"/>
  <c r="BJ87" i="12"/>
  <c r="BI87" i="12"/>
  <c r="BH87" i="12"/>
  <c r="BG87" i="12"/>
  <c r="BF87" i="12"/>
  <c r="BE87" i="12"/>
  <c r="BD87" i="12"/>
  <c r="BC87" i="12"/>
  <c r="BB87" i="12"/>
  <c r="BA87" i="12"/>
  <c r="AZ87" i="12"/>
  <c r="AY87" i="12"/>
  <c r="AX87" i="12"/>
  <c r="AW87" i="12"/>
  <c r="AE87" i="12"/>
  <c r="AD87" i="12"/>
  <c r="AC87" i="12"/>
  <c r="AB87" i="12"/>
  <c r="AA87" i="12"/>
  <c r="Z87" i="12"/>
  <c r="Y87" i="12"/>
  <c r="X87" i="12"/>
  <c r="W87" i="12"/>
  <c r="V87" i="12"/>
  <c r="U87" i="12"/>
  <c r="T87" i="12"/>
  <c r="S87" i="12"/>
  <c r="R87" i="12"/>
  <c r="Q87" i="12"/>
  <c r="N87" i="12"/>
  <c r="M87" i="12"/>
  <c r="L87" i="12"/>
  <c r="K87" i="12"/>
  <c r="J87" i="12"/>
  <c r="I87" i="12"/>
  <c r="H87" i="12"/>
  <c r="G87" i="12"/>
  <c r="F87" i="12"/>
  <c r="E87" i="12"/>
  <c r="D87" i="12"/>
  <c r="BK86" i="12"/>
  <c r="BJ86" i="12"/>
  <c r="BI86" i="12"/>
  <c r="BH86" i="12"/>
  <c r="BG86" i="12"/>
  <c r="BF86" i="12"/>
  <c r="BE86" i="12"/>
  <c r="BD86" i="12"/>
  <c r="BC86" i="12"/>
  <c r="BB86" i="12"/>
  <c r="BA86" i="12"/>
  <c r="AZ86" i="12"/>
  <c r="AY86" i="12"/>
  <c r="AX86" i="12"/>
  <c r="AW86" i="12"/>
  <c r="AE86" i="12"/>
  <c r="AD86" i="12"/>
  <c r="AC86" i="12"/>
  <c r="AB86" i="12"/>
  <c r="AA86" i="12"/>
  <c r="Z86" i="12"/>
  <c r="Y86" i="12"/>
  <c r="X86" i="12"/>
  <c r="W86" i="12"/>
  <c r="V86" i="12"/>
  <c r="U86" i="12"/>
  <c r="T86" i="12"/>
  <c r="S86" i="12"/>
  <c r="R86" i="12"/>
  <c r="Q86" i="12"/>
  <c r="P86" i="12"/>
  <c r="N86" i="12"/>
  <c r="M86" i="12"/>
  <c r="L86" i="12"/>
  <c r="K86" i="12"/>
  <c r="J86" i="12"/>
  <c r="I86" i="12"/>
  <c r="H86" i="12"/>
  <c r="G86" i="12"/>
  <c r="F86" i="12"/>
  <c r="E86" i="12"/>
  <c r="D86" i="12"/>
  <c r="BK85" i="12"/>
  <c r="BJ85" i="12"/>
  <c r="BI85" i="12"/>
  <c r="BH85" i="12"/>
  <c r="BG85" i="12"/>
  <c r="BF85" i="12"/>
  <c r="BE85" i="12"/>
  <c r="BD85" i="12"/>
  <c r="BC85" i="12"/>
  <c r="BB85" i="12"/>
  <c r="BA85" i="12"/>
  <c r="AZ85" i="12"/>
  <c r="AY85" i="12"/>
  <c r="AX85" i="12"/>
  <c r="AW85" i="12"/>
  <c r="AE85" i="12"/>
  <c r="AD85" i="12"/>
  <c r="AC85" i="12"/>
  <c r="AB85" i="12"/>
  <c r="AA85" i="12"/>
  <c r="Z85" i="12"/>
  <c r="Y85" i="12"/>
  <c r="X85" i="12"/>
  <c r="W85" i="12"/>
  <c r="V85" i="12"/>
  <c r="U85" i="12"/>
  <c r="T85" i="12"/>
  <c r="S85" i="12"/>
  <c r="R85" i="12"/>
  <c r="Q85" i="12"/>
  <c r="P85" i="12"/>
  <c r="N85" i="12"/>
  <c r="M85" i="12"/>
  <c r="L85" i="12"/>
  <c r="K85" i="12"/>
  <c r="J85" i="12"/>
  <c r="I85" i="12"/>
  <c r="H85" i="12"/>
  <c r="G85" i="12"/>
  <c r="F85" i="12"/>
  <c r="E85" i="12"/>
  <c r="D85" i="12"/>
  <c r="AE82" i="12"/>
  <c r="AD82" i="12"/>
  <c r="AC82" i="12"/>
  <c r="AB82" i="12"/>
  <c r="AA82" i="12"/>
  <c r="Z82" i="12"/>
  <c r="Y82" i="12"/>
  <c r="X82" i="12"/>
  <c r="W82" i="12"/>
  <c r="V82" i="12"/>
  <c r="U82" i="12"/>
  <c r="T82" i="12"/>
  <c r="S82" i="12"/>
  <c r="R82" i="12"/>
  <c r="Q82" i="12"/>
  <c r="P82" i="12"/>
  <c r="D82" i="12"/>
  <c r="BK81" i="12"/>
  <c r="BJ81" i="12"/>
  <c r="BI81" i="12"/>
  <c r="BH81" i="12"/>
  <c r="BG81" i="12"/>
  <c r="BF81" i="12"/>
  <c r="BE81" i="12"/>
  <c r="BD81" i="12"/>
  <c r="BC81" i="12"/>
  <c r="BB81" i="12"/>
  <c r="BA81" i="12"/>
  <c r="AZ81" i="12"/>
  <c r="AY81" i="12"/>
  <c r="AX81" i="12"/>
  <c r="AW81" i="12"/>
  <c r="AG81" i="12"/>
  <c r="AE81" i="12"/>
  <c r="AD81" i="12"/>
  <c r="AC81" i="12"/>
  <c r="AB81" i="12"/>
  <c r="AA81" i="12"/>
  <c r="Z81" i="12"/>
  <c r="Y81" i="12"/>
  <c r="X81" i="12"/>
  <c r="W81" i="12"/>
  <c r="V81" i="12"/>
  <c r="U81" i="12"/>
  <c r="T81" i="12"/>
  <c r="S81" i="12"/>
  <c r="R81" i="12"/>
  <c r="Q81" i="12"/>
  <c r="N81" i="12"/>
  <c r="M81" i="12"/>
  <c r="L81" i="12"/>
  <c r="K81" i="12"/>
  <c r="J81" i="12"/>
  <c r="I81" i="12"/>
  <c r="H81" i="12"/>
  <c r="G81" i="12"/>
  <c r="F81" i="12"/>
  <c r="E81" i="12"/>
  <c r="D81" i="12"/>
  <c r="BK80" i="12"/>
  <c r="BJ80" i="12"/>
  <c r="BI80" i="12"/>
  <c r="BH80" i="12"/>
  <c r="BG80" i="12"/>
  <c r="BF80" i="12"/>
  <c r="BE80" i="12"/>
  <c r="BD80" i="12"/>
  <c r="BC80" i="12"/>
  <c r="BB80" i="12"/>
  <c r="BA80" i="12"/>
  <c r="AZ80" i="12"/>
  <c r="AY80" i="12"/>
  <c r="AX80" i="12"/>
  <c r="AW80" i="12"/>
  <c r="AE80" i="12"/>
  <c r="AD80" i="12"/>
  <c r="AC80" i="12"/>
  <c r="AB80" i="12"/>
  <c r="AA80" i="12"/>
  <c r="Z80" i="12"/>
  <c r="Y80" i="12"/>
  <c r="X80" i="12"/>
  <c r="W80" i="12"/>
  <c r="V80" i="12"/>
  <c r="U80" i="12"/>
  <c r="T80" i="12"/>
  <c r="S80" i="12"/>
  <c r="R80" i="12"/>
  <c r="Q80" i="12"/>
  <c r="P80" i="12"/>
  <c r="N80" i="12"/>
  <c r="M80" i="12"/>
  <c r="L80" i="12"/>
  <c r="K80" i="12"/>
  <c r="J80" i="12"/>
  <c r="I80" i="12"/>
  <c r="H80" i="12"/>
  <c r="G80" i="12"/>
  <c r="F80" i="12"/>
  <c r="E80" i="12"/>
  <c r="D80" i="12"/>
  <c r="BK79" i="12"/>
  <c r="BJ79" i="12"/>
  <c r="BI79" i="12"/>
  <c r="BH79" i="12"/>
  <c r="BG79" i="12"/>
  <c r="BF79" i="12"/>
  <c r="BE79" i="12"/>
  <c r="BD79" i="12"/>
  <c r="BC79" i="12"/>
  <c r="BB79" i="12"/>
  <c r="BA79" i="12"/>
  <c r="AZ79" i="12"/>
  <c r="AY79" i="12"/>
  <c r="AX79" i="12"/>
  <c r="AW79" i="12"/>
  <c r="AU79" i="12"/>
  <c r="AT79" i="12"/>
  <c r="AS79" i="12"/>
  <c r="AR79" i="12"/>
  <c r="AQ79" i="12"/>
  <c r="AP79" i="12"/>
  <c r="AO79" i="12"/>
  <c r="AN79" i="12"/>
  <c r="AM79" i="12"/>
  <c r="AL79" i="12"/>
  <c r="AK79" i="12"/>
  <c r="AJ79" i="12"/>
  <c r="AI79" i="12"/>
  <c r="AH79" i="12"/>
  <c r="AG79" i="12"/>
  <c r="AE79" i="12"/>
  <c r="AD79" i="12"/>
  <c r="AC79" i="12"/>
  <c r="AB79" i="12"/>
  <c r="AA79" i="12"/>
  <c r="Z79" i="12"/>
  <c r="Y79" i="12"/>
  <c r="X79" i="12"/>
  <c r="W79" i="12"/>
  <c r="V79" i="12"/>
  <c r="U79" i="12"/>
  <c r="T79" i="12"/>
  <c r="S79" i="12"/>
  <c r="R79" i="12"/>
  <c r="Q79" i="12"/>
  <c r="P79" i="12"/>
  <c r="N79" i="12"/>
  <c r="M79" i="12"/>
  <c r="L79" i="12"/>
  <c r="K79" i="12"/>
  <c r="J79" i="12"/>
  <c r="I79" i="12"/>
  <c r="H79" i="12"/>
  <c r="G79" i="12"/>
  <c r="F79" i="12"/>
  <c r="E79" i="12"/>
  <c r="D79" i="12"/>
  <c r="BK78" i="12"/>
  <c r="BJ78" i="12"/>
  <c r="BI78" i="12"/>
  <c r="BH78" i="12"/>
  <c r="BG78" i="12"/>
  <c r="BF78" i="12"/>
  <c r="BE78" i="12"/>
  <c r="BD78" i="12"/>
  <c r="BC78" i="12"/>
  <c r="BB78" i="12"/>
  <c r="BA78" i="12"/>
  <c r="AZ78" i="12"/>
  <c r="AY78" i="12"/>
  <c r="AX78" i="12"/>
  <c r="AW78" i="12"/>
  <c r="AE78" i="12"/>
  <c r="AD78" i="12"/>
  <c r="AC78" i="12"/>
  <c r="AB78" i="12"/>
  <c r="AA78" i="12"/>
  <c r="Z78" i="12"/>
  <c r="Y78" i="12"/>
  <c r="X78" i="12"/>
  <c r="W78" i="12"/>
  <c r="V78" i="12"/>
  <c r="U78" i="12"/>
  <c r="T78" i="12"/>
  <c r="S78" i="12"/>
  <c r="R78" i="12"/>
  <c r="Q78" i="12"/>
  <c r="N78" i="12"/>
  <c r="M78" i="12"/>
  <c r="L78" i="12"/>
  <c r="K78" i="12"/>
  <c r="J78" i="12"/>
  <c r="I78" i="12"/>
  <c r="H78" i="12"/>
  <c r="G78" i="12"/>
  <c r="F78" i="12"/>
  <c r="E78" i="12"/>
  <c r="D78" i="12"/>
  <c r="BK77" i="12"/>
  <c r="BJ77" i="12"/>
  <c r="BI77" i="12"/>
  <c r="BH77" i="12"/>
  <c r="BG77" i="12"/>
  <c r="BF77" i="12"/>
  <c r="BE77" i="12"/>
  <c r="BD77" i="12"/>
  <c r="BC77" i="12"/>
  <c r="BB77" i="12"/>
  <c r="BA77" i="12"/>
  <c r="AZ77" i="12"/>
  <c r="AY77" i="12"/>
  <c r="AX77" i="12"/>
  <c r="AW77" i="12"/>
  <c r="AE77" i="12"/>
  <c r="AD77" i="12"/>
  <c r="AC77" i="12"/>
  <c r="AB77" i="12"/>
  <c r="AA77" i="12"/>
  <c r="Z77" i="12"/>
  <c r="Y77" i="12"/>
  <c r="X77" i="12"/>
  <c r="W77" i="12"/>
  <c r="V77" i="12"/>
  <c r="U77" i="12"/>
  <c r="T77" i="12"/>
  <c r="S77" i="12"/>
  <c r="R77" i="12"/>
  <c r="Q77" i="12"/>
  <c r="N77" i="12"/>
  <c r="M77" i="12"/>
  <c r="L77" i="12"/>
  <c r="K77" i="12"/>
  <c r="J77" i="12"/>
  <c r="I77" i="12"/>
  <c r="H77" i="12"/>
  <c r="G77" i="12"/>
  <c r="F77" i="12"/>
  <c r="E77" i="12"/>
  <c r="D77" i="12"/>
  <c r="BK76" i="12"/>
  <c r="BJ76" i="12"/>
  <c r="BI76" i="12"/>
  <c r="BH76" i="12"/>
  <c r="BG76" i="12"/>
  <c r="BF76" i="12"/>
  <c r="BE76" i="12"/>
  <c r="BD76" i="12"/>
  <c r="BC76" i="12"/>
  <c r="BB76" i="12"/>
  <c r="BA76" i="12"/>
  <c r="AZ76" i="12"/>
  <c r="AY76" i="12"/>
  <c r="AX76" i="12"/>
  <c r="AW76" i="12"/>
  <c r="AE76" i="12"/>
  <c r="AD76" i="12"/>
  <c r="AC76" i="12"/>
  <c r="AB76" i="12"/>
  <c r="AA76" i="12"/>
  <c r="Z76" i="12"/>
  <c r="Y76" i="12"/>
  <c r="X76" i="12"/>
  <c r="W76" i="12"/>
  <c r="V76" i="12"/>
  <c r="U76" i="12"/>
  <c r="T76" i="12"/>
  <c r="S76" i="12"/>
  <c r="R76" i="12"/>
  <c r="Q76" i="12"/>
  <c r="P76" i="12"/>
  <c r="N76" i="12"/>
  <c r="M76" i="12"/>
  <c r="L76" i="12"/>
  <c r="K76" i="12"/>
  <c r="J76" i="12"/>
  <c r="I76" i="12"/>
  <c r="H76" i="12"/>
  <c r="G76" i="12"/>
  <c r="F76" i="12"/>
  <c r="E76" i="12"/>
  <c r="D76" i="12"/>
  <c r="BK75" i="12"/>
  <c r="BJ75" i="12"/>
  <c r="BI75" i="12"/>
  <c r="BH75" i="12"/>
  <c r="BG75" i="12"/>
  <c r="BF75" i="12"/>
  <c r="BE75" i="12"/>
  <c r="BD75" i="12"/>
  <c r="BC75" i="12"/>
  <c r="BB75" i="12"/>
  <c r="BA75" i="12"/>
  <c r="AZ75" i="12"/>
  <c r="AY75" i="12"/>
  <c r="AX75" i="12"/>
  <c r="AW75" i="12"/>
  <c r="AE75" i="12"/>
  <c r="AD75" i="12"/>
  <c r="AC75" i="12"/>
  <c r="AB75" i="12"/>
  <c r="AA75" i="12"/>
  <c r="Z75" i="12"/>
  <c r="Y75" i="12"/>
  <c r="X75" i="12"/>
  <c r="W75" i="12"/>
  <c r="V75" i="12"/>
  <c r="U75" i="12"/>
  <c r="T75" i="12"/>
  <c r="S75" i="12"/>
  <c r="R75" i="12"/>
  <c r="Q75" i="12"/>
  <c r="P75" i="12"/>
  <c r="N75" i="12"/>
  <c r="M75" i="12"/>
  <c r="L75" i="12"/>
  <c r="K75" i="12"/>
  <c r="J75" i="12"/>
  <c r="I75" i="12"/>
  <c r="H75" i="12"/>
  <c r="G75" i="12"/>
  <c r="F75" i="12"/>
  <c r="E75" i="12"/>
  <c r="D75" i="12"/>
  <c r="BK74" i="12"/>
  <c r="BJ74" i="12"/>
  <c r="BI74" i="12"/>
  <c r="BH74" i="12"/>
  <c r="BG74" i="12"/>
  <c r="BF74" i="12"/>
  <c r="BE74" i="12"/>
  <c r="BD74" i="12"/>
  <c r="BC74" i="12"/>
  <c r="BB74" i="12"/>
  <c r="BA74" i="12"/>
  <c r="AZ74" i="12"/>
  <c r="AY74" i="12"/>
  <c r="AX74" i="12"/>
  <c r="AW74" i="12"/>
  <c r="AE74" i="12"/>
  <c r="AD74" i="12"/>
  <c r="AC74" i="12"/>
  <c r="AB74" i="12"/>
  <c r="AA74" i="12"/>
  <c r="Z74" i="12"/>
  <c r="Y74" i="12"/>
  <c r="X74" i="12"/>
  <c r="W74" i="12"/>
  <c r="V74" i="12"/>
  <c r="U74" i="12"/>
  <c r="T74" i="12"/>
  <c r="S74" i="12"/>
  <c r="R74" i="12"/>
  <c r="N74" i="12"/>
  <c r="M74" i="12"/>
  <c r="L74" i="12"/>
  <c r="K74" i="12"/>
  <c r="J74" i="12"/>
  <c r="I74" i="12"/>
  <c r="H74" i="12"/>
  <c r="G74" i="12"/>
  <c r="F74" i="12"/>
  <c r="E74" i="12"/>
  <c r="D74" i="12"/>
  <c r="AG73" i="12"/>
  <c r="AE73" i="12"/>
  <c r="AD73" i="12"/>
  <c r="AC73" i="12"/>
  <c r="AB73" i="12"/>
  <c r="AA73" i="12"/>
  <c r="Z73" i="12"/>
  <c r="Y73" i="12"/>
  <c r="X73" i="12"/>
  <c r="W73" i="12"/>
  <c r="V73" i="12"/>
  <c r="U73" i="12"/>
  <c r="T73" i="12"/>
  <c r="S73" i="12"/>
  <c r="R73" i="12"/>
  <c r="Q73" i="12"/>
  <c r="D73" i="12"/>
  <c r="AE65" i="12"/>
  <c r="AD65" i="12"/>
  <c r="AC65" i="12"/>
  <c r="AB65" i="12"/>
  <c r="AA65" i="12"/>
  <c r="Z65" i="12"/>
  <c r="Y65" i="12"/>
  <c r="X65" i="12"/>
  <c r="W65" i="12"/>
  <c r="V65" i="12"/>
  <c r="U65" i="12"/>
  <c r="T65" i="12"/>
  <c r="S65" i="12"/>
  <c r="R65" i="12"/>
  <c r="Q65" i="12"/>
  <c r="BK63" i="12"/>
  <c r="BJ63" i="12"/>
  <c r="BI63" i="12"/>
  <c r="BH63" i="12"/>
  <c r="BG63" i="12"/>
  <c r="BF63" i="12"/>
  <c r="BE63" i="12"/>
  <c r="BD63" i="12"/>
  <c r="BC63" i="12"/>
  <c r="BB63" i="12"/>
  <c r="BA63" i="12"/>
  <c r="AZ63" i="12"/>
  <c r="AY63" i="12"/>
  <c r="AX63" i="12"/>
  <c r="AW63" i="12"/>
  <c r="AU63" i="12"/>
  <c r="AT63" i="12"/>
  <c r="AS63" i="12"/>
  <c r="AR63" i="12"/>
  <c r="AQ63" i="12"/>
  <c r="AP63" i="12"/>
  <c r="AO63" i="12"/>
  <c r="AN63" i="12"/>
  <c r="AM63" i="12"/>
  <c r="AL63" i="12"/>
  <c r="AK63" i="12"/>
  <c r="AJ63" i="12"/>
  <c r="AI63" i="12"/>
  <c r="AH63" i="12"/>
  <c r="AG63" i="12"/>
  <c r="AE63" i="12"/>
  <c r="AD63" i="12"/>
  <c r="AC63" i="12"/>
  <c r="AB63" i="12"/>
  <c r="AA63" i="12"/>
  <c r="Z63" i="12"/>
  <c r="Y63" i="12"/>
  <c r="X63" i="12"/>
  <c r="W63" i="12"/>
  <c r="V63" i="12"/>
  <c r="U63" i="12"/>
  <c r="T63" i="12"/>
  <c r="S63" i="12"/>
  <c r="R63" i="12"/>
  <c r="Q63" i="12"/>
  <c r="N63" i="12"/>
  <c r="M63" i="12"/>
  <c r="L63" i="12"/>
  <c r="K63" i="12"/>
  <c r="J63" i="12"/>
  <c r="I63" i="12"/>
  <c r="H63" i="12"/>
  <c r="G63" i="12"/>
  <c r="F63" i="12"/>
  <c r="E63" i="12"/>
  <c r="AE61" i="12"/>
  <c r="AD61" i="12"/>
  <c r="AC61" i="12"/>
  <c r="AB61" i="12"/>
  <c r="AA61" i="12"/>
  <c r="Z61" i="12"/>
  <c r="Y61" i="12"/>
  <c r="X61" i="12"/>
  <c r="W61" i="12"/>
  <c r="V61" i="12"/>
  <c r="U61" i="12"/>
  <c r="T61" i="12"/>
  <c r="S61" i="12"/>
  <c r="R61" i="12"/>
  <c r="Q61" i="12"/>
  <c r="AW59" i="12"/>
  <c r="BK57" i="12"/>
  <c r="BJ57" i="12"/>
  <c r="BI57" i="12"/>
  <c r="BH57" i="12"/>
  <c r="BG57" i="12"/>
  <c r="AE57" i="12"/>
  <c r="AD57" i="12"/>
  <c r="AC57" i="12"/>
  <c r="AB57" i="12"/>
  <c r="AA57" i="12"/>
  <c r="Z57" i="12"/>
  <c r="Y57" i="12"/>
  <c r="X57" i="12"/>
  <c r="W57" i="12"/>
  <c r="V57" i="12"/>
  <c r="U57" i="12"/>
  <c r="T57" i="12"/>
  <c r="S57" i="12"/>
  <c r="R57" i="12"/>
  <c r="Q57" i="12"/>
  <c r="AE56" i="12"/>
  <c r="AD56" i="12"/>
  <c r="AC56" i="12"/>
  <c r="AB56" i="12"/>
  <c r="AA56" i="12"/>
  <c r="Z56" i="12"/>
  <c r="Y56" i="12"/>
  <c r="X56" i="12"/>
  <c r="W56" i="12"/>
  <c r="V56" i="12"/>
  <c r="U56" i="12"/>
  <c r="T56" i="12"/>
  <c r="S56" i="12"/>
  <c r="R56" i="12"/>
  <c r="Q56" i="12"/>
  <c r="AE54" i="12"/>
  <c r="AD54" i="12"/>
  <c r="AC54" i="12"/>
  <c r="AB54" i="12"/>
  <c r="AA54" i="12"/>
  <c r="Z54" i="12"/>
  <c r="Y54" i="12"/>
  <c r="X54" i="12"/>
  <c r="W54" i="12"/>
  <c r="V54" i="12"/>
  <c r="U54" i="12"/>
  <c r="T54" i="12"/>
  <c r="S54" i="12"/>
  <c r="R54" i="12"/>
  <c r="Q54" i="12"/>
  <c r="N54" i="12"/>
  <c r="M54" i="12"/>
  <c r="L54" i="12"/>
  <c r="K54" i="12"/>
  <c r="J54" i="12"/>
  <c r="I54" i="12"/>
  <c r="H54" i="12"/>
  <c r="G54" i="12"/>
  <c r="F54" i="12"/>
  <c r="E54" i="12"/>
  <c r="AE52" i="12"/>
  <c r="AD52" i="12"/>
  <c r="AC52" i="12"/>
  <c r="AB52" i="12"/>
  <c r="AA52" i="12"/>
  <c r="Z52" i="12"/>
  <c r="Y52" i="12"/>
  <c r="X52" i="12"/>
  <c r="W52" i="12"/>
  <c r="V52" i="12"/>
  <c r="U52" i="12"/>
  <c r="T52" i="12"/>
  <c r="S52" i="12"/>
  <c r="R52" i="12"/>
  <c r="Q52" i="12"/>
  <c r="N52" i="12"/>
  <c r="M52" i="12"/>
  <c r="L52" i="12"/>
  <c r="K52" i="12"/>
  <c r="J52" i="12"/>
  <c r="I52" i="12"/>
  <c r="H52" i="12"/>
  <c r="G52" i="12"/>
  <c r="F52" i="12"/>
  <c r="E52" i="12"/>
  <c r="BK50" i="12"/>
  <c r="BJ50" i="12"/>
  <c r="BI50" i="12"/>
  <c r="BH50" i="12"/>
  <c r="BG50" i="12"/>
  <c r="BF50" i="12"/>
  <c r="BE50" i="12"/>
  <c r="BD50" i="12"/>
  <c r="BC50" i="12"/>
  <c r="BB50" i="12"/>
  <c r="BA50" i="12"/>
  <c r="AZ50" i="12"/>
  <c r="AY50" i="12"/>
  <c r="AX50" i="12"/>
  <c r="AW50" i="12"/>
  <c r="AE50" i="12"/>
  <c r="AD50" i="12"/>
  <c r="AC50" i="12"/>
  <c r="AB50" i="12"/>
  <c r="AA50" i="12"/>
  <c r="Z50" i="12"/>
  <c r="Y50" i="12"/>
  <c r="X50" i="12"/>
  <c r="W50" i="12"/>
  <c r="V50" i="12"/>
  <c r="U50" i="12"/>
  <c r="T50" i="12"/>
  <c r="S50" i="12"/>
  <c r="R50" i="12"/>
  <c r="Q50" i="12"/>
  <c r="N50" i="12"/>
  <c r="M50" i="12"/>
  <c r="L50" i="12"/>
  <c r="K50" i="12"/>
  <c r="J50" i="12"/>
  <c r="I50" i="12"/>
  <c r="H50" i="12"/>
  <c r="G50" i="12"/>
  <c r="F50" i="12"/>
  <c r="E50" i="12"/>
  <c r="AE48" i="12"/>
  <c r="AD48" i="12"/>
  <c r="AC48" i="12"/>
  <c r="AB48" i="12"/>
  <c r="AA48" i="12"/>
  <c r="Z48" i="12"/>
  <c r="Y48" i="12"/>
  <c r="X48" i="12"/>
  <c r="W48" i="12"/>
  <c r="V48" i="12"/>
  <c r="U48" i="12"/>
  <c r="T48" i="12"/>
  <c r="S48" i="12"/>
  <c r="R48" i="12"/>
  <c r="Q48" i="12"/>
  <c r="N48" i="12"/>
  <c r="M48" i="12"/>
  <c r="L48" i="12"/>
  <c r="K48" i="12"/>
  <c r="J48" i="12"/>
  <c r="I48" i="12"/>
  <c r="H48" i="12"/>
  <c r="G48" i="12"/>
  <c r="F48" i="12"/>
  <c r="E48" i="12"/>
  <c r="BK47" i="12"/>
  <c r="BJ47" i="12"/>
  <c r="BI47" i="12"/>
  <c r="BH47" i="12"/>
  <c r="BG47" i="12"/>
  <c r="BF47" i="12"/>
  <c r="BE47" i="12"/>
  <c r="BD47" i="12"/>
  <c r="BC47" i="12"/>
  <c r="BB47" i="12"/>
  <c r="BA47" i="12"/>
  <c r="AZ47" i="12"/>
  <c r="AY47" i="12"/>
  <c r="AX47" i="12"/>
  <c r="AW47" i="12"/>
  <c r="AU47" i="12"/>
  <c r="AT47" i="12"/>
  <c r="AS47" i="12"/>
  <c r="AR47" i="12"/>
  <c r="AQ47" i="12"/>
  <c r="AP47" i="12"/>
  <c r="AO47" i="12"/>
  <c r="AN47" i="12"/>
  <c r="AM47" i="12"/>
  <c r="AL47" i="12"/>
  <c r="AK47" i="12"/>
  <c r="AJ47" i="12"/>
  <c r="AI47" i="12"/>
  <c r="AH47" i="12"/>
  <c r="AG47" i="12"/>
  <c r="AE47" i="12"/>
  <c r="AD47" i="12"/>
  <c r="AC47" i="12"/>
  <c r="AB47" i="12"/>
  <c r="AA47" i="12"/>
  <c r="Z47" i="12"/>
  <c r="Y47" i="12"/>
  <c r="X47" i="12"/>
  <c r="W47" i="12"/>
  <c r="V47" i="12"/>
  <c r="U47" i="12"/>
  <c r="T47" i="12"/>
  <c r="S47" i="12"/>
  <c r="R47" i="12"/>
  <c r="Q47" i="12"/>
  <c r="N47" i="12"/>
  <c r="M47" i="12"/>
  <c r="L47" i="12"/>
  <c r="K47" i="12"/>
  <c r="J47" i="12"/>
  <c r="I47" i="12"/>
  <c r="H47" i="12"/>
  <c r="G47" i="12"/>
  <c r="F47" i="12"/>
  <c r="E47" i="12"/>
  <c r="BK45" i="12"/>
  <c r="BJ45" i="12"/>
  <c r="BI45" i="12"/>
  <c r="BH45" i="12"/>
  <c r="BG45" i="12"/>
  <c r="BF45" i="12"/>
  <c r="BE45" i="12"/>
  <c r="BD45" i="12"/>
  <c r="BC45" i="12"/>
  <c r="BB45" i="12"/>
  <c r="BA45" i="12"/>
  <c r="AZ45" i="12"/>
  <c r="AY45" i="12"/>
  <c r="AX45" i="12"/>
  <c r="AW45" i="12"/>
  <c r="AE45" i="12"/>
  <c r="AD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N45" i="12"/>
  <c r="M45" i="12"/>
  <c r="L45" i="12"/>
  <c r="K45" i="12"/>
  <c r="J45" i="12"/>
  <c r="I45" i="12"/>
  <c r="H45" i="12"/>
  <c r="G45" i="12"/>
  <c r="F45" i="12"/>
  <c r="E45" i="12"/>
  <c r="BK44" i="12"/>
  <c r="BJ44" i="12"/>
  <c r="BI44" i="12"/>
  <c r="BH44" i="12"/>
  <c r="BG44" i="12"/>
  <c r="BF44" i="12"/>
  <c r="BE44" i="12"/>
  <c r="BD44" i="12"/>
  <c r="BC44" i="12"/>
  <c r="BB44" i="12"/>
  <c r="BA44" i="12"/>
  <c r="AZ44" i="12"/>
  <c r="AY44" i="12"/>
  <c r="AX44" i="12"/>
  <c r="AW44" i="12"/>
  <c r="AU44" i="12"/>
  <c r="AT44" i="12"/>
  <c r="AS44" i="12"/>
  <c r="AR44" i="12"/>
  <c r="AQ44" i="12"/>
  <c r="AP44" i="12"/>
  <c r="AO44" i="12"/>
  <c r="AN44" i="12"/>
  <c r="AM44" i="12"/>
  <c r="AL44" i="12"/>
  <c r="AK44" i="12"/>
  <c r="AJ44" i="12"/>
  <c r="AI44" i="12"/>
  <c r="AH44" i="12"/>
  <c r="AG44" i="12"/>
  <c r="AE44" i="12"/>
  <c r="AD44" i="12"/>
  <c r="AC44" i="12"/>
  <c r="AB44" i="12"/>
  <c r="AA44" i="12"/>
  <c r="Z44" i="12"/>
  <c r="Y44" i="12"/>
  <c r="X44" i="12"/>
  <c r="W44" i="12"/>
  <c r="V44" i="12"/>
  <c r="U44" i="12"/>
  <c r="T44" i="12"/>
  <c r="S44" i="12"/>
  <c r="R44" i="12"/>
  <c r="Q44" i="12"/>
  <c r="N44" i="12"/>
  <c r="M44" i="12"/>
  <c r="L44" i="12"/>
  <c r="K44" i="12"/>
  <c r="J44" i="12"/>
  <c r="I44" i="12"/>
  <c r="H44" i="12"/>
  <c r="G44" i="12"/>
  <c r="F44" i="12"/>
  <c r="E44" i="12"/>
  <c r="N42" i="12"/>
  <c r="M42" i="12"/>
  <c r="L42" i="12"/>
  <c r="K42" i="12"/>
  <c r="J42" i="12"/>
  <c r="I42" i="12"/>
  <c r="H42" i="12"/>
  <c r="G42" i="12"/>
  <c r="F42" i="12"/>
  <c r="E42" i="12"/>
  <c r="D42" i="12"/>
  <c r="AE36" i="12"/>
  <c r="AD36" i="12"/>
  <c r="AC36" i="12"/>
  <c r="AB36" i="12"/>
  <c r="AA36" i="12"/>
  <c r="Z36" i="12"/>
  <c r="Y36" i="12"/>
  <c r="X36" i="12"/>
  <c r="W36" i="12"/>
  <c r="V36" i="12"/>
  <c r="U36" i="12"/>
  <c r="T36" i="12"/>
  <c r="S36" i="12"/>
  <c r="R36" i="12"/>
  <c r="Q36" i="12"/>
  <c r="N36" i="12"/>
  <c r="M36" i="12"/>
  <c r="L36" i="12"/>
  <c r="K36" i="12"/>
  <c r="J36" i="12"/>
  <c r="I36" i="12"/>
  <c r="H36" i="12"/>
  <c r="G36" i="12"/>
  <c r="F36" i="12"/>
  <c r="E36" i="12"/>
  <c r="BK35" i="12"/>
  <c r="BJ35" i="12"/>
  <c r="BI35" i="12"/>
  <c r="BH35" i="12"/>
  <c r="BG35" i="12"/>
  <c r="BF35" i="12"/>
  <c r="BE35" i="12"/>
  <c r="BD35" i="12"/>
  <c r="BC35" i="12"/>
  <c r="BB35" i="12"/>
  <c r="BA35" i="12"/>
  <c r="AZ35" i="12"/>
  <c r="AY35" i="12"/>
  <c r="AX35" i="12"/>
  <c r="AW35" i="12"/>
  <c r="AE35" i="12"/>
  <c r="AD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P35" i="12"/>
  <c r="N35" i="12"/>
  <c r="M35" i="12"/>
  <c r="L35" i="12"/>
  <c r="K35" i="12"/>
  <c r="J35" i="12"/>
  <c r="I35" i="12"/>
  <c r="BK34" i="12"/>
  <c r="BJ34" i="12"/>
  <c r="BI34" i="12"/>
  <c r="BH34" i="12"/>
  <c r="BG34" i="12"/>
  <c r="BF34" i="12"/>
  <c r="BE34" i="12"/>
  <c r="BD34" i="12"/>
  <c r="BC34" i="12"/>
  <c r="BB34" i="12"/>
  <c r="BA34" i="12"/>
  <c r="AZ34" i="12"/>
  <c r="AY34" i="12"/>
  <c r="AX34" i="12"/>
  <c r="AW34" i="12"/>
  <c r="AU34" i="12"/>
  <c r="AT34" i="12"/>
  <c r="AS34" i="12"/>
  <c r="AR34" i="12"/>
  <c r="AQ34" i="12"/>
  <c r="AP34" i="12"/>
  <c r="AO34" i="12"/>
  <c r="AN34" i="12"/>
  <c r="AM34" i="12"/>
  <c r="AL34" i="12"/>
  <c r="AK34" i="12"/>
  <c r="AJ34" i="12"/>
  <c r="AI34" i="12"/>
  <c r="AH34" i="12"/>
  <c r="AG34" i="12"/>
  <c r="AE34" i="12"/>
  <c r="AD34" i="12"/>
  <c r="AC34" i="12"/>
  <c r="AB34" i="12"/>
  <c r="AA34" i="12"/>
  <c r="Z34" i="12"/>
  <c r="Y34" i="12"/>
  <c r="X34" i="12"/>
  <c r="W34" i="12"/>
  <c r="V34" i="12"/>
  <c r="U34" i="12"/>
  <c r="T34" i="12"/>
  <c r="S34" i="12"/>
  <c r="R34" i="12"/>
  <c r="Q34" i="12"/>
  <c r="P34" i="12"/>
  <c r="N34" i="12"/>
  <c r="M34" i="12"/>
  <c r="L34" i="12"/>
  <c r="K34" i="12"/>
  <c r="J34" i="12"/>
  <c r="I34" i="12"/>
  <c r="H34" i="12"/>
  <c r="G34" i="12"/>
  <c r="F34" i="12"/>
  <c r="E34" i="12"/>
  <c r="V28" i="12"/>
  <c r="G28" i="12"/>
  <c r="M27" i="12"/>
  <c r="G27" i="12"/>
  <c r="BC26" i="12"/>
  <c r="BB26" i="12"/>
  <c r="BA26" i="12"/>
  <c r="AZ26" i="12"/>
  <c r="AY26" i="12"/>
  <c r="AX26" i="12"/>
  <c r="AW26" i="12"/>
  <c r="AV26" i="12"/>
  <c r="AU26" i="12"/>
  <c r="AT26" i="12"/>
  <c r="AS26" i="12"/>
  <c r="AR26" i="12"/>
  <c r="AQ26" i="12"/>
  <c r="AP26" i="12"/>
  <c r="AO26" i="12"/>
  <c r="G26" i="12"/>
  <c r="BC25" i="12"/>
  <c r="BB25" i="12"/>
  <c r="BA25" i="12"/>
  <c r="AZ25" i="12"/>
  <c r="AY25" i="12"/>
  <c r="AX25" i="12"/>
  <c r="AW25" i="12"/>
  <c r="AV25" i="12"/>
  <c r="AU25" i="12"/>
  <c r="AT25" i="12"/>
  <c r="AS25" i="12"/>
  <c r="AR25" i="12"/>
  <c r="AQ25" i="12"/>
  <c r="AP25" i="12"/>
  <c r="AO25" i="12"/>
  <c r="G25" i="12"/>
  <c r="AH24" i="12"/>
  <c r="AG24" i="12"/>
  <c r="AF24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M24" i="12"/>
  <c r="G23" i="12"/>
  <c r="AH22" i="12"/>
  <c r="AG22" i="12"/>
  <c r="AF22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AH21" i="12"/>
  <c r="AG21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M20" i="12"/>
  <c r="G20" i="12"/>
  <c r="AH19" i="12"/>
  <c r="AG19" i="12"/>
  <c r="AF19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M19" i="12"/>
  <c r="G19" i="12"/>
  <c r="M18" i="12"/>
  <c r="G18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M17" i="12"/>
  <c r="G17" i="12"/>
  <c r="F17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H13" i="12"/>
  <c r="I13" i="12"/>
  <c r="AH12" i="12"/>
  <c r="I12" i="12"/>
  <c r="E12" i="12"/>
  <c r="I11" i="12"/>
  <c r="E11" i="12"/>
  <c r="L10" i="12"/>
  <c r="I10" i="12"/>
  <c r="E10" i="12"/>
  <c r="AH9" i="12"/>
  <c r="L9" i="12"/>
  <c r="I9" i="12"/>
  <c r="E9" i="12"/>
  <c r="I8" i="12"/>
  <c r="E8" i="12"/>
  <c r="R71" i="9"/>
  <c r="M71" i="9"/>
  <c r="AK70" i="9"/>
  <c r="AJ70" i="9"/>
  <c r="AI70" i="9"/>
  <c r="AH70" i="9"/>
  <c r="AG70" i="9"/>
  <c r="AF70" i="9"/>
  <c r="AE70" i="9"/>
  <c r="AD70" i="9"/>
  <c r="AC70" i="9"/>
  <c r="AB70" i="9"/>
  <c r="AA70" i="9"/>
  <c r="Z70" i="9"/>
  <c r="Y70" i="9"/>
  <c r="X70" i="9"/>
  <c r="W70" i="9"/>
  <c r="R70" i="9"/>
  <c r="M70" i="9"/>
  <c r="AK68" i="9"/>
  <c r="AJ68" i="9"/>
  <c r="AI68" i="9"/>
  <c r="AH68" i="9"/>
  <c r="AG68" i="9"/>
  <c r="AF68" i="9"/>
  <c r="AE68" i="9"/>
  <c r="AD68" i="9"/>
  <c r="AC68" i="9"/>
  <c r="AB68" i="9"/>
  <c r="AA68" i="9"/>
  <c r="Z68" i="9"/>
  <c r="Y68" i="9"/>
  <c r="X68" i="9"/>
  <c r="W68" i="9"/>
  <c r="R68" i="9"/>
  <c r="AK67" i="9"/>
  <c r="AJ67" i="9"/>
  <c r="AI67" i="9"/>
  <c r="AH67" i="9"/>
  <c r="AG67" i="9"/>
  <c r="AF67" i="9"/>
  <c r="AE67" i="9"/>
  <c r="AD67" i="9"/>
  <c r="AC67" i="9"/>
  <c r="AB67" i="9"/>
  <c r="AA67" i="9"/>
  <c r="Z67" i="9"/>
  <c r="Y67" i="9"/>
  <c r="X67" i="9"/>
  <c r="W67" i="9"/>
  <c r="R67" i="9"/>
  <c r="M67" i="9"/>
  <c r="AK65" i="9"/>
  <c r="AJ65" i="9"/>
  <c r="AI65" i="9"/>
  <c r="AH65" i="9"/>
  <c r="AG65" i="9"/>
  <c r="AF65" i="9"/>
  <c r="AE65" i="9"/>
  <c r="AD65" i="9"/>
  <c r="AC65" i="9"/>
  <c r="AB65" i="9"/>
  <c r="AA65" i="9"/>
  <c r="Z65" i="9"/>
  <c r="Y65" i="9"/>
  <c r="X65" i="9"/>
  <c r="W65" i="9"/>
  <c r="V65" i="9"/>
  <c r="U65" i="9"/>
  <c r="T65" i="9"/>
  <c r="S65" i="9"/>
  <c r="R65" i="9"/>
  <c r="M65" i="9"/>
  <c r="AK64" i="9"/>
  <c r="AJ64" i="9"/>
  <c r="AI64" i="9"/>
  <c r="AH64" i="9"/>
  <c r="AG64" i="9"/>
  <c r="AF64" i="9"/>
  <c r="AE64" i="9"/>
  <c r="AD64" i="9"/>
  <c r="AC64" i="9"/>
  <c r="AB64" i="9"/>
  <c r="AA64" i="9"/>
  <c r="Z64" i="9"/>
  <c r="Y64" i="9"/>
  <c r="X64" i="9"/>
  <c r="W64" i="9"/>
  <c r="AK63" i="9"/>
  <c r="AJ63" i="9"/>
  <c r="AI63" i="9"/>
  <c r="AH63" i="9"/>
  <c r="AG63" i="9"/>
  <c r="AF63" i="9"/>
  <c r="AE63" i="9"/>
  <c r="AD63" i="9"/>
  <c r="AC63" i="9"/>
  <c r="AB63" i="9"/>
  <c r="AA63" i="9"/>
  <c r="Z63" i="9"/>
  <c r="Y63" i="9"/>
  <c r="X63" i="9"/>
  <c r="W63" i="9"/>
  <c r="V63" i="9"/>
  <c r="U63" i="9"/>
  <c r="T63" i="9"/>
  <c r="S63" i="9"/>
  <c r="R63" i="9"/>
  <c r="M63" i="9"/>
  <c r="AK62" i="9"/>
  <c r="AJ62" i="9"/>
  <c r="AI62" i="9"/>
  <c r="AH62" i="9"/>
  <c r="AG62" i="9"/>
  <c r="AF62" i="9"/>
  <c r="AE62" i="9"/>
  <c r="AD62" i="9"/>
  <c r="AC62" i="9"/>
  <c r="AB62" i="9"/>
  <c r="AA62" i="9"/>
  <c r="Z62" i="9"/>
  <c r="Y62" i="9"/>
  <c r="X62" i="9"/>
  <c r="W62" i="9"/>
  <c r="AK61" i="9"/>
  <c r="AJ61" i="9"/>
  <c r="AI61" i="9"/>
  <c r="AH61" i="9"/>
  <c r="AG61" i="9"/>
  <c r="AF61" i="9"/>
  <c r="AE61" i="9"/>
  <c r="AD61" i="9"/>
  <c r="AC61" i="9"/>
  <c r="AB61" i="9"/>
  <c r="AA61" i="9"/>
  <c r="Z61" i="9"/>
  <c r="Y61" i="9"/>
  <c r="X61" i="9"/>
  <c r="W61" i="9"/>
  <c r="V61" i="9"/>
  <c r="U61" i="9"/>
  <c r="T61" i="9"/>
  <c r="S61" i="9"/>
  <c r="R61" i="9"/>
  <c r="M61" i="9"/>
  <c r="AK60" i="9"/>
  <c r="AJ60" i="9"/>
  <c r="AI60" i="9"/>
  <c r="AH60" i="9"/>
  <c r="AG60" i="9"/>
  <c r="AF60" i="9"/>
  <c r="AE60" i="9"/>
  <c r="AD60" i="9"/>
  <c r="AC60" i="9"/>
  <c r="AB60" i="9"/>
  <c r="AA60" i="9"/>
  <c r="Z60" i="9"/>
  <c r="Y60" i="9"/>
  <c r="X60" i="9"/>
  <c r="W60" i="9"/>
  <c r="AK59" i="9"/>
  <c r="AJ59" i="9"/>
  <c r="AI59" i="9"/>
  <c r="AH59" i="9"/>
  <c r="AG59" i="9"/>
  <c r="AF59" i="9"/>
  <c r="AE59" i="9"/>
  <c r="AD59" i="9"/>
  <c r="AC59" i="9"/>
  <c r="AB59" i="9"/>
  <c r="AA59" i="9"/>
  <c r="Z59" i="9"/>
  <c r="Y59" i="9"/>
  <c r="X59" i="9"/>
  <c r="W59" i="9"/>
  <c r="V59" i="9"/>
  <c r="U59" i="9"/>
  <c r="T59" i="9"/>
  <c r="S59" i="9"/>
  <c r="R59" i="9"/>
  <c r="M59" i="9"/>
  <c r="AK58" i="9"/>
  <c r="AJ58" i="9"/>
  <c r="AI58" i="9"/>
  <c r="AH58" i="9"/>
  <c r="AG58" i="9"/>
  <c r="AF58" i="9"/>
  <c r="AE58" i="9"/>
  <c r="AD58" i="9"/>
  <c r="AC58" i="9"/>
  <c r="AB58" i="9"/>
  <c r="AA58" i="9"/>
  <c r="Z58" i="9"/>
  <c r="Y58" i="9"/>
  <c r="X58" i="9"/>
  <c r="W58" i="9"/>
  <c r="AK55" i="9"/>
  <c r="AJ55" i="9"/>
  <c r="AI55" i="9"/>
  <c r="AH55" i="9"/>
  <c r="AG55" i="9"/>
  <c r="AF55" i="9"/>
  <c r="AE55" i="9"/>
  <c r="AD55" i="9"/>
  <c r="AC55" i="9"/>
  <c r="AB55" i="9"/>
  <c r="AA55" i="9"/>
  <c r="Z55" i="9"/>
  <c r="Y55" i="9"/>
  <c r="X55" i="9"/>
  <c r="W55" i="9"/>
  <c r="R55" i="9"/>
  <c r="AK54" i="9"/>
  <c r="AJ54" i="9"/>
  <c r="AI54" i="9"/>
  <c r="AH54" i="9"/>
  <c r="AG54" i="9"/>
  <c r="AF54" i="9"/>
  <c r="AE54" i="9"/>
  <c r="AD54" i="9"/>
  <c r="AC54" i="9"/>
  <c r="AB54" i="9"/>
  <c r="AA54" i="9"/>
  <c r="Z54" i="9"/>
  <c r="Y54" i="9"/>
  <c r="X54" i="9"/>
  <c r="W54" i="9"/>
  <c r="AK48" i="9"/>
  <c r="AJ48" i="9"/>
  <c r="AI48" i="9"/>
  <c r="AH48" i="9"/>
  <c r="AG48" i="9"/>
  <c r="AF48" i="9"/>
  <c r="AE48" i="9"/>
  <c r="AD48" i="9"/>
  <c r="AC48" i="9"/>
  <c r="AB48" i="9"/>
  <c r="AA48" i="9"/>
  <c r="Z48" i="9"/>
  <c r="Y48" i="9"/>
  <c r="X48" i="9"/>
  <c r="W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D48" i="9"/>
  <c r="AK47" i="9"/>
  <c r="AJ47" i="9"/>
  <c r="AI47" i="9"/>
  <c r="AH47" i="9"/>
  <c r="AG47" i="9"/>
  <c r="AF47" i="9"/>
  <c r="AE47" i="9"/>
  <c r="AD47" i="9"/>
  <c r="AC47" i="9"/>
  <c r="AB47" i="9"/>
  <c r="AA47" i="9"/>
  <c r="Z47" i="9"/>
  <c r="Y47" i="9"/>
  <c r="X47" i="9"/>
  <c r="W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D47" i="9"/>
  <c r="AK46" i="9"/>
  <c r="AJ46" i="9"/>
  <c r="AI46" i="9"/>
  <c r="AH46" i="9"/>
  <c r="AG46" i="9"/>
  <c r="AF46" i="9"/>
  <c r="AE46" i="9"/>
  <c r="AD46" i="9"/>
  <c r="AC46" i="9"/>
  <c r="AB46" i="9"/>
  <c r="AA46" i="9"/>
  <c r="Z46" i="9"/>
  <c r="Y46" i="9"/>
  <c r="X46" i="9"/>
  <c r="W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D46" i="9"/>
  <c r="AK43" i="9"/>
  <c r="AJ43" i="9"/>
  <c r="AI43" i="9"/>
  <c r="AH43" i="9"/>
  <c r="AG43" i="9"/>
  <c r="AF43" i="9"/>
  <c r="AE43" i="9"/>
  <c r="AD43" i="9"/>
  <c r="AC43" i="9"/>
  <c r="AB43" i="9"/>
  <c r="AA43" i="9"/>
  <c r="Z43" i="9"/>
  <c r="Y43" i="9"/>
  <c r="X43" i="9"/>
  <c r="W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D43" i="9"/>
  <c r="AK42" i="9"/>
  <c r="AJ42" i="9"/>
  <c r="AI42" i="9"/>
  <c r="AH42" i="9"/>
  <c r="AG42" i="9"/>
  <c r="AF42" i="9"/>
  <c r="AE42" i="9"/>
  <c r="AD42" i="9"/>
  <c r="AC42" i="9"/>
  <c r="AB42" i="9"/>
  <c r="AA42" i="9"/>
  <c r="Z42" i="9"/>
  <c r="Y42" i="9"/>
  <c r="X42" i="9"/>
  <c r="W42" i="9"/>
  <c r="V42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AJ41" i="9"/>
  <c r="AI41" i="9"/>
  <c r="AH41" i="9"/>
  <c r="AG41" i="9"/>
  <c r="AF41" i="9"/>
  <c r="AE41" i="9"/>
  <c r="AD41" i="9"/>
  <c r="AC41" i="9"/>
  <c r="AB41" i="9"/>
  <c r="AA41" i="9"/>
  <c r="Z41" i="9"/>
  <c r="Y41" i="9"/>
  <c r="X41" i="9"/>
  <c r="W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D41" i="9"/>
  <c r="S40" i="9"/>
  <c r="R40" i="9"/>
  <c r="Q40" i="9"/>
  <c r="P40" i="9"/>
  <c r="O40" i="9"/>
  <c r="N40" i="9"/>
  <c r="M40" i="9"/>
  <c r="L40" i="9"/>
  <c r="K40" i="9"/>
  <c r="J40" i="9"/>
  <c r="I40" i="9"/>
  <c r="AK39" i="9"/>
  <c r="AJ39" i="9"/>
  <c r="AI39" i="9"/>
  <c r="AH39" i="9"/>
  <c r="AG39" i="9"/>
  <c r="AF39" i="9"/>
  <c r="AE39" i="9"/>
  <c r="AD39" i="9"/>
  <c r="AC39" i="9"/>
  <c r="AB39" i="9"/>
  <c r="AA39" i="9"/>
  <c r="Z39" i="9"/>
  <c r="Y39" i="9"/>
  <c r="X39" i="9"/>
  <c r="W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D39" i="9"/>
  <c r="AK35" i="9"/>
  <c r="AJ35" i="9"/>
  <c r="AI35" i="9"/>
  <c r="AH35" i="9"/>
  <c r="AG35" i="9"/>
  <c r="AF35" i="9"/>
  <c r="AE35" i="9"/>
  <c r="AD35" i="9"/>
  <c r="AC35" i="9"/>
  <c r="AB35" i="9"/>
  <c r="AA35" i="9"/>
  <c r="Z35" i="9"/>
  <c r="Y35" i="9"/>
  <c r="X35" i="9"/>
  <c r="W35" i="9"/>
  <c r="R35" i="9"/>
  <c r="AK34" i="9"/>
  <c r="AJ34" i="9"/>
  <c r="AI34" i="9"/>
  <c r="AH34" i="9"/>
  <c r="AG34" i="9"/>
  <c r="AF34" i="9"/>
  <c r="AE34" i="9"/>
  <c r="AD34" i="9"/>
  <c r="AC34" i="9"/>
  <c r="AB34" i="9"/>
  <c r="AA34" i="9"/>
  <c r="Z34" i="9"/>
  <c r="Y34" i="9"/>
  <c r="X34" i="9"/>
  <c r="W34" i="9"/>
  <c r="R34" i="9"/>
  <c r="AK31" i="9"/>
  <c r="AJ31" i="9"/>
  <c r="AI31" i="9"/>
  <c r="AH31" i="9"/>
  <c r="AG31" i="9"/>
  <c r="AF31" i="9"/>
  <c r="AE31" i="9"/>
  <c r="AD31" i="9"/>
  <c r="AC31" i="9"/>
  <c r="AB31" i="9"/>
  <c r="AA31" i="9"/>
  <c r="Z31" i="9"/>
  <c r="Y31" i="9"/>
  <c r="X31" i="9"/>
  <c r="W31" i="9"/>
  <c r="V31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D31" i="9"/>
  <c r="AK28" i="9"/>
  <c r="AJ28" i="9"/>
  <c r="AI28" i="9"/>
  <c r="AH28" i="9"/>
  <c r="AG28" i="9"/>
  <c r="AF28" i="9"/>
  <c r="AE28" i="9"/>
  <c r="AD28" i="9"/>
  <c r="AC28" i="9"/>
  <c r="AB28" i="9"/>
  <c r="AA28" i="9"/>
  <c r="Z28" i="9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AK27" i="9"/>
  <c r="AJ27" i="9"/>
  <c r="AI27" i="9"/>
  <c r="AH27" i="9"/>
  <c r="AG27" i="9"/>
  <c r="AF27" i="9"/>
  <c r="AE27" i="9"/>
  <c r="AD27" i="9"/>
  <c r="AC27" i="9"/>
  <c r="AB27" i="9"/>
  <c r="AA27" i="9"/>
  <c r="Z27" i="9"/>
  <c r="Y27" i="9"/>
  <c r="X27" i="9"/>
  <c r="W27" i="9"/>
  <c r="R27" i="9"/>
  <c r="M27" i="9"/>
  <c r="AK26" i="9"/>
  <c r="AJ26" i="9"/>
  <c r="AI26" i="9"/>
  <c r="AH26" i="9"/>
  <c r="AG26" i="9"/>
  <c r="AF26" i="9"/>
  <c r="AE26" i="9"/>
  <c r="AD26" i="9"/>
  <c r="AC26" i="9"/>
  <c r="AB26" i="9"/>
  <c r="AA26" i="9"/>
  <c r="Z26" i="9"/>
  <c r="Y26" i="9"/>
  <c r="X26" i="9"/>
  <c r="W26" i="9"/>
  <c r="AK24" i="9"/>
  <c r="AJ24" i="9"/>
  <c r="AI24" i="9"/>
  <c r="AH24" i="9"/>
  <c r="AG24" i="9"/>
  <c r="AF24" i="9"/>
  <c r="AE24" i="9"/>
  <c r="AD24" i="9"/>
  <c r="AC24" i="9"/>
  <c r="AB24" i="9"/>
  <c r="AA24" i="9"/>
  <c r="Z24" i="9"/>
  <c r="Y24" i="9"/>
  <c r="X24" i="9"/>
  <c r="W24" i="9"/>
  <c r="V24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D24" i="9"/>
  <c r="AK23" i="9"/>
  <c r="AJ23" i="9"/>
  <c r="AI23" i="9"/>
  <c r="AH23" i="9"/>
  <c r="AG23" i="9"/>
  <c r="AF23" i="9"/>
  <c r="AE23" i="9"/>
  <c r="AD23" i="9"/>
  <c r="AC23" i="9"/>
  <c r="AB23" i="9"/>
  <c r="AA23" i="9"/>
  <c r="Z23" i="9"/>
  <c r="Y23" i="9"/>
  <c r="X23" i="9"/>
  <c r="W23" i="9"/>
  <c r="S23" i="9"/>
  <c r="R23" i="9"/>
  <c r="M23" i="9"/>
  <c r="H23" i="9"/>
  <c r="AK22" i="9"/>
  <c r="AJ22" i="9"/>
  <c r="AI22" i="9"/>
  <c r="AH22" i="9"/>
  <c r="AG22" i="9"/>
  <c r="AF22" i="9"/>
  <c r="AE22" i="9"/>
  <c r="AD22" i="9"/>
  <c r="AC22" i="9"/>
  <c r="AB22" i="9"/>
  <c r="AA22" i="9"/>
  <c r="Z22" i="9"/>
  <c r="Y22" i="9"/>
  <c r="X22" i="9"/>
  <c r="W22" i="9"/>
  <c r="V22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D22" i="9"/>
  <c r="S21" i="9"/>
  <c r="R21" i="9"/>
  <c r="Q21" i="9"/>
  <c r="M21" i="9"/>
  <c r="H21" i="9"/>
  <c r="R20" i="9"/>
  <c r="M20" i="9"/>
  <c r="H20" i="9"/>
  <c r="AK19" i="9"/>
  <c r="AJ19" i="9"/>
  <c r="AI19" i="9"/>
  <c r="AH19" i="9"/>
  <c r="AG19" i="9"/>
  <c r="AF19" i="9"/>
  <c r="AE19" i="9"/>
  <c r="AD19" i="9"/>
  <c r="AC19" i="9"/>
  <c r="AB19" i="9"/>
  <c r="AA19" i="9"/>
  <c r="Z19" i="9"/>
  <c r="Y19" i="9"/>
  <c r="X19" i="9"/>
  <c r="W19" i="9"/>
  <c r="S19" i="9"/>
  <c r="R19" i="9"/>
  <c r="Q19" i="9"/>
  <c r="M19" i="9"/>
  <c r="H19" i="9"/>
  <c r="AK18" i="9"/>
  <c r="AJ18" i="9"/>
  <c r="AI18" i="9"/>
  <c r="AH18" i="9"/>
  <c r="AG18" i="9"/>
  <c r="AF18" i="9"/>
  <c r="AE18" i="9"/>
  <c r="AD18" i="9"/>
  <c r="AC18" i="9"/>
  <c r="AB18" i="9"/>
  <c r="AA18" i="9"/>
  <c r="Z18" i="9"/>
  <c r="Y18" i="9"/>
  <c r="X18" i="9"/>
  <c r="R18" i="9"/>
  <c r="M18" i="9"/>
  <c r="H18" i="9"/>
  <c r="AK17" i="9"/>
  <c r="AJ17" i="9"/>
  <c r="AI17" i="9"/>
  <c r="AH17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R16" i="9"/>
  <c r="M16" i="9"/>
  <c r="H16" i="9"/>
  <c r="AK15" i="9"/>
  <c r="AJ15" i="9"/>
  <c r="AI15" i="9"/>
  <c r="AH15" i="9"/>
  <c r="AG15" i="9"/>
  <c r="AF15" i="9"/>
  <c r="AE15" i="9"/>
  <c r="AD15" i="9"/>
  <c r="AC15" i="9"/>
  <c r="AB15" i="9"/>
  <c r="AA15" i="9"/>
  <c r="Z15" i="9"/>
  <c r="Y15" i="9"/>
  <c r="X15" i="9"/>
  <c r="W15" i="9"/>
  <c r="R15" i="9"/>
  <c r="M15" i="9"/>
  <c r="H15" i="9"/>
  <c r="AK14" i="9"/>
  <c r="AJ14" i="9"/>
  <c r="AI14" i="9"/>
  <c r="AH14" i="9"/>
  <c r="AG14" i="9"/>
  <c r="AF14" i="9"/>
  <c r="AE14" i="9"/>
  <c r="AD14" i="9"/>
  <c r="AC14" i="9"/>
  <c r="AB14" i="9"/>
  <c r="AA14" i="9"/>
  <c r="Z14" i="9"/>
  <c r="Y14" i="9"/>
  <c r="X14" i="9"/>
  <c r="W14" i="9"/>
  <c r="R14" i="9"/>
  <c r="M14" i="9"/>
  <c r="H14" i="9"/>
  <c r="AK13" i="9"/>
  <c r="AJ13" i="9"/>
  <c r="AI13" i="9"/>
  <c r="AH13" i="9"/>
  <c r="AG13" i="9"/>
  <c r="AF13" i="9"/>
  <c r="AE13" i="9"/>
  <c r="AD13" i="9"/>
  <c r="AC13" i="9"/>
  <c r="AB13" i="9"/>
  <c r="AA13" i="9"/>
  <c r="Z13" i="9"/>
  <c r="Y13" i="9"/>
  <c r="X13" i="9"/>
  <c r="W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D13" i="9"/>
  <c r="AK12" i="9"/>
  <c r="AJ12" i="9"/>
  <c r="AI12" i="9"/>
  <c r="AH12" i="9"/>
  <c r="AG12" i="9"/>
  <c r="AF12" i="9"/>
  <c r="AE12" i="9"/>
  <c r="AD12" i="9"/>
  <c r="AC12" i="9"/>
  <c r="AB12" i="9"/>
  <c r="AA12" i="9"/>
  <c r="Z12" i="9"/>
  <c r="Y12" i="9"/>
  <c r="X12" i="9"/>
  <c r="W12" i="9"/>
  <c r="R12" i="9"/>
  <c r="M12" i="9"/>
  <c r="H12" i="9"/>
  <c r="AK11" i="9"/>
  <c r="AJ11" i="9"/>
  <c r="AI11" i="9"/>
  <c r="AH11" i="9"/>
  <c r="AG11" i="9"/>
  <c r="AF11" i="9"/>
  <c r="AE11" i="9"/>
  <c r="AD11" i="9"/>
  <c r="AC11" i="9"/>
  <c r="AB11" i="9"/>
  <c r="AA11" i="9"/>
  <c r="Z11" i="9"/>
  <c r="Y11" i="9"/>
  <c r="X11" i="9"/>
  <c r="W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D11" i="9"/>
  <c r="R10" i="9"/>
  <c r="M10" i="9"/>
  <c r="H10" i="9"/>
  <c r="R9" i="9"/>
  <c r="M9" i="9"/>
  <c r="H9" i="9"/>
  <c r="AK5" i="9"/>
  <c r="AJ5" i="9"/>
  <c r="AI5" i="9"/>
  <c r="AH5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AK4" i="9"/>
  <c r="AJ4" i="9"/>
  <c r="AI4" i="9"/>
  <c r="AH4" i="9"/>
  <c r="AG4" i="9"/>
  <c r="AF4" i="9"/>
  <c r="AE4" i="9"/>
  <c r="AD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AD51" i="19"/>
  <c r="AC51" i="19"/>
  <c r="AB51" i="19"/>
  <c r="AA51" i="19"/>
  <c r="Z51" i="19"/>
  <c r="Y51" i="19"/>
  <c r="X51" i="19"/>
  <c r="V51" i="19"/>
  <c r="U51" i="19"/>
  <c r="T51" i="19"/>
  <c r="S51" i="19"/>
  <c r="R51" i="19"/>
  <c r="Q51" i="19"/>
  <c r="N51" i="19"/>
  <c r="M51" i="19"/>
  <c r="L51" i="19"/>
  <c r="AD50" i="19"/>
  <c r="AC50" i="19"/>
  <c r="T50" i="19"/>
  <c r="N50" i="19"/>
  <c r="M50" i="19"/>
  <c r="L50" i="19"/>
  <c r="AD49" i="19"/>
  <c r="AC49" i="19"/>
  <c r="AB49" i="19"/>
  <c r="AA49" i="19"/>
  <c r="Z49" i="19"/>
  <c r="Y49" i="19"/>
  <c r="X49" i="19"/>
  <c r="V49" i="19"/>
  <c r="U49" i="19"/>
  <c r="T49" i="19"/>
  <c r="S49" i="19"/>
  <c r="R49" i="19"/>
  <c r="Q49" i="19"/>
  <c r="N49" i="19"/>
  <c r="M49" i="19"/>
  <c r="L49" i="19"/>
  <c r="AD48" i="19"/>
  <c r="AC48" i="19"/>
  <c r="AB48" i="19"/>
  <c r="AA48" i="19"/>
  <c r="Z48" i="19"/>
  <c r="Y48" i="19"/>
  <c r="X48" i="19"/>
  <c r="W48" i="19"/>
  <c r="V48" i="19"/>
  <c r="U48" i="19"/>
  <c r="T48" i="19"/>
  <c r="S48" i="19"/>
  <c r="R48" i="19"/>
  <c r="Q48" i="19"/>
  <c r="P48" i="19"/>
  <c r="O48" i="19"/>
  <c r="N48" i="19"/>
  <c r="M48" i="19"/>
  <c r="L48" i="19"/>
  <c r="AD46" i="19"/>
  <c r="AC46" i="19"/>
  <c r="AB46" i="19"/>
  <c r="AA46" i="19"/>
  <c r="Z46" i="19"/>
  <c r="Y46" i="19"/>
  <c r="X46" i="19"/>
  <c r="W46" i="19"/>
  <c r="V46" i="19"/>
  <c r="U46" i="19"/>
  <c r="T46" i="19"/>
  <c r="S46" i="19"/>
  <c r="R46" i="19"/>
  <c r="Q46" i="19"/>
  <c r="P46" i="19"/>
  <c r="O46" i="19"/>
  <c r="N46" i="19"/>
  <c r="M46" i="19"/>
  <c r="L46" i="19"/>
  <c r="AD45" i="19"/>
  <c r="AC45" i="19"/>
  <c r="AB45" i="19"/>
  <c r="AA45" i="19"/>
  <c r="Z45" i="19"/>
  <c r="Y45" i="19"/>
  <c r="V45" i="19"/>
  <c r="U45" i="19"/>
  <c r="T45" i="19"/>
  <c r="S45" i="19"/>
  <c r="R45" i="19"/>
  <c r="N45" i="19"/>
  <c r="M45" i="19"/>
  <c r="L45" i="19"/>
  <c r="AD43" i="19"/>
  <c r="AC43" i="19"/>
  <c r="AB43" i="19"/>
  <c r="AA43" i="19"/>
  <c r="Z43" i="19"/>
  <c r="Y43" i="19"/>
  <c r="X43" i="19"/>
  <c r="V43" i="19"/>
  <c r="U43" i="19"/>
  <c r="T43" i="19"/>
  <c r="S43" i="19"/>
  <c r="R43" i="19"/>
  <c r="Q43" i="19"/>
  <c r="N43" i="19"/>
  <c r="M43" i="19"/>
  <c r="L43" i="19"/>
  <c r="AD42" i="19"/>
  <c r="AC42" i="19"/>
  <c r="AB42" i="19"/>
  <c r="AA42" i="19"/>
  <c r="Z42" i="19"/>
  <c r="Y42" i="19"/>
  <c r="X42" i="19"/>
  <c r="W42" i="19"/>
  <c r="V42" i="19"/>
  <c r="U42" i="19"/>
  <c r="T42" i="19"/>
  <c r="S42" i="19"/>
  <c r="R42" i="19"/>
  <c r="N42" i="19"/>
  <c r="M42" i="19"/>
  <c r="L42" i="19"/>
  <c r="AA41" i="19"/>
  <c r="AD40" i="19"/>
  <c r="AC40" i="19"/>
  <c r="AB40" i="19"/>
  <c r="AA40" i="19"/>
  <c r="Z40" i="19"/>
  <c r="Y40" i="19"/>
  <c r="X40" i="19"/>
  <c r="W40" i="19"/>
  <c r="V40" i="19"/>
  <c r="U40" i="19"/>
  <c r="T40" i="19"/>
  <c r="S40" i="19"/>
  <c r="R40" i="19"/>
  <c r="Q40" i="19"/>
  <c r="N40" i="19"/>
  <c r="M40" i="19"/>
  <c r="L40" i="19"/>
  <c r="AD37" i="19"/>
  <c r="AC37" i="19"/>
  <c r="AB37" i="19"/>
  <c r="AA37" i="19"/>
  <c r="Z37" i="19"/>
  <c r="Y37" i="19"/>
  <c r="X37" i="19"/>
  <c r="V37" i="19"/>
  <c r="U37" i="19"/>
  <c r="T37" i="19"/>
  <c r="S37" i="19"/>
  <c r="R37" i="19"/>
  <c r="Q37" i="19"/>
  <c r="N37" i="19"/>
  <c r="M37" i="19"/>
  <c r="L37" i="19"/>
  <c r="AD36" i="19"/>
  <c r="AC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P36" i="19"/>
  <c r="O36" i="19"/>
  <c r="N36" i="19"/>
  <c r="M36" i="19"/>
  <c r="L36" i="19"/>
  <c r="AD35" i="19"/>
  <c r="AC35" i="19"/>
  <c r="AB35" i="19"/>
  <c r="AA35" i="19"/>
  <c r="Z35" i="19"/>
  <c r="Y35" i="19"/>
  <c r="X35" i="19"/>
  <c r="V35" i="19"/>
  <c r="U35" i="19"/>
  <c r="T35" i="19"/>
  <c r="S35" i="19"/>
  <c r="R35" i="19"/>
  <c r="Q35" i="19"/>
  <c r="N35" i="19"/>
  <c r="M35" i="19"/>
  <c r="L35" i="19"/>
  <c r="AD34" i="19"/>
  <c r="AC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N34" i="19"/>
  <c r="M34" i="19"/>
  <c r="L34" i="19"/>
  <c r="AD31" i="19"/>
  <c r="AC31" i="19"/>
  <c r="AB31" i="19"/>
  <c r="AA31" i="19"/>
  <c r="Z31" i="19"/>
  <c r="Y31" i="19"/>
  <c r="X31" i="19"/>
  <c r="V31" i="19"/>
  <c r="U31" i="19"/>
  <c r="T31" i="19"/>
  <c r="S31" i="19"/>
  <c r="R31" i="19"/>
  <c r="Q31" i="19"/>
  <c r="N31" i="19"/>
  <c r="M31" i="19"/>
  <c r="L31" i="19"/>
  <c r="K31" i="19"/>
  <c r="J31" i="19"/>
  <c r="I31" i="19"/>
  <c r="H31" i="19"/>
  <c r="G31" i="19"/>
  <c r="F31" i="19"/>
  <c r="E31" i="19"/>
  <c r="D31" i="19"/>
  <c r="C31" i="19"/>
  <c r="B31" i="19"/>
  <c r="AD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D30" i="19"/>
  <c r="C30" i="19"/>
  <c r="B30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AD27" i="19"/>
  <c r="AC27" i="19"/>
  <c r="AB27" i="19"/>
  <c r="AA27" i="19"/>
  <c r="Z27" i="19"/>
  <c r="Y27" i="19"/>
  <c r="V27" i="19"/>
  <c r="U27" i="19"/>
  <c r="T27" i="19"/>
  <c r="S27" i="19"/>
  <c r="R27" i="19"/>
  <c r="N27" i="19"/>
  <c r="M27" i="19"/>
  <c r="L27" i="19"/>
  <c r="K27" i="19"/>
  <c r="J27" i="19"/>
  <c r="I27" i="19"/>
  <c r="H27" i="19"/>
  <c r="G27" i="19"/>
  <c r="F27" i="19"/>
  <c r="E27" i="19"/>
  <c r="D27" i="19"/>
  <c r="C27" i="19"/>
  <c r="B27" i="19"/>
  <c r="AD25" i="19"/>
  <c r="AC25" i="19"/>
  <c r="AB25" i="19"/>
  <c r="AA25" i="19"/>
  <c r="Z25" i="19"/>
  <c r="Y25" i="19"/>
  <c r="X25" i="19"/>
  <c r="V25" i="19"/>
  <c r="U25" i="19"/>
  <c r="T25" i="19"/>
  <c r="S25" i="19"/>
  <c r="R25" i="19"/>
  <c r="Q25" i="19"/>
  <c r="N25" i="19"/>
  <c r="M25" i="19"/>
  <c r="L25" i="19"/>
  <c r="K25" i="19"/>
  <c r="J25" i="19"/>
  <c r="I25" i="19"/>
  <c r="H25" i="19"/>
  <c r="G25" i="19"/>
  <c r="F25" i="19"/>
  <c r="E25" i="19"/>
  <c r="D25" i="19"/>
  <c r="C25" i="19"/>
  <c r="B25" i="19"/>
  <c r="AD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N24" i="19"/>
  <c r="M24" i="19"/>
  <c r="L24" i="19"/>
  <c r="K24" i="19"/>
  <c r="J24" i="19"/>
  <c r="I24" i="19"/>
  <c r="H24" i="19"/>
  <c r="G24" i="19"/>
  <c r="F24" i="19"/>
  <c r="E24" i="19"/>
  <c r="D24" i="19"/>
  <c r="C24" i="19"/>
  <c r="B24" i="19"/>
  <c r="AD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N22" i="19"/>
  <c r="M22" i="19"/>
  <c r="L22" i="19"/>
  <c r="K22" i="19"/>
  <c r="J22" i="19"/>
  <c r="I22" i="19"/>
  <c r="H22" i="19"/>
  <c r="G22" i="19"/>
  <c r="F22" i="19"/>
  <c r="E22" i="19"/>
  <c r="D22" i="19"/>
  <c r="C22" i="19"/>
  <c r="B22" i="19"/>
  <c r="AD19" i="19"/>
  <c r="AC19" i="19"/>
  <c r="AB19" i="19"/>
  <c r="AA19" i="19"/>
  <c r="Z19" i="19"/>
  <c r="Y19" i="19"/>
  <c r="X19" i="19"/>
  <c r="R19" i="19"/>
  <c r="Q19" i="19"/>
  <c r="N19" i="19"/>
  <c r="M19" i="19"/>
  <c r="L19" i="19"/>
  <c r="K19" i="19"/>
  <c r="J19" i="19"/>
  <c r="I19" i="19"/>
  <c r="H19" i="19"/>
  <c r="G19" i="19"/>
  <c r="F19" i="19"/>
  <c r="E19" i="19"/>
  <c r="D19" i="19"/>
  <c r="C19" i="19"/>
  <c r="B19" i="19"/>
  <c r="AD18" i="19"/>
  <c r="AC18" i="19"/>
  <c r="AB18" i="19"/>
  <c r="AA18" i="19"/>
  <c r="Z18" i="19"/>
  <c r="Y18" i="19"/>
  <c r="X18" i="19"/>
  <c r="W18" i="19"/>
  <c r="K18" i="19"/>
  <c r="J18" i="19"/>
  <c r="I18" i="19"/>
  <c r="H18" i="19"/>
  <c r="G18" i="19"/>
  <c r="F18" i="19"/>
  <c r="E18" i="19"/>
  <c r="D18" i="19"/>
  <c r="C18" i="19"/>
  <c r="B18" i="19"/>
  <c r="AD17" i="19"/>
  <c r="AC17" i="19"/>
  <c r="AB17" i="19"/>
  <c r="AA17" i="19"/>
  <c r="Z17" i="19"/>
  <c r="Y17" i="19"/>
  <c r="X17" i="19"/>
  <c r="K17" i="19"/>
  <c r="J17" i="19"/>
  <c r="I17" i="19"/>
  <c r="H17" i="19"/>
  <c r="G17" i="19"/>
  <c r="F17" i="19"/>
  <c r="E17" i="19"/>
  <c r="D17" i="19"/>
  <c r="C17" i="19"/>
  <c r="B17" i="19"/>
  <c r="AB16" i="19"/>
  <c r="AA16" i="19"/>
  <c r="Z16" i="19"/>
  <c r="Y16" i="19"/>
  <c r="X16" i="19"/>
  <c r="W16" i="19"/>
  <c r="AD15" i="19"/>
  <c r="AC15" i="19"/>
  <c r="AB15" i="19"/>
  <c r="AA15" i="19"/>
  <c r="Z15" i="19"/>
  <c r="Y15" i="19"/>
  <c r="X15" i="19"/>
  <c r="W15" i="19"/>
  <c r="K15" i="19"/>
  <c r="J15" i="19"/>
  <c r="I15" i="19"/>
  <c r="H15" i="19"/>
  <c r="G15" i="19"/>
  <c r="F15" i="19"/>
  <c r="E15" i="19"/>
  <c r="D15" i="19"/>
  <c r="C15" i="19"/>
  <c r="B15" i="19"/>
  <c r="AD14" i="19"/>
  <c r="AC14" i="19"/>
  <c r="AB14" i="19"/>
  <c r="AA14" i="19"/>
  <c r="Z14" i="19"/>
  <c r="Y14" i="19"/>
  <c r="X14" i="19"/>
  <c r="K14" i="19"/>
  <c r="J14" i="19"/>
  <c r="I14" i="19"/>
  <c r="H14" i="19"/>
  <c r="G14" i="19"/>
  <c r="F14" i="19"/>
  <c r="E14" i="19"/>
  <c r="D14" i="19"/>
  <c r="C14" i="19"/>
  <c r="B14" i="19"/>
  <c r="AB13" i="19"/>
  <c r="AA13" i="19"/>
  <c r="Z13" i="19"/>
  <c r="Y13" i="19"/>
  <c r="X13" i="19"/>
  <c r="W13" i="19"/>
  <c r="AD12" i="19"/>
  <c r="AC12" i="19"/>
  <c r="AB12" i="19"/>
  <c r="AA12" i="19"/>
  <c r="Z12" i="19"/>
  <c r="Y12" i="19"/>
  <c r="W12" i="19"/>
  <c r="V12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D12" i="19"/>
  <c r="C12" i="19"/>
  <c r="B12" i="19"/>
  <c r="AD11" i="19"/>
  <c r="AC11" i="19"/>
  <c r="AB11" i="19"/>
  <c r="AA11" i="19"/>
  <c r="Z11" i="19"/>
  <c r="Y11" i="19"/>
  <c r="X11" i="19"/>
  <c r="K11" i="19"/>
  <c r="J11" i="19"/>
  <c r="I11" i="19"/>
  <c r="H11" i="19"/>
  <c r="G11" i="19"/>
  <c r="F11" i="19"/>
  <c r="E11" i="19"/>
  <c r="D11" i="19"/>
  <c r="C11" i="19"/>
  <c r="B11" i="19"/>
  <c r="AD10" i="19"/>
  <c r="AB10" i="19"/>
  <c r="AA10" i="19"/>
  <c r="Z10" i="19"/>
  <c r="V10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D10" i="19"/>
  <c r="C10" i="19"/>
  <c r="B10" i="19"/>
  <c r="AD9" i="19"/>
  <c r="AC9" i="19"/>
  <c r="AB9" i="19"/>
  <c r="AA9" i="19"/>
  <c r="Z9" i="19"/>
  <c r="Y9" i="19"/>
  <c r="V9" i="19"/>
  <c r="U9" i="19"/>
  <c r="T9" i="19"/>
  <c r="S9" i="19"/>
  <c r="R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AD8" i="19"/>
  <c r="AC8" i="19"/>
  <c r="AB8" i="19"/>
  <c r="AA8" i="19"/>
  <c r="Z8" i="19"/>
  <c r="Y8" i="19"/>
  <c r="X8" i="19"/>
  <c r="K8" i="19"/>
  <c r="J8" i="19"/>
  <c r="I8" i="19"/>
  <c r="H8" i="19"/>
  <c r="G8" i="19"/>
  <c r="F8" i="19"/>
  <c r="E8" i="19"/>
  <c r="D8" i="19"/>
  <c r="C8" i="19"/>
  <c r="B8" i="19"/>
  <c r="AB7" i="19"/>
  <c r="AA7" i="19"/>
  <c r="Z7" i="19"/>
  <c r="Y7" i="19"/>
  <c r="X7" i="19"/>
  <c r="V7" i="19"/>
  <c r="U7" i="19"/>
  <c r="T7" i="19"/>
  <c r="AD6" i="19"/>
  <c r="AC6" i="19"/>
  <c r="AB6" i="19"/>
  <c r="AA6" i="19"/>
  <c r="Z6" i="19"/>
  <c r="Y6" i="19"/>
  <c r="X6" i="19"/>
  <c r="W6" i="19"/>
  <c r="V6" i="19"/>
  <c r="U6" i="19"/>
  <c r="T6" i="19"/>
  <c r="S6" i="19"/>
  <c r="R6" i="19"/>
  <c r="N6" i="19"/>
  <c r="M6" i="19"/>
  <c r="L6" i="19"/>
  <c r="K6" i="19"/>
  <c r="J6" i="19"/>
  <c r="I6" i="19"/>
  <c r="H6" i="19"/>
  <c r="G6" i="19"/>
  <c r="F6" i="19"/>
  <c r="E6" i="19"/>
  <c r="D6" i="19"/>
  <c r="C6" i="19"/>
  <c r="B6" i="19"/>
  <c r="AD5" i="19"/>
  <c r="AC5" i="19"/>
  <c r="AB5" i="19"/>
  <c r="AA5" i="19"/>
  <c r="Z5" i="19"/>
  <c r="Y5" i="19"/>
  <c r="X5" i="19"/>
  <c r="K5" i="19"/>
  <c r="J5" i="19"/>
  <c r="I5" i="19"/>
  <c r="H5" i="19"/>
  <c r="G5" i="19"/>
  <c r="F5" i="19"/>
  <c r="E5" i="19"/>
  <c r="D5" i="19"/>
  <c r="C5" i="19"/>
  <c r="B5" i="19"/>
  <c r="AB4" i="19"/>
  <c r="AA4" i="19"/>
  <c r="Z4" i="19"/>
  <c r="Y4" i="19"/>
  <c r="X4" i="19"/>
  <c r="W4" i="19"/>
  <c r="V4" i="19"/>
  <c r="U4" i="19"/>
  <c r="T4" i="19"/>
  <c r="AK2" i="19"/>
  <c r="AJ2" i="19"/>
  <c r="AI2" i="19"/>
  <c r="AH2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M50" i="4"/>
  <c r="L50" i="4"/>
  <c r="K50" i="4"/>
  <c r="J50" i="4"/>
  <c r="I50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M44" i="4"/>
  <c r="L44" i="4"/>
  <c r="K44" i="4"/>
  <c r="J44" i="4"/>
  <c r="I44" i="4"/>
  <c r="H44" i="4"/>
  <c r="G44" i="4"/>
  <c r="F44" i="4"/>
  <c r="E44" i="4"/>
  <c r="M43" i="4"/>
  <c r="L43" i="4"/>
  <c r="K43" i="4"/>
  <c r="J43" i="4"/>
  <c r="I43" i="4"/>
  <c r="H43" i="4"/>
  <c r="G43" i="4"/>
  <c r="F43" i="4"/>
  <c r="E43" i="4"/>
  <c r="D43" i="4"/>
  <c r="N42" i="4"/>
  <c r="M42" i="4"/>
  <c r="L42" i="4"/>
  <c r="K42" i="4"/>
  <c r="J42" i="4"/>
  <c r="I42" i="4"/>
  <c r="H42" i="4"/>
  <c r="G42" i="4"/>
  <c r="F42" i="4"/>
  <c r="M40" i="4"/>
  <c r="L40" i="4"/>
  <c r="K40" i="4"/>
  <c r="J40" i="4"/>
  <c r="I40" i="4"/>
  <c r="H40" i="4"/>
  <c r="G40" i="4"/>
  <c r="F40" i="4"/>
  <c r="E40" i="4"/>
  <c r="D40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K39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M36" i="4"/>
  <c r="K36" i="4"/>
  <c r="J36" i="4"/>
  <c r="I36" i="4"/>
  <c r="H36" i="4"/>
  <c r="G36" i="4"/>
  <c r="F36" i="4"/>
  <c r="E36" i="4"/>
  <c r="D36" i="4"/>
  <c r="D35" i="4"/>
  <c r="K34" i="4"/>
  <c r="D34" i="4"/>
  <c r="K33" i="4"/>
  <c r="K32" i="4"/>
  <c r="M31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M28" i="4"/>
  <c r="L28" i="4"/>
  <c r="K28" i="4"/>
  <c r="J28" i="4"/>
  <c r="I28" i="4"/>
  <c r="D28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K26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K25" i="4"/>
  <c r="M23" i="4"/>
  <c r="L23" i="4"/>
  <c r="K23" i="4"/>
  <c r="J23" i="4"/>
  <c r="I23" i="4"/>
  <c r="H23" i="4"/>
  <c r="G23" i="4"/>
  <c r="F23" i="4"/>
  <c r="E23" i="4"/>
  <c r="D23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D21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K18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K17" i="4"/>
  <c r="D17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5" i="4"/>
  <c r="L5" i="4"/>
  <c r="J5" i="4"/>
  <c r="I5" i="4"/>
  <c r="H5" i="4"/>
  <c r="G5" i="4"/>
  <c r="F5" i="4"/>
  <c r="E5" i="4"/>
  <c r="D5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M38" i="3"/>
  <c r="L38" i="3"/>
  <c r="K38" i="3"/>
  <c r="J38" i="3"/>
  <c r="I38" i="3"/>
  <c r="H38" i="3"/>
  <c r="G38" i="3"/>
  <c r="F38" i="3"/>
  <c r="E38" i="3"/>
  <c r="D38" i="3"/>
  <c r="M37" i="3"/>
  <c r="L37" i="3"/>
  <c r="K37" i="3"/>
  <c r="J37" i="3"/>
  <c r="I37" i="3"/>
  <c r="H37" i="3"/>
  <c r="G37" i="3"/>
  <c r="F37" i="3"/>
  <c r="E37" i="3"/>
  <c r="D37" i="3"/>
  <c r="M36" i="3"/>
  <c r="L36" i="3"/>
  <c r="K36" i="3"/>
  <c r="J36" i="3"/>
  <c r="I36" i="3"/>
  <c r="H36" i="3"/>
  <c r="G36" i="3"/>
  <c r="F36" i="3"/>
  <c r="E36" i="3"/>
  <c r="D36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4" i="3"/>
  <c r="L34" i="3"/>
  <c r="K34" i="3"/>
  <c r="J34" i="3"/>
  <c r="I34" i="3"/>
  <c r="H34" i="3"/>
  <c r="G34" i="3"/>
  <c r="F34" i="3"/>
  <c r="E34" i="3"/>
  <c r="D34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K33" i="3"/>
  <c r="J33" i="3"/>
  <c r="I33" i="3"/>
  <c r="H33" i="3"/>
  <c r="G33" i="3"/>
  <c r="E33" i="3"/>
  <c r="M32" i="3"/>
  <c r="J32" i="3"/>
  <c r="I32" i="3"/>
  <c r="H32" i="3"/>
  <c r="G32" i="3"/>
  <c r="E32" i="3"/>
  <c r="D32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19" i="3"/>
  <c r="L19" i="3"/>
  <c r="K19" i="3"/>
  <c r="J19" i="3"/>
  <c r="I19" i="3"/>
  <c r="H19" i="3"/>
  <c r="G19" i="3"/>
  <c r="F19" i="3"/>
  <c r="E19" i="3"/>
  <c r="D19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4" i="3"/>
  <c r="L14" i="3"/>
  <c r="K14" i="3"/>
  <c r="J14" i="3"/>
  <c r="I14" i="3"/>
  <c r="H14" i="3"/>
  <c r="G14" i="3"/>
  <c r="F14" i="3"/>
  <c r="E14" i="3"/>
  <c r="D14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5" i="3"/>
  <c r="L5" i="3"/>
  <c r="J5" i="3"/>
  <c r="I5" i="3"/>
  <c r="H5" i="3"/>
  <c r="G5" i="3"/>
  <c r="F5" i="3"/>
  <c r="E5" i="3"/>
  <c r="D5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BB114" i="2"/>
  <c r="BA114" i="2"/>
  <c r="AZ114" i="2"/>
  <c r="AY114" i="2"/>
  <c r="AX114" i="2"/>
  <c r="AW114" i="2"/>
  <c r="AV114" i="2"/>
  <c r="AU114" i="2"/>
  <c r="AT114" i="2"/>
  <c r="AS114" i="2"/>
  <c r="AR114" i="2"/>
  <c r="AQ114" i="2"/>
  <c r="AP114" i="2"/>
  <c r="AO114" i="2"/>
  <c r="AN114" i="2"/>
  <c r="AM114" i="2"/>
  <c r="AL114" i="2"/>
  <c r="AK114" i="2"/>
  <c r="AJ114" i="2"/>
  <c r="AI114" i="2"/>
  <c r="AH114" i="2"/>
  <c r="AG114" i="2"/>
  <c r="AF114" i="2"/>
  <c r="AE114" i="2"/>
  <c r="AD114" i="2"/>
  <c r="AC114" i="2"/>
  <c r="AB114" i="2"/>
  <c r="AA114" i="2"/>
  <c r="Z114" i="2"/>
  <c r="Y114" i="2"/>
  <c r="X114" i="2"/>
  <c r="W114" i="2"/>
  <c r="V114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D114" i="2"/>
  <c r="BA113" i="2"/>
  <c r="AV113" i="2"/>
  <c r="AQ113" i="2"/>
  <c r="AL113" i="2"/>
  <c r="AG113" i="2"/>
  <c r="AB113" i="2"/>
  <c r="W113" i="2"/>
  <c r="R113" i="2"/>
  <c r="M113" i="2"/>
  <c r="H113" i="2"/>
  <c r="BB112" i="2"/>
  <c r="BA112" i="2"/>
  <c r="AZ112" i="2"/>
  <c r="AY112" i="2"/>
  <c r="AX112" i="2"/>
  <c r="AW112" i="2"/>
  <c r="AV112" i="2"/>
  <c r="AU112" i="2"/>
  <c r="AT112" i="2"/>
  <c r="AS112" i="2"/>
  <c r="AR112" i="2"/>
  <c r="AQ112" i="2"/>
  <c r="AP112" i="2"/>
  <c r="AO112" i="2"/>
  <c r="AN112" i="2"/>
  <c r="AM112" i="2"/>
  <c r="AL112" i="2"/>
  <c r="AK112" i="2"/>
  <c r="AJ112" i="2"/>
  <c r="AI112" i="2"/>
  <c r="AH112" i="2"/>
  <c r="AG112" i="2"/>
  <c r="AF112" i="2"/>
  <c r="AE112" i="2"/>
  <c r="AD112" i="2"/>
  <c r="AC112" i="2"/>
  <c r="AB112" i="2"/>
  <c r="AA112" i="2"/>
  <c r="Z112" i="2"/>
  <c r="Y112" i="2"/>
  <c r="X112" i="2"/>
  <c r="W112" i="2"/>
  <c r="V112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D112" i="2"/>
  <c r="BB110" i="2"/>
  <c r="BA110" i="2"/>
  <c r="AZ110" i="2"/>
  <c r="AY110" i="2"/>
  <c r="AX110" i="2"/>
  <c r="AW110" i="2"/>
  <c r="AV110" i="2"/>
  <c r="AU110" i="2"/>
  <c r="AT110" i="2"/>
  <c r="AS110" i="2"/>
  <c r="AR110" i="2"/>
  <c r="AP110" i="2"/>
  <c r="AN110" i="2"/>
  <c r="AM110" i="2"/>
  <c r="AL110" i="2"/>
  <c r="AK110" i="2"/>
  <c r="AJ110" i="2"/>
  <c r="AI110" i="2"/>
  <c r="AH110" i="2"/>
  <c r="AG110" i="2"/>
  <c r="AF110" i="2"/>
  <c r="AE110" i="2"/>
  <c r="AD110" i="2"/>
  <c r="AC110" i="2"/>
  <c r="AB110" i="2"/>
  <c r="AA110" i="2"/>
  <c r="Z110" i="2"/>
  <c r="Y110" i="2"/>
  <c r="X110" i="2"/>
  <c r="W110" i="2"/>
  <c r="V110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D110" i="2"/>
  <c r="BA109" i="2"/>
  <c r="AV109" i="2"/>
  <c r="AQ109" i="2"/>
  <c r="AL109" i="2"/>
  <c r="AG109" i="2"/>
  <c r="AB109" i="2"/>
  <c r="W109" i="2"/>
  <c r="R109" i="2"/>
  <c r="M109" i="2"/>
  <c r="H109" i="2"/>
  <c r="BA108" i="2"/>
  <c r="AV108" i="2"/>
  <c r="AQ108" i="2"/>
  <c r="AL108" i="2"/>
  <c r="AG108" i="2"/>
  <c r="AB108" i="2"/>
  <c r="W108" i="2"/>
  <c r="R108" i="2"/>
  <c r="M108" i="2"/>
  <c r="H108" i="2"/>
  <c r="BB107" i="2"/>
  <c r="BA107" i="2"/>
  <c r="AZ107" i="2"/>
  <c r="AY107" i="2"/>
  <c r="AX107" i="2"/>
  <c r="AW107" i="2"/>
  <c r="AV107" i="2"/>
  <c r="AU107" i="2"/>
  <c r="AT107" i="2"/>
  <c r="AS107" i="2"/>
  <c r="AR107" i="2"/>
  <c r="AP107" i="2"/>
  <c r="AN107" i="2"/>
  <c r="AM107" i="2"/>
  <c r="AL107" i="2"/>
  <c r="AK107" i="2"/>
  <c r="AJ107" i="2"/>
  <c r="AI107" i="2"/>
  <c r="AH107" i="2"/>
  <c r="AG107" i="2"/>
  <c r="AF107" i="2"/>
  <c r="AE107" i="2"/>
  <c r="AD107" i="2"/>
  <c r="AC107" i="2"/>
  <c r="AB107" i="2"/>
  <c r="AA107" i="2"/>
  <c r="Z107" i="2"/>
  <c r="Y107" i="2"/>
  <c r="X107" i="2"/>
  <c r="W107" i="2"/>
  <c r="V107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D107" i="2"/>
  <c r="BB105" i="2"/>
  <c r="BA105" i="2"/>
  <c r="AZ105" i="2"/>
  <c r="AY105" i="2"/>
  <c r="AX105" i="2"/>
  <c r="AW105" i="2"/>
  <c r="AV105" i="2"/>
  <c r="AU105" i="2"/>
  <c r="AT105" i="2"/>
  <c r="AS105" i="2"/>
  <c r="AR105" i="2"/>
  <c r="AQ105" i="2"/>
  <c r="AP105" i="2"/>
  <c r="AO105" i="2"/>
  <c r="AN105" i="2"/>
  <c r="AM105" i="2"/>
  <c r="AL105" i="2"/>
  <c r="AK105" i="2"/>
  <c r="AJ105" i="2"/>
  <c r="AI105" i="2"/>
  <c r="AH105" i="2"/>
  <c r="AG105" i="2"/>
  <c r="AF105" i="2"/>
  <c r="AE105" i="2"/>
  <c r="AD105" i="2"/>
  <c r="AC105" i="2"/>
  <c r="AB105" i="2"/>
  <c r="AA105" i="2"/>
  <c r="Z105" i="2"/>
  <c r="Y105" i="2"/>
  <c r="X105" i="2"/>
  <c r="W105" i="2"/>
  <c r="V105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D105" i="2"/>
  <c r="BA104" i="2"/>
  <c r="AY104" i="2"/>
  <c r="AX104" i="2"/>
  <c r="AW104" i="2"/>
  <c r="AV104" i="2"/>
  <c r="AU104" i="2"/>
  <c r="AT104" i="2"/>
  <c r="AR104" i="2"/>
  <c r="AQ104" i="2"/>
  <c r="AP104" i="2"/>
  <c r="AL104" i="2"/>
  <c r="AG104" i="2"/>
  <c r="AB104" i="2"/>
  <c r="W104" i="2"/>
  <c r="R104" i="2"/>
  <c r="M104" i="2"/>
  <c r="H104" i="2"/>
  <c r="BB103" i="2"/>
  <c r="BA103" i="2"/>
  <c r="AZ103" i="2"/>
  <c r="AY103" i="2"/>
  <c r="AX103" i="2"/>
  <c r="AW103" i="2"/>
  <c r="AV103" i="2"/>
  <c r="AU103" i="2"/>
  <c r="AT103" i="2"/>
  <c r="AS103" i="2"/>
  <c r="AR103" i="2"/>
  <c r="AQ103" i="2"/>
  <c r="AP103" i="2"/>
  <c r="AO103" i="2"/>
  <c r="AN103" i="2"/>
  <c r="AM103" i="2"/>
  <c r="AL103" i="2"/>
  <c r="AK103" i="2"/>
  <c r="AJ103" i="2"/>
  <c r="AI103" i="2"/>
  <c r="AH103" i="2"/>
  <c r="AG103" i="2"/>
  <c r="AF103" i="2"/>
  <c r="AE103" i="2"/>
  <c r="AD103" i="2"/>
  <c r="AC103" i="2"/>
  <c r="AB103" i="2"/>
  <c r="AA103" i="2"/>
  <c r="Z103" i="2"/>
  <c r="Y103" i="2"/>
  <c r="X103" i="2"/>
  <c r="W103" i="2"/>
  <c r="V103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D103" i="2"/>
  <c r="BB101" i="2"/>
  <c r="BA101" i="2"/>
  <c r="AZ101" i="2"/>
  <c r="AY101" i="2"/>
  <c r="AX101" i="2"/>
  <c r="AW101" i="2"/>
  <c r="AV101" i="2"/>
  <c r="AU101" i="2"/>
  <c r="AT101" i="2"/>
  <c r="AS101" i="2"/>
  <c r="AR101" i="2"/>
  <c r="AQ101" i="2"/>
  <c r="AP101" i="2"/>
  <c r="AO101" i="2"/>
  <c r="AN101" i="2"/>
  <c r="AM101" i="2"/>
  <c r="AL101" i="2"/>
  <c r="AK101" i="2"/>
  <c r="AJ101" i="2"/>
  <c r="AI101" i="2"/>
  <c r="AH101" i="2"/>
  <c r="AG101" i="2"/>
  <c r="AF101" i="2"/>
  <c r="AE101" i="2"/>
  <c r="AD101" i="2"/>
  <c r="AC101" i="2"/>
  <c r="AB101" i="2"/>
  <c r="AA101" i="2"/>
  <c r="Z101" i="2"/>
  <c r="Y101" i="2"/>
  <c r="X101" i="2"/>
  <c r="W101" i="2"/>
  <c r="V101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D101" i="2"/>
  <c r="BA100" i="2"/>
  <c r="AV100" i="2"/>
  <c r="AT100" i="2"/>
  <c r="AR100" i="2"/>
  <c r="AQ100" i="2"/>
  <c r="AL100" i="2"/>
  <c r="AG100" i="2"/>
  <c r="AB100" i="2"/>
  <c r="W100" i="2"/>
  <c r="R100" i="2"/>
  <c r="M100" i="2"/>
  <c r="H100" i="2"/>
  <c r="BA99" i="2"/>
  <c r="AW99" i="2"/>
  <c r="AV99" i="2"/>
  <c r="AQ99" i="2"/>
  <c r="AL99" i="2"/>
  <c r="AG99" i="2"/>
  <c r="AB99" i="2"/>
  <c r="W99" i="2"/>
  <c r="R99" i="2"/>
  <c r="M99" i="2"/>
  <c r="H99" i="2"/>
  <c r="BA98" i="2"/>
  <c r="AY98" i="2"/>
  <c r="AX98" i="2"/>
  <c r="AW98" i="2"/>
  <c r="AV98" i="2"/>
  <c r="AU98" i="2"/>
  <c r="AS98" i="2"/>
  <c r="AR98" i="2"/>
  <c r="AQ98" i="2"/>
  <c r="AP98" i="2"/>
  <c r="AO98" i="2"/>
  <c r="AL98" i="2"/>
  <c r="AG98" i="2"/>
  <c r="AB98" i="2"/>
  <c r="W98" i="2"/>
  <c r="R98" i="2"/>
  <c r="M98" i="2"/>
  <c r="H98" i="2"/>
  <c r="BB97" i="2"/>
  <c r="BA97" i="2"/>
  <c r="AZ97" i="2"/>
  <c r="AY97" i="2"/>
  <c r="AX97" i="2"/>
  <c r="AW97" i="2"/>
  <c r="AV97" i="2"/>
  <c r="AU97" i="2"/>
  <c r="AT97" i="2"/>
  <c r="AS97" i="2"/>
  <c r="AR97" i="2"/>
  <c r="AQ97" i="2"/>
  <c r="AP97" i="2"/>
  <c r="AO97" i="2"/>
  <c r="AN97" i="2"/>
  <c r="AM97" i="2"/>
  <c r="AL97" i="2"/>
  <c r="AK97" i="2"/>
  <c r="AJ97" i="2"/>
  <c r="AI97" i="2"/>
  <c r="AH97" i="2"/>
  <c r="AG97" i="2"/>
  <c r="AF97" i="2"/>
  <c r="AE97" i="2"/>
  <c r="AD97" i="2"/>
  <c r="AC97" i="2"/>
  <c r="AB97" i="2"/>
  <c r="AA97" i="2"/>
  <c r="Z97" i="2"/>
  <c r="Y97" i="2"/>
  <c r="X97" i="2"/>
  <c r="W97" i="2"/>
  <c r="V97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D97" i="2"/>
  <c r="BB95" i="2"/>
  <c r="BA95" i="2"/>
  <c r="AZ95" i="2"/>
  <c r="AY95" i="2"/>
  <c r="AX95" i="2"/>
  <c r="AW95" i="2"/>
  <c r="AV95" i="2"/>
  <c r="AU95" i="2"/>
  <c r="AT95" i="2"/>
  <c r="AS95" i="2"/>
  <c r="AR95" i="2"/>
  <c r="AQ95" i="2"/>
  <c r="AP95" i="2"/>
  <c r="AO95" i="2"/>
  <c r="AN95" i="2"/>
  <c r="AM95" i="2"/>
  <c r="AL95" i="2"/>
  <c r="AK95" i="2"/>
  <c r="AJ95" i="2"/>
  <c r="AI95" i="2"/>
  <c r="AH95" i="2"/>
  <c r="AG95" i="2"/>
  <c r="AF95" i="2"/>
  <c r="AE95" i="2"/>
  <c r="AD95" i="2"/>
  <c r="AC95" i="2"/>
  <c r="AB95" i="2"/>
  <c r="AA95" i="2"/>
  <c r="Z95" i="2"/>
  <c r="Y95" i="2"/>
  <c r="X95" i="2"/>
  <c r="W95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D95" i="2"/>
  <c r="BB94" i="2"/>
  <c r="BA94" i="2"/>
  <c r="AY94" i="2"/>
  <c r="AX94" i="2"/>
  <c r="AW94" i="2"/>
  <c r="AV94" i="2"/>
  <c r="AU94" i="2"/>
  <c r="AR94" i="2"/>
  <c r="AQ94" i="2"/>
  <c r="AP94" i="2"/>
  <c r="AL94" i="2"/>
  <c r="AG94" i="2"/>
  <c r="AB94" i="2"/>
  <c r="W94" i="2"/>
  <c r="R94" i="2"/>
  <c r="M94" i="2"/>
  <c r="H94" i="2"/>
  <c r="BB93" i="2"/>
  <c r="BA93" i="2"/>
  <c r="AZ93" i="2"/>
  <c r="AY93" i="2"/>
  <c r="AX93" i="2"/>
  <c r="AW93" i="2"/>
  <c r="AV93" i="2"/>
  <c r="AU93" i="2"/>
  <c r="AT93" i="2"/>
  <c r="AS93" i="2"/>
  <c r="AR93" i="2"/>
  <c r="AQ93" i="2"/>
  <c r="AP93" i="2"/>
  <c r="AO93" i="2"/>
  <c r="AN93" i="2"/>
  <c r="AM93" i="2"/>
  <c r="AL93" i="2"/>
  <c r="AK93" i="2"/>
  <c r="AJ93" i="2"/>
  <c r="AI93" i="2"/>
  <c r="AH93" i="2"/>
  <c r="AG93" i="2"/>
  <c r="AF93" i="2"/>
  <c r="AE93" i="2"/>
  <c r="AD93" i="2"/>
  <c r="AC93" i="2"/>
  <c r="AB93" i="2"/>
  <c r="AA93" i="2"/>
  <c r="Z93" i="2"/>
  <c r="Y93" i="2"/>
  <c r="X93" i="2"/>
  <c r="W93" i="2"/>
  <c r="V93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D93" i="2"/>
  <c r="BB91" i="2"/>
  <c r="BA91" i="2"/>
  <c r="AZ91" i="2"/>
  <c r="AY91" i="2"/>
  <c r="AX91" i="2"/>
  <c r="AW91" i="2"/>
  <c r="AV91" i="2"/>
  <c r="AU91" i="2"/>
  <c r="AT91" i="2"/>
  <c r="AS91" i="2"/>
  <c r="AR91" i="2"/>
  <c r="AQ91" i="2"/>
  <c r="AP91" i="2"/>
  <c r="AO91" i="2"/>
  <c r="AN91" i="2"/>
  <c r="AM91" i="2"/>
  <c r="AL91" i="2"/>
  <c r="AK91" i="2"/>
  <c r="AJ91" i="2"/>
  <c r="AI91" i="2"/>
  <c r="AH91" i="2"/>
  <c r="AG91" i="2"/>
  <c r="AF91" i="2"/>
  <c r="AE91" i="2"/>
  <c r="AD91" i="2"/>
  <c r="AC91" i="2"/>
  <c r="AB91" i="2"/>
  <c r="AA91" i="2"/>
  <c r="Z91" i="2"/>
  <c r="Y91" i="2"/>
  <c r="X91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BA90" i="2"/>
  <c r="AY90" i="2"/>
  <c r="AX90" i="2"/>
  <c r="AW90" i="2"/>
  <c r="AV90" i="2"/>
  <c r="AU90" i="2"/>
  <c r="AR90" i="2"/>
  <c r="AQ90" i="2"/>
  <c r="AP90" i="2"/>
  <c r="AL90" i="2"/>
  <c r="AG90" i="2"/>
  <c r="AB90" i="2"/>
  <c r="W90" i="2"/>
  <c r="R90" i="2"/>
  <c r="M90" i="2"/>
  <c r="H90" i="2"/>
  <c r="BB89" i="2"/>
  <c r="BA89" i="2"/>
  <c r="AZ89" i="2"/>
  <c r="AY89" i="2"/>
  <c r="AX89" i="2"/>
  <c r="AW89" i="2"/>
  <c r="AV89" i="2"/>
  <c r="AU89" i="2"/>
  <c r="AT89" i="2"/>
  <c r="AS89" i="2"/>
  <c r="AR89" i="2"/>
  <c r="AQ89" i="2"/>
  <c r="AP89" i="2"/>
  <c r="AO89" i="2"/>
  <c r="AN89" i="2"/>
  <c r="AM89" i="2"/>
  <c r="AL89" i="2"/>
  <c r="AK89" i="2"/>
  <c r="AJ89" i="2"/>
  <c r="AI89" i="2"/>
  <c r="AH89" i="2"/>
  <c r="AG89" i="2"/>
  <c r="AF89" i="2"/>
  <c r="AE89" i="2"/>
  <c r="AD89" i="2"/>
  <c r="AC89" i="2"/>
  <c r="AB89" i="2"/>
  <c r="AA89" i="2"/>
  <c r="Z89" i="2"/>
  <c r="Y89" i="2"/>
  <c r="X89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BB87" i="2"/>
  <c r="BA87" i="2"/>
  <c r="AZ87" i="2"/>
  <c r="AY87" i="2"/>
  <c r="AX87" i="2"/>
  <c r="AW87" i="2"/>
  <c r="AV87" i="2"/>
  <c r="AU87" i="2"/>
  <c r="AT87" i="2"/>
  <c r="AS87" i="2"/>
  <c r="AR87" i="2"/>
  <c r="AQ87" i="2"/>
  <c r="AP87" i="2"/>
  <c r="AO87" i="2"/>
  <c r="AN87" i="2"/>
  <c r="AM87" i="2"/>
  <c r="AL87" i="2"/>
  <c r="AK87" i="2"/>
  <c r="AJ87" i="2"/>
  <c r="AI87" i="2"/>
  <c r="AH87" i="2"/>
  <c r="AG87" i="2"/>
  <c r="AF87" i="2"/>
  <c r="AE87" i="2"/>
  <c r="AD87" i="2"/>
  <c r="AC87" i="2"/>
  <c r="AB87" i="2"/>
  <c r="AA87" i="2"/>
  <c r="Z87" i="2"/>
  <c r="Y87" i="2"/>
  <c r="X87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BA86" i="2"/>
  <c r="AY86" i="2"/>
  <c r="AX86" i="2"/>
  <c r="AW86" i="2"/>
  <c r="AV86" i="2"/>
  <c r="AU86" i="2"/>
  <c r="AR86" i="2"/>
  <c r="AQ86" i="2"/>
  <c r="AP86" i="2"/>
  <c r="AL86" i="2"/>
  <c r="AG86" i="2"/>
  <c r="AB86" i="2"/>
  <c r="W86" i="2"/>
  <c r="R86" i="2"/>
  <c r="M86" i="2"/>
  <c r="H86" i="2"/>
  <c r="BB85" i="2"/>
  <c r="BA85" i="2"/>
  <c r="AZ85" i="2"/>
  <c r="AY85" i="2"/>
  <c r="AX85" i="2"/>
  <c r="AW85" i="2"/>
  <c r="AV85" i="2"/>
  <c r="AU85" i="2"/>
  <c r="AT85" i="2"/>
  <c r="AS85" i="2"/>
  <c r="AR85" i="2"/>
  <c r="AQ85" i="2"/>
  <c r="AP85" i="2"/>
  <c r="AO85" i="2"/>
  <c r="AN85" i="2"/>
  <c r="AM85" i="2"/>
  <c r="AL85" i="2"/>
  <c r="AK85" i="2"/>
  <c r="AJ85" i="2"/>
  <c r="AI85" i="2"/>
  <c r="AH85" i="2"/>
  <c r="AG85" i="2"/>
  <c r="AF85" i="2"/>
  <c r="AE85" i="2"/>
  <c r="AD85" i="2"/>
  <c r="AC85" i="2"/>
  <c r="AB85" i="2"/>
  <c r="AA85" i="2"/>
  <c r="Z85" i="2"/>
  <c r="Y85" i="2"/>
  <c r="X85" i="2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BA81" i="2"/>
  <c r="AV81" i="2"/>
  <c r="AQ81" i="2"/>
  <c r="BA80" i="2"/>
  <c r="AV80" i="2"/>
  <c r="AQ80" i="2"/>
  <c r="BB77" i="2"/>
  <c r="BA77" i="2"/>
  <c r="AZ77" i="2"/>
  <c r="AY77" i="2"/>
  <c r="AX77" i="2"/>
  <c r="AW77" i="2"/>
  <c r="AV77" i="2"/>
  <c r="AU77" i="2"/>
  <c r="AT77" i="2"/>
  <c r="AS77" i="2"/>
  <c r="AR77" i="2"/>
  <c r="AP77" i="2"/>
  <c r="AN77" i="2"/>
  <c r="AM77" i="2"/>
  <c r="AL77" i="2"/>
  <c r="AK77" i="2"/>
  <c r="AJ77" i="2"/>
  <c r="AI77" i="2"/>
  <c r="AH77" i="2"/>
  <c r="AG77" i="2"/>
  <c r="AF77" i="2"/>
  <c r="AE77" i="2"/>
  <c r="AD77" i="2"/>
  <c r="AC77" i="2"/>
  <c r="AB77" i="2"/>
  <c r="AA77" i="2"/>
  <c r="Z77" i="2"/>
  <c r="Y77" i="2"/>
  <c r="X77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BB76" i="2"/>
  <c r="BA76" i="2"/>
  <c r="AZ76" i="2"/>
  <c r="AY76" i="2"/>
  <c r="AX76" i="2"/>
  <c r="AW76" i="2"/>
  <c r="AV76" i="2"/>
  <c r="AU76" i="2"/>
  <c r="AT76" i="2"/>
  <c r="AS76" i="2"/>
  <c r="AR76" i="2"/>
  <c r="AP76" i="2"/>
  <c r="AN76" i="2"/>
  <c r="AM76" i="2"/>
  <c r="AL76" i="2"/>
  <c r="AK76" i="2"/>
  <c r="AJ76" i="2"/>
  <c r="AI76" i="2"/>
  <c r="AH76" i="2"/>
  <c r="AG76" i="2"/>
  <c r="AF76" i="2"/>
  <c r="AE76" i="2"/>
  <c r="AD76" i="2"/>
  <c r="AC76" i="2"/>
  <c r="AB76" i="2"/>
  <c r="AA76" i="2"/>
  <c r="Z76" i="2"/>
  <c r="Y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BB72" i="2"/>
  <c r="BA72" i="2"/>
  <c r="AZ72" i="2"/>
  <c r="AY72" i="2"/>
  <c r="AX72" i="2"/>
  <c r="AW72" i="2"/>
  <c r="AV72" i="2"/>
  <c r="AU72" i="2"/>
  <c r="AT72" i="2"/>
  <c r="AS72" i="2"/>
  <c r="AR72" i="2"/>
  <c r="AP72" i="2"/>
  <c r="AN72" i="2"/>
  <c r="AM72" i="2"/>
  <c r="AL72" i="2"/>
  <c r="AK72" i="2"/>
  <c r="AJ72" i="2"/>
  <c r="AI72" i="2"/>
  <c r="AH72" i="2"/>
  <c r="AG72" i="2"/>
  <c r="AF72" i="2"/>
  <c r="AE72" i="2"/>
  <c r="AD72" i="2"/>
  <c r="AC72" i="2"/>
  <c r="AB72" i="2"/>
  <c r="AA72" i="2"/>
  <c r="Z72" i="2"/>
  <c r="Y72" i="2"/>
  <c r="X72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BA71" i="2"/>
  <c r="AW71" i="2"/>
  <c r="AV71" i="2"/>
  <c r="AQ71" i="2"/>
  <c r="AL71" i="2"/>
  <c r="AG71" i="2"/>
  <c r="AB71" i="2"/>
  <c r="W71" i="2"/>
  <c r="R71" i="2"/>
  <c r="Q71" i="2"/>
  <c r="P71" i="2"/>
  <c r="O71" i="2"/>
  <c r="N71" i="2"/>
  <c r="M71" i="2"/>
  <c r="L71" i="2"/>
  <c r="K71" i="2"/>
  <c r="J71" i="2"/>
  <c r="I71" i="2"/>
  <c r="H71" i="2"/>
  <c r="BA70" i="2"/>
  <c r="AW70" i="2"/>
  <c r="AV70" i="2"/>
  <c r="AU70" i="2"/>
  <c r="AQ70" i="2"/>
  <c r="AL70" i="2"/>
  <c r="AG70" i="2"/>
  <c r="AB70" i="2"/>
  <c r="W70" i="2"/>
  <c r="R70" i="2"/>
  <c r="M70" i="2"/>
  <c r="H70" i="2"/>
  <c r="BB69" i="2"/>
  <c r="BA69" i="2"/>
  <c r="AZ69" i="2"/>
  <c r="AY69" i="2"/>
  <c r="AX69" i="2"/>
  <c r="AW69" i="2"/>
  <c r="AV69" i="2"/>
  <c r="AU69" i="2"/>
  <c r="AT69" i="2"/>
  <c r="AS69" i="2"/>
  <c r="AR69" i="2"/>
  <c r="AP69" i="2"/>
  <c r="AN69" i="2"/>
  <c r="AM69" i="2"/>
  <c r="AL69" i="2"/>
  <c r="AK69" i="2"/>
  <c r="AJ69" i="2"/>
  <c r="AI69" i="2"/>
  <c r="AH69" i="2"/>
  <c r="AG69" i="2"/>
  <c r="AF69" i="2"/>
  <c r="AE69" i="2"/>
  <c r="AD69" i="2"/>
  <c r="AC69" i="2"/>
  <c r="AB69" i="2"/>
  <c r="AA69" i="2"/>
  <c r="Z69" i="2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BA68" i="2"/>
  <c r="AV68" i="2"/>
  <c r="AL68" i="2"/>
  <c r="AG68" i="2"/>
  <c r="AB68" i="2"/>
  <c r="W68" i="2"/>
  <c r="R68" i="2"/>
  <c r="M68" i="2"/>
  <c r="H68" i="2"/>
  <c r="BA67" i="2"/>
  <c r="AY67" i="2"/>
  <c r="AX67" i="2"/>
  <c r="AW67" i="2"/>
  <c r="AV67" i="2"/>
  <c r="AU67" i="2"/>
  <c r="AR67" i="2"/>
  <c r="AQ67" i="2"/>
  <c r="AP67" i="2"/>
  <c r="AO67" i="2"/>
  <c r="AL67" i="2"/>
  <c r="AG67" i="2"/>
  <c r="AB67" i="2"/>
  <c r="W67" i="2"/>
  <c r="R67" i="2"/>
  <c r="M67" i="2"/>
  <c r="I67" i="2"/>
  <c r="H67" i="2"/>
  <c r="BA66" i="2"/>
  <c r="AY66" i="2"/>
  <c r="AX66" i="2"/>
  <c r="AW66" i="2"/>
  <c r="AV66" i="2"/>
  <c r="AU66" i="2"/>
  <c r="AS66" i="2"/>
  <c r="AR66" i="2"/>
  <c r="AQ66" i="2"/>
  <c r="AP66" i="2"/>
  <c r="AO66" i="2"/>
  <c r="AL66" i="2"/>
  <c r="AG66" i="2"/>
  <c r="AB66" i="2"/>
  <c r="W66" i="2"/>
  <c r="R66" i="2"/>
  <c r="M66" i="2"/>
  <c r="I66" i="2"/>
  <c r="H66" i="2"/>
  <c r="BB65" i="2"/>
  <c r="BA65" i="2"/>
  <c r="AZ65" i="2"/>
  <c r="AY65" i="2"/>
  <c r="AX65" i="2"/>
  <c r="AW65" i="2"/>
  <c r="AV65" i="2"/>
  <c r="AU65" i="2"/>
  <c r="AT65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AG65" i="2"/>
  <c r="AF65" i="2"/>
  <c r="AE65" i="2"/>
  <c r="AD65" i="2"/>
  <c r="AC65" i="2"/>
  <c r="AB65" i="2"/>
  <c r="AA65" i="2"/>
  <c r="Z65" i="2"/>
  <c r="Y65" i="2"/>
  <c r="X65" i="2"/>
  <c r="W65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BA64" i="2"/>
  <c r="AZ64" i="2"/>
  <c r="AY64" i="2"/>
  <c r="AX64" i="2"/>
  <c r="AW64" i="2"/>
  <c r="AV64" i="2"/>
  <c r="AT64" i="2"/>
  <c r="AS64" i="2"/>
  <c r="AR64" i="2"/>
  <c r="AQ64" i="2"/>
  <c r="AL64" i="2"/>
  <c r="AG64" i="2"/>
  <c r="AB64" i="2"/>
  <c r="W64" i="2"/>
  <c r="R64" i="2"/>
  <c r="M64" i="2"/>
  <c r="H64" i="2"/>
  <c r="BA63" i="2"/>
  <c r="AV63" i="2"/>
  <c r="AQ63" i="2"/>
  <c r="AL63" i="2"/>
  <c r="AG63" i="2"/>
  <c r="AB63" i="2"/>
  <c r="W63" i="2"/>
  <c r="R63" i="2"/>
  <c r="M63" i="2"/>
  <c r="H63" i="2"/>
  <c r="BA62" i="2"/>
  <c r="AV62" i="2"/>
  <c r="AQ62" i="2"/>
  <c r="AL62" i="2"/>
  <c r="AG62" i="2"/>
  <c r="AB62" i="2"/>
  <c r="W62" i="2"/>
  <c r="R62" i="2"/>
  <c r="M62" i="2"/>
  <c r="H62" i="2"/>
  <c r="BB61" i="2"/>
  <c r="BA61" i="2"/>
  <c r="AZ61" i="2"/>
  <c r="AY61" i="2"/>
  <c r="AX61" i="2"/>
  <c r="AW61" i="2"/>
  <c r="AV61" i="2"/>
  <c r="AU61" i="2"/>
  <c r="AT61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AG61" i="2"/>
  <c r="AF61" i="2"/>
  <c r="AE61" i="2"/>
  <c r="AD61" i="2"/>
  <c r="AC61" i="2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BA60" i="2"/>
  <c r="AV60" i="2"/>
  <c r="AQ60" i="2"/>
  <c r="AL60" i="2"/>
  <c r="AG60" i="2"/>
  <c r="AB60" i="2"/>
  <c r="W60" i="2"/>
  <c r="R60" i="2"/>
  <c r="M60" i="2"/>
  <c r="H60" i="2"/>
  <c r="BB59" i="2"/>
  <c r="BA59" i="2"/>
  <c r="AZ59" i="2"/>
  <c r="AY59" i="2"/>
  <c r="AX59" i="2"/>
  <c r="AW59" i="2"/>
  <c r="AV59" i="2"/>
  <c r="AU59" i="2"/>
  <c r="AT59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AG59" i="2"/>
  <c r="AF59" i="2"/>
  <c r="AE59" i="2"/>
  <c r="AD59" i="2"/>
  <c r="AC59" i="2"/>
  <c r="AB59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BA58" i="2"/>
  <c r="AV58" i="2"/>
  <c r="AQ58" i="2"/>
  <c r="AL58" i="2"/>
  <c r="AG58" i="2"/>
  <c r="AB58" i="2"/>
  <c r="W58" i="2"/>
  <c r="R58" i="2"/>
  <c r="M58" i="2"/>
  <c r="H58" i="2"/>
  <c r="BA57" i="2"/>
  <c r="AV57" i="2"/>
  <c r="AQ57" i="2"/>
  <c r="AL57" i="2"/>
  <c r="AG57" i="2"/>
  <c r="AB57" i="2"/>
  <c r="W57" i="2"/>
  <c r="R57" i="2"/>
  <c r="M57" i="2"/>
  <c r="H57" i="2"/>
  <c r="BB53" i="2"/>
  <c r="BA53" i="2"/>
  <c r="AZ53" i="2"/>
  <c r="AY53" i="2"/>
  <c r="AX53" i="2"/>
  <c r="AW53" i="2"/>
  <c r="AV53" i="2"/>
  <c r="AU53" i="2"/>
  <c r="AT53" i="2"/>
  <c r="AS53" i="2"/>
  <c r="AR53" i="2"/>
  <c r="AP53" i="2"/>
  <c r="AN53" i="2"/>
  <c r="AM53" i="2"/>
  <c r="AL53" i="2"/>
  <c r="AK53" i="2"/>
  <c r="AJ53" i="2"/>
  <c r="AI53" i="2"/>
  <c r="AH53" i="2"/>
  <c r="AG53" i="2"/>
  <c r="AF53" i="2"/>
  <c r="AE53" i="2"/>
  <c r="AD53" i="2"/>
  <c r="AC53" i="2"/>
  <c r="AB53" i="2"/>
  <c r="AA53" i="2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BT52" i="2"/>
  <c r="BS52" i="2"/>
  <c r="BR52" i="2"/>
  <c r="BQ52" i="2"/>
  <c r="BP52" i="2"/>
  <c r="BO52" i="2"/>
  <c r="BN52" i="2"/>
  <c r="BM52" i="2"/>
  <c r="BL52" i="2"/>
  <c r="BK52" i="2"/>
  <c r="BJ52" i="2"/>
  <c r="BI52" i="2"/>
  <c r="BH52" i="2"/>
  <c r="BG52" i="2"/>
  <c r="BF52" i="2"/>
  <c r="BA52" i="2"/>
  <c r="AV52" i="2"/>
  <c r="AQ52" i="2"/>
  <c r="AL52" i="2"/>
  <c r="AG52" i="2"/>
  <c r="BT51" i="2"/>
  <c r="BS51" i="2"/>
  <c r="BR51" i="2"/>
  <c r="BQ51" i="2"/>
  <c r="BP51" i="2"/>
  <c r="BO51" i="2"/>
  <c r="BN51" i="2"/>
  <c r="BM51" i="2"/>
  <c r="BK51" i="2"/>
  <c r="BJ51" i="2"/>
  <c r="BH51" i="2"/>
  <c r="BG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F51" i="2"/>
  <c r="AE51" i="2"/>
  <c r="AD51" i="2"/>
  <c r="AC51" i="2"/>
  <c r="AB51" i="2"/>
  <c r="AA51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BT50" i="2"/>
  <c r="BS50" i="2"/>
  <c r="BR50" i="2"/>
  <c r="BQ50" i="2"/>
  <c r="BP50" i="2"/>
  <c r="BO50" i="2"/>
  <c r="BN50" i="2"/>
  <c r="BM50" i="2"/>
  <c r="BK50" i="2"/>
  <c r="BJ50" i="2"/>
  <c r="BH50" i="2"/>
  <c r="BG50" i="2"/>
  <c r="BB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BT49" i="2"/>
  <c r="BS49" i="2"/>
  <c r="BR49" i="2"/>
  <c r="BQ49" i="2"/>
  <c r="BP49" i="2"/>
  <c r="BO49" i="2"/>
  <c r="BN49" i="2"/>
  <c r="BM49" i="2"/>
  <c r="BL49" i="2"/>
  <c r="BK49" i="2"/>
  <c r="BJ49" i="2"/>
  <c r="BI49" i="2"/>
  <c r="BH49" i="2"/>
  <c r="BG49" i="2"/>
  <c r="BF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BT48" i="2"/>
  <c r="BS48" i="2"/>
  <c r="BR48" i="2"/>
  <c r="BQ48" i="2"/>
  <c r="BP48" i="2"/>
  <c r="BO48" i="2"/>
  <c r="BN48" i="2"/>
  <c r="BM48" i="2"/>
  <c r="BL48" i="2"/>
  <c r="BK48" i="2"/>
  <c r="BJ48" i="2"/>
  <c r="BI48" i="2"/>
  <c r="BH48" i="2"/>
  <c r="BG48" i="2"/>
  <c r="BF48" i="2"/>
  <c r="BB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G48" i="2"/>
  <c r="AF48" i="2"/>
  <c r="AE48" i="2"/>
  <c r="AD48" i="2"/>
  <c r="AC48" i="2"/>
  <c r="AB48" i="2"/>
  <c r="AA48" i="2"/>
  <c r="Z48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BT47" i="2"/>
  <c r="BS47" i="2"/>
  <c r="BR47" i="2"/>
  <c r="BQ47" i="2"/>
  <c r="BP47" i="2"/>
  <c r="BO47" i="2"/>
  <c r="BN47" i="2"/>
  <c r="BM47" i="2"/>
  <c r="BL47" i="2"/>
  <c r="BK47" i="2"/>
  <c r="BJ47" i="2"/>
  <c r="BI47" i="2"/>
  <c r="BH47" i="2"/>
  <c r="BG47" i="2"/>
  <c r="BF47" i="2"/>
  <c r="BB47" i="2"/>
  <c r="BA47" i="2"/>
  <c r="AZ47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AG47" i="2"/>
  <c r="AF47" i="2"/>
  <c r="AE47" i="2"/>
  <c r="AD47" i="2"/>
  <c r="AC47" i="2"/>
  <c r="AB47" i="2"/>
  <c r="AA47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BT43" i="2"/>
  <c r="BS43" i="2"/>
  <c r="BR43" i="2"/>
  <c r="BQ43" i="2"/>
  <c r="BP43" i="2"/>
  <c r="BO43" i="2"/>
  <c r="BN43" i="2"/>
  <c r="BM43" i="2"/>
  <c r="BL43" i="2"/>
  <c r="BK43" i="2"/>
  <c r="BJ43" i="2"/>
  <c r="BI43" i="2"/>
  <c r="BH43" i="2"/>
  <c r="BG43" i="2"/>
  <c r="BF43" i="2"/>
  <c r="BB43" i="2"/>
  <c r="BA43" i="2"/>
  <c r="AZ43" i="2"/>
  <c r="AY43" i="2"/>
  <c r="AX43" i="2"/>
  <c r="AW43" i="2"/>
  <c r="AV43" i="2"/>
  <c r="AU43" i="2"/>
  <c r="AT43" i="2"/>
  <c r="AS43" i="2"/>
  <c r="AR43" i="2"/>
  <c r="AP43" i="2"/>
  <c r="AO43" i="2"/>
  <c r="AN43" i="2"/>
  <c r="AM43" i="2"/>
  <c r="AL43" i="2"/>
  <c r="AK43" i="2"/>
  <c r="AJ43" i="2"/>
  <c r="AI43" i="2"/>
  <c r="AH43" i="2"/>
  <c r="AG43" i="2"/>
  <c r="AF43" i="2"/>
  <c r="AE43" i="2"/>
  <c r="AD43" i="2"/>
  <c r="AC43" i="2"/>
  <c r="AB43" i="2"/>
  <c r="AA43" i="2"/>
  <c r="Z43" i="2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BE41" i="2"/>
  <c r="BD41" i="2"/>
  <c r="BC41" i="2"/>
  <c r="BB41" i="2"/>
  <c r="BA41" i="2"/>
  <c r="AZ41" i="2"/>
  <c r="AY41" i="2"/>
  <c r="AX41" i="2"/>
  <c r="AW41" i="2"/>
  <c r="AV41" i="2"/>
  <c r="AU41" i="2"/>
  <c r="AT41" i="2"/>
  <c r="AS41" i="2"/>
  <c r="AR41" i="2"/>
  <c r="AP41" i="2"/>
  <c r="AN41" i="2"/>
  <c r="AM41" i="2"/>
  <c r="AL41" i="2"/>
  <c r="AK41" i="2"/>
  <c r="AJ41" i="2"/>
  <c r="AI41" i="2"/>
  <c r="AH41" i="2"/>
  <c r="AG41" i="2"/>
  <c r="AF41" i="2"/>
  <c r="AE41" i="2"/>
  <c r="AD41" i="2"/>
  <c r="AC41" i="2"/>
  <c r="AB41" i="2"/>
  <c r="AA41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BT39" i="2"/>
  <c r="BS39" i="2"/>
  <c r="BR39" i="2"/>
  <c r="BQ39" i="2"/>
  <c r="BP39" i="2"/>
  <c r="BO39" i="2"/>
  <c r="BN39" i="2"/>
  <c r="BM39" i="2"/>
  <c r="BL39" i="2"/>
  <c r="BK39" i="2"/>
  <c r="BJ39" i="2"/>
  <c r="BI39" i="2"/>
  <c r="BH39" i="2"/>
  <c r="BG39" i="2"/>
  <c r="BF39" i="2"/>
  <c r="BE39" i="2"/>
  <c r="BD39" i="2"/>
  <c r="BC39" i="2"/>
  <c r="BB39" i="2"/>
  <c r="BA39" i="2"/>
  <c r="AZ39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AG39" i="2"/>
  <c r="BT38" i="2"/>
  <c r="BS38" i="2"/>
  <c r="BR38" i="2"/>
  <c r="BQ38" i="2"/>
  <c r="BP38" i="2"/>
  <c r="BO38" i="2"/>
  <c r="BN38" i="2"/>
  <c r="BM38" i="2"/>
  <c r="BL38" i="2"/>
  <c r="BK38" i="2"/>
  <c r="BJ38" i="2"/>
  <c r="BI38" i="2"/>
  <c r="BH38" i="2"/>
  <c r="BG38" i="2"/>
  <c r="BF38" i="2"/>
  <c r="BA38" i="2"/>
  <c r="AV38" i="2"/>
  <c r="AQ38" i="2"/>
  <c r="AL38" i="2"/>
  <c r="AG38" i="2"/>
  <c r="BB36" i="2"/>
  <c r="BA36" i="2"/>
  <c r="AZ36" i="2"/>
  <c r="AY36" i="2"/>
  <c r="AX36" i="2"/>
  <c r="AW36" i="2"/>
  <c r="AV36" i="2"/>
  <c r="AU36" i="2"/>
  <c r="AT36" i="2"/>
  <c r="AS36" i="2"/>
  <c r="AR36" i="2"/>
  <c r="AP36" i="2"/>
  <c r="AN36" i="2"/>
  <c r="AM36" i="2"/>
  <c r="AL36" i="2"/>
  <c r="AK36" i="2"/>
  <c r="AJ36" i="2"/>
  <c r="AI36" i="2"/>
  <c r="AH36" i="2"/>
  <c r="AG36" i="2"/>
  <c r="AF36" i="2"/>
  <c r="AE36" i="2"/>
  <c r="AD36" i="2"/>
  <c r="AC36" i="2"/>
  <c r="AB36" i="2"/>
  <c r="AA36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BB35" i="2"/>
  <c r="BA35" i="2"/>
  <c r="AZ35" i="2"/>
  <c r="AY35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BB34" i="2"/>
  <c r="BA34" i="2"/>
  <c r="AZ34" i="2"/>
  <c r="AY34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AG34" i="2"/>
  <c r="AF34" i="2"/>
  <c r="AE34" i="2"/>
  <c r="AD34" i="2"/>
  <c r="AC34" i="2"/>
  <c r="AB34" i="2"/>
  <c r="AA34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BT33" i="2"/>
  <c r="BS33" i="2"/>
  <c r="BR33" i="2"/>
  <c r="BQ33" i="2"/>
  <c r="BP33" i="2"/>
  <c r="BO33" i="2"/>
  <c r="BN33" i="2"/>
  <c r="BM33" i="2"/>
  <c r="BL33" i="2"/>
  <c r="BK33" i="2"/>
  <c r="BJ33" i="2"/>
  <c r="BI33" i="2"/>
  <c r="BH33" i="2"/>
  <c r="BG33" i="2"/>
  <c r="BF33" i="2"/>
  <c r="BB33" i="2"/>
  <c r="BA33" i="2"/>
  <c r="AZ33" i="2"/>
  <c r="AY33" i="2"/>
  <c r="AX33" i="2"/>
  <c r="AW33" i="2"/>
  <c r="AV33" i="2"/>
  <c r="AU33" i="2"/>
  <c r="AT33" i="2"/>
  <c r="AS33" i="2"/>
  <c r="AR33" i="2"/>
  <c r="AP33" i="2"/>
  <c r="AN33" i="2"/>
  <c r="AM33" i="2"/>
  <c r="AL33" i="2"/>
  <c r="AK33" i="2"/>
  <c r="AJ33" i="2"/>
  <c r="AI33" i="2"/>
  <c r="AH33" i="2"/>
  <c r="AG33" i="2"/>
  <c r="AF33" i="2"/>
  <c r="AE33" i="2"/>
  <c r="AD33" i="2"/>
  <c r="AC33" i="2"/>
  <c r="AB33" i="2"/>
  <c r="AA33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BB32" i="2"/>
  <c r="BA32" i="2"/>
  <c r="AZ32" i="2"/>
  <c r="AY32" i="2"/>
  <c r="AX32" i="2"/>
  <c r="AW32" i="2"/>
  <c r="AV32" i="2"/>
  <c r="AU32" i="2"/>
  <c r="AT32" i="2"/>
  <c r="AS32" i="2"/>
  <c r="AR32" i="2"/>
  <c r="AP32" i="2"/>
  <c r="AN32" i="2"/>
  <c r="AM32" i="2"/>
  <c r="AL32" i="2"/>
  <c r="AK32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BB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F31" i="2"/>
  <c r="AE31" i="2"/>
  <c r="AD31" i="2"/>
  <c r="AC31" i="2"/>
  <c r="AB31" i="2"/>
  <c r="AA31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BT30" i="2"/>
  <c r="BS30" i="2"/>
  <c r="BR30" i="2"/>
  <c r="BQ30" i="2"/>
  <c r="BP30" i="2"/>
  <c r="BO30" i="2"/>
  <c r="BN30" i="2"/>
  <c r="BM30" i="2"/>
  <c r="BL30" i="2"/>
  <c r="BK30" i="2"/>
  <c r="BJ30" i="2"/>
  <c r="BI30" i="2"/>
  <c r="BH30" i="2"/>
  <c r="BG30" i="2"/>
  <c r="BF30" i="2"/>
  <c r="BB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BT29" i="2"/>
  <c r="BS29" i="2"/>
  <c r="BR29" i="2"/>
  <c r="BQ29" i="2"/>
  <c r="BP29" i="2"/>
  <c r="BO29" i="2"/>
  <c r="BN29" i="2"/>
  <c r="BM29" i="2"/>
  <c r="BL29" i="2"/>
  <c r="BK29" i="2"/>
  <c r="BJ29" i="2"/>
  <c r="BI29" i="2"/>
  <c r="BH29" i="2"/>
  <c r="BG29" i="2"/>
  <c r="BF29" i="2"/>
  <c r="BE29" i="2"/>
  <c r="BD29" i="2"/>
  <c r="BC29" i="2"/>
  <c r="BB29" i="2"/>
  <c r="BA29" i="2"/>
  <c r="AZ29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AG29" i="2"/>
  <c r="AF29" i="2"/>
  <c r="AE29" i="2"/>
  <c r="AD29" i="2"/>
  <c r="AC29" i="2"/>
  <c r="AB29" i="2"/>
  <c r="AA29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BG28" i="2"/>
  <c r="BF28" i="2"/>
  <c r="BB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F28" i="2"/>
  <c r="AE28" i="2"/>
  <c r="AD28" i="2"/>
  <c r="AC28" i="2"/>
  <c r="AB28" i="2"/>
  <c r="AA28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BT27" i="2"/>
  <c r="BS27" i="2"/>
  <c r="BR27" i="2"/>
  <c r="BQ27" i="2"/>
  <c r="BP27" i="2"/>
  <c r="BO27" i="2"/>
  <c r="BN27" i="2"/>
  <c r="BM27" i="2"/>
  <c r="BL27" i="2"/>
  <c r="BK27" i="2"/>
  <c r="BJ27" i="2"/>
  <c r="BI27" i="2"/>
  <c r="BH27" i="2"/>
  <c r="BG27" i="2"/>
  <c r="BF27" i="2"/>
  <c r="BB27" i="2"/>
  <c r="BA27" i="2"/>
  <c r="AZ27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AF27" i="2"/>
  <c r="AE27" i="2"/>
  <c r="AD27" i="2"/>
  <c r="AC27" i="2"/>
  <c r="AB27" i="2"/>
  <c r="AA27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BT26" i="2"/>
  <c r="BS26" i="2"/>
  <c r="BR26" i="2"/>
  <c r="BQ26" i="2"/>
  <c r="BP26" i="2"/>
  <c r="BO26" i="2"/>
  <c r="BN26" i="2"/>
  <c r="BM26" i="2"/>
  <c r="BL26" i="2"/>
  <c r="BK26" i="2"/>
  <c r="BJ26" i="2"/>
  <c r="BI26" i="2"/>
  <c r="BH26" i="2"/>
  <c r="BG26" i="2"/>
  <c r="BF26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G26" i="2"/>
  <c r="AF26" i="2"/>
  <c r="AE26" i="2"/>
  <c r="AD26" i="2"/>
  <c r="AC26" i="2"/>
  <c r="AB26" i="2"/>
  <c r="AA26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BT25" i="2"/>
  <c r="BS25" i="2"/>
  <c r="BR25" i="2"/>
  <c r="BQ25" i="2"/>
  <c r="BP25" i="2"/>
  <c r="BO25" i="2"/>
  <c r="BN25" i="2"/>
  <c r="BM25" i="2"/>
  <c r="BL25" i="2"/>
  <c r="BK25" i="2"/>
  <c r="BJ25" i="2"/>
  <c r="BI25" i="2"/>
  <c r="BH25" i="2"/>
  <c r="BG25" i="2"/>
  <c r="BF25" i="2"/>
  <c r="BB25" i="2"/>
  <c r="BA25" i="2"/>
  <c r="AZ25" i="2"/>
  <c r="AY25" i="2"/>
  <c r="AX25" i="2"/>
  <c r="AW25" i="2"/>
  <c r="AV25" i="2"/>
  <c r="AU25" i="2"/>
  <c r="AT25" i="2"/>
  <c r="AS25" i="2"/>
  <c r="AR25" i="2"/>
  <c r="AQ25" i="2"/>
  <c r="AP25" i="2"/>
  <c r="AO25" i="2"/>
  <c r="AN25" i="2"/>
  <c r="AM25" i="2"/>
  <c r="AL25" i="2"/>
  <c r="AK25" i="2"/>
  <c r="AJ25" i="2"/>
  <c r="AI25" i="2"/>
  <c r="AH25" i="2"/>
  <c r="AG25" i="2"/>
  <c r="AF25" i="2"/>
  <c r="AE25" i="2"/>
  <c r="AD25" i="2"/>
  <c r="AC25" i="2"/>
  <c r="AB25" i="2"/>
  <c r="AA25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BT24" i="2"/>
  <c r="BS24" i="2"/>
  <c r="BR24" i="2"/>
  <c r="BQ24" i="2"/>
  <c r="BP24" i="2"/>
  <c r="BO24" i="2"/>
  <c r="BN24" i="2"/>
  <c r="BM24" i="2"/>
  <c r="BL24" i="2"/>
  <c r="BK24" i="2"/>
  <c r="BJ24" i="2"/>
  <c r="BI24" i="2"/>
  <c r="BH24" i="2"/>
  <c r="BG24" i="2"/>
  <c r="BF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AB24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BT23" i="2"/>
  <c r="BS23" i="2"/>
  <c r="BR23" i="2"/>
  <c r="BQ23" i="2"/>
  <c r="BP23" i="2"/>
  <c r="BO23" i="2"/>
  <c r="BN23" i="2"/>
  <c r="BM23" i="2"/>
  <c r="BL23" i="2"/>
  <c r="BK23" i="2"/>
  <c r="BJ23" i="2"/>
  <c r="BI23" i="2"/>
  <c r="BH23" i="2"/>
  <c r="BG23" i="2"/>
  <c r="BF23" i="2"/>
  <c r="BB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G23" i="2"/>
  <c r="AF23" i="2"/>
  <c r="AE23" i="2"/>
  <c r="AD23" i="2"/>
  <c r="AC23" i="2"/>
  <c r="AB23" i="2"/>
  <c r="AA23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G22" i="2"/>
  <c r="AF22" i="2"/>
  <c r="AE22" i="2"/>
  <c r="AD22" i="2"/>
  <c r="AC22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BE4" i="2"/>
  <c r="BD4" i="2"/>
  <c r="BC4" i="2"/>
  <c r="BB4" i="2"/>
  <c r="BA4" i="2"/>
  <c r="AZ4" i="2"/>
  <c r="AY4" i="2"/>
  <c r="AX4" i="2"/>
  <c r="AW4" i="2"/>
  <c r="AV4" i="2"/>
  <c r="AU4" i="2"/>
  <c r="AT4" i="2"/>
  <c r="AS4" i="2"/>
  <c r="AR4" i="2"/>
  <c r="AP4" i="2"/>
  <c r="AN4" i="2"/>
  <c r="AM4" i="2"/>
  <c r="AL4" i="2"/>
  <c r="AK4" i="2"/>
  <c r="AJ4" i="2"/>
  <c r="AI4" i="2"/>
  <c r="AH4" i="2"/>
  <c r="AG4" i="2"/>
  <c r="AF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BT3" i="2"/>
  <c r="BS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D56" i="5"/>
  <c r="S28" i="5"/>
  <c r="S27" i="5"/>
  <c r="K44" i="18"/>
  <c r="BF138" i="12"/>
  <c r="R26" i="5"/>
  <c r="R22" i="5"/>
  <c r="R18" i="5"/>
  <c r="R16" i="5"/>
  <c r="X12" i="19"/>
  <c r="W11" i="19"/>
  <c r="M123" i="12"/>
  <c r="M121" i="12"/>
  <c r="M120" i="12"/>
  <c r="M135" i="12"/>
  <c r="N51" i="18"/>
  <c r="BI146" i="12"/>
  <c r="J32" i="18"/>
  <c r="BE99" i="12"/>
  <c r="M51" i="18"/>
  <c r="BH146" i="12"/>
  <c r="D34" i="5"/>
  <c r="D29" i="5"/>
  <c r="I51" i="18"/>
  <c r="BD146" i="12"/>
  <c r="BD120" i="12"/>
  <c r="BD121" i="12"/>
  <c r="BD123" i="12"/>
  <c r="AB38" i="3"/>
  <c r="AB37" i="3"/>
  <c r="L32" i="18"/>
  <c r="BG99" i="12"/>
  <c r="BC123" i="12"/>
  <c r="BC121" i="12"/>
  <c r="BC120" i="12"/>
  <c r="P51" i="18"/>
  <c r="BK146" i="12"/>
  <c r="E37" i="18"/>
  <c r="AZ130" i="12"/>
  <c r="D32" i="18"/>
  <c r="AY99" i="12"/>
  <c r="N123" i="12"/>
  <c r="N121" i="12"/>
  <c r="N120" i="12"/>
  <c r="N135" i="12"/>
  <c r="G26" i="18"/>
  <c r="BB92" i="12"/>
  <c r="D40" i="18"/>
  <c r="H32" i="18"/>
  <c r="BC99" i="12"/>
  <c r="BC56" i="12"/>
  <c r="D26" i="18"/>
  <c r="AY92" i="12"/>
  <c r="L16" i="5"/>
  <c r="L18" i="5"/>
  <c r="L22" i="5"/>
  <c r="L26" i="5"/>
  <c r="I123" i="12"/>
  <c r="I121" i="12"/>
  <c r="I120" i="12"/>
  <c r="I135" i="12"/>
  <c r="I3" i="18"/>
  <c r="BD68" i="12"/>
  <c r="BD65" i="12"/>
  <c r="G44" i="18"/>
  <c r="BB138" i="12"/>
  <c r="N32" i="18"/>
  <c r="BI99" i="12"/>
  <c r="H123" i="12"/>
  <c r="H121" i="12"/>
  <c r="H120" i="12"/>
  <c r="H135" i="12"/>
  <c r="H26" i="18"/>
  <c r="BC92" i="12"/>
  <c r="AY5" i="6"/>
  <c r="AO4" i="2"/>
  <c r="AO41" i="2"/>
  <c r="AO36" i="2"/>
  <c r="U38" i="3"/>
  <c r="U37" i="3"/>
  <c r="AO76" i="2"/>
  <c r="AO69" i="2"/>
  <c r="AO72" i="2"/>
  <c r="AO77" i="2"/>
  <c r="C3" i="18"/>
  <c r="AX68" i="12"/>
  <c r="AX65" i="12"/>
  <c r="J51" i="18"/>
  <c r="BE146" i="12"/>
  <c r="E47" i="18"/>
  <c r="B44" i="18"/>
  <c r="AW138" i="12"/>
  <c r="H51" i="18"/>
  <c r="BC146" i="12"/>
  <c r="W45" i="19"/>
  <c r="X45" i="19"/>
  <c r="O48" i="18"/>
  <c r="BJ143" i="12"/>
  <c r="O37" i="18"/>
  <c r="BJ130" i="12"/>
  <c r="V5" i="4"/>
  <c r="V5" i="3"/>
  <c r="E32" i="18"/>
  <c r="AZ99" i="12"/>
  <c r="W5" i="4"/>
  <c r="W5" i="3"/>
  <c r="W43" i="19"/>
  <c r="W49" i="19"/>
  <c r="W51" i="19"/>
  <c r="M92" i="12"/>
  <c r="H24" i="18"/>
  <c r="G48" i="18"/>
  <c r="BB143" i="12"/>
  <c r="E92" i="12"/>
  <c r="S5" i="4"/>
  <c r="S5" i="3"/>
  <c r="N138" i="12"/>
  <c r="N136" i="12"/>
  <c r="N134" i="12"/>
  <c r="G47" i="18"/>
  <c r="AB5" i="4"/>
  <c r="AB5" i="3"/>
  <c r="BE120" i="12"/>
  <c r="BE121" i="12"/>
  <c r="BE123" i="12"/>
  <c r="BK144" i="12"/>
  <c r="P49" i="18"/>
  <c r="BG65" i="12"/>
  <c r="BG68" i="12"/>
  <c r="L3" i="18"/>
  <c r="C48" i="18"/>
  <c r="D30" i="18"/>
  <c r="BG101" i="12"/>
  <c r="L17" i="18"/>
  <c r="BG82" i="12"/>
  <c r="BG102" i="12"/>
  <c r="P51" i="19"/>
  <c r="P49" i="19"/>
  <c r="BA65" i="12"/>
  <c r="BA68" i="12"/>
  <c r="F3" i="18"/>
  <c r="AQ77" i="2"/>
  <c r="AQ68" i="2"/>
  <c r="AQ69" i="2"/>
  <c r="AQ72" i="2"/>
  <c r="AQ76" i="2"/>
  <c r="E57" i="12"/>
  <c r="AW57" i="12"/>
  <c r="AB9" i="3"/>
  <c r="AB14" i="3"/>
  <c r="AB19" i="3"/>
  <c r="L130" i="12"/>
  <c r="E8" i="18"/>
  <c r="R5" i="4"/>
  <c r="R5" i="3"/>
  <c r="G32" i="18"/>
  <c r="BB99" i="12"/>
  <c r="L40" i="18"/>
  <c r="J37" i="18"/>
  <c r="BE130" i="12"/>
  <c r="L138" i="12"/>
  <c r="G26" i="5"/>
  <c r="G16" i="5"/>
  <c r="G18" i="5"/>
  <c r="G22" i="5"/>
  <c r="K99" i="12"/>
  <c r="L51" i="18"/>
  <c r="BG146" i="12"/>
  <c r="M16" i="5"/>
  <c r="M18" i="5"/>
  <c r="M22" i="5"/>
  <c r="M26" i="5"/>
  <c r="CB5" i="6"/>
  <c r="Q5" i="5"/>
  <c r="K101" i="12"/>
  <c r="K82" i="12"/>
  <c r="K102" i="12"/>
  <c r="BA56" i="12"/>
  <c r="M40" i="18"/>
  <c r="D37" i="18"/>
  <c r="AY130" i="12"/>
  <c r="O38" i="3"/>
  <c r="O37" i="3"/>
  <c r="BA120" i="12"/>
  <c r="BA121" i="12"/>
  <c r="BA123" i="12"/>
  <c r="K47" i="18"/>
  <c r="P26" i="5"/>
  <c r="P22" i="5"/>
  <c r="P18" i="5"/>
  <c r="P16" i="5"/>
  <c r="BD101" i="12"/>
  <c r="I17" i="18"/>
  <c r="BD82" i="12"/>
  <c r="BD102" i="12"/>
  <c r="N49" i="18"/>
  <c r="M44" i="18"/>
  <c r="AX56" i="12"/>
  <c r="N99" i="12"/>
  <c r="N97" i="12"/>
  <c r="F92" i="12"/>
  <c r="K32" i="18"/>
  <c r="BF99" i="12"/>
  <c r="BK142" i="12"/>
  <c r="P47" i="18"/>
  <c r="G123" i="12"/>
  <c r="G121" i="12"/>
  <c r="G120" i="12"/>
  <c r="G135" i="12"/>
  <c r="D41" i="18"/>
  <c r="O19" i="3"/>
  <c r="O14" i="3"/>
  <c r="O9" i="3"/>
  <c r="BD56" i="12"/>
  <c r="J123" i="12"/>
  <c r="J121" i="12"/>
  <c r="J120" i="12"/>
  <c r="J135" i="12"/>
  <c r="M90" i="12"/>
  <c r="N90" i="12"/>
  <c r="N92" i="12"/>
  <c r="AY57" i="12"/>
  <c r="G57" i="12"/>
  <c r="G92" i="12"/>
  <c r="V38" i="3"/>
  <c r="V37" i="3"/>
  <c r="BB65" i="12"/>
  <c r="BB68" i="12"/>
  <c r="G3" i="18"/>
  <c r="BC57" i="12"/>
  <c r="K57" i="12"/>
  <c r="S38" i="3"/>
  <c r="S37" i="3"/>
  <c r="C36" i="18"/>
  <c r="J26" i="18"/>
  <c r="BE92" i="12"/>
  <c r="Q19" i="3"/>
  <c r="Q14" i="3"/>
  <c r="Q9" i="3"/>
  <c r="Y44" i="4"/>
  <c r="Z42" i="4"/>
  <c r="B26" i="18"/>
  <c r="AW92" i="12"/>
  <c r="AA5" i="4"/>
  <c r="AA5" i="3"/>
  <c r="V34" i="3"/>
  <c r="V36" i="3"/>
  <c r="AX130" i="12"/>
  <c r="C37" i="18"/>
  <c r="P3" i="18"/>
  <c r="BK68" i="12"/>
  <c r="BK65" i="12"/>
  <c r="K51" i="18"/>
  <c r="BF146" i="12"/>
  <c r="BH101" i="12"/>
  <c r="M17" i="18"/>
  <c r="BH82" i="12"/>
  <c r="BH102" i="12"/>
  <c r="H99" i="12"/>
  <c r="O17" i="18"/>
  <c r="BJ102" i="12"/>
  <c r="BJ82" i="12"/>
  <c r="BJ101" i="12"/>
  <c r="N44" i="18"/>
  <c r="H26" i="5"/>
  <c r="H22" i="5"/>
  <c r="H18" i="5"/>
  <c r="H16" i="5"/>
  <c r="F99" i="12"/>
  <c r="M47" i="18"/>
  <c r="W38" i="3"/>
  <c r="W37" i="3"/>
  <c r="AX120" i="12"/>
  <c r="AX121" i="12"/>
  <c r="AX123" i="12"/>
  <c r="H107" i="12"/>
  <c r="H111" i="12"/>
  <c r="H128" i="12"/>
  <c r="H130" i="12"/>
  <c r="J49" i="18"/>
  <c r="C40" i="18"/>
  <c r="N26" i="5"/>
  <c r="N22" i="5"/>
  <c r="N18" i="5"/>
  <c r="N16" i="5"/>
  <c r="E44" i="18"/>
  <c r="AZ138" i="12"/>
  <c r="P50" i="19"/>
  <c r="D36" i="18"/>
  <c r="O44" i="18"/>
  <c r="K8" i="18"/>
  <c r="N102" i="12"/>
  <c r="N82" i="12"/>
  <c r="N101" i="12"/>
  <c r="I47" i="18"/>
  <c r="O40" i="18"/>
  <c r="F42" i="18"/>
  <c r="N44" i="4"/>
  <c r="O42" i="4"/>
  <c r="M97" i="12"/>
  <c r="M99" i="12"/>
  <c r="L42" i="18"/>
  <c r="W34" i="3"/>
  <c r="W36" i="3"/>
  <c r="O3" i="18"/>
  <c r="BJ68" i="12"/>
  <c r="BJ65" i="12"/>
  <c r="AY56" i="12"/>
  <c r="K30" i="18"/>
  <c r="F123" i="12"/>
  <c r="F121" i="12"/>
  <c r="F120" i="12"/>
  <c r="F135" i="12"/>
  <c r="I32" i="18"/>
  <c r="BD99" i="12"/>
  <c r="T38" i="3"/>
  <c r="T37" i="3"/>
  <c r="BC135" i="12"/>
  <c r="H41" i="18"/>
  <c r="H61" i="12"/>
  <c r="H65" i="12"/>
  <c r="I40" i="18"/>
  <c r="R38" i="3"/>
  <c r="R37" i="3"/>
  <c r="BG56" i="12"/>
  <c r="AB32" i="3"/>
  <c r="AB34" i="3"/>
  <c r="AB36" i="3"/>
  <c r="O37" i="19"/>
  <c r="O31" i="19"/>
  <c r="Q5" i="4"/>
  <c r="Q5" i="3"/>
  <c r="P48" i="18"/>
  <c r="BK143" i="12"/>
  <c r="O5" i="4"/>
  <c r="O5" i="3"/>
  <c r="P9" i="19"/>
  <c r="Q9" i="19"/>
  <c r="D44" i="18"/>
  <c r="AY138" i="12"/>
  <c r="M30" i="18"/>
  <c r="E40" i="18"/>
  <c r="D8" i="18"/>
  <c r="F24" i="18"/>
  <c r="AO110" i="2"/>
  <c r="AO107" i="2"/>
  <c r="E130" i="12"/>
  <c r="I8" i="18"/>
  <c r="N40" i="18"/>
  <c r="E138" i="12"/>
  <c r="K49" i="18"/>
  <c r="H37" i="18"/>
  <c r="BC130" i="12"/>
  <c r="BA92" i="12"/>
  <c r="F26" i="18"/>
  <c r="H17" i="18"/>
  <c r="BC101" i="12"/>
  <c r="BC82" i="12"/>
  <c r="BC102" i="12"/>
  <c r="U34" i="3"/>
  <c r="U36" i="3"/>
  <c r="M41" i="18"/>
  <c r="BH135" i="12"/>
  <c r="BH120" i="12"/>
  <c r="I24" i="18"/>
  <c r="AO33" i="2"/>
  <c r="AO53" i="2"/>
  <c r="M3" i="18"/>
  <c r="BH65" i="12"/>
  <c r="BH68" i="12"/>
  <c r="X38" i="3"/>
  <c r="X37" i="3"/>
  <c r="I107" i="12"/>
  <c r="I111" i="12"/>
  <c r="I128" i="12"/>
  <c r="I130" i="12"/>
  <c r="F107" i="12"/>
  <c r="F111" i="12"/>
  <c r="F128" i="12"/>
  <c r="F130" i="12"/>
  <c r="O42" i="18"/>
  <c r="G107" i="12"/>
  <c r="G111" i="12"/>
  <c r="G128" i="12"/>
  <c r="G130" i="12"/>
  <c r="H47" i="18"/>
  <c r="Z38" i="3"/>
  <c r="Z37" i="3"/>
  <c r="N5" i="4"/>
  <c r="N5" i="3"/>
  <c r="I30" i="18"/>
  <c r="H49" i="18"/>
  <c r="BB56" i="12"/>
  <c r="P42" i="19"/>
  <c r="P40" i="19"/>
  <c r="Q42" i="19"/>
  <c r="N41" i="18"/>
  <c r="BI135" i="12"/>
  <c r="BI120" i="12"/>
  <c r="BA138" i="12"/>
  <c r="F44" i="18"/>
  <c r="M42" i="18"/>
  <c r="BS5" i="6"/>
  <c r="BI41" i="2"/>
  <c r="BI4" i="2"/>
  <c r="H5" i="5"/>
  <c r="BJ120" i="12"/>
  <c r="BJ135" i="12"/>
  <c r="O41" i="18"/>
  <c r="BF101" i="12"/>
  <c r="K17" i="18"/>
  <c r="BF82" i="12"/>
  <c r="BF102" i="12"/>
  <c r="M8" i="18"/>
  <c r="H8" i="18"/>
  <c r="W14" i="19"/>
  <c r="W5" i="19"/>
  <c r="W19" i="19"/>
  <c r="W17" i="19"/>
  <c r="O8" i="18"/>
  <c r="BD92" i="12"/>
  <c r="I26" i="18"/>
  <c r="J65" i="12"/>
  <c r="F138" i="12"/>
  <c r="Y38" i="3"/>
  <c r="Y37" i="3"/>
  <c r="Q6" i="19"/>
  <c r="P6" i="19"/>
  <c r="BB57" i="12"/>
  <c r="J57" i="12"/>
  <c r="C44" i="18"/>
  <c r="AX138" i="12"/>
  <c r="O26" i="5"/>
  <c r="O22" i="5"/>
  <c r="O18" i="5"/>
  <c r="O16" i="5"/>
  <c r="N65" i="12"/>
  <c r="P37" i="18"/>
  <c r="BK130" i="12"/>
  <c r="C49" i="18"/>
  <c r="M49" i="18"/>
  <c r="M24" i="18"/>
  <c r="BC65" i="12"/>
  <c r="BC68" i="12"/>
  <c r="H3" i="18"/>
  <c r="I42" i="18"/>
  <c r="Y19" i="3"/>
  <c r="Y9" i="4"/>
  <c r="Y23" i="4"/>
  <c r="Y40" i="4"/>
  <c r="Y43" i="4"/>
  <c r="Y9" i="3"/>
  <c r="Y14" i="3"/>
  <c r="O47" i="18"/>
  <c r="J30" i="18"/>
  <c r="L49" i="18"/>
  <c r="G37" i="18"/>
  <c r="BB130" i="12"/>
  <c r="K92" i="12"/>
  <c r="G42" i="18"/>
  <c r="J47" i="18"/>
  <c r="M57" i="12"/>
  <c r="BE57" i="12"/>
  <c r="AX146" i="12"/>
  <c r="C51" i="18"/>
  <c r="BF56" i="12"/>
  <c r="E36" i="18"/>
  <c r="K123" i="12"/>
  <c r="K135" i="12"/>
  <c r="K120" i="12"/>
  <c r="K121" i="12"/>
  <c r="M65" i="12"/>
  <c r="O51" i="18"/>
  <c r="BJ146" i="12"/>
  <c r="AY143" i="12"/>
  <c r="D48" i="18"/>
  <c r="BD138" i="12"/>
  <c r="I44" i="18"/>
  <c r="BA135" i="12"/>
  <c r="F41" i="18"/>
  <c r="BH99" i="12"/>
  <c r="M32" i="18"/>
  <c r="P5" i="5"/>
  <c r="CA5" i="6"/>
  <c r="K138" i="12"/>
  <c r="F37" i="18"/>
  <c r="BA130" i="12"/>
  <c r="BJ123" i="12"/>
  <c r="E42" i="18"/>
  <c r="B32" i="18"/>
  <c r="AW99" i="12"/>
  <c r="P9" i="3"/>
  <c r="P14" i="3"/>
  <c r="P19" i="3"/>
  <c r="BK102" i="12"/>
  <c r="P17" i="18"/>
  <c r="BK82" i="12"/>
  <c r="BK101" i="12"/>
  <c r="L30" i="18"/>
  <c r="I48" i="18"/>
  <c r="BD143" i="12"/>
  <c r="CC5" i="6"/>
  <c r="BS41" i="2"/>
  <c r="BS4" i="2"/>
  <c r="R5" i="5"/>
  <c r="BE135" i="12"/>
  <c r="J41" i="18"/>
  <c r="BU5" i="6"/>
  <c r="BK41" i="2"/>
  <c r="BK4" i="2"/>
  <c r="J5" i="5"/>
  <c r="AZ143" i="12"/>
  <c r="E48" i="18"/>
  <c r="N23" i="4"/>
  <c r="N40" i="4"/>
  <c r="N43" i="4"/>
  <c r="N9" i="3"/>
  <c r="N14" i="3"/>
  <c r="N19" i="3"/>
  <c r="N61" i="12"/>
  <c r="N107" i="12"/>
  <c r="N111" i="12"/>
  <c r="N128" i="12"/>
  <c r="N130" i="12"/>
  <c r="L107" i="12"/>
  <c r="L111" i="12"/>
  <c r="L128" i="12"/>
  <c r="L135" i="12"/>
  <c r="L120" i="12"/>
  <c r="L121" i="12"/>
  <c r="L123" i="12"/>
  <c r="M101" i="12"/>
  <c r="M82" i="12"/>
  <c r="M102" i="12"/>
  <c r="P41" i="18"/>
  <c r="BK135" i="12"/>
  <c r="BK120" i="12"/>
  <c r="BT5" i="6"/>
  <c r="BJ41" i="2"/>
  <c r="BJ4" i="2"/>
  <c r="I5" i="5"/>
  <c r="O34" i="3"/>
  <c r="O36" i="3"/>
  <c r="T34" i="3"/>
  <c r="T36" i="3"/>
  <c r="S44" i="4"/>
  <c r="T42" i="4"/>
  <c r="L48" i="18"/>
  <c r="BG143" i="12"/>
  <c r="F32" i="18"/>
  <c r="BA99" i="12"/>
  <c r="AA19" i="3"/>
  <c r="AA14" i="3"/>
  <c r="AA9" i="3"/>
  <c r="Y34" i="3"/>
  <c r="Y36" i="3"/>
  <c r="M37" i="18"/>
  <c r="BH130" i="12"/>
  <c r="BB123" i="12"/>
  <c r="BB121" i="12"/>
  <c r="BB120" i="12"/>
  <c r="AB9" i="4"/>
  <c r="AB23" i="4"/>
  <c r="AB40" i="4"/>
  <c r="AB43" i="4"/>
  <c r="AB44" i="4"/>
  <c r="L102" i="12"/>
  <c r="L82" i="12"/>
  <c r="L101" i="12"/>
  <c r="W19" i="3"/>
  <c r="W14" i="3"/>
  <c r="W9" i="3"/>
  <c r="P44" i="4"/>
  <c r="P9" i="4"/>
  <c r="P23" i="4"/>
  <c r="P40" i="4"/>
  <c r="P43" i="4"/>
  <c r="Q42" i="4"/>
  <c r="K48" i="18"/>
  <c r="BF143" i="12"/>
  <c r="AZ65" i="12"/>
  <c r="AZ68" i="12"/>
  <c r="E3" i="18"/>
  <c r="C8" i="18"/>
  <c r="K90" i="12"/>
  <c r="L90" i="12"/>
  <c r="L92" i="12"/>
  <c r="P35" i="19"/>
  <c r="Q27" i="19"/>
  <c r="P27" i="19"/>
  <c r="K40" i="18"/>
  <c r="H42" i="18"/>
  <c r="BQ34" i="2"/>
  <c r="BQ36" i="2"/>
  <c r="BQ41" i="2"/>
  <c r="BQ4" i="2"/>
  <c r="Y5" i="3"/>
  <c r="Y5" i="4"/>
  <c r="C17" i="18"/>
  <c r="AX101" i="12"/>
  <c r="AX82" i="12"/>
  <c r="AX102" i="12"/>
  <c r="BG138" i="12"/>
  <c r="L44" i="18"/>
  <c r="O24" i="18"/>
  <c r="U9" i="3"/>
  <c r="U14" i="3"/>
  <c r="U19" i="3"/>
  <c r="N37" i="18"/>
  <c r="BI130" i="12"/>
  <c r="P30" i="18"/>
  <c r="G49" i="18"/>
  <c r="N36" i="3"/>
  <c r="C42" i="18"/>
  <c r="BY5" i="6"/>
  <c r="BO41" i="2"/>
  <c r="BO4" i="2"/>
  <c r="N5" i="5"/>
  <c r="E51" i="18"/>
  <c r="AZ146" i="12"/>
  <c r="B17" i="18"/>
  <c r="AW101" i="12"/>
  <c r="AW82" i="12"/>
  <c r="AW102" i="12"/>
  <c r="J24" i="18"/>
  <c r="L37" i="18"/>
  <c r="BG130" i="12"/>
  <c r="J8" i="18"/>
  <c r="P25" i="19"/>
  <c r="P31" i="19"/>
  <c r="P37" i="19"/>
  <c r="Q36" i="3"/>
  <c r="E102" i="12"/>
  <c r="E82" i="12"/>
  <c r="E101" i="12"/>
  <c r="J101" i="12"/>
  <c r="J82" i="12"/>
  <c r="J102" i="12"/>
  <c r="BC138" i="12"/>
  <c r="H44" i="18"/>
  <c r="I57" i="12"/>
  <c r="BA57" i="12"/>
  <c r="Z34" i="3"/>
  <c r="Z36" i="3"/>
  <c r="K5" i="4"/>
  <c r="K5" i="3"/>
  <c r="AZ101" i="12"/>
  <c r="AZ102" i="12"/>
  <c r="AZ82" i="12"/>
  <c r="E17" i="18"/>
  <c r="L5" i="5"/>
  <c r="BW5" i="6"/>
  <c r="L57" i="12"/>
  <c r="BD57" i="12"/>
  <c r="BJ90" i="12"/>
  <c r="BK90" i="12"/>
  <c r="P24" i="18"/>
  <c r="G5" i="5"/>
  <c r="BR5" i="6"/>
  <c r="BK97" i="12"/>
  <c r="BK99" i="12"/>
  <c r="P32" i="18"/>
  <c r="BB146" i="12"/>
  <c r="G51" i="18"/>
  <c r="BF65" i="12"/>
  <c r="BF68" i="12"/>
  <c r="K3" i="18"/>
  <c r="N34" i="3"/>
  <c r="N37" i="3"/>
  <c r="N38" i="3"/>
  <c r="K97" i="12"/>
  <c r="L97" i="12"/>
  <c r="L99" i="12"/>
  <c r="I37" i="18"/>
  <c r="BD130" i="12"/>
  <c r="BJ73" i="12"/>
  <c r="BK73" i="12"/>
  <c r="P8" i="18"/>
  <c r="BG123" i="12"/>
  <c r="L8" i="18"/>
  <c r="J90" i="12"/>
  <c r="J92" i="12"/>
  <c r="L24" i="18"/>
  <c r="F30" i="18"/>
  <c r="AA44" i="4"/>
  <c r="BS34" i="2"/>
  <c r="BS36" i="2"/>
  <c r="AA9" i="4"/>
  <c r="AA23" i="4"/>
  <c r="AA40" i="4"/>
  <c r="AA43" i="4"/>
  <c r="AB42" i="4"/>
  <c r="C24" i="18"/>
  <c r="AQ107" i="2"/>
  <c r="AQ110" i="2"/>
  <c r="B24" i="18"/>
  <c r="E49" i="18"/>
  <c r="BH123" i="12"/>
  <c r="BB135" i="12"/>
  <c r="G41" i="18"/>
  <c r="O50" i="19"/>
  <c r="K107" i="12"/>
  <c r="K111" i="12"/>
  <c r="K128" i="12"/>
  <c r="K130" i="12"/>
  <c r="X42" i="4"/>
  <c r="BO36" i="2"/>
  <c r="W9" i="4"/>
  <c r="W23" i="4"/>
  <c r="W40" i="4"/>
  <c r="W43" i="4"/>
  <c r="W44" i="4"/>
  <c r="G8" i="18"/>
  <c r="G40" i="18"/>
  <c r="P44" i="18"/>
  <c r="BG90" i="12"/>
  <c r="BH90" i="12"/>
  <c r="BI90" i="12"/>
  <c r="N24" i="18"/>
  <c r="BP5" i="6"/>
  <c r="BF41" i="2"/>
  <c r="BF4" i="2"/>
  <c r="E5" i="5"/>
  <c r="Q34" i="3"/>
  <c r="Q37" i="3"/>
  <c r="Q38" i="3"/>
  <c r="K134" i="12"/>
  <c r="K136" i="12"/>
  <c r="L134" i="12"/>
  <c r="L136" i="12"/>
  <c r="M134" i="12"/>
  <c r="M136" i="12"/>
  <c r="M138" i="12"/>
  <c r="S42" i="4"/>
  <c r="R44" i="4"/>
  <c r="AQ36" i="2"/>
  <c r="AQ41" i="2"/>
  <c r="AQ4" i="2"/>
  <c r="BA5" i="6"/>
  <c r="BK123" i="12"/>
  <c r="BM41" i="2"/>
  <c r="BM4" i="2"/>
  <c r="U5" i="3"/>
  <c r="U5" i="4"/>
  <c r="K24" i="18"/>
  <c r="BH36" i="2"/>
  <c r="BH41" i="2"/>
  <c r="BH4" i="2"/>
  <c r="P5" i="3"/>
  <c r="P5" i="4"/>
  <c r="AA36" i="3"/>
  <c r="N36" i="18"/>
  <c r="D49" i="18"/>
  <c r="P36" i="3"/>
  <c r="BE56" i="12"/>
  <c r="H30" i="18"/>
  <c r="O51" i="19"/>
  <c r="O49" i="19"/>
  <c r="I90" i="12"/>
  <c r="I92" i="12"/>
  <c r="B8" i="18"/>
  <c r="F8" i="18"/>
  <c r="AX92" i="12"/>
  <c r="C26" i="18"/>
  <c r="X34" i="3"/>
  <c r="X36" i="3"/>
  <c r="D42" i="18"/>
  <c r="L47" i="18"/>
  <c r="BB52" i="12"/>
  <c r="BB54" i="12"/>
  <c r="BB61" i="12"/>
  <c r="BB107" i="12"/>
  <c r="BB111" i="12"/>
  <c r="BB128" i="12"/>
  <c r="G36" i="18"/>
  <c r="J134" i="12"/>
  <c r="J136" i="12"/>
  <c r="J138" i="12"/>
  <c r="Q26" i="5"/>
  <c r="Q22" i="5"/>
  <c r="Q16" i="5"/>
  <c r="Q18" i="5"/>
  <c r="AZ56" i="12"/>
  <c r="E26" i="18"/>
  <c r="AZ92" i="12"/>
  <c r="J42" i="18"/>
  <c r="L41" i="18"/>
  <c r="BG135" i="12"/>
  <c r="BG120" i="12"/>
  <c r="BI56" i="12"/>
  <c r="N42" i="18"/>
  <c r="P42" i="4"/>
  <c r="O9" i="4"/>
  <c r="O23" i="4"/>
  <c r="O40" i="4"/>
  <c r="O43" i="4"/>
  <c r="O44" i="4"/>
  <c r="T5" i="4"/>
  <c r="T5" i="3"/>
  <c r="T19" i="3"/>
  <c r="T14" i="3"/>
  <c r="T9" i="3"/>
  <c r="J40" i="18"/>
  <c r="BC90" i="12"/>
  <c r="BD90" i="12"/>
  <c r="BE90" i="12"/>
  <c r="BF90" i="12"/>
  <c r="BF92" i="12"/>
  <c r="K26" i="18"/>
  <c r="AY65" i="12"/>
  <c r="AY68" i="12"/>
  <c r="D3" i="18"/>
  <c r="M36" i="18"/>
  <c r="T32" i="3"/>
  <c r="U32" i="3"/>
  <c r="V32" i="3"/>
  <c r="W32" i="3"/>
  <c r="X32" i="3"/>
  <c r="Y32" i="3"/>
  <c r="Z32" i="3"/>
  <c r="AA32" i="3"/>
  <c r="AA34" i="3"/>
  <c r="AA37" i="3"/>
  <c r="AA38" i="3"/>
  <c r="BI128" i="12"/>
  <c r="BI143" i="12"/>
  <c r="N48" i="18"/>
  <c r="AY146" i="12"/>
  <c r="D51" i="18"/>
  <c r="P34" i="3"/>
  <c r="P37" i="3"/>
  <c r="P38" i="3"/>
  <c r="K37" i="18"/>
  <c r="BF130" i="12"/>
  <c r="F47" i="18"/>
  <c r="AX135" i="12"/>
  <c r="C41" i="18"/>
  <c r="AY102" i="12"/>
  <c r="AY101" i="12"/>
  <c r="AY82" i="12"/>
  <c r="D17" i="18"/>
  <c r="F57" i="12"/>
  <c r="AX57" i="12"/>
  <c r="P40" i="18"/>
  <c r="H40" i="18"/>
  <c r="B42" i="18"/>
  <c r="E24" i="18"/>
  <c r="R42" i="4"/>
  <c r="BI36" i="2"/>
  <c r="Q9" i="4"/>
  <c r="Q23" i="4"/>
  <c r="Q40" i="4"/>
  <c r="Q43" i="4"/>
  <c r="Q44" i="4"/>
  <c r="X9" i="19"/>
  <c r="W9" i="19"/>
  <c r="E30" i="18"/>
  <c r="H36" i="18"/>
  <c r="BX5" i="6"/>
  <c r="BN41" i="2"/>
  <c r="BN4" i="2"/>
  <c r="M5" i="5"/>
  <c r="BQ5" i="6"/>
  <c r="BG36" i="2"/>
  <c r="BG41" i="2"/>
  <c r="BG4" i="2"/>
  <c r="F5" i="5"/>
  <c r="L56" i="12"/>
  <c r="L61" i="12"/>
  <c r="L65" i="12"/>
  <c r="F17" i="18"/>
  <c r="BA102" i="12"/>
  <c r="BA82" i="12"/>
  <c r="BA101" i="12"/>
  <c r="I56" i="12"/>
  <c r="I61" i="12"/>
  <c r="I65" i="12"/>
  <c r="I99" i="12"/>
  <c r="BI144" i="12"/>
  <c r="BJ142" i="12"/>
  <c r="BJ144" i="12"/>
  <c r="O49" i="18"/>
  <c r="BH56" i="12"/>
  <c r="F90" i="12"/>
  <c r="G90" i="12"/>
  <c r="H90" i="12"/>
  <c r="H92" i="12"/>
  <c r="BI107" i="12"/>
  <c r="BI111" i="12"/>
  <c r="BI123" i="12"/>
  <c r="P34" i="19"/>
  <c r="Q24" i="19"/>
  <c r="P22" i="19"/>
  <c r="P24" i="19"/>
  <c r="O40" i="19"/>
  <c r="O42" i="19"/>
  <c r="H101" i="12"/>
  <c r="H82" i="12"/>
  <c r="H102" i="12"/>
  <c r="AZ90" i="12"/>
  <c r="BA90" i="12"/>
  <c r="BB90" i="12"/>
  <c r="G24" i="18"/>
  <c r="G138" i="12"/>
  <c r="BK56" i="12"/>
  <c r="BE138" i="12"/>
  <c r="J44" i="18"/>
  <c r="AW61" i="12"/>
  <c r="AW52" i="12"/>
  <c r="AW54" i="12"/>
  <c r="AW56" i="12"/>
  <c r="D47" i="18"/>
  <c r="BZ5" i="6"/>
  <c r="O5" i="5"/>
  <c r="O32" i="18"/>
  <c r="BJ99" i="12"/>
  <c r="F36" i="18"/>
  <c r="O24" i="19"/>
  <c r="O22" i="19"/>
  <c r="O34" i="19"/>
  <c r="B30" i="18"/>
  <c r="BB102" i="12"/>
  <c r="G17" i="18"/>
  <c r="BB82" i="12"/>
  <c r="BB101" i="12"/>
  <c r="BG34" i="2"/>
  <c r="F56" i="12"/>
  <c r="F61" i="12"/>
  <c r="F65" i="12"/>
  <c r="F51" i="18"/>
  <c r="BA146" i="12"/>
  <c r="Z19" i="3"/>
  <c r="Z14" i="3"/>
  <c r="Z9" i="3"/>
  <c r="X19" i="3"/>
  <c r="X14" i="3"/>
  <c r="X9" i="3"/>
  <c r="I36" i="18"/>
  <c r="H97" i="12"/>
  <c r="I97" i="12"/>
  <c r="J97" i="12"/>
  <c r="J99" i="12"/>
  <c r="BJ34" i="2"/>
  <c r="BJ36" i="2"/>
  <c r="R9" i="4"/>
  <c r="R23" i="4"/>
  <c r="R40" i="4"/>
  <c r="R43" i="4"/>
  <c r="R9" i="3"/>
  <c r="R14" i="3"/>
  <c r="R19" i="3"/>
  <c r="G30" i="18"/>
  <c r="BJ56" i="12"/>
  <c r="BH138" i="12"/>
  <c r="BH52" i="12"/>
  <c r="BH54" i="12"/>
  <c r="BH61" i="12"/>
  <c r="BH107" i="12"/>
  <c r="BH111" i="12"/>
  <c r="BH128" i="12"/>
  <c r="BH143" i="12"/>
  <c r="M48" i="18"/>
  <c r="BE142" i="12"/>
  <c r="BE144" i="12"/>
  <c r="BF142" i="12"/>
  <c r="BF144" i="12"/>
  <c r="BG142" i="12"/>
  <c r="BG144" i="12"/>
  <c r="BH142" i="12"/>
  <c r="BH144" i="12"/>
  <c r="BI142" i="12"/>
  <c r="N47" i="18"/>
  <c r="W27" i="19"/>
  <c r="X27" i="19"/>
  <c r="W35" i="19"/>
  <c r="V9" i="3"/>
  <c r="V14" i="3"/>
  <c r="V19" i="3"/>
  <c r="J16" i="5"/>
  <c r="J18" i="5"/>
  <c r="J22" i="5"/>
  <c r="J26" i="5"/>
  <c r="F49" i="18"/>
  <c r="BP41" i="2"/>
  <c r="BP4" i="2"/>
  <c r="X5" i="3"/>
  <c r="X5" i="4"/>
  <c r="BJ97" i="12"/>
  <c r="O30" i="18"/>
  <c r="N8" i="18"/>
  <c r="BA52" i="12"/>
  <c r="BA54" i="12"/>
  <c r="BA61" i="12"/>
  <c r="BA107" i="12"/>
  <c r="BA111" i="12"/>
  <c r="BA128" i="12"/>
  <c r="BA143" i="12"/>
  <c r="F48" i="18"/>
  <c r="K56" i="12"/>
  <c r="K61" i="12"/>
  <c r="K65" i="12"/>
  <c r="O6" i="19"/>
  <c r="K42" i="18"/>
  <c r="BK138" i="12"/>
  <c r="BK52" i="12"/>
  <c r="BK54" i="12"/>
  <c r="BK61" i="12"/>
  <c r="BK107" i="12"/>
  <c r="BK111" i="12"/>
  <c r="BK128" i="12"/>
  <c r="P36" i="18"/>
  <c r="M56" i="12"/>
  <c r="M61" i="12"/>
  <c r="M107" i="12"/>
  <c r="M111" i="12"/>
  <c r="M128" i="12"/>
  <c r="M130" i="12"/>
  <c r="I26" i="5"/>
  <c r="I22" i="5"/>
  <c r="I16" i="5"/>
  <c r="I18" i="5"/>
  <c r="N73" i="12"/>
  <c r="BG52" i="12"/>
  <c r="BG54" i="12"/>
  <c r="BG61" i="12"/>
  <c r="BG107" i="12"/>
  <c r="BG111" i="12"/>
  <c r="BG128" i="12"/>
  <c r="L36" i="18"/>
  <c r="S16" i="5"/>
  <c r="S18" i="5"/>
  <c r="S22" i="5"/>
  <c r="S26" i="5"/>
  <c r="AZ123" i="12"/>
  <c r="AZ121" i="12"/>
  <c r="AZ120" i="12"/>
  <c r="J56" i="12"/>
  <c r="J61" i="12"/>
  <c r="J107" i="12"/>
  <c r="J111" i="12"/>
  <c r="J128" i="12"/>
  <c r="J130" i="12"/>
  <c r="U42" i="4"/>
  <c r="T9" i="4"/>
  <c r="T23" i="4"/>
  <c r="T40" i="4"/>
  <c r="T43" i="4"/>
  <c r="T44" i="4"/>
  <c r="C32" i="18"/>
  <c r="AX99" i="12"/>
  <c r="BI138" i="12"/>
  <c r="BI52" i="12"/>
  <c r="BI54" i="12"/>
  <c r="BI61" i="12"/>
  <c r="BI65" i="12"/>
  <c r="BI68" i="12"/>
  <c r="N3" i="18"/>
  <c r="E65" i="12"/>
  <c r="BI34" i="2"/>
  <c r="H56" i="12"/>
  <c r="H57" i="12"/>
  <c r="AZ57" i="12"/>
  <c r="J36" i="18"/>
  <c r="W8" i="19"/>
  <c r="W7" i="19"/>
  <c r="W25" i="19"/>
  <c r="W31" i="19"/>
  <c r="W37" i="19"/>
  <c r="Z44" i="4"/>
  <c r="Z9" i="4"/>
  <c r="Z23" i="4"/>
  <c r="Z40" i="4"/>
  <c r="Z43" i="4"/>
  <c r="AA42" i="4"/>
  <c r="Y42" i="4"/>
  <c r="BP34" i="2"/>
  <c r="BP36" i="2"/>
  <c r="X9" i="4"/>
  <c r="X23" i="4"/>
  <c r="X40" i="4"/>
  <c r="X43" i="4"/>
  <c r="X44" i="4"/>
  <c r="O9" i="19"/>
  <c r="I101" i="12"/>
  <c r="I82" i="12"/>
  <c r="I102" i="12"/>
  <c r="I134" i="12"/>
  <c r="I136" i="12"/>
  <c r="I138" i="12"/>
  <c r="F134" i="12"/>
  <c r="F136" i="12"/>
  <c r="G134" i="12"/>
  <c r="G136" i="12"/>
  <c r="H134" i="12"/>
  <c r="H136" i="12"/>
  <c r="H138" i="12"/>
  <c r="BV5" i="6"/>
  <c r="BL34" i="2"/>
  <c r="BL36" i="2"/>
  <c r="BL41" i="2"/>
  <c r="BL4" i="2"/>
  <c r="K5" i="5"/>
  <c r="S19" i="3"/>
  <c r="BK34" i="2"/>
  <c r="BK36" i="2"/>
  <c r="S9" i="4"/>
  <c r="S23" i="4"/>
  <c r="S40" i="4"/>
  <c r="S43" i="4"/>
  <c r="S9" i="3"/>
  <c r="S14" i="3"/>
  <c r="D64" i="5"/>
  <c r="E16" i="5"/>
  <c r="E18" i="5"/>
  <c r="E22" i="5"/>
  <c r="E26" i="5"/>
  <c r="D55" i="5"/>
  <c r="D57" i="5"/>
  <c r="D61" i="5"/>
  <c r="D62" i="5"/>
  <c r="K26" i="5"/>
  <c r="K16" i="5"/>
  <c r="K18" i="5"/>
  <c r="K22" i="5"/>
  <c r="E13" i="12"/>
  <c r="G13" i="12"/>
  <c r="BE65" i="12"/>
  <c r="BE68" i="12"/>
  <c r="J3" i="18"/>
  <c r="V42" i="4"/>
  <c r="BM34" i="2"/>
  <c r="BM36" i="2"/>
  <c r="U9" i="4"/>
  <c r="U23" i="4"/>
  <c r="U40" i="4"/>
  <c r="U43" i="4"/>
  <c r="U44" i="4"/>
  <c r="F40" i="18"/>
  <c r="BE52" i="12"/>
  <c r="BE54" i="12"/>
  <c r="BE61" i="12"/>
  <c r="BE107" i="12"/>
  <c r="BE111" i="12"/>
  <c r="BE128" i="12"/>
  <c r="BE143" i="12"/>
  <c r="J48" i="18"/>
  <c r="K41" i="18"/>
  <c r="BF135" i="12"/>
  <c r="BF120" i="12"/>
  <c r="BF121" i="12"/>
  <c r="BF123" i="12"/>
  <c r="BK134" i="12"/>
  <c r="BK136" i="12"/>
  <c r="P42" i="18"/>
  <c r="R34" i="3"/>
  <c r="R36" i="3"/>
  <c r="V44" i="4"/>
  <c r="BN34" i="2"/>
  <c r="BN36" i="2"/>
  <c r="V9" i="4"/>
  <c r="V23" i="4"/>
  <c r="V40" i="4"/>
  <c r="V43" i="4"/>
  <c r="W42" i="4"/>
  <c r="BE101" i="12"/>
  <c r="J17" i="18"/>
  <c r="BE82" i="12"/>
  <c r="BE102" i="12"/>
  <c r="O43" i="19"/>
  <c r="O45" i="19"/>
  <c r="BI102" i="12"/>
  <c r="BI101" i="12"/>
  <c r="AW73" i="12"/>
  <c r="AX73" i="12"/>
  <c r="AY73" i="12"/>
  <c r="AZ73" i="12"/>
  <c r="BA73" i="12"/>
  <c r="BB73" i="12"/>
  <c r="BC73" i="12"/>
  <c r="BD73" i="12"/>
  <c r="BE73" i="12"/>
  <c r="BF73" i="12"/>
  <c r="BG73" i="12"/>
  <c r="BH73" i="12"/>
  <c r="BI73" i="12"/>
  <c r="BI82" i="12"/>
  <c r="N17" i="18"/>
  <c r="O27" i="19"/>
  <c r="O4" i="19"/>
  <c r="O19" i="19"/>
  <c r="O7" i="19"/>
  <c r="O25" i="19"/>
  <c r="O35" i="19"/>
  <c r="BC52" i="12"/>
  <c r="BC54" i="12"/>
  <c r="BC61" i="12"/>
  <c r="BC107" i="12"/>
  <c r="BC111" i="12"/>
  <c r="BC128" i="12"/>
  <c r="BC143" i="12"/>
  <c r="H48" i="18"/>
  <c r="BO34" i="2"/>
  <c r="N56" i="12"/>
  <c r="N57" i="12"/>
  <c r="BF57" i="12"/>
  <c r="E99" i="12"/>
  <c r="C30" i="18"/>
  <c r="BR34" i="2"/>
  <c r="BR36" i="2"/>
  <c r="BR41" i="2"/>
  <c r="BR4" i="2"/>
  <c r="Z5" i="3"/>
  <c r="Z5" i="4"/>
  <c r="CD5" i="6"/>
  <c r="BI53" i="2"/>
  <c r="BJ53" i="2"/>
  <c r="BK53" i="2"/>
  <c r="BL53" i="2"/>
  <c r="BM53" i="2"/>
  <c r="BN53" i="2"/>
  <c r="BO53" i="2"/>
  <c r="BP53" i="2"/>
  <c r="BQ53" i="2"/>
  <c r="BR53" i="2"/>
  <c r="BS53" i="2"/>
  <c r="BT53" i="2"/>
  <c r="BT34" i="2"/>
  <c r="BT36" i="2"/>
  <c r="BT41" i="2"/>
  <c r="BT4" i="2"/>
  <c r="S5" i="5"/>
  <c r="AY52" i="12"/>
  <c r="AY54" i="12"/>
  <c r="AY61" i="12"/>
  <c r="AY107" i="12"/>
  <c r="AY111" i="12"/>
  <c r="AY128" i="12"/>
  <c r="AY135" i="12"/>
  <c r="AY120" i="12"/>
  <c r="AY121" i="12"/>
  <c r="AY123" i="12"/>
  <c r="P45" i="19"/>
  <c r="P4" i="19"/>
  <c r="P19" i="19"/>
  <c r="P7" i="19"/>
  <c r="P43" i="19"/>
  <c r="Q45" i="19"/>
  <c r="E136" i="12"/>
  <c r="AW136" i="12"/>
  <c r="AX134" i="12"/>
  <c r="AX136" i="12"/>
  <c r="AY134" i="12"/>
  <c r="AY136" i="12"/>
  <c r="AZ134" i="12"/>
  <c r="AZ136" i="12"/>
  <c r="BA134" i="12"/>
  <c r="BA136" i="12"/>
  <c r="BB134" i="12"/>
  <c r="BB136" i="12"/>
  <c r="BC134" i="12"/>
  <c r="BC136" i="12"/>
  <c r="BD134" i="12"/>
  <c r="BD136" i="12"/>
  <c r="BE134" i="12"/>
  <c r="BE136" i="12"/>
  <c r="BF134" i="12"/>
  <c r="BF136" i="12"/>
  <c r="BG134" i="12"/>
  <c r="BG136" i="12"/>
  <c r="BH134" i="12"/>
  <c r="BH136" i="12"/>
  <c r="BI134" i="12"/>
  <c r="BI136" i="12"/>
  <c r="BJ134" i="12"/>
  <c r="BJ136" i="12"/>
  <c r="BJ138" i="12"/>
  <c r="BJ52" i="12"/>
  <c r="BJ54" i="12"/>
  <c r="BJ61" i="12"/>
  <c r="BJ107" i="12"/>
  <c r="BJ111" i="12"/>
  <c r="BJ128" i="12"/>
  <c r="O36" i="18"/>
  <c r="BF36" i="2"/>
  <c r="N9" i="4"/>
  <c r="N32" i="3"/>
  <c r="O32" i="3"/>
  <c r="P32" i="3"/>
  <c r="Q32" i="3"/>
  <c r="R32" i="3"/>
  <c r="S32" i="3"/>
  <c r="S34" i="3"/>
  <c r="S36" i="3"/>
  <c r="BH53" i="2"/>
  <c r="BH34" i="2"/>
  <c r="G56" i="12"/>
  <c r="G61" i="12"/>
  <c r="G65" i="12"/>
  <c r="AX52" i="12"/>
  <c r="AX54" i="12"/>
  <c r="AX61" i="12"/>
  <c r="AX107" i="12"/>
  <c r="AX111" i="12"/>
  <c r="AX128" i="12"/>
  <c r="AX143" i="12"/>
  <c r="AX144" i="12"/>
  <c r="AY142" i="12"/>
  <c r="AY144" i="12"/>
  <c r="AZ142" i="12"/>
  <c r="AZ144" i="12"/>
  <c r="BA142" i="12"/>
  <c r="BA144" i="12"/>
  <c r="BB142" i="12"/>
  <c r="BB144" i="12"/>
  <c r="BC142" i="12"/>
  <c r="BC144" i="12"/>
  <c r="BD142" i="12"/>
  <c r="BD144" i="12"/>
  <c r="I49" i="18"/>
  <c r="AZ52" i="12"/>
  <c r="AZ54" i="12"/>
  <c r="AZ61" i="12"/>
  <c r="AZ107" i="12"/>
  <c r="AZ111" i="12"/>
  <c r="AZ128" i="12"/>
  <c r="AZ135" i="12"/>
  <c r="E41" i="18"/>
  <c r="F101" i="12"/>
  <c r="F82" i="12"/>
  <c r="F102" i="12"/>
  <c r="BD52" i="12"/>
  <c r="BD54" i="12"/>
  <c r="BD61" i="12"/>
  <c r="BD107" i="12"/>
  <c r="BD111" i="12"/>
  <c r="BD128" i="12"/>
  <c r="BD135" i="12"/>
  <c r="I41" i="18"/>
  <c r="G101" i="12"/>
  <c r="G82" i="12"/>
  <c r="G102" i="12"/>
  <c r="F97" i="12"/>
  <c r="G97" i="12"/>
  <c r="G99" i="12"/>
  <c r="E90" i="12"/>
  <c r="AW90" i="12"/>
  <c r="AX90" i="12"/>
  <c r="AY90" i="12"/>
  <c r="D24" i="18"/>
  <c r="BG53" i="2"/>
  <c r="F16" i="5"/>
  <c r="F18" i="5"/>
  <c r="F22" i="5"/>
  <c r="F26" i="5"/>
  <c r="E97" i="12"/>
  <c r="AW97" i="12"/>
  <c r="AX97" i="12"/>
  <c r="AY97" i="12"/>
  <c r="AZ97" i="12"/>
  <c r="BA97" i="12"/>
  <c r="BB97" i="12"/>
  <c r="BC97" i="12"/>
  <c r="BD97" i="12"/>
  <c r="BE97" i="12"/>
  <c r="BF97" i="12"/>
  <c r="BG97" i="12"/>
  <c r="BH97" i="12"/>
  <c r="BI97" i="12"/>
  <c r="N30" i="18"/>
  <c r="AO68" i="2"/>
  <c r="AO32" i="2"/>
  <c r="AQ32" i="2"/>
  <c r="AQ33" i="2"/>
  <c r="AQ53" i="2"/>
  <c r="BF53" i="2"/>
  <c r="BF34" i="2"/>
  <c r="E56" i="12"/>
  <c r="E61" i="12"/>
  <c r="E107" i="12"/>
  <c r="E111" i="12"/>
  <c r="E128" i="12"/>
  <c r="E135" i="12"/>
  <c r="E120" i="12"/>
  <c r="E121" i="12"/>
  <c r="E123" i="12"/>
  <c r="E73" i="12"/>
  <c r="F73" i="12"/>
  <c r="G73" i="12"/>
  <c r="H73" i="12"/>
  <c r="I73" i="12"/>
  <c r="J73" i="12"/>
  <c r="K73" i="12"/>
  <c r="L73" i="12"/>
  <c r="M73" i="12"/>
  <c r="BF52" i="12"/>
  <c r="BF54" i="12"/>
  <c r="BF61" i="12"/>
  <c r="BF107" i="12"/>
  <c r="BF111" i="12"/>
  <c r="BF128" i="12"/>
  <c r="K36" i="1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86150</author>
  </authors>
  <commentList>
    <comment ref="C25" authorId="0" shapeId="0" xr:uid="{159CCA8E-E1B6-483F-BE1E-D8B7EF91B128}">
      <text>
        <r>
          <rPr>
            <sz val="9"/>
            <color indexed="81"/>
            <rFont val="Tahoma"/>
            <family val="2"/>
          </rPr>
          <t>Acquired In-Process Research and Development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86150</author>
    <author>tc={31BB4EDB-11E7-854A-B7B7-5D387E50FC2F}</author>
    <author>tc={4CBE979A-7C5C-8649-8882-ED04D2E19793}</author>
  </authors>
  <commentList>
    <comment ref="E7" authorId="0" shapeId="0" xr:uid="{DB004A7A-CCB7-4E52-BC20-694E2056A9F4}">
      <text>
        <r>
          <rPr>
            <sz val="9"/>
            <color indexed="81"/>
            <rFont val="Tahoma"/>
            <family val="2"/>
          </rPr>
          <t>As of Feb 1, 2021</t>
        </r>
      </text>
    </comment>
    <comment ref="AH7" authorId="0" shapeId="0" xr:uid="{A1F41907-FDDA-49BB-BD50-8890F5B346F2}">
      <text>
        <r>
          <rPr>
            <sz val="9"/>
            <color rgb="FF000000"/>
            <rFont val="Tahoma"/>
            <family val="2"/>
          </rPr>
          <t>As of Feb 1, 2021</t>
        </r>
      </text>
    </comment>
    <comment ref="G18" authorId="1" shapeId="0" xr:uid="{31BB4EDB-11E7-854A-B7B7-5D387E50FC2F}">
      <text>
        <t>[Threaded comment]
Your version of Excel allows you to read this threaded comment; however, any edits to it will get removed if the file is opened in a newer version of Excel. Learn more: https://go.microsoft.com/fwlink/?linkid=870924
Comment:
    Based on the official deck, JAZZ was expected to use $0.7 billion shares of $7.2 billon acquisition, it would need about 10% equity raise and the cash used should not be more than the amount of existing cash.</t>
      </text>
    </comment>
    <comment ref="K23" authorId="2" shapeId="0" xr:uid="{4CBE979A-7C5C-8649-8882-ED04D2E19793}">
      <text>
        <t>[Threaded comment]
Your version of Excel allows you to read this threaded comment; however, any edits to it will get removed if the file is opened in a newer version of Excel. Learn more: https://go.microsoft.com/fwlink/?linkid=870924
Comment:
    Even though LIBOR is not effective any more nowadays, we use LIBOR here as it was still available at 2020/12/31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tc={3EA02D27-661D-2343-AD7A-D61A8A32D37E}</author>
  </authors>
  <commentList>
    <comment ref="C11" authorId="0" shapeId="0" xr:uid="{3EA02D27-661D-2343-AD7A-D61A8A32D37E}">
      <text>
        <t>[Threaded comment]
Your version of Excel allows you to read this threaded comment; however, any edits to it will get removed if the file is opened in a newer version of Excel. Learn more: https://go.microsoft.com/fwlink/?linkid=870924
Comment:
    If you want to change the scenario, please move to Sheet “Merger Model” Cell “P15”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tc={B6ECBED6-01AD-FF44-9709-2044F3001AFB}</author>
  </authors>
  <commentList>
    <comment ref="A1" authorId="0" shapeId="0" xr:uid="{B6ECBED6-01AD-FF44-9709-2044F3001AFB}">
      <text>
        <t>[Threaded comment]
Your version of Excel allows you to read this threaded comment; however, any edits to it will get removed if the file is opened in a newer version of Excel. Learn more: https://go.microsoft.com/fwlink/?linkid=870924
Comment:
    If you want to change the scenario, please move to Sheet “Merger Model” Cell “P15”</t>
      </text>
    </comment>
  </commentList>
</comments>
</file>

<file path=xl/sharedStrings.xml><?xml version="1.0" encoding="utf-8"?>
<sst xmlns="http://schemas.openxmlformats.org/spreadsheetml/2006/main" count="786" uniqueCount="431">
  <si>
    <t>Gross Profit</t>
  </si>
  <si>
    <t>(in millions, except per share amounts)</t>
  </si>
  <si>
    <t>Q111</t>
  </si>
  <si>
    <t>Q211</t>
  </si>
  <si>
    <t>Q311</t>
  </si>
  <si>
    <t>Q411</t>
  </si>
  <si>
    <t>Q112</t>
  </si>
  <si>
    <t>Q212</t>
  </si>
  <si>
    <t>Q312</t>
  </si>
  <si>
    <t>Q412</t>
  </si>
  <si>
    <t>Q113</t>
  </si>
  <si>
    <t>Q213</t>
  </si>
  <si>
    <t>Q313</t>
  </si>
  <si>
    <t>Q413</t>
  </si>
  <si>
    <t>Q114</t>
  </si>
  <si>
    <t>Q214</t>
  </si>
  <si>
    <t>Q314</t>
  </si>
  <si>
    <t>Q414</t>
  </si>
  <si>
    <t>Q115</t>
  </si>
  <si>
    <t>Q215</t>
  </si>
  <si>
    <t>Q315</t>
  </si>
  <si>
    <t>Q415</t>
  </si>
  <si>
    <t>Q116</t>
  </si>
  <si>
    <t>Q216</t>
  </si>
  <si>
    <t>Q316</t>
  </si>
  <si>
    <t>Q416</t>
  </si>
  <si>
    <t>Q117</t>
  </si>
  <si>
    <t>Q217</t>
  </si>
  <si>
    <t>Q317</t>
  </si>
  <si>
    <t>Q417</t>
  </si>
  <si>
    <t>Q118</t>
  </si>
  <si>
    <t>Q218</t>
  </si>
  <si>
    <t>Q318</t>
  </si>
  <si>
    <t>Q418</t>
  </si>
  <si>
    <t>Q119</t>
  </si>
  <si>
    <t>Q219</t>
  </si>
  <si>
    <t>Q319</t>
  </si>
  <si>
    <t>Q419</t>
  </si>
  <si>
    <t>Q120</t>
  </si>
  <si>
    <t>Q220</t>
  </si>
  <si>
    <t>Q320</t>
  </si>
  <si>
    <t>Q420</t>
  </si>
  <si>
    <t>Non GAAP Total Revenues</t>
  </si>
  <si>
    <t>Non GAAP Diluted EPS</t>
  </si>
  <si>
    <t>Non-GAAP PNL (historicals from company filings)</t>
  </si>
  <si>
    <t xml:space="preserve">Product Revenue </t>
  </si>
  <si>
    <t>Royalties + Other Revs</t>
  </si>
  <si>
    <t>Total revenues</t>
  </si>
  <si>
    <t>COGS</t>
  </si>
  <si>
    <t>SG&amp;A</t>
  </si>
  <si>
    <t>R&amp;D</t>
  </si>
  <si>
    <t>Other</t>
  </si>
  <si>
    <t>Operating Profit</t>
  </si>
  <si>
    <t>Interest Income</t>
  </si>
  <si>
    <t>Fx</t>
  </si>
  <si>
    <t>Other Income Net</t>
  </si>
  <si>
    <t>Pre-Tax Income</t>
  </si>
  <si>
    <t>Income Tax</t>
  </si>
  <si>
    <t>Net Income</t>
  </si>
  <si>
    <t>NON-GAAP EPS</t>
  </si>
  <si>
    <t>Diluted shares</t>
  </si>
  <si>
    <t>PNL Assumptions</t>
  </si>
  <si>
    <t>Revenue growth YoY/QoQ</t>
  </si>
  <si>
    <t>n/a</t>
  </si>
  <si>
    <t>Gross Margin</t>
  </si>
  <si>
    <t>Operating Margin</t>
  </si>
  <si>
    <t>SG&amp;A % of Revenue</t>
  </si>
  <si>
    <t>R&amp;D % of Revenue</t>
  </si>
  <si>
    <t>Tax Rate</t>
  </si>
  <si>
    <t>GAAP PNL (historicals from Company filings)</t>
  </si>
  <si>
    <t>Interest (Expense) / Income</t>
  </si>
  <si>
    <t>Other (Expense) / Income Net</t>
  </si>
  <si>
    <t>Loss from Discont Ops</t>
  </si>
  <si>
    <t>GAAP EPS</t>
  </si>
  <si>
    <t>Basic</t>
  </si>
  <si>
    <t>Diluted</t>
  </si>
  <si>
    <t>Share Count</t>
  </si>
  <si>
    <t>NON-GAAP Reconciliation (Historicals from Company filings)</t>
  </si>
  <si>
    <t>GAAP COGS</t>
  </si>
  <si>
    <t>Adjustments</t>
  </si>
  <si>
    <t>Non-GAAP COGS</t>
  </si>
  <si>
    <t>GAAP R&amp;D</t>
  </si>
  <si>
    <t>Non-GAAP R&amp;D</t>
  </si>
  <si>
    <t>GAAP SG&amp;A</t>
  </si>
  <si>
    <t>Non-GAAP SG&amp;A</t>
  </si>
  <si>
    <t>GAAP Other</t>
  </si>
  <si>
    <t>Intangible asset amortization</t>
  </si>
  <si>
    <t>Impairment charges</t>
  </si>
  <si>
    <t>IPR&amp;D</t>
  </si>
  <si>
    <t>Non-GAAP Other</t>
  </si>
  <si>
    <t>GAAP Interest Expense</t>
  </si>
  <si>
    <t>Non-GAAP Interest Expense</t>
  </si>
  <si>
    <t>Fx + Other</t>
  </si>
  <si>
    <t>Loss of Ext. of Debt</t>
  </si>
  <si>
    <t>Non-GAAP Fx + Other</t>
  </si>
  <si>
    <t>GAAP Tax Provision</t>
  </si>
  <si>
    <t>Non-GAAP Tax Provision</t>
  </si>
  <si>
    <t>(In millions, except per share amounts)</t>
  </si>
  <si>
    <t>Balance Sheet (Historicals from Company filings)</t>
  </si>
  <si>
    <t>Cash and cash equivalents</t>
  </si>
  <si>
    <t>Marketable Securities</t>
  </si>
  <si>
    <t>Accounts receivable</t>
  </si>
  <si>
    <t>Inventories</t>
  </si>
  <si>
    <t>Total current assets</t>
  </si>
  <si>
    <t>PP&amp;E</t>
  </si>
  <si>
    <t>Intangible assets</t>
  </si>
  <si>
    <t>Goodwill</t>
  </si>
  <si>
    <t>Total assets</t>
  </si>
  <si>
    <t>Accounts payable</t>
  </si>
  <si>
    <t>Accrued liabilities</t>
  </si>
  <si>
    <t>Revolver</t>
  </si>
  <si>
    <t>Current portion of LTD</t>
  </si>
  <si>
    <t>Total current liabilities</t>
  </si>
  <si>
    <t>LTD Less Current Portion</t>
  </si>
  <si>
    <t>Total Liabilities</t>
  </si>
  <si>
    <t>Paid in capital</t>
  </si>
  <si>
    <t>Retained earnings</t>
  </si>
  <si>
    <t>Other equity</t>
  </si>
  <si>
    <t>NCI</t>
  </si>
  <si>
    <t>Total Equity</t>
  </si>
  <si>
    <t>Total liabilities + equity</t>
  </si>
  <si>
    <t>Check</t>
  </si>
  <si>
    <t>Statement of Cash Flows</t>
  </si>
  <si>
    <t>Statement of Cash Flows (Historicals from Company Filings)</t>
  </si>
  <si>
    <t>Net Income (Loss)</t>
  </si>
  <si>
    <t>Depreciation</t>
  </si>
  <si>
    <t>Amortization</t>
  </si>
  <si>
    <t>SBC</t>
  </si>
  <si>
    <t>Non-cash interest expense</t>
  </si>
  <si>
    <t>Other assets &amp; liabilities (LT)</t>
  </si>
  <si>
    <t xml:space="preserve">Changes in WC: </t>
  </si>
  <si>
    <t>Other (current assets)</t>
  </si>
  <si>
    <t>Other (current liabilities)</t>
  </si>
  <si>
    <t>Net Cash From Operations</t>
  </si>
  <si>
    <t>Acquired IPR&amp;D</t>
  </si>
  <si>
    <t>CAPEX</t>
  </si>
  <si>
    <t>M&amp;A Activity</t>
  </si>
  <si>
    <t>Net Cash From Investments</t>
  </si>
  <si>
    <t>Issuance of Debt</t>
  </si>
  <si>
    <t>Issuance of equity</t>
  </si>
  <si>
    <t>Share Repo</t>
  </si>
  <si>
    <t>Repayments of debt</t>
  </si>
  <si>
    <t>Net Cash from Financing</t>
  </si>
  <si>
    <t>FX</t>
  </si>
  <si>
    <t>Net Increase In Cash</t>
  </si>
  <si>
    <t>Cash @ start of Period</t>
  </si>
  <si>
    <t>Cash @ end of Period</t>
  </si>
  <si>
    <t>Q109</t>
  </si>
  <si>
    <t>Q209</t>
  </si>
  <si>
    <t>Q309</t>
  </si>
  <si>
    <t>Q409</t>
  </si>
  <si>
    <t>Q110</t>
  </si>
  <si>
    <t>Q210</t>
  </si>
  <si>
    <t>Q310</t>
  </si>
  <si>
    <t>Q410</t>
  </si>
  <si>
    <t>Products</t>
  </si>
  <si>
    <t>Marketed Products</t>
  </si>
  <si>
    <t>Xyrem</t>
  </si>
  <si>
    <t>Sunosi (Solriamfetol; JZP-110)</t>
  </si>
  <si>
    <t>Erwinaze</t>
  </si>
  <si>
    <t>Defitelio</t>
  </si>
  <si>
    <t>Vyxeos</t>
  </si>
  <si>
    <t>Prialt</t>
  </si>
  <si>
    <t>Psychiatry</t>
  </si>
  <si>
    <t>Lurbinectedin</t>
  </si>
  <si>
    <t>Total Marketed Product Sales</t>
  </si>
  <si>
    <t>Pipeline Products</t>
  </si>
  <si>
    <t>JZP-458</t>
  </si>
  <si>
    <t>CX-8998</t>
  </si>
  <si>
    <t>IMGN779 (CD33 Antibody)</t>
  </si>
  <si>
    <t>IMGN632 (CD123 Antibody)</t>
  </si>
  <si>
    <t>Total Pipeline Product Sales</t>
  </si>
  <si>
    <t>Royalties and contract revenues - Other</t>
  </si>
  <si>
    <t>Q121</t>
  </si>
  <si>
    <t>Q221</t>
  </si>
  <si>
    <t>Q321</t>
  </si>
  <si>
    <t>Q421</t>
  </si>
  <si>
    <t>Other revenues</t>
  </si>
  <si>
    <t>Interest Expense</t>
  </si>
  <si>
    <t xml:space="preserve"> -</t>
  </si>
  <si>
    <t>Fx (loss) gain</t>
  </si>
  <si>
    <t>R&amp;D % Revenue</t>
  </si>
  <si>
    <t>R&amp;D YoY growth</t>
  </si>
  <si>
    <t>SG&amp;A % Revenue</t>
  </si>
  <si>
    <t>SG&amp;A YoY growth</t>
  </si>
  <si>
    <t>Effective Tax Rate</t>
  </si>
  <si>
    <t>Profitabiltiy</t>
  </si>
  <si>
    <t>Gross Margin %</t>
  </si>
  <si>
    <t>Operating Margin %</t>
  </si>
  <si>
    <t>Net Margin %</t>
  </si>
  <si>
    <t>Valuation Date</t>
  </si>
  <si>
    <t>Xywav</t>
  </si>
  <si>
    <t>Interest (Expense) / Income</t>
    <phoneticPr fontId="43" type="noConversion"/>
  </si>
  <si>
    <t xml:space="preserve">Interest Rate </t>
    <phoneticPr fontId="43" type="noConversion"/>
  </si>
  <si>
    <t>Total Debt</t>
    <phoneticPr fontId="43" type="noConversion"/>
  </si>
  <si>
    <t xml:space="preserve">Working Capital </t>
    <phoneticPr fontId="43" type="noConversion"/>
  </si>
  <si>
    <t>A/C Days</t>
    <phoneticPr fontId="43" type="noConversion"/>
  </si>
  <si>
    <t>Inventory Days</t>
    <phoneticPr fontId="43" type="noConversion"/>
  </si>
  <si>
    <t>A/P Days</t>
    <phoneticPr fontId="43" type="noConversion"/>
  </si>
  <si>
    <t>As % of Rev</t>
    <phoneticPr fontId="43" type="noConversion"/>
  </si>
  <si>
    <t>Depreciation as % of Rev</t>
    <phoneticPr fontId="43" type="noConversion"/>
  </si>
  <si>
    <t>Amortization as % of Rev</t>
    <phoneticPr fontId="43" type="noConversion"/>
  </si>
  <si>
    <t>Capex as % of Rev</t>
    <phoneticPr fontId="43" type="noConversion"/>
  </si>
  <si>
    <t>Acquired IPR&amp;D as % of Rev</t>
    <phoneticPr fontId="43" type="noConversion"/>
  </si>
  <si>
    <t>Assumptions</t>
  </si>
  <si>
    <t>Others</t>
  </si>
  <si>
    <t>Enterprise Value (100%)</t>
  </si>
  <si>
    <t>US$m</t>
  </si>
  <si>
    <t>Transaction Date</t>
  </si>
  <si>
    <t>Less: debt</t>
  </si>
  <si>
    <t>Bid Premium %</t>
  </si>
  <si>
    <t>%</t>
  </si>
  <si>
    <t>Add: cash</t>
  </si>
  <si>
    <t>Acquisition stake %</t>
  </si>
  <si>
    <t>Less: Minority interest</t>
  </si>
  <si>
    <t>Goodwill created</t>
  </si>
  <si>
    <t>Equity Value (100%)</t>
  </si>
  <si>
    <t>Yield (%)</t>
  </si>
  <si>
    <t>Minority interest created</t>
  </si>
  <si>
    <t>Implied P/E (2022E)</t>
    <phoneticPr fontId="43" type="noConversion"/>
  </si>
  <si>
    <t>x</t>
  </si>
  <si>
    <t>Sources</t>
  </si>
  <si>
    <t>Uses</t>
  </si>
  <si>
    <t>Merger loan</t>
  </si>
  <si>
    <t>Equity purchase price</t>
  </si>
  <si>
    <t>Equity raise</t>
  </si>
  <si>
    <t>Debt refinance</t>
  </si>
  <si>
    <t>Existing cash</t>
  </si>
  <si>
    <t>Transaction costs</t>
  </si>
  <si>
    <t>Total Sources</t>
  </si>
  <si>
    <t>Total Uses</t>
  </si>
  <si>
    <t>% of Target revenue</t>
  </si>
  <si>
    <t>Equity Raise Assumptions</t>
  </si>
  <si>
    <t>Debt Raise Assumptions</t>
  </si>
  <si>
    <t>% of Target costs</t>
  </si>
  <si>
    <t>Existing debt</t>
  </si>
  <si>
    <t>LIBOR</t>
  </si>
  <si>
    <t>Margin</t>
  </si>
  <si>
    <t>Interest rate</t>
  </si>
  <si>
    <t>Issuance price</t>
  </si>
  <si>
    <t>Cash sweep %</t>
  </si>
  <si>
    <t>% Phasing</t>
  </si>
  <si>
    <t>% of current shares outstanding</t>
  </si>
  <si>
    <t>Interst rate</t>
  </si>
  <si>
    <t>Financials (US$m unless specified)</t>
  </si>
  <si>
    <t>P&amp;L</t>
  </si>
  <si>
    <t>Adjustment</t>
  </si>
  <si>
    <t>Pro-forma</t>
  </si>
  <si>
    <t>Revenue</t>
  </si>
  <si>
    <t>Growth %</t>
  </si>
  <si>
    <t>EBITDA</t>
  </si>
  <si>
    <t>EBITDA Margin %</t>
  </si>
  <si>
    <t>Less: D&amp;A</t>
    <phoneticPr fontId="43" type="noConversion"/>
  </si>
  <si>
    <t>As a % of revenue</t>
  </si>
  <si>
    <t>EBIT</t>
  </si>
  <si>
    <t>Net interest expense</t>
  </si>
  <si>
    <t>PBT</t>
  </si>
  <si>
    <t>Tax</t>
  </si>
  <si>
    <t>Tax rate %</t>
  </si>
  <si>
    <t>One-off financial gain</t>
  </si>
  <si>
    <t>EPS</t>
  </si>
  <si>
    <t>EPS Accretion/(Dilution)</t>
  </si>
  <si>
    <t>Balance Sheet</t>
  </si>
  <si>
    <t>Asset</t>
  </si>
  <si>
    <t>Cash</t>
  </si>
  <si>
    <t>Other current assets</t>
  </si>
  <si>
    <t>Total Assets</t>
  </si>
  <si>
    <t>Liabilities</t>
  </si>
  <si>
    <t>Payables</t>
  </si>
  <si>
    <t>LT debt</t>
  </si>
  <si>
    <t>Other non-current liabilities</t>
  </si>
  <si>
    <t>Equities</t>
  </si>
  <si>
    <t>Common equity</t>
  </si>
  <si>
    <t>Minority interest</t>
  </si>
  <si>
    <t>Total shareholders' equity</t>
  </si>
  <si>
    <t>Balance check</t>
  </si>
  <si>
    <t>Cashflow Statement</t>
  </si>
  <si>
    <t>Net income</t>
  </si>
  <si>
    <t>Add: D&amp;A</t>
  </si>
  <si>
    <t>Less: Change in net WC</t>
  </si>
  <si>
    <t>Total CFO</t>
  </si>
  <si>
    <t>Capex</t>
  </si>
  <si>
    <t>Total CFI</t>
  </si>
  <si>
    <t>Issuance of new shares</t>
  </si>
  <si>
    <t>Repayment of debt</t>
  </si>
  <si>
    <t>Total CFF</t>
  </si>
  <si>
    <t>Total Cash flow</t>
  </si>
  <si>
    <t>Debt Schedule</t>
  </si>
  <si>
    <t>Cash flow available for debt repayment</t>
  </si>
  <si>
    <t>Cash flow available for debt sweep</t>
  </si>
  <si>
    <t>Debt Schedule - Existing Debt</t>
  </si>
  <si>
    <t>BoP</t>
  </si>
  <si>
    <t>EoP</t>
  </si>
  <si>
    <t>Interest expenses</t>
  </si>
  <si>
    <t>Debt Schedule - Merger Loan</t>
  </si>
  <si>
    <t>Valuation</t>
    <phoneticPr fontId="43" type="noConversion"/>
  </si>
  <si>
    <t>GWPH</t>
    <phoneticPr fontId="43" type="noConversion"/>
  </si>
  <si>
    <t xml:space="preserve">Goodwill </t>
    <phoneticPr fontId="43" type="noConversion"/>
  </si>
  <si>
    <t>EBITDA</t>
    <phoneticPr fontId="43" type="noConversion"/>
  </si>
  <si>
    <t>D&amp;A</t>
    <phoneticPr fontId="43" type="noConversion"/>
  </si>
  <si>
    <t>Implied EV/Sales multiple (2020A)</t>
    <phoneticPr fontId="43" type="noConversion"/>
  </si>
  <si>
    <t>No. of shares outstanding (mm)</t>
    <phoneticPr fontId="43" type="noConversion"/>
  </si>
  <si>
    <t>Revenues</t>
    <phoneticPr fontId="43" type="noConversion"/>
  </si>
  <si>
    <t>EBIT</t>
    <phoneticPr fontId="43" type="noConversion"/>
  </si>
  <si>
    <t>EBIT * (1-t)</t>
    <phoneticPr fontId="43" type="noConversion"/>
  </si>
  <si>
    <t>Tax rate</t>
    <phoneticPr fontId="43" type="noConversion"/>
  </si>
  <si>
    <t>Other Items</t>
    <phoneticPr fontId="43" type="noConversion"/>
  </si>
  <si>
    <t>Sources and Uses</t>
    <phoneticPr fontId="43" type="noConversion"/>
  </si>
  <si>
    <t>Other current liabilities</t>
    <phoneticPr fontId="43" type="noConversion"/>
  </si>
  <si>
    <t xml:space="preserve">Cash Flow from Operation </t>
    <phoneticPr fontId="43" type="noConversion"/>
  </si>
  <si>
    <t xml:space="preserve">Cash Flow from Investments </t>
    <phoneticPr fontId="43" type="noConversion"/>
  </si>
  <si>
    <t xml:space="preserve">Cash Flow from Financing </t>
    <phoneticPr fontId="43" type="noConversion"/>
  </si>
  <si>
    <t>Add: Other Adj.</t>
    <phoneticPr fontId="43" type="noConversion"/>
  </si>
  <si>
    <t>Working Capital</t>
    <phoneticPr fontId="43" type="noConversion"/>
  </si>
  <si>
    <t>Acquiror Share Price</t>
    <phoneticPr fontId="43" type="noConversion"/>
  </si>
  <si>
    <t xml:space="preserve">Issuance premium/(discount) </t>
    <phoneticPr fontId="43" type="noConversion"/>
  </si>
  <si>
    <t>No. of shares issued (mm)</t>
    <phoneticPr fontId="43" type="noConversion"/>
  </si>
  <si>
    <t>Pro forma shares outstanding (mm)</t>
    <phoneticPr fontId="43" type="noConversion"/>
  </si>
  <si>
    <t xml:space="preserve">Target current share price </t>
    <phoneticPr fontId="43" type="noConversion"/>
  </si>
  <si>
    <t xml:space="preserve">Target bid share price </t>
    <phoneticPr fontId="43" type="noConversion"/>
  </si>
  <si>
    <t xml:space="preserve">Synergies </t>
    <phoneticPr fontId="43" type="noConversion"/>
  </si>
  <si>
    <t xml:space="preserve">Revenue synergies </t>
    <phoneticPr fontId="43" type="noConversion"/>
  </si>
  <si>
    <t xml:space="preserve">Cost synergies </t>
    <phoneticPr fontId="43" type="noConversion"/>
  </si>
  <si>
    <t xml:space="preserve">Total synergies </t>
    <phoneticPr fontId="43" type="noConversion"/>
  </si>
  <si>
    <t xml:space="preserve">Cash interest </t>
    <phoneticPr fontId="43" type="noConversion"/>
  </si>
  <si>
    <t>Capex</t>
    <phoneticPr fontId="43" type="noConversion"/>
  </si>
  <si>
    <t>Net Working Capital</t>
    <phoneticPr fontId="43" type="noConversion"/>
  </si>
  <si>
    <t>Change in NWC</t>
    <phoneticPr fontId="43" type="noConversion"/>
  </si>
  <si>
    <t>WACC</t>
    <phoneticPr fontId="43" type="noConversion"/>
  </si>
  <si>
    <t>Discount year</t>
    <phoneticPr fontId="43" type="noConversion"/>
  </si>
  <si>
    <t>Discount factor</t>
    <phoneticPr fontId="43" type="noConversion"/>
  </si>
  <si>
    <t>PV of FCFF</t>
    <phoneticPr fontId="43" type="noConversion"/>
  </si>
  <si>
    <t>Terminal Value</t>
    <phoneticPr fontId="43" type="noConversion"/>
  </si>
  <si>
    <t>PV of Terminal Value</t>
    <phoneticPr fontId="43" type="noConversion"/>
  </si>
  <si>
    <t>Enterprise Value</t>
    <phoneticPr fontId="43" type="noConversion"/>
  </si>
  <si>
    <t>Sensitivity Analysis - Enterprise Value</t>
    <phoneticPr fontId="65" type="noConversion"/>
  </si>
  <si>
    <t>+D&amp;A</t>
  </si>
  <si>
    <t>-Capex</t>
  </si>
  <si>
    <t>-Change in NWC</t>
  </si>
  <si>
    <t>FCFF</t>
  </si>
  <si>
    <t>2021E</t>
  </si>
  <si>
    <t>2022E</t>
  </si>
  <si>
    <t>2023E</t>
  </si>
  <si>
    <t>2024E</t>
  </si>
  <si>
    <t>2025E</t>
  </si>
  <si>
    <t>2026E</t>
  </si>
  <si>
    <t>2027E</t>
  </si>
  <si>
    <t>2028E</t>
  </si>
  <si>
    <t>2029E</t>
  </si>
  <si>
    <t>2030E</t>
  </si>
  <si>
    <t>2031E</t>
  </si>
  <si>
    <t>2032E</t>
  </si>
  <si>
    <t>2033E</t>
  </si>
  <si>
    <t>2034E</t>
  </si>
  <si>
    <t>2035E</t>
  </si>
  <si>
    <t>2018A</t>
  </si>
  <si>
    <t>2019A</t>
  </si>
  <si>
    <t>2020A</t>
  </si>
  <si>
    <t>2016A</t>
  </si>
  <si>
    <t>2017A</t>
  </si>
  <si>
    <t>FV of acquired tech, Est</t>
  </si>
  <si>
    <t>Other non-current assets</t>
  </si>
  <si>
    <t xml:space="preserve">Buyer revenue </t>
  </si>
  <si>
    <t xml:space="preserve">Buyer costs </t>
  </si>
  <si>
    <t>Non-GAAP Net Income</t>
  </si>
  <si>
    <t>DCF Valuation</t>
  </si>
  <si>
    <t>WACC</t>
  </si>
  <si>
    <t>Terminal Growth</t>
  </si>
  <si>
    <t>NPV Of Cash Flows</t>
  </si>
  <si>
    <t>Terminal Value</t>
  </si>
  <si>
    <t>Enterprise value</t>
  </si>
  <si>
    <t>Equity value</t>
  </si>
  <si>
    <t>Equity value per diluted share</t>
  </si>
  <si>
    <t>Current share price (12/31/2020)</t>
  </si>
  <si>
    <t>Upside/(downside)</t>
  </si>
  <si>
    <t>Share count</t>
  </si>
  <si>
    <t>Less: Pro forma debt</t>
  </si>
  <si>
    <t>Add: Pro forma cash</t>
  </si>
  <si>
    <t>Pro Forma at Closing</t>
  </si>
  <si>
    <t>2011A</t>
  </si>
  <si>
    <t>2012A</t>
  </si>
  <si>
    <t>2013A</t>
  </si>
  <si>
    <t>2014A</t>
  </si>
  <si>
    <t>2015A</t>
  </si>
  <si>
    <t>Terminal Growth Rate</t>
  </si>
  <si>
    <t>Source: 202102 Acquisition of GW Pharmaceuticals slides</t>
  </si>
  <si>
    <t>Scenario Analysis</t>
  </si>
  <si>
    <t>Bear</t>
  </si>
  <si>
    <t>Base</t>
  </si>
  <si>
    <t>Bull</t>
  </si>
  <si>
    <t xml:space="preserve">Revenue synergies </t>
  </si>
  <si>
    <t xml:space="preserve">Cost synergies </t>
  </si>
  <si>
    <t>Case Choose</t>
  </si>
  <si>
    <t>Sensitivity Analysis - PT</t>
  </si>
  <si>
    <t>Growth%</t>
  </si>
  <si>
    <t>Accretion/Dilution analysis</t>
  </si>
  <si>
    <t>Conclusion &amp; Comments</t>
  </si>
  <si>
    <t xml:space="preserve">1. In my base case scenario, this M&amp;A deal would give rise to a dilution as to JAZZ, with an EPS dilution of 24.4% in expected year 2022 </t>
  </si>
  <si>
    <t>Total D&amp;A</t>
  </si>
  <si>
    <t>D&amp;A Cap</t>
  </si>
  <si>
    <t>2. In my base case scenario, JAZZ would be likely to achieve a target price of $181 per share after this M&amp;A deal, which would be 10% upside of the current stock price (Dec 31st, 2020)</t>
  </si>
  <si>
    <t>Created Date: Dec 30th, 2022</t>
  </si>
  <si>
    <t>Last Updated Date: Jan 2nd, 2023</t>
  </si>
  <si>
    <t>Topic: Cintas Acquires Vestis Corporation proposal</t>
  </si>
  <si>
    <t>Uniform Rental &amp; Facility Services</t>
  </si>
  <si>
    <t>% (of revenue)</t>
  </si>
  <si>
    <t>δ</t>
  </si>
  <si>
    <t>First Aid and Safety Services</t>
  </si>
  <si>
    <t>All Other</t>
  </si>
  <si>
    <t>Fire Protection Services</t>
  </si>
  <si>
    <t>Uniform Direct Sales</t>
  </si>
  <si>
    <t>CTAS</t>
  </si>
  <si>
    <t>VSTS</t>
  </si>
  <si>
    <t>Cintas</t>
  </si>
  <si>
    <t xml:space="preserve">bbn </t>
  </si>
  <si>
    <t>Revenue:</t>
  </si>
  <si>
    <t>Total Revenue</t>
  </si>
  <si>
    <t>COGS:</t>
  </si>
  <si>
    <t>% (of Revenue)</t>
  </si>
  <si>
    <t>First Aid &amp; Safety Services</t>
  </si>
  <si>
    <t>Total COGS</t>
  </si>
  <si>
    <t>Gross Margin:</t>
  </si>
  <si>
    <t>Total Gross Margin</t>
  </si>
  <si>
    <t>S&amp;A Expense</t>
  </si>
  <si>
    <t>Total S&amp;A</t>
  </si>
  <si>
    <t>Operating Income</t>
  </si>
  <si>
    <t>Interest Expense, Net</t>
  </si>
  <si>
    <t>Income from Continuing Operations Before Income Taxes</t>
  </si>
  <si>
    <t>Cintas Corporation</t>
  </si>
  <si>
    <t>Cost of Uniform Rental and Facility Services</t>
  </si>
  <si>
    <t>Cost of 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</si>
</sst>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7">
    <numFmt numFmtId="7" formatCode="&quot;$&quot;#,##0.00_);\(&quot;$&quot;#,##0.00\)"/>
    <numFmt numFmtId="8" formatCode="&quot;$&quot;#,##0.00_);[Red]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&quot;$&quot;\ #,##0_);_(* &quot;$&quot;\ \(#,##0\);_(* &quot;&quot;&quot;$&quot;\ \ \-&quot;&quot;?_);_(@_)"/>
    <numFmt numFmtId="165" formatCode="_(* &quot;$&quot;\ #,##0.00_);_(* &quot;$&quot;\ \(#,##0.00\);_(* &quot;&quot;&quot;$&quot;\ \ \-&quot;&quot;?_);_(@_)"/>
    <numFmt numFmtId="166" formatCode="_(* #,##0_);_(* \(#,##0\);_(* &quot;   -&quot;?_);_(@_)"/>
    <numFmt numFmtId="167" formatCode="_(* #,##0.0%;_(* \(#,##0.0\)%;_(* &quot;   -&quot;?_)"/>
    <numFmt numFmtId="168" formatCode="#,##0.0%;\(#,##0.0%\)"/>
    <numFmt numFmtId="169" formatCode="_(* #,##0%;_(* \(#,##0\)%;_(* &quot;   -&quot;?_)"/>
    <numFmt numFmtId="170" formatCode="0.0%"/>
    <numFmt numFmtId="171" formatCode="_(* #,##0_);_(* \(#,##0\);_(* &quot;-&quot;??_);_(@_)"/>
    <numFmt numFmtId="172" formatCode="_(* #,##0.000_);_(* \(#,##0.000\);_(* &quot;   -&quot;?_);_(@_)"/>
    <numFmt numFmtId="173" formatCode="m/d/yy;@"/>
    <numFmt numFmtId="174" formatCode="0.0\ \x"/>
    <numFmt numFmtId="175" formatCode="0000\E"/>
    <numFmt numFmtId="176" formatCode="_(&quot;$&quot;* #,##0.0_);_(&quot;$&quot;* \(#,##0.0\);_(&quot;$&quot;* &quot;-&quot;?_);_(@_)"/>
    <numFmt numFmtId="177" formatCode="0000\A"/>
    <numFmt numFmtId="178" formatCode="_(* #,##0.0_);_(* \(#,##0.0\);_(* &quot;-&quot;?_);_(@_)"/>
    <numFmt numFmtId="179" formatCode="_(* #,##0_);_(* \(#,##0\);_(* &quot;-&quot;?_);_(@_)"/>
    <numFmt numFmtId="180" formatCode="_(* #,##0.0_);_(* \(#,##0.0\);_(* &quot;-&quot;??_);_(@_)"/>
    <numFmt numFmtId="181" formatCode="_(* #,##0.00_);_(* \(#,##0.00\);_(* &quot;   -&quot;?_);_(@_)"/>
    <numFmt numFmtId="182" formatCode="_ * #,##0_ ;_ * \-#,##0_ ;_ * &quot;-&quot;??_ ;_ @_ "/>
    <numFmt numFmtId="183" formatCode="&quot;$&quot;#,##0"/>
    <numFmt numFmtId="184" formatCode="_(&quot;$&quot;* #,##0_);_(&quot;$&quot;* \(#,##0\);_(&quot;$&quot;* &quot;-&quot;??_);_(@_)"/>
    <numFmt numFmtId="185" formatCode="0.00_);[Red]\(0.00\)"/>
  </numFmts>
  <fonts count="8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Helvetica"/>
      <family val="2"/>
    </font>
    <font>
      <b/>
      <sz val="11"/>
      <color theme="0"/>
      <name val="Helvetica"/>
      <family val="2"/>
    </font>
    <font>
      <i/>
      <sz val="11"/>
      <color theme="0"/>
      <name val="Helvetica"/>
      <family val="2"/>
    </font>
    <font>
      <b/>
      <sz val="11"/>
      <color theme="1"/>
      <name val="Helvetica"/>
      <family val="2"/>
    </font>
    <font>
      <b/>
      <sz val="11"/>
      <name val="Helvetica"/>
      <family val="2"/>
    </font>
    <font>
      <b/>
      <i/>
      <sz val="11"/>
      <name val="Helvetica"/>
      <family val="2"/>
    </font>
    <font>
      <sz val="11"/>
      <color indexed="17"/>
      <name val="Helvetica"/>
      <family val="2"/>
    </font>
    <font>
      <sz val="11"/>
      <name val="Helvetica"/>
      <family val="2"/>
    </font>
    <font>
      <sz val="11"/>
      <color indexed="12"/>
      <name val="Helvetica"/>
      <family val="2"/>
    </font>
    <font>
      <u val="singleAccounting"/>
      <sz val="11"/>
      <color indexed="17"/>
      <name val="Helvetica"/>
      <family val="2"/>
    </font>
    <font>
      <u val="singleAccounting"/>
      <sz val="11"/>
      <name val="Helvetica"/>
      <family val="2"/>
    </font>
    <font>
      <u val="singleAccounting"/>
      <sz val="11"/>
      <color theme="1"/>
      <name val="Helvetica"/>
      <family val="2"/>
    </font>
    <font>
      <u val="singleAccounting"/>
      <sz val="11"/>
      <color indexed="12"/>
      <name val="Helvetica"/>
      <family val="2"/>
    </font>
    <font>
      <sz val="11"/>
      <color rgb="FF008000"/>
      <name val="Helvetica"/>
      <family val="2"/>
    </font>
    <font>
      <u val="singleAccounting"/>
      <sz val="11"/>
      <color rgb="FF008000"/>
      <name val="Helvetica"/>
      <family val="2"/>
    </font>
    <font>
      <b/>
      <sz val="11"/>
      <color indexed="12"/>
      <name val="Helvetica"/>
      <family val="2"/>
    </font>
    <font>
      <u/>
      <sz val="11"/>
      <color indexed="12"/>
      <name val="Helvetica"/>
      <family val="2"/>
    </font>
    <font>
      <u/>
      <sz val="11"/>
      <name val="Helvetica"/>
      <family val="2"/>
    </font>
    <font>
      <sz val="11"/>
      <color theme="0"/>
      <name val="Helvetica"/>
      <family val="2"/>
    </font>
    <font>
      <i/>
      <sz val="11"/>
      <color theme="1"/>
      <name val="Helvetica"/>
      <family val="2"/>
    </font>
    <font>
      <sz val="8"/>
      <color theme="1"/>
      <name val="Arial Narrow"/>
      <family val="2"/>
    </font>
    <font>
      <b/>
      <u val="singleAccounting"/>
      <sz val="11"/>
      <color theme="1"/>
      <name val="Helvetica"/>
      <family val="2"/>
    </font>
    <font>
      <b/>
      <u val="singleAccounting"/>
      <sz val="11"/>
      <color indexed="12"/>
      <name val="Helvetica"/>
      <family val="2"/>
    </font>
    <font>
      <b/>
      <u val="singleAccounting"/>
      <sz val="11"/>
      <name val="Helvetica"/>
      <family val="2"/>
    </font>
    <font>
      <sz val="11"/>
      <color theme="1"/>
      <name val="Helvetica"/>
      <family val="2"/>
    </font>
    <font>
      <b/>
      <sz val="11"/>
      <color theme="0"/>
      <name val="Helvetica"/>
      <family val="2"/>
    </font>
    <font>
      <b/>
      <i/>
      <sz val="11"/>
      <color theme="0"/>
      <name val="Helvetica"/>
      <family val="2"/>
    </font>
    <font>
      <b/>
      <sz val="11"/>
      <color theme="1"/>
      <name val="Helvetica"/>
      <family val="2"/>
    </font>
    <font>
      <b/>
      <sz val="11"/>
      <name val="Helvetica"/>
      <family val="2"/>
    </font>
    <font>
      <b/>
      <i/>
      <sz val="11"/>
      <name val="Helvetica"/>
      <family val="2"/>
    </font>
    <font>
      <sz val="11"/>
      <color indexed="12"/>
      <name val="Helvetica"/>
      <family val="2"/>
    </font>
    <font>
      <sz val="11"/>
      <color indexed="17"/>
      <name val="Helvetica"/>
      <family val="2"/>
    </font>
    <font>
      <u val="singleAccounting"/>
      <sz val="11"/>
      <color indexed="12"/>
      <name val="Helvetica"/>
      <family val="2"/>
    </font>
    <font>
      <u val="singleAccounting"/>
      <sz val="11"/>
      <color theme="1"/>
      <name val="Helvetica"/>
      <family val="2"/>
    </font>
    <font>
      <u val="singleAccounting"/>
      <sz val="11"/>
      <color indexed="17"/>
      <name val="Helvetica"/>
      <family val="2"/>
    </font>
    <font>
      <u val="singleAccounting"/>
      <sz val="11"/>
      <name val="Helvetica"/>
      <family val="2"/>
    </font>
    <font>
      <sz val="11"/>
      <name val="Helvetica"/>
      <family val="2"/>
    </font>
    <font>
      <sz val="11"/>
      <color rgb="FF008000"/>
      <name val="Helvetica"/>
      <family val="2"/>
    </font>
    <font>
      <sz val="11"/>
      <color rgb="FF0000FF"/>
      <name val="Helvetica"/>
      <family val="2"/>
    </font>
    <font>
      <u val="singleAccounting"/>
      <sz val="11"/>
      <color rgb="FF0000FF"/>
      <name val="Helvetica"/>
      <family val="2"/>
    </font>
    <font>
      <sz val="11"/>
      <color rgb="FF0000FF"/>
      <name val="Helvetica"/>
      <family val="2"/>
    </font>
    <font>
      <sz val="9"/>
      <name val="Calibri"/>
      <family val="3"/>
      <charset val="134"/>
      <scheme val="minor"/>
    </font>
    <font>
      <i/>
      <sz val="11"/>
      <color rgb="FF008000"/>
      <name val="Helvetica"/>
      <family val="2"/>
    </font>
    <font>
      <sz val="9"/>
      <color indexed="81"/>
      <name val="Tahoma"/>
      <family val="2"/>
    </font>
    <font>
      <sz val="9"/>
      <color theme="1"/>
      <name val="Helvetica"/>
      <family val="2"/>
    </font>
    <font>
      <b/>
      <sz val="9"/>
      <color theme="0"/>
      <name val="Helvetica"/>
      <family val="2"/>
    </font>
    <font>
      <b/>
      <sz val="9"/>
      <color theme="1"/>
      <name val="Helvetica"/>
      <family val="2"/>
    </font>
    <font>
      <i/>
      <sz val="9"/>
      <name val="Helvetica"/>
      <family val="2"/>
    </font>
    <font>
      <sz val="9"/>
      <color theme="1"/>
      <name val="Helvetica"/>
      <family val="2"/>
    </font>
    <font>
      <i/>
      <sz val="9"/>
      <color rgb="FF0000FF"/>
      <name val="Helvetica"/>
      <family val="2"/>
    </font>
    <font>
      <i/>
      <sz val="9"/>
      <color theme="1"/>
      <name val="Helvetica"/>
      <family val="2"/>
    </font>
    <font>
      <sz val="9"/>
      <name val="Helvetica"/>
      <family val="2"/>
    </font>
    <font>
      <b/>
      <sz val="9"/>
      <name val="Helvetica"/>
      <family val="2"/>
    </font>
    <font>
      <b/>
      <i/>
      <sz val="9"/>
      <color theme="1"/>
      <name val="Helvetica"/>
      <family val="2"/>
    </font>
    <font>
      <b/>
      <u/>
      <sz val="9"/>
      <color theme="1"/>
      <name val="Helvetica"/>
      <family val="2"/>
    </font>
    <font>
      <sz val="9"/>
      <color rgb="FF0000FF"/>
      <name val="Helvetica"/>
      <family val="2"/>
    </font>
    <font>
      <sz val="9"/>
      <color rgb="FFFF0000"/>
      <name val="Helvetica"/>
      <family val="2"/>
    </font>
    <font>
      <i/>
      <sz val="9"/>
      <color rgb="FFFF0000"/>
      <name val="Helvetica"/>
      <family val="2"/>
    </font>
    <font>
      <b/>
      <sz val="9"/>
      <color theme="0"/>
      <name val="Helvetica"/>
      <family val="2"/>
    </font>
    <font>
      <sz val="9"/>
      <name val="Helvetica"/>
      <family val="2"/>
    </font>
    <font>
      <i/>
      <sz val="9"/>
      <name val="Helvetica"/>
      <family val="2"/>
    </font>
    <font>
      <b/>
      <sz val="9"/>
      <color rgb="FF0000FF"/>
      <name val="Helvetica"/>
      <family val="2"/>
    </font>
    <font>
      <i/>
      <sz val="11"/>
      <name val="Helvetica"/>
      <family val="2"/>
    </font>
    <font>
      <sz val="9"/>
      <name val="宋体"/>
      <family val="3"/>
      <charset val="134"/>
    </font>
    <font>
      <b/>
      <sz val="10"/>
      <color theme="0"/>
      <name val="Helvetica"/>
      <family val="2"/>
    </font>
    <font>
      <sz val="10"/>
      <name val="Helvetica"/>
      <family val="2"/>
    </font>
    <font>
      <sz val="10"/>
      <color indexed="9"/>
      <name val="Helvetica"/>
      <family val="2"/>
    </font>
    <font>
      <b/>
      <sz val="10"/>
      <name val="Helvetica"/>
      <family val="2"/>
    </font>
    <font>
      <sz val="9"/>
      <color rgb="FF000000"/>
      <name val="Tahoma"/>
      <family val="2"/>
    </font>
    <font>
      <b/>
      <i/>
      <sz val="18"/>
      <color rgb="FFFF0000"/>
      <name val="Calibri"/>
      <family val="2"/>
      <scheme val="minor"/>
    </font>
    <font>
      <b/>
      <sz val="9"/>
      <color rgb="FF000000"/>
      <name val="Helvetica"/>
      <family val="2"/>
    </font>
    <font>
      <sz val="9"/>
      <color rgb="FF000000"/>
      <name val="Helvetica"/>
      <family val="2"/>
    </font>
    <font>
      <i/>
      <sz val="9"/>
      <color rgb="FF000000"/>
      <name val="Helvetica"/>
      <family val="2"/>
    </font>
    <font>
      <i/>
      <u/>
      <sz val="9"/>
      <color theme="1"/>
      <name val="Helvetica"/>
      <family val="2"/>
    </font>
    <font>
      <b/>
      <sz val="16"/>
      <color theme="1"/>
      <name val="Heiti TC Medium"/>
    </font>
    <font>
      <sz val="10"/>
      <color theme="1"/>
      <name val="Calibri"/>
      <family val="2"/>
      <scheme val="minor"/>
    </font>
    <font>
      <sz val="13"/>
      <color theme="1"/>
      <name val="Heiti TC Medium"/>
    </font>
    <font>
      <b/>
      <sz val="13"/>
      <color theme="1"/>
      <name val="Heiti TC Medium"/>
    </font>
    <font>
      <sz val="12"/>
      <color rgb="FF222222"/>
      <name val="Arial"/>
      <family val="2"/>
    </font>
    <font>
      <b/>
      <sz val="26"/>
      <color rgb="FFFF0000"/>
      <name val="Heiti TC Medium"/>
    </font>
    <font>
      <b/>
      <sz val="10"/>
      <color theme="1"/>
      <name val="Helvetica"/>
      <family val="2"/>
    </font>
    <font>
      <b/>
      <i/>
      <sz val="10"/>
      <color theme="0"/>
      <name val="Helvetica"/>
      <family val="2"/>
    </font>
    <font>
      <b/>
      <sz val="11"/>
      <color theme="1"/>
      <name val="Calibri"/>
      <family val="2"/>
      <scheme val="minor"/>
    </font>
    <font>
      <sz val="11"/>
      <color theme="0"/>
      <name val="Helvetica"/>
    </font>
    <font>
      <sz val="11"/>
      <color theme="9"/>
      <name val="Calibri"/>
      <family val="2"/>
      <scheme val="minor"/>
    </font>
    <font>
      <b/>
      <sz val="9"/>
      <color theme="1"/>
      <name val="Helvetica"/>
    </font>
  </fonts>
  <fills count="2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lightUp"/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-0.249977111117893"/>
        <bgColor indexed="64"/>
      </patternFill>
    </fill>
  </fills>
  <borders count="4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dotted">
        <color auto="1"/>
      </left>
      <right/>
      <top/>
      <bottom style="thin">
        <color indexed="64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/>
      <diagonal/>
    </border>
    <border>
      <left style="dotted">
        <color auto="1"/>
      </left>
      <right style="dotted">
        <color auto="1"/>
      </right>
      <top style="dotted">
        <color auto="1"/>
      </top>
      <bottom style="thin">
        <color indexed="64"/>
      </bottom>
      <diagonal/>
    </border>
    <border>
      <left/>
      <right style="dotted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  <xf numFmtId="44" fontId="1" fillId="0" borderId="0" applyFont="0" applyFill="0" applyBorder="0" applyAlignment="0" applyProtection="0"/>
  </cellStyleXfs>
  <cellXfs count="551">
    <xf numFmtId="0" fontId="0" fillId="0" borderId="0" xfId="0"/>
    <xf numFmtId="0" fontId="2" fillId="0" borderId="0" xfId="0" applyFont="1"/>
    <xf numFmtId="0" fontId="2" fillId="2" borderId="0" xfId="0" applyFont="1" applyFill="1"/>
    <xf numFmtId="0" fontId="6" fillId="4" borderId="0" xfId="0" applyFont="1" applyFill="1" applyAlignment="1">
      <alignment horizontal="right"/>
    </xf>
    <xf numFmtId="0" fontId="7" fillId="4" borderId="0" xfId="0" applyFont="1" applyFill="1" applyAlignment="1">
      <alignment horizontal="right" indent="2"/>
    </xf>
    <xf numFmtId="164" fontId="6" fillId="4" borderId="0" xfId="0" applyNumberFormat="1" applyFont="1" applyFill="1" applyAlignment="1">
      <alignment horizontal="center"/>
    </xf>
    <xf numFmtId="164" fontId="6" fillId="2" borderId="0" xfId="0" applyNumberFormat="1" applyFont="1" applyFill="1" applyAlignment="1">
      <alignment horizontal="center"/>
    </xf>
    <xf numFmtId="0" fontId="6" fillId="4" borderId="2" xfId="0" applyFont="1" applyFill="1" applyBorder="1" applyAlignment="1">
      <alignment horizontal="right"/>
    </xf>
    <xf numFmtId="0" fontId="7" fillId="4" borderId="2" xfId="0" applyFont="1" applyFill="1" applyBorder="1" applyAlignment="1">
      <alignment horizontal="right" indent="2"/>
    </xf>
    <xf numFmtId="165" fontId="6" fillId="4" borderId="2" xfId="0" applyNumberFormat="1" applyFont="1" applyFill="1" applyBorder="1" applyAlignment="1">
      <alignment horizontal="center"/>
    </xf>
    <xf numFmtId="165" fontId="6" fillId="2" borderId="2" xfId="0" applyNumberFormat="1" applyFont="1" applyFill="1" applyBorder="1" applyAlignment="1">
      <alignment horizontal="center"/>
    </xf>
    <xf numFmtId="0" fontId="3" fillId="2" borderId="0" xfId="0" applyFont="1" applyFill="1" applyAlignment="1">
      <alignment horizontal="right"/>
    </xf>
    <xf numFmtId="0" fontId="3" fillId="2" borderId="0" xfId="0" applyFont="1" applyFill="1" applyAlignment="1">
      <alignment horizontal="left"/>
    </xf>
    <xf numFmtId="0" fontId="3" fillId="4" borderId="0" xfId="0" applyFont="1" applyFill="1" applyAlignment="1">
      <alignment horizontal="right"/>
    </xf>
    <xf numFmtId="0" fontId="5" fillId="2" borderId="0" xfId="0" applyFont="1" applyFill="1" applyAlignment="1">
      <alignment horizontal="right"/>
    </xf>
    <xf numFmtId="0" fontId="5" fillId="4" borderId="0" xfId="0" applyFont="1" applyFill="1" applyAlignment="1">
      <alignment horizontal="right"/>
    </xf>
    <xf numFmtId="0" fontId="2" fillId="0" borderId="0" xfId="0" applyFont="1" applyAlignment="1">
      <alignment horizontal="left" indent="1"/>
    </xf>
    <xf numFmtId="166" fontId="8" fillId="4" borderId="0" xfId="0" applyNumberFormat="1" applyFont="1" applyFill="1"/>
    <xf numFmtId="166" fontId="9" fillId="0" borderId="0" xfId="0" applyNumberFormat="1" applyFont="1"/>
    <xf numFmtId="166" fontId="2" fillId="5" borderId="0" xfId="0" applyNumberFormat="1" applyFont="1" applyFill="1"/>
    <xf numFmtId="166" fontId="10" fillId="4" borderId="0" xfId="0" applyNumberFormat="1" applyFont="1" applyFill="1"/>
    <xf numFmtId="166" fontId="10" fillId="2" borderId="0" xfId="0" applyNumberFormat="1" applyFont="1" applyFill="1"/>
    <xf numFmtId="0" fontId="2" fillId="5" borderId="0" xfId="0" applyFont="1" applyFill="1"/>
    <xf numFmtId="166" fontId="11" fillId="4" borderId="0" xfId="0" applyNumberFormat="1" applyFont="1" applyFill="1"/>
    <xf numFmtId="166" fontId="12" fillId="0" borderId="0" xfId="0" applyNumberFormat="1" applyFont="1"/>
    <xf numFmtId="166" fontId="13" fillId="5" borderId="0" xfId="0" applyNumberFormat="1" applyFont="1" applyFill="1"/>
    <xf numFmtId="166" fontId="12" fillId="4" borderId="0" xfId="0" applyNumberFormat="1" applyFont="1" applyFill="1"/>
    <xf numFmtId="166" fontId="14" fillId="4" borderId="0" xfId="0" applyNumberFormat="1" applyFont="1" applyFill="1"/>
    <xf numFmtId="166" fontId="14" fillId="2" borderId="0" xfId="0" applyNumberFormat="1" applyFont="1" applyFill="1"/>
    <xf numFmtId="166" fontId="2" fillId="4" borderId="0" xfId="0" applyNumberFormat="1" applyFont="1" applyFill="1"/>
    <xf numFmtId="166" fontId="9" fillId="5" borderId="0" xfId="0" applyNumberFormat="1" applyFont="1" applyFill="1"/>
    <xf numFmtId="166" fontId="12" fillId="5" borderId="0" xfId="0" applyNumberFormat="1" applyFont="1" applyFill="1"/>
    <xf numFmtId="166" fontId="9" fillId="4" borderId="0" xfId="0" applyNumberFormat="1" applyFont="1" applyFill="1"/>
    <xf numFmtId="166" fontId="2" fillId="5" borderId="0" xfId="1" applyNumberFormat="1" applyFont="1" applyFill="1"/>
    <xf numFmtId="166" fontId="9" fillId="2" borderId="0" xfId="0" applyNumberFormat="1" applyFont="1" applyFill="1"/>
    <xf numFmtId="166" fontId="8" fillId="2" borderId="0" xfId="0" applyNumberFormat="1" applyFont="1" applyFill="1"/>
    <xf numFmtId="166" fontId="15" fillId="5" borderId="0" xfId="0" applyNumberFormat="1" applyFont="1" applyFill="1"/>
    <xf numFmtId="166" fontId="16" fillId="5" borderId="0" xfId="0" applyNumberFormat="1" applyFont="1" applyFill="1"/>
    <xf numFmtId="0" fontId="2" fillId="0" borderId="0" xfId="0" applyFont="1" applyAlignment="1">
      <alignment horizontal="left"/>
    </xf>
    <xf numFmtId="0" fontId="9" fillId="5" borderId="0" xfId="0" applyFont="1" applyFill="1"/>
    <xf numFmtId="166" fontId="14" fillId="5" borderId="0" xfId="0" applyNumberFormat="1" applyFont="1" applyFill="1"/>
    <xf numFmtId="0" fontId="5" fillId="0" borderId="0" xfId="0" applyFont="1" applyAlignment="1">
      <alignment horizontal="left"/>
    </xf>
    <xf numFmtId="166" fontId="5" fillId="4" borderId="0" xfId="0" applyNumberFormat="1" applyFont="1" applyFill="1"/>
    <xf numFmtId="166" fontId="6" fillId="0" borderId="0" xfId="0" applyNumberFormat="1" applyFont="1"/>
    <xf numFmtId="166" fontId="5" fillId="5" borderId="0" xfId="1" applyNumberFormat="1" applyFont="1" applyFill="1"/>
    <xf numFmtId="166" fontId="5" fillId="5" borderId="0" xfId="0" applyNumberFormat="1" applyFont="1" applyFill="1"/>
    <xf numFmtId="0" fontId="2" fillId="4" borderId="0" xfId="0" applyFont="1" applyFill="1"/>
    <xf numFmtId="0" fontId="5" fillId="2" borderId="0" xfId="0" applyFont="1" applyFill="1" applyAlignment="1">
      <alignment horizontal="left"/>
    </xf>
    <xf numFmtId="165" fontId="5" fillId="4" borderId="0" xfId="0" applyNumberFormat="1" applyFont="1" applyFill="1"/>
    <xf numFmtId="165" fontId="6" fillId="2" borderId="0" xfId="0" applyNumberFormat="1" applyFont="1" applyFill="1"/>
    <xf numFmtId="165" fontId="5" fillId="2" borderId="0" xfId="0" applyNumberFormat="1" applyFont="1" applyFill="1"/>
    <xf numFmtId="164" fontId="5" fillId="2" borderId="0" xfId="0" applyNumberFormat="1" applyFont="1" applyFill="1"/>
    <xf numFmtId="166" fontId="8" fillId="4" borderId="0" xfId="1" applyNumberFormat="1" applyFont="1" applyFill="1"/>
    <xf numFmtId="165" fontId="2" fillId="4" borderId="0" xfId="0" applyNumberFormat="1" applyFont="1" applyFill="1"/>
    <xf numFmtId="165" fontId="2" fillId="2" borderId="0" xfId="0" applyNumberFormat="1" applyFont="1" applyFill="1"/>
    <xf numFmtId="165" fontId="2" fillId="2" borderId="0" xfId="1" applyNumberFormat="1" applyFont="1" applyFill="1"/>
    <xf numFmtId="165" fontId="2" fillId="4" borderId="0" xfId="1" applyNumberFormat="1" applyFont="1" applyFill="1"/>
    <xf numFmtId="167" fontId="2" fillId="2" borderId="0" xfId="0" applyNumberFormat="1" applyFont="1" applyFill="1" applyAlignment="1">
      <alignment horizontal="right"/>
    </xf>
    <xf numFmtId="0" fontId="2" fillId="5" borderId="0" xfId="0" applyFont="1" applyFill="1" applyAlignment="1">
      <alignment horizontal="left" indent="1"/>
    </xf>
    <xf numFmtId="0" fontId="2" fillId="4" borderId="0" xfId="0" applyFont="1" applyFill="1" applyAlignment="1">
      <alignment horizontal="right"/>
    </xf>
    <xf numFmtId="167" fontId="2" fillId="4" borderId="0" xfId="0" applyNumberFormat="1" applyFont="1" applyFill="1" applyAlignment="1">
      <alignment horizontal="right"/>
    </xf>
    <xf numFmtId="167" fontId="9" fillId="2" borderId="0" xfId="0" applyNumberFormat="1" applyFont="1" applyFill="1" applyAlignment="1">
      <alignment horizontal="right"/>
    </xf>
    <xf numFmtId="167" fontId="9" fillId="4" borderId="0" xfId="0" applyNumberFormat="1" applyFont="1" applyFill="1" applyAlignment="1">
      <alignment horizontal="right"/>
    </xf>
    <xf numFmtId="168" fontId="2" fillId="4" borderId="0" xfId="0" applyNumberFormat="1" applyFont="1" applyFill="1"/>
    <xf numFmtId="168" fontId="2" fillId="0" borderId="0" xfId="0" applyNumberFormat="1" applyFont="1"/>
    <xf numFmtId="167" fontId="9" fillId="2" borderId="0" xfId="0" applyNumberFormat="1" applyFont="1" applyFill="1"/>
    <xf numFmtId="168" fontId="8" fillId="2" borderId="0" xfId="0" applyNumberFormat="1" applyFont="1" applyFill="1"/>
    <xf numFmtId="168" fontId="2" fillId="2" borderId="0" xfId="0" applyNumberFormat="1" applyFont="1" applyFill="1"/>
    <xf numFmtId="168" fontId="9" fillId="2" borderId="0" xfId="0" applyNumberFormat="1" applyFont="1" applyFill="1"/>
    <xf numFmtId="166" fontId="2" fillId="0" borderId="0" xfId="0" applyNumberFormat="1" applyFont="1"/>
    <xf numFmtId="0" fontId="2" fillId="2" borderId="0" xfId="0" applyFont="1" applyFill="1" applyAlignment="1">
      <alignment horizontal="left" indent="1"/>
    </xf>
    <xf numFmtId="43" fontId="2" fillId="2" borderId="0" xfId="0" applyNumberFormat="1" applyFont="1" applyFill="1"/>
    <xf numFmtId="43" fontId="2" fillId="4" borderId="0" xfId="0" applyNumberFormat="1" applyFont="1" applyFill="1"/>
    <xf numFmtId="166" fontId="5" fillId="2" borderId="0" xfId="0" applyNumberFormat="1" applyFont="1" applyFill="1" applyAlignment="1">
      <alignment horizontal="right"/>
    </xf>
    <xf numFmtId="166" fontId="5" fillId="4" borderId="0" xfId="0" applyNumberFormat="1" applyFont="1" applyFill="1" applyAlignment="1">
      <alignment horizontal="right"/>
    </xf>
    <xf numFmtId="166" fontId="11" fillId="2" borderId="0" xfId="0" applyNumberFormat="1" applyFont="1" applyFill="1"/>
    <xf numFmtId="166" fontId="16" fillId="4" borderId="0" xfId="0" applyNumberFormat="1" applyFont="1" applyFill="1"/>
    <xf numFmtId="166" fontId="15" fillId="4" borderId="0" xfId="0" applyNumberFormat="1" applyFont="1" applyFill="1"/>
    <xf numFmtId="166" fontId="15" fillId="2" borderId="0" xfId="0" applyNumberFormat="1" applyFont="1" applyFill="1"/>
    <xf numFmtId="166" fontId="16" fillId="0" borderId="0" xfId="0" applyNumberFormat="1" applyFont="1"/>
    <xf numFmtId="166" fontId="5" fillId="0" borderId="0" xfId="0" applyNumberFormat="1" applyFont="1"/>
    <xf numFmtId="166" fontId="17" fillId="0" borderId="0" xfId="0" applyNumberFormat="1" applyFont="1"/>
    <xf numFmtId="167" fontId="2" fillId="4" borderId="0" xfId="0" applyNumberFormat="1" applyFont="1" applyFill="1"/>
    <xf numFmtId="167" fontId="2" fillId="2" borderId="0" xfId="0" applyNumberFormat="1" applyFont="1" applyFill="1"/>
    <xf numFmtId="0" fontId="5" fillId="0" borderId="0" xfId="0" applyFont="1" applyAlignment="1">
      <alignment horizontal="left" indent="1"/>
    </xf>
    <xf numFmtId="165" fontId="5" fillId="0" borderId="0" xfId="0" applyNumberFormat="1" applyFont="1"/>
    <xf numFmtId="165" fontId="2" fillId="0" borderId="0" xfId="0" applyNumberFormat="1" applyFont="1"/>
    <xf numFmtId="166" fontId="10" fillId="0" borderId="0" xfId="0" applyNumberFormat="1" applyFont="1"/>
    <xf numFmtId="166" fontId="10" fillId="4" borderId="0" xfId="1" applyNumberFormat="1" applyFont="1" applyFill="1"/>
    <xf numFmtId="166" fontId="9" fillId="2" borderId="0" xfId="1" applyNumberFormat="1" applyFont="1" applyFill="1"/>
    <xf numFmtId="166" fontId="9" fillId="0" borderId="0" xfId="1" applyNumberFormat="1" applyFont="1"/>
    <xf numFmtId="166" fontId="15" fillId="0" borderId="0" xfId="1" applyNumberFormat="1" applyFont="1"/>
    <xf numFmtId="166" fontId="2" fillId="2" borderId="0" xfId="0" applyNumberFormat="1" applyFont="1" applyFill="1"/>
    <xf numFmtId="166" fontId="8" fillId="0" borderId="0" xfId="0" applyNumberFormat="1" applyFont="1"/>
    <xf numFmtId="166" fontId="18" fillId="4" borderId="0" xfId="0" applyNumberFormat="1" applyFont="1" applyFill="1"/>
    <xf numFmtId="166" fontId="19" fillId="0" borderId="0" xfId="0" applyNumberFormat="1" applyFont="1"/>
    <xf numFmtId="166" fontId="13" fillId="5" borderId="0" xfId="2" applyNumberFormat="1" applyFont="1" applyFill="1"/>
    <xf numFmtId="166" fontId="14" fillId="4" borderId="0" xfId="2" applyNumberFormat="1" applyFont="1" applyFill="1"/>
    <xf numFmtId="166" fontId="11" fillId="5" borderId="0" xfId="0" applyNumberFormat="1" applyFont="1" applyFill="1"/>
    <xf numFmtId="166" fontId="15" fillId="5" borderId="0" xfId="1" applyNumberFormat="1" applyFont="1" applyFill="1"/>
    <xf numFmtId="166" fontId="15" fillId="0" borderId="0" xfId="0" applyNumberFormat="1" applyFont="1"/>
    <xf numFmtId="166" fontId="14" fillId="0" borderId="0" xfId="0" applyNumberFormat="1" applyFont="1"/>
    <xf numFmtId="166" fontId="2" fillId="0" borderId="0" xfId="1" applyNumberFormat="1" applyFont="1"/>
    <xf numFmtId="166" fontId="9" fillId="0" borderId="0" xfId="0" applyNumberFormat="1" applyFont="1" applyAlignment="1">
      <alignment horizontal="left" indent="1"/>
    </xf>
    <xf numFmtId="166" fontId="13" fillId="0" borderId="0" xfId="0" applyNumberFormat="1" applyFont="1"/>
    <xf numFmtId="0" fontId="2" fillId="0" borderId="0" xfId="0" applyFont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3" fillId="3" borderId="4" xfId="0" applyFont="1" applyFill="1" applyBorder="1"/>
    <xf numFmtId="14" fontId="20" fillId="3" borderId="4" xfId="0" applyNumberFormat="1" applyFont="1" applyFill="1" applyBorder="1" applyAlignment="1">
      <alignment horizontal="center"/>
    </xf>
    <xf numFmtId="0" fontId="6" fillId="4" borderId="0" xfId="0" applyFont="1" applyFill="1" applyAlignment="1">
      <alignment horizontal="center"/>
    </xf>
    <xf numFmtId="164" fontId="6" fillId="4" borderId="0" xfId="0" applyNumberFormat="1" applyFont="1" applyFill="1"/>
    <xf numFmtId="0" fontId="6" fillId="4" borderId="2" xfId="0" applyFont="1" applyFill="1" applyBorder="1" applyAlignment="1">
      <alignment horizontal="center"/>
    </xf>
    <xf numFmtId="0" fontId="4" fillId="2" borderId="0" xfId="0" applyFont="1" applyFill="1" applyAlignment="1">
      <alignment horizontal="left" indent="1"/>
    </xf>
    <xf numFmtId="0" fontId="3" fillId="2" borderId="0" xfId="0" applyFont="1" applyFill="1" applyAlignment="1">
      <alignment horizontal="center"/>
    </xf>
    <xf numFmtId="0" fontId="5" fillId="2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2" borderId="0" xfId="0" applyFont="1" applyFill="1"/>
    <xf numFmtId="166" fontId="6" fillId="2" borderId="0" xfId="0" applyNumberFormat="1" applyFont="1" applyFill="1"/>
    <xf numFmtId="0" fontId="5" fillId="0" borderId="0" xfId="0" applyFont="1"/>
    <xf numFmtId="166" fontId="12" fillId="2" borderId="0" xfId="0" applyNumberFormat="1" applyFont="1" applyFill="1"/>
    <xf numFmtId="0" fontId="5" fillId="2" borderId="0" xfId="0" applyFont="1" applyFill="1" applyAlignment="1">
      <alignment horizontal="left" indent="1"/>
    </xf>
    <xf numFmtId="0" fontId="9" fillId="2" borderId="0" xfId="0" applyFont="1" applyFill="1" applyAlignment="1">
      <alignment horizontal="left" indent="1"/>
    </xf>
    <xf numFmtId="166" fontId="11" fillId="0" borderId="0" xfId="0" applyNumberFormat="1" applyFont="1"/>
    <xf numFmtId="0" fontId="6" fillId="2" borderId="0" xfId="0" applyFont="1" applyFill="1" applyAlignment="1">
      <alignment horizontal="left" indent="1"/>
    </xf>
    <xf numFmtId="0" fontId="3" fillId="3" borderId="0" xfId="0" applyFont="1" applyFill="1"/>
    <xf numFmtId="14" fontId="20" fillId="3" borderId="0" xfId="0" applyNumberFormat="1" applyFont="1" applyFill="1" applyAlignment="1">
      <alignment horizontal="center"/>
    </xf>
    <xf numFmtId="0" fontId="6" fillId="4" borderId="0" xfId="0" applyFont="1" applyFill="1"/>
    <xf numFmtId="0" fontId="6" fillId="4" borderId="2" xfId="0" applyFont="1" applyFill="1" applyBorder="1"/>
    <xf numFmtId="166" fontId="10" fillId="2" borderId="0" xfId="1" applyNumberFormat="1" applyFont="1" applyFill="1"/>
    <xf numFmtId="0" fontId="10" fillId="2" borderId="0" xfId="0" applyFont="1" applyFill="1"/>
    <xf numFmtId="166" fontId="13" fillId="2" borderId="0" xfId="0" applyNumberFormat="1" applyFont="1" applyFill="1"/>
    <xf numFmtId="166" fontId="2" fillId="2" borderId="0" xfId="1" applyNumberFormat="1" applyFont="1" applyFill="1"/>
    <xf numFmtId="164" fontId="5" fillId="0" borderId="0" xfId="0" applyNumberFormat="1" applyFont="1"/>
    <xf numFmtId="0" fontId="21" fillId="0" borderId="0" xfId="0" applyFont="1" applyAlignment="1">
      <alignment horizontal="left" indent="1"/>
    </xf>
    <xf numFmtId="0" fontId="20" fillId="3" borderId="0" xfId="0" applyFont="1" applyFill="1"/>
    <xf numFmtId="164" fontId="8" fillId="0" borderId="0" xfId="0" applyNumberFormat="1" applyFont="1"/>
    <xf numFmtId="0" fontId="2" fillId="0" borderId="0" xfId="0" quotePrefix="1" applyFont="1"/>
    <xf numFmtId="0" fontId="21" fillId="0" borderId="0" xfId="0" applyFont="1"/>
    <xf numFmtId="166" fontId="21" fillId="0" borderId="0" xfId="0" applyNumberFormat="1" applyFont="1"/>
    <xf numFmtId="0" fontId="9" fillId="0" borderId="0" xfId="3" applyFont="1" applyAlignment="1" applyProtection="1">
      <alignment horizontal="left" indent="1"/>
      <protection locked="0"/>
    </xf>
    <xf numFmtId="167" fontId="2" fillId="0" borderId="0" xfId="0" applyNumberFormat="1" applyFont="1"/>
    <xf numFmtId="166" fontId="6" fillId="4" borderId="0" xfId="0" applyNumberFormat="1" applyFont="1" applyFill="1" applyAlignment="1">
      <alignment horizontal="center"/>
    </xf>
    <xf numFmtId="0" fontId="3" fillId="2" borderId="0" xfId="0" applyFont="1" applyFill="1"/>
    <xf numFmtId="0" fontId="6" fillId="2" borderId="0" xfId="0" applyFont="1" applyFill="1"/>
    <xf numFmtId="167" fontId="5" fillId="2" borderId="0" xfId="0" applyNumberFormat="1" applyFont="1" applyFill="1"/>
    <xf numFmtId="166" fontId="10" fillId="5" borderId="0" xfId="0" applyNumberFormat="1" applyFont="1" applyFill="1"/>
    <xf numFmtId="166" fontId="9" fillId="2" borderId="0" xfId="0" applyNumberFormat="1" applyFont="1" applyFill="1" applyAlignment="1">
      <alignment horizontal="right"/>
    </xf>
    <xf numFmtId="166" fontId="10" fillId="2" borderId="0" xfId="0" applyNumberFormat="1" applyFont="1" applyFill="1" applyAlignment="1">
      <alignment horizontal="right"/>
    </xf>
    <xf numFmtId="166" fontId="10" fillId="0" borderId="0" xfId="0" applyNumberFormat="1" applyFont="1" applyAlignment="1">
      <alignment horizontal="right"/>
    </xf>
    <xf numFmtId="166" fontId="10" fillId="5" borderId="0" xfId="0" applyNumberFormat="1" applyFont="1" applyFill="1" applyAlignment="1">
      <alignment horizontal="right"/>
    </xf>
    <xf numFmtId="166" fontId="8" fillId="2" borderId="0" xfId="0" applyNumberFormat="1" applyFont="1" applyFill="1" applyAlignment="1">
      <alignment horizontal="right"/>
    </xf>
    <xf numFmtId="0" fontId="5" fillId="0" borderId="0" xfId="0" applyFont="1" applyAlignment="1">
      <alignment horizontal="left" indent="2"/>
    </xf>
    <xf numFmtId="166" fontId="23" fillId="0" borderId="0" xfId="0" applyNumberFormat="1" applyFont="1"/>
    <xf numFmtId="166" fontId="23" fillId="2" borderId="0" xfId="0" applyNumberFormat="1" applyFont="1" applyFill="1"/>
    <xf numFmtId="166" fontId="2" fillId="4" borderId="0" xfId="0" applyNumberFormat="1" applyFont="1" applyFill="1" applyAlignment="1">
      <alignment horizontal="right"/>
    </xf>
    <xf numFmtId="166" fontId="2" fillId="5" borderId="0" xfId="0" applyNumberFormat="1" applyFont="1" applyFill="1" applyAlignment="1">
      <alignment horizontal="right"/>
    </xf>
    <xf numFmtId="166" fontId="17" fillId="2" borderId="0" xfId="0" applyNumberFormat="1" applyFont="1" applyFill="1"/>
    <xf numFmtId="166" fontId="9" fillId="0" borderId="0" xfId="0" applyNumberFormat="1" applyFont="1" applyAlignment="1">
      <alignment horizontal="right"/>
    </xf>
    <xf numFmtId="0" fontId="13" fillId="0" borderId="0" xfId="0" applyFont="1"/>
    <xf numFmtId="164" fontId="13" fillId="0" borderId="0" xfId="0" applyNumberFormat="1" applyFont="1"/>
    <xf numFmtId="166" fontId="5" fillId="2" borderId="0" xfId="0" applyNumberFormat="1" applyFont="1" applyFill="1"/>
    <xf numFmtId="166" fontId="24" fillId="0" borderId="0" xfId="0" applyNumberFormat="1" applyFont="1"/>
    <xf numFmtId="166" fontId="25" fillId="0" borderId="0" xfId="0" applyNumberFormat="1" applyFont="1"/>
    <xf numFmtId="0" fontId="10" fillId="0" borderId="0" xfId="0" applyFont="1"/>
    <xf numFmtId="167" fontId="9" fillId="0" borderId="0" xfId="0" applyNumberFormat="1" applyFont="1"/>
    <xf numFmtId="167" fontId="10" fillId="0" borderId="0" xfId="0" applyNumberFormat="1" applyFont="1"/>
    <xf numFmtId="171" fontId="23" fillId="0" borderId="0" xfId="1" applyNumberFormat="1" applyFont="1"/>
    <xf numFmtId="164" fontId="23" fillId="0" borderId="0" xfId="1" applyNumberFormat="1" applyFont="1"/>
    <xf numFmtId="164" fontId="2" fillId="0" borderId="0" xfId="0" applyNumberFormat="1" applyFont="1"/>
    <xf numFmtId="0" fontId="3" fillId="6" borderId="1" xfId="0" applyFont="1" applyFill="1" applyBorder="1" applyAlignment="1">
      <alignment horizontal="right"/>
    </xf>
    <xf numFmtId="0" fontId="4" fillId="6" borderId="1" xfId="0" applyFont="1" applyFill="1" applyBorder="1" applyAlignment="1">
      <alignment horizontal="right"/>
    </xf>
    <xf numFmtId="0" fontId="3" fillId="6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right"/>
    </xf>
    <xf numFmtId="0" fontId="3" fillId="6" borderId="0" xfId="0" applyFont="1" applyFill="1" applyAlignment="1">
      <alignment horizontal="right"/>
    </xf>
    <xf numFmtId="0" fontId="3" fillId="6" borderId="0" xfId="0" applyFont="1" applyFill="1" applyAlignment="1">
      <alignment horizontal="left"/>
    </xf>
    <xf numFmtId="0" fontId="5" fillId="6" borderId="0" xfId="0" applyFont="1" applyFill="1" applyAlignment="1">
      <alignment horizontal="right"/>
    </xf>
    <xf numFmtId="0" fontId="5" fillId="7" borderId="3" xfId="0" applyFont="1" applyFill="1" applyBorder="1" applyAlignment="1">
      <alignment horizontal="left"/>
    </xf>
    <xf numFmtId="165" fontId="5" fillId="7" borderId="3" xfId="0" applyNumberFormat="1" applyFont="1" applyFill="1" applyBorder="1"/>
    <xf numFmtId="0" fontId="5" fillId="8" borderId="1" xfId="0" applyFont="1" applyFill="1" applyBorder="1" applyAlignment="1">
      <alignment horizontal="right"/>
    </xf>
    <xf numFmtId="0" fontId="2" fillId="6" borderId="1" xfId="0" applyFont="1" applyFill="1" applyBorder="1"/>
    <xf numFmtId="0" fontId="4" fillId="6" borderId="1" xfId="0" applyFont="1" applyFill="1" applyBorder="1" applyAlignment="1">
      <alignment horizontal="right" indent="1"/>
    </xf>
    <xf numFmtId="0" fontId="3" fillId="6" borderId="1" xfId="0" applyFont="1" applyFill="1" applyBorder="1"/>
    <xf numFmtId="0" fontId="3" fillId="6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164" fontId="6" fillId="5" borderId="0" xfId="0" applyNumberFormat="1" applyFont="1" applyFill="1"/>
    <xf numFmtId="164" fontId="6" fillId="5" borderId="0" xfId="0" applyNumberFormat="1" applyFont="1" applyFill="1" applyAlignment="1">
      <alignment horizontal="center"/>
    </xf>
    <xf numFmtId="0" fontId="7" fillId="9" borderId="0" xfId="0" applyFont="1" applyFill="1" applyAlignment="1">
      <alignment horizontal="right" indent="2"/>
    </xf>
    <xf numFmtId="0" fontId="7" fillId="9" borderId="2" xfId="0" applyFont="1" applyFill="1" applyBorder="1" applyAlignment="1">
      <alignment horizontal="right" indent="2"/>
    </xf>
    <xf numFmtId="0" fontId="6" fillId="9" borderId="0" xfId="0" applyFont="1" applyFill="1"/>
    <xf numFmtId="0" fontId="6" fillId="9" borderId="2" xfId="0" applyFont="1" applyFill="1" applyBorder="1"/>
    <xf numFmtId="166" fontId="13" fillId="4" borderId="0" xfId="0" applyNumberFormat="1" applyFont="1" applyFill="1"/>
    <xf numFmtId="164" fontId="5" fillId="4" borderId="0" xfId="0" applyNumberFormat="1" applyFont="1" applyFill="1"/>
    <xf numFmtId="167" fontId="9" fillId="4" borderId="0" xfId="0" applyNumberFormat="1" applyFont="1" applyFill="1"/>
    <xf numFmtId="168" fontId="9" fillId="4" borderId="0" xfId="0" applyNumberFormat="1" applyFont="1" applyFill="1"/>
    <xf numFmtId="166" fontId="6" fillId="4" borderId="0" xfId="0" applyNumberFormat="1" applyFont="1" applyFill="1"/>
    <xf numFmtId="166" fontId="17" fillId="4" borderId="0" xfId="0" applyNumberFormat="1" applyFont="1" applyFill="1"/>
    <xf numFmtId="166" fontId="9" fillId="4" borderId="0" xfId="1" applyNumberFormat="1" applyFont="1" applyFill="1"/>
    <xf numFmtId="172" fontId="9" fillId="0" borderId="0" xfId="1" applyNumberFormat="1" applyFont="1"/>
    <xf numFmtId="0" fontId="30" fillId="4" borderId="0" xfId="0" applyFont="1" applyFill="1" applyAlignment="1">
      <alignment horizontal="right"/>
    </xf>
    <xf numFmtId="0" fontId="31" fillId="4" borderId="0" xfId="0" applyFont="1" applyFill="1" applyAlignment="1">
      <alignment horizontal="right"/>
    </xf>
    <xf numFmtId="164" fontId="30" fillId="4" borderId="0" xfId="0" applyNumberFormat="1" applyFont="1" applyFill="1" applyAlignment="1">
      <alignment horizontal="center"/>
    </xf>
    <xf numFmtId="164" fontId="30" fillId="2" borderId="0" xfId="0" applyNumberFormat="1" applyFont="1" applyFill="1" applyAlignment="1">
      <alignment horizontal="center"/>
    </xf>
    <xf numFmtId="0" fontId="30" fillId="4" borderId="2" xfId="0" applyFont="1" applyFill="1" applyBorder="1" applyAlignment="1">
      <alignment horizontal="right"/>
    </xf>
    <xf numFmtId="0" fontId="31" fillId="4" borderId="2" xfId="0" applyFont="1" applyFill="1" applyBorder="1" applyAlignment="1">
      <alignment horizontal="right"/>
    </xf>
    <xf numFmtId="165" fontId="30" fillId="4" borderId="2" xfId="0" applyNumberFormat="1" applyFont="1" applyFill="1" applyBorder="1" applyAlignment="1">
      <alignment horizontal="center"/>
    </xf>
    <xf numFmtId="165" fontId="30" fillId="2" borderId="2" xfId="0" applyNumberFormat="1" applyFont="1" applyFill="1" applyBorder="1" applyAlignment="1">
      <alignment horizontal="center"/>
    </xf>
    <xf numFmtId="0" fontId="26" fillId="0" borderId="0" xfId="0" applyFont="1"/>
    <xf numFmtId="0" fontId="27" fillId="2" borderId="0" xfId="0" applyFont="1" applyFill="1" applyAlignment="1">
      <alignment horizontal="right"/>
    </xf>
    <xf numFmtId="0" fontId="27" fillId="2" borderId="0" xfId="0" applyFont="1" applyFill="1" applyAlignment="1">
      <alignment horizontal="left"/>
    </xf>
    <xf numFmtId="0" fontId="27" fillId="4" borderId="0" xfId="0" applyFont="1" applyFill="1" applyAlignment="1">
      <alignment horizontal="right"/>
    </xf>
    <xf numFmtId="0" fontId="29" fillId="2" borderId="0" xfId="0" applyFont="1" applyFill="1" applyAlignment="1">
      <alignment horizontal="right"/>
    </xf>
    <xf numFmtId="0" fontId="29" fillId="4" borderId="0" xfId="0" applyFont="1" applyFill="1" applyAlignment="1">
      <alignment horizontal="right"/>
    </xf>
    <xf numFmtId="0" fontId="26" fillId="0" borderId="0" xfId="0" applyFont="1" applyAlignment="1">
      <alignment horizontal="left" indent="1"/>
    </xf>
    <xf numFmtId="166" fontId="32" fillId="4" borderId="0" xfId="0" applyNumberFormat="1" applyFont="1" applyFill="1"/>
    <xf numFmtId="166" fontId="26" fillId="5" borderId="0" xfId="0" applyNumberFormat="1" applyFont="1" applyFill="1"/>
    <xf numFmtId="166" fontId="33" fillId="4" borderId="0" xfId="0" applyNumberFormat="1" applyFont="1" applyFill="1"/>
    <xf numFmtId="166" fontId="34" fillId="4" borderId="0" xfId="0" applyNumberFormat="1" applyFont="1" applyFill="1"/>
    <xf numFmtId="166" fontId="35" fillId="5" borderId="0" xfId="0" applyNumberFormat="1" applyFont="1" applyFill="1"/>
    <xf numFmtId="166" fontId="36" fillId="4" borderId="0" xfId="0" applyNumberFormat="1" applyFont="1" applyFill="1"/>
    <xf numFmtId="166" fontId="26" fillId="4" borderId="0" xfId="0" applyNumberFormat="1" applyFont="1" applyFill="1"/>
    <xf numFmtId="166" fontId="26" fillId="2" borderId="0" xfId="0" applyNumberFormat="1" applyFont="1" applyFill="1"/>
    <xf numFmtId="166" fontId="37" fillId="4" borderId="0" xfId="0" applyNumberFormat="1" applyFont="1" applyFill="1"/>
    <xf numFmtId="166" fontId="38" fillId="4" borderId="0" xfId="0" applyNumberFormat="1" applyFont="1" applyFill="1"/>
    <xf numFmtId="166" fontId="38" fillId="2" borderId="0" xfId="0" applyNumberFormat="1" applyFont="1" applyFill="1"/>
    <xf numFmtId="166" fontId="26" fillId="4" borderId="0" xfId="1" applyNumberFormat="1" applyFont="1" applyFill="1"/>
    <xf numFmtId="166" fontId="34" fillId="4" borderId="0" xfId="2" applyNumberFormat="1" applyFont="1" applyFill="1"/>
    <xf numFmtId="166" fontId="32" fillId="2" borderId="0" xfId="0" applyNumberFormat="1" applyFont="1" applyFill="1"/>
    <xf numFmtId="166" fontId="33" fillId="2" borderId="0" xfId="0" applyNumberFormat="1" applyFont="1" applyFill="1"/>
    <xf numFmtId="0" fontId="26" fillId="0" borderId="0" xfId="0" applyFont="1" applyAlignment="1">
      <alignment horizontal="left"/>
    </xf>
    <xf numFmtId="0" fontId="29" fillId="0" borderId="0" xfId="0" applyFont="1" applyAlignment="1">
      <alignment horizontal="left"/>
    </xf>
    <xf numFmtId="166" fontId="29" fillId="4" borderId="0" xfId="0" applyNumberFormat="1" applyFont="1" applyFill="1"/>
    <xf numFmtId="166" fontId="29" fillId="2" borderId="0" xfId="0" applyNumberFormat="1" applyFont="1" applyFill="1"/>
    <xf numFmtId="0" fontId="26" fillId="4" borderId="0" xfId="0" applyFont="1" applyFill="1"/>
    <xf numFmtId="0" fontId="29" fillId="10" borderId="3" xfId="0" applyFont="1" applyFill="1" applyBorder="1" applyAlignment="1">
      <alignment horizontal="left"/>
    </xf>
    <xf numFmtId="165" fontId="29" fillId="10" borderId="3" xfId="0" applyNumberFormat="1" applyFont="1" applyFill="1" applyBorder="1"/>
    <xf numFmtId="0" fontId="29" fillId="2" borderId="0" xfId="0" applyFont="1" applyFill="1" applyAlignment="1">
      <alignment horizontal="left"/>
    </xf>
    <xf numFmtId="165" fontId="29" fillId="4" borderId="0" xfId="0" applyNumberFormat="1" applyFont="1" applyFill="1"/>
    <xf numFmtId="165" fontId="29" fillId="2" borderId="0" xfId="0" applyNumberFormat="1" applyFont="1" applyFill="1"/>
    <xf numFmtId="164" fontId="29" fillId="2" borderId="0" xfId="0" applyNumberFormat="1" applyFont="1" applyFill="1"/>
    <xf numFmtId="0" fontId="26" fillId="2" borderId="0" xfId="0" applyFont="1" applyFill="1" applyAlignment="1">
      <alignment horizontal="left" indent="1"/>
    </xf>
    <xf numFmtId="0" fontId="26" fillId="2" borderId="0" xfId="0" applyFont="1" applyFill="1"/>
    <xf numFmtId="165" fontId="26" fillId="4" borderId="0" xfId="0" applyNumberFormat="1" applyFont="1" applyFill="1"/>
    <xf numFmtId="165" fontId="26" fillId="2" borderId="0" xfId="0" applyNumberFormat="1" applyFont="1" applyFill="1"/>
    <xf numFmtId="165" fontId="26" fillId="2" borderId="0" xfId="1" applyNumberFormat="1" applyFont="1" applyFill="1"/>
    <xf numFmtId="165" fontId="26" fillId="4" borderId="0" xfId="1" applyNumberFormat="1" applyFont="1" applyFill="1"/>
    <xf numFmtId="0" fontId="26" fillId="5" borderId="0" xfId="0" applyFont="1" applyFill="1" applyAlignment="1">
      <alignment horizontal="left" indent="1"/>
    </xf>
    <xf numFmtId="167" fontId="38" fillId="4" borderId="0" xfId="0" applyNumberFormat="1" applyFont="1" applyFill="1" applyAlignment="1">
      <alignment horizontal="right"/>
    </xf>
    <xf numFmtId="167" fontId="38" fillId="2" borderId="0" xfId="0" applyNumberFormat="1" applyFont="1" applyFill="1" applyAlignment="1">
      <alignment horizontal="right"/>
    </xf>
    <xf numFmtId="167" fontId="32" fillId="4" borderId="0" xfId="0" applyNumberFormat="1" applyFont="1" applyFill="1" applyAlignment="1">
      <alignment horizontal="right"/>
    </xf>
    <xf numFmtId="0" fontId="26" fillId="5" borderId="0" xfId="0" applyFont="1" applyFill="1" applyAlignment="1">
      <alignment horizontal="left" indent="2"/>
    </xf>
    <xf numFmtId="0" fontId="30" fillId="2" borderId="0" xfId="0" applyFont="1" applyFill="1" applyAlignment="1">
      <alignment horizontal="left"/>
    </xf>
    <xf numFmtId="167" fontId="26" fillId="4" borderId="0" xfId="0" applyNumberFormat="1" applyFont="1" applyFill="1" applyAlignment="1">
      <alignment horizontal="right"/>
    </xf>
    <xf numFmtId="167" fontId="26" fillId="2" borderId="0" xfId="0" applyNumberFormat="1" applyFont="1" applyFill="1" applyAlignment="1">
      <alignment horizontal="right"/>
    </xf>
    <xf numFmtId="167" fontId="39" fillId="4" borderId="0" xfId="0" applyNumberFormat="1" applyFont="1" applyFill="1" applyAlignment="1">
      <alignment horizontal="right"/>
    </xf>
    <xf numFmtId="0" fontId="27" fillId="6" borderId="1" xfId="0" applyFont="1" applyFill="1" applyBorder="1" applyAlignment="1">
      <alignment horizontal="right"/>
    </xf>
    <xf numFmtId="0" fontId="30" fillId="8" borderId="1" xfId="0" applyFont="1" applyFill="1" applyBorder="1" applyAlignment="1">
      <alignment horizontal="right"/>
    </xf>
    <xf numFmtId="0" fontId="27" fillId="6" borderId="0" xfId="0" applyFont="1" applyFill="1" applyAlignment="1">
      <alignment horizontal="right"/>
    </xf>
    <xf numFmtId="0" fontId="27" fillId="6" borderId="0" xfId="0" applyFont="1" applyFill="1" applyAlignment="1">
      <alignment horizontal="left"/>
    </xf>
    <xf numFmtId="0" fontId="29" fillId="6" borderId="0" xfId="0" applyFont="1" applyFill="1" applyAlignment="1">
      <alignment horizontal="right"/>
    </xf>
    <xf numFmtId="0" fontId="0" fillId="6" borderId="0" xfId="0" applyFill="1"/>
    <xf numFmtId="0" fontId="27" fillId="6" borderId="1" xfId="0" applyFont="1" applyFill="1" applyBorder="1" applyAlignment="1">
      <alignment horizontal="left"/>
    </xf>
    <xf numFmtId="0" fontId="29" fillId="6" borderId="1" xfId="0" applyFont="1" applyFill="1" applyBorder="1" applyAlignment="1">
      <alignment horizontal="right"/>
    </xf>
    <xf numFmtId="0" fontId="28" fillId="6" borderId="1" xfId="0" applyFont="1" applyFill="1" applyBorder="1" applyAlignment="1">
      <alignment horizontal="right"/>
    </xf>
    <xf numFmtId="166" fontId="40" fillId="5" borderId="0" xfId="0" applyNumberFormat="1" applyFont="1" applyFill="1"/>
    <xf numFmtId="166" fontId="40" fillId="0" borderId="0" xfId="0" applyNumberFormat="1" applyFont="1"/>
    <xf numFmtId="166" fontId="41" fillId="5" borderId="0" xfId="0" applyNumberFormat="1" applyFont="1" applyFill="1"/>
    <xf numFmtId="166" fontId="41" fillId="0" borderId="0" xfId="0" applyNumberFormat="1" applyFont="1"/>
    <xf numFmtId="14" fontId="42" fillId="0" borderId="0" xfId="0" applyNumberFormat="1" applyFont="1"/>
    <xf numFmtId="0" fontId="21" fillId="2" borderId="0" xfId="0" applyFont="1" applyFill="1" applyAlignment="1">
      <alignment horizontal="left" indent="2"/>
    </xf>
    <xf numFmtId="166" fontId="21" fillId="0" borderId="0" xfId="0" applyNumberFormat="1" applyFont="1" applyAlignment="1">
      <alignment horizontal="left" indent="1"/>
    </xf>
    <xf numFmtId="166" fontId="44" fillId="0" borderId="0" xfId="0" applyNumberFormat="1" applyFont="1"/>
    <xf numFmtId="166" fontId="16" fillId="2" borderId="0" xfId="0" applyNumberFormat="1" applyFont="1" applyFill="1"/>
    <xf numFmtId="170" fontId="2" fillId="0" borderId="0" xfId="0" applyNumberFormat="1" applyFont="1"/>
    <xf numFmtId="170" fontId="21" fillId="0" borderId="0" xfId="0" applyNumberFormat="1" applyFont="1"/>
    <xf numFmtId="170" fontId="44" fillId="0" borderId="0" xfId="0" applyNumberFormat="1" applyFont="1"/>
    <xf numFmtId="170" fontId="15" fillId="0" borderId="0" xfId="0" applyNumberFormat="1" applyFont="1"/>
    <xf numFmtId="0" fontId="46" fillId="0" borderId="0" xfId="0" applyFont="1"/>
    <xf numFmtId="0" fontId="47" fillId="12" borderId="0" xfId="0" applyFont="1" applyFill="1"/>
    <xf numFmtId="0" fontId="48" fillId="0" borderId="0" xfId="0" applyFont="1"/>
    <xf numFmtId="0" fontId="48" fillId="0" borderId="2" xfId="0" applyFont="1" applyBorder="1"/>
    <xf numFmtId="0" fontId="48" fillId="0" borderId="0" xfId="0" applyFont="1" applyAlignment="1">
      <alignment horizontal="center" vertical="center"/>
    </xf>
    <xf numFmtId="0" fontId="49" fillId="0" borderId="0" xfId="0" applyFont="1" applyAlignment="1">
      <alignment horizontal="center" vertical="center"/>
    </xf>
    <xf numFmtId="41" fontId="48" fillId="0" borderId="0" xfId="0" applyNumberFormat="1" applyFont="1"/>
    <xf numFmtId="44" fontId="50" fillId="0" borderId="0" xfId="0" applyNumberFormat="1" applyFont="1"/>
    <xf numFmtId="173" fontId="51" fillId="13" borderId="5" xfId="0" applyNumberFormat="1" applyFont="1" applyFill="1" applyBorder="1"/>
    <xf numFmtId="0" fontId="50" fillId="0" borderId="0" xfId="0" applyFont="1" applyAlignment="1">
      <alignment horizontal="left" indent="1"/>
    </xf>
    <xf numFmtId="0" fontId="52" fillId="0" borderId="0" xfId="0" applyFont="1" applyAlignment="1">
      <alignment horizontal="center"/>
    </xf>
    <xf numFmtId="41" fontId="50" fillId="0" borderId="0" xfId="0" applyNumberFormat="1" applyFont="1"/>
    <xf numFmtId="170" fontId="51" fillId="13" borderId="5" xfId="0" applyNumberFormat="1" applyFont="1" applyFill="1" applyBorder="1"/>
    <xf numFmtId="0" fontId="53" fillId="0" borderId="0" xfId="0" applyFont="1"/>
    <xf numFmtId="0" fontId="54" fillId="0" borderId="0" xfId="0" applyFont="1"/>
    <xf numFmtId="41" fontId="53" fillId="0" borderId="0" xfId="0" applyNumberFormat="1" applyFont="1"/>
    <xf numFmtId="174" fontId="50" fillId="0" borderId="0" xfId="0" applyNumberFormat="1" applyFont="1"/>
    <xf numFmtId="170" fontId="50" fillId="0" borderId="5" xfId="2" applyNumberFormat="1" applyFont="1" applyFill="1" applyBorder="1" applyAlignment="1">
      <alignment vertical="center"/>
    </xf>
    <xf numFmtId="0" fontId="55" fillId="0" borderId="2" xfId="0" applyFont="1" applyBorder="1" applyAlignment="1">
      <alignment horizontal="center"/>
    </xf>
    <xf numFmtId="175" fontId="48" fillId="0" borderId="0" xfId="0" applyNumberFormat="1" applyFont="1" applyAlignment="1">
      <alignment horizontal="center"/>
    </xf>
    <xf numFmtId="0" fontId="56" fillId="0" borderId="0" xfId="0" applyFont="1" applyAlignment="1">
      <alignment horizontal="left" indent="1"/>
    </xf>
    <xf numFmtId="0" fontId="50" fillId="0" borderId="0" xfId="0" applyFont="1" applyAlignment="1">
      <alignment horizontal="left" indent="2"/>
    </xf>
    <xf numFmtId="41" fontId="50" fillId="0" borderId="0" xfId="0" applyNumberFormat="1" applyFont="1" applyAlignment="1">
      <alignment horizontal="left" indent="1"/>
    </xf>
    <xf numFmtId="41" fontId="50" fillId="0" borderId="6" xfId="0" applyNumberFormat="1" applyFont="1" applyBorder="1" applyAlignment="1">
      <alignment horizontal="left" indent="1"/>
    </xf>
    <xf numFmtId="41" fontId="50" fillId="0" borderId="6" xfId="0" applyNumberFormat="1" applyFont="1" applyBorder="1"/>
    <xf numFmtId="0" fontId="48" fillId="0" borderId="0" xfId="0" applyFont="1" applyAlignment="1">
      <alignment horizontal="left" indent="1"/>
    </xf>
    <xf numFmtId="41" fontId="48" fillId="0" borderId="0" xfId="0" applyNumberFormat="1" applyFont="1" applyAlignment="1">
      <alignment horizontal="left" indent="1"/>
    </xf>
    <xf numFmtId="0" fontId="52" fillId="0" borderId="0" xfId="0" applyFont="1" applyAlignment="1">
      <alignment horizontal="left" indent="1"/>
    </xf>
    <xf numFmtId="0" fontId="52" fillId="0" borderId="0" xfId="0" applyFont="1"/>
    <xf numFmtId="0" fontId="48" fillId="0" borderId="2" xfId="0" applyFont="1" applyBorder="1" applyAlignment="1">
      <alignment horizontal="left"/>
    </xf>
    <xf numFmtId="0" fontId="50" fillId="0" borderId="2" xfId="0" applyFont="1" applyBorder="1"/>
    <xf numFmtId="176" fontId="50" fillId="0" borderId="0" xfId="0" applyNumberFormat="1" applyFont="1"/>
    <xf numFmtId="0" fontId="50" fillId="0" borderId="0" xfId="0" applyFont="1" applyAlignment="1">
      <alignment horizontal="center"/>
    </xf>
    <xf numFmtId="170" fontId="51" fillId="13" borderId="5" xfId="0" applyNumberFormat="1" applyFont="1" applyFill="1" applyBorder="1" applyAlignment="1">
      <alignment vertical="center"/>
    </xf>
    <xf numFmtId="170" fontId="50" fillId="11" borderId="5" xfId="2" applyNumberFormat="1" applyFont="1" applyFill="1" applyBorder="1" applyAlignment="1">
      <alignment vertical="center"/>
    </xf>
    <xf numFmtId="0" fontId="50" fillId="0" borderId="0" xfId="0" applyFont="1" applyAlignment="1">
      <alignment vertical="center"/>
    </xf>
    <xf numFmtId="170" fontId="51" fillId="13" borderId="7" xfId="0" applyNumberFormat="1" applyFont="1" applyFill="1" applyBorder="1" applyAlignment="1">
      <alignment vertical="center"/>
    </xf>
    <xf numFmtId="0" fontId="55" fillId="0" borderId="0" xfId="0" applyFont="1"/>
    <xf numFmtId="170" fontId="50" fillId="0" borderId="0" xfId="2" applyNumberFormat="1" applyFont="1"/>
    <xf numFmtId="0" fontId="48" fillId="0" borderId="2" xfId="0" applyFont="1" applyBorder="1" applyAlignment="1">
      <alignment horizontal="centerContinuous"/>
    </xf>
    <xf numFmtId="177" fontId="48" fillId="0" borderId="0" xfId="0" applyNumberFormat="1" applyFont="1" applyAlignment="1">
      <alignment horizontal="center"/>
    </xf>
    <xf numFmtId="0" fontId="48" fillId="0" borderId="1" xfId="0" applyFont="1" applyBorder="1"/>
    <xf numFmtId="41" fontId="57" fillId="0" borderId="1" xfId="0" applyNumberFormat="1" applyFont="1" applyBorder="1"/>
    <xf numFmtId="41" fontId="50" fillId="0" borderId="1" xfId="0" applyNumberFormat="1" applyFont="1" applyBorder="1"/>
    <xf numFmtId="41" fontId="50" fillId="11" borderId="5" xfId="0" applyNumberFormat="1" applyFont="1" applyFill="1" applyBorder="1"/>
    <xf numFmtId="170" fontId="52" fillId="0" borderId="0" xfId="2" applyNumberFormat="1" applyFont="1"/>
    <xf numFmtId="0" fontId="52" fillId="0" borderId="0" xfId="0" applyFont="1" applyAlignment="1">
      <alignment horizontal="left" indent="2"/>
    </xf>
    <xf numFmtId="41" fontId="50" fillId="11" borderId="5" xfId="0" applyNumberFormat="1" applyFont="1" applyFill="1" applyBorder="1" applyAlignment="1">
      <alignment vertical="center"/>
    </xf>
    <xf numFmtId="178" fontId="50" fillId="0" borderId="0" xfId="0" applyNumberFormat="1" applyFont="1"/>
    <xf numFmtId="179" fontId="50" fillId="0" borderId="0" xfId="0" applyNumberFormat="1" applyFont="1"/>
    <xf numFmtId="41" fontId="48" fillId="0" borderId="1" xfId="0" applyNumberFormat="1" applyFont="1" applyBorder="1"/>
    <xf numFmtId="41" fontId="51" fillId="13" borderId="5" xfId="0" applyNumberFormat="1" applyFont="1" applyFill="1" applyBorder="1"/>
    <xf numFmtId="41" fontId="57" fillId="0" borderId="0" xfId="0" applyNumberFormat="1" applyFont="1"/>
    <xf numFmtId="41" fontId="50" fillId="0" borderId="0" xfId="0" applyNumberFormat="1" applyFont="1" applyAlignment="1">
      <alignment vertical="center"/>
    </xf>
    <xf numFmtId="41" fontId="48" fillId="0" borderId="1" xfId="0" applyNumberFormat="1" applyFont="1" applyBorder="1" applyAlignment="1">
      <alignment vertical="center"/>
    </xf>
    <xf numFmtId="171" fontId="50" fillId="11" borderId="5" xfId="0" applyNumberFormat="1" applyFont="1" applyFill="1" applyBorder="1"/>
    <xf numFmtId="41" fontId="50" fillId="0" borderId="1" xfId="0" applyNumberFormat="1" applyFont="1" applyBorder="1" applyAlignment="1">
      <alignment vertical="center"/>
    </xf>
    <xf numFmtId="0" fontId="50" fillId="0" borderId="2" xfId="0" applyFont="1" applyBorder="1" applyAlignment="1">
      <alignment horizontal="left" indent="1"/>
    </xf>
    <xf numFmtId="41" fontId="57" fillId="0" borderId="2" xfId="0" applyNumberFormat="1" applyFont="1" applyBorder="1"/>
    <xf numFmtId="41" fontId="50" fillId="0" borderId="2" xfId="0" applyNumberFormat="1" applyFont="1" applyBorder="1"/>
    <xf numFmtId="41" fontId="50" fillId="0" borderId="2" xfId="0" applyNumberFormat="1" applyFont="1" applyBorder="1" applyAlignment="1">
      <alignment vertical="center"/>
    </xf>
    <xf numFmtId="41" fontId="48" fillId="0" borderId="2" xfId="0" applyNumberFormat="1" applyFont="1" applyBorder="1"/>
    <xf numFmtId="0" fontId="58" fillId="0" borderId="0" xfId="0" applyFont="1"/>
    <xf numFmtId="178" fontId="58" fillId="0" borderId="0" xfId="0" applyNumberFormat="1" applyFont="1"/>
    <xf numFmtId="0" fontId="59" fillId="4" borderId="0" xfId="0" applyFont="1" applyFill="1"/>
    <xf numFmtId="178" fontId="59" fillId="4" borderId="0" xfId="1" applyNumberFormat="1" applyFont="1" applyFill="1" applyAlignment="1">
      <alignment horizontal="right" vertical="center"/>
    </xf>
    <xf numFmtId="178" fontId="59" fillId="4" borderId="0" xfId="0" applyNumberFormat="1" applyFont="1" applyFill="1" applyAlignment="1">
      <alignment horizontal="right"/>
    </xf>
    <xf numFmtId="180" fontId="59" fillId="4" borderId="0" xfId="1" applyNumberFormat="1" applyFont="1" applyFill="1"/>
    <xf numFmtId="178" fontId="59" fillId="4" borderId="0" xfId="0" applyNumberFormat="1" applyFont="1" applyFill="1"/>
    <xf numFmtId="180" fontId="50" fillId="0" borderId="0" xfId="1" applyNumberFormat="1" applyFont="1"/>
    <xf numFmtId="41" fontId="50" fillId="11" borderId="9" xfId="0" applyNumberFormat="1" applyFont="1" applyFill="1" applyBorder="1"/>
    <xf numFmtId="0" fontId="50" fillId="0" borderId="1" xfId="0" applyFont="1" applyBorder="1"/>
    <xf numFmtId="178" fontId="50" fillId="0" borderId="1" xfId="0" applyNumberFormat="1" applyFont="1" applyBorder="1"/>
    <xf numFmtId="178" fontId="50" fillId="0" borderId="0" xfId="0" applyNumberFormat="1" applyFont="1" applyAlignment="1">
      <alignment vertical="center"/>
    </xf>
    <xf numFmtId="41" fontId="50" fillId="11" borderId="10" xfId="0" applyNumberFormat="1" applyFont="1" applyFill="1" applyBorder="1" applyAlignment="1">
      <alignment vertical="center"/>
    </xf>
    <xf numFmtId="178" fontId="48" fillId="0" borderId="1" xfId="0" applyNumberFormat="1" applyFont="1" applyBorder="1" applyAlignment="1">
      <alignment vertical="center"/>
    </xf>
    <xf numFmtId="178" fontId="48" fillId="0" borderId="1" xfId="0" applyNumberFormat="1" applyFont="1" applyBorder="1"/>
    <xf numFmtId="178" fontId="50" fillId="0" borderId="1" xfId="0" applyNumberFormat="1" applyFont="1" applyBorder="1" applyAlignment="1">
      <alignment vertical="center"/>
    </xf>
    <xf numFmtId="0" fontId="60" fillId="12" borderId="0" xfId="0" applyFont="1" applyFill="1" applyAlignment="1">
      <alignment vertical="center"/>
    </xf>
    <xf numFmtId="0" fontId="48" fillId="0" borderId="0" xfId="0" applyFont="1" applyAlignment="1">
      <alignment vertical="center"/>
    </xf>
    <xf numFmtId="0" fontId="56" fillId="0" borderId="0" xfId="0" applyFont="1" applyAlignment="1">
      <alignment vertical="center"/>
    </xf>
    <xf numFmtId="0" fontId="50" fillId="0" borderId="0" xfId="0" applyFont="1" applyAlignment="1">
      <alignment horizontal="left" vertical="center" indent="1"/>
    </xf>
    <xf numFmtId="41" fontId="51" fillId="7" borderId="5" xfId="0" applyNumberFormat="1" applyFont="1" applyFill="1" applyBorder="1" applyAlignment="1">
      <alignment vertical="center"/>
    </xf>
    <xf numFmtId="0" fontId="50" fillId="0" borderId="0" xfId="0" applyFont="1" applyAlignment="1">
      <alignment horizontal="left" vertical="center" indent="2"/>
    </xf>
    <xf numFmtId="166" fontId="29" fillId="2" borderId="0" xfId="0" applyNumberFormat="1" applyFont="1" applyFill="1" applyAlignment="1">
      <alignment wrapText="1"/>
    </xf>
    <xf numFmtId="170" fontId="2" fillId="2" borderId="0" xfId="0" applyNumberFormat="1" applyFont="1" applyFill="1"/>
    <xf numFmtId="41" fontId="61" fillId="0" borderId="1" xfId="0" applyNumberFormat="1" applyFont="1" applyBorder="1"/>
    <xf numFmtId="0" fontId="61" fillId="0" borderId="0" xfId="0" applyFont="1"/>
    <xf numFmtId="170" fontId="62" fillId="13" borderId="5" xfId="0" applyNumberFormat="1" applyFont="1" applyFill="1" applyBorder="1"/>
    <xf numFmtId="170" fontId="49" fillId="13" borderId="5" xfId="0" applyNumberFormat="1" applyFont="1" applyFill="1" applyBorder="1"/>
    <xf numFmtId="0" fontId="5" fillId="0" borderId="0" xfId="0" quotePrefix="1" applyFont="1"/>
    <xf numFmtId="170" fontId="0" fillId="0" borderId="0" xfId="0" applyNumberFormat="1"/>
    <xf numFmtId="174" fontId="49" fillId="13" borderId="5" xfId="0" applyNumberFormat="1" applyFont="1" applyFill="1" applyBorder="1"/>
    <xf numFmtId="41" fontId="63" fillId="0" borderId="0" xfId="0" applyNumberFormat="1" applyFont="1"/>
    <xf numFmtId="41" fontId="61" fillId="13" borderId="5" xfId="0" applyNumberFormat="1" applyFont="1" applyFill="1" applyBorder="1"/>
    <xf numFmtId="170" fontId="38" fillId="2" borderId="0" xfId="0" applyNumberFormat="1" applyFont="1" applyFill="1"/>
    <xf numFmtId="174" fontId="50" fillId="0" borderId="0" xfId="0" applyNumberFormat="1" applyFont="1" applyAlignment="1">
      <alignment horizontal="right"/>
    </xf>
    <xf numFmtId="44" fontId="57" fillId="0" borderId="0" xfId="0" applyNumberFormat="1" applyFont="1"/>
    <xf numFmtId="170" fontId="9" fillId="0" borderId="0" xfId="0" applyNumberFormat="1" applyFont="1"/>
    <xf numFmtId="37" fontId="6" fillId="0" borderId="0" xfId="0" applyNumberFormat="1" applyFont="1"/>
    <xf numFmtId="166" fontId="64" fillId="0" borderId="0" xfId="0" applyNumberFormat="1" applyFont="1"/>
    <xf numFmtId="169" fontId="6" fillId="0" borderId="0" xfId="2" applyNumberFormat="1" applyFont="1" applyFill="1" applyBorder="1"/>
    <xf numFmtId="0" fontId="9" fillId="0" borderId="0" xfId="0" applyFont="1" applyProtection="1">
      <protection locked="0"/>
    </xf>
    <xf numFmtId="14" fontId="9" fillId="0" borderId="0" xfId="2" applyNumberFormat="1" applyFont="1" applyFill="1" applyBorder="1"/>
    <xf numFmtId="166" fontId="9" fillId="0" borderId="0" xfId="0" applyNumberFormat="1" applyFont="1" applyProtection="1">
      <protection locked="0"/>
    </xf>
    <xf numFmtId="9" fontId="9" fillId="0" borderId="0" xfId="2" applyFont="1" applyFill="1" applyBorder="1"/>
    <xf numFmtId="0" fontId="9" fillId="0" borderId="0" xfId="0" applyFont="1"/>
    <xf numFmtId="44" fontId="9" fillId="0" borderId="0" xfId="0" applyNumberFormat="1" applyFont="1" applyProtection="1">
      <protection locked="0"/>
    </xf>
    <xf numFmtId="167" fontId="9" fillId="0" borderId="0" xfId="0" applyNumberFormat="1" applyFont="1" applyProtection="1">
      <protection locked="0"/>
    </xf>
    <xf numFmtId="0" fontId="6" fillId="0" borderId="0" xfId="0" applyFont="1" applyProtection="1">
      <protection locked="0"/>
    </xf>
    <xf numFmtId="0" fontId="6" fillId="0" borderId="0" xfId="0" applyFont="1" applyAlignment="1" applyProtection="1">
      <alignment horizontal="center"/>
      <protection locked="0"/>
    </xf>
    <xf numFmtId="0" fontId="9" fillId="0" borderId="0" xfId="0" applyFont="1" applyAlignment="1" applyProtection="1">
      <alignment horizontal="left" indent="1"/>
      <protection locked="0"/>
    </xf>
    <xf numFmtId="166" fontId="6" fillId="0" borderId="11" xfId="0" applyNumberFormat="1" applyFont="1" applyBorder="1"/>
    <xf numFmtId="166" fontId="9" fillId="0" borderId="11" xfId="0" applyNumberFormat="1" applyFont="1" applyBorder="1"/>
    <xf numFmtId="170" fontId="9" fillId="0" borderId="11" xfId="0" applyNumberFormat="1" applyFont="1" applyBorder="1"/>
    <xf numFmtId="9" fontId="42" fillId="0" borderId="0" xfId="0" applyNumberFormat="1" applyFont="1"/>
    <xf numFmtId="181" fontId="9" fillId="0" borderId="0" xfId="0" applyNumberFormat="1" applyFont="1"/>
    <xf numFmtId="0" fontId="38" fillId="0" borderId="0" xfId="0" applyFont="1"/>
    <xf numFmtId="169" fontId="38" fillId="0" borderId="0" xfId="2" applyNumberFormat="1" applyFont="1" applyFill="1" applyBorder="1"/>
    <xf numFmtId="37" fontId="30" fillId="0" borderId="0" xfId="0" applyNumberFormat="1" applyFont="1"/>
    <xf numFmtId="9" fontId="38" fillId="0" borderId="0" xfId="2" applyFont="1" applyFill="1" applyBorder="1"/>
    <xf numFmtId="37" fontId="38" fillId="0" borderId="0" xfId="0" applyNumberFormat="1" applyFont="1"/>
    <xf numFmtId="7" fontId="38" fillId="0" borderId="0" xfId="2" applyNumberFormat="1" applyFont="1" applyFill="1" applyBorder="1"/>
    <xf numFmtId="167" fontId="38" fillId="0" borderId="0" xfId="2" applyNumberFormat="1" applyFont="1" applyFill="1" applyBorder="1"/>
    <xf numFmtId="170" fontId="66" fillId="12" borderId="12" xfId="2" applyNumberFormat="1" applyFont="1" applyFill="1" applyBorder="1" applyAlignment="1">
      <alignment horizontal="left" vertical="center"/>
    </xf>
    <xf numFmtId="170" fontId="67" fillId="12" borderId="4" xfId="2" applyNumberFormat="1" applyFont="1" applyFill="1" applyBorder="1" applyAlignment="1">
      <alignment horizontal="right" vertical="center"/>
    </xf>
    <xf numFmtId="170" fontId="67" fillId="12" borderId="13" xfId="2" applyNumberFormat="1" applyFont="1" applyFill="1" applyBorder="1" applyAlignment="1">
      <alignment horizontal="right" vertical="center"/>
    </xf>
    <xf numFmtId="170" fontId="38" fillId="0" borderId="0" xfId="2" applyNumberFormat="1" applyFont="1" applyFill="1" applyBorder="1"/>
    <xf numFmtId="182" fontId="67" fillId="0" borderId="14" xfId="1" applyNumberFormat="1" applyFont="1" applyFill="1" applyBorder="1" applyAlignment="1">
      <alignment horizontal="right" vertical="center"/>
    </xf>
    <xf numFmtId="170" fontId="67" fillId="0" borderId="15" xfId="2" applyNumberFormat="1" applyFont="1" applyFill="1" applyBorder="1" applyAlignment="1">
      <alignment horizontal="right" vertical="center"/>
    </xf>
    <xf numFmtId="1" fontId="38" fillId="0" borderId="0" xfId="0" applyNumberFormat="1" applyFont="1"/>
    <xf numFmtId="182" fontId="67" fillId="0" borderId="16" xfId="1" applyNumberFormat="1" applyFont="1" applyFill="1" applyBorder="1" applyAlignment="1">
      <alignment horizontal="right" vertical="center"/>
    </xf>
    <xf numFmtId="170" fontId="67" fillId="0" borderId="17" xfId="2" applyNumberFormat="1" applyFont="1" applyFill="1" applyBorder="1" applyAlignment="1">
      <alignment horizontal="right" vertical="center"/>
    </xf>
    <xf numFmtId="37" fontId="67" fillId="0" borderId="0" xfId="1" applyNumberFormat="1" applyFont="1" applyFill="1" applyBorder="1" applyAlignment="1">
      <alignment horizontal="right" vertical="center"/>
    </xf>
    <xf numFmtId="170" fontId="67" fillId="5" borderId="12" xfId="2" applyNumberFormat="1" applyFont="1" applyFill="1" applyBorder="1" applyAlignment="1">
      <alignment horizontal="right" vertical="center"/>
    </xf>
    <xf numFmtId="170" fontId="67" fillId="5" borderId="13" xfId="2" applyNumberFormat="1" applyFont="1" applyFill="1" applyBorder="1" applyAlignment="1">
      <alignment horizontal="right" vertical="center"/>
    </xf>
    <xf numFmtId="170" fontId="67" fillId="5" borderId="4" xfId="2" applyNumberFormat="1" applyFont="1" applyFill="1" applyBorder="1" applyAlignment="1">
      <alignment horizontal="centerContinuous" vertical="center"/>
    </xf>
    <xf numFmtId="170" fontId="67" fillId="5" borderId="13" xfId="2" applyNumberFormat="1" applyFont="1" applyFill="1" applyBorder="1" applyAlignment="1">
      <alignment horizontal="centerContinuous" vertical="center"/>
    </xf>
    <xf numFmtId="182" fontId="67" fillId="5" borderId="14" xfId="1" applyNumberFormat="1" applyFont="1" applyFill="1" applyBorder="1" applyAlignment="1">
      <alignment horizontal="right" vertical="center"/>
    </xf>
    <xf numFmtId="182" fontId="68" fillId="5" borderId="15" xfId="1" applyNumberFormat="1" applyFont="1" applyFill="1" applyBorder="1" applyAlignment="1">
      <alignment horizontal="right" vertical="center"/>
    </xf>
    <xf numFmtId="170" fontId="69" fillId="5" borderId="4" xfId="2" applyNumberFormat="1" applyFont="1" applyFill="1" applyBorder="1" applyAlignment="1">
      <alignment horizontal="centerContinuous" vertical="center"/>
    </xf>
    <xf numFmtId="182" fontId="69" fillId="0" borderId="16" xfId="1" applyNumberFormat="1" applyFont="1" applyFill="1" applyBorder="1" applyAlignment="1">
      <alignment horizontal="right" vertical="center"/>
    </xf>
    <xf numFmtId="0" fontId="46" fillId="0" borderId="0" xfId="0" applyFont="1" applyAlignment="1">
      <alignment horizontal="center"/>
    </xf>
    <xf numFmtId="0" fontId="46" fillId="0" borderId="0" xfId="0" applyFont="1" applyAlignment="1">
      <alignment horizontal="left" indent="1"/>
    </xf>
    <xf numFmtId="0" fontId="2" fillId="0" borderId="16" xfId="0" applyFont="1" applyBorder="1"/>
    <xf numFmtId="9" fontId="40" fillId="0" borderId="17" xfId="0" applyNumberFormat="1" applyFont="1" applyBorder="1"/>
    <xf numFmtId="164" fontId="2" fillId="0" borderId="17" xfId="0" applyNumberFormat="1" applyFont="1" applyBorder="1"/>
    <xf numFmtId="0" fontId="2" fillId="0" borderId="16" xfId="0" applyFont="1" applyBorder="1" applyAlignment="1">
      <alignment horizontal="left" indent="1"/>
    </xf>
    <xf numFmtId="0" fontId="2" fillId="17" borderId="18" xfId="0" applyFont="1" applyFill="1" applyBorder="1"/>
    <xf numFmtId="183" fontId="5" fillId="17" borderId="19" xfId="4" applyNumberFormat="1" applyFont="1" applyFill="1" applyBorder="1"/>
    <xf numFmtId="8" fontId="40" fillId="0" borderId="17" xfId="0" applyNumberFormat="1" applyFont="1" applyBorder="1"/>
    <xf numFmtId="9" fontId="5" fillId="17" borderId="19" xfId="2" applyFont="1" applyFill="1" applyBorder="1"/>
    <xf numFmtId="0" fontId="2" fillId="0" borderId="14" xfId="0" applyFont="1" applyBorder="1"/>
    <xf numFmtId="180" fontId="2" fillId="0" borderId="15" xfId="1" applyNumberFormat="1" applyFont="1" applyFill="1" applyBorder="1"/>
    <xf numFmtId="170" fontId="69" fillId="5" borderId="4" xfId="2" applyNumberFormat="1" applyFont="1" applyFill="1" applyBorder="1" applyAlignment="1">
      <alignment horizontal="center" vertical="center"/>
    </xf>
    <xf numFmtId="0" fontId="71" fillId="0" borderId="0" xfId="0" applyFont="1"/>
    <xf numFmtId="0" fontId="0" fillId="18" borderId="0" xfId="0" applyFill="1"/>
    <xf numFmtId="175" fontId="48" fillId="0" borderId="0" xfId="0" applyNumberFormat="1" applyFont="1"/>
    <xf numFmtId="170" fontId="46" fillId="0" borderId="0" xfId="0" applyNumberFormat="1" applyFont="1"/>
    <xf numFmtId="0" fontId="72" fillId="0" borderId="0" xfId="0" applyFont="1"/>
    <xf numFmtId="175" fontId="72" fillId="0" borderId="0" xfId="0" applyNumberFormat="1" applyFont="1"/>
    <xf numFmtId="0" fontId="73" fillId="0" borderId="0" xfId="0" applyFont="1"/>
    <xf numFmtId="0" fontId="74" fillId="0" borderId="0" xfId="0" applyFont="1" applyAlignment="1">
      <alignment horizontal="left" indent="1"/>
    </xf>
    <xf numFmtId="0" fontId="75" fillId="0" borderId="0" xfId="0" applyFont="1"/>
    <xf numFmtId="0" fontId="47" fillId="0" borderId="0" xfId="0" applyFont="1"/>
    <xf numFmtId="0" fontId="47" fillId="19" borderId="0" xfId="0" applyFont="1" applyFill="1" applyAlignment="1">
      <alignment horizontal="center"/>
    </xf>
    <xf numFmtId="0" fontId="3" fillId="19" borderId="0" xfId="0" applyFont="1" applyFill="1" applyAlignment="1">
      <alignment horizontal="center"/>
    </xf>
    <xf numFmtId="0" fontId="47" fillId="20" borderId="8" xfId="0" applyFont="1" applyFill="1" applyBorder="1" applyAlignment="1">
      <alignment horizontal="center"/>
    </xf>
    <xf numFmtId="182" fontId="67" fillId="0" borderId="0" xfId="1" applyNumberFormat="1" applyFont="1" applyFill="1" applyBorder="1" applyAlignment="1">
      <alignment horizontal="right" vertical="center"/>
    </xf>
    <xf numFmtId="170" fontId="67" fillId="0" borderId="0" xfId="2" applyNumberFormat="1" applyFont="1" applyFill="1" applyBorder="1" applyAlignment="1">
      <alignment horizontal="right" vertical="center"/>
    </xf>
    <xf numFmtId="0" fontId="2" fillId="0" borderId="0" xfId="0" quotePrefix="1" applyFont="1" applyAlignment="1">
      <alignment horizontal="left" indent="1"/>
    </xf>
    <xf numFmtId="170" fontId="9" fillId="0" borderId="0" xfId="2" applyNumberFormat="1" applyFont="1"/>
    <xf numFmtId="170" fontId="9" fillId="0" borderId="0" xfId="0" applyNumberFormat="1" applyFont="1" applyAlignment="1">
      <alignment horizontal="center"/>
    </xf>
    <xf numFmtId="170" fontId="9" fillId="0" borderId="17" xfId="0" applyNumberFormat="1" applyFont="1" applyBorder="1" applyAlignment="1">
      <alignment horizontal="center"/>
    </xf>
    <xf numFmtId="37" fontId="67" fillId="5" borderId="12" xfId="1" applyNumberFormat="1" applyFont="1" applyFill="1" applyBorder="1" applyAlignment="1">
      <alignment horizontal="center" vertical="center"/>
    </xf>
    <xf numFmtId="37" fontId="67" fillId="5" borderId="4" xfId="1" applyNumberFormat="1" applyFont="1" applyFill="1" applyBorder="1" applyAlignment="1">
      <alignment horizontal="center" vertical="center"/>
    </xf>
    <xf numFmtId="37" fontId="67" fillId="5" borderId="13" xfId="1" applyNumberFormat="1" applyFont="1" applyFill="1" applyBorder="1" applyAlignment="1">
      <alignment horizontal="center" vertical="center"/>
    </xf>
    <xf numFmtId="37" fontId="67" fillId="5" borderId="0" xfId="1" applyNumberFormat="1" applyFont="1" applyFill="1" applyBorder="1" applyAlignment="1">
      <alignment horizontal="center" vertical="center"/>
    </xf>
    <xf numFmtId="37" fontId="67" fillId="15" borderId="0" xfId="1" applyNumberFormat="1" applyFont="1" applyFill="1" applyBorder="1" applyAlignment="1">
      <alignment horizontal="center" vertical="center"/>
    </xf>
    <xf numFmtId="37" fontId="67" fillId="5" borderId="17" xfId="1" applyNumberFormat="1" applyFont="1" applyFill="1" applyBorder="1" applyAlignment="1">
      <alignment horizontal="center" vertical="center"/>
    </xf>
    <xf numFmtId="37" fontId="67" fillId="0" borderId="16" xfId="1" applyNumberFormat="1" applyFont="1" applyFill="1" applyBorder="1" applyAlignment="1">
      <alignment horizontal="center" vertical="center"/>
    </xf>
    <xf numFmtId="37" fontId="67" fillId="16" borderId="0" xfId="1" applyNumberFormat="1" applyFont="1" applyFill="1" applyBorder="1" applyAlignment="1">
      <alignment horizontal="center" vertical="center"/>
    </xf>
    <xf numFmtId="37" fontId="67" fillId="0" borderId="17" xfId="1" applyNumberFormat="1" applyFont="1" applyFill="1" applyBorder="1" applyAlignment="1">
      <alignment horizontal="center" vertical="center"/>
    </xf>
    <xf numFmtId="37" fontId="67" fillId="0" borderId="0" xfId="1" applyNumberFormat="1" applyFont="1" applyFill="1" applyBorder="1" applyAlignment="1">
      <alignment horizontal="center" vertical="center"/>
    </xf>
    <xf numFmtId="37" fontId="67" fillId="0" borderId="2" xfId="1" applyNumberFormat="1" applyFont="1" applyFill="1" applyBorder="1" applyAlignment="1">
      <alignment horizontal="center" vertical="center"/>
    </xf>
    <xf numFmtId="37" fontId="67" fillId="0" borderId="15" xfId="1" applyNumberFormat="1" applyFont="1" applyFill="1" applyBorder="1" applyAlignment="1">
      <alignment horizontal="center" vertical="center"/>
    </xf>
    <xf numFmtId="0" fontId="77" fillId="0" borderId="0" xfId="0" applyFont="1"/>
    <xf numFmtId="0" fontId="78" fillId="0" borderId="0" xfId="0" applyFont="1"/>
    <xf numFmtId="0" fontId="79" fillId="0" borderId="0" xfId="0" applyFont="1"/>
    <xf numFmtId="0" fontId="76" fillId="0" borderId="0" xfId="0" applyFont="1"/>
    <xf numFmtId="0" fontId="80" fillId="0" borderId="0" xfId="0" applyFont="1"/>
    <xf numFmtId="0" fontId="66" fillId="20" borderId="20" xfId="0" applyFont="1" applyFill="1" applyBorder="1" applyAlignment="1">
      <alignment horizontal="center" vertical="center"/>
    </xf>
    <xf numFmtId="0" fontId="46" fillId="0" borderId="21" xfId="0" applyFont="1" applyBorder="1"/>
    <xf numFmtId="0" fontId="46" fillId="0" borderId="22" xfId="0" applyFont="1" applyBorder="1"/>
    <xf numFmtId="0" fontId="48" fillId="0" borderId="23" xfId="0" applyFont="1" applyBorder="1"/>
    <xf numFmtId="0" fontId="46" fillId="0" borderId="24" xfId="0" applyFont="1" applyBorder="1"/>
    <xf numFmtId="0" fontId="50" fillId="14" borderId="25" xfId="0" applyFont="1" applyFill="1" applyBorder="1"/>
    <xf numFmtId="170" fontId="66" fillId="19" borderId="26" xfId="2" applyNumberFormat="1" applyFont="1" applyFill="1" applyBorder="1" applyAlignment="1">
      <alignment vertical="center"/>
    </xf>
    <xf numFmtId="170" fontId="66" fillId="19" borderId="27" xfId="2" applyNumberFormat="1" applyFont="1" applyFill="1" applyBorder="1" applyAlignment="1">
      <alignment vertical="center"/>
    </xf>
    <xf numFmtId="0" fontId="81" fillId="0" borderId="0" xfId="0" applyFont="1"/>
    <xf numFmtId="41" fontId="46" fillId="0" borderId="0" xfId="0" applyNumberFormat="1" applyFont="1"/>
    <xf numFmtId="178" fontId="48" fillId="0" borderId="0" xfId="0" applyNumberFormat="1" applyFont="1"/>
    <xf numFmtId="179" fontId="50" fillId="0" borderId="0" xfId="0" applyNumberFormat="1" applyFont="1" applyAlignment="1">
      <alignment vertical="center"/>
    </xf>
    <xf numFmtId="184" fontId="48" fillId="0" borderId="1" xfId="4" applyNumberFormat="1" applyFont="1" applyBorder="1" applyAlignment="1">
      <alignment vertical="center"/>
    </xf>
    <xf numFmtId="184" fontId="48" fillId="0" borderId="1" xfId="4" applyNumberFormat="1" applyFont="1" applyBorder="1"/>
    <xf numFmtId="0" fontId="46" fillId="0" borderId="31" xfId="0" applyFont="1" applyBorder="1"/>
    <xf numFmtId="0" fontId="46" fillId="0" borderId="32" xfId="0" applyFont="1" applyBorder="1"/>
    <xf numFmtId="41" fontId="50" fillId="0" borderId="32" xfId="0" applyNumberFormat="1" applyFont="1" applyBorder="1"/>
    <xf numFmtId="0" fontId="48" fillId="0" borderId="31" xfId="0" applyFont="1" applyBorder="1"/>
    <xf numFmtId="0" fontId="50" fillId="0" borderId="31" xfId="0" applyFont="1" applyBorder="1" applyAlignment="1">
      <alignment horizontal="left" indent="1"/>
    </xf>
    <xf numFmtId="0" fontId="46" fillId="0" borderId="31" xfId="0" applyFont="1" applyBorder="1" applyAlignment="1">
      <alignment horizontal="left" indent="1"/>
    </xf>
    <xf numFmtId="0" fontId="48" fillId="0" borderId="35" xfId="0" applyFont="1" applyBorder="1"/>
    <xf numFmtId="0" fontId="50" fillId="0" borderId="28" xfId="0" applyFont="1" applyBorder="1" applyAlignment="1">
      <alignment horizontal="left" indent="1"/>
    </xf>
    <xf numFmtId="0" fontId="48" fillId="0" borderId="28" xfId="0" applyFont="1" applyBorder="1"/>
    <xf numFmtId="0" fontId="0" fillId="0" borderId="31" xfId="0" applyBorder="1"/>
    <xf numFmtId="0" fontId="48" fillId="0" borderId="30" xfId="0" applyFont="1" applyBorder="1" applyAlignment="1">
      <alignment horizontal="centerContinuous"/>
    </xf>
    <xf numFmtId="0" fontId="60" fillId="12" borderId="28" xfId="0" applyFont="1" applyFill="1" applyBorder="1" applyAlignment="1">
      <alignment vertical="center"/>
    </xf>
    <xf numFmtId="0" fontId="50" fillId="0" borderId="31" xfId="0" applyFont="1" applyBorder="1" applyAlignment="1">
      <alignment vertical="center"/>
    </xf>
    <xf numFmtId="0" fontId="50" fillId="0" borderId="32" xfId="0" applyFont="1" applyBorder="1" applyAlignment="1">
      <alignment vertical="center"/>
    </xf>
    <xf numFmtId="179" fontId="50" fillId="0" borderId="32" xfId="0" applyNumberFormat="1" applyFont="1" applyBorder="1" applyAlignment="1">
      <alignment vertical="center"/>
    </xf>
    <xf numFmtId="41" fontId="50" fillId="0" borderId="32" xfId="0" applyNumberFormat="1" applyFont="1" applyBorder="1" applyAlignment="1">
      <alignment vertical="center"/>
    </xf>
    <xf numFmtId="0" fontId="56" fillId="0" borderId="31" xfId="0" applyFont="1" applyBorder="1" applyAlignment="1">
      <alignment vertical="center"/>
    </xf>
    <xf numFmtId="0" fontId="50" fillId="0" borderId="31" xfId="0" applyFont="1" applyBorder="1" applyAlignment="1">
      <alignment horizontal="left" vertical="center" indent="1"/>
    </xf>
    <xf numFmtId="0" fontId="50" fillId="0" borderId="31" xfId="0" applyFont="1" applyBorder="1" applyAlignment="1">
      <alignment horizontal="left" vertical="center" indent="2"/>
    </xf>
    <xf numFmtId="184" fontId="48" fillId="0" borderId="34" xfId="4" applyNumberFormat="1" applyFont="1" applyBorder="1" applyAlignment="1">
      <alignment vertical="center"/>
    </xf>
    <xf numFmtId="184" fontId="48" fillId="0" borderId="34" xfId="4" applyNumberFormat="1" applyFont="1" applyBorder="1"/>
    <xf numFmtId="0" fontId="50" fillId="0" borderId="16" xfId="0" applyFont="1" applyBorder="1" applyAlignment="1">
      <alignment vertical="center"/>
    </xf>
    <xf numFmtId="0" fontId="46" fillId="0" borderId="16" xfId="0" applyFont="1" applyBorder="1"/>
    <xf numFmtId="0" fontId="66" fillId="20" borderId="36" xfId="0" applyFont="1" applyFill="1" applyBorder="1" applyAlignment="1">
      <alignment horizontal="center" vertical="center"/>
    </xf>
    <xf numFmtId="0" fontId="48" fillId="0" borderId="37" xfId="0" applyFont="1" applyBorder="1"/>
    <xf numFmtId="0" fontId="46" fillId="0" borderId="38" xfId="0" applyFont="1" applyBorder="1"/>
    <xf numFmtId="170" fontId="83" fillId="19" borderId="38" xfId="2" applyNumberFormat="1" applyFont="1" applyFill="1" applyBorder="1" applyAlignment="1">
      <alignment vertical="center"/>
    </xf>
    <xf numFmtId="170" fontId="83" fillId="22" borderId="38" xfId="2" applyNumberFormat="1" applyFont="1" applyFill="1" applyBorder="1" applyAlignment="1">
      <alignment vertical="center"/>
    </xf>
    <xf numFmtId="170" fontId="83" fillId="22" borderId="39" xfId="2" applyNumberFormat="1" applyFont="1" applyFill="1" applyBorder="1" applyAlignment="1">
      <alignment vertical="center"/>
    </xf>
    <xf numFmtId="0" fontId="0" fillId="0" borderId="0" xfId="0" applyAlignment="1">
      <alignment vertical="center"/>
    </xf>
    <xf numFmtId="0" fontId="47" fillId="20" borderId="33" xfId="0" applyFont="1" applyFill="1" applyBorder="1" applyAlignment="1">
      <alignment horizontal="center" vertical="center"/>
    </xf>
    <xf numFmtId="175" fontId="82" fillId="21" borderId="0" xfId="0" applyNumberFormat="1" applyFont="1" applyFill="1" applyAlignment="1">
      <alignment vertical="center"/>
    </xf>
    <xf numFmtId="175" fontId="82" fillId="21" borderId="32" xfId="0" applyNumberFormat="1" applyFont="1" applyFill="1" applyBorder="1" applyAlignment="1">
      <alignment vertical="center"/>
    </xf>
    <xf numFmtId="175" fontId="82" fillId="21" borderId="18" xfId="0" applyNumberFormat="1" applyFont="1" applyFill="1" applyBorder="1" applyAlignment="1">
      <alignment vertical="center"/>
    </xf>
    <xf numFmtId="175" fontId="82" fillId="21" borderId="1" xfId="0" applyNumberFormat="1" applyFont="1" applyFill="1" applyBorder="1" applyAlignment="1">
      <alignment vertical="center"/>
    </xf>
    <xf numFmtId="175" fontId="82" fillId="21" borderId="34" xfId="0" applyNumberFormat="1" applyFont="1" applyFill="1" applyBorder="1" applyAlignment="1">
      <alignment vertical="center"/>
    </xf>
    <xf numFmtId="175" fontId="82" fillId="21" borderId="2" xfId="0" applyNumberFormat="1" applyFont="1" applyFill="1" applyBorder="1" applyAlignment="1">
      <alignment vertical="center"/>
    </xf>
    <xf numFmtId="175" fontId="82" fillId="21" borderId="30" xfId="0" applyNumberFormat="1" applyFont="1" applyFill="1" applyBorder="1" applyAlignment="1">
      <alignment vertical="center"/>
    </xf>
    <xf numFmtId="175" fontId="82" fillId="21" borderId="16" xfId="0" applyNumberFormat="1" applyFont="1" applyFill="1" applyBorder="1" applyAlignment="1">
      <alignment vertical="center"/>
    </xf>
    <xf numFmtId="170" fontId="83" fillId="22" borderId="40" xfId="2" applyNumberFormat="1" applyFont="1" applyFill="1" applyBorder="1" applyAlignment="1">
      <alignment vertical="center"/>
    </xf>
    <xf numFmtId="41" fontId="50" fillId="0" borderId="16" xfId="0" applyNumberFormat="1" applyFont="1" applyBorder="1"/>
    <xf numFmtId="184" fontId="48" fillId="0" borderId="18" xfId="4" applyNumberFormat="1" applyFont="1" applyBorder="1" applyAlignment="1">
      <alignment vertical="center"/>
    </xf>
    <xf numFmtId="184" fontId="48" fillId="0" borderId="18" xfId="4" applyNumberFormat="1" applyFont="1" applyBorder="1"/>
    <xf numFmtId="0" fontId="48" fillId="0" borderId="14" xfId="0" applyFont="1" applyBorder="1" applyAlignment="1">
      <alignment horizontal="centerContinuous"/>
    </xf>
    <xf numFmtId="175" fontId="82" fillId="21" borderId="14" xfId="0" applyNumberFormat="1" applyFont="1" applyFill="1" applyBorder="1" applyAlignment="1">
      <alignment vertical="center"/>
    </xf>
    <xf numFmtId="179" fontId="50" fillId="0" borderId="16" xfId="0" applyNumberFormat="1" applyFont="1" applyBorder="1" applyAlignment="1">
      <alignment vertical="center"/>
    </xf>
    <xf numFmtId="41" fontId="50" fillId="0" borderId="16" xfId="0" applyNumberFormat="1" applyFont="1" applyBorder="1" applyAlignment="1">
      <alignment vertical="center"/>
    </xf>
    <xf numFmtId="0" fontId="48" fillId="0" borderId="28" xfId="0" applyFont="1" applyBorder="1" applyAlignment="1">
      <alignment vertical="center"/>
    </xf>
    <xf numFmtId="0" fontId="52" fillId="0" borderId="31" xfId="0" applyFont="1" applyBorder="1" applyAlignment="1">
      <alignment vertical="center"/>
    </xf>
    <xf numFmtId="0" fontId="48" fillId="0" borderId="23" xfId="0" applyFont="1" applyBorder="1" applyAlignment="1">
      <alignment vertical="center"/>
    </xf>
    <xf numFmtId="184" fontId="48" fillId="0" borderId="41" xfId="4" applyNumberFormat="1" applyFont="1" applyBorder="1" applyAlignment="1">
      <alignment vertical="center"/>
    </xf>
    <xf numFmtId="184" fontId="48" fillId="0" borderId="42" xfId="4" applyNumberFormat="1" applyFont="1" applyBorder="1" applyAlignment="1">
      <alignment vertical="center"/>
    </xf>
    <xf numFmtId="184" fontId="48" fillId="0" borderId="43" xfId="4" applyNumberFormat="1" applyFont="1" applyBorder="1" applyAlignment="1">
      <alignment vertical="center"/>
    </xf>
    <xf numFmtId="184" fontId="30" fillId="0" borderId="0" xfId="4" applyNumberFormat="1" applyFont="1" applyFill="1" applyBorder="1"/>
    <xf numFmtId="1" fontId="84" fillId="0" borderId="0" xfId="0" applyNumberFormat="1" applyFont="1"/>
    <xf numFmtId="185" fontId="0" fillId="0" borderId="0" xfId="0" applyNumberFormat="1"/>
    <xf numFmtId="1" fontId="0" fillId="0" borderId="0" xfId="0" applyNumberFormat="1"/>
    <xf numFmtId="0" fontId="85" fillId="2" borderId="0" xfId="0" applyFont="1" applyFill="1" applyAlignment="1">
      <alignment horizontal="left"/>
    </xf>
    <xf numFmtId="1" fontId="86" fillId="0" borderId="0" xfId="0" applyNumberFormat="1" applyFont="1"/>
    <xf numFmtId="185" fontId="86" fillId="0" borderId="0" xfId="0" applyNumberFormat="1" applyFont="1"/>
    <xf numFmtId="2" fontId="0" fillId="0" borderId="0" xfId="0" applyNumberFormat="1"/>
    <xf numFmtId="0" fontId="87" fillId="0" borderId="0" xfId="0" applyFont="1"/>
    <xf numFmtId="2" fontId="61" fillId="0" borderId="1" xfId="0" applyNumberFormat="1" applyFont="1" applyBorder="1"/>
    <xf numFmtId="170" fontId="62" fillId="13" borderId="0" xfId="0" applyNumberFormat="1" applyFont="1" applyFill="1"/>
    <xf numFmtId="0" fontId="87" fillId="0" borderId="0" xfId="0" applyFont="1" applyAlignment="1">
      <alignment horizontal="left" vertical="top"/>
    </xf>
    <xf numFmtId="0" fontId="87" fillId="0" borderId="0" xfId="0" applyFont="1"/>
    <xf numFmtId="0" fontId="30" fillId="0" borderId="0" xfId="0" applyFont="1" applyAlignment="1">
      <alignment horizontal="center"/>
    </xf>
    <xf numFmtId="0" fontId="3" fillId="3" borderId="29" xfId="0" applyFont="1" applyFill="1" applyBorder="1" applyAlignment="1">
      <alignment horizontal="center" vertical="center"/>
    </xf>
    <xf numFmtId="0" fontId="3" fillId="3" borderId="21" xfId="0" applyFont="1" applyFill="1" applyBorder="1" applyAlignment="1">
      <alignment horizontal="center" vertical="center"/>
    </xf>
    <xf numFmtId="0" fontId="3" fillId="3" borderId="22" xfId="0" applyFont="1" applyFill="1" applyBorder="1" applyAlignment="1">
      <alignment horizontal="center" vertical="center"/>
    </xf>
  </cellXfs>
  <cellStyles count="5">
    <cellStyle name="Comma" xfId="1" builtinId="3"/>
    <cellStyle name="Currency" xfId="4" builtinId="4"/>
    <cellStyle name="Normal" xfId="0" builtinId="0"/>
    <cellStyle name="Normal 2 4" xfId="3" xr:uid="{089FEF27-90AE-45F0-A6D6-4036A2119059}"/>
    <cellStyle name="Percent" xfId="2" builtinId="5"/>
  </cellStyles>
  <dxfs count="1">
    <dxf>
      <font>
        <color rgb="FF69A12B"/>
      </font>
    </dxf>
  </dxfs>
  <tableStyles count="0" defaultTableStyle="TableStyleMedium2" defaultPivotStyle="PivotStyleLight16"/>
  <colors>
    <mruColors>
      <color rgb="FF0000FF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1046862534253703"/>
          <c:y val="1.47928994082840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1"/>
          <c:order val="0"/>
          <c:tx>
            <c:v>Uniform Rental &amp; Facility Services</c:v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'Cintas Cash Flow'!$Q$2</c:f>
              <c:numCache>
                <c:formatCode>General</c:formatCode>
                <c:ptCount val="1"/>
                <c:pt idx="0">
                  <c:v>2011</c:v>
                </c:pt>
              </c:numCache>
            </c:numRef>
          </c:cat>
          <c:val>
            <c:numRef>
              <c:f>'Cintas Cash Flow'!$Q$4:$AC$4</c:f>
              <c:numCache>
                <c:formatCode>0</c:formatCode>
                <c:ptCount val="13"/>
                <c:pt idx="0">
                  <c:v>2692</c:v>
                </c:pt>
                <c:pt idx="1">
                  <c:v>2912</c:v>
                </c:pt>
                <c:pt idx="2">
                  <c:v>3044</c:v>
                </c:pt>
                <c:pt idx="3">
                  <c:v>3304.8720000000003</c:v>
                </c:pt>
                <c:pt idx="4">
                  <c:v>3541.3070000000002</c:v>
                </c:pt>
                <c:pt idx="5">
                  <c:v>3776.85</c:v>
                </c:pt>
                <c:pt idx="6">
                  <c:v>4202.49</c:v>
                </c:pt>
                <c:pt idx="7">
                  <c:v>5247.1239999999998</c:v>
                </c:pt>
                <c:pt idx="8">
                  <c:v>5552.43</c:v>
                </c:pt>
                <c:pt idx="9">
                  <c:v>5643.4840000000004</c:v>
                </c:pt>
                <c:pt idx="10">
                  <c:v>5689.6319999999996</c:v>
                </c:pt>
                <c:pt idx="11">
                  <c:v>6226.98</c:v>
                </c:pt>
                <c:pt idx="12">
                  <c:v>6897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16-43F8-B433-6AC0DD200AB3}"/>
            </c:ext>
          </c:extLst>
        </c:ser>
        <c:ser>
          <c:idx val="2"/>
          <c:order val="1"/>
          <c:tx>
            <c:v>First Aid and Safety Services</c:v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'Cintas Cash Flow'!$Q$2</c:f>
              <c:numCache>
                <c:formatCode>General</c:formatCode>
                <c:ptCount val="1"/>
                <c:pt idx="0">
                  <c:v>2011</c:v>
                </c:pt>
              </c:numCache>
            </c:numRef>
          </c:cat>
          <c:val>
            <c:numRef>
              <c:f>'Cintas Cash Flow'!$Q$7:$AC$7</c:f>
              <c:numCache>
                <c:formatCode>0</c:formatCode>
                <c:ptCount val="13"/>
                <c:pt idx="0">
                  <c:v>378</c:v>
                </c:pt>
                <c:pt idx="1">
                  <c:v>416</c:v>
                </c:pt>
                <c:pt idx="2">
                  <c:v>461</c:v>
                </c:pt>
                <c:pt idx="3">
                  <c:v>293.58000000000004</c:v>
                </c:pt>
                <c:pt idx="4">
                  <c:v>326.82099999999997</c:v>
                </c:pt>
                <c:pt idx="5">
                  <c:v>461.07</c:v>
                </c:pt>
                <c:pt idx="6">
                  <c:v>461.07</c:v>
                </c:pt>
                <c:pt idx="7">
                  <c:v>564.70600000000002</c:v>
                </c:pt>
                <c:pt idx="8">
                  <c:v>619.47</c:v>
                </c:pt>
                <c:pt idx="9">
                  <c:v>708.56899999999996</c:v>
                </c:pt>
                <c:pt idx="10">
                  <c:v>784.29100000000005</c:v>
                </c:pt>
                <c:pt idx="11">
                  <c:v>832.45799999999997</c:v>
                </c:pt>
                <c:pt idx="12">
                  <c:v>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16-43F8-B433-6AC0DD200AB3}"/>
            </c:ext>
          </c:extLst>
        </c:ser>
        <c:ser>
          <c:idx val="3"/>
          <c:order val="2"/>
          <c:tx>
            <c:v>All Other (Fire Protection, Uniform Direct Sales)</c:v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'Cintas Cash Flow'!$Q$2</c:f>
              <c:numCache>
                <c:formatCode>General</c:formatCode>
                <c:ptCount val="1"/>
                <c:pt idx="0">
                  <c:v>2011</c:v>
                </c:pt>
              </c:numCache>
            </c:numRef>
          </c:cat>
          <c:val>
            <c:numRef>
              <c:f>'Cintas Cash Flow'!$Q$10:$AC$10</c:f>
              <c:numCache>
                <c:formatCode>0</c:formatCode>
                <c:ptCount val="13"/>
                <c:pt idx="0">
                  <c:v>419</c:v>
                </c:pt>
                <c:pt idx="1">
                  <c:v>434</c:v>
                </c:pt>
                <c:pt idx="2">
                  <c:v>461</c:v>
                </c:pt>
                <c:pt idx="3">
                  <c:v>595.548</c:v>
                </c:pt>
                <c:pt idx="4">
                  <c:v>608.87200000000007</c:v>
                </c:pt>
                <c:pt idx="5">
                  <c:v>667.08</c:v>
                </c:pt>
                <c:pt idx="6">
                  <c:v>613</c:v>
                </c:pt>
                <c:pt idx="7">
                  <c:v>665</c:v>
                </c:pt>
                <c:pt idx="8">
                  <c:v>720</c:v>
                </c:pt>
                <c:pt idx="9">
                  <c:v>733.05700000000002</c:v>
                </c:pt>
                <c:pt idx="10">
                  <c:v>642.41699999999992</c:v>
                </c:pt>
                <c:pt idx="11">
                  <c:v>795.02100000000007</c:v>
                </c:pt>
                <c:pt idx="12">
                  <c:v>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16-43F8-B433-6AC0DD200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7079103"/>
        <c:axId val="1506712255"/>
      </c:areaChart>
      <c:catAx>
        <c:axId val="15070791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712255"/>
        <c:crosses val="autoZero"/>
        <c:auto val="1"/>
        <c:lblAlgn val="ctr"/>
        <c:lblOffset val="100"/>
        <c:noMultiLvlLbl val="0"/>
      </c:catAx>
      <c:valAx>
        <c:axId val="1506712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0791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4623546506025956E-2"/>
          <c:y val="0.72817872617993762"/>
          <c:w val="0.83362123787390008"/>
          <c:h val="0.242235475003494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525780</xdr:colOff>
      <xdr:row>5</xdr:row>
      <xdr:rowOff>30480</xdr:rowOff>
    </xdr:from>
    <xdr:to>
      <xdr:col>26</xdr:col>
      <xdr:colOff>251460</xdr:colOff>
      <xdr:row>16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026FE4-CCFA-1BA9-B8C6-0F6899EDC7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575732</xdr:colOff>
      <xdr:row>3</xdr:row>
      <xdr:rowOff>42807</xdr:rowOff>
    </xdr:from>
    <xdr:to>
      <xdr:col>17</xdr:col>
      <xdr:colOff>118532</xdr:colOff>
      <xdr:row>40</xdr:row>
      <xdr:rowOff>33866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3A89E8-2B92-1A4B-8966-AC1121B14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732" y="728607"/>
          <a:ext cx="13576300" cy="7039559"/>
        </a:xfrm>
        <a:prstGeom prst="rect">
          <a:avLst/>
        </a:prstGeom>
      </xdr:spPr>
    </xdr:pic>
    <xdr:clientData/>
  </xdr:twoCellAnchor>
  <xdr:twoCellAnchor editAs="oneCell">
    <xdr:from>
      <xdr:col>0</xdr:col>
      <xdr:colOff>605366</xdr:colOff>
      <xdr:row>43</xdr:row>
      <xdr:rowOff>136300</xdr:rowOff>
    </xdr:from>
    <xdr:to>
      <xdr:col>17</xdr:col>
      <xdr:colOff>118533</xdr:colOff>
      <xdr:row>80</xdr:row>
      <xdr:rowOff>183388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6BF8F5-C448-1A4A-99E0-821A12DAC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366" y="8442100"/>
          <a:ext cx="13546667" cy="709558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Akash%20Tewari\Coverage\BMRN\Model\WLF%20-%20BMRN%20v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Akash%20Tewari\Coverage\BMRN\Model\WLF%20-%20BMRN%20v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lvin%20H\docs\Study\M&amp;A\Jazz%20Model_AaronWei_20221230%20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_FDSCACHE__"/>
      <sheetName val="PNL"/>
      <sheetName val="BS"/>
      <sheetName val="CF"/>
      <sheetName val="Valuation"/>
      <sheetName val="Product"/>
      <sheetName val="Market Models"/>
      <sheetName val="Publishing"/>
      <sheetName val="Vs. Consens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F1" t="str">
            <v>CUSIP</v>
          </cell>
          <cell r="G1" t="str">
            <v>09061G101</v>
          </cell>
        </row>
        <row r="2">
          <cell r="G2" t="str">
            <v>BMRN</v>
          </cell>
          <cell r="K2" t="str">
            <v>X:\Akash Tewari\Coverage\BMRN\Model\WLF - BMRN v2.xlsx</v>
          </cell>
          <cell r="Y2" t="str">
            <v>Outperform</v>
          </cell>
        </row>
        <row r="3">
          <cell r="G3">
            <v>43390</v>
          </cell>
          <cell r="Y3" t="str">
            <v>Peer Perform</v>
          </cell>
        </row>
        <row r="4">
          <cell r="G4" t="str">
            <v>FactSet</v>
          </cell>
          <cell r="Y4" t="str">
            <v>Underperform</v>
          </cell>
        </row>
        <row r="5">
          <cell r="Y5" t="str">
            <v>Suspended</v>
          </cell>
        </row>
        <row r="6">
          <cell r="Y6" t="str">
            <v>Not Rated</v>
          </cell>
        </row>
        <row r="30">
          <cell r="J30">
            <v>43390</v>
          </cell>
          <cell r="K30">
            <v>106.07</v>
          </cell>
          <cell r="O30" t="e">
            <v>#NAME?</v>
          </cell>
          <cell r="P30">
            <v>78.569999999999993</v>
          </cell>
        </row>
        <row r="31">
          <cell r="J31">
            <v>43389</v>
          </cell>
          <cell r="K31">
            <v>106.01</v>
          </cell>
          <cell r="O31">
            <v>43143</v>
          </cell>
          <cell r="P31">
            <v>77.92</v>
          </cell>
        </row>
        <row r="32">
          <cell r="J32">
            <v>43388</v>
          </cell>
          <cell r="K32">
            <v>99.45</v>
          </cell>
          <cell r="O32">
            <v>43140</v>
          </cell>
          <cell r="P32">
            <v>77.94</v>
          </cell>
        </row>
        <row r="33">
          <cell r="J33">
            <v>43387</v>
          </cell>
          <cell r="K33">
            <v>99.51</v>
          </cell>
          <cell r="O33">
            <v>43139</v>
          </cell>
          <cell r="P33">
            <v>76.06</v>
          </cell>
        </row>
        <row r="34">
          <cell r="J34">
            <v>43386</v>
          </cell>
          <cell r="K34">
            <v>99.51</v>
          </cell>
          <cell r="O34">
            <v>43138</v>
          </cell>
          <cell r="P34">
            <v>77.959999999999994</v>
          </cell>
        </row>
        <row r="35">
          <cell r="J35">
            <v>43385</v>
          </cell>
          <cell r="K35">
            <v>99.51</v>
          </cell>
          <cell r="O35">
            <v>43137</v>
          </cell>
          <cell r="P35">
            <v>78.959999999999994</v>
          </cell>
        </row>
        <row r="36">
          <cell r="J36">
            <v>43384</v>
          </cell>
          <cell r="K36">
            <v>97.3</v>
          </cell>
          <cell r="O36">
            <v>43136</v>
          </cell>
          <cell r="P36">
            <v>78.819999999999993</v>
          </cell>
        </row>
        <row r="37">
          <cell r="J37">
            <v>43383</v>
          </cell>
          <cell r="K37">
            <v>98.44</v>
          </cell>
          <cell r="O37">
            <v>43133</v>
          </cell>
          <cell r="P37">
            <v>81.22</v>
          </cell>
        </row>
        <row r="38">
          <cell r="J38">
            <v>43382</v>
          </cell>
          <cell r="K38">
            <v>104.27</v>
          </cell>
          <cell r="O38">
            <v>43132</v>
          </cell>
          <cell r="P38">
            <v>81.84</v>
          </cell>
        </row>
        <row r="39">
          <cell r="J39">
            <v>43381</v>
          </cell>
          <cell r="K39">
            <v>101.33</v>
          </cell>
          <cell r="O39">
            <v>43131</v>
          </cell>
          <cell r="P39">
            <v>83.17</v>
          </cell>
        </row>
        <row r="40">
          <cell r="J40">
            <v>43380</v>
          </cell>
          <cell r="K40">
            <v>101.09</v>
          </cell>
          <cell r="O40">
            <v>43130</v>
          </cell>
          <cell r="P40">
            <v>83.11</v>
          </cell>
        </row>
        <row r="41">
          <cell r="J41">
            <v>43379</v>
          </cell>
          <cell r="K41">
            <v>101.09</v>
          </cell>
          <cell r="O41">
            <v>43129</v>
          </cell>
          <cell r="P41">
            <v>83.74</v>
          </cell>
        </row>
        <row r="42">
          <cell r="J42">
            <v>43378</v>
          </cell>
          <cell r="K42">
            <v>101.09</v>
          </cell>
          <cell r="O42">
            <v>43126</v>
          </cell>
          <cell r="P42">
            <v>84.94</v>
          </cell>
        </row>
        <row r="43">
          <cell r="J43">
            <v>43377</v>
          </cell>
          <cell r="K43">
            <v>98.75</v>
          </cell>
          <cell r="O43">
            <v>43125</v>
          </cell>
          <cell r="P43">
            <v>84.53</v>
          </cell>
        </row>
        <row r="44">
          <cell r="J44">
            <v>43376</v>
          </cell>
          <cell r="K44">
            <v>99.68</v>
          </cell>
          <cell r="O44">
            <v>43124</v>
          </cell>
          <cell r="P44">
            <v>83.75</v>
          </cell>
        </row>
        <row r="45">
          <cell r="J45">
            <v>43375</v>
          </cell>
          <cell r="K45">
            <v>99</v>
          </cell>
          <cell r="O45">
            <v>43123</v>
          </cell>
          <cell r="P45">
            <v>84.2</v>
          </cell>
        </row>
        <row r="46">
          <cell r="J46">
            <v>43374</v>
          </cell>
          <cell r="K46">
            <v>98.62</v>
          </cell>
          <cell r="O46">
            <v>43122</v>
          </cell>
          <cell r="P46">
            <v>82.96</v>
          </cell>
        </row>
        <row r="47">
          <cell r="J47">
            <v>43373</v>
          </cell>
          <cell r="K47">
            <v>96.97</v>
          </cell>
          <cell r="O47">
            <v>43119</v>
          </cell>
          <cell r="P47">
            <v>83.01</v>
          </cell>
        </row>
        <row r="48">
          <cell r="J48">
            <v>43372</v>
          </cell>
          <cell r="K48">
            <v>96.97</v>
          </cell>
          <cell r="O48">
            <v>43118</v>
          </cell>
          <cell r="P48">
            <v>82.41</v>
          </cell>
        </row>
        <row r="49">
          <cell r="J49">
            <v>43371</v>
          </cell>
          <cell r="K49">
            <v>96.97</v>
          </cell>
          <cell r="O49">
            <v>43117</v>
          </cell>
          <cell r="P49">
            <v>82.51</v>
          </cell>
        </row>
        <row r="50">
          <cell r="J50">
            <v>43370</v>
          </cell>
          <cell r="K50">
            <v>97.97</v>
          </cell>
          <cell r="O50">
            <v>43116</v>
          </cell>
          <cell r="P50">
            <v>82.22</v>
          </cell>
        </row>
        <row r="51">
          <cell r="J51">
            <v>43369</v>
          </cell>
          <cell r="K51">
            <v>98.08</v>
          </cell>
          <cell r="O51">
            <v>43112</v>
          </cell>
          <cell r="P51">
            <v>80.83</v>
          </cell>
        </row>
        <row r="52">
          <cell r="J52">
            <v>43368</v>
          </cell>
          <cell r="K52">
            <v>96.28</v>
          </cell>
          <cell r="O52">
            <v>43111</v>
          </cell>
          <cell r="P52">
            <v>84.74</v>
          </cell>
        </row>
        <row r="53">
          <cell r="J53">
            <v>43367</v>
          </cell>
          <cell r="K53">
            <v>97.63</v>
          </cell>
          <cell r="O53">
            <v>43110</v>
          </cell>
          <cell r="P53">
            <v>85.7</v>
          </cell>
        </row>
        <row r="54">
          <cell r="J54">
            <v>43366</v>
          </cell>
          <cell r="K54">
            <v>97.84</v>
          </cell>
          <cell r="O54">
            <v>43109</v>
          </cell>
          <cell r="P54">
            <v>86.71</v>
          </cell>
        </row>
        <row r="55">
          <cell r="J55">
            <v>43365</v>
          </cell>
          <cell r="K55">
            <v>97.84</v>
          </cell>
          <cell r="O55">
            <v>43108</v>
          </cell>
          <cell r="P55">
            <v>87.5</v>
          </cell>
        </row>
        <row r="56">
          <cell r="J56">
            <v>43364</v>
          </cell>
          <cell r="K56">
            <v>97.84</v>
          </cell>
          <cell r="O56">
            <v>43105</v>
          </cell>
          <cell r="P56">
            <v>86.75</v>
          </cell>
        </row>
        <row r="57">
          <cell r="J57">
            <v>43363</v>
          </cell>
          <cell r="K57">
            <v>100.4</v>
          </cell>
          <cell r="O57">
            <v>43104</v>
          </cell>
          <cell r="P57">
            <v>87.61</v>
          </cell>
        </row>
        <row r="58">
          <cell r="J58">
            <v>43362</v>
          </cell>
          <cell r="K58">
            <v>99.77</v>
          </cell>
          <cell r="O58">
            <v>43103</v>
          </cell>
          <cell r="P58">
            <v>88.45</v>
          </cell>
        </row>
        <row r="59">
          <cell r="J59">
            <v>43361</v>
          </cell>
          <cell r="K59">
            <v>99.56</v>
          </cell>
          <cell r="O59">
            <v>43102</v>
          </cell>
          <cell r="P59">
            <v>89.08</v>
          </cell>
        </row>
        <row r="60">
          <cell r="J60">
            <v>43360</v>
          </cell>
          <cell r="K60">
            <v>98.15</v>
          </cell>
          <cell r="O60">
            <v>43098</v>
          </cell>
          <cell r="P60">
            <v>91.49</v>
          </cell>
        </row>
        <row r="61">
          <cell r="J61">
            <v>43359</v>
          </cell>
          <cell r="K61">
            <v>99.41</v>
          </cell>
          <cell r="O61">
            <v>43097</v>
          </cell>
          <cell r="P61">
            <v>91.62</v>
          </cell>
        </row>
        <row r="62">
          <cell r="J62">
            <v>43358</v>
          </cell>
          <cell r="K62">
            <v>99.41</v>
          </cell>
          <cell r="O62">
            <v>43096</v>
          </cell>
          <cell r="P62">
            <v>90.84</v>
          </cell>
        </row>
        <row r="63">
          <cell r="J63">
            <v>43357</v>
          </cell>
          <cell r="K63">
            <v>99.41</v>
          </cell>
          <cell r="O63">
            <v>43095</v>
          </cell>
          <cell r="P63">
            <v>90.42</v>
          </cell>
        </row>
        <row r="64">
          <cell r="J64">
            <v>43356</v>
          </cell>
          <cell r="K64">
            <v>99.57</v>
          </cell>
          <cell r="O64">
            <v>43091</v>
          </cell>
          <cell r="P64">
            <v>90.51</v>
          </cell>
        </row>
        <row r="65">
          <cell r="J65">
            <v>43355</v>
          </cell>
          <cell r="K65">
            <v>98.58</v>
          </cell>
          <cell r="O65">
            <v>43090</v>
          </cell>
          <cell r="P65">
            <v>89.7</v>
          </cell>
        </row>
        <row r="66">
          <cell r="J66">
            <v>43354</v>
          </cell>
          <cell r="K66">
            <v>96.71</v>
          </cell>
          <cell r="O66">
            <v>43089</v>
          </cell>
          <cell r="P66">
            <v>89.34</v>
          </cell>
        </row>
        <row r="67">
          <cell r="J67">
            <v>43353</v>
          </cell>
          <cell r="K67">
            <v>97.51</v>
          </cell>
          <cell r="O67">
            <v>43088</v>
          </cell>
          <cell r="P67">
            <v>89</v>
          </cell>
        </row>
        <row r="68">
          <cell r="J68">
            <v>43352</v>
          </cell>
          <cell r="K68">
            <v>98.04</v>
          </cell>
          <cell r="O68">
            <v>43087</v>
          </cell>
          <cell r="P68">
            <v>90.49</v>
          </cell>
        </row>
        <row r="69">
          <cell r="J69">
            <v>43351</v>
          </cell>
          <cell r="K69">
            <v>98.04</v>
          </cell>
          <cell r="O69">
            <v>43084</v>
          </cell>
          <cell r="P69">
            <v>90.82</v>
          </cell>
        </row>
        <row r="70">
          <cell r="J70">
            <v>43350</v>
          </cell>
          <cell r="K70">
            <v>98.04</v>
          </cell>
          <cell r="O70">
            <v>43083</v>
          </cell>
          <cell r="P70">
            <v>90.35</v>
          </cell>
        </row>
        <row r="71">
          <cell r="J71">
            <v>43349</v>
          </cell>
          <cell r="K71">
            <v>96.16</v>
          </cell>
          <cell r="O71">
            <v>43082</v>
          </cell>
          <cell r="P71">
            <v>89.93</v>
          </cell>
        </row>
        <row r="72">
          <cell r="J72">
            <v>43348</v>
          </cell>
          <cell r="K72">
            <v>96.6</v>
          </cell>
          <cell r="O72">
            <v>43081</v>
          </cell>
          <cell r="P72">
            <v>89.32</v>
          </cell>
        </row>
        <row r="73">
          <cell r="J73">
            <v>43347</v>
          </cell>
          <cell r="K73">
            <v>95.78</v>
          </cell>
          <cell r="O73">
            <v>43080</v>
          </cell>
          <cell r="P73">
            <v>92.25</v>
          </cell>
        </row>
        <row r="74">
          <cell r="J74">
            <v>43346</v>
          </cell>
          <cell r="K74">
            <v>99.98</v>
          </cell>
          <cell r="O74">
            <v>43077</v>
          </cell>
          <cell r="P74">
            <v>91.52</v>
          </cell>
        </row>
        <row r="75">
          <cell r="J75">
            <v>43345</v>
          </cell>
          <cell r="K75">
            <v>99.98</v>
          </cell>
          <cell r="O75">
            <v>43076</v>
          </cell>
          <cell r="P75">
            <v>91.08</v>
          </cell>
        </row>
        <row r="76">
          <cell r="J76">
            <v>43344</v>
          </cell>
          <cell r="K76">
            <v>99.98</v>
          </cell>
          <cell r="O76">
            <v>43075</v>
          </cell>
          <cell r="P76">
            <v>90.94</v>
          </cell>
        </row>
        <row r="77">
          <cell r="J77">
            <v>43343</v>
          </cell>
          <cell r="K77">
            <v>99.98</v>
          </cell>
          <cell r="O77">
            <v>43074</v>
          </cell>
          <cell r="P77">
            <v>90.66</v>
          </cell>
        </row>
        <row r="78">
          <cell r="J78">
            <v>43342</v>
          </cell>
          <cell r="K78">
            <v>99.26</v>
          </cell>
          <cell r="O78">
            <v>43073</v>
          </cell>
          <cell r="P78">
            <v>91.32</v>
          </cell>
        </row>
        <row r="79">
          <cell r="J79">
            <v>43341</v>
          </cell>
          <cell r="K79">
            <v>99.96</v>
          </cell>
          <cell r="O79">
            <v>43070</v>
          </cell>
          <cell r="P79">
            <v>91.22</v>
          </cell>
        </row>
        <row r="80">
          <cell r="J80">
            <v>43340</v>
          </cell>
          <cell r="K80">
            <v>98.92</v>
          </cell>
          <cell r="O80">
            <v>43069</v>
          </cell>
          <cell r="P80">
            <v>91.56</v>
          </cell>
        </row>
        <row r="81">
          <cell r="J81">
            <v>43339</v>
          </cell>
          <cell r="K81">
            <v>100.03</v>
          </cell>
          <cell r="O81">
            <v>43068</v>
          </cell>
          <cell r="P81">
            <v>90.35</v>
          </cell>
        </row>
        <row r="82">
          <cell r="J82">
            <v>43338</v>
          </cell>
          <cell r="K82">
            <v>98.76</v>
          </cell>
          <cell r="O82">
            <v>43067</v>
          </cell>
          <cell r="P82">
            <v>89.57</v>
          </cell>
        </row>
        <row r="83">
          <cell r="J83">
            <v>43337</v>
          </cell>
          <cell r="K83">
            <v>98.76</v>
          </cell>
          <cell r="O83">
            <v>43066</v>
          </cell>
          <cell r="P83">
            <v>89.2</v>
          </cell>
        </row>
        <row r="84">
          <cell r="J84">
            <v>43336</v>
          </cell>
          <cell r="K84">
            <v>98.76</v>
          </cell>
          <cell r="O84">
            <v>43063</v>
          </cell>
          <cell r="P84">
            <v>88.74</v>
          </cell>
        </row>
        <row r="85">
          <cell r="J85">
            <v>43335</v>
          </cell>
          <cell r="K85">
            <v>99.09</v>
          </cell>
          <cell r="O85">
            <v>43061</v>
          </cell>
          <cell r="P85">
            <v>88.66</v>
          </cell>
        </row>
        <row r="86">
          <cell r="J86">
            <v>43334</v>
          </cell>
          <cell r="K86">
            <v>101.53</v>
          </cell>
          <cell r="O86">
            <v>43060</v>
          </cell>
          <cell r="P86">
            <v>88.58</v>
          </cell>
        </row>
        <row r="87">
          <cell r="J87">
            <v>43333</v>
          </cell>
          <cell r="K87">
            <v>99.74</v>
          </cell>
          <cell r="O87">
            <v>43059</v>
          </cell>
          <cell r="P87">
            <v>88.38</v>
          </cell>
        </row>
        <row r="88">
          <cell r="J88">
            <v>43332</v>
          </cell>
          <cell r="K88">
            <v>99.03</v>
          </cell>
          <cell r="O88">
            <v>43056</v>
          </cell>
          <cell r="P88">
            <v>89.02</v>
          </cell>
        </row>
        <row r="89">
          <cell r="J89">
            <v>43331</v>
          </cell>
          <cell r="K89">
            <v>101.01</v>
          </cell>
          <cell r="O89">
            <v>43055</v>
          </cell>
          <cell r="P89">
            <v>89.69</v>
          </cell>
        </row>
        <row r="90">
          <cell r="J90">
            <v>43330</v>
          </cell>
          <cell r="K90">
            <v>101.01</v>
          </cell>
          <cell r="O90">
            <v>43054</v>
          </cell>
          <cell r="P90">
            <v>89.82</v>
          </cell>
        </row>
        <row r="91">
          <cell r="J91">
            <v>43329</v>
          </cell>
          <cell r="K91">
            <v>101.01</v>
          </cell>
          <cell r="O91">
            <v>43053</v>
          </cell>
          <cell r="P91">
            <v>90.71</v>
          </cell>
        </row>
        <row r="92">
          <cell r="J92">
            <v>43328</v>
          </cell>
          <cell r="K92">
            <v>100.32</v>
          </cell>
          <cell r="O92">
            <v>43052</v>
          </cell>
          <cell r="P92">
            <v>89.52</v>
          </cell>
        </row>
        <row r="93">
          <cell r="J93">
            <v>43327</v>
          </cell>
          <cell r="K93">
            <v>101.81</v>
          </cell>
          <cell r="O93">
            <v>43049</v>
          </cell>
          <cell r="P93">
            <v>88.74</v>
          </cell>
        </row>
        <row r="94">
          <cell r="J94">
            <v>43326</v>
          </cell>
          <cell r="K94">
            <v>103.14</v>
          </cell>
          <cell r="O94">
            <v>43048</v>
          </cell>
          <cell r="P94">
            <v>89.31</v>
          </cell>
        </row>
        <row r="95">
          <cell r="J95">
            <v>43325</v>
          </cell>
          <cell r="K95">
            <v>102.72</v>
          </cell>
          <cell r="O95">
            <v>43047</v>
          </cell>
          <cell r="P95">
            <v>90.24</v>
          </cell>
        </row>
        <row r="96">
          <cell r="J96">
            <v>43324</v>
          </cell>
          <cell r="K96">
            <v>101.46</v>
          </cell>
          <cell r="O96">
            <v>43046</v>
          </cell>
          <cell r="P96">
            <v>90</v>
          </cell>
        </row>
        <row r="97">
          <cell r="J97">
            <v>43323</v>
          </cell>
          <cell r="K97">
            <v>101.46</v>
          </cell>
          <cell r="O97">
            <v>43045</v>
          </cell>
          <cell r="P97">
            <v>88.61</v>
          </cell>
        </row>
        <row r="98">
          <cell r="J98">
            <v>43322</v>
          </cell>
          <cell r="K98">
            <v>101.46</v>
          </cell>
          <cell r="O98">
            <v>43042</v>
          </cell>
          <cell r="P98">
            <v>88.76</v>
          </cell>
        </row>
        <row r="99">
          <cell r="J99">
            <v>43321</v>
          </cell>
          <cell r="K99">
            <v>102.03</v>
          </cell>
          <cell r="O99">
            <v>43041</v>
          </cell>
          <cell r="P99">
            <v>89.45</v>
          </cell>
        </row>
        <row r="100">
          <cell r="J100">
            <v>43320</v>
          </cell>
          <cell r="K100">
            <v>103.32</v>
          </cell>
          <cell r="O100">
            <v>43040</v>
          </cell>
          <cell r="P100">
            <v>87.21</v>
          </cell>
        </row>
        <row r="101">
          <cell r="J101">
            <v>43319</v>
          </cell>
          <cell r="K101">
            <v>105.72</v>
          </cell>
          <cell r="O101">
            <v>43039</v>
          </cell>
          <cell r="P101">
            <v>87.76</v>
          </cell>
        </row>
        <row r="102">
          <cell r="J102">
            <v>43318</v>
          </cell>
          <cell r="K102">
            <v>97.95</v>
          </cell>
          <cell r="O102">
            <v>43038</v>
          </cell>
          <cell r="P102">
            <v>87.76</v>
          </cell>
        </row>
        <row r="103">
          <cell r="J103">
            <v>43317</v>
          </cell>
          <cell r="K103">
            <v>99.47</v>
          </cell>
          <cell r="O103">
            <v>43035</v>
          </cell>
          <cell r="P103">
            <v>87.67</v>
          </cell>
        </row>
        <row r="104">
          <cell r="J104">
            <v>43316</v>
          </cell>
          <cell r="K104">
            <v>99.47</v>
          </cell>
          <cell r="O104">
            <v>43034</v>
          </cell>
          <cell r="P104">
            <v>87.49</v>
          </cell>
        </row>
        <row r="105">
          <cell r="J105">
            <v>43315</v>
          </cell>
          <cell r="K105">
            <v>99.47</v>
          </cell>
          <cell r="O105">
            <v>43033</v>
          </cell>
          <cell r="P105">
            <v>86.93</v>
          </cell>
        </row>
        <row r="106">
          <cell r="J106">
            <v>43314</v>
          </cell>
          <cell r="K106">
            <v>102.05</v>
          </cell>
          <cell r="O106">
            <v>43032</v>
          </cell>
          <cell r="P106">
            <v>86.82</v>
          </cell>
        </row>
        <row r="107">
          <cell r="J107">
            <v>43313</v>
          </cell>
          <cell r="K107">
            <v>100.97</v>
          </cell>
          <cell r="O107">
            <v>43031</v>
          </cell>
          <cell r="P107">
            <v>87.73</v>
          </cell>
        </row>
        <row r="108">
          <cell r="J108">
            <v>43312</v>
          </cell>
          <cell r="K108">
            <v>100.56</v>
          </cell>
          <cell r="O108">
            <v>43028</v>
          </cell>
          <cell r="P108">
            <v>87.76</v>
          </cell>
        </row>
        <row r="109">
          <cell r="J109">
            <v>43311</v>
          </cell>
          <cell r="K109">
            <v>99.38</v>
          </cell>
          <cell r="O109">
            <v>43027</v>
          </cell>
          <cell r="P109">
            <v>87.24</v>
          </cell>
        </row>
        <row r="110">
          <cell r="J110">
            <v>43310</v>
          </cell>
          <cell r="K110">
            <v>100.04</v>
          </cell>
          <cell r="O110">
            <v>43026</v>
          </cell>
          <cell r="P110">
            <v>86.22</v>
          </cell>
        </row>
        <row r="111">
          <cell r="J111">
            <v>43309</v>
          </cell>
          <cell r="K111">
            <v>100.04</v>
          </cell>
          <cell r="O111">
            <v>43025</v>
          </cell>
          <cell r="P111">
            <v>86.03</v>
          </cell>
        </row>
        <row r="112">
          <cell r="J112">
            <v>43308</v>
          </cell>
          <cell r="K112">
            <v>100.04</v>
          </cell>
          <cell r="O112">
            <v>43024</v>
          </cell>
          <cell r="P112">
            <v>85.21</v>
          </cell>
        </row>
        <row r="113">
          <cell r="J113">
            <v>43307</v>
          </cell>
          <cell r="K113">
            <v>102.28</v>
          </cell>
          <cell r="O113">
            <v>43021</v>
          </cell>
          <cell r="P113">
            <v>85.02</v>
          </cell>
        </row>
        <row r="114">
          <cell r="J114">
            <v>43306</v>
          </cell>
          <cell r="K114">
            <v>102.18</v>
          </cell>
          <cell r="O114">
            <v>43020</v>
          </cell>
          <cell r="P114">
            <v>85.1</v>
          </cell>
        </row>
        <row r="115">
          <cell r="J115">
            <v>43305</v>
          </cell>
          <cell r="K115">
            <v>101</v>
          </cell>
          <cell r="O115">
            <v>43019</v>
          </cell>
          <cell r="P115">
            <v>84.44</v>
          </cell>
        </row>
        <row r="116">
          <cell r="J116">
            <v>43304</v>
          </cell>
          <cell r="K116">
            <v>101.65</v>
          </cell>
          <cell r="O116">
            <v>43018</v>
          </cell>
          <cell r="P116">
            <v>84.07</v>
          </cell>
        </row>
        <row r="117">
          <cell r="J117">
            <v>43303</v>
          </cell>
          <cell r="K117">
            <v>101.9</v>
          </cell>
          <cell r="O117">
            <v>43017</v>
          </cell>
          <cell r="P117">
            <v>83.21</v>
          </cell>
        </row>
        <row r="118">
          <cell r="J118">
            <v>43302</v>
          </cell>
          <cell r="K118">
            <v>101.9</v>
          </cell>
          <cell r="O118">
            <v>43014</v>
          </cell>
          <cell r="P118">
            <v>82.77</v>
          </cell>
        </row>
        <row r="119">
          <cell r="J119">
            <v>43301</v>
          </cell>
          <cell r="K119">
            <v>101.9</v>
          </cell>
          <cell r="O119">
            <v>43013</v>
          </cell>
          <cell r="P119">
            <v>82.91</v>
          </cell>
        </row>
        <row r="120">
          <cell r="J120">
            <v>43300</v>
          </cell>
          <cell r="K120">
            <v>102.87</v>
          </cell>
          <cell r="O120">
            <v>43012</v>
          </cell>
          <cell r="P120">
            <v>82.51</v>
          </cell>
        </row>
        <row r="121">
          <cell r="J121">
            <v>43299</v>
          </cell>
          <cell r="K121">
            <v>102.69</v>
          </cell>
          <cell r="O121">
            <v>43011</v>
          </cell>
          <cell r="P121">
            <v>81.75</v>
          </cell>
        </row>
        <row r="122">
          <cell r="J122">
            <v>43298</v>
          </cell>
          <cell r="K122">
            <v>103.92</v>
          </cell>
          <cell r="O122">
            <v>43010</v>
          </cell>
          <cell r="P122">
            <v>81.77</v>
          </cell>
        </row>
        <row r="123">
          <cell r="J123">
            <v>43297</v>
          </cell>
          <cell r="K123">
            <v>102.73</v>
          </cell>
          <cell r="O123">
            <v>43007</v>
          </cell>
          <cell r="P123">
            <v>80.91</v>
          </cell>
        </row>
        <row r="124">
          <cell r="J124">
            <v>43296</v>
          </cell>
          <cell r="K124">
            <v>103.61</v>
          </cell>
          <cell r="O124">
            <v>43006</v>
          </cell>
          <cell r="P124">
            <v>81.11</v>
          </cell>
        </row>
        <row r="125">
          <cell r="J125">
            <v>43295</v>
          </cell>
          <cell r="K125">
            <v>103.61</v>
          </cell>
          <cell r="O125">
            <v>43005</v>
          </cell>
          <cell r="P125">
            <v>81</v>
          </cell>
        </row>
        <row r="126">
          <cell r="J126">
            <v>43294</v>
          </cell>
          <cell r="K126">
            <v>103.61</v>
          </cell>
          <cell r="O126">
            <v>43004</v>
          </cell>
          <cell r="P126">
            <v>82.28</v>
          </cell>
        </row>
        <row r="127">
          <cell r="J127">
            <v>43293</v>
          </cell>
          <cell r="K127">
            <v>103.31</v>
          </cell>
          <cell r="O127">
            <v>43003</v>
          </cell>
          <cell r="P127">
            <v>82.48</v>
          </cell>
        </row>
        <row r="128">
          <cell r="J128">
            <v>43292</v>
          </cell>
          <cell r="K128">
            <v>100.11</v>
          </cell>
          <cell r="O128">
            <v>43000</v>
          </cell>
          <cell r="P128">
            <v>82.03</v>
          </cell>
        </row>
        <row r="129">
          <cell r="J129">
            <v>43291</v>
          </cell>
          <cell r="K129">
            <v>99.37</v>
          </cell>
          <cell r="O129">
            <v>42999</v>
          </cell>
          <cell r="P129">
            <v>81.790000000000006</v>
          </cell>
        </row>
        <row r="130">
          <cell r="J130">
            <v>43290</v>
          </cell>
          <cell r="K130">
            <v>99.55</v>
          </cell>
          <cell r="O130">
            <v>42998</v>
          </cell>
          <cell r="P130">
            <v>82.4</v>
          </cell>
        </row>
        <row r="131">
          <cell r="J131">
            <v>43289</v>
          </cell>
          <cell r="K131">
            <v>98.25</v>
          </cell>
          <cell r="O131">
            <v>42997</v>
          </cell>
          <cell r="P131">
            <v>82.32</v>
          </cell>
        </row>
        <row r="132">
          <cell r="J132">
            <v>43288</v>
          </cell>
          <cell r="K132">
            <v>98.25</v>
          </cell>
          <cell r="O132">
            <v>42996</v>
          </cell>
          <cell r="P132">
            <v>82.24</v>
          </cell>
        </row>
        <row r="133">
          <cell r="J133">
            <v>43287</v>
          </cell>
          <cell r="K133">
            <v>98.25</v>
          </cell>
          <cell r="O133">
            <v>42993</v>
          </cell>
          <cell r="P133">
            <v>82.68</v>
          </cell>
        </row>
        <row r="134">
          <cell r="J134">
            <v>43286</v>
          </cell>
          <cell r="K134">
            <v>95.5</v>
          </cell>
          <cell r="O134">
            <v>42992</v>
          </cell>
          <cell r="P134">
            <v>82.27</v>
          </cell>
        </row>
        <row r="135">
          <cell r="J135">
            <v>43285</v>
          </cell>
          <cell r="K135">
            <v>94.46</v>
          </cell>
          <cell r="O135">
            <v>42991</v>
          </cell>
          <cell r="P135">
            <v>81.36</v>
          </cell>
        </row>
        <row r="136">
          <cell r="J136">
            <v>43284</v>
          </cell>
          <cell r="K136">
            <v>94.46</v>
          </cell>
          <cell r="O136">
            <v>42990</v>
          </cell>
          <cell r="P136">
            <v>81.75</v>
          </cell>
        </row>
        <row r="137">
          <cell r="J137">
            <v>43283</v>
          </cell>
          <cell r="K137">
            <v>93.92</v>
          </cell>
          <cell r="O137">
            <v>42989</v>
          </cell>
          <cell r="P137">
            <v>82.92</v>
          </cell>
        </row>
        <row r="138">
          <cell r="J138">
            <v>43282</v>
          </cell>
          <cell r="K138">
            <v>94.2</v>
          </cell>
          <cell r="O138">
            <v>42986</v>
          </cell>
          <cell r="P138">
            <v>81.96</v>
          </cell>
        </row>
        <row r="139">
          <cell r="J139">
            <v>43281</v>
          </cell>
          <cell r="K139">
            <v>94.2</v>
          </cell>
          <cell r="O139">
            <v>42985</v>
          </cell>
          <cell r="P139">
            <v>81.5</v>
          </cell>
        </row>
        <row r="140">
          <cell r="J140">
            <v>43280</v>
          </cell>
          <cell r="K140">
            <v>94.2</v>
          </cell>
          <cell r="O140">
            <v>42984</v>
          </cell>
          <cell r="P140">
            <v>80.849999999999994</v>
          </cell>
        </row>
        <row r="141">
          <cell r="J141">
            <v>43279</v>
          </cell>
          <cell r="K141">
            <v>91.15</v>
          </cell>
          <cell r="O141">
            <v>42983</v>
          </cell>
          <cell r="P141">
            <v>80.819999999999993</v>
          </cell>
        </row>
        <row r="142">
          <cell r="J142">
            <v>43278</v>
          </cell>
          <cell r="K142">
            <v>91.72</v>
          </cell>
          <cell r="O142">
            <v>42979</v>
          </cell>
          <cell r="P142">
            <v>80.83</v>
          </cell>
        </row>
        <row r="143">
          <cell r="J143">
            <v>43277</v>
          </cell>
          <cell r="K143">
            <v>93.79</v>
          </cell>
          <cell r="O143">
            <v>42978</v>
          </cell>
          <cell r="P143">
            <v>80.900000000000006</v>
          </cell>
        </row>
        <row r="144">
          <cell r="J144">
            <v>43276</v>
          </cell>
          <cell r="K144">
            <v>94.88</v>
          </cell>
          <cell r="O144">
            <v>42977</v>
          </cell>
          <cell r="P144">
            <v>80.849999999999994</v>
          </cell>
        </row>
        <row r="145">
          <cell r="J145">
            <v>43275</v>
          </cell>
          <cell r="K145">
            <v>99.03</v>
          </cell>
          <cell r="O145">
            <v>42976</v>
          </cell>
          <cell r="P145">
            <v>81.36</v>
          </cell>
        </row>
        <row r="146">
          <cell r="J146">
            <v>43274</v>
          </cell>
          <cell r="K146">
            <v>99.03</v>
          </cell>
          <cell r="O146">
            <v>42975</v>
          </cell>
          <cell r="P146">
            <v>82</v>
          </cell>
        </row>
        <row r="147">
          <cell r="J147">
            <v>43273</v>
          </cell>
          <cell r="K147">
            <v>99.03</v>
          </cell>
          <cell r="O147">
            <v>42972</v>
          </cell>
          <cell r="P147">
            <v>81.96</v>
          </cell>
        </row>
        <row r="148">
          <cell r="J148">
            <v>43272</v>
          </cell>
          <cell r="K148">
            <v>98.43</v>
          </cell>
          <cell r="O148">
            <v>42971</v>
          </cell>
          <cell r="P148">
            <v>81.67</v>
          </cell>
        </row>
        <row r="149">
          <cell r="J149">
            <v>43271</v>
          </cell>
          <cell r="K149">
            <v>98.34</v>
          </cell>
          <cell r="O149">
            <v>42970</v>
          </cell>
          <cell r="P149">
            <v>81.8</v>
          </cell>
        </row>
        <row r="150">
          <cell r="J150">
            <v>43270</v>
          </cell>
          <cell r="K150">
            <v>95.62</v>
          </cell>
          <cell r="O150">
            <v>42969</v>
          </cell>
          <cell r="P150">
            <v>82.19</v>
          </cell>
        </row>
        <row r="151">
          <cell r="J151">
            <v>43269</v>
          </cell>
          <cell r="K151">
            <v>95.58</v>
          </cell>
          <cell r="O151">
            <v>42968</v>
          </cell>
          <cell r="P151">
            <v>82.08</v>
          </cell>
        </row>
        <row r="152">
          <cell r="J152">
            <v>43268</v>
          </cell>
          <cell r="K152">
            <v>97.6</v>
          </cell>
          <cell r="O152">
            <v>42965</v>
          </cell>
          <cell r="P152">
            <v>81.44</v>
          </cell>
        </row>
        <row r="153">
          <cell r="J153">
            <v>43267</v>
          </cell>
          <cell r="K153">
            <v>97.6</v>
          </cell>
          <cell r="O153">
            <v>42964</v>
          </cell>
          <cell r="P153">
            <v>81.33</v>
          </cell>
        </row>
        <row r="154">
          <cell r="J154">
            <v>43266</v>
          </cell>
          <cell r="K154">
            <v>97.6</v>
          </cell>
          <cell r="O154">
            <v>42963</v>
          </cell>
          <cell r="P154">
            <v>81.59</v>
          </cell>
        </row>
        <row r="155">
          <cell r="J155">
            <v>43265</v>
          </cell>
          <cell r="K155">
            <v>89.98</v>
          </cell>
          <cell r="O155">
            <v>42962</v>
          </cell>
          <cell r="P155">
            <v>81.760000000000005</v>
          </cell>
        </row>
        <row r="156">
          <cell r="J156">
            <v>43264</v>
          </cell>
          <cell r="K156">
            <v>88.97</v>
          </cell>
          <cell r="O156">
            <v>42961</v>
          </cell>
          <cell r="P156">
            <v>81.33</v>
          </cell>
        </row>
        <row r="157">
          <cell r="J157">
            <v>43263</v>
          </cell>
          <cell r="K157">
            <v>90</v>
          </cell>
          <cell r="O157">
            <v>42958</v>
          </cell>
          <cell r="P157">
            <v>80.72</v>
          </cell>
        </row>
        <row r="158">
          <cell r="J158">
            <v>43262</v>
          </cell>
          <cell r="K158">
            <v>89.79</v>
          </cell>
          <cell r="O158">
            <v>42957</v>
          </cell>
          <cell r="P158">
            <v>81.36</v>
          </cell>
        </row>
        <row r="159">
          <cell r="J159">
            <v>43261</v>
          </cell>
          <cell r="K159">
            <v>90.64</v>
          </cell>
          <cell r="O159">
            <v>42956</v>
          </cell>
          <cell r="P159">
            <v>81.680000000000007</v>
          </cell>
        </row>
        <row r="160">
          <cell r="J160">
            <v>43260</v>
          </cell>
          <cell r="K160">
            <v>90.64</v>
          </cell>
          <cell r="O160">
            <v>42955</v>
          </cell>
          <cell r="P160">
            <v>81.31</v>
          </cell>
        </row>
        <row r="161">
          <cell r="J161">
            <v>43259</v>
          </cell>
          <cell r="K161">
            <v>90.64</v>
          </cell>
          <cell r="O161">
            <v>42954</v>
          </cell>
          <cell r="P161">
            <v>81.39</v>
          </cell>
        </row>
        <row r="162">
          <cell r="J162">
            <v>43258</v>
          </cell>
          <cell r="K162">
            <v>91.01</v>
          </cell>
          <cell r="O162">
            <v>42951</v>
          </cell>
          <cell r="P162">
            <v>81.08</v>
          </cell>
        </row>
        <row r="163">
          <cell r="J163">
            <v>43257</v>
          </cell>
          <cell r="K163">
            <v>92.24</v>
          </cell>
          <cell r="O163">
            <v>42950</v>
          </cell>
          <cell r="P163">
            <v>80.650000000000006</v>
          </cell>
        </row>
        <row r="164">
          <cell r="J164">
            <v>43256</v>
          </cell>
          <cell r="K164">
            <v>92.13</v>
          </cell>
          <cell r="O164">
            <v>42949</v>
          </cell>
          <cell r="P164">
            <v>82</v>
          </cell>
        </row>
        <row r="165">
          <cell r="J165">
            <v>43255</v>
          </cell>
          <cell r="K165">
            <v>92.07</v>
          </cell>
          <cell r="O165">
            <v>42948</v>
          </cell>
          <cell r="P165">
            <v>81.38</v>
          </cell>
        </row>
        <row r="166">
          <cell r="J166">
            <v>43254</v>
          </cell>
          <cell r="K166">
            <v>91.92</v>
          </cell>
          <cell r="O166">
            <v>42947</v>
          </cell>
          <cell r="P166">
            <v>81.099999999999994</v>
          </cell>
        </row>
        <row r="167">
          <cell r="J167">
            <v>43253</v>
          </cell>
          <cell r="K167">
            <v>91.92</v>
          </cell>
          <cell r="O167">
            <v>42944</v>
          </cell>
          <cell r="P167">
            <v>81.05</v>
          </cell>
        </row>
        <row r="168">
          <cell r="J168">
            <v>43252</v>
          </cell>
          <cell r="K168">
            <v>91.92</v>
          </cell>
          <cell r="O168">
            <v>42943</v>
          </cell>
          <cell r="P168">
            <v>80.8</v>
          </cell>
        </row>
        <row r="169">
          <cell r="J169">
            <v>43251</v>
          </cell>
          <cell r="K169">
            <v>90.34</v>
          </cell>
          <cell r="O169">
            <v>42942</v>
          </cell>
          <cell r="P169">
            <v>81.349999999999994</v>
          </cell>
        </row>
        <row r="170">
          <cell r="J170">
            <v>43250</v>
          </cell>
          <cell r="K170">
            <v>90.6</v>
          </cell>
          <cell r="O170">
            <v>42941</v>
          </cell>
          <cell r="P170">
            <v>80.760000000000005</v>
          </cell>
        </row>
        <row r="171">
          <cell r="J171">
            <v>43249</v>
          </cell>
          <cell r="K171">
            <v>90.54</v>
          </cell>
          <cell r="O171">
            <v>42940</v>
          </cell>
          <cell r="P171">
            <v>80.930000000000007</v>
          </cell>
        </row>
        <row r="172">
          <cell r="J172">
            <v>43248</v>
          </cell>
          <cell r="K172">
            <v>92.49</v>
          </cell>
          <cell r="O172">
            <v>42937</v>
          </cell>
          <cell r="P172">
            <v>81.92</v>
          </cell>
        </row>
        <row r="173">
          <cell r="J173">
            <v>43247</v>
          </cell>
          <cell r="K173">
            <v>92.49</v>
          </cell>
          <cell r="O173">
            <v>42936</v>
          </cell>
          <cell r="P173">
            <v>81</v>
          </cell>
        </row>
        <row r="174">
          <cell r="J174">
            <v>43246</v>
          </cell>
          <cell r="K174">
            <v>92.49</v>
          </cell>
          <cell r="O174">
            <v>42935</v>
          </cell>
          <cell r="P174">
            <v>80.02</v>
          </cell>
        </row>
        <row r="175">
          <cell r="J175">
            <v>43245</v>
          </cell>
          <cell r="K175">
            <v>92.49</v>
          </cell>
          <cell r="O175">
            <v>42934</v>
          </cell>
          <cell r="P175">
            <v>79.67</v>
          </cell>
        </row>
        <row r="176">
          <cell r="J176">
            <v>43244</v>
          </cell>
          <cell r="K176">
            <v>88.28</v>
          </cell>
          <cell r="O176">
            <v>42933</v>
          </cell>
          <cell r="P176">
            <v>79.319999999999993</v>
          </cell>
        </row>
        <row r="177">
          <cell r="J177">
            <v>43243</v>
          </cell>
          <cell r="K177">
            <v>88.46</v>
          </cell>
          <cell r="O177">
            <v>42930</v>
          </cell>
          <cell r="P177">
            <v>78.64</v>
          </cell>
        </row>
        <row r="178">
          <cell r="J178">
            <v>43242</v>
          </cell>
          <cell r="K178">
            <v>87.61</v>
          </cell>
          <cell r="O178">
            <v>42929</v>
          </cell>
          <cell r="P178">
            <v>77.760000000000005</v>
          </cell>
        </row>
        <row r="179">
          <cell r="J179">
            <v>43241</v>
          </cell>
          <cell r="K179">
            <v>89.36</v>
          </cell>
          <cell r="O179">
            <v>42928</v>
          </cell>
          <cell r="P179">
            <v>78.52</v>
          </cell>
        </row>
        <row r="180">
          <cell r="J180">
            <v>43240</v>
          </cell>
          <cell r="K180">
            <v>88.88</v>
          </cell>
          <cell r="O180">
            <v>42927</v>
          </cell>
          <cell r="P180">
            <v>77.75</v>
          </cell>
        </row>
        <row r="181">
          <cell r="J181">
            <v>43239</v>
          </cell>
          <cell r="K181">
            <v>88.88</v>
          </cell>
          <cell r="O181">
            <v>42926</v>
          </cell>
          <cell r="P181">
            <v>77.87</v>
          </cell>
        </row>
        <row r="182">
          <cell r="J182">
            <v>43238</v>
          </cell>
          <cell r="K182">
            <v>88.88</v>
          </cell>
          <cell r="O182">
            <v>42923</v>
          </cell>
          <cell r="P182">
            <v>77.760000000000005</v>
          </cell>
        </row>
        <row r="183">
          <cell r="J183">
            <v>43237</v>
          </cell>
          <cell r="K183">
            <v>88.43</v>
          </cell>
          <cell r="O183">
            <v>42922</v>
          </cell>
          <cell r="P183">
            <v>77.599999999999994</v>
          </cell>
        </row>
        <row r="184">
          <cell r="J184">
            <v>43236</v>
          </cell>
          <cell r="K184">
            <v>89.52</v>
          </cell>
          <cell r="O184">
            <v>42921</v>
          </cell>
          <cell r="P184">
            <v>77.91</v>
          </cell>
        </row>
        <row r="185">
          <cell r="J185">
            <v>43235</v>
          </cell>
          <cell r="K185">
            <v>88.7</v>
          </cell>
          <cell r="O185">
            <v>42919</v>
          </cell>
          <cell r="P185">
            <v>78.069999999999993</v>
          </cell>
        </row>
        <row r="186">
          <cell r="J186">
            <v>43234</v>
          </cell>
          <cell r="K186">
            <v>89.54</v>
          </cell>
          <cell r="O186">
            <v>42916</v>
          </cell>
          <cell r="P186">
            <v>77.95</v>
          </cell>
        </row>
        <row r="187">
          <cell r="J187">
            <v>43233</v>
          </cell>
          <cell r="K187">
            <v>88.41</v>
          </cell>
          <cell r="O187">
            <v>42915</v>
          </cell>
          <cell r="P187">
            <v>78.099999999999994</v>
          </cell>
        </row>
        <row r="188">
          <cell r="J188">
            <v>43232</v>
          </cell>
          <cell r="K188">
            <v>88.41</v>
          </cell>
          <cell r="O188">
            <v>42914</v>
          </cell>
          <cell r="P188">
            <v>79.650000000000006</v>
          </cell>
        </row>
        <row r="189">
          <cell r="J189">
            <v>43231</v>
          </cell>
          <cell r="K189">
            <v>88.41</v>
          </cell>
          <cell r="O189">
            <v>42913</v>
          </cell>
          <cell r="P189">
            <v>80.069999999999993</v>
          </cell>
        </row>
        <row r="190">
          <cell r="J190">
            <v>43230</v>
          </cell>
          <cell r="K190">
            <v>89.4</v>
          </cell>
          <cell r="O190">
            <v>42912</v>
          </cell>
          <cell r="P190">
            <v>81.209999999999994</v>
          </cell>
        </row>
        <row r="191">
          <cell r="J191">
            <v>43229</v>
          </cell>
          <cell r="K191">
            <v>88.45</v>
          </cell>
          <cell r="O191">
            <v>42909</v>
          </cell>
          <cell r="P191">
            <v>81.13</v>
          </cell>
        </row>
        <row r="192">
          <cell r="J192">
            <v>43228</v>
          </cell>
          <cell r="K192">
            <v>86.81</v>
          </cell>
          <cell r="O192">
            <v>42908</v>
          </cell>
          <cell r="P192">
            <v>81.099999999999994</v>
          </cell>
        </row>
        <row r="193">
          <cell r="J193">
            <v>43227</v>
          </cell>
          <cell r="K193">
            <v>86.97</v>
          </cell>
          <cell r="O193">
            <v>42907</v>
          </cell>
          <cell r="P193">
            <v>80.709999999999994</v>
          </cell>
        </row>
        <row r="194">
          <cell r="J194">
            <v>43226</v>
          </cell>
          <cell r="K194">
            <v>85.38</v>
          </cell>
          <cell r="O194">
            <v>42906</v>
          </cell>
          <cell r="P194">
            <v>81.290000000000006</v>
          </cell>
        </row>
        <row r="195">
          <cell r="J195">
            <v>43225</v>
          </cell>
          <cell r="K195">
            <v>85.38</v>
          </cell>
          <cell r="O195">
            <v>42905</v>
          </cell>
          <cell r="P195">
            <v>81.33</v>
          </cell>
        </row>
        <row r="196">
          <cell r="J196">
            <v>43224</v>
          </cell>
          <cell r="K196">
            <v>85.38</v>
          </cell>
          <cell r="O196">
            <v>42902</v>
          </cell>
          <cell r="P196">
            <v>82.63</v>
          </cell>
        </row>
        <row r="197">
          <cell r="J197">
            <v>43223</v>
          </cell>
          <cell r="K197">
            <v>82.3</v>
          </cell>
          <cell r="O197">
            <v>42901</v>
          </cell>
          <cell r="P197">
            <v>82.06</v>
          </cell>
        </row>
        <row r="198">
          <cell r="J198">
            <v>43222</v>
          </cell>
          <cell r="K198">
            <v>82.37</v>
          </cell>
          <cell r="O198">
            <v>42900</v>
          </cell>
          <cell r="P198">
            <v>81.319999999999993</v>
          </cell>
        </row>
        <row r="199">
          <cell r="J199">
            <v>43221</v>
          </cell>
          <cell r="K199">
            <v>86.16</v>
          </cell>
          <cell r="O199">
            <v>42899</v>
          </cell>
          <cell r="P199">
            <v>80.180000000000007</v>
          </cell>
        </row>
        <row r="200">
          <cell r="J200">
            <v>43220</v>
          </cell>
          <cell r="K200">
            <v>83.51</v>
          </cell>
          <cell r="O200">
            <v>42898</v>
          </cell>
          <cell r="P200">
            <v>79.7</v>
          </cell>
        </row>
        <row r="201">
          <cell r="J201">
            <v>43219</v>
          </cell>
          <cell r="K201">
            <v>84.31</v>
          </cell>
          <cell r="O201">
            <v>42895</v>
          </cell>
          <cell r="P201">
            <v>79.260000000000005</v>
          </cell>
        </row>
        <row r="202">
          <cell r="J202">
            <v>43218</v>
          </cell>
          <cell r="K202">
            <v>84.31</v>
          </cell>
          <cell r="O202">
            <v>42894</v>
          </cell>
          <cell r="P202">
            <v>78.69</v>
          </cell>
        </row>
        <row r="203">
          <cell r="J203">
            <v>43217</v>
          </cell>
          <cell r="K203">
            <v>84.31</v>
          </cell>
          <cell r="O203">
            <v>42893</v>
          </cell>
          <cell r="P203">
            <v>79.36</v>
          </cell>
        </row>
        <row r="204">
          <cell r="J204">
            <v>43216</v>
          </cell>
          <cell r="K204">
            <v>82.51</v>
          </cell>
          <cell r="O204">
            <v>42892</v>
          </cell>
          <cell r="P204">
            <v>78.75</v>
          </cell>
        </row>
        <row r="205">
          <cell r="J205">
            <v>43215</v>
          </cell>
          <cell r="K205">
            <v>81.53</v>
          </cell>
          <cell r="O205">
            <v>42891</v>
          </cell>
          <cell r="P205">
            <v>78.81</v>
          </cell>
        </row>
        <row r="206">
          <cell r="J206">
            <v>43214</v>
          </cell>
          <cell r="K206">
            <v>81.13</v>
          </cell>
          <cell r="O206">
            <v>42888</v>
          </cell>
          <cell r="P206">
            <v>79</v>
          </cell>
        </row>
        <row r="207">
          <cell r="J207">
            <v>43213</v>
          </cell>
          <cell r="K207">
            <v>82.08</v>
          </cell>
          <cell r="O207">
            <v>42887</v>
          </cell>
          <cell r="P207">
            <v>78.8</v>
          </cell>
        </row>
        <row r="208">
          <cell r="J208">
            <v>43212</v>
          </cell>
          <cell r="K208">
            <v>82.3</v>
          </cell>
          <cell r="O208">
            <v>42886</v>
          </cell>
          <cell r="P208">
            <v>78.180000000000007</v>
          </cell>
        </row>
        <row r="209">
          <cell r="J209">
            <v>43211</v>
          </cell>
          <cell r="K209">
            <v>82.3</v>
          </cell>
          <cell r="O209">
            <v>42885</v>
          </cell>
          <cell r="P209">
            <v>77.77</v>
          </cell>
        </row>
        <row r="210">
          <cell r="J210">
            <v>43210</v>
          </cell>
          <cell r="K210">
            <v>82.3</v>
          </cell>
          <cell r="O210">
            <v>42881</v>
          </cell>
          <cell r="P210">
            <v>77.53</v>
          </cell>
        </row>
        <row r="211">
          <cell r="J211">
            <v>43209</v>
          </cell>
          <cell r="K211">
            <v>83.62</v>
          </cell>
          <cell r="O211">
            <v>42880</v>
          </cell>
          <cell r="P211">
            <v>77.73</v>
          </cell>
        </row>
        <row r="212">
          <cell r="J212">
            <v>43208</v>
          </cell>
          <cell r="K212">
            <v>84.42</v>
          </cell>
          <cell r="O212">
            <v>42879</v>
          </cell>
          <cell r="P212">
            <v>77.040000000000006</v>
          </cell>
        </row>
        <row r="213">
          <cell r="J213">
            <v>43207</v>
          </cell>
          <cell r="K213">
            <v>84.45</v>
          </cell>
          <cell r="O213">
            <v>42878</v>
          </cell>
          <cell r="P213">
            <v>76.569999999999993</v>
          </cell>
        </row>
        <row r="214">
          <cell r="J214">
            <v>43206</v>
          </cell>
          <cell r="K214">
            <v>82.69</v>
          </cell>
          <cell r="O214">
            <v>42877</v>
          </cell>
          <cell r="P214">
            <v>76.37</v>
          </cell>
        </row>
        <row r="215">
          <cell r="J215">
            <v>43205</v>
          </cell>
          <cell r="K215">
            <v>83.59</v>
          </cell>
          <cell r="O215">
            <v>42874</v>
          </cell>
          <cell r="P215">
            <v>75.86</v>
          </cell>
        </row>
        <row r="216">
          <cell r="J216">
            <v>43204</v>
          </cell>
          <cell r="K216">
            <v>83.59</v>
          </cell>
          <cell r="O216">
            <v>42873</v>
          </cell>
          <cell r="P216">
            <v>75.25</v>
          </cell>
        </row>
        <row r="217">
          <cell r="J217">
            <v>43203</v>
          </cell>
          <cell r="K217">
            <v>83.59</v>
          </cell>
          <cell r="O217">
            <v>42872</v>
          </cell>
          <cell r="P217">
            <v>75.55</v>
          </cell>
        </row>
        <row r="218">
          <cell r="J218">
            <v>43202</v>
          </cell>
          <cell r="K218">
            <v>83.89</v>
          </cell>
          <cell r="O218">
            <v>42871</v>
          </cell>
          <cell r="P218">
            <v>75.849999999999994</v>
          </cell>
        </row>
        <row r="219">
          <cell r="J219">
            <v>43201</v>
          </cell>
          <cell r="K219">
            <v>79.48</v>
          </cell>
          <cell r="O219">
            <v>42870</v>
          </cell>
          <cell r="P219">
            <v>76.5</v>
          </cell>
        </row>
        <row r="220">
          <cell r="J220">
            <v>43200</v>
          </cell>
          <cell r="K220">
            <v>79.83</v>
          </cell>
          <cell r="O220">
            <v>42867</v>
          </cell>
          <cell r="P220">
            <v>76.31</v>
          </cell>
        </row>
        <row r="221">
          <cell r="J221">
            <v>43199</v>
          </cell>
          <cell r="K221">
            <v>78.650000000000006</v>
          </cell>
          <cell r="O221">
            <v>42866</v>
          </cell>
          <cell r="P221">
            <v>75.72</v>
          </cell>
        </row>
        <row r="222">
          <cell r="J222">
            <v>43198</v>
          </cell>
          <cell r="K222">
            <v>76.010000000000005</v>
          </cell>
          <cell r="O222">
            <v>42865</v>
          </cell>
          <cell r="P222">
            <v>75.680000000000007</v>
          </cell>
        </row>
        <row r="223">
          <cell r="J223">
            <v>43197</v>
          </cell>
          <cell r="K223">
            <v>76.010000000000005</v>
          </cell>
          <cell r="O223">
            <v>42864</v>
          </cell>
          <cell r="P223">
            <v>75.3</v>
          </cell>
        </row>
        <row r="224">
          <cell r="J224">
            <v>43196</v>
          </cell>
          <cell r="K224">
            <v>76.010000000000005</v>
          </cell>
          <cell r="O224">
            <v>42863</v>
          </cell>
          <cell r="P224">
            <v>76.569999999999993</v>
          </cell>
        </row>
        <row r="225">
          <cell r="J225">
            <v>43195</v>
          </cell>
          <cell r="K225">
            <v>78.7</v>
          </cell>
          <cell r="O225">
            <v>42860</v>
          </cell>
          <cell r="P225">
            <v>76.650000000000006</v>
          </cell>
        </row>
        <row r="226">
          <cell r="J226">
            <v>43194</v>
          </cell>
          <cell r="K226">
            <v>79.14</v>
          </cell>
          <cell r="O226">
            <v>42859</v>
          </cell>
          <cell r="P226">
            <v>75.680000000000007</v>
          </cell>
        </row>
        <row r="227">
          <cell r="J227">
            <v>43193</v>
          </cell>
          <cell r="K227">
            <v>77.42</v>
          </cell>
          <cell r="O227">
            <v>42858</v>
          </cell>
          <cell r="P227">
            <v>77.7</v>
          </cell>
        </row>
        <row r="228">
          <cell r="J228">
            <v>43192</v>
          </cell>
          <cell r="K228">
            <v>77.290000000000006</v>
          </cell>
          <cell r="O228">
            <v>42857</v>
          </cell>
          <cell r="P228">
            <v>79.11</v>
          </cell>
        </row>
        <row r="229">
          <cell r="J229">
            <v>43191</v>
          </cell>
          <cell r="K229">
            <v>81.069999999999993</v>
          </cell>
          <cell r="O229">
            <v>42856</v>
          </cell>
          <cell r="P229">
            <v>78.989999999999995</v>
          </cell>
        </row>
        <row r="230">
          <cell r="J230">
            <v>43190</v>
          </cell>
          <cell r="K230">
            <v>81.069999999999993</v>
          </cell>
          <cell r="O230">
            <v>42853</v>
          </cell>
          <cell r="P230">
            <v>79.760000000000005</v>
          </cell>
        </row>
        <row r="231">
          <cell r="J231">
            <v>43189</v>
          </cell>
          <cell r="K231">
            <v>81.069999999999993</v>
          </cell>
          <cell r="O231">
            <v>42852</v>
          </cell>
          <cell r="P231">
            <v>80.41</v>
          </cell>
        </row>
        <row r="232">
          <cell r="J232">
            <v>43188</v>
          </cell>
          <cell r="K232">
            <v>81.069999999999993</v>
          </cell>
          <cell r="O232">
            <v>42851</v>
          </cell>
          <cell r="P232">
            <v>80.23</v>
          </cell>
        </row>
        <row r="233">
          <cell r="J233">
            <v>43187</v>
          </cell>
          <cell r="K233">
            <v>79.62</v>
          </cell>
          <cell r="O233">
            <v>42850</v>
          </cell>
          <cell r="P233">
            <v>80.97</v>
          </cell>
        </row>
        <row r="234">
          <cell r="J234">
            <v>43186</v>
          </cell>
          <cell r="K234">
            <v>78.040000000000006</v>
          </cell>
          <cell r="O234">
            <v>42849</v>
          </cell>
          <cell r="P234">
            <v>80.77</v>
          </cell>
        </row>
        <row r="235">
          <cell r="J235">
            <v>43185</v>
          </cell>
          <cell r="K235">
            <v>80.3</v>
          </cell>
          <cell r="O235">
            <v>42846</v>
          </cell>
          <cell r="P235">
            <v>80.510000000000005</v>
          </cell>
        </row>
        <row r="236">
          <cell r="J236">
            <v>43184</v>
          </cell>
          <cell r="K236">
            <v>78.84</v>
          </cell>
          <cell r="O236">
            <v>42845</v>
          </cell>
          <cell r="P236">
            <v>79.17</v>
          </cell>
        </row>
        <row r="237">
          <cell r="J237">
            <v>43183</v>
          </cell>
          <cell r="K237">
            <v>78.84</v>
          </cell>
          <cell r="O237">
            <v>42844</v>
          </cell>
          <cell r="P237">
            <v>79.319999999999993</v>
          </cell>
        </row>
        <row r="238">
          <cell r="J238">
            <v>43182</v>
          </cell>
          <cell r="K238">
            <v>78.84</v>
          </cell>
          <cell r="O238">
            <v>42843</v>
          </cell>
          <cell r="P238">
            <v>79.5</v>
          </cell>
        </row>
        <row r="239">
          <cell r="J239">
            <v>43181</v>
          </cell>
          <cell r="K239">
            <v>81.36</v>
          </cell>
          <cell r="O239">
            <v>42842</v>
          </cell>
          <cell r="P239">
            <v>79.16</v>
          </cell>
        </row>
        <row r="240">
          <cell r="J240">
            <v>43180</v>
          </cell>
          <cell r="K240">
            <v>86.07</v>
          </cell>
          <cell r="O240">
            <v>42838</v>
          </cell>
          <cell r="P240">
            <v>78.569999999999993</v>
          </cell>
        </row>
        <row r="241">
          <cell r="J241">
            <v>43179</v>
          </cell>
          <cell r="K241">
            <v>84.25</v>
          </cell>
          <cell r="O241">
            <v>42837</v>
          </cell>
          <cell r="P241">
            <v>78.819999999999993</v>
          </cell>
        </row>
        <row r="242">
          <cell r="J242">
            <v>43178</v>
          </cell>
          <cell r="K242">
            <v>83.82</v>
          </cell>
          <cell r="O242">
            <v>42836</v>
          </cell>
          <cell r="P242">
            <v>78.3</v>
          </cell>
        </row>
        <row r="243">
          <cell r="J243">
            <v>43177</v>
          </cell>
          <cell r="K243">
            <v>84.1</v>
          </cell>
          <cell r="O243">
            <v>42835</v>
          </cell>
          <cell r="P243">
            <v>78.02</v>
          </cell>
        </row>
        <row r="244">
          <cell r="J244">
            <v>43176</v>
          </cell>
          <cell r="K244">
            <v>84.1</v>
          </cell>
          <cell r="O244">
            <v>42832</v>
          </cell>
          <cell r="P244">
            <v>77.900000000000006</v>
          </cell>
        </row>
        <row r="245">
          <cell r="J245">
            <v>43175</v>
          </cell>
          <cell r="K245">
            <v>84.1</v>
          </cell>
          <cell r="O245">
            <v>42831</v>
          </cell>
          <cell r="P245">
            <v>77.94</v>
          </cell>
        </row>
        <row r="246">
          <cell r="J246">
            <v>43174</v>
          </cell>
          <cell r="K246">
            <v>83.57</v>
          </cell>
          <cell r="O246">
            <v>42830</v>
          </cell>
          <cell r="P246">
            <v>78.290000000000006</v>
          </cell>
        </row>
        <row r="247">
          <cell r="J247">
            <v>43173</v>
          </cell>
          <cell r="K247">
            <v>85.95</v>
          </cell>
          <cell r="O247">
            <v>42829</v>
          </cell>
          <cell r="P247">
            <v>77.72</v>
          </cell>
        </row>
        <row r="248">
          <cell r="J248">
            <v>43172</v>
          </cell>
          <cell r="K248">
            <v>86.16</v>
          </cell>
          <cell r="O248">
            <v>42828</v>
          </cell>
          <cell r="P248">
            <v>77.14</v>
          </cell>
        </row>
        <row r="249">
          <cell r="J249">
            <v>43171</v>
          </cell>
          <cell r="K249">
            <v>85.46</v>
          </cell>
          <cell r="O249">
            <v>42825</v>
          </cell>
          <cell r="P249">
            <v>77.77</v>
          </cell>
        </row>
        <row r="250">
          <cell r="J250">
            <v>43170</v>
          </cell>
          <cell r="K250">
            <v>83.81</v>
          </cell>
          <cell r="O250">
            <v>42824</v>
          </cell>
          <cell r="P250">
            <v>77</v>
          </cell>
        </row>
        <row r="251">
          <cell r="J251">
            <v>43169</v>
          </cell>
          <cell r="K251">
            <v>83.81</v>
          </cell>
          <cell r="O251">
            <v>42823</v>
          </cell>
          <cell r="P251">
            <v>77.17</v>
          </cell>
        </row>
        <row r="252">
          <cell r="J252">
            <v>43168</v>
          </cell>
          <cell r="K252">
            <v>83.81</v>
          </cell>
          <cell r="O252">
            <v>42822</v>
          </cell>
          <cell r="P252">
            <v>77.19</v>
          </cell>
        </row>
        <row r="253">
          <cell r="J253">
            <v>43167</v>
          </cell>
          <cell r="K253">
            <v>81.849999999999994</v>
          </cell>
          <cell r="O253">
            <v>42821</v>
          </cell>
          <cell r="P253">
            <v>76.84</v>
          </cell>
        </row>
        <row r="254">
          <cell r="J254">
            <v>43166</v>
          </cell>
          <cell r="K254">
            <v>82.98</v>
          </cell>
          <cell r="O254">
            <v>42818</v>
          </cell>
          <cell r="P254">
            <v>77.09</v>
          </cell>
        </row>
        <row r="255">
          <cell r="J255">
            <v>43165</v>
          </cell>
          <cell r="K255">
            <v>82.37</v>
          </cell>
          <cell r="O255">
            <v>42817</v>
          </cell>
          <cell r="P255">
            <v>76.489999999999995</v>
          </cell>
        </row>
        <row r="256">
          <cell r="J256">
            <v>43164</v>
          </cell>
          <cell r="K256">
            <v>80.790000000000006</v>
          </cell>
          <cell r="O256">
            <v>42816</v>
          </cell>
          <cell r="P256">
            <v>77.16</v>
          </cell>
        </row>
        <row r="257">
          <cell r="J257">
            <v>43163</v>
          </cell>
          <cell r="K257">
            <v>79.86</v>
          </cell>
          <cell r="O257">
            <v>42815</v>
          </cell>
          <cell r="P257">
            <v>76.489999999999995</v>
          </cell>
        </row>
        <row r="258">
          <cell r="J258">
            <v>43162</v>
          </cell>
          <cell r="K258">
            <v>79.86</v>
          </cell>
          <cell r="O258">
            <v>42814</v>
          </cell>
          <cell r="P258">
            <v>75.930000000000007</v>
          </cell>
        </row>
        <row r="259">
          <cell r="J259">
            <v>43161</v>
          </cell>
          <cell r="K259">
            <v>79.86</v>
          </cell>
          <cell r="O259">
            <v>42811</v>
          </cell>
          <cell r="P259">
            <v>76.2</v>
          </cell>
        </row>
        <row r="260">
          <cell r="J260">
            <v>43160</v>
          </cell>
          <cell r="K260">
            <v>77.67</v>
          </cell>
          <cell r="O260">
            <v>42810</v>
          </cell>
          <cell r="P260">
            <v>75.739999999999995</v>
          </cell>
        </row>
        <row r="261">
          <cell r="J261">
            <v>43159</v>
          </cell>
          <cell r="K261">
            <v>81.17</v>
          </cell>
          <cell r="O261">
            <v>42809</v>
          </cell>
          <cell r="P261">
            <v>77.22</v>
          </cell>
        </row>
        <row r="262">
          <cell r="J262">
            <v>43158</v>
          </cell>
          <cell r="K262">
            <v>83.01</v>
          </cell>
          <cell r="O262">
            <v>42808</v>
          </cell>
          <cell r="P262">
            <v>76.010000000000005</v>
          </cell>
        </row>
        <row r="263">
          <cell r="J263">
            <v>43157</v>
          </cell>
          <cell r="K263">
            <v>84.04</v>
          </cell>
          <cell r="O263">
            <v>42807</v>
          </cell>
          <cell r="P263">
            <v>76.09</v>
          </cell>
        </row>
        <row r="264">
          <cell r="J264">
            <v>43156</v>
          </cell>
          <cell r="K264">
            <v>83.05</v>
          </cell>
          <cell r="O264">
            <v>42804</v>
          </cell>
          <cell r="P264">
            <v>75.92</v>
          </cell>
        </row>
        <row r="265">
          <cell r="J265">
            <v>43155</v>
          </cell>
          <cell r="K265">
            <v>83.05</v>
          </cell>
          <cell r="O265">
            <v>42803</v>
          </cell>
          <cell r="P265">
            <v>75.28</v>
          </cell>
        </row>
        <row r="266">
          <cell r="J266">
            <v>43154</v>
          </cell>
          <cell r="K266">
            <v>83.05</v>
          </cell>
          <cell r="O266">
            <v>42802</v>
          </cell>
          <cell r="P266">
            <v>75.47</v>
          </cell>
        </row>
        <row r="267">
          <cell r="J267">
            <v>43153</v>
          </cell>
          <cell r="K267">
            <v>84</v>
          </cell>
          <cell r="O267">
            <v>42801</v>
          </cell>
          <cell r="P267">
            <v>76.89</v>
          </cell>
        </row>
        <row r="268">
          <cell r="J268">
            <v>43152</v>
          </cell>
          <cell r="K268">
            <v>84.21</v>
          </cell>
          <cell r="O268">
            <v>42800</v>
          </cell>
          <cell r="P268">
            <v>77.3</v>
          </cell>
        </row>
        <row r="269">
          <cell r="J269">
            <v>43151</v>
          </cell>
          <cell r="K269">
            <v>83.85</v>
          </cell>
          <cell r="O269">
            <v>42797</v>
          </cell>
          <cell r="P269">
            <v>77.34</v>
          </cell>
        </row>
        <row r="270">
          <cell r="J270">
            <v>43150</v>
          </cell>
          <cell r="K270">
            <v>84.98</v>
          </cell>
          <cell r="O270">
            <v>42796</v>
          </cell>
          <cell r="P270">
            <v>77.84</v>
          </cell>
        </row>
        <row r="271">
          <cell r="J271">
            <v>43149</v>
          </cell>
          <cell r="K271">
            <v>84.98</v>
          </cell>
          <cell r="O271">
            <v>42795</v>
          </cell>
          <cell r="P271">
            <v>77.66</v>
          </cell>
        </row>
        <row r="272">
          <cell r="J272">
            <v>43148</v>
          </cell>
          <cell r="K272">
            <v>84.98</v>
          </cell>
          <cell r="O272">
            <v>42794</v>
          </cell>
          <cell r="P272">
            <v>78</v>
          </cell>
        </row>
        <row r="273">
          <cell r="J273">
            <v>43147</v>
          </cell>
          <cell r="K273">
            <v>84.98</v>
          </cell>
          <cell r="O273">
            <v>42793</v>
          </cell>
          <cell r="P273">
            <v>76.45</v>
          </cell>
        </row>
        <row r="274">
          <cell r="J274">
            <v>43146</v>
          </cell>
          <cell r="K274">
            <v>85.12</v>
          </cell>
          <cell r="O274">
            <v>42790</v>
          </cell>
          <cell r="P274">
            <v>76.3</v>
          </cell>
        </row>
        <row r="275">
          <cell r="J275">
            <v>43145</v>
          </cell>
          <cell r="K275">
            <v>84.54</v>
          </cell>
          <cell r="O275">
            <v>42789</v>
          </cell>
          <cell r="P275">
            <v>75.569999999999993</v>
          </cell>
        </row>
        <row r="276">
          <cell r="J276">
            <v>43144</v>
          </cell>
          <cell r="K276">
            <v>81.569999999999993</v>
          </cell>
          <cell r="O276">
            <v>42788</v>
          </cell>
          <cell r="P276">
            <v>74.92</v>
          </cell>
        </row>
        <row r="277">
          <cell r="J277">
            <v>43143</v>
          </cell>
          <cell r="K277">
            <v>83.28</v>
          </cell>
          <cell r="O277">
            <v>42787</v>
          </cell>
          <cell r="P277">
            <v>74.38</v>
          </cell>
        </row>
        <row r="278">
          <cell r="J278">
            <v>43142</v>
          </cell>
          <cell r="K278">
            <v>80.33</v>
          </cell>
          <cell r="O278">
            <v>42783</v>
          </cell>
          <cell r="P278">
            <v>73.81</v>
          </cell>
        </row>
        <row r="279">
          <cell r="J279">
            <v>43141</v>
          </cell>
          <cell r="K279">
            <v>80.33</v>
          </cell>
          <cell r="O279">
            <v>42782</v>
          </cell>
          <cell r="P279">
            <v>73.44</v>
          </cell>
        </row>
        <row r="280">
          <cell r="J280">
            <v>43140</v>
          </cell>
          <cell r="K280">
            <v>80.33</v>
          </cell>
          <cell r="O280">
            <v>42781</v>
          </cell>
          <cell r="P280">
            <v>73.010000000000005</v>
          </cell>
        </row>
        <row r="281">
          <cell r="J281">
            <v>43139</v>
          </cell>
          <cell r="K281">
            <v>82.16</v>
          </cell>
          <cell r="O281">
            <v>42780</v>
          </cell>
          <cell r="P281">
            <v>72.81</v>
          </cell>
        </row>
        <row r="282">
          <cell r="J282">
            <v>43138</v>
          </cell>
          <cell r="K282">
            <v>85</v>
          </cell>
          <cell r="O282">
            <v>42779</v>
          </cell>
          <cell r="P282">
            <v>73.22</v>
          </cell>
        </row>
        <row r="283">
          <cell r="J283">
            <v>43137</v>
          </cell>
          <cell r="K283">
            <v>86.93</v>
          </cell>
        </row>
        <row r="284">
          <cell r="J284">
            <v>43136</v>
          </cell>
          <cell r="K284">
            <v>87.41</v>
          </cell>
        </row>
        <row r="285">
          <cell r="J285">
            <v>43135</v>
          </cell>
          <cell r="K285">
            <v>90.82</v>
          </cell>
        </row>
        <row r="286">
          <cell r="J286">
            <v>43134</v>
          </cell>
          <cell r="K286">
            <v>90.82</v>
          </cell>
        </row>
        <row r="287">
          <cell r="J287">
            <v>43133</v>
          </cell>
          <cell r="K287">
            <v>90.82</v>
          </cell>
        </row>
        <row r="288">
          <cell r="J288">
            <v>43132</v>
          </cell>
          <cell r="K288">
            <v>92.63</v>
          </cell>
        </row>
        <row r="289">
          <cell r="J289">
            <v>43131</v>
          </cell>
          <cell r="K289">
            <v>90.23</v>
          </cell>
        </row>
        <row r="290">
          <cell r="J290">
            <v>43130</v>
          </cell>
          <cell r="K290">
            <v>90.13</v>
          </cell>
        </row>
        <row r="291">
          <cell r="J291">
            <v>43129</v>
          </cell>
          <cell r="K291">
            <v>92.23</v>
          </cell>
        </row>
        <row r="292">
          <cell r="J292">
            <v>43128</v>
          </cell>
          <cell r="K292">
            <v>91.6</v>
          </cell>
        </row>
        <row r="293">
          <cell r="J293">
            <v>43127</v>
          </cell>
          <cell r="K293">
            <v>91.6</v>
          </cell>
        </row>
        <row r="294">
          <cell r="J294">
            <v>43126</v>
          </cell>
          <cell r="K294">
            <v>91.6</v>
          </cell>
        </row>
        <row r="295">
          <cell r="J295">
            <v>43125</v>
          </cell>
          <cell r="K295">
            <v>90.56</v>
          </cell>
        </row>
        <row r="296">
          <cell r="J296">
            <v>43124</v>
          </cell>
          <cell r="K296">
            <v>91.29</v>
          </cell>
        </row>
        <row r="297">
          <cell r="J297">
            <v>43123</v>
          </cell>
          <cell r="K297">
            <v>92.39</v>
          </cell>
        </row>
        <row r="298">
          <cell r="J298">
            <v>43122</v>
          </cell>
          <cell r="K298">
            <v>91.71</v>
          </cell>
        </row>
        <row r="299">
          <cell r="J299">
            <v>43121</v>
          </cell>
          <cell r="K299">
            <v>89.12</v>
          </cell>
        </row>
        <row r="300">
          <cell r="J300">
            <v>43120</v>
          </cell>
          <cell r="K300">
            <v>89.12</v>
          </cell>
        </row>
        <row r="301">
          <cell r="J301">
            <v>43119</v>
          </cell>
          <cell r="K301">
            <v>89.12</v>
          </cell>
        </row>
        <row r="302">
          <cell r="J302">
            <v>43118</v>
          </cell>
          <cell r="K302">
            <v>89.78</v>
          </cell>
        </row>
        <row r="303">
          <cell r="J303">
            <v>43117</v>
          </cell>
          <cell r="K303">
            <v>89.64</v>
          </cell>
        </row>
        <row r="304">
          <cell r="J304">
            <v>43116</v>
          </cell>
          <cell r="K304">
            <v>90.24</v>
          </cell>
        </row>
        <row r="305">
          <cell r="J305">
            <v>43115</v>
          </cell>
          <cell r="K305">
            <v>90.22</v>
          </cell>
        </row>
        <row r="306">
          <cell r="J306">
            <v>43114</v>
          </cell>
          <cell r="K306">
            <v>90.22</v>
          </cell>
        </row>
        <row r="307">
          <cell r="J307">
            <v>43113</v>
          </cell>
          <cell r="K307">
            <v>90.22</v>
          </cell>
        </row>
        <row r="308">
          <cell r="J308">
            <v>43112</v>
          </cell>
          <cell r="K308">
            <v>90.22</v>
          </cell>
        </row>
        <row r="309">
          <cell r="J309">
            <v>43111</v>
          </cell>
          <cell r="K309">
            <v>89.98</v>
          </cell>
        </row>
        <row r="310">
          <cell r="J310">
            <v>43110</v>
          </cell>
          <cell r="K310">
            <v>88.37</v>
          </cell>
        </row>
        <row r="311">
          <cell r="J311">
            <v>43109</v>
          </cell>
          <cell r="K311">
            <v>89.14</v>
          </cell>
        </row>
        <row r="312">
          <cell r="J312">
            <v>43108</v>
          </cell>
          <cell r="K312">
            <v>88.635000000000005</v>
          </cell>
        </row>
        <row r="313">
          <cell r="J313">
            <v>43107</v>
          </cell>
          <cell r="K313">
            <v>90.27</v>
          </cell>
        </row>
        <row r="314">
          <cell r="J314">
            <v>43106</v>
          </cell>
          <cell r="K314">
            <v>90.27</v>
          </cell>
        </row>
        <row r="315">
          <cell r="J315">
            <v>43105</v>
          </cell>
          <cell r="K315">
            <v>90.27</v>
          </cell>
        </row>
        <row r="316">
          <cell r="J316">
            <v>43104</v>
          </cell>
          <cell r="K316">
            <v>90.32</v>
          </cell>
        </row>
        <row r="317">
          <cell r="J317">
            <v>43103</v>
          </cell>
          <cell r="K317">
            <v>92.08</v>
          </cell>
        </row>
        <row r="318">
          <cell r="J318">
            <v>43102</v>
          </cell>
          <cell r="K318">
            <v>91.03</v>
          </cell>
        </row>
        <row r="319">
          <cell r="J319">
            <v>43101</v>
          </cell>
          <cell r="K319">
            <v>89.17</v>
          </cell>
        </row>
        <row r="320">
          <cell r="J320">
            <v>43100</v>
          </cell>
          <cell r="K320">
            <v>89.17</v>
          </cell>
        </row>
        <row r="321">
          <cell r="J321">
            <v>43099</v>
          </cell>
          <cell r="K321">
            <v>89.17</v>
          </cell>
        </row>
        <row r="322">
          <cell r="J322">
            <v>43098</v>
          </cell>
          <cell r="K322">
            <v>89.17</v>
          </cell>
        </row>
        <row r="323">
          <cell r="J323">
            <v>43097</v>
          </cell>
          <cell r="K323">
            <v>90.48</v>
          </cell>
        </row>
        <row r="324">
          <cell r="J324">
            <v>43096</v>
          </cell>
          <cell r="K324">
            <v>90.72</v>
          </cell>
        </row>
        <row r="325">
          <cell r="J325">
            <v>43095</v>
          </cell>
          <cell r="K325">
            <v>90.82</v>
          </cell>
        </row>
        <row r="326">
          <cell r="J326">
            <v>43094</v>
          </cell>
          <cell r="K326">
            <v>90.46</v>
          </cell>
        </row>
        <row r="327">
          <cell r="J327">
            <v>43093</v>
          </cell>
          <cell r="K327">
            <v>90.46</v>
          </cell>
        </row>
        <row r="328">
          <cell r="J328">
            <v>43092</v>
          </cell>
          <cell r="K328">
            <v>90.46</v>
          </cell>
        </row>
        <row r="329">
          <cell r="J329">
            <v>43091</v>
          </cell>
          <cell r="K329">
            <v>90.46</v>
          </cell>
        </row>
        <row r="330">
          <cell r="J330">
            <v>43090</v>
          </cell>
          <cell r="K330">
            <v>91.55</v>
          </cell>
        </row>
        <row r="331">
          <cell r="J331">
            <v>43089</v>
          </cell>
          <cell r="K331">
            <v>91.11</v>
          </cell>
        </row>
        <row r="332">
          <cell r="J332">
            <v>43088</v>
          </cell>
          <cell r="K332">
            <v>90.85</v>
          </cell>
        </row>
        <row r="333">
          <cell r="J333">
            <v>43087</v>
          </cell>
          <cell r="K333">
            <v>92.6</v>
          </cell>
        </row>
        <row r="334">
          <cell r="J334">
            <v>43086</v>
          </cell>
          <cell r="K334">
            <v>93.02</v>
          </cell>
        </row>
        <row r="335">
          <cell r="J335">
            <v>43085</v>
          </cell>
          <cell r="K335">
            <v>93.02</v>
          </cell>
        </row>
        <row r="336">
          <cell r="J336">
            <v>43084</v>
          </cell>
          <cell r="K336">
            <v>93.02</v>
          </cell>
        </row>
        <row r="337">
          <cell r="J337">
            <v>43083</v>
          </cell>
          <cell r="K337">
            <v>88.53</v>
          </cell>
        </row>
        <row r="338">
          <cell r="J338">
            <v>43082</v>
          </cell>
          <cell r="K338">
            <v>88.66</v>
          </cell>
        </row>
        <row r="339">
          <cell r="J339">
            <v>43081</v>
          </cell>
          <cell r="K339">
            <v>87.38</v>
          </cell>
        </row>
        <row r="340">
          <cell r="J340">
            <v>43080</v>
          </cell>
          <cell r="K340">
            <v>88.11</v>
          </cell>
        </row>
        <row r="341">
          <cell r="J341">
            <v>43079</v>
          </cell>
          <cell r="K341">
            <v>81.99</v>
          </cell>
        </row>
        <row r="342">
          <cell r="J342">
            <v>43078</v>
          </cell>
          <cell r="K342">
            <v>81.99</v>
          </cell>
        </row>
        <row r="343">
          <cell r="J343">
            <v>43077</v>
          </cell>
          <cell r="K343">
            <v>81.99</v>
          </cell>
        </row>
        <row r="344">
          <cell r="J344">
            <v>43076</v>
          </cell>
          <cell r="K344">
            <v>80.900000000000006</v>
          </cell>
        </row>
        <row r="345">
          <cell r="J345">
            <v>43075</v>
          </cell>
          <cell r="K345">
            <v>80.819999999999993</v>
          </cell>
        </row>
        <row r="346">
          <cell r="J346">
            <v>43074</v>
          </cell>
          <cell r="K346">
            <v>80.760000000000005</v>
          </cell>
        </row>
        <row r="347">
          <cell r="J347">
            <v>43073</v>
          </cell>
          <cell r="K347">
            <v>83.62</v>
          </cell>
        </row>
        <row r="348">
          <cell r="J348">
            <v>43072</v>
          </cell>
          <cell r="K348">
            <v>85</v>
          </cell>
        </row>
        <row r="349">
          <cell r="J349">
            <v>43071</v>
          </cell>
          <cell r="K349">
            <v>85</v>
          </cell>
        </row>
        <row r="350">
          <cell r="J350">
            <v>43070</v>
          </cell>
          <cell r="K350">
            <v>85</v>
          </cell>
        </row>
        <row r="351">
          <cell r="J351">
            <v>43069</v>
          </cell>
          <cell r="K351">
            <v>85.8</v>
          </cell>
        </row>
        <row r="352">
          <cell r="J352">
            <v>43068</v>
          </cell>
          <cell r="K352">
            <v>83.27</v>
          </cell>
        </row>
        <row r="353">
          <cell r="J353">
            <v>43067</v>
          </cell>
          <cell r="K353">
            <v>82.56</v>
          </cell>
        </row>
        <row r="354">
          <cell r="J354">
            <v>43066</v>
          </cell>
          <cell r="K354">
            <v>82.96</v>
          </cell>
        </row>
        <row r="355">
          <cell r="J355">
            <v>43065</v>
          </cell>
          <cell r="K355">
            <v>82.71</v>
          </cell>
        </row>
        <row r="356">
          <cell r="J356">
            <v>43064</v>
          </cell>
          <cell r="K356">
            <v>82.71</v>
          </cell>
        </row>
        <row r="357">
          <cell r="J357">
            <v>43063</v>
          </cell>
          <cell r="K357">
            <v>82.71</v>
          </cell>
        </row>
        <row r="358">
          <cell r="J358">
            <v>43062</v>
          </cell>
          <cell r="K358">
            <v>82.99</v>
          </cell>
        </row>
        <row r="359">
          <cell r="J359">
            <v>43061</v>
          </cell>
          <cell r="K359">
            <v>82.99</v>
          </cell>
        </row>
        <row r="360">
          <cell r="J360">
            <v>43060</v>
          </cell>
          <cell r="K360">
            <v>82.91</v>
          </cell>
        </row>
        <row r="361">
          <cell r="J361">
            <v>43059</v>
          </cell>
          <cell r="K361">
            <v>82.95</v>
          </cell>
        </row>
        <row r="362">
          <cell r="J362">
            <v>43058</v>
          </cell>
          <cell r="K362">
            <v>82.88</v>
          </cell>
        </row>
        <row r="363">
          <cell r="J363">
            <v>43057</v>
          </cell>
          <cell r="K363">
            <v>82.88</v>
          </cell>
        </row>
        <row r="364">
          <cell r="J364">
            <v>43056</v>
          </cell>
          <cell r="K364">
            <v>82.88</v>
          </cell>
        </row>
        <row r="365">
          <cell r="J365">
            <v>43055</v>
          </cell>
          <cell r="K365">
            <v>82.56</v>
          </cell>
        </row>
        <row r="366">
          <cell r="J366">
            <v>43054</v>
          </cell>
          <cell r="K366">
            <v>81.81</v>
          </cell>
        </row>
        <row r="367">
          <cell r="J367">
            <v>43053</v>
          </cell>
          <cell r="K367">
            <v>81.41</v>
          </cell>
        </row>
        <row r="368">
          <cell r="J368">
            <v>43052</v>
          </cell>
          <cell r="K368">
            <v>81.06</v>
          </cell>
        </row>
        <row r="369">
          <cell r="J369">
            <v>43051</v>
          </cell>
          <cell r="K369">
            <v>82.03</v>
          </cell>
        </row>
        <row r="370">
          <cell r="J370">
            <v>43050</v>
          </cell>
          <cell r="K370">
            <v>82.03</v>
          </cell>
        </row>
        <row r="371">
          <cell r="J371">
            <v>43049</v>
          </cell>
          <cell r="K371">
            <v>82.03</v>
          </cell>
        </row>
        <row r="372">
          <cell r="J372">
            <v>43048</v>
          </cell>
          <cell r="K372">
            <v>82.4</v>
          </cell>
        </row>
        <row r="373">
          <cell r="J373">
            <v>43047</v>
          </cell>
          <cell r="K373">
            <v>82.81</v>
          </cell>
        </row>
        <row r="374">
          <cell r="J374">
            <v>43046</v>
          </cell>
          <cell r="K374">
            <v>83.77</v>
          </cell>
        </row>
        <row r="375">
          <cell r="J375">
            <v>43045</v>
          </cell>
          <cell r="K375">
            <v>82.96</v>
          </cell>
        </row>
        <row r="376">
          <cell r="J376">
            <v>43044</v>
          </cell>
          <cell r="K376">
            <v>84.13</v>
          </cell>
        </row>
        <row r="377">
          <cell r="J377">
            <v>43043</v>
          </cell>
          <cell r="K377">
            <v>84.13</v>
          </cell>
        </row>
        <row r="378">
          <cell r="J378">
            <v>43042</v>
          </cell>
          <cell r="K378">
            <v>84.13</v>
          </cell>
        </row>
        <row r="379">
          <cell r="J379">
            <v>43041</v>
          </cell>
          <cell r="K379">
            <v>82.74</v>
          </cell>
        </row>
        <row r="380">
          <cell r="J380">
            <v>43040</v>
          </cell>
          <cell r="K380">
            <v>80.92</v>
          </cell>
        </row>
        <row r="381">
          <cell r="J381">
            <v>43039</v>
          </cell>
          <cell r="K381">
            <v>82.09</v>
          </cell>
        </row>
        <row r="382">
          <cell r="J382">
            <v>43038</v>
          </cell>
          <cell r="K382">
            <v>81.97</v>
          </cell>
        </row>
        <row r="383">
          <cell r="J383">
            <v>43037</v>
          </cell>
          <cell r="K383">
            <v>83.15</v>
          </cell>
        </row>
        <row r="384">
          <cell r="J384">
            <v>43036</v>
          </cell>
          <cell r="K384">
            <v>83.15</v>
          </cell>
        </row>
        <row r="385">
          <cell r="J385">
            <v>43035</v>
          </cell>
          <cell r="K385">
            <v>83.15</v>
          </cell>
        </row>
        <row r="386">
          <cell r="J386">
            <v>43034</v>
          </cell>
          <cell r="K386">
            <v>82.53</v>
          </cell>
        </row>
        <row r="387">
          <cell r="J387">
            <v>43033</v>
          </cell>
          <cell r="K387">
            <v>84.79</v>
          </cell>
        </row>
        <row r="388">
          <cell r="J388">
            <v>43032</v>
          </cell>
          <cell r="K388">
            <v>86.29</v>
          </cell>
        </row>
        <row r="389">
          <cell r="J389">
            <v>43031</v>
          </cell>
          <cell r="K389">
            <v>86.46</v>
          </cell>
        </row>
        <row r="390">
          <cell r="J390">
            <v>43030</v>
          </cell>
          <cell r="K390">
            <v>87.75</v>
          </cell>
        </row>
        <row r="391">
          <cell r="J391">
            <v>43029</v>
          </cell>
          <cell r="K391">
            <v>87.75</v>
          </cell>
        </row>
        <row r="392">
          <cell r="J392">
            <v>43028</v>
          </cell>
          <cell r="K392">
            <v>87.75</v>
          </cell>
        </row>
        <row r="393">
          <cell r="J393">
            <v>43027</v>
          </cell>
          <cell r="K393">
            <v>88.13</v>
          </cell>
        </row>
        <row r="394">
          <cell r="J394">
            <v>43026</v>
          </cell>
          <cell r="K394">
            <v>88.62</v>
          </cell>
        </row>
        <row r="395">
          <cell r="J395">
            <v>43025</v>
          </cell>
          <cell r="K395">
            <v>93.54</v>
          </cell>
        </row>
      </sheetData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_FDSCACHE__"/>
      <sheetName val="PNL"/>
      <sheetName val="BS"/>
      <sheetName val="CF"/>
      <sheetName val="Valuation"/>
      <sheetName val="Product"/>
      <sheetName val="Market Models"/>
      <sheetName val="Publishing"/>
      <sheetName val="Vs. Consens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F1" t="str">
            <v>CUSIP</v>
          </cell>
          <cell r="G1" t="str">
            <v>09061G101</v>
          </cell>
        </row>
        <row r="2">
          <cell r="G2" t="str">
            <v>BMRN</v>
          </cell>
          <cell r="K2" t="str">
            <v>X:\Akash Tewari\Coverage\BMRN\Model\WLF - BMRN v3.xlsx</v>
          </cell>
          <cell r="Y2" t="str">
            <v>Outperform</v>
          </cell>
        </row>
        <row r="3">
          <cell r="G3">
            <v>43417</v>
          </cell>
          <cell r="Y3" t="str">
            <v>Peer Perform</v>
          </cell>
        </row>
        <row r="4">
          <cell r="G4" t="str">
            <v>FactSet</v>
          </cell>
          <cell r="Y4" t="str">
            <v>Underperform</v>
          </cell>
        </row>
        <row r="5">
          <cell r="Y5" t="str">
            <v>Suspended</v>
          </cell>
        </row>
        <row r="6">
          <cell r="Y6" t="str">
            <v>Not Rated</v>
          </cell>
        </row>
        <row r="30">
          <cell r="J30">
            <v>43417</v>
          </cell>
          <cell r="K30">
            <v>93.52</v>
          </cell>
          <cell r="O30" t="e">
            <v>#NAME?</v>
          </cell>
          <cell r="P30">
            <v>78.569999999999993</v>
          </cell>
        </row>
        <row r="31">
          <cell r="J31">
            <v>43416</v>
          </cell>
          <cell r="K31">
            <v>93.07</v>
          </cell>
          <cell r="O31">
            <v>43143</v>
          </cell>
          <cell r="P31">
            <v>77.92</v>
          </cell>
        </row>
        <row r="32">
          <cell r="J32">
            <v>43415</v>
          </cell>
          <cell r="K32">
            <v>95.67</v>
          </cell>
          <cell r="O32">
            <v>43140</v>
          </cell>
          <cell r="P32">
            <v>77.94</v>
          </cell>
        </row>
        <row r="33">
          <cell r="J33">
            <v>43414</v>
          </cell>
          <cell r="K33">
            <v>95.67</v>
          </cell>
          <cell r="O33">
            <v>43139</v>
          </cell>
          <cell r="P33">
            <v>76.06</v>
          </cell>
        </row>
        <row r="34">
          <cell r="J34">
            <v>43413</v>
          </cell>
          <cell r="K34">
            <v>95.67</v>
          </cell>
          <cell r="O34">
            <v>43138</v>
          </cell>
          <cell r="P34">
            <v>77.959999999999994</v>
          </cell>
        </row>
        <row r="35">
          <cell r="J35">
            <v>43412</v>
          </cell>
          <cell r="K35">
            <v>98.54</v>
          </cell>
          <cell r="O35">
            <v>43137</v>
          </cell>
          <cell r="P35">
            <v>78.959999999999994</v>
          </cell>
        </row>
        <row r="36">
          <cell r="J36">
            <v>43411</v>
          </cell>
          <cell r="K36">
            <v>99.06</v>
          </cell>
          <cell r="O36">
            <v>43136</v>
          </cell>
          <cell r="P36">
            <v>78.819999999999993</v>
          </cell>
        </row>
        <row r="37">
          <cell r="J37">
            <v>43410</v>
          </cell>
          <cell r="K37">
            <v>96.58</v>
          </cell>
          <cell r="O37">
            <v>43133</v>
          </cell>
          <cell r="P37">
            <v>81.22</v>
          </cell>
        </row>
        <row r="38">
          <cell r="J38">
            <v>43409</v>
          </cell>
          <cell r="K38">
            <v>97.75</v>
          </cell>
          <cell r="O38">
            <v>43132</v>
          </cell>
          <cell r="P38">
            <v>81.84</v>
          </cell>
        </row>
        <row r="39">
          <cell r="J39">
            <v>43408</v>
          </cell>
          <cell r="K39">
            <v>97.96</v>
          </cell>
          <cell r="O39">
            <v>43131</v>
          </cell>
          <cell r="P39">
            <v>83.17</v>
          </cell>
        </row>
        <row r="40">
          <cell r="J40">
            <v>43407</v>
          </cell>
          <cell r="K40">
            <v>97.96</v>
          </cell>
          <cell r="O40">
            <v>43130</v>
          </cell>
          <cell r="P40">
            <v>83.11</v>
          </cell>
        </row>
        <row r="41">
          <cell r="J41">
            <v>43406</v>
          </cell>
          <cell r="K41">
            <v>97.96</v>
          </cell>
          <cell r="O41">
            <v>43129</v>
          </cell>
          <cell r="P41">
            <v>83.74</v>
          </cell>
        </row>
        <row r="42">
          <cell r="J42">
            <v>43405</v>
          </cell>
          <cell r="K42">
            <v>97.45</v>
          </cell>
          <cell r="O42">
            <v>43126</v>
          </cell>
          <cell r="P42">
            <v>84.94</v>
          </cell>
        </row>
        <row r="43">
          <cell r="J43">
            <v>43404</v>
          </cell>
          <cell r="K43">
            <v>92.17</v>
          </cell>
          <cell r="O43">
            <v>43125</v>
          </cell>
          <cell r="P43">
            <v>84.53</v>
          </cell>
        </row>
        <row r="44">
          <cell r="J44">
            <v>43403</v>
          </cell>
          <cell r="K44">
            <v>92.11</v>
          </cell>
          <cell r="O44">
            <v>43124</v>
          </cell>
          <cell r="P44">
            <v>83.75</v>
          </cell>
        </row>
        <row r="45">
          <cell r="J45">
            <v>43402</v>
          </cell>
          <cell r="K45">
            <v>93.76</v>
          </cell>
          <cell r="O45">
            <v>43123</v>
          </cell>
          <cell r="P45">
            <v>84.2</v>
          </cell>
        </row>
        <row r="46">
          <cell r="J46">
            <v>43401</v>
          </cell>
          <cell r="K46">
            <v>97.44</v>
          </cell>
          <cell r="O46">
            <v>43122</v>
          </cell>
          <cell r="P46">
            <v>82.96</v>
          </cell>
        </row>
        <row r="47">
          <cell r="J47">
            <v>43400</v>
          </cell>
          <cell r="K47">
            <v>97.44</v>
          </cell>
          <cell r="O47">
            <v>43119</v>
          </cell>
          <cell r="P47">
            <v>83.01</v>
          </cell>
        </row>
        <row r="48">
          <cell r="J48">
            <v>43399</v>
          </cell>
          <cell r="K48">
            <v>97.44</v>
          </cell>
          <cell r="O48">
            <v>43118</v>
          </cell>
          <cell r="P48">
            <v>82.41</v>
          </cell>
        </row>
        <row r="49">
          <cell r="J49">
            <v>43398</v>
          </cell>
          <cell r="K49">
            <v>96.43</v>
          </cell>
          <cell r="O49">
            <v>43117</v>
          </cell>
          <cell r="P49">
            <v>82.51</v>
          </cell>
        </row>
        <row r="50">
          <cell r="J50">
            <v>43397</v>
          </cell>
          <cell r="K50">
            <v>92.88</v>
          </cell>
          <cell r="O50">
            <v>43116</v>
          </cell>
          <cell r="P50">
            <v>82.22</v>
          </cell>
        </row>
        <row r="51">
          <cell r="J51">
            <v>43396</v>
          </cell>
          <cell r="K51">
            <v>100.24</v>
          </cell>
          <cell r="O51">
            <v>43112</v>
          </cell>
          <cell r="P51">
            <v>80.83</v>
          </cell>
        </row>
        <row r="52">
          <cell r="J52">
            <v>43395</v>
          </cell>
          <cell r="K52">
            <v>103.53</v>
          </cell>
          <cell r="O52">
            <v>43111</v>
          </cell>
          <cell r="P52">
            <v>84.74</v>
          </cell>
        </row>
        <row r="53">
          <cell r="J53">
            <v>43394</v>
          </cell>
          <cell r="K53">
            <v>103.22</v>
          </cell>
          <cell r="O53">
            <v>43110</v>
          </cell>
          <cell r="P53">
            <v>85.7</v>
          </cell>
        </row>
        <row r="54">
          <cell r="J54">
            <v>43393</v>
          </cell>
          <cell r="K54">
            <v>103.22</v>
          </cell>
          <cell r="O54">
            <v>43109</v>
          </cell>
          <cell r="P54">
            <v>86.71</v>
          </cell>
        </row>
        <row r="55">
          <cell r="J55">
            <v>43392</v>
          </cell>
          <cell r="K55">
            <v>103.22</v>
          </cell>
          <cell r="O55">
            <v>43108</v>
          </cell>
          <cell r="P55">
            <v>87.5</v>
          </cell>
        </row>
        <row r="56">
          <cell r="J56">
            <v>43391</v>
          </cell>
          <cell r="K56">
            <v>103.82</v>
          </cell>
          <cell r="O56">
            <v>43105</v>
          </cell>
          <cell r="P56">
            <v>86.75</v>
          </cell>
        </row>
        <row r="57">
          <cell r="J57">
            <v>43390</v>
          </cell>
          <cell r="K57">
            <v>106.07</v>
          </cell>
          <cell r="O57">
            <v>43104</v>
          </cell>
          <cell r="P57">
            <v>87.61</v>
          </cell>
        </row>
        <row r="58">
          <cell r="J58">
            <v>43389</v>
          </cell>
          <cell r="K58">
            <v>106.01</v>
          </cell>
          <cell r="O58">
            <v>43103</v>
          </cell>
          <cell r="P58">
            <v>88.45</v>
          </cell>
        </row>
        <row r="59">
          <cell r="J59">
            <v>43388</v>
          </cell>
          <cell r="K59">
            <v>99.45</v>
          </cell>
          <cell r="O59">
            <v>43102</v>
          </cell>
          <cell r="P59">
            <v>89.08</v>
          </cell>
        </row>
        <row r="60">
          <cell r="J60">
            <v>43387</v>
          </cell>
          <cell r="K60">
            <v>99.51</v>
          </cell>
          <cell r="O60">
            <v>43098</v>
          </cell>
          <cell r="P60">
            <v>91.49</v>
          </cell>
        </row>
        <row r="61">
          <cell r="J61">
            <v>43386</v>
          </cell>
          <cell r="K61">
            <v>99.51</v>
          </cell>
          <cell r="O61">
            <v>43097</v>
          </cell>
          <cell r="P61">
            <v>91.62</v>
          </cell>
        </row>
        <row r="62">
          <cell r="J62">
            <v>43385</v>
          </cell>
          <cell r="K62">
            <v>99.51</v>
          </cell>
          <cell r="O62">
            <v>43096</v>
          </cell>
          <cell r="P62">
            <v>90.84</v>
          </cell>
        </row>
        <row r="63">
          <cell r="J63">
            <v>43384</v>
          </cell>
          <cell r="K63">
            <v>97.3</v>
          </cell>
          <cell r="O63">
            <v>43095</v>
          </cell>
          <cell r="P63">
            <v>90.42</v>
          </cell>
        </row>
        <row r="64">
          <cell r="J64">
            <v>43383</v>
          </cell>
          <cell r="K64">
            <v>98.44</v>
          </cell>
          <cell r="O64">
            <v>43091</v>
          </cell>
          <cell r="P64">
            <v>90.51</v>
          </cell>
        </row>
        <row r="65">
          <cell r="J65">
            <v>43382</v>
          </cell>
          <cell r="K65">
            <v>104.27</v>
          </cell>
          <cell r="O65">
            <v>43090</v>
          </cell>
          <cell r="P65">
            <v>89.7</v>
          </cell>
        </row>
        <row r="66">
          <cell r="J66">
            <v>43381</v>
          </cell>
          <cell r="K66">
            <v>101.33</v>
          </cell>
          <cell r="O66">
            <v>43089</v>
          </cell>
          <cell r="P66">
            <v>89.34</v>
          </cell>
        </row>
        <row r="67">
          <cell r="J67">
            <v>43380</v>
          </cell>
          <cell r="K67">
            <v>101.09</v>
          </cell>
          <cell r="O67">
            <v>43088</v>
          </cell>
          <cell r="P67">
            <v>89</v>
          </cell>
        </row>
        <row r="68">
          <cell r="J68">
            <v>43379</v>
          </cell>
          <cell r="K68">
            <v>101.09</v>
          </cell>
          <cell r="O68">
            <v>43087</v>
          </cell>
          <cell r="P68">
            <v>90.49</v>
          </cell>
        </row>
        <row r="69">
          <cell r="J69">
            <v>43378</v>
          </cell>
          <cell r="K69">
            <v>101.09</v>
          </cell>
          <cell r="O69">
            <v>43084</v>
          </cell>
          <cell r="P69">
            <v>90.82</v>
          </cell>
        </row>
        <row r="70">
          <cell r="J70">
            <v>43377</v>
          </cell>
          <cell r="K70">
            <v>98.75</v>
          </cell>
          <cell r="O70">
            <v>43083</v>
          </cell>
          <cell r="P70">
            <v>90.35</v>
          </cell>
        </row>
        <row r="71">
          <cell r="J71">
            <v>43376</v>
          </cell>
          <cell r="K71">
            <v>99.68</v>
          </cell>
          <cell r="O71">
            <v>43082</v>
          </cell>
          <cell r="P71">
            <v>89.93</v>
          </cell>
        </row>
        <row r="72">
          <cell r="J72">
            <v>43375</v>
          </cell>
          <cell r="K72">
            <v>99</v>
          </cell>
          <cell r="O72">
            <v>43081</v>
          </cell>
          <cell r="P72">
            <v>89.32</v>
          </cell>
        </row>
        <row r="73">
          <cell r="J73">
            <v>43374</v>
          </cell>
          <cell r="K73">
            <v>98.62</v>
          </cell>
          <cell r="O73">
            <v>43080</v>
          </cell>
          <cell r="P73">
            <v>92.25</v>
          </cell>
        </row>
        <row r="74">
          <cell r="J74">
            <v>43373</v>
          </cell>
          <cell r="K74">
            <v>96.97</v>
          </cell>
          <cell r="O74">
            <v>43077</v>
          </cell>
          <cell r="P74">
            <v>91.52</v>
          </cell>
        </row>
        <row r="75">
          <cell r="J75">
            <v>43372</v>
          </cell>
          <cell r="K75">
            <v>96.97</v>
          </cell>
          <cell r="O75">
            <v>43076</v>
          </cell>
          <cell r="P75">
            <v>91.08</v>
          </cell>
        </row>
        <row r="76">
          <cell r="J76">
            <v>43371</v>
          </cell>
          <cell r="K76">
            <v>96.97</v>
          </cell>
          <cell r="O76">
            <v>43075</v>
          </cell>
          <cell r="P76">
            <v>90.94</v>
          </cell>
        </row>
        <row r="77">
          <cell r="J77">
            <v>43370</v>
          </cell>
          <cell r="K77">
            <v>97.97</v>
          </cell>
          <cell r="O77">
            <v>43074</v>
          </cell>
          <cell r="P77">
            <v>90.66</v>
          </cell>
        </row>
        <row r="78">
          <cell r="J78">
            <v>43369</v>
          </cell>
          <cell r="K78">
            <v>98.08</v>
          </cell>
          <cell r="O78">
            <v>43073</v>
          </cell>
          <cell r="P78">
            <v>91.32</v>
          </cell>
        </row>
        <row r="79">
          <cell r="J79">
            <v>43368</v>
          </cell>
          <cell r="K79">
            <v>96.28</v>
          </cell>
          <cell r="O79">
            <v>43070</v>
          </cell>
          <cell r="P79">
            <v>91.22</v>
          </cell>
        </row>
        <row r="80">
          <cell r="J80">
            <v>43367</v>
          </cell>
          <cell r="K80">
            <v>97.63</v>
          </cell>
          <cell r="O80">
            <v>43069</v>
          </cell>
          <cell r="P80">
            <v>91.56</v>
          </cell>
        </row>
        <row r="81">
          <cell r="J81">
            <v>43366</v>
          </cell>
          <cell r="K81">
            <v>97.84</v>
          </cell>
          <cell r="O81">
            <v>43068</v>
          </cell>
          <cell r="P81">
            <v>90.35</v>
          </cell>
        </row>
        <row r="82">
          <cell r="J82">
            <v>43365</v>
          </cell>
          <cell r="K82">
            <v>97.84</v>
          </cell>
          <cell r="O82">
            <v>43067</v>
          </cell>
          <cell r="P82">
            <v>89.57</v>
          </cell>
        </row>
        <row r="83">
          <cell r="J83">
            <v>43364</v>
          </cell>
          <cell r="K83">
            <v>97.84</v>
          </cell>
          <cell r="O83">
            <v>43066</v>
          </cell>
          <cell r="P83">
            <v>89.2</v>
          </cell>
        </row>
        <row r="84">
          <cell r="J84">
            <v>43363</v>
          </cell>
          <cell r="K84">
            <v>100.4</v>
          </cell>
          <cell r="O84">
            <v>43063</v>
          </cell>
          <cell r="P84">
            <v>88.74</v>
          </cell>
        </row>
        <row r="85">
          <cell r="J85">
            <v>43362</v>
          </cell>
          <cell r="K85">
            <v>99.77</v>
          </cell>
          <cell r="O85">
            <v>43061</v>
          </cell>
          <cell r="P85">
            <v>88.66</v>
          </cell>
        </row>
        <row r="86">
          <cell r="J86">
            <v>43361</v>
          </cell>
          <cell r="K86">
            <v>99.56</v>
          </cell>
          <cell r="O86">
            <v>43060</v>
          </cell>
          <cell r="P86">
            <v>88.58</v>
          </cell>
        </row>
        <row r="87">
          <cell r="J87">
            <v>43360</v>
          </cell>
          <cell r="K87">
            <v>98.15</v>
          </cell>
          <cell r="O87">
            <v>43059</v>
          </cell>
          <cell r="P87">
            <v>88.38</v>
          </cell>
        </row>
        <row r="88">
          <cell r="J88">
            <v>43359</v>
          </cell>
          <cell r="K88">
            <v>99.41</v>
          </cell>
          <cell r="O88">
            <v>43056</v>
          </cell>
          <cell r="P88">
            <v>89.02</v>
          </cell>
        </row>
        <row r="89">
          <cell r="J89">
            <v>43358</v>
          </cell>
          <cell r="K89">
            <v>99.41</v>
          </cell>
          <cell r="O89">
            <v>43055</v>
          </cell>
          <cell r="P89">
            <v>89.69</v>
          </cell>
        </row>
        <row r="90">
          <cell r="J90">
            <v>43357</v>
          </cell>
          <cell r="K90">
            <v>99.41</v>
          </cell>
          <cell r="O90">
            <v>43054</v>
          </cell>
          <cell r="P90">
            <v>89.82</v>
          </cell>
        </row>
        <row r="91">
          <cell r="J91">
            <v>43356</v>
          </cell>
          <cell r="K91">
            <v>99.57</v>
          </cell>
          <cell r="O91">
            <v>43053</v>
          </cell>
          <cell r="P91">
            <v>90.71</v>
          </cell>
        </row>
        <row r="92">
          <cell r="J92">
            <v>43355</v>
          </cell>
          <cell r="K92">
            <v>98.58</v>
          </cell>
          <cell r="O92">
            <v>43052</v>
          </cell>
          <cell r="P92">
            <v>89.52</v>
          </cell>
        </row>
        <row r="93">
          <cell r="J93">
            <v>43354</v>
          </cell>
          <cell r="K93">
            <v>96.71</v>
          </cell>
          <cell r="O93">
            <v>43049</v>
          </cell>
          <cell r="P93">
            <v>88.74</v>
          </cell>
        </row>
        <row r="94">
          <cell r="J94">
            <v>43353</v>
          </cell>
          <cell r="K94">
            <v>97.51</v>
          </cell>
          <cell r="O94">
            <v>43048</v>
          </cell>
          <cell r="P94">
            <v>89.31</v>
          </cell>
        </row>
        <row r="95">
          <cell r="J95">
            <v>43352</v>
          </cell>
          <cell r="K95">
            <v>98.04</v>
          </cell>
          <cell r="O95">
            <v>43047</v>
          </cell>
          <cell r="P95">
            <v>90.24</v>
          </cell>
        </row>
        <row r="96">
          <cell r="J96">
            <v>43351</v>
          </cell>
          <cell r="K96">
            <v>98.04</v>
          </cell>
          <cell r="O96">
            <v>43046</v>
          </cell>
          <cell r="P96">
            <v>90</v>
          </cell>
        </row>
        <row r="97">
          <cell r="J97">
            <v>43350</v>
          </cell>
          <cell r="K97">
            <v>98.04</v>
          </cell>
          <cell r="O97">
            <v>43045</v>
          </cell>
          <cell r="P97">
            <v>88.61</v>
          </cell>
        </row>
        <row r="98">
          <cell r="J98">
            <v>43349</v>
          </cell>
          <cell r="K98">
            <v>96.16</v>
          </cell>
          <cell r="O98">
            <v>43042</v>
          </cell>
          <cell r="P98">
            <v>88.76</v>
          </cell>
        </row>
        <row r="99">
          <cell r="J99">
            <v>43348</v>
          </cell>
          <cell r="K99">
            <v>96.6</v>
          </cell>
          <cell r="O99">
            <v>43041</v>
          </cell>
          <cell r="P99">
            <v>89.45</v>
          </cell>
        </row>
        <row r="100">
          <cell r="J100">
            <v>43347</v>
          </cell>
          <cell r="K100">
            <v>95.78</v>
          </cell>
          <cell r="O100">
            <v>43040</v>
          </cell>
          <cell r="P100">
            <v>87.21</v>
          </cell>
        </row>
        <row r="101">
          <cell r="J101">
            <v>43346</v>
          </cell>
          <cell r="K101">
            <v>99.98</v>
          </cell>
          <cell r="O101">
            <v>43039</v>
          </cell>
          <cell r="P101">
            <v>87.76</v>
          </cell>
        </row>
        <row r="102">
          <cell r="J102">
            <v>43345</v>
          </cell>
          <cell r="K102">
            <v>99.98</v>
          </cell>
          <cell r="O102">
            <v>43038</v>
          </cell>
          <cell r="P102">
            <v>87.76</v>
          </cell>
        </row>
        <row r="103">
          <cell r="J103">
            <v>43344</v>
          </cell>
          <cell r="K103">
            <v>99.98</v>
          </cell>
          <cell r="O103">
            <v>43035</v>
          </cell>
          <cell r="P103">
            <v>87.67</v>
          </cell>
        </row>
        <row r="104">
          <cell r="J104">
            <v>43343</v>
          </cell>
          <cell r="K104">
            <v>99.98</v>
          </cell>
          <cell r="O104">
            <v>43034</v>
          </cell>
          <cell r="P104">
            <v>87.49</v>
          </cell>
        </row>
        <row r="105">
          <cell r="J105">
            <v>43342</v>
          </cell>
          <cell r="K105">
            <v>99.26</v>
          </cell>
          <cell r="O105">
            <v>43033</v>
          </cell>
          <cell r="P105">
            <v>86.93</v>
          </cell>
        </row>
        <row r="106">
          <cell r="J106">
            <v>43341</v>
          </cell>
          <cell r="K106">
            <v>99.96</v>
          </cell>
          <cell r="O106">
            <v>43032</v>
          </cell>
          <cell r="P106">
            <v>86.82</v>
          </cell>
        </row>
        <row r="107">
          <cell r="J107">
            <v>43340</v>
          </cell>
          <cell r="K107">
            <v>98.92</v>
          </cell>
          <cell r="O107">
            <v>43031</v>
          </cell>
          <cell r="P107">
            <v>87.73</v>
          </cell>
        </row>
        <row r="108">
          <cell r="J108">
            <v>43339</v>
          </cell>
          <cell r="K108">
            <v>100.03</v>
          </cell>
          <cell r="O108">
            <v>43028</v>
          </cell>
          <cell r="P108">
            <v>87.76</v>
          </cell>
        </row>
        <row r="109">
          <cell r="J109">
            <v>43338</v>
          </cell>
          <cell r="K109">
            <v>98.76</v>
          </cell>
          <cell r="O109">
            <v>43027</v>
          </cell>
          <cell r="P109">
            <v>87.24</v>
          </cell>
        </row>
        <row r="110">
          <cell r="J110">
            <v>43337</v>
          </cell>
          <cell r="K110">
            <v>98.76</v>
          </cell>
          <cell r="O110">
            <v>43026</v>
          </cell>
          <cell r="P110">
            <v>86.22</v>
          </cell>
        </row>
        <row r="111">
          <cell r="J111">
            <v>43336</v>
          </cell>
          <cell r="K111">
            <v>98.76</v>
          </cell>
          <cell r="O111">
            <v>43025</v>
          </cell>
          <cell r="P111">
            <v>86.03</v>
          </cell>
        </row>
        <row r="112">
          <cell r="J112">
            <v>43335</v>
          </cell>
          <cell r="K112">
            <v>99.09</v>
          </cell>
          <cell r="O112">
            <v>43024</v>
          </cell>
          <cell r="P112">
            <v>85.21</v>
          </cell>
        </row>
        <row r="113">
          <cell r="J113">
            <v>43334</v>
          </cell>
          <cell r="K113">
            <v>101.53</v>
          </cell>
          <cell r="O113">
            <v>43021</v>
          </cell>
          <cell r="P113">
            <v>85.02</v>
          </cell>
        </row>
        <row r="114">
          <cell r="J114">
            <v>43333</v>
          </cell>
          <cell r="K114">
            <v>99.74</v>
          </cell>
          <cell r="O114">
            <v>43020</v>
          </cell>
          <cell r="P114">
            <v>85.1</v>
          </cell>
        </row>
        <row r="115">
          <cell r="J115">
            <v>43332</v>
          </cell>
          <cell r="K115">
            <v>99.03</v>
          </cell>
          <cell r="O115">
            <v>43019</v>
          </cell>
          <cell r="P115">
            <v>84.44</v>
          </cell>
        </row>
        <row r="116">
          <cell r="J116">
            <v>43331</v>
          </cell>
          <cell r="K116">
            <v>101.01</v>
          </cell>
          <cell r="O116">
            <v>43018</v>
          </cell>
          <cell r="P116">
            <v>84.07</v>
          </cell>
        </row>
        <row r="117">
          <cell r="J117">
            <v>43330</v>
          </cell>
          <cell r="K117">
            <v>101.01</v>
          </cell>
          <cell r="O117">
            <v>43017</v>
          </cell>
          <cell r="P117">
            <v>83.21</v>
          </cell>
        </row>
        <row r="118">
          <cell r="J118">
            <v>43329</v>
          </cell>
          <cell r="K118">
            <v>101.01</v>
          </cell>
          <cell r="O118">
            <v>43014</v>
          </cell>
          <cell r="P118">
            <v>82.77</v>
          </cell>
        </row>
        <row r="119">
          <cell r="J119">
            <v>43328</v>
          </cell>
          <cell r="K119">
            <v>100.32</v>
          </cell>
          <cell r="O119">
            <v>43013</v>
          </cell>
          <cell r="P119">
            <v>82.91</v>
          </cell>
        </row>
        <row r="120">
          <cell r="J120">
            <v>43327</v>
          </cell>
          <cell r="K120">
            <v>101.81</v>
          </cell>
          <cell r="O120">
            <v>43012</v>
          </cell>
          <cell r="P120">
            <v>82.51</v>
          </cell>
        </row>
        <row r="121">
          <cell r="J121">
            <v>43326</v>
          </cell>
          <cell r="K121">
            <v>103.14</v>
          </cell>
          <cell r="O121">
            <v>43011</v>
          </cell>
          <cell r="P121">
            <v>81.75</v>
          </cell>
        </row>
        <row r="122">
          <cell r="J122">
            <v>43325</v>
          </cell>
          <cell r="K122">
            <v>102.72</v>
          </cell>
          <cell r="O122">
            <v>43010</v>
          </cell>
          <cell r="P122">
            <v>81.77</v>
          </cell>
        </row>
        <row r="123">
          <cell r="J123">
            <v>43324</v>
          </cell>
          <cell r="K123">
            <v>101.46</v>
          </cell>
          <cell r="O123">
            <v>43007</v>
          </cell>
          <cell r="P123">
            <v>80.91</v>
          </cell>
        </row>
        <row r="124">
          <cell r="J124">
            <v>43323</v>
          </cell>
          <cell r="K124">
            <v>101.46</v>
          </cell>
          <cell r="O124">
            <v>43006</v>
          </cell>
          <cell r="P124">
            <v>81.11</v>
          </cell>
        </row>
        <row r="125">
          <cell r="J125">
            <v>43322</v>
          </cell>
          <cell r="K125">
            <v>101.46</v>
          </cell>
          <cell r="O125">
            <v>43005</v>
          </cell>
          <cell r="P125">
            <v>81</v>
          </cell>
        </row>
        <row r="126">
          <cell r="J126">
            <v>43321</v>
          </cell>
          <cell r="K126">
            <v>102.03</v>
          </cell>
          <cell r="O126">
            <v>43004</v>
          </cell>
          <cell r="P126">
            <v>82.28</v>
          </cell>
        </row>
        <row r="127">
          <cell r="J127">
            <v>43320</v>
          </cell>
          <cell r="K127">
            <v>103.32</v>
          </cell>
          <cell r="O127">
            <v>43003</v>
          </cell>
          <cell r="P127">
            <v>82.48</v>
          </cell>
        </row>
        <row r="128">
          <cell r="J128">
            <v>43319</v>
          </cell>
          <cell r="K128">
            <v>105.72</v>
          </cell>
          <cell r="O128">
            <v>43000</v>
          </cell>
          <cell r="P128">
            <v>82.03</v>
          </cell>
        </row>
        <row r="129">
          <cell r="J129">
            <v>43318</v>
          </cell>
          <cell r="K129">
            <v>97.95</v>
          </cell>
          <cell r="O129">
            <v>42999</v>
          </cell>
          <cell r="P129">
            <v>81.790000000000006</v>
          </cell>
        </row>
        <row r="130">
          <cell r="J130">
            <v>43317</v>
          </cell>
          <cell r="K130">
            <v>99.47</v>
          </cell>
          <cell r="O130">
            <v>42998</v>
          </cell>
          <cell r="P130">
            <v>82.4</v>
          </cell>
        </row>
        <row r="131">
          <cell r="J131">
            <v>43316</v>
          </cell>
          <cell r="K131">
            <v>99.47</v>
          </cell>
          <cell r="O131">
            <v>42997</v>
          </cell>
          <cell r="P131">
            <v>82.32</v>
          </cell>
        </row>
        <row r="132">
          <cell r="J132">
            <v>43315</v>
          </cell>
          <cell r="K132">
            <v>99.47</v>
          </cell>
          <cell r="O132">
            <v>42996</v>
          </cell>
          <cell r="P132">
            <v>82.24</v>
          </cell>
        </row>
        <row r="133">
          <cell r="J133">
            <v>43314</v>
          </cell>
          <cell r="K133">
            <v>102.05</v>
          </cell>
          <cell r="O133">
            <v>42993</v>
          </cell>
          <cell r="P133">
            <v>82.68</v>
          </cell>
        </row>
        <row r="134">
          <cell r="J134">
            <v>43313</v>
          </cell>
          <cell r="K134">
            <v>100.97</v>
          </cell>
          <cell r="O134">
            <v>42992</v>
          </cell>
          <cell r="P134">
            <v>82.27</v>
          </cell>
        </row>
        <row r="135">
          <cell r="J135">
            <v>43312</v>
          </cell>
          <cell r="K135">
            <v>100.56</v>
          </cell>
          <cell r="O135">
            <v>42991</v>
          </cell>
          <cell r="P135">
            <v>81.36</v>
          </cell>
        </row>
        <row r="136">
          <cell r="J136">
            <v>43311</v>
          </cell>
          <cell r="K136">
            <v>99.38</v>
          </cell>
          <cell r="O136">
            <v>42990</v>
          </cell>
          <cell r="P136">
            <v>81.75</v>
          </cell>
        </row>
        <row r="137">
          <cell r="J137">
            <v>43310</v>
          </cell>
          <cell r="K137">
            <v>100.04</v>
          </cell>
          <cell r="O137">
            <v>42989</v>
          </cell>
          <cell r="P137">
            <v>82.92</v>
          </cell>
        </row>
        <row r="138">
          <cell r="J138">
            <v>43309</v>
          </cell>
          <cell r="K138">
            <v>100.04</v>
          </cell>
          <cell r="O138">
            <v>42986</v>
          </cell>
          <cell r="P138">
            <v>81.96</v>
          </cell>
        </row>
        <row r="139">
          <cell r="J139">
            <v>43308</v>
          </cell>
          <cell r="K139">
            <v>100.04</v>
          </cell>
          <cell r="O139">
            <v>42985</v>
          </cell>
          <cell r="P139">
            <v>81.5</v>
          </cell>
        </row>
        <row r="140">
          <cell r="J140">
            <v>43307</v>
          </cell>
          <cell r="K140">
            <v>102.28</v>
          </cell>
          <cell r="O140">
            <v>42984</v>
          </cell>
          <cell r="P140">
            <v>80.849999999999994</v>
          </cell>
        </row>
        <row r="141">
          <cell r="J141">
            <v>43306</v>
          </cell>
          <cell r="K141">
            <v>102.18</v>
          </cell>
          <cell r="O141">
            <v>42983</v>
          </cell>
          <cell r="P141">
            <v>80.819999999999993</v>
          </cell>
        </row>
        <row r="142">
          <cell r="J142">
            <v>43305</v>
          </cell>
          <cell r="K142">
            <v>101</v>
          </cell>
          <cell r="O142">
            <v>42979</v>
          </cell>
          <cell r="P142">
            <v>80.83</v>
          </cell>
        </row>
        <row r="143">
          <cell r="J143">
            <v>43304</v>
          </cell>
          <cell r="K143">
            <v>101.65</v>
          </cell>
          <cell r="O143">
            <v>42978</v>
          </cell>
          <cell r="P143">
            <v>80.900000000000006</v>
          </cell>
        </row>
        <row r="144">
          <cell r="J144">
            <v>43303</v>
          </cell>
          <cell r="K144">
            <v>101.9</v>
          </cell>
          <cell r="O144">
            <v>42977</v>
          </cell>
          <cell r="P144">
            <v>80.849999999999994</v>
          </cell>
        </row>
        <row r="145">
          <cell r="J145">
            <v>43302</v>
          </cell>
          <cell r="K145">
            <v>101.9</v>
          </cell>
          <cell r="O145">
            <v>42976</v>
          </cell>
          <cell r="P145">
            <v>81.36</v>
          </cell>
        </row>
        <row r="146">
          <cell r="J146">
            <v>43301</v>
          </cell>
          <cell r="K146">
            <v>101.9</v>
          </cell>
          <cell r="O146">
            <v>42975</v>
          </cell>
          <cell r="P146">
            <v>82</v>
          </cell>
        </row>
        <row r="147">
          <cell r="J147">
            <v>43300</v>
          </cell>
          <cell r="K147">
            <v>102.87</v>
          </cell>
          <cell r="O147">
            <v>42972</v>
          </cell>
          <cell r="P147">
            <v>81.96</v>
          </cell>
        </row>
        <row r="148">
          <cell r="J148">
            <v>43299</v>
          </cell>
          <cell r="K148">
            <v>102.69</v>
          </cell>
          <cell r="O148">
            <v>42971</v>
          </cell>
          <cell r="P148">
            <v>81.67</v>
          </cell>
        </row>
        <row r="149">
          <cell r="J149">
            <v>43298</v>
          </cell>
          <cell r="K149">
            <v>103.92</v>
          </cell>
          <cell r="O149">
            <v>42970</v>
          </cell>
          <cell r="P149">
            <v>81.8</v>
          </cell>
        </row>
        <row r="150">
          <cell r="J150">
            <v>43297</v>
          </cell>
          <cell r="K150">
            <v>102.73</v>
          </cell>
          <cell r="O150">
            <v>42969</v>
          </cell>
          <cell r="P150">
            <v>82.19</v>
          </cell>
        </row>
        <row r="151">
          <cell r="J151">
            <v>43296</v>
          </cell>
          <cell r="K151">
            <v>103.61</v>
          </cell>
          <cell r="O151">
            <v>42968</v>
          </cell>
          <cell r="P151">
            <v>82.08</v>
          </cell>
        </row>
        <row r="152">
          <cell r="J152">
            <v>43295</v>
          </cell>
          <cell r="K152">
            <v>103.61</v>
          </cell>
          <cell r="O152">
            <v>42965</v>
          </cell>
          <cell r="P152">
            <v>81.44</v>
          </cell>
        </row>
        <row r="153">
          <cell r="J153">
            <v>43294</v>
          </cell>
          <cell r="K153">
            <v>103.61</v>
          </cell>
          <cell r="O153">
            <v>42964</v>
          </cell>
          <cell r="P153">
            <v>81.33</v>
          </cell>
        </row>
        <row r="154">
          <cell r="J154">
            <v>43293</v>
          </cell>
          <cell r="K154">
            <v>103.31</v>
          </cell>
          <cell r="O154">
            <v>42963</v>
          </cell>
          <cell r="P154">
            <v>81.59</v>
          </cell>
        </row>
        <row r="155">
          <cell r="J155">
            <v>43292</v>
          </cell>
          <cell r="K155">
            <v>100.11</v>
          </cell>
          <cell r="O155">
            <v>42962</v>
          </cell>
          <cell r="P155">
            <v>81.760000000000005</v>
          </cell>
        </row>
        <row r="156">
          <cell r="J156">
            <v>43291</v>
          </cell>
          <cell r="K156">
            <v>99.37</v>
          </cell>
          <cell r="O156">
            <v>42961</v>
          </cell>
          <cell r="P156">
            <v>81.33</v>
          </cell>
        </row>
        <row r="157">
          <cell r="J157">
            <v>43290</v>
          </cell>
          <cell r="K157">
            <v>99.55</v>
          </cell>
          <cell r="O157">
            <v>42958</v>
          </cell>
          <cell r="P157">
            <v>80.72</v>
          </cell>
        </row>
        <row r="158">
          <cell r="J158">
            <v>43289</v>
          </cell>
          <cell r="K158">
            <v>98.25</v>
          </cell>
          <cell r="O158">
            <v>42957</v>
          </cell>
          <cell r="P158">
            <v>81.36</v>
          </cell>
        </row>
        <row r="159">
          <cell r="J159">
            <v>43288</v>
          </cell>
          <cell r="K159">
            <v>98.25</v>
          </cell>
          <cell r="O159">
            <v>42956</v>
          </cell>
          <cell r="P159">
            <v>81.680000000000007</v>
          </cell>
        </row>
        <row r="160">
          <cell r="J160">
            <v>43287</v>
          </cell>
          <cell r="K160">
            <v>98.25</v>
          </cell>
          <cell r="O160">
            <v>42955</v>
          </cell>
          <cell r="P160">
            <v>81.31</v>
          </cell>
        </row>
        <row r="161">
          <cell r="J161">
            <v>43286</v>
          </cell>
          <cell r="K161">
            <v>95.5</v>
          </cell>
          <cell r="O161">
            <v>42954</v>
          </cell>
          <cell r="P161">
            <v>81.39</v>
          </cell>
        </row>
        <row r="162">
          <cell r="J162">
            <v>43285</v>
          </cell>
          <cell r="K162">
            <v>94.46</v>
          </cell>
          <cell r="O162">
            <v>42951</v>
          </cell>
          <cell r="P162">
            <v>81.08</v>
          </cell>
        </row>
        <row r="163">
          <cell r="J163">
            <v>43284</v>
          </cell>
          <cell r="K163">
            <v>94.46</v>
          </cell>
          <cell r="O163">
            <v>42950</v>
          </cell>
          <cell r="P163">
            <v>80.650000000000006</v>
          </cell>
        </row>
        <row r="164">
          <cell r="J164">
            <v>43283</v>
          </cell>
          <cell r="K164">
            <v>93.92</v>
          </cell>
          <cell r="O164">
            <v>42949</v>
          </cell>
          <cell r="P164">
            <v>82</v>
          </cell>
        </row>
        <row r="165">
          <cell r="J165">
            <v>43282</v>
          </cell>
          <cell r="K165">
            <v>94.2</v>
          </cell>
          <cell r="O165">
            <v>42948</v>
          </cell>
          <cell r="P165">
            <v>81.38</v>
          </cell>
        </row>
        <row r="166">
          <cell r="J166">
            <v>43281</v>
          </cell>
          <cell r="K166">
            <v>94.2</v>
          </cell>
          <cell r="O166">
            <v>42947</v>
          </cell>
          <cell r="P166">
            <v>81.099999999999994</v>
          </cell>
        </row>
        <row r="167">
          <cell r="J167">
            <v>43280</v>
          </cell>
          <cell r="K167">
            <v>94.2</v>
          </cell>
          <cell r="O167">
            <v>42944</v>
          </cell>
          <cell r="P167">
            <v>81.05</v>
          </cell>
        </row>
        <row r="168">
          <cell r="J168">
            <v>43279</v>
          </cell>
          <cell r="K168">
            <v>91.15</v>
          </cell>
          <cell r="O168">
            <v>42943</v>
          </cell>
          <cell r="P168">
            <v>80.8</v>
          </cell>
        </row>
        <row r="169">
          <cell r="J169">
            <v>43278</v>
          </cell>
          <cell r="K169">
            <v>91.72</v>
          </cell>
          <cell r="O169">
            <v>42942</v>
          </cell>
          <cell r="P169">
            <v>81.349999999999994</v>
          </cell>
        </row>
        <row r="170">
          <cell r="J170">
            <v>43277</v>
          </cell>
          <cell r="K170">
            <v>93.79</v>
          </cell>
          <cell r="O170">
            <v>42941</v>
          </cell>
          <cell r="P170">
            <v>80.760000000000005</v>
          </cell>
        </row>
        <row r="171">
          <cell r="J171">
            <v>43276</v>
          </cell>
          <cell r="K171">
            <v>94.88</v>
          </cell>
          <cell r="O171">
            <v>42940</v>
          </cell>
          <cell r="P171">
            <v>80.930000000000007</v>
          </cell>
        </row>
        <row r="172">
          <cell r="J172">
            <v>43275</v>
          </cell>
          <cell r="K172">
            <v>99.03</v>
          </cell>
          <cell r="O172">
            <v>42937</v>
          </cell>
          <cell r="P172">
            <v>81.92</v>
          </cell>
        </row>
        <row r="173">
          <cell r="J173">
            <v>43274</v>
          </cell>
          <cell r="K173">
            <v>99.03</v>
          </cell>
          <cell r="O173">
            <v>42936</v>
          </cell>
          <cell r="P173">
            <v>81</v>
          </cell>
        </row>
        <row r="174">
          <cell r="J174">
            <v>43273</v>
          </cell>
          <cell r="K174">
            <v>99.03</v>
          </cell>
          <cell r="O174">
            <v>42935</v>
          </cell>
          <cell r="P174">
            <v>80.02</v>
          </cell>
        </row>
        <row r="175">
          <cell r="J175">
            <v>43272</v>
          </cell>
          <cell r="K175">
            <v>98.43</v>
          </cell>
          <cell r="O175">
            <v>42934</v>
          </cell>
          <cell r="P175">
            <v>79.67</v>
          </cell>
        </row>
        <row r="176">
          <cell r="J176">
            <v>43271</v>
          </cell>
          <cell r="K176">
            <v>98.34</v>
          </cell>
          <cell r="O176">
            <v>42933</v>
          </cell>
          <cell r="P176">
            <v>79.319999999999993</v>
          </cell>
        </row>
        <row r="177">
          <cell r="J177">
            <v>43270</v>
          </cell>
          <cell r="K177">
            <v>95.62</v>
          </cell>
          <cell r="O177">
            <v>42930</v>
          </cell>
          <cell r="P177">
            <v>78.64</v>
          </cell>
        </row>
        <row r="178">
          <cell r="J178">
            <v>43269</v>
          </cell>
          <cell r="K178">
            <v>95.58</v>
          </cell>
          <cell r="O178">
            <v>42929</v>
          </cell>
          <cell r="P178">
            <v>77.760000000000005</v>
          </cell>
        </row>
        <row r="179">
          <cell r="J179">
            <v>43268</v>
          </cell>
          <cell r="K179">
            <v>97.6</v>
          </cell>
          <cell r="O179">
            <v>42928</v>
          </cell>
          <cell r="P179">
            <v>78.52</v>
          </cell>
        </row>
        <row r="180">
          <cell r="J180">
            <v>43267</v>
          </cell>
          <cell r="K180">
            <v>97.6</v>
          </cell>
          <cell r="O180">
            <v>42927</v>
          </cell>
          <cell r="P180">
            <v>77.75</v>
          </cell>
        </row>
        <row r="181">
          <cell r="J181">
            <v>43266</v>
          </cell>
          <cell r="K181">
            <v>97.6</v>
          </cell>
          <cell r="O181">
            <v>42926</v>
          </cell>
          <cell r="P181">
            <v>77.87</v>
          </cell>
        </row>
        <row r="182">
          <cell r="J182">
            <v>43265</v>
          </cell>
          <cell r="K182">
            <v>89.98</v>
          </cell>
          <cell r="O182">
            <v>42923</v>
          </cell>
          <cell r="P182">
            <v>77.760000000000005</v>
          </cell>
        </row>
        <row r="183">
          <cell r="J183">
            <v>43264</v>
          </cell>
          <cell r="K183">
            <v>88.97</v>
          </cell>
          <cell r="O183">
            <v>42922</v>
          </cell>
          <cell r="P183">
            <v>77.599999999999994</v>
          </cell>
        </row>
        <row r="184">
          <cell r="J184">
            <v>43263</v>
          </cell>
          <cell r="K184">
            <v>90</v>
          </cell>
          <cell r="O184">
            <v>42921</v>
          </cell>
          <cell r="P184">
            <v>77.91</v>
          </cell>
        </row>
        <row r="185">
          <cell r="J185">
            <v>43262</v>
          </cell>
          <cell r="K185">
            <v>89.79</v>
          </cell>
          <cell r="O185">
            <v>42919</v>
          </cell>
          <cell r="P185">
            <v>78.069999999999993</v>
          </cell>
        </row>
        <row r="186">
          <cell r="J186">
            <v>43261</v>
          </cell>
          <cell r="K186">
            <v>90.64</v>
          </cell>
          <cell r="O186">
            <v>42916</v>
          </cell>
          <cell r="P186">
            <v>77.95</v>
          </cell>
        </row>
        <row r="187">
          <cell r="J187">
            <v>43260</v>
          </cell>
          <cell r="K187">
            <v>90.64</v>
          </cell>
          <cell r="O187">
            <v>42915</v>
          </cell>
          <cell r="P187">
            <v>78.099999999999994</v>
          </cell>
        </row>
        <row r="188">
          <cell r="J188">
            <v>43259</v>
          </cell>
          <cell r="K188">
            <v>90.64</v>
          </cell>
          <cell r="O188">
            <v>42914</v>
          </cell>
          <cell r="P188">
            <v>79.650000000000006</v>
          </cell>
        </row>
        <row r="189">
          <cell r="J189">
            <v>43258</v>
          </cell>
          <cell r="K189">
            <v>91.01</v>
          </cell>
          <cell r="O189">
            <v>42913</v>
          </cell>
          <cell r="P189">
            <v>80.069999999999993</v>
          </cell>
        </row>
        <row r="190">
          <cell r="J190">
            <v>43257</v>
          </cell>
          <cell r="K190">
            <v>92.24</v>
          </cell>
          <cell r="O190">
            <v>42912</v>
          </cell>
          <cell r="P190">
            <v>81.209999999999994</v>
          </cell>
        </row>
        <row r="191">
          <cell r="J191">
            <v>43256</v>
          </cell>
          <cell r="K191">
            <v>92.13</v>
          </cell>
          <cell r="O191">
            <v>42909</v>
          </cell>
          <cell r="P191">
            <v>81.13</v>
          </cell>
        </row>
        <row r="192">
          <cell r="J192">
            <v>43255</v>
          </cell>
          <cell r="K192">
            <v>92.07</v>
          </cell>
          <cell r="O192">
            <v>42908</v>
          </cell>
          <cell r="P192">
            <v>81.099999999999994</v>
          </cell>
        </row>
        <row r="193">
          <cell r="J193">
            <v>43254</v>
          </cell>
          <cell r="K193">
            <v>91.92</v>
          </cell>
          <cell r="O193">
            <v>42907</v>
          </cell>
          <cell r="P193">
            <v>80.709999999999994</v>
          </cell>
        </row>
        <row r="194">
          <cell r="J194">
            <v>43253</v>
          </cell>
          <cell r="K194">
            <v>91.92</v>
          </cell>
          <cell r="O194">
            <v>42906</v>
          </cell>
          <cell r="P194">
            <v>81.290000000000006</v>
          </cell>
        </row>
        <row r="195">
          <cell r="J195">
            <v>43252</v>
          </cell>
          <cell r="K195">
            <v>91.92</v>
          </cell>
          <cell r="O195">
            <v>42905</v>
          </cell>
          <cell r="P195">
            <v>81.33</v>
          </cell>
        </row>
        <row r="196">
          <cell r="J196">
            <v>43251</v>
          </cell>
          <cell r="K196">
            <v>90.34</v>
          </cell>
          <cell r="O196">
            <v>42902</v>
          </cell>
          <cell r="P196">
            <v>82.63</v>
          </cell>
        </row>
        <row r="197">
          <cell r="J197">
            <v>43250</v>
          </cell>
          <cell r="K197">
            <v>90.6</v>
          </cell>
          <cell r="O197">
            <v>42901</v>
          </cell>
          <cell r="P197">
            <v>82.06</v>
          </cell>
        </row>
        <row r="198">
          <cell r="J198">
            <v>43249</v>
          </cell>
          <cell r="K198">
            <v>90.54</v>
          </cell>
          <cell r="O198">
            <v>42900</v>
          </cell>
          <cell r="P198">
            <v>81.319999999999993</v>
          </cell>
        </row>
        <row r="199">
          <cell r="J199">
            <v>43248</v>
          </cell>
          <cell r="K199">
            <v>92.49</v>
          </cell>
          <cell r="O199">
            <v>42899</v>
          </cell>
          <cell r="P199">
            <v>80.180000000000007</v>
          </cell>
        </row>
        <row r="200">
          <cell r="J200">
            <v>43247</v>
          </cell>
          <cell r="K200">
            <v>92.49</v>
          </cell>
          <cell r="O200">
            <v>42898</v>
          </cell>
          <cell r="P200">
            <v>79.7</v>
          </cell>
        </row>
        <row r="201">
          <cell r="J201">
            <v>43246</v>
          </cell>
          <cell r="K201">
            <v>92.49</v>
          </cell>
          <cell r="O201">
            <v>42895</v>
          </cell>
          <cell r="P201">
            <v>79.260000000000005</v>
          </cell>
        </row>
        <row r="202">
          <cell r="J202">
            <v>43245</v>
          </cell>
          <cell r="K202">
            <v>92.49</v>
          </cell>
          <cell r="O202">
            <v>42894</v>
          </cell>
          <cell r="P202">
            <v>78.69</v>
          </cell>
        </row>
        <row r="203">
          <cell r="J203">
            <v>43244</v>
          </cell>
          <cell r="K203">
            <v>88.28</v>
          </cell>
          <cell r="O203">
            <v>42893</v>
          </cell>
          <cell r="P203">
            <v>79.36</v>
          </cell>
        </row>
        <row r="204">
          <cell r="J204">
            <v>43243</v>
          </cell>
          <cell r="K204">
            <v>88.46</v>
          </cell>
          <cell r="O204">
            <v>42892</v>
          </cell>
          <cell r="P204">
            <v>78.75</v>
          </cell>
        </row>
        <row r="205">
          <cell r="J205">
            <v>43242</v>
          </cell>
          <cell r="K205">
            <v>87.61</v>
          </cell>
          <cell r="O205">
            <v>42891</v>
          </cell>
          <cell r="P205">
            <v>78.81</v>
          </cell>
        </row>
        <row r="206">
          <cell r="J206">
            <v>43241</v>
          </cell>
          <cell r="K206">
            <v>89.36</v>
          </cell>
          <cell r="O206">
            <v>42888</v>
          </cell>
          <cell r="P206">
            <v>79</v>
          </cell>
        </row>
        <row r="207">
          <cell r="J207">
            <v>43240</v>
          </cell>
          <cell r="K207">
            <v>88.88</v>
          </cell>
          <cell r="O207">
            <v>42887</v>
          </cell>
          <cell r="P207">
            <v>78.8</v>
          </cell>
        </row>
        <row r="208">
          <cell r="J208">
            <v>43239</v>
          </cell>
          <cell r="K208">
            <v>88.88</v>
          </cell>
          <cell r="O208">
            <v>42886</v>
          </cell>
          <cell r="P208">
            <v>78.180000000000007</v>
          </cell>
        </row>
        <row r="209">
          <cell r="J209">
            <v>43238</v>
          </cell>
          <cell r="K209">
            <v>88.88</v>
          </cell>
          <cell r="O209">
            <v>42885</v>
          </cell>
          <cell r="P209">
            <v>77.77</v>
          </cell>
        </row>
        <row r="210">
          <cell r="J210">
            <v>43237</v>
          </cell>
          <cell r="K210">
            <v>88.43</v>
          </cell>
          <cell r="O210">
            <v>42881</v>
          </cell>
          <cell r="P210">
            <v>77.53</v>
          </cell>
        </row>
        <row r="211">
          <cell r="J211">
            <v>43236</v>
          </cell>
          <cell r="K211">
            <v>89.52</v>
          </cell>
          <cell r="O211">
            <v>42880</v>
          </cell>
          <cell r="P211">
            <v>77.73</v>
          </cell>
        </row>
        <row r="212">
          <cell r="J212">
            <v>43235</v>
          </cell>
          <cell r="K212">
            <v>88.7</v>
          </cell>
          <cell r="O212">
            <v>42879</v>
          </cell>
          <cell r="P212">
            <v>77.040000000000006</v>
          </cell>
        </row>
        <row r="213">
          <cell r="J213">
            <v>43234</v>
          </cell>
          <cell r="K213">
            <v>89.54</v>
          </cell>
          <cell r="O213">
            <v>42878</v>
          </cell>
          <cell r="P213">
            <v>76.569999999999993</v>
          </cell>
        </row>
        <row r="214">
          <cell r="J214">
            <v>43233</v>
          </cell>
          <cell r="K214">
            <v>88.41</v>
          </cell>
          <cell r="O214">
            <v>42877</v>
          </cell>
          <cell r="P214">
            <v>76.37</v>
          </cell>
        </row>
        <row r="215">
          <cell r="J215">
            <v>43232</v>
          </cell>
          <cell r="K215">
            <v>88.41</v>
          </cell>
          <cell r="O215">
            <v>42874</v>
          </cell>
          <cell r="P215">
            <v>75.86</v>
          </cell>
        </row>
        <row r="216">
          <cell r="J216">
            <v>43231</v>
          </cell>
          <cell r="K216">
            <v>88.41</v>
          </cell>
          <cell r="O216">
            <v>42873</v>
          </cell>
          <cell r="P216">
            <v>75.25</v>
          </cell>
        </row>
        <row r="217">
          <cell r="J217">
            <v>43230</v>
          </cell>
          <cell r="K217">
            <v>89.4</v>
          </cell>
          <cell r="O217">
            <v>42872</v>
          </cell>
          <cell r="P217">
            <v>75.55</v>
          </cell>
        </row>
        <row r="218">
          <cell r="J218">
            <v>43229</v>
          </cell>
          <cell r="K218">
            <v>88.45</v>
          </cell>
          <cell r="O218">
            <v>42871</v>
          </cell>
          <cell r="P218">
            <v>75.849999999999994</v>
          </cell>
        </row>
        <row r="219">
          <cell r="J219">
            <v>43228</v>
          </cell>
          <cell r="K219">
            <v>86.81</v>
          </cell>
          <cell r="O219">
            <v>42870</v>
          </cell>
          <cell r="P219">
            <v>76.5</v>
          </cell>
        </row>
        <row r="220">
          <cell r="J220">
            <v>43227</v>
          </cell>
          <cell r="K220">
            <v>86.97</v>
          </cell>
          <cell r="O220">
            <v>42867</v>
          </cell>
          <cell r="P220">
            <v>76.31</v>
          </cell>
        </row>
        <row r="221">
          <cell r="J221">
            <v>43226</v>
          </cell>
          <cell r="K221">
            <v>85.38</v>
          </cell>
          <cell r="O221">
            <v>42866</v>
          </cell>
          <cell r="P221">
            <v>75.72</v>
          </cell>
        </row>
        <row r="222">
          <cell r="J222">
            <v>43225</v>
          </cell>
          <cell r="K222">
            <v>85.38</v>
          </cell>
          <cell r="O222">
            <v>42865</v>
          </cell>
          <cell r="P222">
            <v>75.680000000000007</v>
          </cell>
        </row>
        <row r="223">
          <cell r="J223">
            <v>43224</v>
          </cell>
          <cell r="K223">
            <v>85.38</v>
          </cell>
          <cell r="O223">
            <v>42864</v>
          </cell>
          <cell r="P223">
            <v>75.3</v>
          </cell>
        </row>
        <row r="224">
          <cell r="J224">
            <v>43223</v>
          </cell>
          <cell r="K224">
            <v>82.3</v>
          </cell>
          <cell r="O224">
            <v>42863</v>
          </cell>
          <cell r="P224">
            <v>76.569999999999993</v>
          </cell>
        </row>
        <row r="225">
          <cell r="J225">
            <v>43222</v>
          </cell>
          <cell r="K225">
            <v>82.37</v>
          </cell>
          <cell r="O225">
            <v>42860</v>
          </cell>
          <cell r="P225">
            <v>76.650000000000006</v>
          </cell>
        </row>
        <row r="226">
          <cell r="J226">
            <v>43221</v>
          </cell>
          <cell r="K226">
            <v>86.16</v>
          </cell>
          <cell r="O226">
            <v>42859</v>
          </cell>
          <cell r="P226">
            <v>75.680000000000007</v>
          </cell>
        </row>
        <row r="227">
          <cell r="J227">
            <v>43220</v>
          </cell>
          <cell r="K227">
            <v>83.51</v>
          </cell>
          <cell r="O227">
            <v>42858</v>
          </cell>
          <cell r="P227">
            <v>77.7</v>
          </cell>
        </row>
        <row r="228">
          <cell r="J228">
            <v>43219</v>
          </cell>
          <cell r="K228">
            <v>84.31</v>
          </cell>
          <cell r="O228">
            <v>42857</v>
          </cell>
          <cell r="P228">
            <v>79.11</v>
          </cell>
        </row>
        <row r="229">
          <cell r="J229">
            <v>43218</v>
          </cell>
          <cell r="K229">
            <v>84.31</v>
          </cell>
          <cell r="O229">
            <v>42856</v>
          </cell>
          <cell r="P229">
            <v>78.989999999999995</v>
          </cell>
        </row>
        <row r="230">
          <cell r="J230">
            <v>43217</v>
          </cell>
          <cell r="K230">
            <v>84.31</v>
          </cell>
          <cell r="O230">
            <v>42853</v>
          </cell>
          <cell r="P230">
            <v>79.760000000000005</v>
          </cell>
        </row>
        <row r="231">
          <cell r="J231">
            <v>43216</v>
          </cell>
          <cell r="K231">
            <v>82.51</v>
          </cell>
          <cell r="O231">
            <v>42852</v>
          </cell>
          <cell r="P231">
            <v>80.41</v>
          </cell>
        </row>
        <row r="232">
          <cell r="J232">
            <v>43215</v>
          </cell>
          <cell r="K232">
            <v>81.53</v>
          </cell>
          <cell r="O232">
            <v>42851</v>
          </cell>
          <cell r="P232">
            <v>80.23</v>
          </cell>
        </row>
        <row r="233">
          <cell r="J233">
            <v>43214</v>
          </cell>
          <cell r="K233">
            <v>81.13</v>
          </cell>
          <cell r="O233">
            <v>42850</v>
          </cell>
          <cell r="P233">
            <v>80.97</v>
          </cell>
        </row>
        <row r="234">
          <cell r="J234">
            <v>43213</v>
          </cell>
          <cell r="K234">
            <v>82.08</v>
          </cell>
          <cell r="O234">
            <v>42849</v>
          </cell>
          <cell r="P234">
            <v>80.77</v>
          </cell>
        </row>
        <row r="235">
          <cell r="J235">
            <v>43212</v>
          </cell>
          <cell r="K235">
            <v>82.3</v>
          </cell>
          <cell r="O235">
            <v>42846</v>
          </cell>
          <cell r="P235">
            <v>80.510000000000005</v>
          </cell>
        </row>
        <row r="236">
          <cell r="J236">
            <v>43211</v>
          </cell>
          <cell r="K236">
            <v>82.3</v>
          </cell>
          <cell r="O236">
            <v>42845</v>
          </cell>
          <cell r="P236">
            <v>79.17</v>
          </cell>
        </row>
        <row r="237">
          <cell r="J237">
            <v>43210</v>
          </cell>
          <cell r="K237">
            <v>82.3</v>
          </cell>
          <cell r="O237">
            <v>42844</v>
          </cell>
          <cell r="P237">
            <v>79.319999999999993</v>
          </cell>
        </row>
        <row r="238">
          <cell r="J238">
            <v>43209</v>
          </cell>
          <cell r="K238">
            <v>83.62</v>
          </cell>
          <cell r="O238">
            <v>42843</v>
          </cell>
          <cell r="P238">
            <v>79.5</v>
          </cell>
        </row>
        <row r="239">
          <cell r="J239">
            <v>43208</v>
          </cell>
          <cell r="K239">
            <v>84.42</v>
          </cell>
          <cell r="O239">
            <v>42842</v>
          </cell>
          <cell r="P239">
            <v>79.16</v>
          </cell>
        </row>
        <row r="240">
          <cell r="J240">
            <v>43207</v>
          </cell>
          <cell r="K240">
            <v>84.45</v>
          </cell>
          <cell r="O240">
            <v>42838</v>
          </cell>
          <cell r="P240">
            <v>78.569999999999993</v>
          </cell>
        </row>
        <row r="241">
          <cell r="J241">
            <v>43206</v>
          </cell>
          <cell r="K241">
            <v>82.69</v>
          </cell>
          <cell r="O241">
            <v>42837</v>
          </cell>
          <cell r="P241">
            <v>78.819999999999993</v>
          </cell>
        </row>
        <row r="242">
          <cell r="J242">
            <v>43205</v>
          </cell>
          <cell r="K242">
            <v>83.59</v>
          </cell>
          <cell r="O242">
            <v>42836</v>
          </cell>
          <cell r="P242">
            <v>78.3</v>
          </cell>
        </row>
        <row r="243">
          <cell r="J243">
            <v>43204</v>
          </cell>
          <cell r="K243">
            <v>83.59</v>
          </cell>
          <cell r="O243">
            <v>42835</v>
          </cell>
          <cell r="P243">
            <v>78.02</v>
          </cell>
        </row>
        <row r="244">
          <cell r="J244">
            <v>43203</v>
          </cell>
          <cell r="K244">
            <v>83.59</v>
          </cell>
          <cell r="O244">
            <v>42832</v>
          </cell>
          <cell r="P244">
            <v>77.900000000000006</v>
          </cell>
        </row>
        <row r="245">
          <cell r="J245">
            <v>43202</v>
          </cell>
          <cell r="K245">
            <v>83.89</v>
          </cell>
          <cell r="O245">
            <v>42831</v>
          </cell>
          <cell r="P245">
            <v>77.94</v>
          </cell>
        </row>
        <row r="246">
          <cell r="J246">
            <v>43201</v>
          </cell>
          <cell r="K246">
            <v>79.48</v>
          </cell>
          <cell r="O246">
            <v>42830</v>
          </cell>
          <cell r="P246">
            <v>78.290000000000006</v>
          </cell>
        </row>
        <row r="247">
          <cell r="J247">
            <v>43200</v>
          </cell>
          <cell r="K247">
            <v>79.83</v>
          </cell>
          <cell r="O247">
            <v>42829</v>
          </cell>
          <cell r="P247">
            <v>77.72</v>
          </cell>
        </row>
        <row r="248">
          <cell r="J248">
            <v>43199</v>
          </cell>
          <cell r="K248">
            <v>78.650000000000006</v>
          </cell>
          <cell r="O248">
            <v>42828</v>
          </cell>
          <cell r="P248">
            <v>77.14</v>
          </cell>
        </row>
        <row r="249">
          <cell r="J249">
            <v>43198</v>
          </cell>
          <cell r="K249">
            <v>76.010000000000005</v>
          </cell>
          <cell r="O249">
            <v>42825</v>
          </cell>
          <cell r="P249">
            <v>77.77</v>
          </cell>
        </row>
        <row r="250">
          <cell r="J250">
            <v>43197</v>
          </cell>
          <cell r="K250">
            <v>76.010000000000005</v>
          </cell>
          <cell r="O250">
            <v>42824</v>
          </cell>
          <cell r="P250">
            <v>77</v>
          </cell>
        </row>
        <row r="251">
          <cell r="J251">
            <v>43196</v>
          </cell>
          <cell r="K251">
            <v>76.010000000000005</v>
          </cell>
          <cell r="O251">
            <v>42823</v>
          </cell>
          <cell r="P251">
            <v>77.17</v>
          </cell>
        </row>
        <row r="252">
          <cell r="J252">
            <v>43195</v>
          </cell>
          <cell r="K252">
            <v>78.7</v>
          </cell>
          <cell r="O252">
            <v>42822</v>
          </cell>
          <cell r="P252">
            <v>77.19</v>
          </cell>
        </row>
        <row r="253">
          <cell r="J253">
            <v>43194</v>
          </cell>
          <cell r="K253">
            <v>79.14</v>
          </cell>
          <cell r="O253">
            <v>42821</v>
          </cell>
          <cell r="P253">
            <v>76.84</v>
          </cell>
        </row>
        <row r="254">
          <cell r="J254">
            <v>43193</v>
          </cell>
          <cell r="K254">
            <v>77.42</v>
          </cell>
          <cell r="O254">
            <v>42818</v>
          </cell>
          <cell r="P254">
            <v>77.09</v>
          </cell>
        </row>
        <row r="255">
          <cell r="J255">
            <v>43192</v>
          </cell>
          <cell r="K255">
            <v>77.290000000000006</v>
          </cell>
          <cell r="O255">
            <v>42817</v>
          </cell>
          <cell r="P255">
            <v>76.489999999999995</v>
          </cell>
        </row>
        <row r="256">
          <cell r="J256">
            <v>43191</v>
          </cell>
          <cell r="K256">
            <v>81.069999999999993</v>
          </cell>
          <cell r="O256">
            <v>42816</v>
          </cell>
          <cell r="P256">
            <v>77.16</v>
          </cell>
        </row>
        <row r="257">
          <cell r="J257">
            <v>43190</v>
          </cell>
          <cell r="K257">
            <v>81.069999999999993</v>
          </cell>
          <cell r="O257">
            <v>42815</v>
          </cell>
          <cell r="P257">
            <v>76.489999999999995</v>
          </cell>
        </row>
        <row r="258">
          <cell r="J258">
            <v>43189</v>
          </cell>
          <cell r="K258">
            <v>81.069999999999993</v>
          </cell>
          <cell r="O258">
            <v>42814</v>
          </cell>
          <cell r="P258">
            <v>75.930000000000007</v>
          </cell>
        </row>
        <row r="259">
          <cell r="J259">
            <v>43188</v>
          </cell>
          <cell r="K259">
            <v>81.069999999999993</v>
          </cell>
          <cell r="O259">
            <v>42811</v>
          </cell>
          <cell r="P259">
            <v>76.2</v>
          </cell>
        </row>
        <row r="260">
          <cell r="J260">
            <v>43187</v>
          </cell>
          <cell r="K260">
            <v>79.62</v>
          </cell>
          <cell r="O260">
            <v>42810</v>
          </cell>
          <cell r="P260">
            <v>75.739999999999995</v>
          </cell>
        </row>
        <row r="261">
          <cell r="J261">
            <v>43186</v>
          </cell>
          <cell r="K261">
            <v>78.040000000000006</v>
          </cell>
          <cell r="O261">
            <v>42809</v>
          </cell>
          <cell r="P261">
            <v>77.22</v>
          </cell>
        </row>
        <row r="262">
          <cell r="J262">
            <v>43185</v>
          </cell>
          <cell r="K262">
            <v>80.3</v>
          </cell>
          <cell r="O262">
            <v>42808</v>
          </cell>
          <cell r="P262">
            <v>76.010000000000005</v>
          </cell>
        </row>
        <row r="263">
          <cell r="J263">
            <v>43184</v>
          </cell>
          <cell r="K263">
            <v>78.84</v>
          </cell>
          <cell r="O263">
            <v>42807</v>
          </cell>
          <cell r="P263">
            <v>76.09</v>
          </cell>
        </row>
        <row r="264">
          <cell r="J264">
            <v>43183</v>
          </cell>
          <cell r="K264">
            <v>78.84</v>
          </cell>
          <cell r="O264">
            <v>42804</v>
          </cell>
          <cell r="P264">
            <v>75.92</v>
          </cell>
        </row>
        <row r="265">
          <cell r="J265">
            <v>43182</v>
          </cell>
          <cell r="K265">
            <v>78.84</v>
          </cell>
          <cell r="O265">
            <v>42803</v>
          </cell>
          <cell r="P265">
            <v>75.28</v>
          </cell>
        </row>
        <row r="266">
          <cell r="J266">
            <v>43181</v>
          </cell>
          <cell r="K266">
            <v>81.36</v>
          </cell>
          <cell r="O266">
            <v>42802</v>
          </cell>
          <cell r="P266">
            <v>75.47</v>
          </cell>
        </row>
        <row r="267">
          <cell r="J267">
            <v>43180</v>
          </cell>
          <cell r="K267">
            <v>86.07</v>
          </cell>
          <cell r="O267">
            <v>42801</v>
          </cell>
          <cell r="P267">
            <v>76.89</v>
          </cell>
        </row>
        <row r="268">
          <cell r="J268">
            <v>43179</v>
          </cell>
          <cell r="K268">
            <v>84.25</v>
          </cell>
          <cell r="O268">
            <v>42800</v>
          </cell>
          <cell r="P268">
            <v>77.3</v>
          </cell>
        </row>
        <row r="269">
          <cell r="J269">
            <v>43178</v>
          </cell>
          <cell r="K269">
            <v>83.82</v>
          </cell>
          <cell r="O269">
            <v>42797</v>
          </cell>
          <cell r="P269">
            <v>77.34</v>
          </cell>
        </row>
        <row r="270">
          <cell r="J270">
            <v>43177</v>
          </cell>
          <cell r="K270">
            <v>84.1</v>
          </cell>
          <cell r="O270">
            <v>42796</v>
          </cell>
          <cell r="P270">
            <v>77.84</v>
          </cell>
        </row>
        <row r="271">
          <cell r="J271">
            <v>43176</v>
          </cell>
          <cell r="K271">
            <v>84.1</v>
          </cell>
          <cell r="O271">
            <v>42795</v>
          </cell>
          <cell r="P271">
            <v>77.66</v>
          </cell>
        </row>
        <row r="272">
          <cell r="J272">
            <v>43175</v>
          </cell>
          <cell r="K272">
            <v>84.1</v>
          </cell>
          <cell r="O272">
            <v>42794</v>
          </cell>
          <cell r="P272">
            <v>78</v>
          </cell>
        </row>
        <row r="273">
          <cell r="J273">
            <v>43174</v>
          </cell>
          <cell r="K273">
            <v>83.57</v>
          </cell>
          <cell r="O273">
            <v>42793</v>
          </cell>
          <cell r="P273">
            <v>76.45</v>
          </cell>
        </row>
        <row r="274">
          <cell r="J274">
            <v>43173</v>
          </cell>
          <cell r="K274">
            <v>85.95</v>
          </cell>
          <cell r="O274">
            <v>42790</v>
          </cell>
          <cell r="P274">
            <v>76.3</v>
          </cell>
        </row>
        <row r="275">
          <cell r="J275">
            <v>43172</v>
          </cell>
          <cell r="K275">
            <v>86.16</v>
          </cell>
          <cell r="O275">
            <v>42789</v>
          </cell>
          <cell r="P275">
            <v>75.569999999999993</v>
          </cell>
        </row>
        <row r="276">
          <cell r="J276">
            <v>43171</v>
          </cell>
          <cell r="K276">
            <v>85.46</v>
          </cell>
          <cell r="O276">
            <v>42788</v>
          </cell>
          <cell r="P276">
            <v>74.92</v>
          </cell>
        </row>
        <row r="277">
          <cell r="J277">
            <v>43170</v>
          </cell>
          <cell r="K277">
            <v>83.81</v>
          </cell>
          <cell r="O277">
            <v>42787</v>
          </cell>
          <cell r="P277">
            <v>74.38</v>
          </cell>
        </row>
        <row r="278">
          <cell r="J278">
            <v>43169</v>
          </cell>
          <cell r="K278">
            <v>83.81</v>
          </cell>
          <cell r="O278">
            <v>42783</v>
          </cell>
          <cell r="P278">
            <v>73.81</v>
          </cell>
        </row>
        <row r="279">
          <cell r="J279">
            <v>43168</v>
          </cell>
          <cell r="K279">
            <v>83.81</v>
          </cell>
          <cell r="O279">
            <v>42782</v>
          </cell>
          <cell r="P279">
            <v>73.44</v>
          </cell>
        </row>
        <row r="280">
          <cell r="J280">
            <v>43167</v>
          </cell>
          <cell r="K280">
            <v>81.849999999999994</v>
          </cell>
          <cell r="O280">
            <v>42781</v>
          </cell>
          <cell r="P280">
            <v>73.010000000000005</v>
          </cell>
        </row>
        <row r="281">
          <cell r="J281">
            <v>43166</v>
          </cell>
          <cell r="K281">
            <v>82.98</v>
          </cell>
          <cell r="O281">
            <v>42780</v>
          </cell>
          <cell r="P281">
            <v>72.81</v>
          </cell>
        </row>
        <row r="282">
          <cell r="J282">
            <v>43165</v>
          </cell>
          <cell r="K282">
            <v>82.37</v>
          </cell>
          <cell r="O282">
            <v>42779</v>
          </cell>
          <cell r="P282">
            <v>73.22</v>
          </cell>
        </row>
        <row r="283">
          <cell r="J283">
            <v>43164</v>
          </cell>
          <cell r="K283">
            <v>80.790000000000006</v>
          </cell>
        </row>
        <row r="284">
          <cell r="J284">
            <v>43163</v>
          </cell>
          <cell r="K284">
            <v>79.86</v>
          </cell>
        </row>
        <row r="285">
          <cell r="J285">
            <v>43162</v>
          </cell>
          <cell r="K285">
            <v>79.86</v>
          </cell>
        </row>
        <row r="286">
          <cell r="J286">
            <v>43161</v>
          </cell>
          <cell r="K286">
            <v>79.86</v>
          </cell>
        </row>
        <row r="287">
          <cell r="J287">
            <v>43160</v>
          </cell>
          <cell r="K287">
            <v>77.67</v>
          </cell>
        </row>
        <row r="288">
          <cell r="J288">
            <v>43159</v>
          </cell>
          <cell r="K288">
            <v>81.17</v>
          </cell>
        </row>
        <row r="289">
          <cell r="J289">
            <v>43158</v>
          </cell>
          <cell r="K289">
            <v>83.01</v>
          </cell>
        </row>
        <row r="290">
          <cell r="J290">
            <v>43157</v>
          </cell>
          <cell r="K290">
            <v>84.04</v>
          </cell>
        </row>
        <row r="291">
          <cell r="J291">
            <v>43156</v>
          </cell>
          <cell r="K291">
            <v>83.05</v>
          </cell>
        </row>
        <row r="292">
          <cell r="J292">
            <v>43155</v>
          </cell>
          <cell r="K292">
            <v>83.05</v>
          </cell>
        </row>
        <row r="293">
          <cell r="J293">
            <v>43154</v>
          </cell>
          <cell r="K293">
            <v>83.05</v>
          </cell>
        </row>
        <row r="294">
          <cell r="J294">
            <v>43153</v>
          </cell>
          <cell r="K294">
            <v>84</v>
          </cell>
        </row>
        <row r="295">
          <cell r="J295">
            <v>43152</v>
          </cell>
          <cell r="K295">
            <v>84.21</v>
          </cell>
        </row>
        <row r="296">
          <cell r="J296">
            <v>43151</v>
          </cell>
          <cell r="K296">
            <v>83.85</v>
          </cell>
        </row>
        <row r="297">
          <cell r="J297">
            <v>43150</v>
          </cell>
          <cell r="K297">
            <v>84.98</v>
          </cell>
        </row>
        <row r="298">
          <cell r="J298">
            <v>43149</v>
          </cell>
          <cell r="K298">
            <v>84.98</v>
          </cell>
        </row>
        <row r="299">
          <cell r="J299">
            <v>43148</v>
          </cell>
          <cell r="K299">
            <v>84.98</v>
          </cell>
        </row>
        <row r="300">
          <cell r="J300">
            <v>43147</v>
          </cell>
          <cell r="K300">
            <v>84.98</v>
          </cell>
        </row>
        <row r="301">
          <cell r="J301">
            <v>43146</v>
          </cell>
          <cell r="K301">
            <v>85.12</v>
          </cell>
        </row>
        <row r="302">
          <cell r="J302">
            <v>43145</v>
          </cell>
          <cell r="K302">
            <v>84.54</v>
          </cell>
        </row>
        <row r="303">
          <cell r="J303">
            <v>43144</v>
          </cell>
          <cell r="K303">
            <v>81.569999999999993</v>
          </cell>
        </row>
        <row r="304">
          <cell r="J304">
            <v>43143</v>
          </cell>
          <cell r="K304">
            <v>83.28</v>
          </cell>
        </row>
        <row r="305">
          <cell r="J305">
            <v>43142</v>
          </cell>
          <cell r="K305">
            <v>80.33</v>
          </cell>
        </row>
        <row r="306">
          <cell r="J306">
            <v>43141</v>
          </cell>
          <cell r="K306">
            <v>80.33</v>
          </cell>
        </row>
        <row r="307">
          <cell r="J307">
            <v>43140</v>
          </cell>
          <cell r="K307">
            <v>80.33</v>
          </cell>
        </row>
        <row r="308">
          <cell r="J308">
            <v>43139</v>
          </cell>
          <cell r="K308">
            <v>82.16</v>
          </cell>
        </row>
        <row r="309">
          <cell r="J309">
            <v>43138</v>
          </cell>
          <cell r="K309">
            <v>85</v>
          </cell>
        </row>
        <row r="310">
          <cell r="J310">
            <v>43137</v>
          </cell>
          <cell r="K310">
            <v>86.93</v>
          </cell>
        </row>
        <row r="311">
          <cell r="J311">
            <v>43136</v>
          </cell>
          <cell r="K311">
            <v>87.41</v>
          </cell>
        </row>
        <row r="312">
          <cell r="J312">
            <v>43135</v>
          </cell>
          <cell r="K312">
            <v>90.82</v>
          </cell>
        </row>
        <row r="313">
          <cell r="J313">
            <v>43134</v>
          </cell>
          <cell r="K313">
            <v>90.82</v>
          </cell>
        </row>
        <row r="314">
          <cell r="J314">
            <v>43133</v>
          </cell>
          <cell r="K314">
            <v>90.82</v>
          </cell>
        </row>
        <row r="315">
          <cell r="J315">
            <v>43132</v>
          </cell>
          <cell r="K315">
            <v>92.63</v>
          </cell>
        </row>
        <row r="316">
          <cell r="J316">
            <v>43131</v>
          </cell>
          <cell r="K316">
            <v>90.23</v>
          </cell>
        </row>
        <row r="317">
          <cell r="J317">
            <v>43130</v>
          </cell>
          <cell r="K317">
            <v>90.13</v>
          </cell>
        </row>
        <row r="318">
          <cell r="J318">
            <v>43129</v>
          </cell>
          <cell r="K318">
            <v>92.23</v>
          </cell>
        </row>
        <row r="319">
          <cell r="J319">
            <v>43128</v>
          </cell>
          <cell r="K319">
            <v>91.6</v>
          </cell>
        </row>
        <row r="320">
          <cell r="J320">
            <v>43127</v>
          </cell>
          <cell r="K320">
            <v>91.6</v>
          </cell>
        </row>
        <row r="321">
          <cell r="J321">
            <v>43126</v>
          </cell>
          <cell r="K321">
            <v>91.6</v>
          </cell>
        </row>
        <row r="322">
          <cell r="J322">
            <v>43125</v>
          </cell>
          <cell r="K322">
            <v>90.56</v>
          </cell>
        </row>
        <row r="323">
          <cell r="J323">
            <v>43124</v>
          </cell>
          <cell r="K323">
            <v>91.29</v>
          </cell>
        </row>
        <row r="324">
          <cell r="J324">
            <v>43123</v>
          </cell>
          <cell r="K324">
            <v>92.39</v>
          </cell>
        </row>
        <row r="325">
          <cell r="J325">
            <v>43122</v>
          </cell>
          <cell r="K325">
            <v>91.71</v>
          </cell>
        </row>
        <row r="326">
          <cell r="J326">
            <v>43121</v>
          </cell>
          <cell r="K326">
            <v>89.12</v>
          </cell>
        </row>
        <row r="327">
          <cell r="J327">
            <v>43120</v>
          </cell>
          <cell r="K327">
            <v>89.12</v>
          </cell>
        </row>
        <row r="328">
          <cell r="J328">
            <v>43119</v>
          </cell>
          <cell r="K328">
            <v>89.12</v>
          </cell>
        </row>
        <row r="329">
          <cell r="J329">
            <v>43118</v>
          </cell>
          <cell r="K329">
            <v>89.78</v>
          </cell>
        </row>
        <row r="330">
          <cell r="J330">
            <v>43117</v>
          </cell>
          <cell r="K330">
            <v>89.64</v>
          </cell>
        </row>
        <row r="331">
          <cell r="J331">
            <v>43116</v>
          </cell>
          <cell r="K331">
            <v>90.24</v>
          </cell>
        </row>
        <row r="332">
          <cell r="J332">
            <v>43115</v>
          </cell>
          <cell r="K332">
            <v>90.22</v>
          </cell>
        </row>
        <row r="333">
          <cell r="J333">
            <v>43114</v>
          </cell>
          <cell r="K333">
            <v>90.22</v>
          </cell>
        </row>
        <row r="334">
          <cell r="J334">
            <v>43113</v>
          </cell>
          <cell r="K334">
            <v>90.22</v>
          </cell>
        </row>
        <row r="335">
          <cell r="J335">
            <v>43112</v>
          </cell>
          <cell r="K335">
            <v>90.22</v>
          </cell>
        </row>
        <row r="336">
          <cell r="J336">
            <v>43111</v>
          </cell>
          <cell r="K336">
            <v>89.98</v>
          </cell>
        </row>
        <row r="337">
          <cell r="J337">
            <v>43110</v>
          </cell>
          <cell r="K337">
            <v>88.37</v>
          </cell>
        </row>
        <row r="338">
          <cell r="J338">
            <v>43109</v>
          </cell>
          <cell r="K338">
            <v>89.14</v>
          </cell>
        </row>
        <row r="339">
          <cell r="J339">
            <v>43108</v>
          </cell>
          <cell r="K339">
            <v>88.635000000000005</v>
          </cell>
        </row>
        <row r="340">
          <cell r="J340">
            <v>43107</v>
          </cell>
          <cell r="K340">
            <v>90.27</v>
          </cell>
        </row>
        <row r="341">
          <cell r="J341">
            <v>43106</v>
          </cell>
          <cell r="K341">
            <v>90.27</v>
          </cell>
        </row>
        <row r="342">
          <cell r="J342">
            <v>43105</v>
          </cell>
          <cell r="K342">
            <v>90.27</v>
          </cell>
        </row>
        <row r="343">
          <cell r="J343">
            <v>43104</v>
          </cell>
          <cell r="K343">
            <v>90.32</v>
          </cell>
        </row>
        <row r="344">
          <cell r="J344">
            <v>43103</v>
          </cell>
          <cell r="K344">
            <v>92.08</v>
          </cell>
        </row>
        <row r="345">
          <cell r="J345">
            <v>43102</v>
          </cell>
          <cell r="K345">
            <v>91.03</v>
          </cell>
        </row>
        <row r="346">
          <cell r="J346">
            <v>43101</v>
          </cell>
          <cell r="K346">
            <v>89.17</v>
          </cell>
        </row>
        <row r="347">
          <cell r="J347">
            <v>43100</v>
          </cell>
          <cell r="K347">
            <v>89.17</v>
          </cell>
        </row>
        <row r="348">
          <cell r="J348">
            <v>43099</v>
          </cell>
          <cell r="K348">
            <v>89.17</v>
          </cell>
        </row>
        <row r="349">
          <cell r="J349">
            <v>43098</v>
          </cell>
          <cell r="K349">
            <v>89.17</v>
          </cell>
        </row>
        <row r="350">
          <cell r="J350">
            <v>43097</v>
          </cell>
          <cell r="K350">
            <v>90.48</v>
          </cell>
        </row>
        <row r="351">
          <cell r="J351">
            <v>43096</v>
          </cell>
          <cell r="K351">
            <v>90.72</v>
          </cell>
        </row>
        <row r="352">
          <cell r="J352">
            <v>43095</v>
          </cell>
          <cell r="K352">
            <v>90.82</v>
          </cell>
        </row>
        <row r="353">
          <cell r="J353">
            <v>43094</v>
          </cell>
          <cell r="K353">
            <v>90.46</v>
          </cell>
        </row>
        <row r="354">
          <cell r="J354">
            <v>43093</v>
          </cell>
          <cell r="K354">
            <v>90.46</v>
          </cell>
        </row>
        <row r="355">
          <cell r="J355">
            <v>43092</v>
          </cell>
          <cell r="K355">
            <v>90.46</v>
          </cell>
        </row>
        <row r="356">
          <cell r="J356">
            <v>43091</v>
          </cell>
          <cell r="K356">
            <v>90.46</v>
          </cell>
        </row>
        <row r="357">
          <cell r="J357">
            <v>43090</v>
          </cell>
          <cell r="K357">
            <v>91.55</v>
          </cell>
        </row>
        <row r="358">
          <cell r="J358">
            <v>43089</v>
          </cell>
          <cell r="K358">
            <v>91.11</v>
          </cell>
        </row>
        <row r="359">
          <cell r="J359">
            <v>43088</v>
          </cell>
          <cell r="K359">
            <v>90.85</v>
          </cell>
        </row>
        <row r="360">
          <cell r="J360">
            <v>43087</v>
          </cell>
          <cell r="K360">
            <v>92.6</v>
          </cell>
        </row>
        <row r="361">
          <cell r="J361">
            <v>43086</v>
          </cell>
          <cell r="K361">
            <v>93.02</v>
          </cell>
        </row>
        <row r="362">
          <cell r="J362">
            <v>43085</v>
          </cell>
          <cell r="K362">
            <v>93.02</v>
          </cell>
        </row>
        <row r="363">
          <cell r="J363">
            <v>43084</v>
          </cell>
          <cell r="K363">
            <v>93.02</v>
          </cell>
        </row>
        <row r="364">
          <cell r="J364">
            <v>43083</v>
          </cell>
          <cell r="K364">
            <v>88.53</v>
          </cell>
        </row>
        <row r="365">
          <cell r="J365">
            <v>43082</v>
          </cell>
          <cell r="K365">
            <v>88.66</v>
          </cell>
        </row>
        <row r="366">
          <cell r="J366">
            <v>43081</v>
          </cell>
          <cell r="K366">
            <v>87.38</v>
          </cell>
        </row>
        <row r="367">
          <cell r="J367">
            <v>43080</v>
          </cell>
          <cell r="K367">
            <v>88.11</v>
          </cell>
        </row>
        <row r="368">
          <cell r="J368">
            <v>43079</v>
          </cell>
          <cell r="K368">
            <v>81.99</v>
          </cell>
        </row>
        <row r="369">
          <cell r="J369">
            <v>43078</v>
          </cell>
          <cell r="K369">
            <v>81.99</v>
          </cell>
        </row>
        <row r="370">
          <cell r="J370">
            <v>43077</v>
          </cell>
          <cell r="K370">
            <v>81.99</v>
          </cell>
        </row>
        <row r="371">
          <cell r="J371">
            <v>43076</v>
          </cell>
          <cell r="K371">
            <v>80.900000000000006</v>
          </cell>
        </row>
        <row r="372">
          <cell r="J372">
            <v>43075</v>
          </cell>
          <cell r="K372">
            <v>80.819999999999993</v>
          </cell>
        </row>
        <row r="373">
          <cell r="J373">
            <v>43074</v>
          </cell>
          <cell r="K373">
            <v>80.760000000000005</v>
          </cell>
        </row>
        <row r="374">
          <cell r="J374">
            <v>43073</v>
          </cell>
          <cell r="K374">
            <v>83.62</v>
          </cell>
        </row>
        <row r="375">
          <cell r="J375">
            <v>43072</v>
          </cell>
          <cell r="K375">
            <v>85</v>
          </cell>
        </row>
        <row r="376">
          <cell r="J376">
            <v>43071</v>
          </cell>
          <cell r="K376">
            <v>85</v>
          </cell>
        </row>
        <row r="377">
          <cell r="J377">
            <v>43070</v>
          </cell>
          <cell r="K377">
            <v>85</v>
          </cell>
        </row>
        <row r="378">
          <cell r="J378">
            <v>43069</v>
          </cell>
          <cell r="K378">
            <v>85.8</v>
          </cell>
        </row>
        <row r="379">
          <cell r="J379">
            <v>43068</v>
          </cell>
          <cell r="K379">
            <v>83.27</v>
          </cell>
        </row>
        <row r="380">
          <cell r="J380">
            <v>43067</v>
          </cell>
          <cell r="K380">
            <v>82.56</v>
          </cell>
        </row>
        <row r="381">
          <cell r="J381">
            <v>43066</v>
          </cell>
          <cell r="K381">
            <v>82.96</v>
          </cell>
        </row>
        <row r="382">
          <cell r="J382">
            <v>43065</v>
          </cell>
          <cell r="K382">
            <v>82.71</v>
          </cell>
        </row>
        <row r="383">
          <cell r="J383">
            <v>43064</v>
          </cell>
          <cell r="K383">
            <v>82.71</v>
          </cell>
        </row>
        <row r="384">
          <cell r="J384">
            <v>43063</v>
          </cell>
          <cell r="K384">
            <v>82.71</v>
          </cell>
        </row>
        <row r="385">
          <cell r="J385">
            <v>43062</v>
          </cell>
          <cell r="K385">
            <v>82.99</v>
          </cell>
        </row>
        <row r="386">
          <cell r="J386">
            <v>43061</v>
          </cell>
          <cell r="K386">
            <v>82.99</v>
          </cell>
        </row>
        <row r="387">
          <cell r="J387">
            <v>43060</v>
          </cell>
          <cell r="K387">
            <v>82.91</v>
          </cell>
        </row>
        <row r="388">
          <cell r="J388">
            <v>43059</v>
          </cell>
          <cell r="K388">
            <v>82.95</v>
          </cell>
        </row>
        <row r="389">
          <cell r="J389">
            <v>43058</v>
          </cell>
          <cell r="K389">
            <v>82.88</v>
          </cell>
        </row>
        <row r="390">
          <cell r="J390">
            <v>43057</v>
          </cell>
          <cell r="K390">
            <v>82.88</v>
          </cell>
        </row>
        <row r="391">
          <cell r="J391">
            <v>43056</v>
          </cell>
          <cell r="K391">
            <v>82.88</v>
          </cell>
        </row>
        <row r="392">
          <cell r="J392">
            <v>43055</v>
          </cell>
          <cell r="K392">
            <v>82.56</v>
          </cell>
        </row>
        <row r="393">
          <cell r="J393">
            <v>43054</v>
          </cell>
          <cell r="K393">
            <v>81.81</v>
          </cell>
        </row>
        <row r="394">
          <cell r="J394">
            <v>43053</v>
          </cell>
          <cell r="K394">
            <v>81.41</v>
          </cell>
        </row>
        <row r="395">
          <cell r="J395">
            <v>43052</v>
          </cell>
          <cell r="K395">
            <v>81.06</v>
          </cell>
        </row>
      </sheetData>
      <sheetData sheetId="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ZZ PNL"/>
      <sheetName val="JAZZ BS"/>
      <sheetName val="JAZZ CF"/>
      <sheetName val="GWPH PNL"/>
      <sheetName val="Merger Model"/>
      <sheetName val="Pro-Forma DCF Valuation"/>
      <sheetName val="Appendix"/>
      <sheetName val="JAZZ Products"/>
      <sheetName val="Transaction"/>
    </sheetNames>
    <sheetDataSet>
      <sheetData sheetId="0">
        <row r="68">
          <cell r="BB68">
            <v>58.393000000000001</v>
          </cell>
        </row>
      </sheetData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Aaron Wei" id="{E914C072-CF5A-6548-BC48-6E169F20945D}" userId="Aaron Wei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18" dT="2022-12-31T03:38:59.11" personId="{E914C072-CF5A-6548-BC48-6E169F20945D}" id="{31BB4EDB-11E7-854A-B7B7-5D387E50FC2F}">
    <text>Based on the official deck, JAZZ was expected to use $0.7 billion shares of $7.2 billon acquisition, it would need about 10% equity raise and the cash used should not be more than the amount of existing cash.</text>
  </threadedComment>
  <threadedComment ref="K23" dT="2022-12-31T02:48:08.70" personId="{E914C072-CF5A-6548-BC48-6E169F20945D}" id="{4CBE979A-7C5C-8649-8882-ED04D2E19793}">
    <text>Even though LIBOR is not effective any more nowadays, we use LIBOR here as it was still available at 2020/12/31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C11" dT="2022-12-31T02:50:40.50" personId="{E914C072-CF5A-6548-BC48-6E169F20945D}" id="{3EA02D27-661D-2343-AD7A-D61A8A32D37E}">
    <text>If you want to change the scenario, please move to Sheet “Merger Model” Cell “P15”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" dT="2023-01-03T01:11:07.14" personId="{E914C072-CF5A-6548-BC48-6E169F20945D}" id="{B6ECBED6-01AD-FF44-9709-2044F3001AFB}">
    <text>If you want to change the scenario, please move to Sheet “Merger Model” Cell “P15”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CFDFF-BD36-884B-83C1-8E6855A4EFFF}">
  <sheetPr>
    <tabColor theme="9"/>
  </sheetPr>
  <dimension ref="B13:B25"/>
  <sheetViews>
    <sheetView showGridLines="0" showRowColHeaders="0" topLeftCell="A10" workbookViewId="0">
      <selection activeCell="B24" sqref="B22:B25"/>
    </sheetView>
  </sheetViews>
  <sheetFormatPr defaultColWidth="11.44140625" defaultRowHeight="14.4"/>
  <sheetData>
    <row r="13" spans="2:2" ht="33">
      <c r="B13" s="475"/>
    </row>
    <row r="14" spans="2:2" ht="21">
      <c r="B14" s="465" t="s">
        <v>403</v>
      </c>
    </row>
    <row r="22" spans="2:2" s="462" customFormat="1" ht="16.8">
      <c r="B22" s="463"/>
    </row>
    <row r="23" spans="2:2" s="462" customFormat="1" ht="16.8">
      <c r="B23" s="463"/>
    </row>
    <row r="24" spans="2:2" s="462" customFormat="1" ht="16.8">
      <c r="B24" s="463" t="s">
        <v>401</v>
      </c>
    </row>
    <row r="25" spans="2:2" ht="16.8">
      <c r="B25" s="463" t="s">
        <v>402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6D138-CCCC-404C-9BDB-B52FBA5E0A8C}">
  <sheetPr>
    <pageSetUpPr autoPageBreaks="0"/>
  </sheetPr>
  <dimension ref="A1:PL115"/>
  <sheetViews>
    <sheetView showGridLines="0" zoomScale="85" zoomScaleNormal="70" workbookViewId="0">
      <pane xSplit="3" ySplit="4" topLeftCell="D94" activePane="bottomRight" state="frozen"/>
      <selection pane="topRight" activeCell="D1" sqref="D1"/>
      <selection pane="bottomLeft" activeCell="A5" sqref="A5"/>
      <selection pane="bottomRight" activeCell="D1" sqref="D1"/>
    </sheetView>
  </sheetViews>
  <sheetFormatPr defaultColWidth="0" defaultRowHeight="13.8" outlineLevelRow="1" outlineLevelCol="2"/>
  <cols>
    <col min="1" max="1" width="0.6640625" style="2" customWidth="1"/>
    <col min="2" max="2" width="0.6640625" style="1" customWidth="1"/>
    <col min="3" max="3" width="50.44140625" style="1" customWidth="1"/>
    <col min="4" max="7" width="11.33203125" style="1" customWidth="1" outlineLevel="1"/>
    <col min="8" max="8" width="11.33203125" style="1" customWidth="1" outlineLevel="1" collapsed="1"/>
    <col min="9" max="12" width="11.33203125" style="1" hidden="1" customWidth="1" outlineLevel="2"/>
    <col min="13" max="13" width="11.33203125" style="1" customWidth="1" outlineLevel="1" collapsed="1"/>
    <col min="14" max="17" width="11.33203125" style="1" hidden="1" customWidth="1" outlineLevel="2"/>
    <col min="18" max="18" width="11.33203125" style="1" customWidth="1" outlineLevel="1" collapsed="1"/>
    <col min="19" max="22" width="11.33203125" style="1" hidden="1" customWidth="1" outlineLevel="2"/>
    <col min="23" max="23" width="11.33203125" style="1" customWidth="1" outlineLevel="1" collapsed="1"/>
    <col min="24" max="27" width="11.33203125" style="1" hidden="1" customWidth="1" outlineLevel="2"/>
    <col min="28" max="28" width="11.33203125" style="1" customWidth="1" outlineLevel="1" collapsed="1"/>
    <col min="29" max="32" width="11.33203125" style="1" customWidth="1" outlineLevel="1"/>
    <col min="33" max="33" width="11.33203125" style="1" customWidth="1"/>
    <col min="34" max="37" width="11.33203125" style="1" hidden="1" customWidth="1" outlineLevel="1"/>
    <col min="38" max="38" width="11.33203125" style="1" customWidth="1" collapsed="1"/>
    <col min="39" max="42" width="11.33203125" style="1" hidden="1" customWidth="1" outlineLevel="1"/>
    <col min="43" max="43" width="11.33203125" style="1" customWidth="1" collapsed="1"/>
    <col min="44" max="47" width="11.33203125" style="1" hidden="1" customWidth="1" outlineLevel="1"/>
    <col min="48" max="48" width="11.33203125" style="1" customWidth="1" collapsed="1"/>
    <col min="49" max="52" width="11.33203125" style="1" hidden="1" customWidth="1" outlineLevel="1"/>
    <col min="53" max="53" width="11.33203125" style="1" customWidth="1" collapsed="1"/>
    <col min="54" max="57" width="11.33203125" style="1" hidden="1" customWidth="1" outlineLevel="1"/>
    <col min="58" max="58" width="11.33203125" style="1" customWidth="1" collapsed="1"/>
    <col min="59" max="73" width="11.33203125" style="1" customWidth="1"/>
    <col min="74" max="16384" width="11.33203125" style="1" hidden="1"/>
  </cols>
  <sheetData>
    <row r="1" spans="1:428" ht="5.25" customHeight="1"/>
    <row r="2" spans="1:428" ht="14.4">
      <c r="B2" s="169"/>
      <c r="C2" s="170" t="s">
        <v>1</v>
      </c>
      <c r="D2" s="169" t="s">
        <v>2</v>
      </c>
      <c r="E2" s="169" t="s">
        <v>3</v>
      </c>
      <c r="F2" s="169" t="s">
        <v>4</v>
      </c>
      <c r="G2" s="169" t="s">
        <v>5</v>
      </c>
      <c r="H2" s="178" t="s">
        <v>379</v>
      </c>
      <c r="I2" s="169" t="s">
        <v>6</v>
      </c>
      <c r="J2" s="169" t="s">
        <v>7</v>
      </c>
      <c r="K2" s="169" t="s">
        <v>8</v>
      </c>
      <c r="L2" s="169" t="s">
        <v>9</v>
      </c>
      <c r="M2" s="178" t="s">
        <v>380</v>
      </c>
      <c r="N2" s="169" t="s">
        <v>10</v>
      </c>
      <c r="O2" s="169" t="s">
        <v>11</v>
      </c>
      <c r="P2" s="169" t="s">
        <v>12</v>
      </c>
      <c r="Q2" s="169" t="s">
        <v>13</v>
      </c>
      <c r="R2" s="178" t="s">
        <v>381</v>
      </c>
      <c r="S2" s="169" t="s">
        <v>14</v>
      </c>
      <c r="T2" s="169" t="s">
        <v>15</v>
      </c>
      <c r="U2" s="169" t="s">
        <v>16</v>
      </c>
      <c r="V2" s="169" t="s">
        <v>17</v>
      </c>
      <c r="W2" s="178" t="s">
        <v>382</v>
      </c>
      <c r="X2" s="169" t="s">
        <v>18</v>
      </c>
      <c r="Y2" s="169" t="s">
        <v>19</v>
      </c>
      <c r="Z2" s="169" t="s">
        <v>20</v>
      </c>
      <c r="AA2" s="169" t="s">
        <v>21</v>
      </c>
      <c r="AB2" s="178" t="s">
        <v>383</v>
      </c>
      <c r="AC2" s="169" t="s">
        <v>22</v>
      </c>
      <c r="AD2" s="169" t="s">
        <v>23</v>
      </c>
      <c r="AE2" s="169" t="s">
        <v>24</v>
      </c>
      <c r="AF2" s="169" t="s">
        <v>25</v>
      </c>
      <c r="AG2" s="178" t="s">
        <v>358</v>
      </c>
      <c r="AH2" s="169" t="s">
        <v>26</v>
      </c>
      <c r="AI2" s="169" t="s">
        <v>27</v>
      </c>
      <c r="AJ2" s="169" t="s">
        <v>28</v>
      </c>
      <c r="AK2" s="169" t="s">
        <v>29</v>
      </c>
      <c r="AL2" s="178" t="s">
        <v>359</v>
      </c>
      <c r="AM2" s="169" t="s">
        <v>30</v>
      </c>
      <c r="AN2" s="169" t="s">
        <v>31</v>
      </c>
      <c r="AO2" s="169" t="s">
        <v>32</v>
      </c>
      <c r="AP2" s="169" t="s">
        <v>33</v>
      </c>
      <c r="AQ2" s="178" t="s">
        <v>355</v>
      </c>
      <c r="AR2" s="169" t="s">
        <v>34</v>
      </c>
      <c r="AS2" s="169" t="s">
        <v>35</v>
      </c>
      <c r="AT2" s="169" t="s">
        <v>36</v>
      </c>
      <c r="AU2" s="169" t="s">
        <v>37</v>
      </c>
      <c r="AV2" s="178" t="s">
        <v>356</v>
      </c>
      <c r="AW2" s="169" t="s">
        <v>38</v>
      </c>
      <c r="AX2" s="169" t="s">
        <v>39</v>
      </c>
      <c r="AY2" s="169" t="s">
        <v>40</v>
      </c>
      <c r="AZ2" s="169" t="s">
        <v>41</v>
      </c>
      <c r="BA2" s="178" t="s">
        <v>357</v>
      </c>
      <c r="BB2" s="169" t="s">
        <v>173</v>
      </c>
      <c r="BC2" s="178" t="s">
        <v>174</v>
      </c>
      <c r="BD2" s="178" t="s">
        <v>175</v>
      </c>
      <c r="BE2" s="178" t="s">
        <v>176</v>
      </c>
      <c r="BF2" s="178" t="s">
        <v>340</v>
      </c>
      <c r="BG2" s="178" t="s">
        <v>341</v>
      </c>
      <c r="BH2" s="178" t="s">
        <v>342</v>
      </c>
      <c r="BI2" s="178" t="s">
        <v>343</v>
      </c>
      <c r="BJ2" s="178" t="s">
        <v>344</v>
      </c>
      <c r="BK2" s="178" t="s">
        <v>345</v>
      </c>
      <c r="BL2" s="178" t="s">
        <v>346</v>
      </c>
      <c r="BM2" s="178" t="s">
        <v>347</v>
      </c>
      <c r="BN2" s="178" t="s">
        <v>348</v>
      </c>
      <c r="BO2" s="178" t="s">
        <v>349</v>
      </c>
      <c r="BP2" s="178" t="s">
        <v>350</v>
      </c>
      <c r="BQ2" s="178" t="s">
        <v>351</v>
      </c>
      <c r="BR2" s="178" t="s">
        <v>352</v>
      </c>
      <c r="BS2" s="178" t="s">
        <v>353</v>
      </c>
      <c r="BT2" s="178" t="s">
        <v>354</v>
      </c>
    </row>
    <row r="3" spans="1:428">
      <c r="B3" s="3"/>
      <c r="C3" s="4" t="s">
        <v>42</v>
      </c>
      <c r="D3" s="5">
        <f t="shared" ref="D3:AO3" si="0">D23</f>
        <v>50.595999999999997</v>
      </c>
      <c r="E3" s="5">
        <f t="shared" si="0"/>
        <v>64.283000000000001</v>
      </c>
      <c r="F3" s="5">
        <f t="shared" si="0"/>
        <v>73.007999999999996</v>
      </c>
      <c r="G3" s="5">
        <f t="shared" si="0"/>
        <v>83.25200000000001</v>
      </c>
      <c r="H3" s="6">
        <f t="shared" si="0"/>
        <v>271.13900000000001</v>
      </c>
      <c r="I3" s="5">
        <f t="shared" si="0"/>
        <v>102.53</v>
      </c>
      <c r="J3" s="5">
        <f t="shared" si="0"/>
        <v>129.53900000000002</v>
      </c>
      <c r="K3" s="5">
        <f t="shared" si="0"/>
        <v>175.51499999999999</v>
      </c>
      <c r="L3" s="5">
        <f t="shared" si="0"/>
        <v>183.703</v>
      </c>
      <c r="M3" s="6">
        <f t="shared" si="0"/>
        <v>591.28700000000003</v>
      </c>
      <c r="N3" s="5">
        <f t="shared" si="0"/>
        <v>196.23699999999999</v>
      </c>
      <c r="O3" s="5">
        <f t="shared" si="0"/>
        <v>208.25199999999998</v>
      </c>
      <c r="P3" s="5">
        <f t="shared" si="0"/>
        <v>232.16</v>
      </c>
      <c r="Q3" s="5">
        <f t="shared" si="0"/>
        <v>235.774</v>
      </c>
      <c r="R3" s="6">
        <f t="shared" si="0"/>
        <v>872.423</v>
      </c>
      <c r="S3" s="5">
        <f t="shared" si="0"/>
        <v>246.91899999999998</v>
      </c>
      <c r="T3" s="5">
        <f t="shared" si="0"/>
        <v>291.23</v>
      </c>
      <c r="U3" s="5">
        <f t="shared" si="0"/>
        <v>306.584</v>
      </c>
      <c r="V3" s="5">
        <f t="shared" si="0"/>
        <v>328.142</v>
      </c>
      <c r="W3" s="6">
        <f t="shared" si="0"/>
        <v>1172.875</v>
      </c>
      <c r="X3" s="5">
        <f t="shared" si="0"/>
        <v>309.303</v>
      </c>
      <c r="Y3" s="5">
        <f t="shared" si="0"/>
        <v>333.74700000000001</v>
      </c>
      <c r="Z3" s="5">
        <f t="shared" si="0"/>
        <v>340.87200000000001</v>
      </c>
      <c r="AA3" s="5">
        <f t="shared" si="0"/>
        <v>340.88099999999997</v>
      </c>
      <c r="AB3" s="6">
        <f t="shared" si="0"/>
        <v>1324.8029999999999</v>
      </c>
      <c r="AC3" s="5">
        <f t="shared" si="0"/>
        <v>336.01</v>
      </c>
      <c r="AD3" s="5">
        <f t="shared" si="0"/>
        <v>381.161</v>
      </c>
      <c r="AE3" s="5">
        <f t="shared" si="0"/>
        <v>374.18099999999998</v>
      </c>
      <c r="AF3" s="5">
        <f t="shared" si="0"/>
        <v>396.62099999999998</v>
      </c>
      <c r="AG3" s="6">
        <f t="shared" si="0"/>
        <v>1487.973</v>
      </c>
      <c r="AH3" s="5">
        <f t="shared" si="0"/>
        <v>376.053</v>
      </c>
      <c r="AI3" s="5">
        <f t="shared" si="0"/>
        <v>394.38599999999997</v>
      </c>
      <c r="AJ3" s="5">
        <f t="shared" si="0"/>
        <v>411.85500000000002</v>
      </c>
      <c r="AK3" s="5">
        <f t="shared" si="0"/>
        <v>436.399</v>
      </c>
      <c r="AL3" s="6">
        <f t="shared" si="0"/>
        <v>1618.6929999999998</v>
      </c>
      <c r="AM3" s="5">
        <f t="shared" si="0"/>
        <v>444.613</v>
      </c>
      <c r="AN3" s="5">
        <f t="shared" si="0"/>
        <v>500.47900000000004</v>
      </c>
      <c r="AO3" s="5">
        <f t="shared" si="0"/>
        <v>469.37299999999999</v>
      </c>
      <c r="AP3" s="5">
        <f t="shared" ref="AP3:BT3" si="1">AP23</f>
        <v>476.45699999999999</v>
      </c>
      <c r="AQ3" s="6">
        <f t="shared" si="1"/>
        <v>1890.9220000000003</v>
      </c>
      <c r="AR3" s="5">
        <f t="shared" si="1"/>
        <v>508.18600000000004</v>
      </c>
      <c r="AS3" s="5">
        <f t="shared" si="1"/>
        <v>534.13300000000004</v>
      </c>
      <c r="AT3" s="5">
        <f t="shared" si="1"/>
        <v>537.702</v>
      </c>
      <c r="AU3" s="5">
        <f t="shared" si="1"/>
        <v>581.74</v>
      </c>
      <c r="AV3" s="6">
        <f t="shared" si="1"/>
        <v>2161.7609999999995</v>
      </c>
      <c r="AW3" s="5">
        <f t="shared" si="1"/>
        <v>534.726</v>
      </c>
      <c r="AX3" s="5">
        <f t="shared" si="1"/>
        <v>562.43599999999992</v>
      </c>
      <c r="AY3" s="5">
        <f t="shared" si="1"/>
        <v>600.88799999999992</v>
      </c>
      <c r="AZ3" s="5">
        <f t="shared" si="1"/>
        <v>665.51700000000005</v>
      </c>
      <c r="BA3" s="6">
        <f t="shared" si="1"/>
        <v>2363.567</v>
      </c>
      <c r="BB3" s="5">
        <f>BB23</f>
        <v>607.5809999999999</v>
      </c>
      <c r="BC3" s="5">
        <f>BC23</f>
        <v>0</v>
      </c>
      <c r="BD3" s="5">
        <f>BD23</f>
        <v>0</v>
      </c>
      <c r="BE3" s="5">
        <f>BE23</f>
        <v>0</v>
      </c>
      <c r="BF3" s="6">
        <f t="shared" si="1"/>
        <v>2504.75103352203</v>
      </c>
      <c r="BG3" s="6">
        <f t="shared" si="1"/>
        <v>2754.7041387817476</v>
      </c>
      <c r="BH3" s="6">
        <f t="shared" si="1"/>
        <v>2449.8349020257542</v>
      </c>
      <c r="BI3" s="6">
        <f t="shared" si="1"/>
        <v>2480.2936982127299</v>
      </c>
      <c r="BJ3" s="6">
        <f t="shared" si="1"/>
        <v>2465.4924175714405</v>
      </c>
      <c r="BK3" s="6">
        <f t="shared" si="1"/>
        <v>2426.5333105726531</v>
      </c>
      <c r="BL3" s="6">
        <f t="shared" si="1"/>
        <v>2387.9350947634398</v>
      </c>
      <c r="BM3" s="6">
        <f t="shared" si="1"/>
        <v>2300.0882217835965</v>
      </c>
      <c r="BN3" s="6">
        <f t="shared" si="1"/>
        <v>2259.9669298167764</v>
      </c>
      <c r="BO3" s="6">
        <f t="shared" si="1"/>
        <v>2150.8298446574599</v>
      </c>
      <c r="BP3" s="6">
        <f t="shared" si="1"/>
        <v>2020.6918960438559</v>
      </c>
      <c r="BQ3" s="6">
        <f t="shared" si="1"/>
        <v>1720.5779736827976</v>
      </c>
      <c r="BR3" s="6">
        <f t="shared" si="1"/>
        <v>1547.4954215511214</v>
      </c>
      <c r="BS3" s="6">
        <f t="shared" si="1"/>
        <v>1200.6112015171661</v>
      </c>
      <c r="BT3" s="6">
        <f t="shared" si="1"/>
        <v>1054.8641557415517</v>
      </c>
    </row>
    <row r="4" spans="1:428">
      <c r="B4" s="7"/>
      <c r="C4" s="8" t="s">
        <v>43</v>
      </c>
      <c r="D4" s="9">
        <f t="shared" ref="D4:AO4" si="2">D41</f>
        <v>0.58380200013129946</v>
      </c>
      <c r="E4" s="9">
        <f t="shared" si="2"/>
        <v>0.82365185296452859</v>
      </c>
      <c r="F4" s="9">
        <f t="shared" si="2"/>
        <v>0.93827395694417959</v>
      </c>
      <c r="G4" s="9">
        <f t="shared" si="2"/>
        <v>1.1678995173968938</v>
      </c>
      <c r="H4" s="10">
        <f t="shared" si="2"/>
        <v>3.5216034873285178</v>
      </c>
      <c r="I4" s="9">
        <f t="shared" si="2"/>
        <v>0.88976826664830233</v>
      </c>
      <c r="J4" s="9">
        <f t="shared" si="2"/>
        <v>1.0927436668097901</v>
      </c>
      <c r="K4" s="9">
        <f t="shared" si="2"/>
        <v>1.2908036726179717</v>
      </c>
      <c r="L4" s="9">
        <f t="shared" si="2"/>
        <v>1.5341966881144462</v>
      </c>
      <c r="M4" s="10">
        <f t="shared" si="2"/>
        <v>4.8240601378852066</v>
      </c>
      <c r="N4" s="9">
        <f t="shared" si="2"/>
        <v>1.3725187364861564</v>
      </c>
      <c r="O4" s="9">
        <f t="shared" si="2"/>
        <v>1.43433277027027</v>
      </c>
      <c r="P4" s="9">
        <f t="shared" si="2"/>
        <v>1.7782636258716815</v>
      </c>
      <c r="Q4" s="9">
        <f t="shared" si="2"/>
        <v>1.7204785681862398</v>
      </c>
      <c r="R4" s="10">
        <f t="shared" si="2"/>
        <v>6.3060468742386577</v>
      </c>
      <c r="S4" s="9">
        <f t="shared" si="2"/>
        <v>1.6131132332005693</v>
      </c>
      <c r="T4" s="9">
        <f t="shared" si="2"/>
        <v>2.0486389432171603</v>
      </c>
      <c r="U4" s="9">
        <f t="shared" si="2"/>
        <v>2.2964103382259093</v>
      </c>
      <c r="V4" s="9">
        <f t="shared" si="2"/>
        <v>2.4032966333609109</v>
      </c>
      <c r="W4" s="10">
        <f t="shared" si="2"/>
        <v>8.3627942632638064</v>
      </c>
      <c r="X4" s="9">
        <f t="shared" si="2"/>
        <v>1.9863414014357408</v>
      </c>
      <c r="Y4" s="9">
        <f t="shared" si="2"/>
        <v>2.2848470439055317</v>
      </c>
      <c r="Z4" s="9">
        <f t="shared" si="2"/>
        <v>2.5230230864236631</v>
      </c>
      <c r="AA4" s="9">
        <f t="shared" si="2"/>
        <v>2.5985570811085679</v>
      </c>
      <c r="AB4" s="10">
        <f t="shared" si="2"/>
        <v>9.392727964972396</v>
      </c>
      <c r="AC4" s="9">
        <f t="shared" si="2"/>
        <v>2.2839261132631181</v>
      </c>
      <c r="AD4" s="9">
        <f t="shared" si="2"/>
        <v>2.6814807626995294</v>
      </c>
      <c r="AE4" s="9">
        <f t="shared" si="2"/>
        <v>2.6078647139736217</v>
      </c>
      <c r="AF4" s="9">
        <f t="shared" si="2"/>
        <v>2.7138924843936878</v>
      </c>
      <c r="AG4" s="10">
        <f t="shared" si="2"/>
        <v>10.267981251010182</v>
      </c>
      <c r="AH4" s="9">
        <f t="shared" si="2"/>
        <v>2.3083788289908136</v>
      </c>
      <c r="AI4" s="9">
        <f t="shared" si="2"/>
        <v>2.5601418739729591</v>
      </c>
      <c r="AJ4" s="9">
        <f t="shared" si="2"/>
        <v>3.2171528094276978</v>
      </c>
      <c r="AK4" s="9">
        <f t="shared" si="2"/>
        <v>2.9497622121623168</v>
      </c>
      <c r="AL4" s="10">
        <f t="shared" si="2"/>
        <v>11.036384689400982</v>
      </c>
      <c r="AM4" s="9">
        <f t="shared" si="2"/>
        <v>2.9809898983294656</v>
      </c>
      <c r="AN4" s="9">
        <f t="shared" si="2"/>
        <v>3.4935382011133171</v>
      </c>
      <c r="AO4" s="9">
        <f t="shared" ca="1" si="2"/>
        <v>3.5833454580726518</v>
      </c>
      <c r="AP4" s="9">
        <f t="shared" ref="AP4:BT4" si="3">AP41</f>
        <v>3.6407892341052421</v>
      </c>
      <c r="AQ4" s="10">
        <f t="shared" ca="1" si="3"/>
        <v>13.705290166533203</v>
      </c>
      <c r="AR4" s="9">
        <f t="shared" si="3"/>
        <v>3.6702708286703065</v>
      </c>
      <c r="AS4" s="9">
        <f t="shared" si="3"/>
        <v>4.0492625420098562</v>
      </c>
      <c r="AT4" s="9">
        <f t="shared" si="3"/>
        <v>4.096208085239736</v>
      </c>
      <c r="AU4" s="9">
        <f t="shared" si="3"/>
        <v>4.4225315217770955</v>
      </c>
      <c r="AV4" s="10">
        <f t="shared" si="3"/>
        <v>16.232815540728378</v>
      </c>
      <c r="AW4" s="9">
        <f t="shared" si="3"/>
        <v>0.45487040428229447</v>
      </c>
      <c r="AX4" s="9">
        <f t="shared" si="3"/>
        <v>3.7110840612917078</v>
      </c>
      <c r="AY4" s="9">
        <f t="shared" si="3"/>
        <v>4.3052315242904875</v>
      </c>
      <c r="AZ4" s="9">
        <f t="shared" si="3"/>
        <v>4.0003847902892939</v>
      </c>
      <c r="BA4" s="10">
        <f t="shared" si="3"/>
        <v>12.456114586005855</v>
      </c>
      <c r="BB4" s="9">
        <f>BB41</f>
        <v>3.9186032572397362</v>
      </c>
      <c r="BC4" s="9">
        <f>BC41</f>
        <v>0</v>
      </c>
      <c r="BD4" s="9">
        <f>BD41</f>
        <v>0</v>
      </c>
      <c r="BE4" s="9">
        <f>BE41</f>
        <v>0</v>
      </c>
      <c r="BF4" s="10">
        <f t="shared" ca="1" si="3"/>
        <v>11.786561061084024</v>
      </c>
      <c r="BG4" s="10">
        <f t="shared" ca="1" si="3"/>
        <v>13.398841359576833</v>
      </c>
      <c r="BH4" s="10">
        <f t="shared" ca="1" si="3"/>
        <v>15.130726941158965</v>
      </c>
      <c r="BI4" s="10">
        <f t="shared" ca="1" si="3"/>
        <v>17.152689025313613</v>
      </c>
      <c r="BJ4" s="10">
        <f t="shared" ca="1" si="3"/>
        <v>17.046322141608862</v>
      </c>
      <c r="BK4" s="10">
        <f t="shared" ca="1" si="3"/>
        <v>16.766349151175806</v>
      </c>
      <c r="BL4" s="10">
        <f t="shared" ca="1" si="3"/>
        <v>18.24648660089316</v>
      </c>
      <c r="BM4" s="10">
        <f t="shared" ca="1" si="3"/>
        <v>17.55053482428993</v>
      </c>
      <c r="BN4" s="10">
        <f t="shared" ca="1" si="3"/>
        <v>17.232680773522155</v>
      </c>
      <c r="BO4" s="10">
        <f t="shared" ca="1" si="3"/>
        <v>16.368060944341067</v>
      </c>
      <c r="BP4" s="10">
        <f t="shared" ca="1" si="3"/>
        <v>15.33706537820499</v>
      </c>
      <c r="BQ4" s="10">
        <f t="shared" ca="1" si="3"/>
        <v>12.95946432804049</v>
      </c>
      <c r="BR4" s="10">
        <f t="shared" ca="1" si="3"/>
        <v>11.588247509853908</v>
      </c>
      <c r="BS4" s="10">
        <f t="shared" ca="1" si="3"/>
        <v>8.8401168021888683</v>
      </c>
      <c r="BT4" s="10">
        <f t="shared" ca="1" si="3"/>
        <v>7.6854608423178172</v>
      </c>
    </row>
    <row r="5" spans="1:428">
      <c r="A5" s="11"/>
    </row>
    <row r="6" spans="1:428">
      <c r="B6" s="173"/>
      <c r="C6" s="174" t="s">
        <v>44</v>
      </c>
      <c r="D6" s="173"/>
      <c r="E6" s="173"/>
      <c r="F6" s="173"/>
      <c r="G6" s="173"/>
      <c r="H6" s="175"/>
      <c r="I6" s="173"/>
      <c r="J6" s="173"/>
      <c r="K6" s="173"/>
      <c r="L6" s="173"/>
      <c r="M6" s="175"/>
      <c r="N6" s="173"/>
      <c r="O6" s="173"/>
      <c r="P6" s="173"/>
      <c r="Q6" s="173"/>
      <c r="R6" s="175"/>
      <c r="S6" s="173"/>
      <c r="T6" s="173"/>
      <c r="U6" s="173"/>
      <c r="V6" s="173"/>
      <c r="W6" s="175"/>
      <c r="X6" s="173"/>
      <c r="Y6" s="173"/>
      <c r="Z6" s="173"/>
      <c r="AA6" s="173"/>
      <c r="AB6" s="175"/>
      <c r="AC6" s="173"/>
      <c r="AD6" s="173"/>
      <c r="AE6" s="173"/>
      <c r="AF6" s="173"/>
      <c r="AG6" s="175"/>
      <c r="AH6" s="173"/>
      <c r="AI6" s="173"/>
      <c r="AJ6" s="173"/>
      <c r="AK6" s="173"/>
      <c r="AL6" s="175"/>
      <c r="AM6" s="173"/>
      <c r="AN6" s="173"/>
      <c r="AO6" s="173"/>
      <c r="AP6" s="173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</row>
    <row r="7" spans="1:428" s="2" customFormat="1">
      <c r="B7" s="1"/>
      <c r="C7" s="538"/>
      <c r="D7" s="13"/>
      <c r="E7" s="13"/>
      <c r="F7" s="13"/>
      <c r="G7" s="13"/>
      <c r="H7" s="14"/>
      <c r="I7" s="13"/>
      <c r="J7" s="13"/>
      <c r="K7" s="13"/>
      <c r="L7" s="13"/>
      <c r="M7" s="14"/>
      <c r="N7" s="13"/>
      <c r="O7" s="13"/>
      <c r="P7" s="13"/>
      <c r="Q7" s="13"/>
      <c r="R7" s="14"/>
      <c r="S7" s="13"/>
      <c r="T7" s="13"/>
      <c r="U7" s="13"/>
      <c r="V7" s="13"/>
      <c r="W7" s="14"/>
      <c r="X7" s="13"/>
      <c r="Y7" s="13"/>
      <c r="Z7" s="13"/>
      <c r="AA7" s="13"/>
      <c r="AB7" s="14"/>
      <c r="AC7" s="13"/>
      <c r="AD7" s="13"/>
      <c r="AE7" s="13"/>
      <c r="AF7" s="13"/>
      <c r="AG7" s="14"/>
      <c r="AH7" s="13"/>
      <c r="AI7" s="13"/>
      <c r="AJ7" s="13"/>
      <c r="AK7" s="13"/>
      <c r="AL7" s="14"/>
      <c r="AM7" s="13"/>
      <c r="AN7" s="13"/>
      <c r="AO7" s="13"/>
      <c r="AP7" s="13"/>
      <c r="AQ7" s="14"/>
      <c r="AR7" s="15"/>
      <c r="AS7" s="15"/>
      <c r="AT7" s="15"/>
      <c r="AU7" s="15"/>
      <c r="AV7" s="14"/>
      <c r="AW7" s="15"/>
      <c r="AX7" s="15"/>
      <c r="AY7" s="15"/>
      <c r="AZ7" s="15"/>
      <c r="BA7" s="14"/>
      <c r="BB7" s="15"/>
      <c r="BC7" s="15"/>
      <c r="BD7" s="15"/>
      <c r="BE7" s="15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</row>
    <row r="8" spans="1:428" ht="14.4">
      <c r="C8" s="535" t="s">
        <v>404</v>
      </c>
      <c r="D8" s="13"/>
      <c r="E8" s="13"/>
      <c r="F8" s="13"/>
      <c r="G8" s="13"/>
      <c r="H8" s="14"/>
      <c r="I8" s="13"/>
      <c r="J8" s="13"/>
      <c r="K8" s="13"/>
      <c r="L8" s="13"/>
      <c r="M8" s="14"/>
      <c r="N8" s="13"/>
      <c r="O8" s="13"/>
      <c r="P8" s="13"/>
      <c r="Q8" s="13"/>
      <c r="R8" s="14"/>
      <c r="S8" s="13"/>
      <c r="T8" s="13"/>
      <c r="U8" s="13"/>
      <c r="V8" s="13"/>
      <c r="W8" s="14"/>
      <c r="X8" s="13"/>
      <c r="Y8" s="13"/>
      <c r="Z8" s="13"/>
      <c r="AA8" s="13"/>
      <c r="AB8" s="14"/>
      <c r="AC8" s="13"/>
      <c r="AD8" s="13"/>
      <c r="AE8" s="13"/>
      <c r="AF8" s="13"/>
      <c r="AG8" s="14"/>
      <c r="AH8" s="13"/>
      <c r="AI8" s="13"/>
      <c r="AJ8" s="13"/>
      <c r="AK8" s="13"/>
      <c r="AL8" s="14"/>
      <c r="AM8" s="13"/>
      <c r="AN8" s="13"/>
      <c r="AO8" s="13"/>
      <c r="AP8" s="13"/>
      <c r="AQ8" s="14"/>
      <c r="AR8" s="15"/>
      <c r="AS8" s="15"/>
      <c r="AT8" s="15"/>
      <c r="AU8" s="15"/>
      <c r="AV8" s="14"/>
      <c r="AW8" s="15"/>
      <c r="AX8" s="15"/>
      <c r="AY8" s="15"/>
      <c r="AZ8" s="15"/>
      <c r="BA8" s="14"/>
      <c r="BB8" s="15"/>
      <c r="BC8" s="15"/>
      <c r="BD8" s="15"/>
      <c r="BE8" s="15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2"/>
      <c r="EO8" s="12"/>
      <c r="EP8" s="13"/>
      <c r="EQ8" s="13"/>
      <c r="ER8" s="13"/>
      <c r="ES8" s="13"/>
      <c r="ET8" s="14"/>
      <c r="EU8" s="13"/>
      <c r="EV8" s="13"/>
      <c r="EW8" s="13"/>
      <c r="EX8" s="13"/>
      <c r="EY8" s="14"/>
      <c r="EZ8" s="13"/>
      <c r="FA8" s="13"/>
      <c r="FB8" s="13"/>
      <c r="FC8" s="13"/>
      <c r="FD8" s="14"/>
      <c r="FE8" s="13"/>
      <c r="FF8" s="13"/>
      <c r="FG8" s="13"/>
      <c r="FH8" s="13"/>
      <c r="FI8" s="14"/>
      <c r="FJ8" s="13"/>
      <c r="FK8" s="13"/>
      <c r="FL8" s="13"/>
      <c r="FM8" s="13"/>
      <c r="FN8" s="14"/>
      <c r="FO8" s="13"/>
      <c r="FP8" s="13"/>
      <c r="FQ8" s="13"/>
      <c r="FR8" s="13"/>
      <c r="FS8" s="14"/>
      <c r="FT8" s="13"/>
      <c r="FU8" s="13"/>
      <c r="FV8" s="13"/>
      <c r="FW8" s="13"/>
      <c r="FX8" s="14"/>
      <c r="FY8" s="13"/>
      <c r="FZ8" s="13"/>
      <c r="GA8" s="13"/>
      <c r="GB8" s="13"/>
      <c r="GC8" s="14"/>
      <c r="GD8" s="15"/>
      <c r="GE8" s="15"/>
      <c r="GF8" s="15"/>
      <c r="GG8" s="15"/>
      <c r="GH8" s="14"/>
      <c r="GI8" s="15"/>
      <c r="GJ8" s="15"/>
      <c r="GK8" s="15"/>
      <c r="GL8" s="15"/>
      <c r="GM8" s="14"/>
      <c r="GN8" s="15"/>
      <c r="GO8" s="15"/>
      <c r="GP8" s="15"/>
      <c r="GQ8" s="15"/>
      <c r="GR8" s="14"/>
      <c r="GS8" s="14"/>
      <c r="GT8" s="14"/>
      <c r="GU8" s="14"/>
      <c r="GV8" s="14"/>
      <c r="GW8" s="14"/>
      <c r="GX8" s="14"/>
      <c r="GY8" s="14"/>
      <c r="GZ8" s="14"/>
      <c r="HA8" s="14"/>
      <c r="HB8" s="14"/>
      <c r="HC8" s="14"/>
      <c r="HD8" s="14"/>
      <c r="HE8" s="14"/>
      <c r="HF8" s="14"/>
      <c r="HG8" s="2"/>
      <c r="MT8" s="12"/>
      <c r="MU8" s="12"/>
      <c r="MV8" s="12"/>
      <c r="MW8" s="12"/>
      <c r="MX8" s="12"/>
      <c r="MY8" s="12"/>
      <c r="MZ8" s="12"/>
      <c r="NA8" s="12"/>
      <c r="NB8" s="12"/>
      <c r="NC8" s="12"/>
      <c r="ND8" s="12"/>
      <c r="NE8" s="12"/>
      <c r="NF8" s="12"/>
      <c r="NG8" s="12"/>
      <c r="NH8" s="12"/>
      <c r="NI8" s="12"/>
      <c r="NJ8" s="12"/>
      <c r="NK8" s="12"/>
      <c r="NL8" s="12"/>
      <c r="NM8" s="12"/>
      <c r="NN8" s="12"/>
      <c r="NO8" s="12"/>
      <c r="NP8" s="12"/>
      <c r="NQ8" s="12"/>
      <c r="NR8" s="12"/>
      <c r="NS8" s="12"/>
      <c r="NT8" s="12"/>
      <c r="NU8" s="12"/>
      <c r="NV8" s="12"/>
      <c r="NW8" s="12"/>
      <c r="NX8" s="12"/>
      <c r="NY8" s="12"/>
      <c r="NZ8" s="12"/>
      <c r="OA8" s="12"/>
      <c r="OB8" s="12"/>
      <c r="OC8" s="12"/>
      <c r="OD8" s="12"/>
      <c r="OE8" s="12"/>
      <c r="OF8" s="12"/>
      <c r="OG8" s="12"/>
      <c r="OH8" s="12"/>
      <c r="OI8" s="12"/>
      <c r="OJ8" s="12"/>
      <c r="OK8" s="12"/>
      <c r="OL8" s="12"/>
      <c r="OM8" s="12"/>
      <c r="ON8" s="12"/>
      <c r="OO8" s="12"/>
      <c r="OP8" s="12"/>
      <c r="OQ8" s="12"/>
      <c r="OR8" s="12"/>
      <c r="OS8" s="12"/>
      <c r="OT8" s="12"/>
      <c r="OU8" s="12"/>
      <c r="OV8" s="12"/>
      <c r="OW8" s="12"/>
      <c r="OX8" s="12"/>
      <c r="OY8" s="12"/>
      <c r="OZ8" s="12"/>
      <c r="PA8" s="12"/>
      <c r="PB8" s="12"/>
      <c r="PC8" s="12"/>
      <c r="PD8" s="12"/>
      <c r="PE8" s="12"/>
      <c r="PF8" s="12"/>
      <c r="PG8" s="12"/>
      <c r="PH8" s="12"/>
      <c r="PI8" s="12"/>
      <c r="PJ8" s="12"/>
      <c r="PK8" s="12"/>
      <c r="PL8" s="12"/>
    </row>
    <row r="9" spans="1:428" ht="14.4">
      <c r="C9" s="536" t="s">
        <v>405</v>
      </c>
      <c r="D9" s="13"/>
      <c r="E9" s="13"/>
      <c r="F9" s="13"/>
      <c r="G9" s="13"/>
      <c r="H9" s="14"/>
      <c r="I9" s="13"/>
      <c r="J9" s="13"/>
      <c r="K9" s="13"/>
      <c r="L9" s="13"/>
      <c r="M9" s="14"/>
      <c r="N9" s="13"/>
      <c r="O9" s="13"/>
      <c r="P9" s="13"/>
      <c r="Q9" s="13"/>
      <c r="R9" s="14"/>
      <c r="S9" s="13"/>
      <c r="T9" s="13"/>
      <c r="U9" s="13"/>
      <c r="V9" s="13"/>
      <c r="W9" s="14"/>
      <c r="X9" s="13"/>
      <c r="Y9" s="13"/>
      <c r="Z9" s="13"/>
      <c r="AA9" s="13"/>
      <c r="AB9" s="14"/>
      <c r="AC9" s="13"/>
      <c r="AD9" s="13"/>
      <c r="AE9" s="13"/>
      <c r="AF9" s="13"/>
      <c r="AG9" s="14"/>
      <c r="AH9" s="13"/>
      <c r="AI9" s="13"/>
      <c r="AJ9" s="13"/>
      <c r="AK9" s="13"/>
      <c r="AL9" s="14"/>
      <c r="AM9" s="13"/>
      <c r="AN9" s="13"/>
      <c r="AO9" s="13"/>
      <c r="AP9" s="13"/>
      <c r="AQ9" s="14"/>
      <c r="AR9" s="15"/>
      <c r="AS9" s="15"/>
      <c r="AT9" s="15"/>
      <c r="AU9" s="15"/>
      <c r="AV9" s="14"/>
      <c r="AW9" s="15"/>
      <c r="AX9" s="15"/>
      <c r="AY9" s="15"/>
      <c r="AZ9" s="15"/>
      <c r="BA9" s="14"/>
      <c r="BB9" s="15"/>
      <c r="BC9" s="15"/>
      <c r="BD9" s="15"/>
      <c r="BE9" s="15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2"/>
    </row>
    <row r="10" spans="1:428" ht="14.4">
      <c r="C10" s="536" t="s">
        <v>406</v>
      </c>
      <c r="D10" s="13"/>
      <c r="E10" s="13"/>
      <c r="F10" s="13"/>
      <c r="G10" s="13"/>
      <c r="H10" s="14"/>
      <c r="I10" s="13"/>
      <c r="J10" s="13"/>
      <c r="K10" s="13"/>
      <c r="L10" s="13"/>
      <c r="M10" s="14"/>
      <c r="N10" s="13"/>
      <c r="O10" s="13"/>
      <c r="P10" s="13"/>
      <c r="Q10" s="13"/>
      <c r="R10" s="14"/>
      <c r="S10" s="13"/>
      <c r="T10" s="13"/>
      <c r="U10" s="13"/>
      <c r="V10" s="13"/>
      <c r="W10" s="14"/>
      <c r="X10" s="13"/>
      <c r="Y10" s="13"/>
      <c r="Z10" s="13"/>
      <c r="AA10" s="13"/>
      <c r="AB10" s="14"/>
      <c r="AC10" s="13"/>
      <c r="AD10" s="13"/>
      <c r="AE10" s="13"/>
      <c r="AF10" s="13"/>
      <c r="AG10" s="14"/>
      <c r="AH10" s="13"/>
      <c r="AI10" s="13"/>
      <c r="AJ10" s="13"/>
      <c r="AK10" s="13"/>
      <c r="AL10" s="14"/>
      <c r="AM10" s="13"/>
      <c r="AN10" s="13"/>
      <c r="AO10" s="13"/>
      <c r="AP10" s="13"/>
      <c r="AQ10" s="14"/>
      <c r="AR10" s="15"/>
      <c r="AS10" s="15"/>
      <c r="AT10" s="15"/>
      <c r="AU10" s="15"/>
      <c r="AV10" s="14"/>
      <c r="AW10" s="15"/>
      <c r="AX10" s="15"/>
      <c r="AY10" s="15"/>
      <c r="AZ10" s="15"/>
      <c r="BA10" s="14"/>
      <c r="BB10" s="15"/>
      <c r="BC10" s="15"/>
      <c r="BD10" s="15"/>
      <c r="BE10" s="15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2"/>
    </row>
    <row r="11" spans="1:428" ht="14.4">
      <c r="C11" s="535" t="s">
        <v>407</v>
      </c>
    </row>
    <row r="12" spans="1:428" ht="14.4">
      <c r="C12" s="536" t="s">
        <v>211</v>
      </c>
    </row>
    <row r="13" spans="1:428" ht="14.4">
      <c r="C13" s="536" t="s">
        <v>406</v>
      </c>
    </row>
    <row r="14" spans="1:428" ht="14.4">
      <c r="C14" s="537" t="s">
        <v>408</v>
      </c>
    </row>
    <row r="15" spans="1:428" ht="14.4">
      <c r="C15" s="536" t="s">
        <v>211</v>
      </c>
    </row>
    <row r="16" spans="1:428" ht="14.4">
      <c r="C16" s="536" t="s">
        <v>406</v>
      </c>
    </row>
    <row r="17" spans="2:73" ht="14.4">
      <c r="C17" s="535" t="s">
        <v>409</v>
      </c>
    </row>
    <row r="18" spans="2:73" ht="14.4">
      <c r="C18" s="536" t="s">
        <v>211</v>
      </c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</row>
    <row r="19" spans="2:73" ht="14.4">
      <c r="C19" s="536" t="s">
        <v>406</v>
      </c>
      <c r="D19" s="13"/>
      <c r="E19" s="13"/>
      <c r="F19" s="13"/>
      <c r="G19" s="13"/>
      <c r="H19" s="14"/>
      <c r="I19" s="13"/>
      <c r="J19" s="13"/>
      <c r="K19" s="13"/>
      <c r="L19" s="13"/>
      <c r="M19" s="14"/>
      <c r="N19" s="13"/>
      <c r="O19" s="13"/>
      <c r="P19" s="13"/>
      <c r="Q19" s="13"/>
      <c r="R19" s="14"/>
      <c r="S19" s="13"/>
      <c r="T19" s="13"/>
      <c r="U19" s="13"/>
      <c r="V19" s="13"/>
      <c r="W19" s="14"/>
      <c r="X19" s="13"/>
      <c r="Y19" s="13"/>
      <c r="Z19" s="13"/>
      <c r="AA19" s="13"/>
      <c r="AB19" s="14"/>
      <c r="AC19" s="13"/>
      <c r="AD19" s="13"/>
      <c r="AE19" s="13"/>
      <c r="AF19" s="13"/>
      <c r="AG19" s="14"/>
      <c r="AH19" s="13"/>
      <c r="AI19" s="13"/>
      <c r="AJ19" s="13"/>
      <c r="AK19" s="13"/>
      <c r="AL19" s="14"/>
      <c r="AM19" s="13"/>
      <c r="AN19" s="13"/>
      <c r="AO19" s="13"/>
      <c r="AP19" s="13"/>
      <c r="AQ19" s="14"/>
      <c r="AR19" s="15"/>
      <c r="AS19" s="15"/>
      <c r="AT19" s="15"/>
      <c r="AU19" s="15"/>
      <c r="AV19" s="14"/>
      <c r="AW19" s="15"/>
      <c r="AX19" s="15"/>
      <c r="AY19" s="15"/>
      <c r="AZ19" s="15"/>
      <c r="BA19" s="14"/>
      <c r="BB19" s="15"/>
      <c r="BC19" s="15"/>
      <c r="BD19" s="15"/>
      <c r="BE19" s="15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2"/>
    </row>
    <row r="20" spans="2:73" ht="14.4">
      <c r="C20" s="535" t="s">
        <v>410</v>
      </c>
      <c r="D20" s="13"/>
      <c r="E20" s="13"/>
      <c r="F20" s="13"/>
      <c r="G20" s="13"/>
      <c r="H20" s="14"/>
      <c r="I20" s="13"/>
      <c r="J20" s="13"/>
      <c r="K20" s="13"/>
      <c r="L20" s="13"/>
      <c r="M20" s="14"/>
      <c r="N20" s="13"/>
      <c r="O20" s="13"/>
      <c r="P20" s="13"/>
      <c r="Q20" s="13"/>
      <c r="R20" s="14"/>
      <c r="S20" s="13"/>
      <c r="T20" s="13"/>
      <c r="U20" s="13"/>
      <c r="V20" s="13"/>
      <c r="W20" s="14"/>
      <c r="X20" s="13"/>
      <c r="Y20" s="13"/>
      <c r="Z20" s="13"/>
      <c r="AA20" s="13"/>
      <c r="AB20" s="14"/>
      <c r="AC20" s="13"/>
      <c r="AD20" s="13"/>
      <c r="AE20" s="13"/>
      <c r="AF20" s="13"/>
      <c r="AG20" s="14"/>
      <c r="AH20" s="13"/>
      <c r="AI20" s="13"/>
      <c r="AJ20" s="13"/>
      <c r="AK20" s="13"/>
      <c r="AL20" s="14"/>
      <c r="AM20" s="13"/>
      <c r="AN20" s="13"/>
      <c r="AO20" s="13"/>
      <c r="AP20" s="13"/>
      <c r="AQ20" s="14"/>
      <c r="AR20" s="15"/>
      <c r="AS20" s="15"/>
      <c r="AT20" s="15"/>
      <c r="AU20" s="15"/>
      <c r="AV20" s="14"/>
      <c r="AW20" s="15"/>
      <c r="AX20" s="15"/>
      <c r="AY20" s="15"/>
      <c r="AZ20" s="15"/>
      <c r="BA20" s="14"/>
      <c r="BB20" s="15"/>
      <c r="BC20" s="15"/>
      <c r="BD20" s="15"/>
      <c r="BE20" s="15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2"/>
    </row>
    <row r="21" spans="2:73" ht="14.4">
      <c r="C21" s="536" t="s">
        <v>211</v>
      </c>
      <c r="D21" s="17">
        <f>D57</f>
        <v>49.902999999999999</v>
      </c>
      <c r="E21" s="17">
        <f>E57</f>
        <v>63.463999999999999</v>
      </c>
      <c r="F21" s="17">
        <f>F57</f>
        <v>72.215999999999994</v>
      </c>
      <c r="G21" s="17">
        <f>G57</f>
        <v>80.935000000000002</v>
      </c>
      <c r="H21" s="18">
        <f>SUM(D21:G21)</f>
        <v>266.51799999999997</v>
      </c>
      <c r="I21" s="17">
        <f t="shared" ref="I21:L22" si="4">I57</f>
        <v>101.452</v>
      </c>
      <c r="J21" s="17">
        <f t="shared" si="4"/>
        <v>128.31</v>
      </c>
      <c r="K21" s="17">
        <f t="shared" si="4"/>
        <v>174.13</v>
      </c>
      <c r="L21" s="17">
        <f t="shared" si="4"/>
        <v>181.94300000000001</v>
      </c>
      <c r="M21" s="18">
        <f>SUM(I21:L21)</f>
        <v>585.83500000000004</v>
      </c>
      <c r="N21" s="17">
        <f t="shared" ref="N21:Q22" si="5">N57</f>
        <v>194.65199999999999</v>
      </c>
      <c r="O21" s="17">
        <f t="shared" si="5"/>
        <v>206.56399999999999</v>
      </c>
      <c r="P21" s="17">
        <f t="shared" si="5"/>
        <v>230.386</v>
      </c>
      <c r="Q21" s="17">
        <f t="shared" si="5"/>
        <v>233.79599999999999</v>
      </c>
      <c r="R21" s="18">
        <f>SUM(N21:Q21)</f>
        <v>865.39799999999991</v>
      </c>
      <c r="S21" s="17">
        <f t="shared" ref="S21:V22" si="6">S57</f>
        <v>244.98599999999999</v>
      </c>
      <c r="T21" s="17">
        <f t="shared" si="6"/>
        <v>289.10000000000002</v>
      </c>
      <c r="U21" s="17">
        <f t="shared" si="6"/>
        <v>304.40699999999998</v>
      </c>
      <c r="V21" s="17">
        <f t="shared" si="6"/>
        <v>324.22300000000001</v>
      </c>
      <c r="W21" s="18">
        <f>SUM(S21:V21)</f>
        <v>1162.7159999999999</v>
      </c>
      <c r="X21" s="17">
        <f t="shared" ref="X21:AA22" si="7">X57</f>
        <v>307.03500000000003</v>
      </c>
      <c r="Y21" s="17">
        <f t="shared" si="7"/>
        <v>332.10599999999999</v>
      </c>
      <c r="Z21" s="17">
        <f t="shared" si="7"/>
        <v>338.75400000000002</v>
      </c>
      <c r="AA21" s="17">
        <f t="shared" si="7"/>
        <v>338.92399999999998</v>
      </c>
      <c r="AB21" s="18">
        <f>SUM(X21:AA21)</f>
        <v>1316.819</v>
      </c>
      <c r="AC21" s="17">
        <f t="shared" ref="AC21:AF22" si="8">AC57</f>
        <v>333.916</v>
      </c>
      <c r="AD21" s="17">
        <f t="shared" si="8"/>
        <v>379.11</v>
      </c>
      <c r="AE21" s="17">
        <f t="shared" si="8"/>
        <v>371.62099999999998</v>
      </c>
      <c r="AF21" s="17">
        <f t="shared" si="8"/>
        <v>392.61399999999998</v>
      </c>
      <c r="AG21" s="18">
        <f>SUM(AC21:AF21)</f>
        <v>1477.261</v>
      </c>
      <c r="AH21" s="17">
        <f t="shared" ref="AH21:AK22" si="9">AH57</f>
        <v>373.678</v>
      </c>
      <c r="AI21" s="17">
        <f t="shared" si="9"/>
        <v>389.65499999999997</v>
      </c>
      <c r="AJ21" s="17">
        <f t="shared" si="9"/>
        <v>407.971</v>
      </c>
      <c r="AK21" s="17">
        <f t="shared" si="9"/>
        <v>430.09500000000003</v>
      </c>
      <c r="AL21" s="18">
        <f>SUM(AH21:AK21)</f>
        <v>1601.3990000000001</v>
      </c>
      <c r="AM21" s="17">
        <f t="shared" ref="AM21:AT22" si="10">AM57</f>
        <v>440.84699999999998</v>
      </c>
      <c r="AN21" s="17">
        <f t="shared" si="10"/>
        <v>496.09500000000003</v>
      </c>
      <c r="AO21" s="17">
        <f t="shared" si="10"/>
        <v>465.197</v>
      </c>
      <c r="AP21" s="17">
        <f t="shared" si="10"/>
        <v>467.334</v>
      </c>
      <c r="AQ21" s="19">
        <f>SUM(AM21:AP21)</f>
        <v>1869.4730000000002</v>
      </c>
      <c r="AR21" s="17">
        <f t="shared" si="10"/>
        <v>503.33100000000002</v>
      </c>
      <c r="AS21" s="17">
        <f t="shared" si="10"/>
        <v>523.423</v>
      </c>
      <c r="AT21" s="17">
        <f t="shared" si="10"/>
        <v>532.32100000000003</v>
      </c>
      <c r="AU21" s="17">
        <f>AU57</f>
        <v>576.52599999999995</v>
      </c>
      <c r="AV21" s="19">
        <f>SUM(AR21:AU21)</f>
        <v>2135.6009999999997</v>
      </c>
      <c r="AW21" s="17">
        <f t="shared" ref="AW21:AZ22" si="11">AW57</f>
        <v>530.20500000000004</v>
      </c>
      <c r="AX21" s="17">
        <f t="shared" si="11"/>
        <v>558.20299999999997</v>
      </c>
      <c r="AY21" s="17">
        <f t="shared" si="11"/>
        <v>596.94899999999996</v>
      </c>
      <c r="AZ21" s="17">
        <f t="shared" si="11"/>
        <v>661.303</v>
      </c>
      <c r="BA21" s="19">
        <f>SUM(AW21:AZ21)</f>
        <v>2346.66</v>
      </c>
      <c r="BB21" s="17">
        <f>BB57</f>
        <v>603.53099999999995</v>
      </c>
      <c r="BC21" s="29"/>
      <c r="BD21" s="29"/>
      <c r="BE21" s="29"/>
      <c r="BF21" s="21">
        <v>2487.5790785220302</v>
      </c>
      <c r="BG21" s="21">
        <v>2739.2493792817477</v>
      </c>
      <c r="BH21" s="21">
        <v>2385.9256184757542</v>
      </c>
      <c r="BI21" s="21">
        <v>2342.7753430177299</v>
      </c>
      <c r="BJ21" s="21">
        <v>2354.2258978959403</v>
      </c>
      <c r="BK21" s="21">
        <v>2366.393442864703</v>
      </c>
      <c r="BL21" s="21">
        <v>2353.8092138262846</v>
      </c>
      <c r="BM21" s="21">
        <v>2291.8749289401571</v>
      </c>
      <c r="BN21" s="21">
        <v>2252.5749662576809</v>
      </c>
      <c r="BO21" s="21">
        <v>2144.1770774542738</v>
      </c>
      <c r="BP21" s="21">
        <v>2014.7044055609886</v>
      </c>
      <c r="BQ21" s="21">
        <v>1715.189232248217</v>
      </c>
      <c r="BR21" s="21">
        <v>1542.6455542599988</v>
      </c>
      <c r="BS21" s="21">
        <v>1196.2463209551559</v>
      </c>
      <c r="BT21" s="21">
        <v>1050.9357632357423</v>
      </c>
      <c r="BU21" s="22"/>
    </row>
    <row r="22" spans="2:73" ht="15.6">
      <c r="C22" s="536" t="s">
        <v>406</v>
      </c>
      <c r="D22" s="23">
        <f>D58-0.285</f>
        <v>0.69300000000000006</v>
      </c>
      <c r="E22" s="23">
        <f>E58+-0.284</f>
        <v>0.81899999999999995</v>
      </c>
      <c r="F22" s="23">
        <f>F58-0.285</f>
        <v>0.79200000000000004</v>
      </c>
      <c r="G22" s="23">
        <f>G58+-0.284</f>
        <v>2.3170000000000002</v>
      </c>
      <c r="H22" s="24">
        <f t="shared" ref="H22:H36" si="12">SUM(D22:G22)</f>
        <v>4.6210000000000004</v>
      </c>
      <c r="I22" s="23">
        <f t="shared" si="4"/>
        <v>1.0780000000000001</v>
      </c>
      <c r="J22" s="23">
        <f t="shared" si="4"/>
        <v>1.2290000000000001</v>
      </c>
      <c r="K22" s="23">
        <f t="shared" si="4"/>
        <v>1.385</v>
      </c>
      <c r="L22" s="23">
        <f t="shared" si="4"/>
        <v>1.76</v>
      </c>
      <c r="M22" s="24">
        <f t="shared" ref="M22:M36" si="13">SUM(I22:L22)</f>
        <v>5.452</v>
      </c>
      <c r="N22" s="23">
        <f t="shared" si="5"/>
        <v>1.585</v>
      </c>
      <c r="O22" s="23">
        <f t="shared" si="5"/>
        <v>1.6879999999999999</v>
      </c>
      <c r="P22" s="23">
        <f t="shared" si="5"/>
        <v>1.774</v>
      </c>
      <c r="Q22" s="23">
        <f t="shared" si="5"/>
        <v>1.978</v>
      </c>
      <c r="R22" s="24">
        <f t="shared" ref="R22:R36" si="14">SUM(N22:Q22)</f>
        <v>7.0249999999999995</v>
      </c>
      <c r="S22" s="23">
        <f t="shared" si="6"/>
        <v>1.9330000000000001</v>
      </c>
      <c r="T22" s="23">
        <f t="shared" si="6"/>
        <v>2.13</v>
      </c>
      <c r="U22" s="23">
        <f t="shared" si="6"/>
        <v>2.177</v>
      </c>
      <c r="V22" s="23">
        <f t="shared" si="6"/>
        <v>3.919</v>
      </c>
      <c r="W22" s="24">
        <f t="shared" ref="W22:W36" si="15">SUM(S22:V22)</f>
        <v>10.159000000000001</v>
      </c>
      <c r="X22" s="23">
        <f t="shared" si="7"/>
        <v>2.2679999999999998</v>
      </c>
      <c r="Y22" s="23">
        <f t="shared" si="7"/>
        <v>1.641</v>
      </c>
      <c r="Z22" s="23">
        <f t="shared" si="7"/>
        <v>2.1179999999999999</v>
      </c>
      <c r="AA22" s="23">
        <f t="shared" si="7"/>
        <v>1.9570000000000001</v>
      </c>
      <c r="AB22" s="24">
        <f t="shared" ref="AB22:AB36" si="16">SUM(X22:AA22)</f>
        <v>7.9839999999999991</v>
      </c>
      <c r="AC22" s="23">
        <f t="shared" si="8"/>
        <v>2.0939999999999999</v>
      </c>
      <c r="AD22" s="23">
        <f t="shared" si="8"/>
        <v>2.0510000000000002</v>
      </c>
      <c r="AE22" s="23">
        <f t="shared" si="8"/>
        <v>2.56</v>
      </c>
      <c r="AF22" s="23">
        <f t="shared" si="8"/>
        <v>4.0069999999999997</v>
      </c>
      <c r="AG22" s="24">
        <f t="shared" ref="AG22:AG36" si="17">SUM(AC22:AF22)</f>
        <v>10.712</v>
      </c>
      <c r="AH22" s="23">
        <f t="shared" si="9"/>
        <v>2.375</v>
      </c>
      <c r="AI22" s="23">
        <f t="shared" si="9"/>
        <v>4.7309999999999999</v>
      </c>
      <c r="AJ22" s="23">
        <f t="shared" si="9"/>
        <v>3.8839999999999999</v>
      </c>
      <c r="AK22" s="23">
        <f t="shared" si="9"/>
        <v>6.3040000000000003</v>
      </c>
      <c r="AL22" s="24">
        <f t="shared" ref="AL22:AL36" si="18">SUM(AH22:AK22)</f>
        <v>17.294</v>
      </c>
      <c r="AM22" s="23">
        <f t="shared" si="10"/>
        <v>3.766</v>
      </c>
      <c r="AN22" s="23">
        <f t="shared" si="10"/>
        <v>4.3840000000000003</v>
      </c>
      <c r="AO22" s="23">
        <f t="shared" si="10"/>
        <v>4.1760000000000002</v>
      </c>
      <c r="AP22" s="23">
        <f>AP58</f>
        <v>9.1229999999999993</v>
      </c>
      <c r="AQ22" s="25">
        <f>SUM(AM22:AP22)</f>
        <v>21.448999999999998</v>
      </c>
      <c r="AR22" s="26">
        <f>AR58</f>
        <v>4.8550000000000004</v>
      </c>
      <c r="AS22" s="26">
        <f>AS58</f>
        <v>10.71</v>
      </c>
      <c r="AT22" s="26">
        <f>AT58</f>
        <v>5.3810000000000002</v>
      </c>
      <c r="AU22" s="26">
        <f>AU58</f>
        <v>5.2140000000000004</v>
      </c>
      <c r="AV22" s="25">
        <f>SUM(AR22:AU22)</f>
        <v>26.160000000000004</v>
      </c>
      <c r="AW22" s="26">
        <f t="shared" si="11"/>
        <v>4.5209999999999999</v>
      </c>
      <c r="AX22" s="26">
        <f t="shared" si="11"/>
        <v>4.2329999999999997</v>
      </c>
      <c r="AY22" s="26">
        <f t="shared" si="11"/>
        <v>3.9390000000000001</v>
      </c>
      <c r="AZ22" s="26">
        <f t="shared" si="11"/>
        <v>4.2140000000000004</v>
      </c>
      <c r="BA22" s="25">
        <f>SUM(AW22:AZ22)</f>
        <v>16.907</v>
      </c>
      <c r="BB22" s="26">
        <f>BB58</f>
        <v>4.05</v>
      </c>
      <c r="BC22" s="190"/>
      <c r="BD22" s="190"/>
      <c r="BE22" s="190"/>
      <c r="BF22" s="28">
        <v>17.171955000000001</v>
      </c>
      <c r="BG22" s="28">
        <v>15.454759500000002</v>
      </c>
      <c r="BH22" s="28">
        <v>63.909283549999998</v>
      </c>
      <c r="BI22" s="28">
        <v>137.518355195</v>
      </c>
      <c r="BJ22" s="28">
        <v>111.26651967550001</v>
      </c>
      <c r="BK22" s="28">
        <v>60.139867707950003</v>
      </c>
      <c r="BL22" s="28">
        <v>34.125880937155003</v>
      </c>
      <c r="BM22" s="28">
        <v>8.2132928434395005</v>
      </c>
      <c r="BN22" s="28">
        <v>7.3919635590955508</v>
      </c>
      <c r="BO22" s="28">
        <v>6.6527672031859959</v>
      </c>
      <c r="BP22" s="28">
        <v>5.987490482867396</v>
      </c>
      <c r="BQ22" s="28">
        <v>5.3887414345806564</v>
      </c>
      <c r="BR22" s="28">
        <v>4.8498672911225906</v>
      </c>
      <c r="BS22" s="28">
        <v>4.3648805620103319</v>
      </c>
      <c r="BT22" s="28">
        <v>3.928392505809299</v>
      </c>
      <c r="BU22" s="22"/>
    </row>
    <row r="23" spans="2:73">
      <c r="C23" s="1" t="s">
        <v>47</v>
      </c>
      <c r="D23" s="29">
        <f>SUM(D21:D22)</f>
        <v>50.595999999999997</v>
      </c>
      <c r="E23" s="29">
        <f>SUM(E21:E22)</f>
        <v>64.283000000000001</v>
      </c>
      <c r="F23" s="29">
        <f>SUM(F21:F22)</f>
        <v>73.007999999999996</v>
      </c>
      <c r="G23" s="29">
        <f>SUM(G21:G22)</f>
        <v>83.25200000000001</v>
      </c>
      <c r="H23" s="18">
        <f t="shared" si="12"/>
        <v>271.13900000000001</v>
      </c>
      <c r="I23" s="29">
        <f>SUM(I21:I22)</f>
        <v>102.53</v>
      </c>
      <c r="J23" s="29">
        <f>SUM(J21:J22)</f>
        <v>129.53900000000002</v>
      </c>
      <c r="K23" s="29">
        <f>SUM(K21:K22)</f>
        <v>175.51499999999999</v>
      </c>
      <c r="L23" s="29">
        <f>SUM(L21:L22)</f>
        <v>183.703</v>
      </c>
      <c r="M23" s="18">
        <f t="shared" si="13"/>
        <v>591.28700000000003</v>
      </c>
      <c r="N23" s="29">
        <f>SUM(N21:N22)</f>
        <v>196.23699999999999</v>
      </c>
      <c r="O23" s="29">
        <f>SUM(O21:O22)</f>
        <v>208.25199999999998</v>
      </c>
      <c r="P23" s="29">
        <f>SUM(P21:P22)</f>
        <v>232.16</v>
      </c>
      <c r="Q23" s="29">
        <f>SUM(Q21:Q22)</f>
        <v>235.774</v>
      </c>
      <c r="R23" s="18">
        <f t="shared" si="14"/>
        <v>872.423</v>
      </c>
      <c r="S23" s="29">
        <f>SUM(S21:S22)</f>
        <v>246.91899999999998</v>
      </c>
      <c r="T23" s="29">
        <f>SUM(T21:T22)</f>
        <v>291.23</v>
      </c>
      <c r="U23" s="29">
        <f>SUM(U21:U22)</f>
        <v>306.584</v>
      </c>
      <c r="V23" s="29">
        <f>SUM(V21:V22)</f>
        <v>328.142</v>
      </c>
      <c r="W23" s="18">
        <f t="shared" si="15"/>
        <v>1172.875</v>
      </c>
      <c r="X23" s="29">
        <f>SUM(X21:X22)</f>
        <v>309.303</v>
      </c>
      <c r="Y23" s="29">
        <f>SUM(Y21:Y22)</f>
        <v>333.74700000000001</v>
      </c>
      <c r="Z23" s="29">
        <f>SUM(Z21:Z22)</f>
        <v>340.87200000000001</v>
      </c>
      <c r="AA23" s="29">
        <f>SUM(AA21:AA22)</f>
        <v>340.88099999999997</v>
      </c>
      <c r="AB23" s="18">
        <f t="shared" si="16"/>
        <v>1324.8029999999999</v>
      </c>
      <c r="AC23" s="29">
        <f>SUM(AC21:AC22)</f>
        <v>336.01</v>
      </c>
      <c r="AD23" s="29">
        <f>SUM(AD21:AD22)</f>
        <v>381.161</v>
      </c>
      <c r="AE23" s="29">
        <f>SUM(AE21:AE22)</f>
        <v>374.18099999999998</v>
      </c>
      <c r="AF23" s="29">
        <f>SUM(AF21:AF22)</f>
        <v>396.62099999999998</v>
      </c>
      <c r="AG23" s="18">
        <f t="shared" si="17"/>
        <v>1487.973</v>
      </c>
      <c r="AH23" s="29">
        <f>SUM(AH21:AH22)</f>
        <v>376.053</v>
      </c>
      <c r="AI23" s="29">
        <f>SUM(AI21:AI22)</f>
        <v>394.38599999999997</v>
      </c>
      <c r="AJ23" s="29">
        <f>SUM(AJ21:AJ22)</f>
        <v>411.85500000000002</v>
      </c>
      <c r="AK23" s="29">
        <f>SUM(AK21:AK22)</f>
        <v>436.399</v>
      </c>
      <c r="AL23" s="18">
        <f t="shared" si="18"/>
        <v>1618.6929999999998</v>
      </c>
      <c r="AM23" s="29">
        <f t="shared" ref="AM23:AW23" si="19">SUM(AM21:AM22)</f>
        <v>444.613</v>
      </c>
      <c r="AN23" s="29">
        <f t="shared" si="19"/>
        <v>500.47900000000004</v>
      </c>
      <c r="AO23" s="29">
        <f t="shared" si="19"/>
        <v>469.37299999999999</v>
      </c>
      <c r="AP23" s="29">
        <f t="shared" si="19"/>
        <v>476.45699999999999</v>
      </c>
      <c r="AQ23" s="19">
        <f t="shared" si="19"/>
        <v>1890.9220000000003</v>
      </c>
      <c r="AR23" s="29">
        <f t="shared" si="19"/>
        <v>508.18600000000004</v>
      </c>
      <c r="AS23" s="29">
        <f t="shared" si="19"/>
        <v>534.13300000000004</v>
      </c>
      <c r="AT23" s="29">
        <f t="shared" si="19"/>
        <v>537.702</v>
      </c>
      <c r="AU23" s="29">
        <f t="shared" si="19"/>
        <v>581.74</v>
      </c>
      <c r="AV23" s="19">
        <f t="shared" si="19"/>
        <v>2161.7609999999995</v>
      </c>
      <c r="AW23" s="29">
        <f t="shared" si="19"/>
        <v>534.726</v>
      </c>
      <c r="AX23" s="29">
        <f>SUM(AX21:AX22)</f>
        <v>562.43599999999992</v>
      </c>
      <c r="AY23" s="29">
        <f>SUM(AY21:AY22)</f>
        <v>600.88799999999992</v>
      </c>
      <c r="AZ23" s="29">
        <f>SUM(AZ21:AZ22)</f>
        <v>665.51700000000005</v>
      </c>
      <c r="BA23" s="19">
        <f>SUM(BA21:BA22)</f>
        <v>2363.567</v>
      </c>
      <c r="BB23" s="29">
        <f>SUM(BB21:BB22)</f>
        <v>607.5809999999999</v>
      </c>
      <c r="BC23" s="29"/>
      <c r="BD23" s="29"/>
      <c r="BE23" s="29"/>
      <c r="BF23" s="30">
        <f>SUM(BF21:BF22)</f>
        <v>2504.75103352203</v>
      </c>
      <c r="BG23" s="30">
        <f t="shared" ref="BG23:BT23" si="20">SUM(BG21:BG22)</f>
        <v>2754.7041387817476</v>
      </c>
      <c r="BH23" s="30">
        <f t="shared" si="20"/>
        <v>2449.8349020257542</v>
      </c>
      <c r="BI23" s="30">
        <f t="shared" si="20"/>
        <v>2480.2936982127299</v>
      </c>
      <c r="BJ23" s="30">
        <f t="shared" si="20"/>
        <v>2465.4924175714405</v>
      </c>
      <c r="BK23" s="30">
        <f t="shared" si="20"/>
        <v>2426.5333105726531</v>
      </c>
      <c r="BL23" s="30">
        <f t="shared" si="20"/>
        <v>2387.9350947634398</v>
      </c>
      <c r="BM23" s="30">
        <f t="shared" si="20"/>
        <v>2300.0882217835965</v>
      </c>
      <c r="BN23" s="30">
        <f t="shared" si="20"/>
        <v>2259.9669298167764</v>
      </c>
      <c r="BO23" s="30">
        <f t="shared" si="20"/>
        <v>2150.8298446574599</v>
      </c>
      <c r="BP23" s="30">
        <f t="shared" si="20"/>
        <v>2020.6918960438559</v>
      </c>
      <c r="BQ23" s="30">
        <f t="shared" si="20"/>
        <v>1720.5779736827976</v>
      </c>
      <c r="BR23" s="30">
        <f t="shared" si="20"/>
        <v>1547.4954215511214</v>
      </c>
      <c r="BS23" s="30">
        <f t="shared" si="20"/>
        <v>1200.6112015171661</v>
      </c>
      <c r="BT23" s="30">
        <f t="shared" si="20"/>
        <v>1054.8641557415517</v>
      </c>
      <c r="BU23" s="22"/>
    </row>
    <row r="24" spans="2:73" ht="15.6">
      <c r="C24" s="16" t="s">
        <v>48</v>
      </c>
      <c r="D24" s="23">
        <f>D87</f>
        <v>2.8090000000000002</v>
      </c>
      <c r="E24" s="23">
        <f>E87</f>
        <v>3.2210000000000001</v>
      </c>
      <c r="F24" s="23">
        <f>F87</f>
        <v>3.6999999999999997</v>
      </c>
      <c r="G24" s="23">
        <f>G87</f>
        <v>3.6680000000000001</v>
      </c>
      <c r="H24" s="24">
        <f t="shared" si="12"/>
        <v>13.398</v>
      </c>
      <c r="I24" s="23">
        <f>I87</f>
        <v>6.0749999999999993</v>
      </c>
      <c r="J24" s="23">
        <f>J87</f>
        <v>11.065</v>
      </c>
      <c r="K24" s="23">
        <f>K87</f>
        <v>21.857999999999997</v>
      </c>
      <c r="L24" s="23">
        <f>L87</f>
        <v>23.149000000000001</v>
      </c>
      <c r="M24" s="24">
        <f t="shared" si="13"/>
        <v>62.146999999999998</v>
      </c>
      <c r="N24" s="23">
        <f>N87</f>
        <v>24.923999999999999</v>
      </c>
      <c r="O24" s="23">
        <f>O87</f>
        <v>23.398</v>
      </c>
      <c r="P24" s="23">
        <f>P87</f>
        <v>23.148999999999997</v>
      </c>
      <c r="Q24" s="23">
        <f>Q87</f>
        <v>24.493000000000002</v>
      </c>
      <c r="R24" s="24">
        <f t="shared" si="14"/>
        <v>95.963999999999999</v>
      </c>
      <c r="S24" s="23">
        <f>S87</f>
        <v>22.716000000000001</v>
      </c>
      <c r="T24" s="23">
        <f>T87</f>
        <v>26.618000000000002</v>
      </c>
      <c r="U24" s="23">
        <f>U87</f>
        <v>26.754000000000001</v>
      </c>
      <c r="V24" s="23">
        <f>V87</f>
        <v>28.137</v>
      </c>
      <c r="W24" s="24">
        <f t="shared" si="15"/>
        <v>104.22500000000001</v>
      </c>
      <c r="X24" s="23">
        <f>X87</f>
        <v>27.602999999999998</v>
      </c>
      <c r="Y24" s="23">
        <f>Y87</f>
        <v>21.041</v>
      </c>
      <c r="Z24" s="23">
        <f>Z87</f>
        <v>27.599</v>
      </c>
      <c r="AA24" s="23">
        <f>AA87</f>
        <v>22.209</v>
      </c>
      <c r="AB24" s="24">
        <f t="shared" si="16"/>
        <v>98.451999999999998</v>
      </c>
      <c r="AC24" s="23">
        <f>AC87</f>
        <v>22.64</v>
      </c>
      <c r="AD24" s="23">
        <f>AD87</f>
        <v>23.016999999999999</v>
      </c>
      <c r="AE24" s="23">
        <f>AE87</f>
        <v>22.963000000000001</v>
      </c>
      <c r="AF24" s="23">
        <f>AF87</f>
        <v>32.177</v>
      </c>
      <c r="AG24" s="24">
        <f t="shared" si="17"/>
        <v>100.797</v>
      </c>
      <c r="AH24" s="23">
        <f>AH87</f>
        <v>23.819000000000003</v>
      </c>
      <c r="AI24" s="23">
        <f>AI87</f>
        <v>27.145</v>
      </c>
      <c r="AJ24" s="23">
        <f>AJ87</f>
        <v>29.63</v>
      </c>
      <c r="AK24" s="23">
        <f>AK87</f>
        <v>23.782</v>
      </c>
      <c r="AL24" s="24">
        <f t="shared" si="18"/>
        <v>104.37599999999999</v>
      </c>
      <c r="AM24" s="23">
        <f>AM87</f>
        <v>32.224999999999994</v>
      </c>
      <c r="AN24" s="23">
        <f>AN87</f>
        <v>32.911000000000001</v>
      </c>
      <c r="AO24" s="23">
        <f>AO87</f>
        <v>25.049000000000003</v>
      </c>
      <c r="AP24" s="23">
        <f>AP87</f>
        <v>24.725000000000001</v>
      </c>
      <c r="AQ24" s="31">
        <f>SUM(AM24:AP24)</f>
        <v>114.91</v>
      </c>
      <c r="AR24" s="23">
        <f>AR87</f>
        <v>31.847000000000001</v>
      </c>
      <c r="AS24" s="23">
        <f>AS87</f>
        <v>25.968</v>
      </c>
      <c r="AT24" s="23">
        <f>AT87</f>
        <v>29.414999999999999</v>
      </c>
      <c r="AU24" s="23">
        <f>AU87</f>
        <v>34.063000000000002</v>
      </c>
      <c r="AV24" s="31">
        <f>SUM(AR24:AU24)</f>
        <v>121.29299999999999</v>
      </c>
      <c r="AW24" s="23">
        <f>AW87</f>
        <v>26.984000000000002</v>
      </c>
      <c r="AX24" s="23">
        <f>AX87</f>
        <v>26.087</v>
      </c>
      <c r="AY24" s="23">
        <f>AY87</f>
        <v>40.176000000000002</v>
      </c>
      <c r="AZ24" s="23">
        <f>AZ87</f>
        <v>48.297999999999995</v>
      </c>
      <c r="BA24" s="31">
        <f>SUM(AW24:AZ24)</f>
        <v>141.54499999999999</v>
      </c>
      <c r="BB24" s="31">
        <f>BB87</f>
        <v>38.192999999999998</v>
      </c>
      <c r="BC24" s="31"/>
      <c r="BD24" s="31"/>
      <c r="BE24" s="31"/>
      <c r="BF24" s="31">
        <f>BF$23*(1-BF48)</f>
        <v>154.78695184144775</v>
      </c>
      <c r="BG24" s="31">
        <f t="shared" ref="BG24:BT24" si="21">BG$23*(1-BG48)</f>
        <v>170.23338893186525</v>
      </c>
      <c r="BH24" s="31">
        <f t="shared" si="21"/>
        <v>151.39328097856759</v>
      </c>
      <c r="BI24" s="31">
        <f t="shared" si="21"/>
        <v>153.27555356991272</v>
      </c>
      <c r="BJ24" s="31">
        <f t="shared" si="21"/>
        <v>152.36087379409744</v>
      </c>
      <c r="BK24" s="31">
        <f t="shared" si="21"/>
        <v>149.95330460334733</v>
      </c>
      <c r="BL24" s="31">
        <f t="shared" si="21"/>
        <v>147.56803752822989</v>
      </c>
      <c r="BM24" s="31">
        <f t="shared" si="21"/>
        <v>142.13933442945014</v>
      </c>
      <c r="BN24" s="31">
        <f t="shared" si="21"/>
        <v>139.65994529880575</v>
      </c>
      <c r="BO24" s="31">
        <f t="shared" si="21"/>
        <v>132.91556371413498</v>
      </c>
      <c r="BP24" s="31">
        <f t="shared" si="21"/>
        <v>124.87338462519217</v>
      </c>
      <c r="BQ24" s="31">
        <f t="shared" si="21"/>
        <v>106.32714245351865</v>
      </c>
      <c r="BR24" s="31">
        <f t="shared" si="21"/>
        <v>95.631101089387997</v>
      </c>
      <c r="BS24" s="31">
        <f t="shared" si="21"/>
        <v>74.194578919176962</v>
      </c>
      <c r="BT24" s="31">
        <f t="shared" si="21"/>
        <v>65.187799142034336</v>
      </c>
      <c r="BU24" s="22"/>
    </row>
    <row r="25" spans="2:73">
      <c r="C25" s="1" t="s">
        <v>0</v>
      </c>
      <c r="D25" s="32">
        <f>D23-D24</f>
        <v>47.786999999999999</v>
      </c>
      <c r="E25" s="32">
        <f>E23-E24</f>
        <v>61.061999999999998</v>
      </c>
      <c r="F25" s="32">
        <f>F23-F24</f>
        <v>69.307999999999993</v>
      </c>
      <c r="G25" s="32">
        <f>G23-G24</f>
        <v>79.584000000000003</v>
      </c>
      <c r="H25" s="18">
        <f t="shared" si="12"/>
        <v>257.74099999999999</v>
      </c>
      <c r="I25" s="32">
        <f>I23-I24</f>
        <v>96.454999999999998</v>
      </c>
      <c r="J25" s="32">
        <f>J23-J24</f>
        <v>118.47400000000002</v>
      </c>
      <c r="K25" s="32">
        <f>K23-K24</f>
        <v>153.65699999999998</v>
      </c>
      <c r="L25" s="32">
        <f>L23-L24</f>
        <v>160.554</v>
      </c>
      <c r="M25" s="18">
        <f t="shared" si="13"/>
        <v>529.14</v>
      </c>
      <c r="N25" s="32">
        <f>N23-N24</f>
        <v>171.31299999999999</v>
      </c>
      <c r="O25" s="32">
        <f>O23-O24</f>
        <v>184.85399999999998</v>
      </c>
      <c r="P25" s="32">
        <f>P23-P24</f>
        <v>209.011</v>
      </c>
      <c r="Q25" s="32">
        <f>Q23-Q24</f>
        <v>211.28100000000001</v>
      </c>
      <c r="R25" s="18">
        <f t="shared" si="14"/>
        <v>776.45900000000006</v>
      </c>
      <c r="S25" s="32">
        <f>S23-S24</f>
        <v>224.20299999999997</v>
      </c>
      <c r="T25" s="32">
        <f>T23-T24</f>
        <v>264.61200000000002</v>
      </c>
      <c r="U25" s="32">
        <f>U23-U24</f>
        <v>279.83</v>
      </c>
      <c r="V25" s="32">
        <f>V23-V24</f>
        <v>300.005</v>
      </c>
      <c r="W25" s="18">
        <f t="shared" si="15"/>
        <v>1068.6500000000001</v>
      </c>
      <c r="X25" s="32">
        <f>X23-X24</f>
        <v>281.7</v>
      </c>
      <c r="Y25" s="32">
        <f>Y23-Y24</f>
        <v>312.70600000000002</v>
      </c>
      <c r="Z25" s="32">
        <f>Z23-Z24</f>
        <v>313.27300000000002</v>
      </c>
      <c r="AA25" s="32">
        <f>AA23-AA24</f>
        <v>318.67199999999997</v>
      </c>
      <c r="AB25" s="18">
        <f t="shared" si="16"/>
        <v>1226.3509999999999</v>
      </c>
      <c r="AC25" s="32">
        <f>AC23-AC24</f>
        <v>313.37</v>
      </c>
      <c r="AD25" s="32">
        <f>AD23-AD24</f>
        <v>358.14400000000001</v>
      </c>
      <c r="AE25" s="32">
        <f>AE23-AE24</f>
        <v>351.21799999999996</v>
      </c>
      <c r="AF25" s="32">
        <f>AF23-AF24</f>
        <v>364.44399999999996</v>
      </c>
      <c r="AG25" s="18">
        <f t="shared" si="17"/>
        <v>1387.1759999999999</v>
      </c>
      <c r="AH25" s="32">
        <f>AH23-AH24</f>
        <v>352.23399999999998</v>
      </c>
      <c r="AI25" s="32">
        <f>AI23-AI24</f>
        <v>367.24099999999999</v>
      </c>
      <c r="AJ25" s="32">
        <f>AJ23-AJ24</f>
        <v>382.22500000000002</v>
      </c>
      <c r="AK25" s="32">
        <f>AK23-AK24</f>
        <v>412.61700000000002</v>
      </c>
      <c r="AL25" s="18">
        <f t="shared" si="18"/>
        <v>1514.3169999999998</v>
      </c>
      <c r="AM25" s="32">
        <f t="shared" ref="AM25:AV25" si="22">AM23-AM24</f>
        <v>412.38800000000003</v>
      </c>
      <c r="AN25" s="32">
        <f t="shared" si="22"/>
        <v>467.56800000000004</v>
      </c>
      <c r="AO25" s="32">
        <f t="shared" si="22"/>
        <v>444.32400000000001</v>
      </c>
      <c r="AP25" s="32">
        <f t="shared" si="22"/>
        <v>451.73199999999997</v>
      </c>
      <c r="AQ25" s="30">
        <f t="shared" si="22"/>
        <v>1776.0120000000002</v>
      </c>
      <c r="AR25" s="32">
        <f t="shared" si="22"/>
        <v>476.33900000000006</v>
      </c>
      <c r="AS25" s="32">
        <f t="shared" si="22"/>
        <v>508.16500000000002</v>
      </c>
      <c r="AT25" s="32">
        <f t="shared" si="22"/>
        <v>508.28699999999998</v>
      </c>
      <c r="AU25" s="32">
        <f t="shared" si="22"/>
        <v>547.67700000000002</v>
      </c>
      <c r="AV25" s="30">
        <f t="shared" si="22"/>
        <v>2040.4679999999996</v>
      </c>
      <c r="AW25" s="32">
        <f t="shared" ref="AW25:BB25" si="23">AW23-AW24</f>
        <v>507.74200000000002</v>
      </c>
      <c r="AX25" s="32">
        <f t="shared" si="23"/>
        <v>536.34899999999993</v>
      </c>
      <c r="AY25" s="32">
        <f t="shared" si="23"/>
        <v>560.71199999999988</v>
      </c>
      <c r="AZ25" s="32">
        <f t="shared" si="23"/>
        <v>617.21900000000005</v>
      </c>
      <c r="BA25" s="30">
        <f t="shared" si="23"/>
        <v>2222.0219999999999</v>
      </c>
      <c r="BB25" s="30">
        <f t="shared" si="23"/>
        <v>569.38799999999992</v>
      </c>
      <c r="BC25" s="30"/>
      <c r="BD25" s="30"/>
      <c r="BE25" s="30"/>
      <c r="BF25" s="30">
        <f>BF23-BF24</f>
        <v>2349.9640816805822</v>
      </c>
      <c r="BG25" s="30">
        <f t="shared" ref="BG25:BT25" si="24">BG23-BG24</f>
        <v>2584.4707498498824</v>
      </c>
      <c r="BH25" s="30">
        <f t="shared" si="24"/>
        <v>2298.4416210471868</v>
      </c>
      <c r="BI25" s="30">
        <f t="shared" si="24"/>
        <v>2327.0181446428173</v>
      </c>
      <c r="BJ25" s="30">
        <f t="shared" si="24"/>
        <v>2313.1315437773428</v>
      </c>
      <c r="BK25" s="30">
        <f t="shared" si="24"/>
        <v>2276.5800059693056</v>
      </c>
      <c r="BL25" s="30">
        <f t="shared" si="24"/>
        <v>2240.3670572352098</v>
      </c>
      <c r="BM25" s="30">
        <f t="shared" si="24"/>
        <v>2157.9488873541463</v>
      </c>
      <c r="BN25" s="30">
        <f t="shared" si="24"/>
        <v>2120.3069845179707</v>
      </c>
      <c r="BO25" s="30">
        <f t="shared" si="24"/>
        <v>2017.9142809433249</v>
      </c>
      <c r="BP25" s="30">
        <f t="shared" si="24"/>
        <v>1895.8185114186638</v>
      </c>
      <c r="BQ25" s="30">
        <f t="shared" si="24"/>
        <v>1614.2508312292789</v>
      </c>
      <c r="BR25" s="30">
        <f t="shared" si="24"/>
        <v>1451.8643204617333</v>
      </c>
      <c r="BS25" s="30">
        <f t="shared" si="24"/>
        <v>1126.4166225979891</v>
      </c>
      <c r="BT25" s="30">
        <f t="shared" si="24"/>
        <v>989.67635659951736</v>
      </c>
      <c r="BU25" s="22"/>
    </row>
    <row r="26" spans="2:73">
      <c r="C26" s="16" t="s">
        <v>49</v>
      </c>
      <c r="D26" s="17">
        <f>D95</f>
        <v>17.499000000000002</v>
      </c>
      <c r="E26" s="17">
        <f>E95</f>
        <v>19.676000000000002</v>
      </c>
      <c r="F26" s="17">
        <f>F95</f>
        <v>22.417000000000002</v>
      </c>
      <c r="G26" s="17">
        <f>G95</f>
        <v>22.506999999999998</v>
      </c>
      <c r="H26" s="18">
        <f t="shared" si="12"/>
        <v>82.099000000000004</v>
      </c>
      <c r="I26" s="17">
        <f>I95</f>
        <v>35.856000000000002</v>
      </c>
      <c r="J26" s="17">
        <f>J95</f>
        <v>45.354999999999997</v>
      </c>
      <c r="K26" s="17">
        <f>K95</f>
        <v>51.649000000000001</v>
      </c>
      <c r="L26" s="17">
        <f>L95</f>
        <v>54.136000000000003</v>
      </c>
      <c r="M26" s="18">
        <f t="shared" si="13"/>
        <v>186.99600000000001</v>
      </c>
      <c r="N26" s="17">
        <f>N95</f>
        <v>56.540000000000006</v>
      </c>
      <c r="O26" s="17">
        <f>O95</f>
        <v>62.886000000000003</v>
      </c>
      <c r="P26" s="17">
        <f>P95</f>
        <v>59.625</v>
      </c>
      <c r="Q26" s="17">
        <f>Q95</f>
        <v>64.481000000000009</v>
      </c>
      <c r="R26" s="18">
        <f t="shared" si="14"/>
        <v>243.53200000000004</v>
      </c>
      <c r="S26" s="17">
        <f>S95</f>
        <v>76.472999999999999</v>
      </c>
      <c r="T26" s="17">
        <f>T95</f>
        <v>80.435999999999993</v>
      </c>
      <c r="U26" s="17">
        <f>U95</f>
        <v>78.667000000000002</v>
      </c>
      <c r="V26" s="17">
        <f>V95</f>
        <v>83.477000000000004</v>
      </c>
      <c r="W26" s="18">
        <f t="shared" si="15"/>
        <v>319.053</v>
      </c>
      <c r="X26" s="17">
        <f>X95</f>
        <v>95.040999999999997</v>
      </c>
      <c r="Y26" s="17">
        <f>Y95</f>
        <v>88.47</v>
      </c>
      <c r="Z26" s="17">
        <f>Z95</f>
        <v>84.501999999999995</v>
      </c>
      <c r="AA26" s="17">
        <f>AA95</f>
        <v>87.409000000000006</v>
      </c>
      <c r="AB26" s="18">
        <f t="shared" si="16"/>
        <v>355.42199999999997</v>
      </c>
      <c r="AC26" s="17">
        <f>AC95</f>
        <v>102.61099999999999</v>
      </c>
      <c r="AD26" s="17">
        <f>AD95</f>
        <v>99.488</v>
      </c>
      <c r="AE26" s="17">
        <f>AE95</f>
        <v>94.533999999999992</v>
      </c>
      <c r="AF26" s="17">
        <f>AF95</f>
        <v>108.20400000000001</v>
      </c>
      <c r="AG26" s="18">
        <f t="shared" si="17"/>
        <v>404.83699999999999</v>
      </c>
      <c r="AH26" s="17">
        <f>AH95</f>
        <v>118.44999999999999</v>
      </c>
      <c r="AI26" s="17">
        <f>AI95</f>
        <v>111.45400000000001</v>
      </c>
      <c r="AJ26" s="17">
        <f>AJ95</f>
        <v>103.62</v>
      </c>
      <c r="AK26" s="17">
        <f>AK95</f>
        <v>121.41400000000002</v>
      </c>
      <c r="AL26" s="18">
        <f t="shared" si="18"/>
        <v>454.93799999999999</v>
      </c>
      <c r="AM26" s="17">
        <f>AM95</f>
        <v>131.97899999999998</v>
      </c>
      <c r="AN26" s="17">
        <f>AN95</f>
        <v>137.70600000000002</v>
      </c>
      <c r="AO26" s="17">
        <f>AO95</f>
        <v>136.89499999999998</v>
      </c>
      <c r="AP26" s="17">
        <f>AP95</f>
        <v>142.107</v>
      </c>
      <c r="AQ26" s="33">
        <f>SUM(AM26:AP26)</f>
        <v>548.68700000000001</v>
      </c>
      <c r="AR26" s="17">
        <f>AR95</f>
        <v>147.577</v>
      </c>
      <c r="AS26" s="17">
        <f>AS95</f>
        <v>155.32900000000001</v>
      </c>
      <c r="AT26" s="17">
        <f>AT95</f>
        <v>158.404</v>
      </c>
      <c r="AU26" s="17">
        <f>AU95</f>
        <v>196.935</v>
      </c>
      <c r="AV26" s="33">
        <f>SUM(AR26:AU26)</f>
        <v>658.245</v>
      </c>
      <c r="AW26" s="17">
        <f>AW95</f>
        <v>187.804</v>
      </c>
      <c r="AX26" s="17">
        <f>AX95</f>
        <v>170.386</v>
      </c>
      <c r="AY26" s="17">
        <f>AY95</f>
        <v>186.28100000000001</v>
      </c>
      <c r="AZ26" s="17">
        <f>AZ95</f>
        <v>225.37799999999999</v>
      </c>
      <c r="BA26" s="33">
        <f>SUM(AW26:AZ26)</f>
        <v>769.84899999999993</v>
      </c>
      <c r="BB26" s="33">
        <f>BB95</f>
        <v>228.39999999999998</v>
      </c>
      <c r="BC26" s="33"/>
      <c r="BD26" s="33"/>
      <c r="BE26" s="33"/>
      <c r="BF26" s="33">
        <f>BF$23*BF50</f>
        <v>876.66286173271044</v>
      </c>
      <c r="BG26" s="33">
        <f t="shared" ref="BG26:BT26" si="25">BG$23*BG50</f>
        <v>964.14644857361156</v>
      </c>
      <c r="BH26" s="33">
        <f t="shared" si="25"/>
        <v>857.44221570901391</v>
      </c>
      <c r="BI26" s="33">
        <f t="shared" si="25"/>
        <v>806.09545191913719</v>
      </c>
      <c r="BJ26" s="33">
        <f t="shared" si="25"/>
        <v>801.28503571071815</v>
      </c>
      <c r="BK26" s="33">
        <f t="shared" si="25"/>
        <v>788.62332593611234</v>
      </c>
      <c r="BL26" s="33">
        <f t="shared" si="25"/>
        <v>716.38052842903187</v>
      </c>
      <c r="BM26" s="33">
        <f t="shared" si="25"/>
        <v>690.02646653507895</v>
      </c>
      <c r="BN26" s="33">
        <f t="shared" si="25"/>
        <v>677.99007894503291</v>
      </c>
      <c r="BO26" s="33">
        <f t="shared" si="25"/>
        <v>645.24895339723798</v>
      </c>
      <c r="BP26" s="33">
        <f t="shared" si="25"/>
        <v>606.20756881315674</v>
      </c>
      <c r="BQ26" s="33">
        <f t="shared" si="25"/>
        <v>516.17339210483931</v>
      </c>
      <c r="BR26" s="33">
        <f t="shared" si="25"/>
        <v>464.24862646533637</v>
      </c>
      <c r="BS26" s="33">
        <f t="shared" si="25"/>
        <v>360.18336045514985</v>
      </c>
      <c r="BT26" s="33">
        <f t="shared" si="25"/>
        <v>316.45924672246548</v>
      </c>
      <c r="BU26" s="22"/>
    </row>
    <row r="27" spans="2:73">
      <c r="C27" s="16" t="s">
        <v>50</v>
      </c>
      <c r="D27" s="17">
        <f>D91</f>
        <v>3.0389999999999997</v>
      </c>
      <c r="E27" s="17">
        <f>E91</f>
        <v>2.5340000000000003</v>
      </c>
      <c r="F27" s="17">
        <f>F91</f>
        <v>2.4409999999999998</v>
      </c>
      <c r="G27" s="17">
        <f>G91</f>
        <v>1.6179999999999999</v>
      </c>
      <c r="H27" s="18">
        <f t="shared" si="12"/>
        <v>9.6319999999999997</v>
      </c>
      <c r="I27" s="17">
        <f>I91</f>
        <v>3.444</v>
      </c>
      <c r="J27" s="17">
        <f>J91</f>
        <v>1.7990000000000002</v>
      </c>
      <c r="K27" s="17">
        <f>K91</f>
        <v>6.2389999999999999</v>
      </c>
      <c r="L27" s="17">
        <f>L91</f>
        <v>6.3550000000000004</v>
      </c>
      <c r="M27" s="18">
        <f t="shared" si="13"/>
        <v>17.837</v>
      </c>
      <c r="N27" s="17">
        <f>N91</f>
        <v>5.6829999999999998</v>
      </c>
      <c r="O27" s="17">
        <f>O91</f>
        <v>7.6970000000000001</v>
      </c>
      <c r="P27" s="17">
        <f>P91</f>
        <v>9.8780000000000001</v>
      </c>
      <c r="Q27" s="17">
        <f>Q91</f>
        <v>11.004</v>
      </c>
      <c r="R27" s="18">
        <f t="shared" si="14"/>
        <v>34.262</v>
      </c>
      <c r="S27" s="17">
        <f>S91</f>
        <v>15.328000000000001</v>
      </c>
      <c r="T27" s="17">
        <f>T91</f>
        <v>16.509999999999998</v>
      </c>
      <c r="U27" s="17">
        <f>U91</f>
        <v>18.367999999999999</v>
      </c>
      <c r="V27" s="17">
        <f>V91</f>
        <v>21.164000000000001</v>
      </c>
      <c r="W27" s="18">
        <f t="shared" si="15"/>
        <v>71.37</v>
      </c>
      <c r="X27" s="17">
        <f>X91</f>
        <v>23.696000000000002</v>
      </c>
      <c r="Y27" s="17">
        <f>Y91</f>
        <v>23.966999999999999</v>
      </c>
      <c r="Z27" s="17">
        <f>Z91</f>
        <v>22.997999999999998</v>
      </c>
      <c r="AA27" s="17">
        <f>AA91</f>
        <v>26.016999999999999</v>
      </c>
      <c r="AB27" s="18">
        <f t="shared" si="16"/>
        <v>96.677999999999997</v>
      </c>
      <c r="AC27" s="17">
        <f>AC91</f>
        <v>27.962</v>
      </c>
      <c r="AD27" s="17">
        <f>AD91</f>
        <v>35.561999999999998</v>
      </c>
      <c r="AE27" s="17">
        <f>AE91</f>
        <v>43.323</v>
      </c>
      <c r="AF27" s="17">
        <f>AF91</f>
        <v>39.619</v>
      </c>
      <c r="AG27" s="18">
        <f t="shared" si="17"/>
        <v>146.46600000000001</v>
      </c>
      <c r="AH27" s="17">
        <f>AH91</f>
        <v>40.785999999999994</v>
      </c>
      <c r="AI27" s="17">
        <f>AI91</f>
        <v>35.297999999999995</v>
      </c>
      <c r="AJ27" s="17">
        <f>AJ91</f>
        <v>42.712000000000003</v>
      </c>
      <c r="AK27" s="17">
        <f>AK91</f>
        <v>43.276000000000003</v>
      </c>
      <c r="AL27" s="18">
        <f t="shared" si="18"/>
        <v>162.072</v>
      </c>
      <c r="AM27" s="17">
        <f>AM91</f>
        <v>47.292000000000002</v>
      </c>
      <c r="AN27" s="17">
        <f>AN91</f>
        <v>51.423000000000002</v>
      </c>
      <c r="AO27" s="17">
        <f>AO91</f>
        <v>46.559999999999995</v>
      </c>
      <c r="AP27" s="17">
        <f>AP91</f>
        <v>51.303999999999995</v>
      </c>
      <c r="AQ27" s="33">
        <f>SUM(AM27:AP27)</f>
        <v>196.57900000000001</v>
      </c>
      <c r="AR27" s="17">
        <f>AR91</f>
        <v>54.581999999999994</v>
      </c>
      <c r="AS27" s="17">
        <f>AS91</f>
        <v>56.488</v>
      </c>
      <c r="AT27" s="17">
        <f>AT91</f>
        <v>73.356999999999999</v>
      </c>
      <c r="AU27" s="17">
        <f>AU91</f>
        <v>90.070000000000007</v>
      </c>
      <c r="AV27" s="33">
        <f>SUM(AR27:AU27)</f>
        <v>274.49700000000001</v>
      </c>
      <c r="AW27" s="17">
        <f>AW91</f>
        <v>79.721999999999994</v>
      </c>
      <c r="AX27" s="17">
        <f>AX91</f>
        <v>71.259</v>
      </c>
      <c r="AY27" s="17">
        <f>AY91</f>
        <v>71.184000000000012</v>
      </c>
      <c r="AZ27" s="17">
        <f>AZ91</f>
        <v>83.968000000000004</v>
      </c>
      <c r="BA27" s="33">
        <f>SUM(AW27:AZ27)</f>
        <v>306.13300000000004</v>
      </c>
      <c r="BB27" s="33">
        <f>BB91</f>
        <v>67.929999999999993</v>
      </c>
      <c r="BC27" s="33"/>
      <c r="BD27" s="33"/>
      <c r="BE27" s="33"/>
      <c r="BF27" s="33">
        <f>BF$23*BF51</f>
        <v>375.71265502830448</v>
      </c>
      <c r="BG27" s="33">
        <f t="shared" ref="BG27:BT27" si="26">BG$23*BG51</f>
        <v>413.20562081726212</v>
      </c>
      <c r="BH27" s="33">
        <f t="shared" si="26"/>
        <v>367.47523530386314</v>
      </c>
      <c r="BI27" s="33">
        <f t="shared" si="26"/>
        <v>310.03671227659123</v>
      </c>
      <c r="BJ27" s="33">
        <f t="shared" si="26"/>
        <v>308.18655219643006</v>
      </c>
      <c r="BK27" s="33">
        <f t="shared" si="26"/>
        <v>303.31666382158164</v>
      </c>
      <c r="BL27" s="33">
        <f t="shared" si="26"/>
        <v>238.79350947634398</v>
      </c>
      <c r="BM27" s="33">
        <f t="shared" si="26"/>
        <v>230.00882217835965</v>
      </c>
      <c r="BN27" s="33">
        <f t="shared" si="26"/>
        <v>225.99669298167765</v>
      </c>
      <c r="BO27" s="33">
        <f t="shared" si="26"/>
        <v>215.08298446574599</v>
      </c>
      <c r="BP27" s="33">
        <f t="shared" si="26"/>
        <v>202.0691896043856</v>
      </c>
      <c r="BQ27" s="33">
        <f t="shared" si="26"/>
        <v>172.05779736827978</v>
      </c>
      <c r="BR27" s="33">
        <f t="shared" si="26"/>
        <v>154.74954215511215</v>
      </c>
      <c r="BS27" s="33">
        <f t="shared" si="26"/>
        <v>120.06112015171662</v>
      </c>
      <c r="BT27" s="33">
        <f t="shared" si="26"/>
        <v>105.48641557415517</v>
      </c>
      <c r="BU27" s="22"/>
    </row>
    <row r="28" spans="2:73" ht="15.6">
      <c r="C28" s="16" t="s">
        <v>51</v>
      </c>
      <c r="D28" s="23">
        <f>D101</f>
        <v>0</v>
      </c>
      <c r="E28" s="23">
        <f>E101</f>
        <v>0</v>
      </c>
      <c r="F28" s="23">
        <f>F101</f>
        <v>0</v>
      </c>
      <c r="G28" s="23">
        <f>G101</f>
        <v>0</v>
      </c>
      <c r="H28" s="24">
        <f t="shared" si="12"/>
        <v>0</v>
      </c>
      <c r="I28" s="23">
        <f>I101</f>
        <v>0</v>
      </c>
      <c r="J28" s="23">
        <f>J101</f>
        <v>0</v>
      </c>
      <c r="K28" s="23">
        <f>K101</f>
        <v>0</v>
      </c>
      <c r="L28" s="23">
        <f>L101</f>
        <v>0</v>
      </c>
      <c r="M28" s="24">
        <f t="shared" si="13"/>
        <v>0</v>
      </c>
      <c r="N28" s="23">
        <f>N101</f>
        <v>0</v>
      </c>
      <c r="O28" s="23">
        <f>O101</f>
        <v>0</v>
      </c>
      <c r="P28" s="23">
        <f>P101</f>
        <v>0</v>
      </c>
      <c r="Q28" s="23">
        <f>Q101</f>
        <v>0</v>
      </c>
      <c r="R28" s="24">
        <f t="shared" si="14"/>
        <v>0</v>
      </c>
      <c r="S28" s="23">
        <f>S101</f>
        <v>0</v>
      </c>
      <c r="T28" s="23">
        <f>T101</f>
        <v>0</v>
      </c>
      <c r="U28" s="23">
        <f>U101</f>
        <v>0</v>
      </c>
      <c r="V28" s="23">
        <f>V101</f>
        <v>0</v>
      </c>
      <c r="W28" s="24">
        <f t="shared" si="15"/>
        <v>0</v>
      </c>
      <c r="X28" s="23">
        <f>X101</f>
        <v>0</v>
      </c>
      <c r="Y28" s="23">
        <f>Y101</f>
        <v>0</v>
      </c>
      <c r="Z28" s="23">
        <f>Z101</f>
        <v>0</v>
      </c>
      <c r="AA28" s="23">
        <f>AA101</f>
        <v>0</v>
      </c>
      <c r="AB28" s="24">
        <f t="shared" si="16"/>
        <v>0</v>
      </c>
      <c r="AC28" s="23">
        <f>AC101</f>
        <v>0</v>
      </c>
      <c r="AD28" s="23">
        <f>AD101</f>
        <v>0</v>
      </c>
      <c r="AE28" s="23">
        <f>AE101</f>
        <v>0</v>
      </c>
      <c r="AF28" s="23">
        <f>AF101</f>
        <v>0</v>
      </c>
      <c r="AG28" s="24">
        <f t="shared" si="17"/>
        <v>0</v>
      </c>
      <c r="AH28" s="23">
        <f>AH101</f>
        <v>0</v>
      </c>
      <c r="AI28" s="23">
        <f>AI101</f>
        <v>2</v>
      </c>
      <c r="AJ28" s="23">
        <f>AJ101</f>
        <v>0</v>
      </c>
      <c r="AK28" s="23">
        <f>AK101</f>
        <v>0</v>
      </c>
      <c r="AL28" s="24">
        <f t="shared" si="18"/>
        <v>2</v>
      </c>
      <c r="AM28" s="23">
        <f>AM101</f>
        <v>0</v>
      </c>
      <c r="AN28" s="23">
        <f>AN101</f>
        <v>0</v>
      </c>
      <c r="AO28" s="23">
        <f>AO101</f>
        <v>0</v>
      </c>
      <c r="AP28" s="23">
        <f>AP101</f>
        <v>0</v>
      </c>
      <c r="AQ28" s="25">
        <f>SUM(AM28:AP28)</f>
        <v>0</v>
      </c>
      <c r="AR28" s="23">
        <f>AR101</f>
        <v>0</v>
      </c>
      <c r="AS28" s="23">
        <f>AS101</f>
        <v>2.2000000000000028</v>
      </c>
      <c r="AT28" s="23">
        <f>AT101</f>
        <v>3.5</v>
      </c>
      <c r="AU28" s="23">
        <f>AU101</f>
        <v>0</v>
      </c>
      <c r="AV28" s="25">
        <f>SUM(AR28:AU28)</f>
        <v>5.7000000000000028</v>
      </c>
      <c r="AW28" s="23">
        <f>AW101</f>
        <v>202.24999999999997</v>
      </c>
      <c r="AX28" s="23">
        <f>AX101</f>
        <v>2.9999999999999929</v>
      </c>
      <c r="AY28" s="23">
        <f>AY101</f>
        <v>10</v>
      </c>
      <c r="AZ28" s="23">
        <f>AZ101</f>
        <v>36</v>
      </c>
      <c r="BA28" s="25">
        <f>SUM(AW28:AZ28)</f>
        <v>251.24999999999997</v>
      </c>
      <c r="BB28" s="25">
        <f>BB101</f>
        <v>0</v>
      </c>
      <c r="BC28" s="25"/>
      <c r="BD28" s="25"/>
      <c r="BE28" s="25"/>
      <c r="BF28" s="25">
        <f>BA28</f>
        <v>251.24999999999997</v>
      </c>
      <c r="BG28" s="25">
        <f>BF28</f>
        <v>251.24999999999997</v>
      </c>
      <c r="BH28" s="25">
        <v>0</v>
      </c>
      <c r="BI28" s="25">
        <v>0</v>
      </c>
      <c r="BJ28" s="25">
        <v>0</v>
      </c>
      <c r="BK28" s="25">
        <v>0</v>
      </c>
      <c r="BL28" s="25">
        <v>0</v>
      </c>
      <c r="BM28" s="25">
        <v>0</v>
      </c>
      <c r="BN28" s="25">
        <v>0</v>
      </c>
      <c r="BO28" s="25">
        <v>0</v>
      </c>
      <c r="BP28" s="25">
        <v>0</v>
      </c>
      <c r="BQ28" s="25">
        <v>0</v>
      </c>
      <c r="BR28" s="25">
        <v>0</v>
      </c>
      <c r="BS28" s="25">
        <v>0</v>
      </c>
      <c r="BT28" s="25">
        <v>0</v>
      </c>
      <c r="BU28" s="22"/>
    </row>
    <row r="29" spans="2:73" s="2" customFormat="1">
      <c r="B29" s="1"/>
      <c r="C29" s="1" t="s">
        <v>52</v>
      </c>
      <c r="D29" s="29">
        <f>D25-SUM(D26:D28)</f>
        <v>27.248999999999995</v>
      </c>
      <c r="E29" s="29">
        <f>E25-SUM(E26:E28)</f>
        <v>38.851999999999997</v>
      </c>
      <c r="F29" s="29">
        <f>F25-SUM(F26:F28)</f>
        <v>44.449999999999989</v>
      </c>
      <c r="G29" s="29">
        <f>G25-SUM(G26:G28)</f>
        <v>55.459000000000003</v>
      </c>
      <c r="H29" s="18">
        <f t="shared" si="12"/>
        <v>166.01</v>
      </c>
      <c r="I29" s="29">
        <f>I25-SUM(I26:I28)</f>
        <v>57.154999999999994</v>
      </c>
      <c r="J29" s="29">
        <f>J25-SUM(J26:J28)</f>
        <v>71.320000000000022</v>
      </c>
      <c r="K29" s="29">
        <f>K25-SUM(K26:K28)</f>
        <v>95.768999999999977</v>
      </c>
      <c r="L29" s="29">
        <f>L25-SUM(L26:L28)</f>
        <v>100.063</v>
      </c>
      <c r="M29" s="18">
        <f t="shared" si="13"/>
        <v>324.30700000000002</v>
      </c>
      <c r="N29" s="29">
        <f>N25-SUM(N26:N28)</f>
        <v>109.08999999999997</v>
      </c>
      <c r="O29" s="29">
        <f>O25-SUM(O26:O28)</f>
        <v>114.27099999999999</v>
      </c>
      <c r="P29" s="29">
        <f>P25-SUM(P26:P28)</f>
        <v>139.50799999999998</v>
      </c>
      <c r="Q29" s="29">
        <f>Q25-SUM(Q26:Q28)</f>
        <v>135.79599999999999</v>
      </c>
      <c r="R29" s="18">
        <f t="shared" si="14"/>
        <v>498.66499999999991</v>
      </c>
      <c r="S29" s="29">
        <f>S25-SUM(S26:S28)</f>
        <v>132.40199999999999</v>
      </c>
      <c r="T29" s="29">
        <f>T25-SUM(T26:T28)</f>
        <v>167.66600000000003</v>
      </c>
      <c r="U29" s="29">
        <f>U25-SUM(U26:U28)</f>
        <v>182.79499999999999</v>
      </c>
      <c r="V29" s="29">
        <f>V25-SUM(V26:V28)</f>
        <v>195.36399999999998</v>
      </c>
      <c r="W29" s="18">
        <f t="shared" si="15"/>
        <v>678.22699999999986</v>
      </c>
      <c r="X29" s="29">
        <f>X25-SUM(X26:X28)</f>
        <v>162.96299999999999</v>
      </c>
      <c r="Y29" s="29">
        <f>Y25-SUM(Y26:Y28)</f>
        <v>200.26900000000001</v>
      </c>
      <c r="Z29" s="29">
        <f>Z25-SUM(Z26:Z28)</f>
        <v>205.77300000000002</v>
      </c>
      <c r="AA29" s="29">
        <f>AA25-SUM(AA26:AA28)</f>
        <v>205.24599999999998</v>
      </c>
      <c r="AB29" s="18">
        <f t="shared" si="16"/>
        <v>774.25099999999998</v>
      </c>
      <c r="AC29" s="29">
        <f>AC25-SUM(AC26:AC28)</f>
        <v>182.79700000000003</v>
      </c>
      <c r="AD29" s="29">
        <f>AD25-SUM(AD26:AD28)</f>
        <v>223.09399999999999</v>
      </c>
      <c r="AE29" s="29">
        <f>AE25-SUM(AE26:AE28)</f>
        <v>213.36099999999996</v>
      </c>
      <c r="AF29" s="29">
        <f>AF25-SUM(AF26:AF28)</f>
        <v>216.62099999999995</v>
      </c>
      <c r="AG29" s="18">
        <f t="shared" si="17"/>
        <v>835.87299999999993</v>
      </c>
      <c r="AH29" s="29">
        <f>AH25-SUM(AH26:AH28)</f>
        <v>192.99799999999999</v>
      </c>
      <c r="AI29" s="29">
        <f>AI25-SUM(AI26:AI28)</f>
        <v>218.48899999999998</v>
      </c>
      <c r="AJ29" s="29">
        <f>AJ25-SUM(AJ26:AJ28)</f>
        <v>235.89300000000003</v>
      </c>
      <c r="AK29" s="29">
        <f>AK25-SUM(AK26:AK28)</f>
        <v>247.92699999999999</v>
      </c>
      <c r="AL29" s="18">
        <f t="shared" si="18"/>
        <v>895.30700000000002</v>
      </c>
      <c r="AM29" s="29">
        <f t="shared" ref="AM29:AZ29" si="27">AM25-SUM(AM26:AM28)</f>
        <v>233.11700000000005</v>
      </c>
      <c r="AN29" s="29">
        <f t="shared" si="27"/>
        <v>278.43900000000002</v>
      </c>
      <c r="AO29" s="29">
        <f t="shared" si="27"/>
        <v>260.86900000000003</v>
      </c>
      <c r="AP29" s="29">
        <f t="shared" si="27"/>
        <v>258.32099999999997</v>
      </c>
      <c r="AQ29" s="19">
        <f t="shared" si="27"/>
        <v>1030.7460000000001</v>
      </c>
      <c r="AR29" s="29">
        <f t="shared" si="27"/>
        <v>274.18000000000006</v>
      </c>
      <c r="AS29" s="29">
        <f t="shared" si="27"/>
        <v>294.14800000000002</v>
      </c>
      <c r="AT29" s="29">
        <f t="shared" si="27"/>
        <v>273.02599999999995</v>
      </c>
      <c r="AU29" s="29">
        <f t="shared" si="27"/>
        <v>260.67200000000003</v>
      </c>
      <c r="AV29" s="19">
        <f t="shared" si="27"/>
        <v>1102.0259999999996</v>
      </c>
      <c r="AW29" s="29">
        <f t="shared" si="27"/>
        <v>37.966000000000065</v>
      </c>
      <c r="AX29" s="29">
        <f t="shared" si="27"/>
        <v>291.70399999999995</v>
      </c>
      <c r="AY29" s="29">
        <f t="shared" si="27"/>
        <v>293.24699999999984</v>
      </c>
      <c r="AZ29" s="29">
        <f t="shared" si="27"/>
        <v>271.87300000000005</v>
      </c>
      <c r="BA29" s="19">
        <f t="shared" ref="BA29:BT29" si="28">BA25-SUM(BA26:BA28)</f>
        <v>894.79</v>
      </c>
      <c r="BB29" s="19">
        <f t="shared" si="28"/>
        <v>273.05799999999994</v>
      </c>
      <c r="BC29" s="19">
        <f t="shared" si="28"/>
        <v>0</v>
      </c>
      <c r="BD29" s="19">
        <f t="shared" si="28"/>
        <v>0</v>
      </c>
      <c r="BE29" s="19">
        <f t="shared" si="28"/>
        <v>0</v>
      </c>
      <c r="BF29" s="19">
        <f t="shared" si="28"/>
        <v>846.33856491956726</v>
      </c>
      <c r="BG29" s="19">
        <f t="shared" si="28"/>
        <v>955.86868045900883</v>
      </c>
      <c r="BH29" s="19">
        <f t="shared" si="28"/>
        <v>1073.5241700343097</v>
      </c>
      <c r="BI29" s="19">
        <f t="shared" si="28"/>
        <v>1210.885980447089</v>
      </c>
      <c r="BJ29" s="19">
        <f t="shared" si="28"/>
        <v>1203.6599558701946</v>
      </c>
      <c r="BK29" s="19">
        <f t="shared" si="28"/>
        <v>1184.6400162116115</v>
      </c>
      <c r="BL29" s="19">
        <f t="shared" si="28"/>
        <v>1285.193019329834</v>
      </c>
      <c r="BM29" s="19">
        <f t="shared" si="28"/>
        <v>1237.9135986407077</v>
      </c>
      <c r="BN29" s="19">
        <f t="shared" si="28"/>
        <v>1216.3202125912601</v>
      </c>
      <c r="BO29" s="19">
        <f t="shared" si="28"/>
        <v>1157.5823430803409</v>
      </c>
      <c r="BP29" s="19">
        <f t="shared" si="28"/>
        <v>1087.5417530011214</v>
      </c>
      <c r="BQ29" s="19">
        <f t="shared" si="28"/>
        <v>926.01964175615979</v>
      </c>
      <c r="BR29" s="19">
        <f t="shared" si="28"/>
        <v>832.86615184128482</v>
      </c>
      <c r="BS29" s="19">
        <f t="shared" si="28"/>
        <v>646.17214199112254</v>
      </c>
      <c r="BT29" s="19">
        <f t="shared" si="28"/>
        <v>567.73069430289672</v>
      </c>
      <c r="BU29" s="22"/>
    </row>
    <row r="30" spans="2:73" s="2" customFormat="1">
      <c r="B30" s="1"/>
      <c r="C30" s="16" t="s">
        <v>192</v>
      </c>
      <c r="D30" s="17">
        <f>D105</f>
        <v>-0.57100000000000006</v>
      </c>
      <c r="E30" s="17">
        <f>E105</f>
        <v>-0.46900000000000003</v>
      </c>
      <c r="F30" s="17">
        <f>F105</f>
        <v>-0.125</v>
      </c>
      <c r="G30" s="17">
        <f>G105</f>
        <v>-4.1000000000000002E-2</v>
      </c>
      <c r="H30" s="18">
        <f t="shared" si="12"/>
        <v>-1.206</v>
      </c>
      <c r="I30" s="17">
        <f>I105</f>
        <v>4.3300000000000005E-2</v>
      </c>
      <c r="J30" s="17">
        <f>J105</f>
        <v>-1.214</v>
      </c>
      <c r="K30" s="17">
        <f>K105</f>
        <v>-6.4889999999999999</v>
      </c>
      <c r="L30" s="17">
        <f>L105</f>
        <v>-6.3789999999999996</v>
      </c>
      <c r="M30" s="18">
        <f t="shared" si="13"/>
        <v>-14.038699999999999</v>
      </c>
      <c r="N30" s="17">
        <f>N105</f>
        <v>-6.17</v>
      </c>
      <c r="O30" s="17">
        <f>O105</f>
        <v>-5.9489999999999998</v>
      </c>
      <c r="P30" s="17">
        <f>P105</f>
        <v>-5.1189999999999998</v>
      </c>
      <c r="Q30" s="17">
        <f>Q105</f>
        <v>-5.0880000000000001</v>
      </c>
      <c r="R30" s="18">
        <f t="shared" si="14"/>
        <v>-22.326000000000001</v>
      </c>
      <c r="S30" s="17">
        <f>S105</f>
        <v>-8.4380000000000006</v>
      </c>
      <c r="T30" s="17">
        <f>T105</f>
        <v>-9.5289999999999999</v>
      </c>
      <c r="U30" s="17">
        <f>U105</f>
        <v>-10.465</v>
      </c>
      <c r="V30" s="17">
        <f>V105</f>
        <v>-10.556000000000001</v>
      </c>
      <c r="W30" s="18">
        <f t="shared" si="15"/>
        <v>-38.988</v>
      </c>
      <c r="X30" s="17">
        <f>X105</f>
        <v>-10.229000000000001</v>
      </c>
      <c r="Y30" s="17">
        <f>Y105</f>
        <v>-9.7799999999999994</v>
      </c>
      <c r="Z30" s="17">
        <f>Z105</f>
        <v>-7.3500000000000005</v>
      </c>
      <c r="AA30" s="17">
        <f>AA105</f>
        <v>-6.8200000000000012</v>
      </c>
      <c r="AB30" s="18">
        <f t="shared" si="16"/>
        <v>-34.179000000000002</v>
      </c>
      <c r="AC30" s="17">
        <f>AC105</f>
        <v>-6.83</v>
      </c>
      <c r="AD30" s="17">
        <f>AD105</f>
        <v>-6.7070000000000007</v>
      </c>
      <c r="AE30" s="17">
        <f>AE105</f>
        <v>-12.856000000000002</v>
      </c>
      <c r="AF30" s="17">
        <f>AF105</f>
        <v>-13.416</v>
      </c>
      <c r="AG30" s="18">
        <f t="shared" si="17"/>
        <v>-39.808999999999997</v>
      </c>
      <c r="AH30" s="17">
        <f>AH105</f>
        <v>-13.229000000000001</v>
      </c>
      <c r="AI30" s="17">
        <f>AI105</f>
        <v>-12.530000000000001</v>
      </c>
      <c r="AJ30" s="17">
        <f>AJ105</f>
        <v>-11.337</v>
      </c>
      <c r="AK30" s="17">
        <f>AK105</f>
        <v>-10.633999999999999</v>
      </c>
      <c r="AL30" s="18">
        <f t="shared" si="18"/>
        <v>-47.730000000000004</v>
      </c>
      <c r="AM30" s="17">
        <f>AM105</f>
        <v>-9.9879999999999995</v>
      </c>
      <c r="AN30" s="17">
        <f>AN105</f>
        <v>-8.7590000000000003</v>
      </c>
      <c r="AO30" s="17">
        <f>AO105</f>
        <v>-7.7550000000000026</v>
      </c>
      <c r="AP30" s="17">
        <f>AP105</f>
        <v>-6.6129999999999995</v>
      </c>
      <c r="AQ30" s="34">
        <f>SUM(AM30:AP30)</f>
        <v>-33.115000000000002</v>
      </c>
      <c r="AR30" s="17">
        <f>AR105</f>
        <v>-6.7890000000000015</v>
      </c>
      <c r="AS30" s="17">
        <f>AS105</f>
        <v>-6.7830000000000013</v>
      </c>
      <c r="AT30" s="17">
        <f>AT105</f>
        <v>-6.0300000000000011</v>
      </c>
      <c r="AU30" s="17">
        <f>AU105</f>
        <v>-6.2629999999999999</v>
      </c>
      <c r="AV30" s="34">
        <f>SUM(AR30:AU30)</f>
        <v>-25.865000000000002</v>
      </c>
      <c r="AW30" s="17">
        <f>AW105</f>
        <v>-6.4959999999999987</v>
      </c>
      <c r="AX30" s="17">
        <f>AX105</f>
        <v>-8.9420000000000002</v>
      </c>
      <c r="AY30" s="17">
        <f>AY105</f>
        <v>-11.608000000000001</v>
      </c>
      <c r="AZ30" s="17">
        <f>AZ105</f>
        <v>-11.527000000000001</v>
      </c>
      <c r="BA30" s="34">
        <f>SUM(AW30:AZ30)</f>
        <v>-38.573</v>
      </c>
      <c r="BB30" s="34">
        <f>BB105</f>
        <v>-11.688000000000001</v>
      </c>
      <c r="BC30" s="34"/>
      <c r="BD30" s="34"/>
      <c r="BE30" s="34"/>
      <c r="BF30" s="34">
        <f>BF52*AVERAGE('Cintas BS'!M41:N41)*-1</f>
        <v>-45.619610504474657</v>
      </c>
      <c r="BG30" s="34">
        <f>BG52*AVERAGE('Cintas BS'!N41:O41)*-1</f>
        <v>-45.619610504474657</v>
      </c>
      <c r="BH30" s="34">
        <f>BH52*AVERAGE('Cintas BS'!O41:P41)*-1</f>
        <v>-45.619610504474657</v>
      </c>
      <c r="BI30" s="34">
        <f>BI52*AVERAGE('Cintas BS'!P41:Q41)*-1</f>
        <v>-45.619610504474657</v>
      </c>
      <c r="BJ30" s="34">
        <f>BJ52*AVERAGE('Cintas BS'!Q41:R41)*-1</f>
        <v>-45.619610504474657</v>
      </c>
      <c r="BK30" s="34">
        <f>BK52*AVERAGE('Cintas BS'!R41:S41)*-1</f>
        <v>-45.619610504474657</v>
      </c>
      <c r="BL30" s="34">
        <f>BL52*AVERAGE('Cintas BS'!S41:T41)*-1</f>
        <v>-45.619610504474657</v>
      </c>
      <c r="BM30" s="34">
        <f>BM52*AVERAGE('Cintas BS'!T41:U41)*-1</f>
        <v>-45.619610504474657</v>
      </c>
      <c r="BN30" s="34">
        <f>BN52*AVERAGE('Cintas BS'!U41:V41)*-1</f>
        <v>-45.619610504474657</v>
      </c>
      <c r="BO30" s="34">
        <f>BO52*AVERAGE('Cintas BS'!V41:W41)*-1</f>
        <v>-45.619610504474657</v>
      </c>
      <c r="BP30" s="34">
        <f>BP52*AVERAGE('Cintas BS'!W41:X41)*-1</f>
        <v>-45.619610504474657</v>
      </c>
      <c r="BQ30" s="34">
        <f>BQ52*AVERAGE('Cintas BS'!X41:Y41)*-1</f>
        <v>-45.619610504474657</v>
      </c>
      <c r="BR30" s="34">
        <f>BR52*AVERAGE('Cintas BS'!Y41:Z41)*-1</f>
        <v>-45.619610504474657</v>
      </c>
      <c r="BS30" s="34">
        <f>BS52*AVERAGE('Cintas BS'!Z41:AA41)*-1</f>
        <v>-45.619610504474657</v>
      </c>
      <c r="BT30" s="34">
        <f>BT52*AVERAGE('Cintas BS'!AA41:AB41)*-1</f>
        <v>-45.619610504474657</v>
      </c>
      <c r="BU30" s="22"/>
    </row>
    <row r="31" spans="2:73" s="2" customFormat="1" ht="15" customHeight="1">
      <c r="B31" s="1"/>
      <c r="C31" s="16" t="s">
        <v>54</v>
      </c>
      <c r="D31" s="17">
        <f>D108+D67</f>
        <v>0</v>
      </c>
      <c r="E31" s="17">
        <f>E108+E67</f>
        <v>0</v>
      </c>
      <c r="F31" s="17">
        <f>F108+F67</f>
        <v>0</v>
      </c>
      <c r="G31" s="17">
        <f>G108+G67</f>
        <v>0</v>
      </c>
      <c r="H31" s="18">
        <f t="shared" si="12"/>
        <v>0</v>
      </c>
      <c r="I31" s="17">
        <f>I108+I67</f>
        <v>0</v>
      </c>
      <c r="J31" s="17">
        <f>J108+J67</f>
        <v>0</v>
      </c>
      <c r="K31" s="17">
        <f>K108+K67</f>
        <v>-1.099</v>
      </c>
      <c r="L31" s="17">
        <f>L108+L67</f>
        <v>-2.2629999999999999</v>
      </c>
      <c r="M31" s="18">
        <f t="shared" si="13"/>
        <v>-3.3620000000000001</v>
      </c>
      <c r="N31" s="17">
        <f>N108+N67</f>
        <v>0.27100000000000002</v>
      </c>
      <c r="O31" s="17">
        <f>O108+O67</f>
        <v>-0.38500000000000001</v>
      </c>
      <c r="P31" s="17">
        <f>P108+P67</f>
        <v>-0.61399999999999999</v>
      </c>
      <c r="Q31" s="17">
        <f>Q108+Q67</f>
        <v>-0.96899999999999997</v>
      </c>
      <c r="R31" s="18">
        <f t="shared" si="14"/>
        <v>-1.6970000000000001</v>
      </c>
      <c r="S31" s="17">
        <f>S108+S67</f>
        <v>0.123</v>
      </c>
      <c r="T31" s="17">
        <f>T108+T67</f>
        <v>7.3999999999999996E-2</v>
      </c>
      <c r="U31" s="17">
        <f>U108+U67</f>
        <v>6.4829999999999997</v>
      </c>
      <c r="V31" s="17">
        <f>V108+V67</f>
        <v>2.0030000000000001</v>
      </c>
      <c r="W31" s="18">
        <f t="shared" si="15"/>
        <v>8.6829999999999998</v>
      </c>
      <c r="X31" s="17">
        <f>X108+X67</f>
        <v>2.2450000000000001</v>
      </c>
      <c r="Y31" s="17">
        <f>Y108+Y67</f>
        <v>-1.9139999999999999</v>
      </c>
      <c r="Z31" s="17">
        <f>Z108+Z67</f>
        <v>-0.97699999999999998</v>
      </c>
      <c r="AA31" s="17">
        <f>AA108+AA67</f>
        <v>2.0910000000000002</v>
      </c>
      <c r="AB31" s="18">
        <f t="shared" si="16"/>
        <v>1.4450000000000003</v>
      </c>
      <c r="AC31" s="17">
        <f>AC108+AC67</f>
        <v>-0.81899999999999995</v>
      </c>
      <c r="AD31" s="17">
        <f>AD108+AD67</f>
        <v>0</v>
      </c>
      <c r="AE31" s="17">
        <f>AE108+AE67</f>
        <v>-0.749</v>
      </c>
      <c r="AF31" s="17">
        <f>AF108+AF67</f>
        <v>4.9400000000000004</v>
      </c>
      <c r="AG31" s="18">
        <f t="shared" si="17"/>
        <v>3.3720000000000003</v>
      </c>
      <c r="AH31" s="17">
        <f>AH108+AH67</f>
        <v>-1.464</v>
      </c>
      <c r="AI31" s="17">
        <f>AI108+AI67</f>
        <v>-5.4269999999999996</v>
      </c>
      <c r="AJ31" s="17">
        <f>AJ108+AJ67</f>
        <v>-2.2240000000000002</v>
      </c>
      <c r="AK31" s="17">
        <f>AK108+AK67</f>
        <v>-0.85399999999999998</v>
      </c>
      <c r="AL31" s="18">
        <f t="shared" si="18"/>
        <v>-9.9689999999999994</v>
      </c>
      <c r="AM31" s="17">
        <f>AM108+AM67</f>
        <v>-1.728</v>
      </c>
      <c r="AN31" s="17">
        <f>AN108+AN67</f>
        <v>-2.6970000000000001</v>
      </c>
      <c r="AO31" s="17">
        <f>AO108+AO67</f>
        <v>-0.75600000000000001</v>
      </c>
      <c r="AP31" s="17">
        <f>AP108+AP67</f>
        <v>-1.694</v>
      </c>
      <c r="AQ31" s="30">
        <f>SUM(AM31:AP31)</f>
        <v>-6.875</v>
      </c>
      <c r="AR31" s="17">
        <f>AR108+AR67</f>
        <v>-0.61099999999999999</v>
      </c>
      <c r="AS31" s="17">
        <f>AS108+AS67</f>
        <v>-1.9330000000000001</v>
      </c>
      <c r="AT31" s="17">
        <f>AT108+AT67</f>
        <v>-1.0329999999999999</v>
      </c>
      <c r="AU31" s="17">
        <f>AU108+AU67</f>
        <v>-2.234</v>
      </c>
      <c r="AV31" s="30">
        <f>SUM(AR31:AU31)</f>
        <v>-5.8109999999999999</v>
      </c>
      <c r="AW31" s="17">
        <f>AW108+AW67</f>
        <v>-1.1319999999999999</v>
      </c>
      <c r="AX31" s="17">
        <f>AX108+AX67</f>
        <v>-0.46400000000000002</v>
      </c>
      <c r="AY31" s="17">
        <f>AY108+AY67</f>
        <v>-0.63900000000000001</v>
      </c>
      <c r="AZ31" s="17">
        <f>AZ108+AZ67</f>
        <v>-1.036</v>
      </c>
      <c r="BA31" s="30">
        <f>SUM(AW31:AZ31)</f>
        <v>-3.2709999999999999</v>
      </c>
      <c r="BB31" s="30">
        <f>BB108+BB67</f>
        <v>0.94299999999999995</v>
      </c>
      <c r="BC31" s="30"/>
      <c r="BD31" s="30"/>
      <c r="BE31" s="30"/>
      <c r="BF31" s="30">
        <v>0</v>
      </c>
      <c r="BG31" s="30">
        <v>0</v>
      </c>
      <c r="BH31" s="30">
        <v>0</v>
      </c>
      <c r="BI31" s="30">
        <v>0</v>
      </c>
      <c r="BJ31" s="30">
        <v>0</v>
      </c>
      <c r="BK31" s="30">
        <v>0</v>
      </c>
      <c r="BL31" s="30">
        <v>0</v>
      </c>
      <c r="BM31" s="30">
        <v>0</v>
      </c>
      <c r="BN31" s="30">
        <v>0</v>
      </c>
      <c r="BO31" s="30">
        <v>0</v>
      </c>
      <c r="BP31" s="30">
        <v>0</v>
      </c>
      <c r="BQ31" s="30">
        <v>0</v>
      </c>
      <c r="BR31" s="30">
        <v>0</v>
      </c>
      <c r="BS31" s="30">
        <v>0</v>
      </c>
      <c r="BT31" s="30">
        <v>0</v>
      </c>
      <c r="BU31" s="22"/>
    </row>
    <row r="32" spans="2:73" ht="15.6">
      <c r="C32" s="16" t="s">
        <v>55</v>
      </c>
      <c r="D32" s="23">
        <f>D68-D109</f>
        <v>0</v>
      </c>
      <c r="E32" s="23">
        <f>E68-E109</f>
        <v>0</v>
      </c>
      <c r="F32" s="23">
        <f>F68-F109</f>
        <v>0</v>
      </c>
      <c r="G32" s="23">
        <f>G68-G109</f>
        <v>0</v>
      </c>
      <c r="H32" s="24">
        <f t="shared" si="12"/>
        <v>0</v>
      </c>
      <c r="I32" s="23">
        <f>I68-I109</f>
        <v>0</v>
      </c>
      <c r="J32" s="23">
        <f>J68-J109</f>
        <v>-0.24</v>
      </c>
      <c r="K32" s="23">
        <f>K68-K109</f>
        <v>0</v>
      </c>
      <c r="L32" s="23">
        <f>L68-L109</f>
        <v>0</v>
      </c>
      <c r="M32" s="24">
        <f t="shared" si="13"/>
        <v>-0.24</v>
      </c>
      <c r="N32" s="23">
        <f>N68-N109</f>
        <v>0</v>
      </c>
      <c r="O32" s="23">
        <f>O68-O109</f>
        <v>0</v>
      </c>
      <c r="P32" s="23">
        <f>P68-P109</f>
        <v>0</v>
      </c>
      <c r="Q32" s="23">
        <f>Q68-Q109</f>
        <v>0</v>
      </c>
      <c r="R32" s="24">
        <f t="shared" si="14"/>
        <v>0</v>
      </c>
      <c r="S32" s="23">
        <f>S68-S109</f>
        <v>0</v>
      </c>
      <c r="T32" s="23">
        <f>T68-T109</f>
        <v>0</v>
      </c>
      <c r="U32" s="23">
        <f>U68-U109</f>
        <v>0</v>
      </c>
      <c r="V32" s="23">
        <f>V68-V109</f>
        <v>0</v>
      </c>
      <c r="W32" s="24">
        <f t="shared" si="15"/>
        <v>0</v>
      </c>
      <c r="X32" s="23">
        <f>X68-X109</f>
        <v>0</v>
      </c>
      <c r="Y32" s="23">
        <f>Y68-Y109</f>
        <v>0</v>
      </c>
      <c r="Z32" s="23">
        <f>Z68-Z109</f>
        <v>0</v>
      </c>
      <c r="AA32" s="23">
        <f>AA68-AA109</f>
        <v>0</v>
      </c>
      <c r="AB32" s="24">
        <f t="shared" si="16"/>
        <v>0</v>
      </c>
      <c r="AC32" s="23">
        <f>AC68-AC109</f>
        <v>0</v>
      </c>
      <c r="AD32" s="23">
        <f>AD68-AD109</f>
        <v>0</v>
      </c>
      <c r="AE32" s="23">
        <f>AE68-AE109</f>
        <v>0</v>
      </c>
      <c r="AF32" s="23">
        <f>AF68-AF109</f>
        <v>0</v>
      </c>
      <c r="AG32" s="24">
        <f t="shared" si="17"/>
        <v>0</v>
      </c>
      <c r="AH32" s="23">
        <f>AH68-AH109</f>
        <v>0</v>
      </c>
      <c r="AI32" s="23">
        <f>AI68-AI109</f>
        <v>0</v>
      </c>
      <c r="AJ32" s="23">
        <f>AJ68-AJ109</f>
        <v>0</v>
      </c>
      <c r="AK32" s="23">
        <f>AK68-AK109</f>
        <v>0</v>
      </c>
      <c r="AL32" s="24">
        <f t="shared" si="18"/>
        <v>0</v>
      </c>
      <c r="AM32" s="23">
        <f>AM68-AM109</f>
        <v>0</v>
      </c>
      <c r="AN32" s="23">
        <f>AN68-AN109</f>
        <v>-1.425</v>
      </c>
      <c r="AO32" s="23">
        <f ca="1">AO68-AO109</f>
        <v>0</v>
      </c>
      <c r="AP32" s="23">
        <f>AP68-AP109</f>
        <v>0</v>
      </c>
      <c r="AQ32" s="31">
        <f ca="1">SUM(AM32:AP32)</f>
        <v>-1.425</v>
      </c>
      <c r="AR32" s="23">
        <f>AR68-AR109</f>
        <v>0</v>
      </c>
      <c r="AS32" s="23">
        <f>AS68-AS109</f>
        <v>0</v>
      </c>
      <c r="AT32" s="23">
        <f>AT68-AT109</f>
        <v>0</v>
      </c>
      <c r="AU32" s="23">
        <f>AU68-AU109</f>
        <v>0</v>
      </c>
      <c r="AV32" s="31">
        <f>SUM(AR32:AU32)</f>
        <v>0</v>
      </c>
      <c r="AW32" s="23">
        <f>AW68-AW109</f>
        <v>0</v>
      </c>
      <c r="AX32" s="23">
        <f>AX68-AX109</f>
        <v>0</v>
      </c>
      <c r="AY32" s="23">
        <f>AY68-AY109</f>
        <v>0</v>
      </c>
      <c r="AZ32" s="23">
        <f>AZ68-AZ109</f>
        <v>0</v>
      </c>
      <c r="BA32" s="31">
        <f>SUM(AW32:AZ32)</f>
        <v>0</v>
      </c>
      <c r="BB32" s="31">
        <f>BB68-BB109</f>
        <v>0</v>
      </c>
      <c r="BC32" s="31"/>
      <c r="BD32" s="31"/>
      <c r="BE32" s="31"/>
      <c r="BF32" s="31">
        <v>0</v>
      </c>
      <c r="BG32" s="31">
        <v>0</v>
      </c>
      <c r="BH32" s="31">
        <v>0</v>
      </c>
      <c r="BI32" s="31">
        <v>0</v>
      </c>
      <c r="BJ32" s="31">
        <v>0</v>
      </c>
      <c r="BK32" s="31">
        <v>0</v>
      </c>
      <c r="BL32" s="31">
        <v>0</v>
      </c>
      <c r="BM32" s="31">
        <v>0</v>
      </c>
      <c r="BN32" s="31">
        <v>0</v>
      </c>
      <c r="BO32" s="31">
        <v>0</v>
      </c>
      <c r="BP32" s="31">
        <v>0</v>
      </c>
      <c r="BQ32" s="31">
        <v>0</v>
      </c>
      <c r="BR32" s="31">
        <v>0</v>
      </c>
      <c r="BS32" s="31">
        <v>0</v>
      </c>
      <c r="BT32" s="31">
        <v>0</v>
      </c>
      <c r="BU32" s="22"/>
    </row>
    <row r="33" spans="2:73" s="2" customFormat="1">
      <c r="B33" s="1"/>
      <c r="C33" s="38" t="s">
        <v>56</v>
      </c>
      <c r="D33" s="29">
        <f>D29+SUM(D30:D32)</f>
        <v>26.677999999999994</v>
      </c>
      <c r="E33" s="29">
        <f>E29+SUM(E30:E32)</f>
        <v>38.382999999999996</v>
      </c>
      <c r="F33" s="29">
        <f>F29+SUM(F30:F32)</f>
        <v>44.324999999999989</v>
      </c>
      <c r="G33" s="29">
        <f>G29+SUM(G30:G32)</f>
        <v>55.418000000000006</v>
      </c>
      <c r="H33" s="18">
        <f t="shared" si="12"/>
        <v>164.80399999999997</v>
      </c>
      <c r="I33" s="29">
        <f>I29+SUM(I30:I32)</f>
        <v>57.198299999999996</v>
      </c>
      <c r="J33" s="29">
        <f>J29+SUM(J30:J32)</f>
        <v>69.866000000000028</v>
      </c>
      <c r="K33" s="29">
        <f>K29+SUM(K30:K32)</f>
        <v>88.180999999999983</v>
      </c>
      <c r="L33" s="29">
        <f>L29+SUM(L30:L32)</f>
        <v>91.421000000000006</v>
      </c>
      <c r="M33" s="18">
        <f t="shared" si="13"/>
        <v>306.66630000000004</v>
      </c>
      <c r="N33" s="29">
        <f>N29+SUM(N30:N32)</f>
        <v>103.19099999999997</v>
      </c>
      <c r="O33" s="29">
        <f>O29+SUM(O30:O32)</f>
        <v>107.93699999999998</v>
      </c>
      <c r="P33" s="29">
        <f>P29+SUM(P30:P32)</f>
        <v>133.77499999999998</v>
      </c>
      <c r="Q33" s="29">
        <f>Q29+SUM(Q30:Q32)</f>
        <v>129.739</v>
      </c>
      <c r="R33" s="18">
        <f t="shared" si="14"/>
        <v>474.64199999999994</v>
      </c>
      <c r="S33" s="29">
        <f>S29+SUM(S30:S32)</f>
        <v>124.08699999999999</v>
      </c>
      <c r="T33" s="29">
        <f>T29+SUM(T30:T32)</f>
        <v>158.21100000000001</v>
      </c>
      <c r="U33" s="29">
        <f>U29+SUM(U30:U32)</f>
        <v>178.81299999999999</v>
      </c>
      <c r="V33" s="29">
        <f>V29+SUM(V30:V32)</f>
        <v>186.81099999999998</v>
      </c>
      <c r="W33" s="18">
        <f t="shared" si="15"/>
        <v>647.92200000000003</v>
      </c>
      <c r="X33" s="29">
        <f>X29+SUM(X30:X32)</f>
        <v>154.97899999999998</v>
      </c>
      <c r="Y33" s="29">
        <f>Y29+SUM(Y30:Y32)</f>
        <v>188.57500000000002</v>
      </c>
      <c r="Z33" s="29">
        <f>Z29+SUM(Z30:Z32)</f>
        <v>197.44600000000003</v>
      </c>
      <c r="AA33" s="29">
        <f>AA29+SUM(AA30:AA32)</f>
        <v>200.51699999999997</v>
      </c>
      <c r="AB33" s="18">
        <f t="shared" si="16"/>
        <v>741.51699999999994</v>
      </c>
      <c r="AC33" s="29">
        <f>AC29+SUM(AC30:AC32)</f>
        <v>175.14800000000002</v>
      </c>
      <c r="AD33" s="29">
        <f>AD29+SUM(AD30:AD32)</f>
        <v>216.387</v>
      </c>
      <c r="AE33" s="29">
        <f>AE29+SUM(AE30:AE32)</f>
        <v>199.75599999999997</v>
      </c>
      <c r="AF33" s="29">
        <f>AF29+SUM(AF30:AF32)</f>
        <v>208.14499999999995</v>
      </c>
      <c r="AG33" s="18">
        <f t="shared" si="17"/>
        <v>799.43599999999992</v>
      </c>
      <c r="AH33" s="29">
        <f>AH29+SUM(AH30:AH32)</f>
        <v>178.30499999999998</v>
      </c>
      <c r="AI33" s="29">
        <f>AI29+SUM(AI30:AI32)</f>
        <v>200.53199999999998</v>
      </c>
      <c r="AJ33" s="29">
        <f>AJ29+SUM(AJ30:AJ32)</f>
        <v>222.33200000000002</v>
      </c>
      <c r="AK33" s="29">
        <f>AK29+SUM(AK30:AK32)</f>
        <v>236.43899999999999</v>
      </c>
      <c r="AL33" s="18">
        <f t="shared" si="18"/>
        <v>837.60799999999995</v>
      </c>
      <c r="AM33" s="29">
        <f t="shared" ref="AM33:AY33" si="29">AM29+SUM(AM30:AM32)</f>
        <v>221.40100000000004</v>
      </c>
      <c r="AN33" s="29">
        <f t="shared" si="29"/>
        <v>265.55799999999999</v>
      </c>
      <c r="AO33" s="29">
        <f t="shared" ca="1" si="29"/>
        <v>252.35800000000003</v>
      </c>
      <c r="AP33" s="29">
        <f t="shared" si="29"/>
        <v>250.01399999999998</v>
      </c>
      <c r="AQ33" s="19">
        <f t="shared" ca="1" si="29"/>
        <v>989.33100000000013</v>
      </c>
      <c r="AR33" s="29">
        <f t="shared" si="29"/>
        <v>266.78000000000009</v>
      </c>
      <c r="AS33" s="29">
        <f t="shared" si="29"/>
        <v>285.43200000000002</v>
      </c>
      <c r="AT33" s="29">
        <f t="shared" si="29"/>
        <v>265.96299999999997</v>
      </c>
      <c r="AU33" s="29">
        <f t="shared" si="29"/>
        <v>252.17500000000001</v>
      </c>
      <c r="AV33" s="19">
        <f t="shared" si="29"/>
        <v>1070.3499999999997</v>
      </c>
      <c r="AW33" s="29">
        <f t="shared" si="29"/>
        <v>30.338000000000065</v>
      </c>
      <c r="AX33" s="29">
        <f t="shared" si="29"/>
        <v>282.29799999999994</v>
      </c>
      <c r="AY33" s="29">
        <f t="shared" si="29"/>
        <v>280.99999999999983</v>
      </c>
      <c r="AZ33" s="29">
        <f>AZ29+SUM(AZ30:AZ32)</f>
        <v>259.31000000000006</v>
      </c>
      <c r="BA33" s="19">
        <f>BA29+SUM(BA30:BA32)</f>
        <v>852.94599999999991</v>
      </c>
      <c r="BB33" s="19">
        <f>BB29+SUM(BB30:BB32)</f>
        <v>262.31299999999993</v>
      </c>
      <c r="BC33" s="19"/>
      <c r="BD33" s="19"/>
      <c r="BE33" s="19"/>
      <c r="BF33" s="19">
        <f t="shared" ref="BF33:BT33" si="30">BF29+SUM(BF30:BF32)</f>
        <v>800.71895441509264</v>
      </c>
      <c r="BG33" s="19">
        <f t="shared" si="30"/>
        <v>910.24906995453421</v>
      </c>
      <c r="BH33" s="19">
        <f t="shared" si="30"/>
        <v>1027.9045595298351</v>
      </c>
      <c r="BI33" s="19">
        <f t="shared" si="30"/>
        <v>1165.2663699426143</v>
      </c>
      <c r="BJ33" s="19">
        <f t="shared" si="30"/>
        <v>1158.04034536572</v>
      </c>
      <c r="BK33" s="19">
        <f t="shared" si="30"/>
        <v>1139.0204057071369</v>
      </c>
      <c r="BL33" s="19">
        <f t="shared" si="30"/>
        <v>1239.5734088253594</v>
      </c>
      <c r="BM33" s="19">
        <f t="shared" si="30"/>
        <v>1192.2939881362331</v>
      </c>
      <c r="BN33" s="19">
        <f t="shared" si="30"/>
        <v>1170.7006020867855</v>
      </c>
      <c r="BO33" s="19">
        <f t="shared" si="30"/>
        <v>1111.9627325758663</v>
      </c>
      <c r="BP33" s="19">
        <f t="shared" si="30"/>
        <v>1041.9221424966468</v>
      </c>
      <c r="BQ33" s="19">
        <f t="shared" si="30"/>
        <v>880.40003125168516</v>
      </c>
      <c r="BR33" s="19">
        <f t="shared" si="30"/>
        <v>787.2465413368102</v>
      </c>
      <c r="BS33" s="19">
        <f t="shared" si="30"/>
        <v>600.55253148664792</v>
      </c>
      <c r="BT33" s="19">
        <f t="shared" si="30"/>
        <v>522.1110837984221</v>
      </c>
      <c r="BU33" s="1"/>
    </row>
    <row r="34" spans="2:73" s="2" customFormat="1">
      <c r="B34" s="1"/>
      <c r="C34" s="16" t="s">
        <v>57</v>
      </c>
      <c r="D34" s="17">
        <f>D114</f>
        <v>0</v>
      </c>
      <c r="E34" s="17">
        <f>E114</f>
        <v>0</v>
      </c>
      <c r="F34" s="17">
        <f>F114</f>
        <v>0</v>
      </c>
      <c r="G34" s="17">
        <f>G114</f>
        <v>0</v>
      </c>
      <c r="H34" s="18">
        <f t="shared" si="12"/>
        <v>0</v>
      </c>
      <c r="I34" s="17">
        <f>I114</f>
        <v>5.5170000000000003</v>
      </c>
      <c r="J34" s="17">
        <f>J114</f>
        <v>3.6960000000000002</v>
      </c>
      <c r="K34" s="17">
        <f>K114</f>
        <v>9.593</v>
      </c>
      <c r="L34" s="17">
        <f>L114</f>
        <v>-2.5240000000000009</v>
      </c>
      <c r="M34" s="18">
        <f t="shared" si="13"/>
        <v>16.282</v>
      </c>
      <c r="N34" s="17">
        <f>N114</f>
        <v>18.766000000000002</v>
      </c>
      <c r="O34" s="17">
        <f>O114</f>
        <v>19.628</v>
      </c>
      <c r="P34" s="17">
        <f>P114</f>
        <v>24.378</v>
      </c>
      <c r="Q34" s="17">
        <f>Q114</f>
        <v>23.613</v>
      </c>
      <c r="R34" s="18">
        <f t="shared" si="14"/>
        <v>86.385000000000005</v>
      </c>
      <c r="S34" s="17">
        <f>S114</f>
        <v>22.971</v>
      </c>
      <c r="T34" s="17">
        <f>T114</f>
        <v>30.25</v>
      </c>
      <c r="U34" s="17">
        <f>U114</f>
        <v>34.869999999999997</v>
      </c>
      <c r="V34" s="17">
        <f>V114</f>
        <v>35.760000000000005</v>
      </c>
      <c r="W34" s="18">
        <f t="shared" si="15"/>
        <v>123.85100000000001</v>
      </c>
      <c r="X34" s="17">
        <f>X114</f>
        <v>29.910999999999998</v>
      </c>
      <c r="Y34" s="17">
        <f>Y114</f>
        <v>44.423000000000002</v>
      </c>
      <c r="Z34" s="17">
        <f>Z114</f>
        <v>38.106999999999999</v>
      </c>
      <c r="AA34" s="17">
        <f>AA114</f>
        <v>36.994999999999997</v>
      </c>
      <c r="AB34" s="18">
        <f t="shared" si="16"/>
        <v>149.43600000000001</v>
      </c>
      <c r="AC34" s="17">
        <f>AC114</f>
        <v>32.461999999999996</v>
      </c>
      <c r="AD34" s="17">
        <f>AD114</f>
        <v>50.582999999999998</v>
      </c>
      <c r="AE34" s="17">
        <f>AE114</f>
        <v>38.5</v>
      </c>
      <c r="AF34" s="17">
        <f>AF114</f>
        <v>42.231999999999999</v>
      </c>
      <c r="AG34" s="18">
        <f t="shared" si="17"/>
        <v>163.77699999999999</v>
      </c>
      <c r="AH34" s="17">
        <f>AH114</f>
        <v>36.921999999999997</v>
      </c>
      <c r="AI34" s="17">
        <f>AI114</f>
        <v>42.975000000000001</v>
      </c>
      <c r="AJ34" s="17">
        <f>AJ114</f>
        <v>24.41</v>
      </c>
      <c r="AK34" s="17">
        <f>AK114</f>
        <v>55.574000000000012</v>
      </c>
      <c r="AL34" s="18">
        <f t="shared" si="18"/>
        <v>159.881</v>
      </c>
      <c r="AM34" s="17">
        <f>AM114</f>
        <v>38.692999999999998</v>
      </c>
      <c r="AN34" s="17">
        <f>AN114</f>
        <v>50.335999999999999</v>
      </c>
      <c r="AO34" s="17">
        <f>AO114</f>
        <v>30.265999999999998</v>
      </c>
      <c r="AP34" s="17">
        <f>AP114</f>
        <v>29.22</v>
      </c>
      <c r="AQ34" s="30">
        <f>SUM(AM34:AP34)</f>
        <v>148.51499999999999</v>
      </c>
      <c r="AR34" s="17">
        <f>AR114</f>
        <v>52.713999999999999</v>
      </c>
      <c r="AS34" s="17">
        <f>AS114</f>
        <v>52.026999999999987</v>
      </c>
      <c r="AT34" s="17">
        <f>AT114</f>
        <v>29.655000000000001</v>
      </c>
      <c r="AU34" s="17">
        <f>AU114</f>
        <v>-2.3660000000000068</v>
      </c>
      <c r="AV34" s="30">
        <f>SUM(AR34:AU34)</f>
        <v>132.02999999999997</v>
      </c>
      <c r="AW34" s="17">
        <f>AW114</f>
        <v>4.6869999999999976</v>
      </c>
      <c r="AX34" s="17">
        <f>AX114</f>
        <v>73.084999999999994</v>
      </c>
      <c r="AY34" s="17">
        <f>AY114</f>
        <v>38.268000000000001</v>
      </c>
      <c r="AZ34" s="17">
        <f>AZ114</f>
        <v>29.968</v>
      </c>
      <c r="BA34" s="30">
        <f>SUM(AW34:AZ34)</f>
        <v>146.00799999999998</v>
      </c>
      <c r="BB34" s="30">
        <f>BB114</f>
        <v>37.658999999999999</v>
      </c>
      <c r="BC34" s="30"/>
      <c r="BD34" s="30"/>
      <c r="BE34" s="30"/>
      <c r="BF34" s="30">
        <f ca="1">BF33*BF53</f>
        <v>134.58377620633738</v>
      </c>
      <c r="BG34" s="30">
        <f t="shared" ref="BG34:BT34" ca="1" si="31">BG33*BG53</f>
        <v>152.99345225601004</v>
      </c>
      <c r="BH34" s="30">
        <f t="shared" ca="1" si="31"/>
        <v>172.76883035982439</v>
      </c>
      <c r="BI34" s="30">
        <f t="shared" ca="1" si="31"/>
        <v>195.85642064347758</v>
      </c>
      <c r="BJ34" s="30">
        <f t="shared" ca="1" si="31"/>
        <v>194.64188004948272</v>
      </c>
      <c r="BK34" s="30">
        <f t="shared" ca="1" si="31"/>
        <v>191.44503390470945</v>
      </c>
      <c r="BL34" s="30">
        <f t="shared" ca="1" si="31"/>
        <v>208.34584884598107</v>
      </c>
      <c r="BM34" s="30">
        <f t="shared" ca="1" si="31"/>
        <v>200.39918673925138</v>
      </c>
      <c r="BN34" s="30">
        <f t="shared" ca="1" si="31"/>
        <v>196.76979915002067</v>
      </c>
      <c r="BO34" s="30">
        <f t="shared" ca="1" si="31"/>
        <v>186.89721621501431</v>
      </c>
      <c r="BP34" s="30">
        <f t="shared" ca="1" si="31"/>
        <v>175.12488704932443</v>
      </c>
      <c r="BQ34" s="30">
        <f t="shared" ca="1" si="31"/>
        <v>147.97646555598493</v>
      </c>
      <c r="BR34" s="30">
        <f t="shared" ca="1" si="31"/>
        <v>132.31935094615181</v>
      </c>
      <c r="BS34" s="30">
        <f t="shared" ca="1" si="31"/>
        <v>100.94007023574082</v>
      </c>
      <c r="BT34" s="30">
        <f t="shared" ca="1" si="31"/>
        <v>87.755736103567159</v>
      </c>
      <c r="BU34" s="1"/>
    </row>
    <row r="35" spans="2:73" ht="15.6">
      <c r="C35" s="16" t="s">
        <v>51</v>
      </c>
      <c r="D35" s="23">
        <f>D71</f>
        <v>0</v>
      </c>
      <c r="E35" s="23">
        <f>E71</f>
        <v>0</v>
      </c>
      <c r="F35" s="23">
        <f>F71</f>
        <v>0</v>
      </c>
      <c r="G35" s="23">
        <f>G71</f>
        <v>0</v>
      </c>
      <c r="H35" s="24">
        <f t="shared" si="12"/>
        <v>0</v>
      </c>
      <c r="I35" s="23">
        <f>I71</f>
        <v>0</v>
      </c>
      <c r="J35" s="23">
        <f>J71</f>
        <v>0</v>
      </c>
      <c r="K35" s="23">
        <f>K71</f>
        <v>0</v>
      </c>
      <c r="L35" s="23">
        <f>L71</f>
        <v>0</v>
      </c>
      <c r="M35" s="24">
        <f t="shared" si="13"/>
        <v>0</v>
      </c>
      <c r="N35" s="23">
        <f>N71</f>
        <v>0</v>
      </c>
      <c r="O35" s="23">
        <f>O71</f>
        <v>0</v>
      </c>
      <c r="P35" s="23">
        <f>P71</f>
        <v>0</v>
      </c>
      <c r="Q35" s="23">
        <f>Q71</f>
        <v>0</v>
      </c>
      <c r="R35" s="24">
        <f t="shared" si="14"/>
        <v>0</v>
      </c>
      <c r="S35" s="23">
        <f>S71+1.258</f>
        <v>0.26900000000000002</v>
      </c>
      <c r="T35" s="23">
        <f>T71+0.244</f>
        <v>0.17099999999999999</v>
      </c>
      <c r="U35" s="23">
        <f>U71+0.002</f>
        <v>4.0000000000000001E-3</v>
      </c>
      <c r="V35" s="23">
        <f>V71</f>
        <v>-1E-3</v>
      </c>
      <c r="W35" s="24">
        <f t="shared" si="15"/>
        <v>0.443</v>
      </c>
      <c r="X35" s="23">
        <f>X71</f>
        <v>0</v>
      </c>
      <c r="Y35" s="23">
        <f>Y71+0.002</f>
        <v>1E-3</v>
      </c>
      <c r="Z35" s="23">
        <f>Z71</f>
        <v>0</v>
      </c>
      <c r="AA35" s="23">
        <f>AA71</f>
        <v>0</v>
      </c>
      <c r="AB35" s="24">
        <f t="shared" si="16"/>
        <v>1E-3</v>
      </c>
      <c r="AC35" s="23">
        <f>AC71</f>
        <v>0</v>
      </c>
      <c r="AD35" s="23">
        <f>AD71</f>
        <v>0</v>
      </c>
      <c r="AE35" s="23">
        <f>AE71</f>
        <v>0.10299999999999999</v>
      </c>
      <c r="AF35" s="23">
        <f>AF71</f>
        <v>0.27600000000000002</v>
      </c>
      <c r="AG35" s="24">
        <f t="shared" si="17"/>
        <v>0.379</v>
      </c>
      <c r="AH35" s="23">
        <f>AH71</f>
        <v>0.161</v>
      </c>
      <c r="AI35" s="23">
        <f>AI71</f>
        <v>0.20300000000000001</v>
      </c>
      <c r="AJ35" s="23">
        <f>AJ71</f>
        <v>0.27300000000000002</v>
      </c>
      <c r="AK35" s="23">
        <f>AK71</f>
        <v>0.372</v>
      </c>
      <c r="AL35" s="24">
        <f t="shared" si="18"/>
        <v>1.0089999999999999</v>
      </c>
      <c r="AM35" s="23">
        <f>AM71</f>
        <v>0.33700000000000002</v>
      </c>
      <c r="AN35" s="23">
        <f>AN71</f>
        <v>0.58599999999999997</v>
      </c>
      <c r="AO35" s="23">
        <f>AO71</f>
        <v>0.437</v>
      </c>
      <c r="AP35" s="23">
        <f>AP71</f>
        <v>0.84299999999999997</v>
      </c>
      <c r="AQ35" s="31">
        <f>SUM(AM35:AP35)</f>
        <v>2.2030000000000003</v>
      </c>
      <c r="AR35" s="23">
        <f>AR71</f>
        <v>0.89300000000000002</v>
      </c>
      <c r="AS35" s="23">
        <f>AS71</f>
        <v>0.86799999999999999</v>
      </c>
      <c r="AT35" s="23">
        <f>AT71</f>
        <v>1.03</v>
      </c>
      <c r="AU35" s="23">
        <f>AU71</f>
        <v>1.298</v>
      </c>
      <c r="AV35" s="31">
        <f>SUM(AR35:AU35)</f>
        <v>4.0890000000000004</v>
      </c>
      <c r="AW35" s="23">
        <f>AW71</f>
        <v>-0.182</v>
      </c>
      <c r="AX35" s="23">
        <f>AX71</f>
        <v>1.897</v>
      </c>
      <c r="AY35" s="23">
        <f>AY71</f>
        <v>0.623</v>
      </c>
      <c r="AZ35" s="23">
        <f>AZ71</f>
        <v>0.624</v>
      </c>
      <c r="BA35" s="31">
        <f>SUM(AW35:AZ35)</f>
        <v>2.9620000000000002</v>
      </c>
      <c r="BB35" s="31">
        <f>BB71</f>
        <v>-4.165</v>
      </c>
      <c r="BC35" s="31"/>
      <c r="BD35" s="31"/>
      <c r="BE35" s="31"/>
      <c r="BF35" s="31">
        <v>0</v>
      </c>
      <c r="BG35" s="31">
        <v>0</v>
      </c>
      <c r="BH35" s="31">
        <v>0</v>
      </c>
      <c r="BI35" s="31">
        <v>0</v>
      </c>
      <c r="BJ35" s="31">
        <v>0</v>
      </c>
      <c r="BK35" s="31">
        <v>0</v>
      </c>
      <c r="BL35" s="31">
        <v>0</v>
      </c>
      <c r="BM35" s="31">
        <v>0</v>
      </c>
      <c r="BN35" s="31">
        <v>0</v>
      </c>
      <c r="BO35" s="31">
        <v>0</v>
      </c>
      <c r="BP35" s="31">
        <v>0</v>
      </c>
      <c r="BQ35" s="31">
        <v>0</v>
      </c>
      <c r="BR35" s="31">
        <v>0</v>
      </c>
      <c r="BS35" s="31">
        <v>0</v>
      </c>
      <c r="BT35" s="31">
        <v>0</v>
      </c>
    </row>
    <row r="36" spans="2:73">
      <c r="C36" s="41" t="s">
        <v>58</v>
      </c>
      <c r="D36" s="42">
        <f>D33-SUM(D34:D35)</f>
        <v>26.677999999999994</v>
      </c>
      <c r="E36" s="42">
        <f>E33-SUM(E34:E35)</f>
        <v>38.382999999999996</v>
      </c>
      <c r="F36" s="42">
        <f>F33-SUM(F34:F35)</f>
        <v>44.324999999999989</v>
      </c>
      <c r="G36" s="42">
        <f>G33-SUM(G34:G35)</f>
        <v>55.418000000000006</v>
      </c>
      <c r="H36" s="43">
        <f t="shared" si="12"/>
        <v>164.80399999999997</v>
      </c>
      <c r="I36" s="42">
        <f>I33-SUM(I34:I35)</f>
        <v>51.681299999999993</v>
      </c>
      <c r="J36" s="42">
        <f>J33-SUM(J34:J35)</f>
        <v>66.17000000000003</v>
      </c>
      <c r="K36" s="42">
        <f>K33-SUM(K34:K35)</f>
        <v>78.58799999999998</v>
      </c>
      <c r="L36" s="42">
        <f>L33-SUM(L34:L35)</f>
        <v>93.945000000000007</v>
      </c>
      <c r="M36" s="43">
        <f t="shared" si="13"/>
        <v>290.3843</v>
      </c>
      <c r="N36" s="42">
        <f>N33-SUM(N34:N35)</f>
        <v>84.424999999999969</v>
      </c>
      <c r="O36" s="42">
        <f>O33-SUM(O34:O35)</f>
        <v>88.308999999999983</v>
      </c>
      <c r="P36" s="42">
        <f>P33-SUM(P34:P35)</f>
        <v>109.39699999999998</v>
      </c>
      <c r="Q36" s="42">
        <f>Q33-SUM(Q34:Q35)</f>
        <v>106.126</v>
      </c>
      <c r="R36" s="43">
        <f t="shared" si="14"/>
        <v>388.25699999999995</v>
      </c>
      <c r="S36" s="42">
        <f>S33-SUM(S34:S35)</f>
        <v>100.84699999999999</v>
      </c>
      <c r="T36" s="42">
        <f>T33-SUM(T34:T35)</f>
        <v>127.79000000000002</v>
      </c>
      <c r="U36" s="42">
        <f>U33-SUM(U34:U35)</f>
        <v>143.93899999999999</v>
      </c>
      <c r="V36" s="42">
        <f>V33-SUM(V34:V35)</f>
        <v>151.05199999999996</v>
      </c>
      <c r="W36" s="43">
        <f t="shared" si="15"/>
        <v>523.62799999999993</v>
      </c>
      <c r="X36" s="42">
        <f>X33-SUM(X34:X35)</f>
        <v>125.06799999999998</v>
      </c>
      <c r="Y36" s="42">
        <f>Y33-SUM(Y34:Y35)</f>
        <v>144.15100000000001</v>
      </c>
      <c r="Z36" s="42">
        <f>Z33-SUM(Z34:Z35)</f>
        <v>159.33900000000003</v>
      </c>
      <c r="AA36" s="42">
        <f>AA33-SUM(AA34:AA35)</f>
        <v>163.52199999999996</v>
      </c>
      <c r="AB36" s="43">
        <f t="shared" si="16"/>
        <v>592.07999999999993</v>
      </c>
      <c r="AC36" s="42">
        <f>AC33-SUM(AC34:AC35)</f>
        <v>142.68600000000004</v>
      </c>
      <c r="AD36" s="42">
        <f>AD33-SUM(AD34:AD35)</f>
        <v>165.804</v>
      </c>
      <c r="AE36" s="42">
        <f>AE33-SUM(AE34:AE35)</f>
        <v>161.15299999999996</v>
      </c>
      <c r="AF36" s="42">
        <f>AF33-SUM(AF34:AF35)</f>
        <v>165.63699999999994</v>
      </c>
      <c r="AG36" s="43">
        <f t="shared" si="17"/>
        <v>635.28</v>
      </c>
      <c r="AH36" s="42">
        <f>AH33-SUM(AH34:AH35)</f>
        <v>141.22199999999998</v>
      </c>
      <c r="AI36" s="42">
        <f>AI33-SUM(AI34:AI35)</f>
        <v>157.35399999999998</v>
      </c>
      <c r="AJ36" s="42">
        <f>AJ33-SUM(AJ34:AJ35)</f>
        <v>197.64900000000003</v>
      </c>
      <c r="AK36" s="42">
        <f>AK33-SUM(AK34:AK35)</f>
        <v>180.49299999999999</v>
      </c>
      <c r="AL36" s="43">
        <f t="shared" si="18"/>
        <v>676.71800000000007</v>
      </c>
      <c r="AM36" s="42">
        <f t="shared" ref="AM36:AR36" si="32">AM33-SUM(AM34:AM35)</f>
        <v>182.37100000000004</v>
      </c>
      <c r="AN36" s="42">
        <f t="shared" si="32"/>
        <v>214.636</v>
      </c>
      <c r="AO36" s="42">
        <f t="shared" ca="1" si="32"/>
        <v>221.65500000000003</v>
      </c>
      <c r="AP36" s="42">
        <f t="shared" si="32"/>
        <v>219.95099999999999</v>
      </c>
      <c r="AQ36" s="44">
        <f t="shared" ca="1" si="32"/>
        <v>838.61300000000017</v>
      </c>
      <c r="AR36" s="42">
        <f t="shared" si="32"/>
        <v>213.17300000000009</v>
      </c>
      <c r="AS36" s="42">
        <f t="shared" ref="AS36:AY36" si="33">AS33-SUM(AS34:AS35)</f>
        <v>232.53700000000003</v>
      </c>
      <c r="AT36" s="42">
        <f t="shared" si="33"/>
        <v>235.27799999999996</v>
      </c>
      <c r="AU36" s="42">
        <f t="shared" si="33"/>
        <v>253.24300000000002</v>
      </c>
      <c r="AV36" s="45">
        <f t="shared" si="33"/>
        <v>934.23099999999977</v>
      </c>
      <c r="AW36" s="42">
        <f t="shared" si="33"/>
        <v>25.833000000000069</v>
      </c>
      <c r="AX36" s="42">
        <f t="shared" si="33"/>
        <v>207.31599999999995</v>
      </c>
      <c r="AY36" s="42">
        <f t="shared" si="33"/>
        <v>242.10899999999984</v>
      </c>
      <c r="AZ36" s="42">
        <f>AZ33-SUM(AZ34:AZ35)</f>
        <v>228.71800000000007</v>
      </c>
      <c r="BA36" s="45">
        <f>BA33-SUM(BA34:BA35)</f>
        <v>703.97599999999989</v>
      </c>
      <c r="BB36" s="45">
        <f>BB33-SUM(BB34:BB35)</f>
        <v>228.81899999999993</v>
      </c>
      <c r="BC36" s="45"/>
      <c r="BD36" s="45"/>
      <c r="BE36" s="45"/>
      <c r="BF36" s="45">
        <f t="shared" ref="BF36:BT36" ca="1" si="34">BF33-SUM(BF34:BF35)</f>
        <v>666.13517820875529</v>
      </c>
      <c r="BG36" s="45">
        <f t="shared" ca="1" si="34"/>
        <v>757.25561769852413</v>
      </c>
      <c r="BH36" s="45">
        <f t="shared" ca="1" si="34"/>
        <v>855.13572917001068</v>
      </c>
      <c r="BI36" s="45">
        <f t="shared" ca="1" si="34"/>
        <v>969.40994929913677</v>
      </c>
      <c r="BJ36" s="45">
        <f t="shared" ca="1" si="34"/>
        <v>963.39846531623721</v>
      </c>
      <c r="BK36" s="45">
        <f t="shared" ca="1" si="34"/>
        <v>947.57537180242741</v>
      </c>
      <c r="BL36" s="45">
        <f t="shared" ca="1" si="34"/>
        <v>1031.2275599793784</v>
      </c>
      <c r="BM36" s="45">
        <f t="shared" ca="1" si="34"/>
        <v>991.89480139698173</v>
      </c>
      <c r="BN36" s="45">
        <f t="shared" ca="1" si="34"/>
        <v>973.93080293676485</v>
      </c>
      <c r="BO36" s="45">
        <f t="shared" ca="1" si="34"/>
        <v>925.06551636085203</v>
      </c>
      <c r="BP36" s="45">
        <f t="shared" ca="1" si="34"/>
        <v>866.7972554473223</v>
      </c>
      <c r="BQ36" s="45">
        <f t="shared" ca="1" si="34"/>
        <v>732.42356569570029</v>
      </c>
      <c r="BR36" s="45">
        <f t="shared" ca="1" si="34"/>
        <v>654.92719039065832</v>
      </c>
      <c r="BS36" s="45">
        <f t="shared" ca="1" si="34"/>
        <v>499.61246125090713</v>
      </c>
      <c r="BT36" s="45">
        <f t="shared" ca="1" si="34"/>
        <v>434.35534769485491</v>
      </c>
    </row>
    <row r="37" spans="2:73">
      <c r="C37" s="41"/>
      <c r="D37" s="42"/>
      <c r="E37" s="42"/>
      <c r="F37" s="42"/>
      <c r="G37" s="42"/>
      <c r="H37" s="43"/>
      <c r="I37" s="42"/>
      <c r="J37" s="42"/>
      <c r="K37" s="42"/>
      <c r="L37" s="42"/>
      <c r="M37" s="43"/>
      <c r="N37" s="42"/>
      <c r="O37" s="42"/>
      <c r="P37" s="42"/>
      <c r="Q37" s="42"/>
      <c r="R37" s="43"/>
      <c r="S37" s="42"/>
      <c r="T37" s="42"/>
      <c r="U37" s="42"/>
      <c r="V37" s="42"/>
      <c r="W37" s="43"/>
      <c r="X37" s="42"/>
      <c r="Y37" s="42"/>
      <c r="Z37" s="42"/>
      <c r="AA37" s="42"/>
      <c r="AB37" s="43"/>
      <c r="AC37" s="42"/>
      <c r="AD37" s="42"/>
      <c r="AE37" s="42"/>
      <c r="AF37" s="42"/>
      <c r="AG37" s="43"/>
      <c r="AH37" s="42"/>
      <c r="AI37" s="42"/>
      <c r="AJ37" s="42"/>
      <c r="AK37" s="42"/>
      <c r="AL37" s="43"/>
      <c r="AM37" s="42"/>
      <c r="AN37" s="42"/>
      <c r="AO37" s="42"/>
      <c r="AP37" s="42"/>
      <c r="AQ37" s="44"/>
      <c r="AR37" s="42"/>
      <c r="AS37" s="42"/>
      <c r="AT37" s="42"/>
      <c r="AU37" s="42"/>
      <c r="AV37" s="45"/>
      <c r="AW37" s="42"/>
      <c r="AX37" s="42"/>
      <c r="AY37" s="42"/>
      <c r="AZ37" s="42"/>
      <c r="BA37" s="45"/>
      <c r="BB37" s="45"/>
      <c r="BC37" s="45"/>
      <c r="BD37" s="45"/>
      <c r="BE37" s="45"/>
      <c r="BF37" s="45"/>
      <c r="BG37" s="45"/>
      <c r="BH37" s="45"/>
      <c r="BI37" s="45"/>
      <c r="BJ37" s="45"/>
      <c r="BK37" s="45"/>
      <c r="BL37" s="45"/>
      <c r="BM37" s="45"/>
      <c r="BN37" s="45"/>
      <c r="BO37" s="45"/>
      <c r="BP37" s="45"/>
      <c r="BQ37" s="45"/>
      <c r="BR37" s="45"/>
      <c r="BS37" s="45"/>
      <c r="BT37" s="45"/>
    </row>
    <row r="38" spans="2:73">
      <c r="B38" s="2"/>
      <c r="C38" s="41" t="s">
        <v>299</v>
      </c>
      <c r="D38" s="42"/>
      <c r="E38" s="42"/>
      <c r="F38" s="42"/>
      <c r="G38" s="42"/>
      <c r="H38" s="43"/>
      <c r="I38" s="42"/>
      <c r="J38" s="42"/>
      <c r="K38" s="42"/>
      <c r="L38" s="42"/>
      <c r="M38" s="43"/>
      <c r="N38" s="42"/>
      <c r="O38" s="42"/>
      <c r="P38" s="42"/>
      <c r="Q38" s="42"/>
      <c r="R38" s="43"/>
      <c r="S38" s="42"/>
      <c r="T38" s="42"/>
      <c r="U38" s="42"/>
      <c r="V38" s="42"/>
      <c r="W38" s="43"/>
      <c r="X38" s="42"/>
      <c r="Y38" s="42"/>
      <c r="Z38" s="42"/>
      <c r="AA38" s="42"/>
      <c r="AB38" s="43"/>
      <c r="AC38" s="42"/>
      <c r="AD38" s="42"/>
      <c r="AE38" s="42"/>
      <c r="AF38" s="42"/>
      <c r="AG38" s="43">
        <f>'Cintas CF'!I11+'Cintas CF'!I12</f>
        <v>113.78</v>
      </c>
      <c r="AH38" s="42"/>
      <c r="AI38" s="42"/>
      <c r="AJ38" s="42"/>
      <c r="AK38" s="42"/>
      <c r="AL38" s="43">
        <f>'Cintas CF'!J11+'Cintas CF'!J12</f>
        <v>165.154</v>
      </c>
      <c r="AM38" s="42"/>
      <c r="AN38" s="42"/>
      <c r="AO38" s="42"/>
      <c r="AP38" s="42"/>
      <c r="AQ38" s="44">
        <f>'Cintas CF'!K11+'Cintas CF'!K12</f>
        <v>216.73099999999999</v>
      </c>
      <c r="AR38" s="42"/>
      <c r="AS38" s="42"/>
      <c r="AT38" s="42"/>
      <c r="AU38" s="42"/>
      <c r="AV38" s="45">
        <f>'Cintas CF'!L11+'Cintas CF'!L12</f>
        <v>370.15600000000001</v>
      </c>
      <c r="AW38" s="42"/>
      <c r="AX38" s="42"/>
      <c r="AY38" s="42"/>
      <c r="AZ38" s="42"/>
      <c r="BA38" s="45">
        <f>'Cintas CF'!M11+'Cintas CF'!M12</f>
        <v>278.25299999999999</v>
      </c>
      <c r="BB38" s="45"/>
      <c r="BC38" s="45"/>
      <c r="BD38" s="45"/>
      <c r="BE38" s="45"/>
      <c r="BF38" s="45">
        <f>'Cintas CF'!N11+'Cintas CF'!N12</f>
        <v>291.58660479003669</v>
      </c>
      <c r="BG38" s="45">
        <f>'Cintas CF'!O11+'Cintas CF'!O12</f>
        <v>320.68449769196076</v>
      </c>
      <c r="BH38" s="45">
        <f>'Cintas CF'!P11+'Cintas CF'!P12</f>
        <v>285.19363075114148</v>
      </c>
      <c r="BI38" s="45">
        <f>'Cintas CF'!Q11+'Cintas CF'!Q12</f>
        <v>288.73944302840545</v>
      </c>
      <c r="BJ38" s="45">
        <f>'Cintas CF'!R11+'Cintas CF'!R12</f>
        <v>287.01637550154248</v>
      </c>
      <c r="BK38" s="45">
        <f>'Cintas CF'!S11+'Cintas CF'!S12</f>
        <v>282.48101307094817</v>
      </c>
      <c r="BL38" s="45">
        <f>'Cintas CF'!T11+'Cintas CF'!T12</f>
        <v>277.98766321376263</v>
      </c>
      <c r="BM38" s="45">
        <f>'Cintas CF'!U11+'Cintas CF'!U12</f>
        <v>267.76110932046174</v>
      </c>
      <c r="BN38" s="45">
        <f>'Cintas CF'!V11+'Cintas CF'!V12</f>
        <v>263.09045297664755</v>
      </c>
      <c r="BO38" s="45">
        <f>'Cintas CF'!W11+'Cintas CF'!W12</f>
        <v>250.3854329198083</v>
      </c>
      <c r="BP38" s="45">
        <f>'Cintas CF'!X11+'Cintas CF'!X12</f>
        <v>235.23563077072086</v>
      </c>
      <c r="BQ38" s="45">
        <f>'Cintas CF'!Y11+'Cintas CF'!Y12</f>
        <v>200.29834618622004</v>
      </c>
      <c r="BR38" s="45">
        <f>'Cintas CF'!Z11+'Cintas CF'!Z12</f>
        <v>180.14921637290516</v>
      </c>
      <c r="BS38" s="45">
        <f>'Cintas CF'!AA11+'Cintas CF'!AA12</f>
        <v>139.76724202844727</v>
      </c>
      <c r="BT38" s="45">
        <f>'Cintas CF'!AB11+'Cintas CF'!AB12</f>
        <v>122.80033167802753</v>
      </c>
    </row>
    <row r="39" spans="2:73">
      <c r="B39" s="169"/>
      <c r="C39" s="41" t="s">
        <v>298</v>
      </c>
      <c r="D39" s="42"/>
      <c r="E39" s="42"/>
      <c r="F39" s="42"/>
      <c r="G39" s="42"/>
      <c r="H39" s="43"/>
      <c r="I39" s="42"/>
      <c r="J39" s="42"/>
      <c r="K39" s="42"/>
      <c r="L39" s="42"/>
      <c r="M39" s="43"/>
      <c r="N39" s="42"/>
      <c r="O39" s="42"/>
      <c r="P39" s="42"/>
      <c r="Q39" s="42"/>
      <c r="R39" s="43"/>
      <c r="S39" s="42"/>
      <c r="T39" s="42"/>
      <c r="U39" s="42"/>
      <c r="V39" s="42"/>
      <c r="W39" s="43"/>
      <c r="X39" s="42"/>
      <c r="Y39" s="42"/>
      <c r="Z39" s="42"/>
      <c r="AA39" s="42"/>
      <c r="AB39" s="43"/>
      <c r="AC39" s="42"/>
      <c r="AD39" s="42"/>
      <c r="AE39" s="42"/>
      <c r="AF39" s="42"/>
      <c r="AG39" s="43">
        <f>AG38+AG29</f>
        <v>949.65299999999991</v>
      </c>
      <c r="AH39" s="42">
        <f t="shared" ref="AH39:BT39" si="35">AH38+AH29</f>
        <v>192.99799999999999</v>
      </c>
      <c r="AI39" s="42">
        <f t="shared" si="35"/>
        <v>218.48899999999998</v>
      </c>
      <c r="AJ39" s="42">
        <f t="shared" si="35"/>
        <v>235.89300000000003</v>
      </c>
      <c r="AK39" s="42">
        <f t="shared" si="35"/>
        <v>247.92699999999999</v>
      </c>
      <c r="AL39" s="43">
        <f t="shared" si="35"/>
        <v>1060.461</v>
      </c>
      <c r="AM39" s="42">
        <f t="shared" si="35"/>
        <v>233.11700000000005</v>
      </c>
      <c r="AN39" s="42">
        <f t="shared" si="35"/>
        <v>278.43900000000002</v>
      </c>
      <c r="AO39" s="42">
        <f t="shared" si="35"/>
        <v>260.86900000000003</v>
      </c>
      <c r="AP39" s="42">
        <f t="shared" si="35"/>
        <v>258.32099999999997</v>
      </c>
      <c r="AQ39" s="44">
        <f t="shared" si="35"/>
        <v>1247.4770000000001</v>
      </c>
      <c r="AR39" s="42">
        <f t="shared" si="35"/>
        <v>274.18000000000006</v>
      </c>
      <c r="AS39" s="42">
        <f t="shared" si="35"/>
        <v>294.14800000000002</v>
      </c>
      <c r="AT39" s="42">
        <f t="shared" si="35"/>
        <v>273.02599999999995</v>
      </c>
      <c r="AU39" s="42">
        <f t="shared" si="35"/>
        <v>260.67200000000003</v>
      </c>
      <c r="AV39" s="45">
        <f t="shared" si="35"/>
        <v>1472.1819999999996</v>
      </c>
      <c r="AW39" s="42">
        <f t="shared" si="35"/>
        <v>37.966000000000065</v>
      </c>
      <c r="AX39" s="42">
        <f t="shared" si="35"/>
        <v>291.70399999999995</v>
      </c>
      <c r="AY39" s="42">
        <f t="shared" si="35"/>
        <v>293.24699999999984</v>
      </c>
      <c r="AZ39" s="42">
        <f t="shared" si="35"/>
        <v>271.87300000000005</v>
      </c>
      <c r="BA39" s="45">
        <f t="shared" si="35"/>
        <v>1173.0429999999999</v>
      </c>
      <c r="BB39" s="45">
        <f t="shared" si="35"/>
        <v>273.05799999999994</v>
      </c>
      <c r="BC39" s="45">
        <f t="shared" si="35"/>
        <v>0</v>
      </c>
      <c r="BD39" s="45">
        <f t="shared" si="35"/>
        <v>0</v>
      </c>
      <c r="BE39" s="45">
        <f t="shared" si="35"/>
        <v>0</v>
      </c>
      <c r="BF39" s="45">
        <f t="shared" si="35"/>
        <v>1137.925169709604</v>
      </c>
      <c r="BG39" s="45">
        <f t="shared" si="35"/>
        <v>1276.5531781509696</v>
      </c>
      <c r="BH39" s="45">
        <f t="shared" si="35"/>
        <v>1358.7178007854511</v>
      </c>
      <c r="BI39" s="45">
        <f t="shared" si="35"/>
        <v>1499.6254234754945</v>
      </c>
      <c r="BJ39" s="45">
        <f t="shared" si="35"/>
        <v>1490.676331371737</v>
      </c>
      <c r="BK39" s="45">
        <f t="shared" si="35"/>
        <v>1467.1210292825597</v>
      </c>
      <c r="BL39" s="45">
        <f t="shared" si="35"/>
        <v>1563.1806825435965</v>
      </c>
      <c r="BM39" s="45">
        <f t="shared" si="35"/>
        <v>1505.6747079611696</v>
      </c>
      <c r="BN39" s="45">
        <f t="shared" si="35"/>
        <v>1479.4106655679077</v>
      </c>
      <c r="BO39" s="45">
        <f t="shared" si="35"/>
        <v>1407.9677760001491</v>
      </c>
      <c r="BP39" s="45">
        <f t="shared" si="35"/>
        <v>1322.7773837718423</v>
      </c>
      <c r="BQ39" s="45">
        <f t="shared" si="35"/>
        <v>1126.3179879423799</v>
      </c>
      <c r="BR39" s="45">
        <f t="shared" si="35"/>
        <v>1013.0153682141899</v>
      </c>
      <c r="BS39" s="45">
        <f t="shared" si="35"/>
        <v>785.93938401956984</v>
      </c>
      <c r="BT39" s="45">
        <f t="shared" si="35"/>
        <v>690.53102598092426</v>
      </c>
    </row>
    <row r="40" spans="2:73">
      <c r="B40" s="11"/>
      <c r="C40" s="41"/>
      <c r="D40" s="42"/>
      <c r="E40" s="42"/>
      <c r="F40" s="42"/>
      <c r="G40" s="42"/>
      <c r="H40" s="43"/>
      <c r="I40" s="42"/>
      <c r="J40" s="42"/>
      <c r="K40" s="42"/>
      <c r="L40" s="42"/>
      <c r="M40" s="43"/>
      <c r="N40" s="42"/>
      <c r="O40" s="42"/>
      <c r="P40" s="42"/>
      <c r="Q40" s="42"/>
      <c r="R40" s="43"/>
      <c r="S40" s="42"/>
      <c r="T40" s="42"/>
      <c r="U40" s="42"/>
      <c r="V40" s="42"/>
      <c r="W40" s="43"/>
      <c r="X40" s="42"/>
      <c r="Y40" s="42"/>
      <c r="Z40" s="42"/>
      <c r="AA40" s="42"/>
      <c r="AB40" s="43"/>
      <c r="AC40" s="42"/>
      <c r="AD40" s="42"/>
      <c r="AE40" s="42"/>
      <c r="AF40" s="42"/>
      <c r="AG40" s="43"/>
      <c r="AH40" s="42"/>
      <c r="AI40" s="42"/>
      <c r="AJ40" s="42"/>
      <c r="AK40" s="42"/>
      <c r="AL40" s="43"/>
      <c r="AM40" s="42"/>
      <c r="AN40" s="42"/>
      <c r="AO40" s="42"/>
      <c r="AP40" s="42"/>
      <c r="AR40" s="42"/>
      <c r="AS40" s="46"/>
      <c r="AT40" s="46"/>
      <c r="AU40" s="46"/>
      <c r="AW40" s="46"/>
      <c r="AX40" s="46"/>
      <c r="AY40" s="46"/>
      <c r="AZ40" s="46"/>
      <c r="BB40" s="46"/>
      <c r="BC40" s="46"/>
      <c r="BD40" s="46"/>
      <c r="BE40" s="46"/>
    </row>
    <row r="41" spans="2:73" s="2" customFormat="1">
      <c r="B41" s="11"/>
      <c r="C41" s="176" t="s">
        <v>59</v>
      </c>
      <c r="D41" s="177">
        <f>IFERROR(D36/D43,0)</f>
        <v>0.58380200013129946</v>
      </c>
      <c r="E41" s="177">
        <f t="shared" ref="E41:AV41" si="36">IFERROR(E36/E43,0)</f>
        <v>0.82365185296452859</v>
      </c>
      <c r="F41" s="177">
        <f t="shared" si="36"/>
        <v>0.93827395694417959</v>
      </c>
      <c r="G41" s="177">
        <f t="shared" si="36"/>
        <v>1.1678995173968938</v>
      </c>
      <c r="H41" s="177">
        <f t="shared" si="36"/>
        <v>3.5216034873285178</v>
      </c>
      <c r="I41" s="177">
        <f t="shared" si="36"/>
        <v>0.88976826664830233</v>
      </c>
      <c r="J41" s="177">
        <f t="shared" si="36"/>
        <v>1.0927436668097901</v>
      </c>
      <c r="K41" s="177">
        <f t="shared" si="36"/>
        <v>1.2908036726179717</v>
      </c>
      <c r="L41" s="177">
        <f t="shared" si="36"/>
        <v>1.5341966881144462</v>
      </c>
      <c r="M41" s="177">
        <f t="shared" si="36"/>
        <v>4.8240601378852066</v>
      </c>
      <c r="N41" s="177">
        <f t="shared" si="36"/>
        <v>1.3725187364861564</v>
      </c>
      <c r="O41" s="177">
        <f t="shared" si="36"/>
        <v>1.43433277027027</v>
      </c>
      <c r="P41" s="177">
        <f t="shared" si="36"/>
        <v>1.7782636258716815</v>
      </c>
      <c r="Q41" s="177">
        <f t="shared" si="36"/>
        <v>1.7204785681862398</v>
      </c>
      <c r="R41" s="177">
        <f t="shared" si="36"/>
        <v>6.3060468742386577</v>
      </c>
      <c r="S41" s="177">
        <f t="shared" si="36"/>
        <v>1.6131132332005693</v>
      </c>
      <c r="T41" s="177">
        <f t="shared" si="36"/>
        <v>2.0486389432171603</v>
      </c>
      <c r="U41" s="177">
        <f t="shared" si="36"/>
        <v>2.2964103382259093</v>
      </c>
      <c r="V41" s="177">
        <f t="shared" si="36"/>
        <v>2.4032966333609109</v>
      </c>
      <c r="W41" s="177">
        <f t="shared" si="36"/>
        <v>8.3627942632638064</v>
      </c>
      <c r="X41" s="177">
        <f t="shared" si="36"/>
        <v>1.9863414014357408</v>
      </c>
      <c r="Y41" s="177">
        <f t="shared" si="36"/>
        <v>2.2848470439055317</v>
      </c>
      <c r="Z41" s="177">
        <f t="shared" si="36"/>
        <v>2.5230230864236631</v>
      </c>
      <c r="AA41" s="177">
        <f t="shared" si="36"/>
        <v>2.5985570811085679</v>
      </c>
      <c r="AB41" s="177">
        <f t="shared" si="36"/>
        <v>9.392727964972396</v>
      </c>
      <c r="AC41" s="177">
        <f t="shared" si="36"/>
        <v>2.2839261132631181</v>
      </c>
      <c r="AD41" s="177">
        <f t="shared" si="36"/>
        <v>2.6814807626995294</v>
      </c>
      <c r="AE41" s="177">
        <f t="shared" si="36"/>
        <v>2.6078647139736217</v>
      </c>
      <c r="AF41" s="177">
        <f t="shared" si="36"/>
        <v>2.7138924843936878</v>
      </c>
      <c r="AG41" s="177">
        <f t="shared" si="36"/>
        <v>10.267981251010182</v>
      </c>
      <c r="AH41" s="177">
        <f t="shared" si="36"/>
        <v>2.3083788289908136</v>
      </c>
      <c r="AI41" s="177">
        <f t="shared" si="36"/>
        <v>2.5601418739729591</v>
      </c>
      <c r="AJ41" s="177">
        <f t="shared" si="36"/>
        <v>3.2171528094276978</v>
      </c>
      <c r="AK41" s="177">
        <f t="shared" si="36"/>
        <v>2.9497622121623168</v>
      </c>
      <c r="AL41" s="177">
        <f t="shared" si="36"/>
        <v>11.036384689400982</v>
      </c>
      <c r="AM41" s="177">
        <f t="shared" si="36"/>
        <v>2.9809898983294656</v>
      </c>
      <c r="AN41" s="177">
        <f t="shared" si="36"/>
        <v>3.4935382011133171</v>
      </c>
      <c r="AO41" s="177">
        <f t="shared" ca="1" si="36"/>
        <v>3.5833454580726518</v>
      </c>
      <c r="AP41" s="177">
        <f t="shared" si="36"/>
        <v>3.6407892341052421</v>
      </c>
      <c r="AQ41" s="177">
        <f t="shared" ca="1" si="36"/>
        <v>13.705290166533203</v>
      </c>
      <c r="AR41" s="177">
        <f t="shared" si="36"/>
        <v>3.6702708286703065</v>
      </c>
      <c r="AS41" s="177">
        <f>IFERROR(AS36/AS43,0)</f>
        <v>4.0492625420098562</v>
      </c>
      <c r="AT41" s="177">
        <f>IFERROR(AT36/AT43,0)</f>
        <v>4.096208085239736</v>
      </c>
      <c r="AU41" s="177">
        <f>IFERROR(AU36/AU43,0)</f>
        <v>4.4225315217770955</v>
      </c>
      <c r="AV41" s="177">
        <f t="shared" si="36"/>
        <v>16.232815540728378</v>
      </c>
      <c r="AW41" s="177">
        <f>IFERROR(AW36/AW43,0)</f>
        <v>0.45487040428229447</v>
      </c>
      <c r="AX41" s="177">
        <f>IFERROR(AX36/AX43,0)</f>
        <v>3.7110840612917078</v>
      </c>
      <c r="AY41" s="177">
        <f>IFERROR(AY36/AY43,0)</f>
        <v>4.3052315242904875</v>
      </c>
      <c r="AZ41" s="177">
        <f>IFERROR(AZ36/AZ43,0)</f>
        <v>4.0003847902892939</v>
      </c>
      <c r="BA41" s="177">
        <f t="shared" ref="BA41:BT41" si="37">IFERROR(BA36/BA43,0)</f>
        <v>12.456114586005855</v>
      </c>
      <c r="BB41" s="177">
        <f t="shared" si="37"/>
        <v>3.9186032572397362</v>
      </c>
      <c r="BC41" s="177">
        <f t="shared" si="37"/>
        <v>0</v>
      </c>
      <c r="BD41" s="177">
        <f t="shared" si="37"/>
        <v>0</v>
      </c>
      <c r="BE41" s="177">
        <f t="shared" si="37"/>
        <v>0</v>
      </c>
      <c r="BF41" s="177">
        <f t="shared" ca="1" si="37"/>
        <v>11.786561061084024</v>
      </c>
      <c r="BG41" s="177">
        <f t="shared" ca="1" si="37"/>
        <v>13.398841359576833</v>
      </c>
      <c r="BH41" s="177">
        <f t="shared" ca="1" si="37"/>
        <v>15.130726941158965</v>
      </c>
      <c r="BI41" s="177">
        <f t="shared" ca="1" si="37"/>
        <v>17.152689025313613</v>
      </c>
      <c r="BJ41" s="177">
        <f t="shared" ca="1" si="37"/>
        <v>17.046322141608862</v>
      </c>
      <c r="BK41" s="177">
        <f t="shared" ca="1" si="37"/>
        <v>16.766349151175806</v>
      </c>
      <c r="BL41" s="177">
        <f t="shared" ca="1" si="37"/>
        <v>18.24648660089316</v>
      </c>
      <c r="BM41" s="177">
        <f t="shared" ca="1" si="37"/>
        <v>17.55053482428993</v>
      </c>
      <c r="BN41" s="177">
        <f t="shared" ca="1" si="37"/>
        <v>17.232680773522155</v>
      </c>
      <c r="BO41" s="177">
        <f t="shared" ca="1" si="37"/>
        <v>16.368060944341067</v>
      </c>
      <c r="BP41" s="177">
        <f t="shared" ca="1" si="37"/>
        <v>15.33706537820499</v>
      </c>
      <c r="BQ41" s="177">
        <f t="shared" ca="1" si="37"/>
        <v>12.95946432804049</v>
      </c>
      <c r="BR41" s="177">
        <f t="shared" ca="1" si="37"/>
        <v>11.588247509853908</v>
      </c>
      <c r="BS41" s="177">
        <f t="shared" ca="1" si="37"/>
        <v>8.8401168021888683</v>
      </c>
      <c r="BT41" s="177">
        <f t="shared" ca="1" si="37"/>
        <v>7.6854608423178172</v>
      </c>
      <c r="BU41" s="1"/>
    </row>
    <row r="42" spans="2:73">
      <c r="C42" s="47"/>
      <c r="D42" s="48"/>
      <c r="E42" s="48"/>
      <c r="F42" s="48"/>
      <c r="G42" s="48"/>
      <c r="H42" s="49"/>
      <c r="I42" s="48"/>
      <c r="J42" s="48"/>
      <c r="K42" s="48"/>
      <c r="L42" s="48"/>
      <c r="M42" s="49"/>
      <c r="N42" s="48"/>
      <c r="O42" s="48"/>
      <c r="P42" s="48"/>
      <c r="Q42" s="48"/>
      <c r="R42" s="49"/>
      <c r="S42" s="48"/>
      <c r="T42" s="48"/>
      <c r="U42" s="48"/>
      <c r="V42" s="48"/>
      <c r="W42" s="49"/>
      <c r="X42" s="48"/>
      <c r="Y42" s="48"/>
      <c r="Z42" s="48"/>
      <c r="AA42" s="48"/>
      <c r="AB42" s="49"/>
      <c r="AC42" s="48"/>
      <c r="AD42" s="48"/>
      <c r="AE42" s="48"/>
      <c r="AF42" s="48"/>
      <c r="AG42" s="49"/>
      <c r="AH42" s="48"/>
      <c r="AI42" s="48"/>
      <c r="AJ42" s="48"/>
      <c r="AK42" s="48"/>
      <c r="AL42" s="49"/>
      <c r="AM42" s="48"/>
      <c r="AN42" s="48"/>
      <c r="AO42" s="48"/>
      <c r="AP42" s="48"/>
      <c r="AQ42" s="50"/>
      <c r="AR42" s="48"/>
      <c r="AS42" s="48"/>
      <c r="AT42" s="48"/>
      <c r="AU42" s="48"/>
      <c r="AV42" s="50"/>
      <c r="AW42" s="48"/>
      <c r="AX42" s="48"/>
      <c r="AY42" s="48"/>
      <c r="AZ42" s="48"/>
      <c r="BA42" s="50"/>
      <c r="BB42" s="48"/>
      <c r="BC42" s="191"/>
      <c r="BD42" s="191"/>
      <c r="BE42" s="191"/>
      <c r="BF42" s="51"/>
      <c r="BG42" s="51"/>
      <c r="BH42" s="50"/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2"/>
    </row>
    <row r="43" spans="2:73" s="2" customFormat="1">
      <c r="B43" s="1"/>
      <c r="C43" s="47" t="s">
        <v>60</v>
      </c>
      <c r="D43" s="17">
        <f>D81</f>
        <v>45.697000000000003</v>
      </c>
      <c r="E43" s="17">
        <f t="shared" ref="E43:AS43" si="38">E81</f>
        <v>46.600999999999999</v>
      </c>
      <c r="F43" s="17">
        <f t="shared" si="38"/>
        <v>47.241</v>
      </c>
      <c r="G43" s="17">
        <f t="shared" si="38"/>
        <v>47.451000000000001</v>
      </c>
      <c r="H43" s="35">
        <f t="shared" si="38"/>
        <v>46.798000000000002</v>
      </c>
      <c r="I43" s="17">
        <f t="shared" si="38"/>
        <v>58.084000000000003</v>
      </c>
      <c r="J43" s="17">
        <f t="shared" si="38"/>
        <v>60.554000000000002</v>
      </c>
      <c r="K43" s="17">
        <f t="shared" si="38"/>
        <v>60.883000000000003</v>
      </c>
      <c r="L43" s="17">
        <f t="shared" si="38"/>
        <v>61.234000000000002</v>
      </c>
      <c r="M43" s="35">
        <f t="shared" si="38"/>
        <v>60.195</v>
      </c>
      <c r="N43" s="17">
        <f t="shared" si="38"/>
        <v>61.511000000000003</v>
      </c>
      <c r="O43" s="17">
        <f t="shared" si="38"/>
        <v>61.567999999999998</v>
      </c>
      <c r="P43" s="17">
        <f t="shared" si="38"/>
        <v>61.518999999999998</v>
      </c>
      <c r="Q43" s="17">
        <f t="shared" si="38"/>
        <v>61.683999999999997</v>
      </c>
      <c r="R43" s="35">
        <f t="shared" si="38"/>
        <v>61.569000000000003</v>
      </c>
      <c r="S43" s="17">
        <f t="shared" si="38"/>
        <v>62.517000000000003</v>
      </c>
      <c r="T43" s="17">
        <f t="shared" si="38"/>
        <v>62.378</v>
      </c>
      <c r="U43" s="17">
        <f t="shared" si="38"/>
        <v>62.68</v>
      </c>
      <c r="V43" s="17">
        <f t="shared" si="38"/>
        <v>62.851999999999997</v>
      </c>
      <c r="W43" s="35">
        <f t="shared" si="38"/>
        <v>62.613999999999997</v>
      </c>
      <c r="X43" s="17">
        <f t="shared" si="38"/>
        <v>62.963999999999999</v>
      </c>
      <c r="Y43" s="17">
        <f t="shared" si="38"/>
        <v>63.09</v>
      </c>
      <c r="Z43" s="17">
        <f t="shared" si="38"/>
        <v>63.154000000000003</v>
      </c>
      <c r="AA43" s="17">
        <f t="shared" si="38"/>
        <v>62.927999999999997</v>
      </c>
      <c r="AB43" s="35">
        <f t="shared" si="38"/>
        <v>63.036000000000001</v>
      </c>
      <c r="AC43" s="17">
        <f t="shared" si="38"/>
        <v>62.473999999999997</v>
      </c>
      <c r="AD43" s="17">
        <f t="shared" si="38"/>
        <v>61.832999999999998</v>
      </c>
      <c r="AE43" s="17">
        <f t="shared" si="38"/>
        <v>61.795000000000002</v>
      </c>
      <c r="AF43" s="17">
        <f t="shared" si="38"/>
        <v>61.033000000000001</v>
      </c>
      <c r="AG43" s="35">
        <f t="shared" si="38"/>
        <v>61.87</v>
      </c>
      <c r="AH43" s="17">
        <f t="shared" si="38"/>
        <v>61.177999999999997</v>
      </c>
      <c r="AI43" s="17">
        <f t="shared" si="38"/>
        <v>61.463000000000001</v>
      </c>
      <c r="AJ43" s="17">
        <f t="shared" si="38"/>
        <v>61.436</v>
      </c>
      <c r="AK43" s="17">
        <f t="shared" si="38"/>
        <v>61.189</v>
      </c>
      <c r="AL43" s="35">
        <f t="shared" si="38"/>
        <v>61.317</v>
      </c>
      <c r="AM43" s="17">
        <f t="shared" si="38"/>
        <v>61.177999999999997</v>
      </c>
      <c r="AN43" s="17">
        <f t="shared" si="38"/>
        <v>61.438000000000002</v>
      </c>
      <c r="AO43" s="17">
        <f t="shared" si="38"/>
        <v>61.856999999999999</v>
      </c>
      <c r="AP43" s="52">
        <f t="shared" si="38"/>
        <v>60.412999999999997</v>
      </c>
      <c r="AQ43" s="21">
        <v>61.189</v>
      </c>
      <c r="AR43" s="52">
        <f>AR81</f>
        <v>58.081000000000003</v>
      </c>
      <c r="AS43" s="17">
        <f t="shared" si="38"/>
        <v>57.427</v>
      </c>
      <c r="AT43" s="17">
        <f>AT81</f>
        <v>57.438000000000002</v>
      </c>
      <c r="AU43" s="17">
        <f>AU81</f>
        <v>57.262</v>
      </c>
      <c r="AV43" s="34">
        <f>AVERAGE(AR43:AU43)</f>
        <v>57.552000000000007</v>
      </c>
      <c r="AW43" s="17">
        <f>AW81</f>
        <v>56.792000000000002</v>
      </c>
      <c r="AX43" s="17">
        <f>AX81</f>
        <v>55.863999999999997</v>
      </c>
      <c r="AY43" s="17">
        <f>AY81</f>
        <v>56.235999999999997</v>
      </c>
      <c r="AZ43" s="17">
        <f>AZ81</f>
        <v>57.173999999999999</v>
      </c>
      <c r="BA43" s="34">
        <f>AVERAGE(AW43:AZ43)</f>
        <v>56.516500000000001</v>
      </c>
      <c r="BB43" s="17">
        <f>BB81</f>
        <v>58.393000000000001</v>
      </c>
      <c r="BC43" s="17"/>
      <c r="BD43" s="17"/>
      <c r="BE43" s="17"/>
      <c r="BF43" s="35">
        <f>BA43</f>
        <v>56.516500000000001</v>
      </c>
      <c r="BG43" s="35">
        <f>BF43</f>
        <v>56.516500000000001</v>
      </c>
      <c r="BH43" s="35">
        <f t="shared" ref="BH43:BT43" si="39">BG43</f>
        <v>56.516500000000001</v>
      </c>
      <c r="BI43" s="35">
        <f t="shared" si="39"/>
        <v>56.516500000000001</v>
      </c>
      <c r="BJ43" s="35">
        <f t="shared" si="39"/>
        <v>56.516500000000001</v>
      </c>
      <c r="BK43" s="35">
        <f t="shared" si="39"/>
        <v>56.516500000000001</v>
      </c>
      <c r="BL43" s="35">
        <f t="shared" si="39"/>
        <v>56.516500000000001</v>
      </c>
      <c r="BM43" s="35">
        <f t="shared" si="39"/>
        <v>56.516500000000001</v>
      </c>
      <c r="BN43" s="35">
        <f t="shared" si="39"/>
        <v>56.516500000000001</v>
      </c>
      <c r="BO43" s="35">
        <f t="shared" si="39"/>
        <v>56.516500000000001</v>
      </c>
      <c r="BP43" s="35">
        <f t="shared" si="39"/>
        <v>56.516500000000001</v>
      </c>
      <c r="BQ43" s="35">
        <f t="shared" si="39"/>
        <v>56.516500000000001</v>
      </c>
      <c r="BR43" s="35">
        <f t="shared" si="39"/>
        <v>56.516500000000001</v>
      </c>
      <c r="BS43" s="35">
        <f t="shared" si="39"/>
        <v>56.516500000000001</v>
      </c>
      <c r="BT43" s="35">
        <f t="shared" si="39"/>
        <v>56.516500000000001</v>
      </c>
    </row>
    <row r="44" spans="2:73">
      <c r="C44" s="2"/>
      <c r="D44" s="53"/>
      <c r="E44" s="53"/>
      <c r="F44" s="53"/>
      <c r="G44" s="53"/>
      <c r="H44" s="54"/>
      <c r="I44" s="53"/>
      <c r="J44" s="53"/>
      <c r="K44" s="53"/>
      <c r="L44" s="53"/>
      <c r="M44" s="54"/>
      <c r="N44" s="53"/>
      <c r="O44" s="53"/>
      <c r="P44" s="53"/>
      <c r="Q44" s="53"/>
      <c r="R44" s="54"/>
      <c r="S44" s="53"/>
      <c r="T44" s="53"/>
      <c r="U44" s="53"/>
      <c r="V44" s="53"/>
      <c r="W44" s="54"/>
      <c r="X44" s="53"/>
      <c r="Y44" s="53"/>
      <c r="Z44" s="53"/>
      <c r="AA44" s="53"/>
      <c r="AB44" s="54"/>
      <c r="AC44" s="53"/>
      <c r="AD44" s="53"/>
      <c r="AE44" s="53"/>
      <c r="AF44" s="53"/>
      <c r="AG44" s="54"/>
      <c r="AH44" s="53"/>
      <c r="AI44" s="53"/>
      <c r="AJ44" s="53"/>
      <c r="AK44" s="53"/>
      <c r="AL44" s="54"/>
      <c r="AM44" s="53"/>
      <c r="AN44" s="53"/>
      <c r="AO44" s="53"/>
      <c r="AP44" s="29"/>
      <c r="AQ44" s="54"/>
      <c r="AR44" s="53"/>
      <c r="AS44" s="53"/>
      <c r="AT44" s="53"/>
      <c r="AU44" s="53"/>
      <c r="AV44" s="55"/>
      <c r="AW44" s="56"/>
      <c r="AX44" s="56"/>
      <c r="AY44" s="56"/>
      <c r="AZ44" s="56"/>
      <c r="BA44" s="55"/>
      <c r="BB44" s="53"/>
      <c r="BC44" s="53"/>
      <c r="BD44" s="53"/>
      <c r="BE44" s="53"/>
      <c r="BF44" s="54"/>
      <c r="BG44" s="54"/>
      <c r="BH44" s="54"/>
      <c r="BI44" s="54"/>
      <c r="BJ44" s="54"/>
      <c r="BK44" s="54"/>
      <c r="BL44" s="54"/>
      <c r="BM44" s="54"/>
      <c r="BN44" s="54"/>
      <c r="BO44" s="54"/>
      <c r="BP44" s="54"/>
      <c r="BQ44" s="54"/>
      <c r="BR44" s="54"/>
      <c r="BS44" s="54"/>
      <c r="BT44" s="54"/>
      <c r="BU44" s="2"/>
    </row>
    <row r="45" spans="2:73">
      <c r="C45" s="171" t="s">
        <v>61</v>
      </c>
      <c r="D45" s="169"/>
      <c r="E45" s="169"/>
      <c r="F45" s="169"/>
      <c r="G45" s="169"/>
      <c r="H45" s="172"/>
      <c r="I45" s="169"/>
      <c r="J45" s="169"/>
      <c r="K45" s="169"/>
      <c r="L45" s="169"/>
      <c r="M45" s="172"/>
      <c r="N45" s="169"/>
      <c r="O45" s="169"/>
      <c r="P45" s="169"/>
      <c r="Q45" s="169"/>
      <c r="R45" s="172"/>
      <c r="S45" s="169"/>
      <c r="T45" s="169"/>
      <c r="U45" s="169"/>
      <c r="V45" s="169"/>
      <c r="W45" s="172"/>
      <c r="X45" s="169"/>
      <c r="Y45" s="169"/>
      <c r="Z45" s="169"/>
      <c r="AA45" s="169"/>
      <c r="AB45" s="172"/>
      <c r="AC45" s="169"/>
      <c r="AD45" s="169"/>
      <c r="AE45" s="169"/>
      <c r="AF45" s="169"/>
      <c r="AG45" s="172"/>
      <c r="AH45" s="169"/>
      <c r="AI45" s="169"/>
      <c r="AJ45" s="169"/>
      <c r="AK45" s="169"/>
      <c r="AL45" s="172"/>
      <c r="AM45" s="169"/>
      <c r="AN45" s="169"/>
      <c r="AO45" s="169"/>
      <c r="AP45" s="169"/>
      <c r="AQ45" s="172"/>
      <c r="AR45" s="172"/>
      <c r="AS45" s="172"/>
      <c r="AT45" s="172"/>
      <c r="AU45" s="172"/>
      <c r="AV45" s="172"/>
      <c r="AW45" s="172"/>
      <c r="AX45" s="172"/>
      <c r="AY45" s="172"/>
      <c r="AZ45" s="172"/>
      <c r="BA45" s="172"/>
      <c r="BB45" s="172"/>
      <c r="BC45" s="172"/>
      <c r="BD45" s="172"/>
      <c r="BE45" s="172"/>
      <c r="BF45" s="172"/>
      <c r="BG45" s="172"/>
      <c r="BH45" s="172"/>
      <c r="BI45" s="172"/>
      <c r="BJ45" s="172"/>
      <c r="BK45" s="172"/>
      <c r="BL45" s="172"/>
      <c r="BM45" s="172"/>
      <c r="BN45" s="172"/>
      <c r="BO45" s="172"/>
      <c r="BP45" s="172"/>
      <c r="BQ45" s="172"/>
      <c r="BR45" s="172"/>
      <c r="BS45" s="172"/>
      <c r="BT45" s="172"/>
    </row>
    <row r="46" spans="2:73">
      <c r="C46" s="12"/>
      <c r="D46" s="13"/>
      <c r="E46" s="13"/>
      <c r="F46" s="13"/>
      <c r="G46" s="13"/>
      <c r="H46" s="57"/>
      <c r="I46" s="13"/>
      <c r="J46" s="13"/>
      <c r="K46" s="13"/>
      <c r="L46" s="13"/>
      <c r="M46" s="14"/>
      <c r="N46" s="13"/>
      <c r="O46" s="13"/>
      <c r="P46" s="13"/>
      <c r="Q46" s="13"/>
      <c r="R46" s="14"/>
      <c r="S46" s="13"/>
      <c r="T46" s="13"/>
      <c r="U46" s="13"/>
      <c r="V46" s="13"/>
      <c r="W46" s="14"/>
      <c r="X46" s="13"/>
      <c r="Y46" s="13"/>
      <c r="Z46" s="13"/>
      <c r="AA46" s="13"/>
      <c r="AB46" s="14"/>
      <c r="AC46" s="13"/>
      <c r="AD46" s="13"/>
      <c r="AE46" s="13"/>
      <c r="AF46" s="13"/>
      <c r="AG46" s="14"/>
      <c r="AH46" s="13"/>
      <c r="AI46" s="13"/>
      <c r="AJ46" s="13"/>
      <c r="AK46" s="13"/>
      <c r="AL46" s="14"/>
      <c r="AM46" s="13"/>
      <c r="AN46" s="13"/>
      <c r="AO46" s="13"/>
      <c r="AP46" s="13"/>
      <c r="AQ46" s="14"/>
      <c r="AR46" s="15"/>
      <c r="AS46" s="15"/>
      <c r="AT46" s="15"/>
      <c r="AU46" s="15"/>
      <c r="AV46" s="14"/>
      <c r="AW46" s="15"/>
      <c r="AX46" s="15"/>
      <c r="AY46" s="15"/>
      <c r="AZ46" s="15"/>
      <c r="BA46" s="14"/>
      <c r="BB46" s="15"/>
      <c r="BC46" s="15"/>
      <c r="BD46" s="15"/>
      <c r="BE46" s="15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2"/>
    </row>
    <row r="47" spans="2:73">
      <c r="C47" s="58" t="s">
        <v>62</v>
      </c>
      <c r="D47" s="59" t="s">
        <v>63</v>
      </c>
      <c r="E47" s="59" t="s">
        <v>63</v>
      </c>
      <c r="F47" s="59" t="s">
        <v>63</v>
      </c>
      <c r="G47" s="59" t="s">
        <v>63</v>
      </c>
      <c r="H47" s="57" t="s">
        <v>63</v>
      </c>
      <c r="I47" s="60">
        <f t="shared" ref="I47:AT47" si="40">I23/D23-1</f>
        <v>1.0264447782433397</v>
      </c>
      <c r="J47" s="60">
        <f t="shared" si="40"/>
        <v>1.0151361946393296</v>
      </c>
      <c r="K47" s="60">
        <f t="shared" si="40"/>
        <v>1.4040516107823802</v>
      </c>
      <c r="L47" s="60">
        <f t="shared" si="40"/>
        <v>1.2065896314803246</v>
      </c>
      <c r="M47" s="57">
        <f t="shared" si="40"/>
        <v>1.1807523078568556</v>
      </c>
      <c r="N47" s="60">
        <f t="shared" si="40"/>
        <v>0.91394713742319311</v>
      </c>
      <c r="O47" s="60">
        <f t="shared" si="40"/>
        <v>0.60763939817352264</v>
      </c>
      <c r="P47" s="60">
        <f t="shared" si="40"/>
        <v>0.32273594849443077</v>
      </c>
      <c r="Q47" s="60">
        <f t="shared" si="40"/>
        <v>0.28345209386890802</v>
      </c>
      <c r="R47" s="57">
        <f t="shared" si="40"/>
        <v>0.47546453752577</v>
      </c>
      <c r="S47" s="60">
        <f t="shared" si="40"/>
        <v>0.25826933758669357</v>
      </c>
      <c r="T47" s="60">
        <f t="shared" si="40"/>
        <v>0.39844995486237855</v>
      </c>
      <c r="U47" s="60">
        <f t="shared" si="40"/>
        <v>0.32057201929703649</v>
      </c>
      <c r="V47" s="60">
        <f t="shared" si="40"/>
        <v>0.39176499529210163</v>
      </c>
      <c r="W47" s="57">
        <f t="shared" si="40"/>
        <v>0.34438798610307164</v>
      </c>
      <c r="X47" s="60">
        <f t="shared" si="40"/>
        <v>0.25264965434008735</v>
      </c>
      <c r="Y47" s="60">
        <f t="shared" si="40"/>
        <v>0.14599114102255939</v>
      </c>
      <c r="Z47" s="60">
        <f t="shared" si="40"/>
        <v>0.1118388435143387</v>
      </c>
      <c r="AA47" s="60">
        <f t="shared" si="40"/>
        <v>3.8821607718609652E-2</v>
      </c>
      <c r="AB47" s="57">
        <f t="shared" si="40"/>
        <v>0.12953469039752741</v>
      </c>
      <c r="AC47" s="60">
        <f t="shared" si="40"/>
        <v>8.6345751576932583E-2</v>
      </c>
      <c r="AD47" s="60">
        <f t="shared" si="40"/>
        <v>0.1420656964706799</v>
      </c>
      <c r="AE47" s="60">
        <f t="shared" si="40"/>
        <v>9.7717031613039351E-2</v>
      </c>
      <c r="AF47" s="60">
        <f t="shared" si="40"/>
        <v>0.16351747383984438</v>
      </c>
      <c r="AG47" s="57">
        <f t="shared" si="40"/>
        <v>0.12316548196222388</v>
      </c>
      <c r="AH47" s="60">
        <f t="shared" si="40"/>
        <v>0.11917204845093887</v>
      </c>
      <c r="AI47" s="60">
        <f t="shared" si="40"/>
        <v>3.4696624261138842E-2</v>
      </c>
      <c r="AJ47" s="60">
        <f t="shared" si="40"/>
        <v>0.10068389362367425</v>
      </c>
      <c r="AK47" s="60">
        <f t="shared" si="40"/>
        <v>0.10029221851591319</v>
      </c>
      <c r="AL47" s="57">
        <f t="shared" si="40"/>
        <v>8.7851056437179942E-2</v>
      </c>
      <c r="AM47" s="60">
        <f t="shared" si="40"/>
        <v>0.18231472691349349</v>
      </c>
      <c r="AN47" s="60">
        <f t="shared" si="40"/>
        <v>0.2690080276683251</v>
      </c>
      <c r="AO47" s="60">
        <f t="shared" si="40"/>
        <v>0.13965594687450666</v>
      </c>
      <c r="AP47" s="60">
        <f t="shared" si="40"/>
        <v>9.179214434496874E-2</v>
      </c>
      <c r="AQ47" s="61">
        <f t="shared" si="40"/>
        <v>0.1681782771655902</v>
      </c>
      <c r="AR47" s="60">
        <f t="shared" si="40"/>
        <v>0.14298502293005377</v>
      </c>
      <c r="AS47" s="60">
        <f t="shared" si="40"/>
        <v>6.7243580649737567E-2</v>
      </c>
      <c r="AT47" s="60">
        <f t="shared" si="40"/>
        <v>0.14557505438105722</v>
      </c>
      <c r="AU47" s="60">
        <f t="shared" ref="AU47:BB47" si="41">AU23/AP23-1</f>
        <v>0.22097062274245105</v>
      </c>
      <c r="AV47" s="61">
        <f t="shared" si="41"/>
        <v>0.14323118563325155</v>
      </c>
      <c r="AW47" s="60">
        <f t="shared" si="41"/>
        <v>5.2224972746199194E-2</v>
      </c>
      <c r="AX47" s="60">
        <f t="shared" si="41"/>
        <v>5.2988675105263727E-2</v>
      </c>
      <c r="AY47" s="60">
        <f t="shared" si="41"/>
        <v>0.11751118649363379</v>
      </c>
      <c r="AZ47" s="60">
        <f t="shared" si="41"/>
        <v>0.14401107023756321</v>
      </c>
      <c r="BA47" s="61">
        <f t="shared" si="41"/>
        <v>9.3352595407170558E-2</v>
      </c>
      <c r="BB47" s="60">
        <f t="shared" si="41"/>
        <v>0.13624734910963721</v>
      </c>
      <c r="BC47" s="62"/>
      <c r="BD47" s="62"/>
      <c r="BE47" s="62"/>
      <c r="BF47" s="61">
        <f>BF23/BA23-1</f>
        <v>5.9733459437379954E-2</v>
      </c>
      <c r="BG47" s="61">
        <f>BG23/BF23-1</f>
        <v>9.9791596815212769E-2</v>
      </c>
      <c r="BH47" s="61">
        <f t="shared" ref="BH47:BT47" si="42">BH23/BG23-1</f>
        <v>-0.11067222518161968</v>
      </c>
      <c r="BI47" s="61">
        <f t="shared" si="42"/>
        <v>1.2432999530617161E-2</v>
      </c>
      <c r="BJ47" s="61">
        <f t="shared" si="42"/>
        <v>-5.9675516056646449E-3</v>
      </c>
      <c r="BK47" s="61">
        <f t="shared" si="42"/>
        <v>-1.580175494401348E-2</v>
      </c>
      <c r="BL47" s="61">
        <f t="shared" si="42"/>
        <v>-1.5906732308613725E-2</v>
      </c>
      <c r="BM47" s="61">
        <f t="shared" si="42"/>
        <v>-3.6787797613295647E-2</v>
      </c>
      <c r="BN47" s="61">
        <f t="shared" si="42"/>
        <v>-1.744337090501169E-2</v>
      </c>
      <c r="BO47" s="61">
        <f t="shared" si="42"/>
        <v>-4.8291452286058245E-2</v>
      </c>
      <c r="BP47" s="61">
        <f t="shared" si="42"/>
        <v>-6.0505924695465563E-2</v>
      </c>
      <c r="BQ47" s="61">
        <f t="shared" si="42"/>
        <v>-0.14852037707907195</v>
      </c>
      <c r="BR47" s="61">
        <f t="shared" si="42"/>
        <v>-0.10059558751714293</v>
      </c>
      <c r="BS47" s="61">
        <f t="shared" si="42"/>
        <v>-0.22415847905143282</v>
      </c>
      <c r="BT47" s="61">
        <f t="shared" si="42"/>
        <v>-0.12139404129450027</v>
      </c>
      <c r="BU47" s="2"/>
    </row>
    <row r="48" spans="2:73">
      <c r="B48" s="2"/>
      <c r="C48" s="58" t="s">
        <v>64</v>
      </c>
      <c r="D48" s="63">
        <f t="shared" ref="D48:AP48" si="43">D25/D23</f>
        <v>0.94448177721559023</v>
      </c>
      <c r="E48" s="63">
        <f t="shared" si="43"/>
        <v>0.94989343994524211</v>
      </c>
      <c r="F48" s="63">
        <f t="shared" si="43"/>
        <v>0.94932062239754544</v>
      </c>
      <c r="G48" s="63">
        <f t="shared" si="43"/>
        <v>0.95594099841445246</v>
      </c>
      <c r="H48" s="64">
        <f t="shared" si="43"/>
        <v>0.95058623067872927</v>
      </c>
      <c r="I48" s="63">
        <f t="shared" si="43"/>
        <v>0.94074904905881207</v>
      </c>
      <c r="J48" s="63">
        <f t="shared" si="43"/>
        <v>0.91458170898339497</v>
      </c>
      <c r="K48" s="63">
        <f t="shared" si="43"/>
        <v>0.87546363558670193</v>
      </c>
      <c r="L48" s="63">
        <f t="shared" si="43"/>
        <v>0.87398681567530201</v>
      </c>
      <c r="M48" s="64">
        <f t="shared" si="43"/>
        <v>0.89489537229805483</v>
      </c>
      <c r="N48" s="63">
        <f t="shared" si="43"/>
        <v>0.87299031273409189</v>
      </c>
      <c r="O48" s="63">
        <f t="shared" si="43"/>
        <v>0.88764573689568405</v>
      </c>
      <c r="P48" s="63">
        <f t="shared" si="43"/>
        <v>0.90028859407305306</v>
      </c>
      <c r="Q48" s="63">
        <f t="shared" si="43"/>
        <v>0.8961166201531976</v>
      </c>
      <c r="R48" s="64">
        <f t="shared" si="43"/>
        <v>0.89000289996939563</v>
      </c>
      <c r="S48" s="63">
        <f t="shared" si="43"/>
        <v>0.90800221935128522</v>
      </c>
      <c r="T48" s="63">
        <f t="shared" si="43"/>
        <v>0.90860144902654261</v>
      </c>
      <c r="U48" s="63">
        <f t="shared" si="43"/>
        <v>0.91273517208986765</v>
      </c>
      <c r="V48" s="63">
        <f t="shared" si="43"/>
        <v>0.9142535853380549</v>
      </c>
      <c r="W48" s="64">
        <f t="shared" si="43"/>
        <v>0.91113716295427905</v>
      </c>
      <c r="X48" s="63">
        <f t="shared" si="43"/>
        <v>0.91075741263421306</v>
      </c>
      <c r="Y48" s="63">
        <f t="shared" si="43"/>
        <v>0.93695523854896079</v>
      </c>
      <c r="Z48" s="63">
        <f t="shared" si="43"/>
        <v>0.91903412424605135</v>
      </c>
      <c r="AA48" s="63">
        <f t="shared" si="43"/>
        <v>0.93484823149427509</v>
      </c>
      <c r="AB48" s="64">
        <f t="shared" si="43"/>
        <v>0.92568555475795267</v>
      </c>
      <c r="AC48" s="63">
        <f t="shared" si="43"/>
        <v>0.93262105294485287</v>
      </c>
      <c r="AD48" s="63">
        <f t="shared" si="43"/>
        <v>0.93961344418762671</v>
      </c>
      <c r="AE48" s="63">
        <f t="shared" si="43"/>
        <v>0.93863130410149098</v>
      </c>
      <c r="AF48" s="63">
        <f t="shared" si="43"/>
        <v>0.91887217267870325</v>
      </c>
      <c r="AG48" s="64">
        <f t="shared" si="43"/>
        <v>0.93225885147109522</v>
      </c>
      <c r="AH48" s="63">
        <f t="shared" si="43"/>
        <v>0.93666052391551191</v>
      </c>
      <c r="AI48" s="63">
        <f t="shared" si="43"/>
        <v>0.93117149188865733</v>
      </c>
      <c r="AJ48" s="63">
        <f t="shared" si="43"/>
        <v>0.92805720459870589</v>
      </c>
      <c r="AK48" s="63">
        <f t="shared" si="43"/>
        <v>0.94550399978001787</v>
      </c>
      <c r="AL48" s="64">
        <f t="shared" si="43"/>
        <v>0.93551834720975502</v>
      </c>
      <c r="AM48" s="63">
        <f t="shared" si="43"/>
        <v>0.92752123757065141</v>
      </c>
      <c r="AN48" s="63">
        <f t="shared" si="43"/>
        <v>0.9342409971247545</v>
      </c>
      <c r="AO48" s="63">
        <f t="shared" si="43"/>
        <v>0.94663306155232618</v>
      </c>
      <c r="AP48" s="63">
        <f t="shared" si="43"/>
        <v>0.94810654476689393</v>
      </c>
      <c r="AQ48" s="65">
        <f>AQ25/AQ23</f>
        <v>0.93923070332885228</v>
      </c>
      <c r="AR48" s="63">
        <f>AR25/AR23</f>
        <v>0.93733200048801035</v>
      </c>
      <c r="AS48" s="63">
        <f>AS25/AS23</f>
        <v>0.95138289527140241</v>
      </c>
      <c r="AT48" s="63">
        <f>AT25/AT23</f>
        <v>0.94529497751542668</v>
      </c>
      <c r="AU48" s="63">
        <f t="shared" ref="AU48:BB48" si="44">AU25/AU23</f>
        <v>0.94144635060336235</v>
      </c>
      <c r="AV48" s="65">
        <f t="shared" si="44"/>
        <v>0.94389157728352024</v>
      </c>
      <c r="AW48" s="63">
        <f t="shared" si="44"/>
        <v>0.94953677210384391</v>
      </c>
      <c r="AX48" s="63">
        <f t="shared" si="44"/>
        <v>0.95361783385131815</v>
      </c>
      <c r="AY48" s="63">
        <f t="shared" si="44"/>
        <v>0.93313895434756555</v>
      </c>
      <c r="AZ48" s="63">
        <f t="shared" si="44"/>
        <v>0.92742784932616296</v>
      </c>
      <c r="BA48" s="65">
        <f t="shared" si="44"/>
        <v>0.94011381949401052</v>
      </c>
      <c r="BB48" s="63">
        <f t="shared" si="44"/>
        <v>0.93713924563144668</v>
      </c>
      <c r="BC48" s="192"/>
      <c r="BD48" s="192"/>
      <c r="BE48" s="192"/>
      <c r="BF48" s="66">
        <f>AVERAGE(BA48,AV48,AQ48,AL48,AG48)</f>
        <v>0.93820265975744677</v>
      </c>
      <c r="BG48" s="66">
        <f>BF48</f>
        <v>0.93820265975744677</v>
      </c>
      <c r="BH48" s="66">
        <f t="shared" ref="BH48:BT48" si="45">BG48</f>
        <v>0.93820265975744677</v>
      </c>
      <c r="BI48" s="66">
        <f t="shared" si="45"/>
        <v>0.93820265975744677</v>
      </c>
      <c r="BJ48" s="66">
        <f t="shared" si="45"/>
        <v>0.93820265975744677</v>
      </c>
      <c r="BK48" s="66">
        <f t="shared" si="45"/>
        <v>0.93820265975744677</v>
      </c>
      <c r="BL48" s="66">
        <f t="shared" si="45"/>
        <v>0.93820265975744677</v>
      </c>
      <c r="BM48" s="66">
        <f t="shared" si="45"/>
        <v>0.93820265975744677</v>
      </c>
      <c r="BN48" s="66">
        <f t="shared" si="45"/>
        <v>0.93820265975744677</v>
      </c>
      <c r="BO48" s="66">
        <f t="shared" si="45"/>
        <v>0.93820265975744677</v>
      </c>
      <c r="BP48" s="66">
        <f t="shared" si="45"/>
        <v>0.93820265975744677</v>
      </c>
      <c r="BQ48" s="66">
        <f t="shared" si="45"/>
        <v>0.93820265975744677</v>
      </c>
      <c r="BR48" s="66">
        <f t="shared" si="45"/>
        <v>0.93820265975744677</v>
      </c>
      <c r="BS48" s="66">
        <f t="shared" si="45"/>
        <v>0.93820265975744677</v>
      </c>
      <c r="BT48" s="66">
        <f t="shared" si="45"/>
        <v>0.93820265975744677</v>
      </c>
    </row>
    <row r="49" spans="1:73">
      <c r="A49" s="11"/>
      <c r="B49" s="169"/>
      <c r="C49" s="58" t="s">
        <v>65</v>
      </c>
      <c r="D49" s="63">
        <f t="shared" ref="D49:AV49" si="46">D29/D23</f>
        <v>0.53856036050280653</v>
      </c>
      <c r="E49" s="63">
        <f t="shared" si="46"/>
        <v>0.60438996313177662</v>
      </c>
      <c r="F49" s="63">
        <f t="shared" si="46"/>
        <v>0.60883738768354145</v>
      </c>
      <c r="G49" s="63">
        <f t="shared" si="46"/>
        <v>0.66615817037428526</v>
      </c>
      <c r="H49" s="67">
        <f t="shared" si="46"/>
        <v>0.61226898380535444</v>
      </c>
      <c r="I49" s="63">
        <f t="shared" si="46"/>
        <v>0.55744660099483068</v>
      </c>
      <c r="J49" s="63">
        <f t="shared" si="46"/>
        <v>0.55056778267548778</v>
      </c>
      <c r="K49" s="63">
        <f t="shared" si="46"/>
        <v>0.5456456713101443</v>
      </c>
      <c r="L49" s="63">
        <f t="shared" si="46"/>
        <v>0.54469986880998134</v>
      </c>
      <c r="M49" s="67">
        <f t="shared" si="46"/>
        <v>0.54847645897846564</v>
      </c>
      <c r="N49" s="63">
        <f t="shared" si="46"/>
        <v>0.55590943603907506</v>
      </c>
      <c r="O49" s="63">
        <f t="shared" si="46"/>
        <v>0.54871501834316116</v>
      </c>
      <c r="P49" s="63">
        <f t="shared" si="46"/>
        <v>0.6009131633356305</v>
      </c>
      <c r="Q49" s="63">
        <f t="shared" si="46"/>
        <v>0.57595833297988752</v>
      </c>
      <c r="R49" s="67">
        <f t="shared" si="46"/>
        <v>0.57158626033472282</v>
      </c>
      <c r="S49" s="63">
        <f t="shared" si="46"/>
        <v>0.53621633005155533</v>
      </c>
      <c r="T49" s="63">
        <f t="shared" si="46"/>
        <v>0.57571678741887855</v>
      </c>
      <c r="U49" s="63">
        <f t="shared" si="46"/>
        <v>0.59623137541424209</v>
      </c>
      <c r="V49" s="63">
        <f t="shared" si="46"/>
        <v>0.59536420208324436</v>
      </c>
      <c r="W49" s="67">
        <f t="shared" si="46"/>
        <v>0.5782602579132472</v>
      </c>
      <c r="X49" s="63">
        <f t="shared" si="46"/>
        <v>0.52687170832484653</v>
      </c>
      <c r="Y49" s="63">
        <f t="shared" si="46"/>
        <v>0.60006232265758197</v>
      </c>
      <c r="Z49" s="63">
        <f t="shared" si="46"/>
        <v>0.60366647891290581</v>
      </c>
      <c r="AA49" s="63">
        <f t="shared" si="46"/>
        <v>0.60210454674798541</v>
      </c>
      <c r="AB49" s="67">
        <f t="shared" si="46"/>
        <v>0.58442726956385216</v>
      </c>
      <c r="AC49" s="63">
        <f t="shared" si="46"/>
        <v>0.54402249933037716</v>
      </c>
      <c r="AD49" s="63">
        <f t="shared" si="46"/>
        <v>0.58530122441697863</v>
      </c>
      <c r="AE49" s="63">
        <f t="shared" si="46"/>
        <v>0.5702080009407211</v>
      </c>
      <c r="AF49" s="63">
        <f t="shared" si="46"/>
        <v>0.54616623930654196</v>
      </c>
      <c r="AG49" s="67">
        <f t="shared" si="46"/>
        <v>0.56175280062205424</v>
      </c>
      <c r="AH49" s="63">
        <f t="shared" si="46"/>
        <v>0.51322021098089898</v>
      </c>
      <c r="AI49" s="63">
        <f t="shared" si="46"/>
        <v>0.55399785996460316</v>
      </c>
      <c r="AJ49" s="63">
        <f t="shared" si="46"/>
        <v>0.57275740248388396</v>
      </c>
      <c r="AK49" s="63">
        <f t="shared" si="46"/>
        <v>0.56812000027497767</v>
      </c>
      <c r="AL49" s="67">
        <f t="shared" si="46"/>
        <v>0.55310488153096371</v>
      </c>
      <c r="AM49" s="63">
        <f t="shared" si="46"/>
        <v>0.52431440376237326</v>
      </c>
      <c r="AN49" s="63">
        <f t="shared" si="46"/>
        <v>0.55634502146943232</v>
      </c>
      <c r="AO49" s="63">
        <f t="shared" si="46"/>
        <v>0.55578186218636361</v>
      </c>
      <c r="AP49" s="63">
        <f t="shared" si="46"/>
        <v>0.54217064708882434</v>
      </c>
      <c r="AQ49" s="67">
        <f t="shared" si="46"/>
        <v>0.54510233632058858</v>
      </c>
      <c r="AR49" s="63">
        <f t="shared" si="46"/>
        <v>0.53952686614743428</v>
      </c>
      <c r="AS49" s="63">
        <f t="shared" si="46"/>
        <v>0.55070179150136767</v>
      </c>
      <c r="AT49" s="63">
        <f t="shared" si="46"/>
        <v>0.50776452384406223</v>
      </c>
      <c r="AU49" s="63">
        <f>AU29/AU23</f>
        <v>0.44809021212225397</v>
      </c>
      <c r="AV49" s="67">
        <f t="shared" si="46"/>
        <v>0.50978160860520649</v>
      </c>
      <c r="AW49" s="63">
        <f t="shared" ref="AW49:BB49" si="47">AW29/AW23</f>
        <v>7.1000849032962804E-2</v>
      </c>
      <c r="AX49" s="63">
        <f t="shared" si="47"/>
        <v>0.51864389903917951</v>
      </c>
      <c r="AY49" s="63">
        <f t="shared" si="47"/>
        <v>0.48802272636497962</v>
      </c>
      <c r="AZ49" s="63">
        <f t="shared" si="47"/>
        <v>0.40851398236258429</v>
      </c>
      <c r="BA49" s="67">
        <f t="shared" si="47"/>
        <v>0.37857610975275929</v>
      </c>
      <c r="BB49" s="63">
        <f t="shared" si="47"/>
        <v>0.4494182668648295</v>
      </c>
      <c r="BC49" s="63"/>
      <c r="BD49" s="63"/>
      <c r="BE49" s="63"/>
      <c r="BF49" s="66">
        <f>BF29/BF$23</f>
        <v>0.33789328903060556</v>
      </c>
      <c r="BG49" s="66">
        <f t="shared" ref="BG49:BT49" si="48">BG29/BG$23</f>
        <v>0.34699504277135779</v>
      </c>
      <c r="BH49" s="66">
        <f t="shared" si="48"/>
        <v>0.43820265975744682</v>
      </c>
      <c r="BI49" s="66">
        <f t="shared" si="48"/>
        <v>0.48820265975744687</v>
      </c>
      <c r="BJ49" s="66">
        <f t="shared" si="48"/>
        <v>0.4882026597574467</v>
      </c>
      <c r="BK49" s="66">
        <f t="shared" si="48"/>
        <v>0.48820265975744659</v>
      </c>
      <c r="BL49" s="66">
        <f t="shared" si="48"/>
        <v>0.53820265975744674</v>
      </c>
      <c r="BM49" s="66">
        <f t="shared" si="48"/>
        <v>0.53820265975744674</v>
      </c>
      <c r="BN49" s="66">
        <f t="shared" si="48"/>
        <v>0.53820265975744674</v>
      </c>
      <c r="BO49" s="66">
        <f t="shared" si="48"/>
        <v>0.53820265975744674</v>
      </c>
      <c r="BP49" s="66">
        <f t="shared" si="48"/>
        <v>0.53820265975744674</v>
      </c>
      <c r="BQ49" s="66">
        <f t="shared" si="48"/>
        <v>0.53820265975744663</v>
      </c>
      <c r="BR49" s="66">
        <f t="shared" si="48"/>
        <v>0.53820265975744674</v>
      </c>
      <c r="BS49" s="66">
        <f t="shared" si="48"/>
        <v>0.53820265975744663</v>
      </c>
      <c r="BT49" s="66">
        <f t="shared" si="48"/>
        <v>0.53820265975744674</v>
      </c>
    </row>
    <row r="50" spans="1:73">
      <c r="A50" s="11"/>
      <c r="B50" s="11"/>
      <c r="C50" s="58" t="s">
        <v>66</v>
      </c>
      <c r="D50" s="63">
        <f t="shared" ref="D50:AP50" si="49">D26/D23</f>
        <v>0.34585738003004196</v>
      </c>
      <c r="E50" s="63">
        <f t="shared" si="49"/>
        <v>0.30608403465924117</v>
      </c>
      <c r="F50" s="63">
        <f t="shared" si="49"/>
        <v>0.30704854262546577</v>
      </c>
      <c r="G50" s="63">
        <f t="shared" si="49"/>
        <v>0.27034785951088258</v>
      </c>
      <c r="H50" s="64">
        <f t="shared" si="49"/>
        <v>0.30279303235609778</v>
      </c>
      <c r="I50" s="63">
        <f t="shared" si="49"/>
        <v>0.34971227933287818</v>
      </c>
      <c r="J50" s="63">
        <f t="shared" si="49"/>
        <v>0.35012621681501316</v>
      </c>
      <c r="K50" s="63">
        <f t="shared" si="49"/>
        <v>0.29427114491638895</v>
      </c>
      <c r="L50" s="63">
        <f t="shared" si="49"/>
        <v>0.29469306434843201</v>
      </c>
      <c r="M50" s="64">
        <f t="shared" si="49"/>
        <v>0.31625251358477358</v>
      </c>
      <c r="N50" s="63">
        <f t="shared" si="49"/>
        <v>0.28812099655008999</v>
      </c>
      <c r="O50" s="63">
        <f t="shared" si="49"/>
        <v>0.30197068935712507</v>
      </c>
      <c r="P50" s="63">
        <f t="shared" si="49"/>
        <v>0.25682718814610611</v>
      </c>
      <c r="Q50" s="63">
        <f t="shared" si="49"/>
        <v>0.27348647433559259</v>
      </c>
      <c r="R50" s="64">
        <f t="shared" si="49"/>
        <v>0.27914440586733735</v>
      </c>
      <c r="S50" s="63">
        <f t="shared" si="49"/>
        <v>0.30970885189070102</v>
      </c>
      <c r="T50" s="63">
        <f t="shared" si="49"/>
        <v>0.27619407341276653</v>
      </c>
      <c r="U50" s="63">
        <f t="shared" si="49"/>
        <v>0.25659199436369806</v>
      </c>
      <c r="V50" s="63">
        <f t="shared" si="49"/>
        <v>0.25439291526229502</v>
      </c>
      <c r="W50" s="64">
        <f t="shared" si="49"/>
        <v>0.27202643077906852</v>
      </c>
      <c r="X50" s="63">
        <f t="shared" si="49"/>
        <v>0.30727474353627349</v>
      </c>
      <c r="Y50" s="63">
        <f t="shared" si="49"/>
        <v>0.26508103443626457</v>
      </c>
      <c r="Z50" s="63">
        <f t="shared" si="49"/>
        <v>0.24789950479945549</v>
      </c>
      <c r="AA50" s="63">
        <f t="shared" si="49"/>
        <v>0.25642086241239614</v>
      </c>
      <c r="AB50" s="64">
        <f t="shared" si="49"/>
        <v>0.26828290696805485</v>
      </c>
      <c r="AC50" s="63">
        <f t="shared" si="49"/>
        <v>0.3053807922383262</v>
      </c>
      <c r="AD50" s="63">
        <f t="shared" si="49"/>
        <v>0.26101306272152713</v>
      </c>
      <c r="AE50" s="63">
        <f t="shared" si="49"/>
        <v>0.25264243775071421</v>
      </c>
      <c r="AF50" s="63">
        <f t="shared" si="49"/>
        <v>0.27281460134486074</v>
      </c>
      <c r="AG50" s="64">
        <f t="shared" si="49"/>
        <v>0.27207281314916332</v>
      </c>
      <c r="AH50" s="63">
        <f t="shared" si="49"/>
        <v>0.31498219665844973</v>
      </c>
      <c r="AI50" s="63">
        <f t="shared" si="49"/>
        <v>0.28260130937710776</v>
      </c>
      <c r="AJ50" s="63">
        <f t="shared" si="49"/>
        <v>0.25159340059001345</v>
      </c>
      <c r="AK50" s="63">
        <f t="shared" si="49"/>
        <v>0.27821786942683191</v>
      </c>
      <c r="AL50" s="64">
        <f t="shared" si="49"/>
        <v>0.28105267644945647</v>
      </c>
      <c r="AM50" s="63">
        <f t="shared" si="49"/>
        <v>0.29684017336425156</v>
      </c>
      <c r="AN50" s="63">
        <f t="shared" si="49"/>
        <v>0.27514840782530336</v>
      </c>
      <c r="AO50" s="63">
        <f t="shared" si="49"/>
        <v>0.2916550376779235</v>
      </c>
      <c r="AP50" s="63">
        <f t="shared" si="49"/>
        <v>0.29825776512885738</v>
      </c>
      <c r="AQ50" s="68">
        <f>AQ26/AQ23</f>
        <v>0.29016902865374666</v>
      </c>
      <c r="AR50" s="63">
        <f>AR26/AR23</f>
        <v>0.29039957810722844</v>
      </c>
      <c r="AS50" s="63">
        <f>AS26/AS23</f>
        <v>0.29080584798168246</v>
      </c>
      <c r="AT50" s="63">
        <f>AT26/AT23</f>
        <v>0.29459440359158046</v>
      </c>
      <c r="AU50" s="63">
        <f t="shared" ref="AU50:BB50" si="50">AU26/AU23</f>
        <v>0.33852752088561899</v>
      </c>
      <c r="AV50" s="68">
        <f t="shared" si="50"/>
        <v>0.30449480770538473</v>
      </c>
      <c r="AW50" s="63">
        <f t="shared" si="50"/>
        <v>0.35121538881595432</v>
      </c>
      <c r="AX50" s="63">
        <f t="shared" si="50"/>
        <v>0.30294291261583545</v>
      </c>
      <c r="AY50" s="63">
        <f t="shared" si="50"/>
        <v>0.31000951924485098</v>
      </c>
      <c r="AZ50" s="63">
        <f t="shared" si="50"/>
        <v>0.33865100365580436</v>
      </c>
      <c r="BA50" s="68">
        <f t="shared" si="50"/>
        <v>0.32571490463354746</v>
      </c>
      <c r="BB50" s="63">
        <f t="shared" si="50"/>
        <v>0.37591695592850999</v>
      </c>
      <c r="BC50" s="193"/>
      <c r="BD50" s="193"/>
      <c r="BE50" s="193"/>
      <c r="BF50" s="66">
        <v>0.35</v>
      </c>
      <c r="BG50" s="66">
        <f t="shared" ref="BG50:BT50" si="51">BF50</f>
        <v>0.35</v>
      </c>
      <c r="BH50" s="66">
        <f t="shared" si="51"/>
        <v>0.35</v>
      </c>
      <c r="BI50" s="66">
        <v>0.32500000000000001</v>
      </c>
      <c r="BJ50" s="66">
        <f t="shared" si="51"/>
        <v>0.32500000000000001</v>
      </c>
      <c r="BK50" s="66">
        <f t="shared" si="51"/>
        <v>0.32500000000000001</v>
      </c>
      <c r="BL50" s="66">
        <v>0.3</v>
      </c>
      <c r="BM50" s="66">
        <f t="shared" si="51"/>
        <v>0.3</v>
      </c>
      <c r="BN50" s="66">
        <f t="shared" si="51"/>
        <v>0.3</v>
      </c>
      <c r="BO50" s="66">
        <f t="shared" si="51"/>
        <v>0.3</v>
      </c>
      <c r="BP50" s="66">
        <f t="shared" si="51"/>
        <v>0.3</v>
      </c>
      <c r="BQ50" s="66">
        <f t="shared" si="51"/>
        <v>0.3</v>
      </c>
      <c r="BR50" s="66">
        <f t="shared" si="51"/>
        <v>0.3</v>
      </c>
      <c r="BS50" s="66">
        <f t="shared" si="51"/>
        <v>0.3</v>
      </c>
      <c r="BT50" s="66">
        <f t="shared" si="51"/>
        <v>0.3</v>
      </c>
    </row>
    <row r="51" spans="1:73">
      <c r="C51" s="58" t="s">
        <v>67</v>
      </c>
      <c r="D51" s="63">
        <f t="shared" ref="D51:AT51" si="52">D27/D23</f>
        <v>6.0064036682741719E-2</v>
      </c>
      <c r="E51" s="63">
        <f t="shared" si="52"/>
        <v>3.9419442154224292E-2</v>
      </c>
      <c r="F51" s="63">
        <f t="shared" si="52"/>
        <v>3.3434692088538241E-2</v>
      </c>
      <c r="G51" s="63">
        <f t="shared" si="52"/>
        <v>1.9434968529284578E-2</v>
      </c>
      <c r="H51" s="64">
        <f t="shared" si="52"/>
        <v>3.5524214517277115E-2</v>
      </c>
      <c r="I51" s="63">
        <f t="shared" si="52"/>
        <v>3.3590168731103091E-2</v>
      </c>
      <c r="J51" s="63">
        <f t="shared" si="52"/>
        <v>1.3887709492894031E-2</v>
      </c>
      <c r="K51" s="63">
        <f t="shared" si="52"/>
        <v>3.5546819360168645E-2</v>
      </c>
      <c r="L51" s="63">
        <f t="shared" si="52"/>
        <v>3.4593882516888677E-2</v>
      </c>
      <c r="M51" s="64">
        <f t="shared" si="52"/>
        <v>3.0166399734815746E-2</v>
      </c>
      <c r="N51" s="63">
        <f t="shared" si="52"/>
        <v>2.8959880144926797E-2</v>
      </c>
      <c r="O51" s="63">
        <f t="shared" si="52"/>
        <v>3.6960029195397884E-2</v>
      </c>
      <c r="P51" s="63">
        <f t="shared" si="52"/>
        <v>4.2548242591316336E-2</v>
      </c>
      <c r="Q51" s="63">
        <f t="shared" si="52"/>
        <v>4.6671812837717472E-2</v>
      </c>
      <c r="R51" s="64">
        <f t="shared" si="52"/>
        <v>3.9272233767335338E-2</v>
      </c>
      <c r="S51" s="63">
        <f t="shared" si="52"/>
        <v>6.2077037409028882E-2</v>
      </c>
      <c r="T51" s="63">
        <f t="shared" si="52"/>
        <v>5.6690588194897494E-2</v>
      </c>
      <c r="U51" s="63">
        <f t="shared" si="52"/>
        <v>5.991180231192756E-2</v>
      </c>
      <c r="V51" s="63">
        <f t="shared" si="52"/>
        <v>6.4496467992515447E-2</v>
      </c>
      <c r="W51" s="64">
        <f t="shared" si="52"/>
        <v>6.0850474261963126E-2</v>
      </c>
      <c r="X51" s="63">
        <f t="shared" si="52"/>
        <v>7.6610960773093054E-2</v>
      </c>
      <c r="Y51" s="63">
        <f t="shared" si="52"/>
        <v>7.181188145511419E-2</v>
      </c>
      <c r="Z51" s="63">
        <f t="shared" si="52"/>
        <v>6.746814053369006E-2</v>
      </c>
      <c r="AA51" s="63">
        <f t="shared" si="52"/>
        <v>7.6322822333893647E-2</v>
      </c>
      <c r="AB51" s="64">
        <f t="shared" si="52"/>
        <v>7.297537822604569E-2</v>
      </c>
      <c r="AC51" s="63">
        <f t="shared" si="52"/>
        <v>8.3217761376149516E-2</v>
      </c>
      <c r="AD51" s="63">
        <f t="shared" si="52"/>
        <v>9.3299157049120965E-2</v>
      </c>
      <c r="AE51" s="63">
        <f t="shared" si="52"/>
        <v>0.11578086541005557</v>
      </c>
      <c r="AF51" s="63">
        <f t="shared" si="52"/>
        <v>9.9891332027300619E-2</v>
      </c>
      <c r="AG51" s="64">
        <f t="shared" si="52"/>
        <v>9.8433237699877621E-2</v>
      </c>
      <c r="AH51" s="63">
        <f t="shared" si="52"/>
        <v>0.10845811627616318</v>
      </c>
      <c r="AI51" s="63">
        <f t="shared" si="52"/>
        <v>8.9501148620894241E-2</v>
      </c>
      <c r="AJ51" s="63">
        <f t="shared" si="52"/>
        <v>0.10370640152480849</v>
      </c>
      <c r="AK51" s="63">
        <f t="shared" si="52"/>
        <v>9.9166130078208251E-2</v>
      </c>
      <c r="AL51" s="64">
        <f t="shared" si="52"/>
        <v>0.1001252244866692</v>
      </c>
      <c r="AM51" s="63">
        <f t="shared" si="52"/>
        <v>0.10636666044402661</v>
      </c>
      <c r="AN51" s="63">
        <f t="shared" si="52"/>
        <v>0.10274756783001884</v>
      </c>
      <c r="AO51" s="63">
        <f t="shared" si="52"/>
        <v>9.9196161688039144E-2</v>
      </c>
      <c r="AP51" s="63">
        <f t="shared" si="52"/>
        <v>0.1076781325492122</v>
      </c>
      <c r="AQ51" s="68">
        <f t="shared" si="52"/>
        <v>0.103959338354517</v>
      </c>
      <c r="AR51" s="63">
        <f t="shared" si="52"/>
        <v>0.10740555623334762</v>
      </c>
      <c r="AS51" s="63">
        <f t="shared" si="52"/>
        <v>0.10575643145059375</v>
      </c>
      <c r="AT51" s="63">
        <f t="shared" si="52"/>
        <v>0.13642686841410298</v>
      </c>
      <c r="AU51" s="63">
        <f t="shared" ref="AU51:BB51" si="53">AU27/AU23</f>
        <v>0.15482861759548941</v>
      </c>
      <c r="AV51" s="68">
        <f t="shared" si="53"/>
        <v>0.12697842175892712</v>
      </c>
      <c r="AW51" s="63">
        <f t="shared" si="53"/>
        <v>0.14908944019927961</v>
      </c>
      <c r="AX51" s="63">
        <f t="shared" si="53"/>
        <v>0.1266970819791052</v>
      </c>
      <c r="AY51" s="63">
        <f t="shared" si="53"/>
        <v>0.11846467228501821</v>
      </c>
      <c r="AZ51" s="63">
        <f t="shared" si="53"/>
        <v>0.12616957943974383</v>
      </c>
      <c r="BA51" s="68">
        <f t="shared" si="53"/>
        <v>0.12952160865336165</v>
      </c>
      <c r="BB51" s="63">
        <f t="shared" si="53"/>
        <v>0.11180402283810718</v>
      </c>
      <c r="BC51" s="193"/>
      <c r="BD51" s="193"/>
      <c r="BE51" s="193"/>
      <c r="BF51" s="66">
        <v>0.15</v>
      </c>
      <c r="BG51" s="66">
        <f t="shared" ref="BG51:BT52" si="54">BF51</f>
        <v>0.15</v>
      </c>
      <c r="BH51" s="66">
        <f t="shared" si="54"/>
        <v>0.15</v>
      </c>
      <c r="BI51" s="66">
        <v>0.125</v>
      </c>
      <c r="BJ51" s="66">
        <f t="shared" si="54"/>
        <v>0.125</v>
      </c>
      <c r="BK51" s="66">
        <f t="shared" si="54"/>
        <v>0.125</v>
      </c>
      <c r="BL51" s="66">
        <v>0.1</v>
      </c>
      <c r="BM51" s="66">
        <f t="shared" si="54"/>
        <v>0.1</v>
      </c>
      <c r="BN51" s="66">
        <f t="shared" si="54"/>
        <v>0.1</v>
      </c>
      <c r="BO51" s="66">
        <f t="shared" si="54"/>
        <v>0.1</v>
      </c>
      <c r="BP51" s="66">
        <f t="shared" si="54"/>
        <v>0.1</v>
      </c>
      <c r="BQ51" s="66">
        <f t="shared" si="54"/>
        <v>0.1</v>
      </c>
      <c r="BR51" s="66">
        <f t="shared" si="54"/>
        <v>0.1</v>
      </c>
      <c r="BS51" s="66">
        <f t="shared" si="54"/>
        <v>0.1</v>
      </c>
      <c r="BT51" s="66">
        <f t="shared" si="54"/>
        <v>0.1</v>
      </c>
    </row>
    <row r="52" spans="1:73">
      <c r="C52" s="58" t="s">
        <v>193</v>
      </c>
      <c r="D52" s="63"/>
      <c r="E52" s="63"/>
      <c r="F52" s="63"/>
      <c r="G52" s="63"/>
      <c r="H52" s="64"/>
      <c r="I52" s="63"/>
      <c r="J52" s="63"/>
      <c r="K52" s="63"/>
      <c r="L52" s="63"/>
      <c r="M52" s="64"/>
      <c r="N52" s="63"/>
      <c r="O52" s="63"/>
      <c r="P52" s="63"/>
      <c r="Q52" s="63"/>
      <c r="R52" s="64"/>
      <c r="S52" s="63"/>
      <c r="T52" s="63"/>
      <c r="U52" s="63"/>
      <c r="V52" s="63"/>
      <c r="W52" s="64"/>
      <c r="X52" s="63"/>
      <c r="Y52" s="63"/>
      <c r="Z52" s="63"/>
      <c r="AA52" s="63"/>
      <c r="AB52" s="64"/>
      <c r="AC52" s="63"/>
      <c r="AD52" s="63"/>
      <c r="AE52" s="63"/>
      <c r="AF52" s="63"/>
      <c r="AG52" s="68">
        <f>AG30*-1/AVERAGE('Cintas BS'!H41:I41)</f>
        <v>2.4618073248801532E-2</v>
      </c>
      <c r="AH52" s="63"/>
      <c r="AI52" s="63"/>
      <c r="AJ52" s="63"/>
      <c r="AK52" s="63"/>
      <c r="AL52" s="68">
        <f>AL30*-1/AVERAGE('Cintas BS'!I41:J41)</f>
        <v>2.6438357719897981E-2</v>
      </c>
      <c r="AM52" s="63"/>
      <c r="AN52" s="63"/>
      <c r="AO52" s="63"/>
      <c r="AP52" s="63"/>
      <c r="AQ52" s="68">
        <f>AQ30*-1/AVERAGE('Cintas BS'!J41:K41)</f>
        <v>2.0843758359690951E-2</v>
      </c>
      <c r="AR52" s="63"/>
      <c r="AS52" s="63"/>
      <c r="AT52" s="63"/>
      <c r="AU52" s="63"/>
      <c r="AV52" s="68">
        <f>AV30*-1/AVERAGE('Cintas BS'!K41:L41)</f>
        <v>1.6147111327668374E-2</v>
      </c>
      <c r="AW52" s="63"/>
      <c r="AX52" s="63"/>
      <c r="AY52" s="63"/>
      <c r="AZ52" s="63"/>
      <c r="BA52" s="68">
        <f>BA30*-1/AVERAGE('Cintas BS'!L41:M41)</f>
        <v>2.083847118996136E-2</v>
      </c>
      <c r="BB52" s="63"/>
      <c r="BC52" s="193"/>
      <c r="BD52" s="193"/>
      <c r="BE52" s="193"/>
      <c r="BF52" s="66">
        <f>AVERAGE(BA52,AV52,AQ52,AL52,AG52)</f>
        <v>2.1777154369204039E-2</v>
      </c>
      <c r="BG52" s="66">
        <f t="shared" si="54"/>
        <v>2.1777154369204039E-2</v>
      </c>
      <c r="BH52" s="66">
        <f t="shared" si="54"/>
        <v>2.1777154369204039E-2</v>
      </c>
      <c r="BI52" s="66">
        <f t="shared" si="54"/>
        <v>2.1777154369204039E-2</v>
      </c>
      <c r="BJ52" s="66">
        <f t="shared" si="54"/>
        <v>2.1777154369204039E-2</v>
      </c>
      <c r="BK52" s="66">
        <f t="shared" si="54"/>
        <v>2.1777154369204039E-2</v>
      </c>
      <c r="BL52" s="66">
        <f t="shared" si="54"/>
        <v>2.1777154369204039E-2</v>
      </c>
      <c r="BM52" s="66">
        <f t="shared" si="54"/>
        <v>2.1777154369204039E-2</v>
      </c>
      <c r="BN52" s="66">
        <f t="shared" si="54"/>
        <v>2.1777154369204039E-2</v>
      </c>
      <c r="BO52" s="66">
        <f t="shared" si="54"/>
        <v>2.1777154369204039E-2</v>
      </c>
      <c r="BP52" s="66">
        <f t="shared" si="54"/>
        <v>2.1777154369204039E-2</v>
      </c>
      <c r="BQ52" s="66">
        <f t="shared" si="54"/>
        <v>2.1777154369204039E-2</v>
      </c>
      <c r="BR52" s="66">
        <f t="shared" si="54"/>
        <v>2.1777154369204039E-2</v>
      </c>
      <c r="BS52" s="66">
        <f t="shared" si="54"/>
        <v>2.1777154369204039E-2</v>
      </c>
      <c r="BT52" s="66">
        <f t="shared" si="54"/>
        <v>2.1777154369204039E-2</v>
      </c>
    </row>
    <row r="53" spans="1:73">
      <c r="C53" s="58" t="s">
        <v>68</v>
      </c>
      <c r="D53" s="29">
        <f t="shared" ref="D53:AT53" si="55">D34/D33</f>
        <v>0</v>
      </c>
      <c r="E53" s="29">
        <f t="shared" si="55"/>
        <v>0</v>
      </c>
      <c r="F53" s="29">
        <f t="shared" si="55"/>
        <v>0</v>
      </c>
      <c r="G53" s="29">
        <f t="shared" si="55"/>
        <v>0</v>
      </c>
      <c r="H53" s="69">
        <f t="shared" si="55"/>
        <v>0</v>
      </c>
      <c r="I53" s="63">
        <f t="shared" si="55"/>
        <v>9.6453915588400371E-2</v>
      </c>
      <c r="J53" s="63">
        <f t="shared" si="55"/>
        <v>5.2901268141871564E-2</v>
      </c>
      <c r="K53" s="63">
        <f t="shared" si="55"/>
        <v>0.1087876073076967</v>
      </c>
      <c r="L53" s="63">
        <f t="shared" si="55"/>
        <v>-2.7608536331914995E-2</v>
      </c>
      <c r="M53" s="64">
        <f t="shared" si="55"/>
        <v>5.3093541742278164E-2</v>
      </c>
      <c r="N53" s="63">
        <f t="shared" si="55"/>
        <v>0.18185694488860468</v>
      </c>
      <c r="O53" s="63">
        <f t="shared" si="55"/>
        <v>0.18184681805127068</v>
      </c>
      <c r="P53" s="63">
        <f t="shared" si="55"/>
        <v>0.18223135862455619</v>
      </c>
      <c r="Q53" s="63">
        <f t="shared" si="55"/>
        <v>0.18200386930683909</v>
      </c>
      <c r="R53" s="64">
        <f t="shared" si="55"/>
        <v>0.18200032866876512</v>
      </c>
      <c r="S53" s="63">
        <f t="shared" si="55"/>
        <v>0.18512011733702968</v>
      </c>
      <c r="T53" s="63">
        <f t="shared" si="55"/>
        <v>0.19120035901422783</v>
      </c>
      <c r="U53" s="63">
        <f t="shared" si="55"/>
        <v>0.19500819291662239</v>
      </c>
      <c r="V53" s="63">
        <f t="shared" si="55"/>
        <v>0.19142341725059023</v>
      </c>
      <c r="W53" s="64">
        <f t="shared" si="55"/>
        <v>0.19115109534789682</v>
      </c>
      <c r="X53" s="63">
        <f t="shared" si="55"/>
        <v>0.1930003419818169</v>
      </c>
      <c r="Y53" s="63">
        <f t="shared" si="55"/>
        <v>0.23557205355959165</v>
      </c>
      <c r="Z53" s="63">
        <f t="shared" si="55"/>
        <v>0.19299960495527888</v>
      </c>
      <c r="AA53" s="63">
        <f t="shared" si="55"/>
        <v>0.18449807248263242</v>
      </c>
      <c r="AB53" s="64">
        <f t="shared" si="55"/>
        <v>0.20152740935137026</v>
      </c>
      <c r="AC53" s="63">
        <f t="shared" si="55"/>
        <v>0.1853403978349738</v>
      </c>
      <c r="AD53" s="63">
        <f t="shared" si="55"/>
        <v>0.2337617324515798</v>
      </c>
      <c r="AE53" s="63">
        <f t="shared" si="55"/>
        <v>0.19273513686697774</v>
      </c>
      <c r="AF53" s="63">
        <f t="shared" si="55"/>
        <v>0.20289701890509024</v>
      </c>
      <c r="AG53" s="64">
        <f t="shared" si="55"/>
        <v>0.20486568030461474</v>
      </c>
      <c r="AH53" s="63">
        <f t="shared" si="55"/>
        <v>0.20707215165026219</v>
      </c>
      <c r="AI53" s="63">
        <f t="shared" si="55"/>
        <v>0.21430494883609602</v>
      </c>
      <c r="AJ53" s="63">
        <f t="shared" si="55"/>
        <v>0.10979076336289872</v>
      </c>
      <c r="AK53" s="63">
        <f t="shared" si="55"/>
        <v>0.2350458257732439</v>
      </c>
      <c r="AL53" s="64">
        <f t="shared" si="55"/>
        <v>0.19087807184267583</v>
      </c>
      <c r="AM53" s="63">
        <f t="shared" si="55"/>
        <v>0.17476434162447321</v>
      </c>
      <c r="AN53" s="63">
        <f t="shared" si="55"/>
        <v>0.18954804600125019</v>
      </c>
      <c r="AO53" s="63">
        <f t="shared" ca="1" si="55"/>
        <v>0.11993279388804791</v>
      </c>
      <c r="AP53" s="63">
        <f t="shared" si="55"/>
        <v>0.11687345508651516</v>
      </c>
      <c r="AQ53" s="68">
        <f t="shared" ca="1" si="55"/>
        <v>0.15011659394075386</v>
      </c>
      <c r="AR53" s="63">
        <f t="shared" si="55"/>
        <v>0.19759352275282999</v>
      </c>
      <c r="AS53" s="63">
        <f t="shared" si="55"/>
        <v>0.18227458729224469</v>
      </c>
      <c r="AT53" s="63">
        <f t="shared" si="55"/>
        <v>0.11150047187014737</v>
      </c>
      <c r="AU53" s="63">
        <f t="shared" ref="AU53:BB53" si="56">AU34/AU33</f>
        <v>-9.3823733518390278E-3</v>
      </c>
      <c r="AV53" s="68">
        <f t="shared" si="56"/>
        <v>0.12335217452235252</v>
      </c>
      <c r="AW53" s="63">
        <f t="shared" si="56"/>
        <v>0.15449271540642059</v>
      </c>
      <c r="AX53" s="63">
        <f t="shared" si="56"/>
        <v>0.25889308461271426</v>
      </c>
      <c r="AY53" s="63">
        <f t="shared" si="56"/>
        <v>0.13618505338078302</v>
      </c>
      <c r="AZ53" s="63">
        <f t="shared" si="56"/>
        <v>0.11556823878755156</v>
      </c>
      <c r="BA53" s="68">
        <f t="shared" si="56"/>
        <v>0.1711808250463687</v>
      </c>
      <c r="BB53" s="63">
        <f t="shared" si="56"/>
        <v>0.14356513020704276</v>
      </c>
      <c r="BC53" s="193"/>
      <c r="BD53" s="193"/>
      <c r="BE53" s="193"/>
      <c r="BF53" s="66">
        <f ca="1">AVERAGE(BA53,AV53,AQ53,AL53,AG53)</f>
        <v>0.16807866913135311</v>
      </c>
      <c r="BG53" s="66">
        <f t="shared" ref="BG53:BT53" ca="1" si="57">BF53</f>
        <v>0.16807866913135311</v>
      </c>
      <c r="BH53" s="66">
        <f t="shared" ca="1" si="57"/>
        <v>0.16807866913135311</v>
      </c>
      <c r="BI53" s="66">
        <f t="shared" ca="1" si="57"/>
        <v>0.16807866913135311</v>
      </c>
      <c r="BJ53" s="66">
        <f t="shared" ca="1" si="57"/>
        <v>0.16807866913135311</v>
      </c>
      <c r="BK53" s="66">
        <f t="shared" ca="1" si="57"/>
        <v>0.16807866913135311</v>
      </c>
      <c r="BL53" s="66">
        <f t="shared" ca="1" si="57"/>
        <v>0.16807866913135311</v>
      </c>
      <c r="BM53" s="66">
        <f t="shared" ca="1" si="57"/>
        <v>0.16807866913135311</v>
      </c>
      <c r="BN53" s="66">
        <f t="shared" ca="1" si="57"/>
        <v>0.16807866913135311</v>
      </c>
      <c r="BO53" s="66">
        <f t="shared" ca="1" si="57"/>
        <v>0.16807866913135311</v>
      </c>
      <c r="BP53" s="66">
        <f t="shared" ca="1" si="57"/>
        <v>0.16807866913135311</v>
      </c>
      <c r="BQ53" s="66">
        <f t="shared" ca="1" si="57"/>
        <v>0.16807866913135311</v>
      </c>
      <c r="BR53" s="66">
        <f t="shared" ca="1" si="57"/>
        <v>0.16807866913135311</v>
      </c>
      <c r="BS53" s="66">
        <f t="shared" ca="1" si="57"/>
        <v>0.16807866913135311</v>
      </c>
      <c r="BT53" s="66">
        <f t="shared" ca="1" si="57"/>
        <v>0.16807866913135311</v>
      </c>
    </row>
    <row r="54" spans="1:73">
      <c r="C54" s="70"/>
      <c r="D54" s="46"/>
      <c r="E54" s="46"/>
      <c r="F54" s="46"/>
      <c r="G54" s="46"/>
      <c r="H54" s="2"/>
      <c r="I54" s="46"/>
      <c r="J54" s="46"/>
      <c r="K54" s="46"/>
      <c r="L54" s="46"/>
      <c r="M54" s="2"/>
      <c r="N54" s="46"/>
      <c r="O54" s="46"/>
      <c r="P54" s="46"/>
      <c r="Q54" s="46"/>
      <c r="R54" s="2"/>
      <c r="S54" s="46"/>
      <c r="T54" s="46"/>
      <c r="U54" s="46"/>
      <c r="V54" s="46"/>
      <c r="W54" s="2"/>
      <c r="X54" s="46"/>
      <c r="Y54" s="46"/>
      <c r="Z54" s="46"/>
      <c r="AA54" s="46"/>
      <c r="AB54" s="2"/>
      <c r="AC54" s="46"/>
      <c r="AD54" s="46"/>
      <c r="AE54" s="46"/>
      <c r="AF54" s="46"/>
      <c r="AG54" s="2"/>
      <c r="AH54" s="46"/>
      <c r="AI54" s="46"/>
      <c r="AJ54" s="46"/>
      <c r="AK54" s="46"/>
      <c r="AL54" s="71"/>
      <c r="AM54" s="46"/>
      <c r="AN54" s="46"/>
      <c r="AO54" s="46"/>
      <c r="AP54" s="46"/>
      <c r="AQ54" s="71"/>
      <c r="AR54" s="72"/>
      <c r="AS54" s="72"/>
      <c r="AT54" s="72"/>
      <c r="AU54" s="72"/>
      <c r="AV54" s="2"/>
      <c r="AW54" s="46"/>
      <c r="AX54" s="46"/>
      <c r="AY54" s="46"/>
      <c r="AZ54" s="46"/>
      <c r="BA54" s="2"/>
      <c r="BB54" s="46"/>
      <c r="BC54" s="46"/>
      <c r="BD54" s="46"/>
      <c r="BE54" s="46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</row>
    <row r="55" spans="1:73">
      <c r="C55" s="171" t="s">
        <v>69</v>
      </c>
      <c r="D55" s="169"/>
      <c r="E55" s="169"/>
      <c r="F55" s="169"/>
      <c r="G55" s="169"/>
      <c r="H55" s="172"/>
      <c r="I55" s="169"/>
      <c r="J55" s="169"/>
      <c r="K55" s="169"/>
      <c r="L55" s="169"/>
      <c r="M55" s="172"/>
      <c r="N55" s="169"/>
      <c r="O55" s="169"/>
      <c r="P55" s="169"/>
      <c r="Q55" s="169"/>
      <c r="R55" s="172"/>
      <c r="S55" s="169"/>
      <c r="T55" s="169"/>
      <c r="U55" s="169"/>
      <c r="V55" s="169"/>
      <c r="W55" s="172"/>
      <c r="X55" s="169"/>
      <c r="Y55" s="169"/>
      <c r="Z55" s="169"/>
      <c r="AA55" s="169"/>
      <c r="AB55" s="172"/>
      <c r="AC55" s="169"/>
      <c r="AD55" s="169"/>
      <c r="AE55" s="169"/>
      <c r="AF55" s="169"/>
      <c r="AG55" s="172"/>
      <c r="AH55" s="169"/>
      <c r="AI55" s="169"/>
      <c r="AJ55" s="169"/>
      <c r="AK55" s="169"/>
      <c r="AL55" s="172"/>
      <c r="AM55" s="169"/>
      <c r="AN55" s="169"/>
      <c r="AO55" s="169"/>
      <c r="AP55" s="169"/>
      <c r="AQ55" s="172"/>
      <c r="AR55" s="172"/>
      <c r="AS55" s="172"/>
      <c r="AT55" s="172"/>
      <c r="AU55" s="172"/>
      <c r="AV55" s="172"/>
      <c r="AW55" s="172"/>
      <c r="AX55" s="172"/>
      <c r="AY55" s="172"/>
      <c r="AZ55" s="172"/>
      <c r="BA55" s="172"/>
      <c r="BB55" s="172"/>
      <c r="BC55" s="172"/>
      <c r="BD55" s="172"/>
      <c r="BE55" s="172"/>
      <c r="BF55" s="172"/>
      <c r="BG55" s="172"/>
      <c r="BH55" s="172"/>
      <c r="BI55" s="172"/>
      <c r="BJ55" s="172"/>
      <c r="BK55" s="172"/>
      <c r="BL55" s="172"/>
      <c r="BM55" s="172"/>
      <c r="BN55" s="172"/>
      <c r="BO55" s="172"/>
      <c r="BP55" s="172"/>
      <c r="BQ55" s="172"/>
      <c r="BR55" s="172"/>
      <c r="BS55" s="172"/>
      <c r="BT55" s="172"/>
    </row>
    <row r="56" spans="1:73">
      <c r="A56" s="70"/>
      <c r="B56" s="16"/>
      <c r="C56" s="12"/>
      <c r="D56" s="13"/>
      <c r="E56" s="13"/>
      <c r="F56" s="13"/>
      <c r="G56" s="13"/>
      <c r="H56" s="14"/>
      <c r="I56" s="13"/>
      <c r="J56" s="13"/>
      <c r="K56" s="13"/>
      <c r="L56" s="13"/>
      <c r="M56" s="14"/>
      <c r="N56" s="13"/>
      <c r="O56" s="13"/>
      <c r="P56" s="13"/>
      <c r="Q56" s="13"/>
      <c r="R56" s="14"/>
      <c r="S56" s="13"/>
      <c r="T56" s="13"/>
      <c r="U56" s="13"/>
      <c r="V56" s="13"/>
      <c r="W56" s="14"/>
      <c r="X56" s="13"/>
      <c r="Y56" s="13"/>
      <c r="Z56" s="13"/>
      <c r="AA56" s="13"/>
      <c r="AB56" s="14"/>
      <c r="AC56" s="13"/>
      <c r="AD56" s="13"/>
      <c r="AE56" s="13"/>
      <c r="AF56" s="13"/>
      <c r="AG56" s="14"/>
      <c r="AH56" s="13"/>
      <c r="AI56" s="13"/>
      <c r="AJ56" s="13"/>
      <c r="AK56" s="13"/>
      <c r="AL56" s="14"/>
      <c r="AM56" s="13"/>
      <c r="AN56" s="13"/>
      <c r="AO56" s="13"/>
      <c r="AP56" s="13"/>
      <c r="AQ56" s="14"/>
      <c r="AR56" s="15"/>
      <c r="AS56" s="15"/>
      <c r="AT56" s="15"/>
      <c r="AU56" s="15"/>
      <c r="AV56" s="73"/>
      <c r="AW56" s="74"/>
      <c r="AX56" s="74"/>
      <c r="AY56" s="74"/>
      <c r="AZ56" s="74"/>
      <c r="BA56" s="73"/>
      <c r="BB56" s="74"/>
      <c r="BC56" s="74"/>
      <c r="BD56" s="74"/>
      <c r="BE56" s="74"/>
      <c r="BF56" s="73"/>
      <c r="BG56" s="73"/>
      <c r="BH56" s="73"/>
      <c r="BI56" s="73"/>
      <c r="BJ56" s="73"/>
      <c r="BK56" s="73"/>
      <c r="BL56" s="73"/>
      <c r="BM56" s="73"/>
      <c r="BN56" s="73"/>
      <c r="BO56" s="73"/>
      <c r="BP56" s="73"/>
      <c r="BQ56" s="73"/>
      <c r="BR56" s="73"/>
      <c r="BS56" s="73"/>
      <c r="BT56" s="73"/>
      <c r="BU56" s="2"/>
    </row>
    <row r="57" spans="1:73">
      <c r="C57" s="16" t="s">
        <v>45</v>
      </c>
      <c r="D57" s="20">
        <v>49.902999999999999</v>
      </c>
      <c r="E57" s="20">
        <v>63.463999999999999</v>
      </c>
      <c r="F57" s="20">
        <v>72.215999999999994</v>
      </c>
      <c r="G57" s="20">
        <v>80.935000000000002</v>
      </c>
      <c r="H57" s="18">
        <f>SUM(D57:G57)</f>
        <v>266.51799999999997</v>
      </c>
      <c r="I57" s="20">
        <v>101.452</v>
      </c>
      <c r="J57" s="20">
        <v>128.31</v>
      </c>
      <c r="K57" s="20">
        <v>174.13</v>
      </c>
      <c r="L57" s="20">
        <v>181.94300000000001</v>
      </c>
      <c r="M57" s="18">
        <f t="shared" ref="M57:M72" si="58">SUM(I57:L57)</f>
        <v>585.83500000000004</v>
      </c>
      <c r="N57" s="20">
        <v>194.65199999999999</v>
      </c>
      <c r="O57" s="20">
        <v>206.56399999999999</v>
      </c>
      <c r="P57" s="20">
        <v>230.386</v>
      </c>
      <c r="Q57" s="20">
        <v>233.79599999999999</v>
      </c>
      <c r="R57" s="18">
        <f>SUM(N57:Q57)</f>
        <v>865.39799999999991</v>
      </c>
      <c r="S57" s="20">
        <v>244.98599999999999</v>
      </c>
      <c r="T57" s="20">
        <v>289.10000000000002</v>
      </c>
      <c r="U57" s="20">
        <v>304.40699999999998</v>
      </c>
      <c r="V57" s="20">
        <v>324.22300000000001</v>
      </c>
      <c r="W57" s="18">
        <f>SUM(S57:V57)</f>
        <v>1162.7159999999999</v>
      </c>
      <c r="X57" s="20">
        <v>307.03500000000003</v>
      </c>
      <c r="Y57" s="20">
        <v>332.10599999999999</v>
      </c>
      <c r="Z57" s="20">
        <v>338.75400000000002</v>
      </c>
      <c r="AA57" s="20">
        <v>338.92399999999998</v>
      </c>
      <c r="AB57" s="18">
        <f>SUM(X57:AA57)</f>
        <v>1316.819</v>
      </c>
      <c r="AC57" s="20">
        <v>333.916</v>
      </c>
      <c r="AD57" s="20">
        <v>379.11</v>
      </c>
      <c r="AE57" s="20">
        <v>371.62099999999998</v>
      </c>
      <c r="AF57" s="20">
        <v>392.61399999999998</v>
      </c>
      <c r="AG57" s="18">
        <f>SUM(AC57:AF57)</f>
        <v>1477.261</v>
      </c>
      <c r="AH57" s="20">
        <v>373.678</v>
      </c>
      <c r="AI57" s="20">
        <v>389.65499999999997</v>
      </c>
      <c r="AJ57" s="20">
        <v>407.971</v>
      </c>
      <c r="AK57" s="20">
        <v>430.09500000000003</v>
      </c>
      <c r="AL57" s="18">
        <f>SUM(AH57:AK57)</f>
        <v>1601.3990000000001</v>
      </c>
      <c r="AM57" s="20">
        <v>440.84699999999998</v>
      </c>
      <c r="AN57" s="20">
        <v>496.09500000000003</v>
      </c>
      <c r="AO57" s="20">
        <v>465.197</v>
      </c>
      <c r="AP57" s="20">
        <v>467.334</v>
      </c>
      <c r="AQ57" s="18">
        <f>SUM(AM57:AP57)</f>
        <v>1869.4730000000002</v>
      </c>
      <c r="AR57" s="20">
        <v>503.33100000000002</v>
      </c>
      <c r="AS57" s="20">
        <v>523.423</v>
      </c>
      <c r="AT57" s="20">
        <v>532.32100000000003</v>
      </c>
      <c r="AU57" s="20">
        <v>576.52599999999995</v>
      </c>
      <c r="AV57" s="18">
        <f>SUM(AR57:AU57)</f>
        <v>2135.6009999999997</v>
      </c>
      <c r="AW57" s="20">
        <v>530.20500000000004</v>
      </c>
      <c r="AX57" s="20">
        <v>558.20299999999997</v>
      </c>
      <c r="AY57" s="20">
        <v>596.94899999999996</v>
      </c>
      <c r="AZ57" s="20">
        <v>661.303</v>
      </c>
      <c r="BA57" s="18">
        <f>SUM(AW57:AZ57)</f>
        <v>2346.66</v>
      </c>
      <c r="BB57" s="20">
        <v>603.53099999999995</v>
      </c>
      <c r="BC57" s="32"/>
      <c r="BD57" s="32"/>
      <c r="BE57" s="32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9"/>
    </row>
    <row r="58" spans="1:73" ht="15.6">
      <c r="C58" s="16" t="s">
        <v>46</v>
      </c>
      <c r="D58" s="27">
        <v>0.97799999999999998</v>
      </c>
      <c r="E58" s="27">
        <v>1.103</v>
      </c>
      <c r="F58" s="27">
        <v>1.077</v>
      </c>
      <c r="G58" s="27">
        <v>2.601</v>
      </c>
      <c r="H58" s="24">
        <f t="shared" ref="H58:I72" si="59">SUM(D58:G58)</f>
        <v>5.7590000000000003</v>
      </c>
      <c r="I58" s="27">
        <v>1.0780000000000001</v>
      </c>
      <c r="J58" s="27">
        <v>1.2290000000000001</v>
      </c>
      <c r="K58" s="27">
        <v>1.385</v>
      </c>
      <c r="L58" s="27">
        <v>1.76</v>
      </c>
      <c r="M58" s="24">
        <f t="shared" si="58"/>
        <v>5.452</v>
      </c>
      <c r="N58" s="27">
        <v>1.585</v>
      </c>
      <c r="O58" s="27">
        <v>1.6879999999999999</v>
      </c>
      <c r="P58" s="27">
        <v>1.774</v>
      </c>
      <c r="Q58" s="27">
        <v>1.978</v>
      </c>
      <c r="R58" s="24">
        <f t="shared" ref="R58:R72" si="60">SUM(N58:Q58)</f>
        <v>7.0249999999999995</v>
      </c>
      <c r="S58" s="27">
        <v>1.9330000000000001</v>
      </c>
      <c r="T58" s="27">
        <v>2.13</v>
      </c>
      <c r="U58" s="27">
        <v>2.177</v>
      </c>
      <c r="V58" s="27">
        <v>3.919</v>
      </c>
      <c r="W58" s="24">
        <f t="shared" ref="W58:W72" si="61">SUM(S58:V58)</f>
        <v>10.159000000000001</v>
      </c>
      <c r="X58" s="27">
        <v>2.2679999999999998</v>
      </c>
      <c r="Y58" s="27">
        <v>1.641</v>
      </c>
      <c r="Z58" s="27">
        <v>2.1179999999999999</v>
      </c>
      <c r="AA58" s="27">
        <v>1.9570000000000001</v>
      </c>
      <c r="AB58" s="24">
        <f t="shared" ref="AB58:AB72" si="62">SUM(X58:AA58)</f>
        <v>7.9839999999999991</v>
      </c>
      <c r="AC58" s="27">
        <v>2.0939999999999999</v>
      </c>
      <c r="AD58" s="27">
        <v>2.0510000000000002</v>
      </c>
      <c r="AE58" s="27">
        <v>2.56</v>
      </c>
      <c r="AF58" s="27">
        <v>4.0069999999999997</v>
      </c>
      <c r="AG58" s="24">
        <f t="shared" ref="AG58:AG72" si="63">SUM(AC58:AF58)</f>
        <v>10.712</v>
      </c>
      <c r="AH58" s="27">
        <v>2.375</v>
      </c>
      <c r="AI58" s="27">
        <v>4.7309999999999999</v>
      </c>
      <c r="AJ58" s="27">
        <v>3.8839999999999999</v>
      </c>
      <c r="AK58" s="27">
        <v>6.3040000000000003</v>
      </c>
      <c r="AL58" s="24">
        <f t="shared" ref="AL58:AL72" si="64">SUM(AH58:AK58)</f>
        <v>17.294</v>
      </c>
      <c r="AM58" s="27">
        <v>3.766</v>
      </c>
      <c r="AN58" s="27">
        <v>4.3840000000000003</v>
      </c>
      <c r="AO58" s="27">
        <v>4.1760000000000002</v>
      </c>
      <c r="AP58" s="27">
        <v>9.1229999999999993</v>
      </c>
      <c r="AQ58" s="24">
        <f>SUM(AM58:AP58)</f>
        <v>21.448999999999998</v>
      </c>
      <c r="AR58" s="27">
        <v>4.8550000000000004</v>
      </c>
      <c r="AS58" s="27">
        <v>10.71</v>
      </c>
      <c r="AT58" s="27">
        <v>5.3810000000000002</v>
      </c>
      <c r="AU58" s="27">
        <v>5.2140000000000004</v>
      </c>
      <c r="AV58" s="24">
        <f>SUM(AR58:AU58)</f>
        <v>26.160000000000004</v>
      </c>
      <c r="AW58" s="27">
        <v>4.5209999999999999</v>
      </c>
      <c r="AX58" s="27">
        <v>4.2329999999999997</v>
      </c>
      <c r="AY58" s="27">
        <v>3.9390000000000001</v>
      </c>
      <c r="AZ58" s="27">
        <v>4.2140000000000004</v>
      </c>
      <c r="BA58" s="24">
        <f>SUM(AW58:AZ58)</f>
        <v>16.907</v>
      </c>
      <c r="BB58" s="27">
        <v>4.05</v>
      </c>
      <c r="BC58" s="26"/>
      <c r="BD58" s="26"/>
      <c r="BE58" s="26"/>
      <c r="BF58" s="75"/>
      <c r="BG58" s="75"/>
      <c r="BH58" s="75"/>
      <c r="BI58" s="75"/>
      <c r="BJ58" s="75"/>
      <c r="BK58" s="75"/>
      <c r="BL58" s="75"/>
      <c r="BM58" s="75"/>
      <c r="BN58" s="75"/>
      <c r="BO58" s="75"/>
      <c r="BP58" s="75"/>
      <c r="BQ58" s="75"/>
      <c r="BR58" s="75"/>
      <c r="BS58" s="75"/>
      <c r="BT58" s="75"/>
      <c r="BU58" s="22"/>
    </row>
    <row r="59" spans="1:73">
      <c r="C59" s="1" t="s">
        <v>47</v>
      </c>
      <c r="D59" s="29">
        <f t="shared" ref="D59:AM59" si="65">SUM(D57:D58)</f>
        <v>50.881</v>
      </c>
      <c r="E59" s="29">
        <f t="shared" si="65"/>
        <v>64.566999999999993</v>
      </c>
      <c r="F59" s="29">
        <f t="shared" si="65"/>
        <v>73.292999999999992</v>
      </c>
      <c r="G59" s="29">
        <f t="shared" si="65"/>
        <v>83.536000000000001</v>
      </c>
      <c r="H59" s="18">
        <f t="shared" si="59"/>
        <v>272.27699999999999</v>
      </c>
      <c r="I59" s="29">
        <f t="shared" si="65"/>
        <v>102.53</v>
      </c>
      <c r="J59" s="29">
        <f t="shared" si="65"/>
        <v>129.53900000000002</v>
      </c>
      <c r="K59" s="29">
        <f t="shared" si="65"/>
        <v>175.51499999999999</v>
      </c>
      <c r="L59" s="29">
        <f t="shared" si="65"/>
        <v>183.703</v>
      </c>
      <c r="M59" s="18">
        <f t="shared" si="58"/>
        <v>591.28700000000003</v>
      </c>
      <c r="N59" s="29">
        <f t="shared" si="65"/>
        <v>196.23699999999999</v>
      </c>
      <c r="O59" s="29">
        <f t="shared" si="65"/>
        <v>208.25199999999998</v>
      </c>
      <c r="P59" s="29">
        <f t="shared" si="65"/>
        <v>232.16</v>
      </c>
      <c r="Q59" s="29">
        <f t="shared" si="65"/>
        <v>235.774</v>
      </c>
      <c r="R59" s="18">
        <f t="shared" si="60"/>
        <v>872.423</v>
      </c>
      <c r="S59" s="29">
        <f t="shared" si="65"/>
        <v>246.91899999999998</v>
      </c>
      <c r="T59" s="29">
        <f t="shared" si="65"/>
        <v>291.23</v>
      </c>
      <c r="U59" s="29">
        <f t="shared" si="65"/>
        <v>306.584</v>
      </c>
      <c r="V59" s="29">
        <f t="shared" si="65"/>
        <v>328.142</v>
      </c>
      <c r="W59" s="18">
        <f t="shared" si="61"/>
        <v>1172.875</v>
      </c>
      <c r="X59" s="29">
        <f t="shared" si="65"/>
        <v>309.303</v>
      </c>
      <c r="Y59" s="29">
        <f t="shared" si="65"/>
        <v>333.74700000000001</v>
      </c>
      <c r="Z59" s="29">
        <f t="shared" si="65"/>
        <v>340.87200000000001</v>
      </c>
      <c r="AA59" s="29">
        <f t="shared" si="65"/>
        <v>340.88099999999997</v>
      </c>
      <c r="AB59" s="18">
        <f t="shared" si="62"/>
        <v>1324.8029999999999</v>
      </c>
      <c r="AC59" s="29">
        <f t="shared" si="65"/>
        <v>336.01</v>
      </c>
      <c r="AD59" s="29">
        <f t="shared" si="65"/>
        <v>381.161</v>
      </c>
      <c r="AE59" s="29">
        <f t="shared" si="65"/>
        <v>374.18099999999998</v>
      </c>
      <c r="AF59" s="29">
        <f t="shared" si="65"/>
        <v>396.62099999999998</v>
      </c>
      <c r="AG59" s="18">
        <f t="shared" si="63"/>
        <v>1487.973</v>
      </c>
      <c r="AH59" s="29">
        <f t="shared" si="65"/>
        <v>376.053</v>
      </c>
      <c r="AI59" s="29">
        <f t="shared" si="65"/>
        <v>394.38599999999997</v>
      </c>
      <c r="AJ59" s="29">
        <f t="shared" si="65"/>
        <v>411.85500000000002</v>
      </c>
      <c r="AK59" s="29">
        <f t="shared" si="65"/>
        <v>436.399</v>
      </c>
      <c r="AL59" s="18">
        <f t="shared" si="64"/>
        <v>1618.6929999999998</v>
      </c>
      <c r="AM59" s="29">
        <f t="shared" si="65"/>
        <v>444.613</v>
      </c>
      <c r="AN59" s="29">
        <f t="shared" ref="AN59:AU59" si="66">SUM(AN57:AN58)</f>
        <v>500.47900000000004</v>
      </c>
      <c r="AO59" s="29">
        <f t="shared" si="66"/>
        <v>469.37299999999999</v>
      </c>
      <c r="AP59" s="29">
        <f t="shared" si="66"/>
        <v>476.45699999999999</v>
      </c>
      <c r="AQ59" s="18">
        <f t="shared" si="66"/>
        <v>1890.9220000000003</v>
      </c>
      <c r="AR59" s="29">
        <f t="shared" si="66"/>
        <v>508.18600000000004</v>
      </c>
      <c r="AS59" s="29">
        <f t="shared" si="66"/>
        <v>534.13300000000004</v>
      </c>
      <c r="AT59" s="29">
        <f t="shared" si="66"/>
        <v>537.702</v>
      </c>
      <c r="AU59" s="29">
        <f t="shared" si="66"/>
        <v>581.74</v>
      </c>
      <c r="AV59" s="18">
        <f t="shared" ref="AV59:BB59" si="67">SUM(AV57:AV58)</f>
        <v>2161.7609999999995</v>
      </c>
      <c r="AW59" s="29">
        <f t="shared" si="67"/>
        <v>534.726</v>
      </c>
      <c r="AX59" s="29">
        <f t="shared" si="67"/>
        <v>562.43599999999992</v>
      </c>
      <c r="AY59" s="29">
        <f t="shared" si="67"/>
        <v>600.88799999999992</v>
      </c>
      <c r="AZ59" s="29">
        <f t="shared" si="67"/>
        <v>665.51700000000005</v>
      </c>
      <c r="BA59" s="18">
        <f t="shared" si="67"/>
        <v>2363.567</v>
      </c>
      <c r="BB59" s="29">
        <f t="shared" si="67"/>
        <v>607.5809999999999</v>
      </c>
      <c r="BC59" s="32"/>
      <c r="BD59" s="32"/>
      <c r="BE59" s="32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22"/>
    </row>
    <row r="60" spans="1:73" ht="15.6" hidden="1" outlineLevel="1">
      <c r="C60" s="16" t="s">
        <v>48</v>
      </c>
      <c r="D60" s="27">
        <v>2.8090000000000002</v>
      </c>
      <c r="E60" s="27">
        <v>3.37</v>
      </c>
      <c r="F60" s="27">
        <v>3.9009999999999998</v>
      </c>
      <c r="G60" s="27">
        <v>3.8620000000000001</v>
      </c>
      <c r="H60" s="24">
        <f t="shared" si="59"/>
        <v>13.942</v>
      </c>
      <c r="I60" s="27">
        <v>7.7439999999999998</v>
      </c>
      <c r="J60" s="27">
        <v>15.37</v>
      </c>
      <c r="K60" s="27">
        <v>32.628999999999998</v>
      </c>
      <c r="L60" s="27">
        <v>25.763000000000002</v>
      </c>
      <c r="M60" s="24">
        <f t="shared" si="58"/>
        <v>81.506</v>
      </c>
      <c r="N60" s="27">
        <v>27.22</v>
      </c>
      <c r="O60" s="27">
        <v>25.030999999999999</v>
      </c>
      <c r="P60" s="27">
        <v>24.251999999999999</v>
      </c>
      <c r="Q60" s="27">
        <v>25.643000000000001</v>
      </c>
      <c r="R60" s="24">
        <f t="shared" si="60"/>
        <v>102.146</v>
      </c>
      <c r="S60" s="27">
        <v>30.923999999999999</v>
      </c>
      <c r="T60" s="27">
        <v>30.692</v>
      </c>
      <c r="U60" s="27">
        <v>26.994</v>
      </c>
      <c r="V60" s="27">
        <v>28.808</v>
      </c>
      <c r="W60" s="24">
        <f t="shared" si="61"/>
        <v>117.41800000000001</v>
      </c>
      <c r="X60" s="27">
        <v>28.297999999999998</v>
      </c>
      <c r="Y60" s="27">
        <v>21.812999999999999</v>
      </c>
      <c r="Z60" s="27">
        <v>28.385000000000002</v>
      </c>
      <c r="AA60" s="27">
        <v>24.03</v>
      </c>
      <c r="AB60" s="24">
        <f t="shared" si="62"/>
        <v>102.526</v>
      </c>
      <c r="AC60" s="27">
        <v>23.439</v>
      </c>
      <c r="AD60" s="27">
        <v>23.98</v>
      </c>
      <c r="AE60" s="27">
        <v>24.311</v>
      </c>
      <c r="AF60" s="27">
        <v>33.655999999999999</v>
      </c>
      <c r="AG60" s="24">
        <f t="shared" si="63"/>
        <v>105.386</v>
      </c>
      <c r="AH60" s="27">
        <v>25.065000000000001</v>
      </c>
      <c r="AI60" s="27">
        <v>28.672000000000001</v>
      </c>
      <c r="AJ60" s="27">
        <v>31.202999999999999</v>
      </c>
      <c r="AK60" s="27">
        <v>25.248000000000001</v>
      </c>
      <c r="AL60" s="24">
        <f t="shared" si="64"/>
        <v>110.188</v>
      </c>
      <c r="AM60" s="27">
        <v>33.918999999999997</v>
      </c>
      <c r="AN60" s="27">
        <v>34.713999999999999</v>
      </c>
      <c r="AO60" s="27">
        <v>26.574000000000002</v>
      </c>
      <c r="AP60" s="27">
        <v>26.337</v>
      </c>
      <c r="AQ60" s="24">
        <f>SUM(AM60:AP60)</f>
        <v>121.544</v>
      </c>
      <c r="AR60" s="27">
        <v>33.506</v>
      </c>
      <c r="AS60" s="27">
        <v>27.675999999999998</v>
      </c>
      <c r="AT60" s="27">
        <v>31.4</v>
      </c>
      <c r="AU60" s="27">
        <v>35.347999999999999</v>
      </c>
      <c r="AV60" s="24">
        <f>SUM(AR60:AU60)</f>
        <v>127.92999999999999</v>
      </c>
      <c r="AW60" s="27">
        <v>28.657</v>
      </c>
      <c r="AX60" s="27">
        <v>28.007999999999999</v>
      </c>
      <c r="AY60" s="27">
        <v>42.094999999999999</v>
      </c>
      <c r="AZ60" s="27">
        <v>50.156999999999996</v>
      </c>
      <c r="BA60" s="24">
        <f>SUM(AW60:AZ60)</f>
        <v>148.91699999999997</v>
      </c>
      <c r="BB60" s="27">
        <v>40.189</v>
      </c>
      <c r="BC60" s="26"/>
      <c r="BD60" s="26"/>
      <c r="BE60" s="26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T60" s="37"/>
      <c r="BU60" s="22"/>
    </row>
    <row r="61" spans="1:73" collapsed="1">
      <c r="C61" s="1" t="s">
        <v>0</v>
      </c>
      <c r="D61" s="32">
        <f t="shared" ref="D61:AV61" si="68">D59-D60</f>
        <v>48.072000000000003</v>
      </c>
      <c r="E61" s="32">
        <f t="shared" si="68"/>
        <v>61.196999999999996</v>
      </c>
      <c r="F61" s="32">
        <f t="shared" si="68"/>
        <v>69.391999999999996</v>
      </c>
      <c r="G61" s="32">
        <f t="shared" si="68"/>
        <v>79.674000000000007</v>
      </c>
      <c r="H61" s="18">
        <f t="shared" si="59"/>
        <v>258.33500000000004</v>
      </c>
      <c r="I61" s="32">
        <f t="shared" si="68"/>
        <v>94.786000000000001</v>
      </c>
      <c r="J61" s="32">
        <f t="shared" si="68"/>
        <v>114.16900000000001</v>
      </c>
      <c r="K61" s="32">
        <f t="shared" si="68"/>
        <v>142.886</v>
      </c>
      <c r="L61" s="32">
        <f t="shared" si="68"/>
        <v>157.94</v>
      </c>
      <c r="M61" s="18">
        <f t="shared" si="58"/>
        <v>509.78100000000001</v>
      </c>
      <c r="N61" s="32">
        <f t="shared" si="68"/>
        <v>169.017</v>
      </c>
      <c r="O61" s="32">
        <f t="shared" si="68"/>
        <v>183.22099999999998</v>
      </c>
      <c r="P61" s="32">
        <f t="shared" si="68"/>
        <v>207.90799999999999</v>
      </c>
      <c r="Q61" s="32">
        <f t="shared" si="68"/>
        <v>210.131</v>
      </c>
      <c r="R61" s="18">
        <f t="shared" si="60"/>
        <v>770.27699999999993</v>
      </c>
      <c r="S61" s="32">
        <f t="shared" si="68"/>
        <v>215.99499999999998</v>
      </c>
      <c r="T61" s="32">
        <f t="shared" si="68"/>
        <v>260.53800000000001</v>
      </c>
      <c r="U61" s="32">
        <f t="shared" si="68"/>
        <v>279.59000000000003</v>
      </c>
      <c r="V61" s="32">
        <f t="shared" si="68"/>
        <v>299.334</v>
      </c>
      <c r="W61" s="18">
        <f t="shared" si="61"/>
        <v>1055.4570000000001</v>
      </c>
      <c r="X61" s="32">
        <f t="shared" si="68"/>
        <v>281.005</v>
      </c>
      <c r="Y61" s="32">
        <f t="shared" si="68"/>
        <v>311.93400000000003</v>
      </c>
      <c r="Z61" s="32">
        <f t="shared" si="68"/>
        <v>312.48700000000002</v>
      </c>
      <c r="AA61" s="32">
        <f t="shared" si="68"/>
        <v>316.851</v>
      </c>
      <c r="AB61" s="18">
        <f t="shared" si="62"/>
        <v>1222.277</v>
      </c>
      <c r="AC61" s="32">
        <f t="shared" si="68"/>
        <v>312.57099999999997</v>
      </c>
      <c r="AD61" s="32">
        <f t="shared" si="68"/>
        <v>357.18099999999998</v>
      </c>
      <c r="AE61" s="32">
        <f t="shared" si="68"/>
        <v>349.87</v>
      </c>
      <c r="AF61" s="32">
        <f t="shared" si="68"/>
        <v>362.96499999999997</v>
      </c>
      <c r="AG61" s="18">
        <f t="shared" si="63"/>
        <v>1382.587</v>
      </c>
      <c r="AH61" s="32">
        <f t="shared" si="68"/>
        <v>350.988</v>
      </c>
      <c r="AI61" s="32">
        <f t="shared" si="68"/>
        <v>365.71399999999994</v>
      </c>
      <c r="AJ61" s="32">
        <f t="shared" si="68"/>
        <v>380.65200000000004</v>
      </c>
      <c r="AK61" s="32">
        <f t="shared" si="68"/>
        <v>411.15100000000001</v>
      </c>
      <c r="AL61" s="18">
        <f t="shared" si="64"/>
        <v>1508.5050000000001</v>
      </c>
      <c r="AM61" s="32">
        <f t="shared" si="68"/>
        <v>410.69400000000002</v>
      </c>
      <c r="AN61" s="32">
        <f t="shared" si="68"/>
        <v>465.76500000000004</v>
      </c>
      <c r="AO61" s="32">
        <f t="shared" si="68"/>
        <v>442.79899999999998</v>
      </c>
      <c r="AP61" s="32">
        <f t="shared" si="68"/>
        <v>450.12</v>
      </c>
      <c r="AQ61" s="18">
        <f t="shared" si="68"/>
        <v>1769.3780000000002</v>
      </c>
      <c r="AR61" s="32">
        <f t="shared" si="68"/>
        <v>474.68000000000006</v>
      </c>
      <c r="AS61" s="32">
        <f t="shared" si="68"/>
        <v>506.45700000000005</v>
      </c>
      <c r="AT61" s="32">
        <f t="shared" si="68"/>
        <v>506.30200000000002</v>
      </c>
      <c r="AU61" s="32">
        <f t="shared" si="68"/>
        <v>546.39200000000005</v>
      </c>
      <c r="AV61" s="18">
        <f t="shared" si="68"/>
        <v>2033.8309999999994</v>
      </c>
      <c r="AW61" s="32">
        <f t="shared" ref="AW61:BB61" si="69">AW59-AW60</f>
        <v>506.06900000000002</v>
      </c>
      <c r="AX61" s="32">
        <f t="shared" si="69"/>
        <v>534.42799999999988</v>
      </c>
      <c r="AY61" s="32">
        <f t="shared" si="69"/>
        <v>558.79299999999989</v>
      </c>
      <c r="AZ61" s="32">
        <f t="shared" si="69"/>
        <v>615.36</v>
      </c>
      <c r="BA61" s="18">
        <f t="shared" si="69"/>
        <v>2214.65</v>
      </c>
      <c r="BB61" s="32">
        <f t="shared" si="69"/>
        <v>567.39199999999994</v>
      </c>
      <c r="BC61" s="32"/>
      <c r="BD61" s="32"/>
      <c r="BE61" s="32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22"/>
    </row>
    <row r="62" spans="1:73">
      <c r="C62" s="16" t="s">
        <v>49</v>
      </c>
      <c r="D62" s="20">
        <v>19.911000000000001</v>
      </c>
      <c r="E62" s="20">
        <v>22.094000000000001</v>
      </c>
      <c r="F62" s="20">
        <v>30.547000000000001</v>
      </c>
      <c r="G62" s="20">
        <v>36.384</v>
      </c>
      <c r="H62" s="18">
        <f t="shared" si="59"/>
        <v>108.93600000000001</v>
      </c>
      <c r="I62" s="20">
        <v>44.356000000000002</v>
      </c>
      <c r="J62" s="20">
        <v>60.637999999999998</v>
      </c>
      <c r="K62" s="20">
        <v>60.923999999999999</v>
      </c>
      <c r="L62" s="20">
        <v>61.378</v>
      </c>
      <c r="M62" s="18">
        <f t="shared" si="58"/>
        <v>227.29599999999999</v>
      </c>
      <c r="N62" s="20">
        <v>70.528000000000006</v>
      </c>
      <c r="O62" s="20">
        <v>77.506</v>
      </c>
      <c r="P62" s="20">
        <v>74.97</v>
      </c>
      <c r="Q62" s="20">
        <v>81.299000000000007</v>
      </c>
      <c r="R62" s="18">
        <f t="shared" si="60"/>
        <v>304.303</v>
      </c>
      <c r="S62" s="20">
        <v>106.363</v>
      </c>
      <c r="T62" s="20">
        <v>100.556</v>
      </c>
      <c r="U62" s="20">
        <v>93.501000000000005</v>
      </c>
      <c r="V62" s="20">
        <v>105.694</v>
      </c>
      <c r="W62" s="18">
        <f t="shared" si="61"/>
        <v>406.11399999999998</v>
      </c>
      <c r="X62" s="20">
        <v>112.38800000000001</v>
      </c>
      <c r="Y62" s="20">
        <v>107.13200000000001</v>
      </c>
      <c r="Z62" s="20">
        <v>104.044</v>
      </c>
      <c r="AA62" s="20">
        <v>125.55500000000001</v>
      </c>
      <c r="AB62" s="18">
        <f t="shared" si="62"/>
        <v>449.11900000000003</v>
      </c>
      <c r="AC62" s="20">
        <v>128.76499999999999</v>
      </c>
      <c r="AD62" s="20">
        <v>122.61799999999999</v>
      </c>
      <c r="AE62" s="20">
        <v>124.36799999999999</v>
      </c>
      <c r="AF62" s="20">
        <v>127.14100000000001</v>
      </c>
      <c r="AG62" s="18">
        <f t="shared" si="63"/>
        <v>502.892</v>
      </c>
      <c r="AH62" s="20">
        <v>144.255</v>
      </c>
      <c r="AI62" s="20">
        <v>132.328</v>
      </c>
      <c r="AJ62" s="20">
        <v>124.523</v>
      </c>
      <c r="AK62" s="20">
        <v>143.05000000000001</v>
      </c>
      <c r="AL62" s="18">
        <f t="shared" si="64"/>
        <v>544.15599999999995</v>
      </c>
      <c r="AM62" s="20">
        <v>207.21299999999999</v>
      </c>
      <c r="AN62" s="20">
        <v>158.57900000000001</v>
      </c>
      <c r="AO62" s="20">
        <v>155.87299999999999</v>
      </c>
      <c r="AP62" s="20">
        <v>161.86500000000001</v>
      </c>
      <c r="AQ62" s="18">
        <f t="shared" ref="AQ62:AQ71" si="70">SUM(AM62:AP62)</f>
        <v>683.53</v>
      </c>
      <c r="AR62" s="20">
        <v>167.947</v>
      </c>
      <c r="AS62" s="20">
        <v>176.01400000000001</v>
      </c>
      <c r="AT62" s="20">
        <v>178.70599999999999</v>
      </c>
      <c r="AU62" s="20">
        <v>214.27500000000001</v>
      </c>
      <c r="AV62" s="18">
        <f t="shared" ref="AV62:AV71" si="71">SUM(AR62:AU62)</f>
        <v>736.94200000000001</v>
      </c>
      <c r="AW62" s="20">
        <v>208.4</v>
      </c>
      <c r="AX62" s="20">
        <v>191.40600000000001</v>
      </c>
      <c r="AY62" s="20">
        <v>207.255</v>
      </c>
      <c r="AZ62" s="20">
        <v>247.172</v>
      </c>
      <c r="BA62" s="18">
        <f t="shared" ref="BA62:BA71" si="72">SUM(AW62:AZ62)</f>
        <v>854.23300000000006</v>
      </c>
      <c r="BB62" s="20">
        <v>260.50799999999998</v>
      </c>
      <c r="BC62" s="32"/>
      <c r="BD62" s="32"/>
      <c r="BE62" s="32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22"/>
    </row>
    <row r="63" spans="1:73">
      <c r="C63" s="16" t="s">
        <v>50</v>
      </c>
      <c r="D63" s="20">
        <v>3.6949999999999998</v>
      </c>
      <c r="E63" s="20">
        <v>3.3820000000000001</v>
      </c>
      <c r="F63" s="20">
        <v>3.2789999999999999</v>
      </c>
      <c r="G63" s="20">
        <v>3.7639999999999998</v>
      </c>
      <c r="H63" s="18">
        <f t="shared" si="59"/>
        <v>14.12</v>
      </c>
      <c r="I63" s="20">
        <v>3.9590000000000001</v>
      </c>
      <c r="J63" s="20">
        <v>2.3210000000000002</v>
      </c>
      <c r="K63" s="20">
        <v>6.92</v>
      </c>
      <c r="L63" s="20">
        <v>7.2770000000000001</v>
      </c>
      <c r="M63" s="18">
        <f t="shared" si="58"/>
        <v>20.477</v>
      </c>
      <c r="N63" s="20">
        <v>6.7469999999999999</v>
      </c>
      <c r="O63" s="20">
        <v>9.25</v>
      </c>
      <c r="P63" s="20">
        <v>12.814</v>
      </c>
      <c r="Q63" s="20">
        <v>13.808999999999999</v>
      </c>
      <c r="R63" s="18">
        <f t="shared" si="60"/>
        <v>42.62</v>
      </c>
      <c r="S63" s="20">
        <v>18.109000000000002</v>
      </c>
      <c r="T63" s="20">
        <v>20.09</v>
      </c>
      <c r="U63" s="20">
        <v>22.422999999999998</v>
      </c>
      <c r="V63" s="20">
        <v>24.559000000000001</v>
      </c>
      <c r="W63" s="18">
        <f t="shared" si="61"/>
        <v>85.180999999999997</v>
      </c>
      <c r="X63" s="20">
        <v>27.181000000000001</v>
      </c>
      <c r="Y63" s="20">
        <v>27.832999999999998</v>
      </c>
      <c r="Z63" s="20">
        <v>50.783999999999999</v>
      </c>
      <c r="AA63" s="20">
        <v>29.454999999999998</v>
      </c>
      <c r="AB63" s="18">
        <f t="shared" si="62"/>
        <v>135.25299999999999</v>
      </c>
      <c r="AC63" s="20">
        <v>31.251999999999999</v>
      </c>
      <c r="AD63" s="20">
        <v>39.091000000000001</v>
      </c>
      <c r="AE63" s="20">
        <v>47.795999999999999</v>
      </c>
      <c r="AF63" s="20">
        <v>44.158000000000001</v>
      </c>
      <c r="AG63" s="18">
        <f t="shared" si="63"/>
        <v>162.29700000000003</v>
      </c>
      <c r="AH63" s="20">
        <v>44.927999999999997</v>
      </c>
      <c r="AI63" s="20">
        <v>40.156999999999996</v>
      </c>
      <c r="AJ63" s="20">
        <v>47.362000000000002</v>
      </c>
      <c r="AK63" s="20">
        <v>65.995000000000005</v>
      </c>
      <c r="AL63" s="18">
        <f t="shared" si="64"/>
        <v>198.44200000000001</v>
      </c>
      <c r="AM63" s="20">
        <v>62.667000000000002</v>
      </c>
      <c r="AN63" s="20">
        <v>56.131999999999998</v>
      </c>
      <c r="AO63" s="20">
        <v>51.16</v>
      </c>
      <c r="AP63" s="20">
        <v>56.656999999999996</v>
      </c>
      <c r="AQ63" s="18">
        <f t="shared" si="70"/>
        <v>226.61599999999999</v>
      </c>
      <c r="AR63" s="20">
        <v>60.104999999999997</v>
      </c>
      <c r="AS63" s="20">
        <v>62.384</v>
      </c>
      <c r="AT63" s="20">
        <v>79.855000000000004</v>
      </c>
      <c r="AU63" s="20">
        <v>97.382000000000005</v>
      </c>
      <c r="AV63" s="18">
        <f t="shared" si="71"/>
        <v>299.726</v>
      </c>
      <c r="AW63" s="20">
        <v>86.106999999999999</v>
      </c>
      <c r="AX63" s="20">
        <v>78.921999999999997</v>
      </c>
      <c r="AY63" s="20">
        <v>78.647000000000006</v>
      </c>
      <c r="AZ63" s="20">
        <v>91.698999999999998</v>
      </c>
      <c r="BA63" s="18">
        <f t="shared" si="72"/>
        <v>335.375</v>
      </c>
      <c r="BB63" s="20">
        <v>76.572999999999993</v>
      </c>
      <c r="BC63" s="32"/>
      <c r="BD63" s="32"/>
      <c r="BE63" s="32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22"/>
    </row>
    <row r="64" spans="1:73" ht="15.6">
      <c r="C64" s="16" t="s">
        <v>51</v>
      </c>
      <c r="D64" s="27">
        <v>1.8620000000000001</v>
      </c>
      <c r="E64" s="27">
        <v>1.8620000000000001</v>
      </c>
      <c r="F64" s="27">
        <v>1.8620000000000001</v>
      </c>
      <c r="G64" s="27">
        <v>1.8620000000000001</v>
      </c>
      <c r="H64" s="24">
        <f t="shared" si="59"/>
        <v>7.4480000000000004</v>
      </c>
      <c r="I64" s="27">
        <v>10.731999999999999</v>
      </c>
      <c r="J64" s="27">
        <v>15.750999999999999</v>
      </c>
      <c r="K64" s="27">
        <v>19.742000000000001</v>
      </c>
      <c r="L64" s="27">
        <v>21.907</v>
      </c>
      <c r="M64" s="24">
        <f t="shared" si="58"/>
        <v>68.131999999999991</v>
      </c>
      <c r="N64" s="27">
        <v>23.555</v>
      </c>
      <c r="O64" s="27">
        <v>19.399000000000001</v>
      </c>
      <c r="P64" s="27">
        <v>19.564</v>
      </c>
      <c r="Q64" s="27">
        <v>20.524000000000001</v>
      </c>
      <c r="R64" s="24">
        <f t="shared" si="60"/>
        <v>83.042000000000002</v>
      </c>
      <c r="S64" s="27">
        <v>158.18199999999999</v>
      </c>
      <c r="T64" s="27">
        <v>65.600999999999999</v>
      </c>
      <c r="U64" s="27">
        <v>105.63</v>
      </c>
      <c r="V64" s="27">
        <v>39.161999999999999</v>
      </c>
      <c r="W64" s="24">
        <f t="shared" si="61"/>
        <v>368.57499999999999</v>
      </c>
      <c r="X64" s="27">
        <v>24.677</v>
      </c>
      <c r="Y64" s="27">
        <v>23.667999999999999</v>
      </c>
      <c r="Z64" s="27">
        <v>26.126999999999999</v>
      </c>
      <c r="AA64" s="27">
        <v>55.213000000000001</v>
      </c>
      <c r="AB64" s="24">
        <f t="shared" si="62"/>
        <v>129.685</v>
      </c>
      <c r="AC64" s="27">
        <v>31.391999999999999</v>
      </c>
      <c r="AD64" s="27">
        <v>26.736999999999998</v>
      </c>
      <c r="AE64" s="27">
        <v>41.453000000000003</v>
      </c>
      <c r="AF64" s="27">
        <v>26.161999999999999</v>
      </c>
      <c r="AG64" s="24">
        <f t="shared" si="63"/>
        <v>125.744</v>
      </c>
      <c r="AH64" s="27">
        <v>25.664999999999999</v>
      </c>
      <c r="AI64" s="27">
        <v>28.186</v>
      </c>
      <c r="AJ64" s="27">
        <v>122.313</v>
      </c>
      <c r="AK64" s="27">
        <v>60.901000000000003</v>
      </c>
      <c r="AL64" s="24">
        <f t="shared" si="64"/>
        <v>237.065</v>
      </c>
      <c r="AM64" s="27">
        <v>53.006999999999998</v>
      </c>
      <c r="AN64" s="27">
        <v>97.855000000000004</v>
      </c>
      <c r="AO64" s="27">
        <v>46.988999999999997</v>
      </c>
      <c r="AP64" s="27">
        <v>46.542999999999999</v>
      </c>
      <c r="AQ64" s="24">
        <f t="shared" si="70"/>
        <v>244.39400000000001</v>
      </c>
      <c r="AR64" s="27">
        <f>56.885+56</f>
        <v>112.88499999999999</v>
      </c>
      <c r="AS64" s="27">
        <f>61.576+2.2</f>
        <v>63.776000000000003</v>
      </c>
      <c r="AT64" s="27">
        <f>62.863+51.775</f>
        <v>114.63800000000001</v>
      </c>
      <c r="AU64" s="27">
        <v>173.49</v>
      </c>
      <c r="AV64" s="24">
        <f t="shared" si="71"/>
        <v>464.78899999999999</v>
      </c>
      <c r="AW64" s="27">
        <f>62.847+202.25+136.139</f>
        <v>401.23599999999999</v>
      </c>
      <c r="AX64" s="27">
        <f>62.974+3</f>
        <v>65.97399999999999</v>
      </c>
      <c r="AY64" s="27">
        <f>66.684+10</f>
        <v>76.683999999999997</v>
      </c>
      <c r="AZ64" s="27">
        <f>67.075+36</f>
        <v>103.075</v>
      </c>
      <c r="BA64" s="24">
        <f t="shared" si="72"/>
        <v>646.96900000000005</v>
      </c>
      <c r="BB64" s="27">
        <v>68.191999999999993</v>
      </c>
      <c r="BC64" s="26"/>
      <c r="BD64" s="26"/>
      <c r="BE64" s="26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T64" s="37"/>
      <c r="BU64" s="22"/>
    </row>
    <row r="65" spans="1:73">
      <c r="C65" s="1" t="s">
        <v>52</v>
      </c>
      <c r="D65" s="29">
        <f>D61-SUM(D62:D64)</f>
        <v>22.603999999999999</v>
      </c>
      <c r="E65" s="29">
        <f>E61-SUM(E62:E64)</f>
        <v>33.858999999999995</v>
      </c>
      <c r="F65" s="29">
        <f>F61-SUM(F62:F64)</f>
        <v>33.703999999999994</v>
      </c>
      <c r="G65" s="29">
        <f>G61-SUM(G62:G64)</f>
        <v>37.664000000000001</v>
      </c>
      <c r="H65" s="18">
        <f t="shared" si="59"/>
        <v>127.83099999999999</v>
      </c>
      <c r="I65" s="29">
        <f>I61-SUM(I62:I64)</f>
        <v>35.738999999999997</v>
      </c>
      <c r="J65" s="29">
        <f>J61-SUM(J62:J64)</f>
        <v>35.459000000000017</v>
      </c>
      <c r="K65" s="29">
        <f>K61-SUM(K62:K64)</f>
        <v>55.3</v>
      </c>
      <c r="L65" s="29">
        <f>L61-SUM(L62:L64)</f>
        <v>67.378</v>
      </c>
      <c r="M65" s="18">
        <f t="shared" si="58"/>
        <v>193.876</v>
      </c>
      <c r="N65" s="29">
        <f>N61-SUM(N62:N64)</f>
        <v>68.186999999999983</v>
      </c>
      <c r="O65" s="29">
        <f>O61-SUM(O62:O64)</f>
        <v>77.065999999999974</v>
      </c>
      <c r="P65" s="29">
        <f>P61-SUM(P62:P64)</f>
        <v>100.56</v>
      </c>
      <c r="Q65" s="29">
        <f>Q61-SUM(Q62:Q64)</f>
        <v>94.498999999999995</v>
      </c>
      <c r="R65" s="18">
        <f t="shared" si="60"/>
        <v>340.31199999999995</v>
      </c>
      <c r="S65" s="29">
        <f>S61-SUM(S62:S64)</f>
        <v>-66.65900000000002</v>
      </c>
      <c r="T65" s="29">
        <f>T61-SUM(T62:T64)</f>
        <v>74.290999999999997</v>
      </c>
      <c r="U65" s="29">
        <f>U61-SUM(U62:U64)</f>
        <v>58.03600000000003</v>
      </c>
      <c r="V65" s="29">
        <f>V61-SUM(V62:V64)</f>
        <v>129.91899999999998</v>
      </c>
      <c r="W65" s="18">
        <f t="shared" si="61"/>
        <v>195.58699999999999</v>
      </c>
      <c r="X65" s="29">
        <f>X61-SUM(X62:X64)</f>
        <v>116.75899999999999</v>
      </c>
      <c r="Y65" s="29">
        <f>Y61-SUM(Y62:Y64)</f>
        <v>153.30100000000002</v>
      </c>
      <c r="Z65" s="29">
        <f>Z61-SUM(Z62:Z64)</f>
        <v>131.53200000000001</v>
      </c>
      <c r="AA65" s="29">
        <f>AA61-SUM(AA62:AA64)</f>
        <v>106.62800000000001</v>
      </c>
      <c r="AB65" s="18">
        <f t="shared" si="62"/>
        <v>508.22</v>
      </c>
      <c r="AC65" s="29">
        <f>AC61-SUM(AC62:AC64)</f>
        <v>121.16199999999998</v>
      </c>
      <c r="AD65" s="29">
        <f>AD61-SUM(AD62:AD64)</f>
        <v>168.73499999999999</v>
      </c>
      <c r="AE65" s="29">
        <f>AE61-SUM(AE62:AE64)</f>
        <v>136.25300000000001</v>
      </c>
      <c r="AF65" s="29">
        <f>AF61-SUM(AF62:AF64)</f>
        <v>165.50399999999996</v>
      </c>
      <c r="AG65" s="18">
        <f t="shared" si="63"/>
        <v>591.654</v>
      </c>
      <c r="AH65" s="29">
        <f>AH61-SUM(AH62:AH64)</f>
        <v>136.14000000000001</v>
      </c>
      <c r="AI65" s="29">
        <f>AI61-SUM(AI62:AI64)</f>
        <v>165.04299999999992</v>
      </c>
      <c r="AJ65" s="29">
        <f>AJ61-SUM(AJ62:AJ64)</f>
        <v>86.454000000000065</v>
      </c>
      <c r="AK65" s="29">
        <f>AK61-SUM(AK62:AK64)</f>
        <v>141.20499999999998</v>
      </c>
      <c r="AL65" s="18">
        <f t="shared" si="64"/>
        <v>528.84199999999998</v>
      </c>
      <c r="AM65" s="29">
        <f t="shared" ref="AM65:BB65" si="73">AM61-SUM(AM62:AM64)</f>
        <v>87.807000000000016</v>
      </c>
      <c r="AN65" s="29">
        <f t="shared" si="73"/>
        <v>153.19900000000001</v>
      </c>
      <c r="AO65" s="29">
        <f t="shared" si="73"/>
        <v>188.77699999999999</v>
      </c>
      <c r="AP65" s="29">
        <f t="shared" si="73"/>
        <v>185.05500000000001</v>
      </c>
      <c r="AQ65" s="18">
        <f t="shared" si="73"/>
        <v>614.83800000000019</v>
      </c>
      <c r="AR65" s="29">
        <f t="shared" si="73"/>
        <v>133.74300000000005</v>
      </c>
      <c r="AS65" s="29">
        <f t="shared" si="73"/>
        <v>204.28300000000002</v>
      </c>
      <c r="AT65" s="29">
        <f t="shared" si="73"/>
        <v>133.10300000000007</v>
      </c>
      <c r="AU65" s="29">
        <f t="shared" si="73"/>
        <v>61.245000000000005</v>
      </c>
      <c r="AV65" s="18">
        <f t="shared" si="73"/>
        <v>532.37399999999934</v>
      </c>
      <c r="AW65" s="29">
        <f t="shared" si="73"/>
        <v>-189.67399999999992</v>
      </c>
      <c r="AX65" s="29">
        <f t="shared" si="73"/>
        <v>198.12599999999992</v>
      </c>
      <c r="AY65" s="29">
        <f t="shared" si="73"/>
        <v>196.20699999999988</v>
      </c>
      <c r="AZ65" s="29">
        <f t="shared" si="73"/>
        <v>173.41400000000004</v>
      </c>
      <c r="BA65" s="18">
        <f t="shared" si="73"/>
        <v>378.07299999999987</v>
      </c>
      <c r="BB65" s="29">
        <f t="shared" si="73"/>
        <v>162.11899999999997</v>
      </c>
      <c r="BC65" s="32"/>
      <c r="BD65" s="32"/>
      <c r="BE65" s="32"/>
      <c r="BF65" s="19"/>
      <c r="BG65" s="19"/>
      <c r="BH65" s="19"/>
      <c r="BI65" s="19"/>
      <c r="BJ65" s="19"/>
      <c r="BK65" s="19"/>
      <c r="BL65" s="19"/>
      <c r="BM65" s="19"/>
      <c r="BN65" s="19"/>
      <c r="BO65" s="19"/>
      <c r="BP65" s="19"/>
      <c r="BQ65" s="19"/>
      <c r="BR65" s="19"/>
      <c r="BS65" s="19"/>
      <c r="BT65" s="19"/>
      <c r="BU65" s="22"/>
    </row>
    <row r="66" spans="1:73">
      <c r="C66" s="16" t="s">
        <v>70</v>
      </c>
      <c r="D66" s="20">
        <v>-0.77700000000000002</v>
      </c>
      <c r="E66" s="20">
        <v>-0.65700000000000003</v>
      </c>
      <c r="F66" s="20">
        <v>-0.125</v>
      </c>
      <c r="G66" s="20">
        <v>-4.1000000000000002E-2</v>
      </c>
      <c r="H66" s="18">
        <f t="shared" si="59"/>
        <v>-1.6</v>
      </c>
      <c r="I66" s="20">
        <f>0.0071+-0.0058</f>
        <v>1.3000000000000008E-3</v>
      </c>
      <c r="J66" s="20">
        <v>-1.4810000000000001</v>
      </c>
      <c r="K66" s="20">
        <v>-7.75</v>
      </c>
      <c r="L66" s="20">
        <v>-7.6689999999999996</v>
      </c>
      <c r="M66" s="18">
        <f t="shared" si="58"/>
        <v>-16.898699999999998</v>
      </c>
      <c r="N66" s="20">
        <v>-7.399</v>
      </c>
      <c r="O66" s="20">
        <v>-7.1420000000000003</v>
      </c>
      <c r="P66" s="20">
        <v>-6.202</v>
      </c>
      <c r="Q66" s="20">
        <v>-6.173</v>
      </c>
      <c r="R66" s="18">
        <f t="shared" si="60"/>
        <v>-26.916000000000004</v>
      </c>
      <c r="S66" s="20">
        <v>-10.076000000000001</v>
      </c>
      <c r="T66" s="20">
        <v>-11.429</v>
      </c>
      <c r="U66" s="20">
        <v>-14.53</v>
      </c>
      <c r="V66" s="20">
        <v>-16.678000000000001</v>
      </c>
      <c r="W66" s="18">
        <f t="shared" si="61"/>
        <v>-52.713000000000008</v>
      </c>
      <c r="X66" s="20">
        <v>-16.245000000000001</v>
      </c>
      <c r="Y66" s="20">
        <v>-15.811999999999999</v>
      </c>
      <c r="Z66" s="20">
        <v>-12.65</v>
      </c>
      <c r="AA66" s="20">
        <v>-12.21</v>
      </c>
      <c r="AB66" s="18">
        <f t="shared" si="62"/>
        <v>-56.917000000000002</v>
      </c>
      <c r="AC66" s="20">
        <v>-12.192</v>
      </c>
      <c r="AD66" s="20">
        <v>-12.121</v>
      </c>
      <c r="AE66" s="20">
        <v>-18.498000000000001</v>
      </c>
      <c r="AF66" s="20">
        <v>-19.131</v>
      </c>
      <c r="AG66" s="18">
        <f t="shared" si="63"/>
        <v>-61.942000000000007</v>
      </c>
      <c r="AH66" s="20">
        <v>-18.844000000000001</v>
      </c>
      <c r="AI66" s="20">
        <v>-18.294</v>
      </c>
      <c r="AJ66" s="20">
        <v>-19.192</v>
      </c>
      <c r="AK66" s="20">
        <v>-21.425999999999998</v>
      </c>
      <c r="AL66" s="18">
        <f t="shared" si="64"/>
        <v>-77.756</v>
      </c>
      <c r="AM66" s="20">
        <v>-20.605</v>
      </c>
      <c r="AN66" s="20">
        <v>-19.646000000000001</v>
      </c>
      <c r="AO66" s="20">
        <f>-18.92</f>
        <v>-18.920000000000002</v>
      </c>
      <c r="AP66" s="20">
        <f>-17.904</f>
        <v>-17.904</v>
      </c>
      <c r="AQ66" s="18">
        <f t="shared" si="70"/>
        <v>-77.075000000000003</v>
      </c>
      <c r="AR66" s="20">
        <f>-17.922</f>
        <v>-17.922000000000001</v>
      </c>
      <c r="AS66" s="20">
        <f>-18.234</f>
        <v>-18.234000000000002</v>
      </c>
      <c r="AT66" s="20">
        <v>-17.861000000000001</v>
      </c>
      <c r="AU66" s="20">
        <f>-18.244</f>
        <v>-18.244</v>
      </c>
      <c r="AV66" s="18">
        <f t="shared" si="71"/>
        <v>-72.26100000000001</v>
      </c>
      <c r="AW66" s="20">
        <f>-18.496</f>
        <v>-18.495999999999999</v>
      </c>
      <c r="AX66" s="20">
        <f>-26.21</f>
        <v>-26.21</v>
      </c>
      <c r="AY66" s="20">
        <f>-27.428</f>
        <v>-27.428000000000001</v>
      </c>
      <c r="AZ66" s="20">
        <v>-27.573</v>
      </c>
      <c r="BA66" s="18">
        <f t="shared" si="72"/>
        <v>-99.706999999999994</v>
      </c>
      <c r="BB66" s="20">
        <v>-27.376000000000001</v>
      </c>
      <c r="BC66" s="32"/>
      <c r="BD66" s="32"/>
      <c r="BE66" s="32"/>
      <c r="BF66" s="78"/>
      <c r="BG66" s="78"/>
      <c r="BH66" s="78"/>
      <c r="BI66" s="78"/>
      <c r="BJ66" s="78"/>
      <c r="BK66" s="78"/>
      <c r="BL66" s="78"/>
      <c r="BM66" s="78"/>
      <c r="BN66" s="78"/>
      <c r="BO66" s="78"/>
      <c r="BP66" s="78"/>
      <c r="BQ66" s="78"/>
      <c r="BR66" s="78"/>
      <c r="BS66" s="78"/>
      <c r="BT66" s="78"/>
      <c r="BU66" s="22"/>
    </row>
    <row r="67" spans="1:73">
      <c r="C67" s="16" t="s">
        <v>54</v>
      </c>
      <c r="D67" s="20">
        <v>0</v>
      </c>
      <c r="E67" s="20">
        <v>0</v>
      </c>
      <c r="F67" s="20">
        <v>0</v>
      </c>
      <c r="G67" s="20">
        <v>0</v>
      </c>
      <c r="H67" s="18">
        <f t="shared" si="59"/>
        <v>0</v>
      </c>
      <c r="I67" s="20">
        <f t="shared" si="59"/>
        <v>0</v>
      </c>
      <c r="J67" s="20">
        <v>0</v>
      </c>
      <c r="K67" s="20">
        <v>-1.099</v>
      </c>
      <c r="L67" s="20">
        <v>-2.2629999999999999</v>
      </c>
      <c r="M67" s="18">
        <f t="shared" si="58"/>
        <v>-3.3620000000000001</v>
      </c>
      <c r="N67" s="20">
        <v>0.27100000000000002</v>
      </c>
      <c r="O67" s="20">
        <v>-0.38500000000000001</v>
      </c>
      <c r="P67" s="20">
        <v>-0.61399999999999999</v>
      </c>
      <c r="Q67" s="20">
        <v>-0.96899999999999997</v>
      </c>
      <c r="R67" s="18">
        <f t="shared" si="60"/>
        <v>-1.6970000000000001</v>
      </c>
      <c r="S67" s="20">
        <v>0.123</v>
      </c>
      <c r="T67" s="20">
        <v>7.3999999999999996E-2</v>
      </c>
      <c r="U67" s="20">
        <v>6.4829999999999997</v>
      </c>
      <c r="V67" s="20">
        <v>2.0030000000000001</v>
      </c>
      <c r="W67" s="18">
        <f t="shared" si="61"/>
        <v>8.6829999999999998</v>
      </c>
      <c r="X67" s="20">
        <v>2.2450000000000001</v>
      </c>
      <c r="Y67" s="20">
        <v>-1.9139999999999999</v>
      </c>
      <c r="Z67" s="20">
        <v>-0.97699999999999998</v>
      </c>
      <c r="AA67" s="20">
        <v>2.0910000000000002</v>
      </c>
      <c r="AB67" s="18">
        <f t="shared" si="62"/>
        <v>1.4450000000000003</v>
      </c>
      <c r="AC67" s="20">
        <v>-0.81899999999999995</v>
      </c>
      <c r="AD67" s="20">
        <v>0</v>
      </c>
      <c r="AE67" s="20">
        <v>-0.749</v>
      </c>
      <c r="AF67" s="20">
        <v>4.9400000000000004</v>
      </c>
      <c r="AG67" s="18">
        <f t="shared" si="63"/>
        <v>3.3720000000000003</v>
      </c>
      <c r="AH67" s="20">
        <v>-1.464</v>
      </c>
      <c r="AI67" s="20">
        <v>-5.4269999999999996</v>
      </c>
      <c r="AJ67" s="20">
        <v>-2.2240000000000002</v>
      </c>
      <c r="AK67" s="20">
        <v>-0.85399999999999998</v>
      </c>
      <c r="AL67" s="18">
        <f t="shared" si="64"/>
        <v>-9.9689999999999994</v>
      </c>
      <c r="AM67" s="20">
        <v>-1.728</v>
      </c>
      <c r="AN67" s="20">
        <v>-2.6970000000000001</v>
      </c>
      <c r="AO67" s="20">
        <f>-0.756</f>
        <v>-0.75600000000000001</v>
      </c>
      <c r="AP67" s="20">
        <f>-1.694</f>
        <v>-1.694</v>
      </c>
      <c r="AQ67" s="18">
        <f t="shared" si="70"/>
        <v>-6.875</v>
      </c>
      <c r="AR67" s="20">
        <f>-0.611</f>
        <v>-0.61099999999999999</v>
      </c>
      <c r="AS67" s="20">
        <v>-1.9330000000000001</v>
      </c>
      <c r="AT67" s="20">
        <v>-1.0329999999999999</v>
      </c>
      <c r="AU67" s="20">
        <f>-2.234</f>
        <v>-2.234</v>
      </c>
      <c r="AV67" s="18">
        <f t="shared" si="71"/>
        <v>-5.8109999999999999</v>
      </c>
      <c r="AW67" s="20">
        <f>-1.132</f>
        <v>-1.1319999999999999</v>
      </c>
      <c r="AX67" s="20">
        <f>-0.464</f>
        <v>-0.46400000000000002</v>
      </c>
      <c r="AY67" s="20">
        <f>-0.639</f>
        <v>-0.63900000000000001</v>
      </c>
      <c r="AZ67" s="20">
        <v>-1.036</v>
      </c>
      <c r="BA67" s="18">
        <f t="shared" si="72"/>
        <v>-3.2709999999999999</v>
      </c>
      <c r="BB67" s="20">
        <v>0.94299999999999995</v>
      </c>
      <c r="BC67" s="32"/>
      <c r="BD67" s="32"/>
      <c r="BE67" s="32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22"/>
    </row>
    <row r="68" spans="1:73" ht="15.6">
      <c r="C68" s="16" t="s">
        <v>71</v>
      </c>
      <c r="D68" s="27">
        <v>0</v>
      </c>
      <c r="E68" s="27">
        <v>0</v>
      </c>
      <c r="F68" s="27">
        <v>-1.097</v>
      </c>
      <c r="G68" s="27">
        <v>-0.15</v>
      </c>
      <c r="H68" s="24">
        <f t="shared" si="59"/>
        <v>-1.2469999999999999</v>
      </c>
      <c r="I68" s="27">
        <v>0</v>
      </c>
      <c r="J68" s="27">
        <v>-0.24</v>
      </c>
      <c r="K68" s="27">
        <v>0</v>
      </c>
      <c r="L68" s="27">
        <v>0</v>
      </c>
      <c r="M68" s="24">
        <f t="shared" si="58"/>
        <v>-0.24</v>
      </c>
      <c r="N68" s="27">
        <v>0</v>
      </c>
      <c r="O68" s="27">
        <v>-3.7490000000000001</v>
      </c>
      <c r="P68" s="27">
        <v>0</v>
      </c>
      <c r="Q68" s="27">
        <v>0</v>
      </c>
      <c r="R68" s="24">
        <f t="shared" si="60"/>
        <v>-3.7490000000000001</v>
      </c>
      <c r="S68" s="27">
        <v>0</v>
      </c>
      <c r="T68" s="27">
        <v>0</v>
      </c>
      <c r="U68" s="27">
        <v>0</v>
      </c>
      <c r="V68" s="27">
        <v>0</v>
      </c>
      <c r="W68" s="24">
        <f t="shared" si="61"/>
        <v>0</v>
      </c>
      <c r="X68" s="27"/>
      <c r="Y68" s="27">
        <v>-16.815000000000001</v>
      </c>
      <c r="Z68" s="27">
        <v>0</v>
      </c>
      <c r="AA68" s="27"/>
      <c r="AB68" s="24">
        <f t="shared" si="62"/>
        <v>-16.815000000000001</v>
      </c>
      <c r="AC68" s="27">
        <v>0</v>
      </c>
      <c r="AD68" s="27">
        <v>0</v>
      </c>
      <c r="AE68" s="27">
        <v>-0.63800000000000001</v>
      </c>
      <c r="AF68" s="27">
        <v>0</v>
      </c>
      <c r="AG68" s="24">
        <f t="shared" si="63"/>
        <v>-0.63800000000000001</v>
      </c>
      <c r="AH68" s="27">
        <v>0</v>
      </c>
      <c r="AI68" s="27">
        <v>0</v>
      </c>
      <c r="AJ68" s="27">
        <v>0</v>
      </c>
      <c r="AK68" s="27">
        <v>0</v>
      </c>
      <c r="AL68" s="24">
        <f t="shared" si="64"/>
        <v>0</v>
      </c>
      <c r="AM68" s="27">
        <v>0</v>
      </c>
      <c r="AN68" s="27">
        <v>-1.425</v>
      </c>
      <c r="AO68" s="27">
        <f ca="1">AO32+AO109</f>
        <v>0</v>
      </c>
      <c r="AP68" s="27">
        <v>0</v>
      </c>
      <c r="AQ68" s="24">
        <f t="shared" ca="1" si="70"/>
        <v>-1.425</v>
      </c>
      <c r="AR68" s="27">
        <v>0</v>
      </c>
      <c r="AS68" s="26">
        <v>0</v>
      </c>
      <c r="AT68" s="26">
        <v>0</v>
      </c>
      <c r="AU68" s="26">
        <v>0</v>
      </c>
      <c r="AV68" s="24">
        <f t="shared" si="71"/>
        <v>0</v>
      </c>
      <c r="AW68" s="27">
        <v>0</v>
      </c>
      <c r="AX68" s="27">
        <v>0</v>
      </c>
      <c r="AY68" s="27">
        <v>0</v>
      </c>
      <c r="AZ68" s="27">
        <v>0</v>
      </c>
      <c r="BA68" s="24">
        <f t="shared" si="72"/>
        <v>0</v>
      </c>
      <c r="BB68" s="27">
        <v>0</v>
      </c>
      <c r="BC68" s="26"/>
      <c r="BD68" s="26"/>
      <c r="BE68" s="26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2"/>
    </row>
    <row r="69" spans="1:73" s="2" customFormat="1">
      <c r="B69" s="1"/>
      <c r="C69" s="38" t="s">
        <v>56</v>
      </c>
      <c r="D69" s="29">
        <f t="shared" ref="D69:AM69" si="74">D65+SUM(D66:D68)</f>
        <v>21.826999999999998</v>
      </c>
      <c r="E69" s="29">
        <f t="shared" si="74"/>
        <v>33.201999999999998</v>
      </c>
      <c r="F69" s="29">
        <f t="shared" si="74"/>
        <v>32.481999999999992</v>
      </c>
      <c r="G69" s="29">
        <f t="shared" si="74"/>
        <v>37.472999999999999</v>
      </c>
      <c r="H69" s="18">
        <f t="shared" si="59"/>
        <v>124.98399999999999</v>
      </c>
      <c r="I69" s="29">
        <f t="shared" si="74"/>
        <v>35.740299999999998</v>
      </c>
      <c r="J69" s="29">
        <f t="shared" si="74"/>
        <v>33.738000000000014</v>
      </c>
      <c r="K69" s="29">
        <f t="shared" si="74"/>
        <v>46.450999999999993</v>
      </c>
      <c r="L69" s="29">
        <f t="shared" si="74"/>
        <v>57.445999999999998</v>
      </c>
      <c r="M69" s="18">
        <f t="shared" si="58"/>
        <v>173.37530000000001</v>
      </c>
      <c r="N69" s="29">
        <f t="shared" si="74"/>
        <v>61.058999999999983</v>
      </c>
      <c r="O69" s="29">
        <f t="shared" si="74"/>
        <v>65.789999999999978</v>
      </c>
      <c r="P69" s="29">
        <f t="shared" si="74"/>
        <v>93.744</v>
      </c>
      <c r="Q69" s="29">
        <f t="shared" si="74"/>
        <v>87.356999999999999</v>
      </c>
      <c r="R69" s="18">
        <f t="shared" si="60"/>
        <v>307.94999999999993</v>
      </c>
      <c r="S69" s="29">
        <f t="shared" si="74"/>
        <v>-76.612000000000023</v>
      </c>
      <c r="T69" s="29">
        <f t="shared" si="74"/>
        <v>62.935999999999993</v>
      </c>
      <c r="U69" s="29">
        <f t="shared" si="74"/>
        <v>49.989000000000033</v>
      </c>
      <c r="V69" s="29">
        <f t="shared" si="74"/>
        <v>115.24399999999999</v>
      </c>
      <c r="W69" s="18">
        <f t="shared" si="61"/>
        <v>151.55699999999999</v>
      </c>
      <c r="X69" s="29">
        <f t="shared" si="74"/>
        <v>102.75899999999999</v>
      </c>
      <c r="Y69" s="29">
        <f t="shared" si="74"/>
        <v>118.76000000000002</v>
      </c>
      <c r="Z69" s="29">
        <f t="shared" si="74"/>
        <v>117.90500000000002</v>
      </c>
      <c r="AA69" s="29">
        <f t="shared" si="74"/>
        <v>96.509000000000015</v>
      </c>
      <c r="AB69" s="18">
        <f t="shared" si="62"/>
        <v>435.93300000000005</v>
      </c>
      <c r="AC69" s="29">
        <f t="shared" si="74"/>
        <v>108.15099999999998</v>
      </c>
      <c r="AD69" s="29">
        <f t="shared" si="74"/>
        <v>156.61399999999998</v>
      </c>
      <c r="AE69" s="29">
        <f t="shared" si="74"/>
        <v>116.36800000000001</v>
      </c>
      <c r="AF69" s="29">
        <f t="shared" si="74"/>
        <v>151.31299999999996</v>
      </c>
      <c r="AG69" s="18">
        <f t="shared" si="63"/>
        <v>532.44599999999991</v>
      </c>
      <c r="AH69" s="29">
        <f t="shared" si="74"/>
        <v>115.83200000000002</v>
      </c>
      <c r="AI69" s="29">
        <f t="shared" si="74"/>
        <v>141.32199999999992</v>
      </c>
      <c r="AJ69" s="29">
        <f t="shared" si="74"/>
        <v>65.038000000000068</v>
      </c>
      <c r="AK69" s="29">
        <f t="shared" si="74"/>
        <v>118.92499999999998</v>
      </c>
      <c r="AL69" s="18">
        <f t="shared" si="64"/>
        <v>441.11699999999996</v>
      </c>
      <c r="AM69" s="29">
        <f t="shared" si="74"/>
        <v>65.474000000000018</v>
      </c>
      <c r="AN69" s="29">
        <f>AN65+SUM(AN66:AN68)</f>
        <v>129.43100000000001</v>
      </c>
      <c r="AO69" s="29">
        <f ca="1">AO65+SUM(AO66:AO68)</f>
        <v>169.101</v>
      </c>
      <c r="AP69" s="29">
        <f>AP65+SUM(AP66:AP68)</f>
        <v>165.45699999999999</v>
      </c>
      <c r="AQ69" s="18">
        <f ca="1">AQ65+SUM(AQ66:AQ68)</f>
        <v>529.46300000000019</v>
      </c>
      <c r="AR69" s="29">
        <f t="shared" ref="AR69:AY69" si="75">AR65+SUM(AR66:AR68)</f>
        <v>115.21000000000005</v>
      </c>
      <c r="AS69" s="29">
        <f t="shared" si="75"/>
        <v>184.11600000000001</v>
      </c>
      <c r="AT69" s="29">
        <f t="shared" si="75"/>
        <v>114.20900000000006</v>
      </c>
      <c r="AU69" s="29">
        <f t="shared" si="75"/>
        <v>40.767000000000003</v>
      </c>
      <c r="AV69" s="18">
        <f t="shared" si="75"/>
        <v>454.30199999999934</v>
      </c>
      <c r="AW69" s="29">
        <f t="shared" si="75"/>
        <v>-209.30199999999991</v>
      </c>
      <c r="AX69" s="29">
        <f t="shared" si="75"/>
        <v>171.45199999999991</v>
      </c>
      <c r="AY69" s="29">
        <f t="shared" si="75"/>
        <v>168.13999999999987</v>
      </c>
      <c r="AZ69" s="29">
        <f>AZ65+SUM(AZ66:AZ68)</f>
        <v>144.80500000000004</v>
      </c>
      <c r="BA69" s="18">
        <f>BA65+SUM(BA66:BA68)</f>
        <v>275.09499999999986</v>
      </c>
      <c r="BB69" s="29">
        <f>BB65+SUM(BB66:BB68)</f>
        <v>135.68599999999998</v>
      </c>
      <c r="BC69" s="32"/>
      <c r="BD69" s="32"/>
      <c r="BE69" s="32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1"/>
    </row>
    <row r="70" spans="1:73" s="22" customFormat="1">
      <c r="A70" s="2"/>
      <c r="B70" s="1"/>
      <c r="C70" s="16" t="s">
        <v>57</v>
      </c>
      <c r="D70" s="20">
        <v>0</v>
      </c>
      <c r="E70" s="20">
        <v>0</v>
      </c>
      <c r="F70" s="20">
        <v>0</v>
      </c>
      <c r="G70" s="20">
        <v>0</v>
      </c>
      <c r="H70" s="18">
        <f t="shared" si="59"/>
        <v>0</v>
      </c>
      <c r="I70" s="20">
        <v>5.5170000000000003</v>
      </c>
      <c r="J70" s="20">
        <v>6.593</v>
      </c>
      <c r="K70" s="20">
        <v>12.856</v>
      </c>
      <c r="L70" s="20">
        <v>-108.76</v>
      </c>
      <c r="M70" s="18">
        <f t="shared" si="58"/>
        <v>-83.794000000000011</v>
      </c>
      <c r="N70" s="20">
        <v>17.634</v>
      </c>
      <c r="O70" s="20">
        <v>23.605</v>
      </c>
      <c r="P70" s="20">
        <v>18.335000000000001</v>
      </c>
      <c r="Q70" s="20">
        <v>32.064</v>
      </c>
      <c r="R70" s="18">
        <f t="shared" si="60"/>
        <v>91.638000000000005</v>
      </c>
      <c r="S70" s="20">
        <v>17.027000000000001</v>
      </c>
      <c r="T70" s="20">
        <v>19.350000000000001</v>
      </c>
      <c r="U70" s="20">
        <v>24.221</v>
      </c>
      <c r="V70" s="20">
        <v>33.633000000000003</v>
      </c>
      <c r="W70" s="18">
        <f t="shared" si="61"/>
        <v>94.230999999999995</v>
      </c>
      <c r="X70" s="20">
        <v>32.058999999999997</v>
      </c>
      <c r="Y70" s="20">
        <v>30.646999999999998</v>
      </c>
      <c r="Z70" s="20">
        <v>29.945</v>
      </c>
      <c r="AA70" s="20">
        <v>13.747999999999999</v>
      </c>
      <c r="AB70" s="18">
        <f t="shared" si="62"/>
        <v>106.399</v>
      </c>
      <c r="AC70" s="20">
        <v>32.338999999999999</v>
      </c>
      <c r="AD70" s="20">
        <v>42.112000000000002</v>
      </c>
      <c r="AE70" s="20">
        <v>26.437000000000001</v>
      </c>
      <c r="AF70" s="20">
        <v>34.347999999999999</v>
      </c>
      <c r="AG70" s="18">
        <f t="shared" si="63"/>
        <v>135.23599999999999</v>
      </c>
      <c r="AH70" s="20">
        <v>29.16</v>
      </c>
      <c r="AI70" s="20">
        <v>35.515000000000001</v>
      </c>
      <c r="AJ70" s="20">
        <v>1.2390000000000001</v>
      </c>
      <c r="AK70" s="20">
        <v>-113.654</v>
      </c>
      <c r="AL70" s="18">
        <f t="shared" si="64"/>
        <v>-47.739999999999995</v>
      </c>
      <c r="AM70" s="20">
        <v>19.146000000000001</v>
      </c>
      <c r="AN70" s="20">
        <v>36.524000000000001</v>
      </c>
      <c r="AO70" s="20">
        <v>19.347999999999999</v>
      </c>
      <c r="AP70" s="20">
        <v>5.1440000000000001</v>
      </c>
      <c r="AQ70" s="18">
        <f t="shared" si="70"/>
        <v>80.162000000000006</v>
      </c>
      <c r="AR70" s="20">
        <v>29.116</v>
      </c>
      <c r="AS70" s="20">
        <v>-78.650000000000006</v>
      </c>
      <c r="AT70" s="20">
        <v>10.903</v>
      </c>
      <c r="AU70" s="20">
        <f>-34.523</f>
        <v>-34.523000000000003</v>
      </c>
      <c r="AV70" s="18">
        <f t="shared" si="71"/>
        <v>-73.154000000000011</v>
      </c>
      <c r="AW70" s="20">
        <f>-51.287</f>
        <v>-51.286999999999999</v>
      </c>
      <c r="AX70" s="20">
        <v>54.753999999999998</v>
      </c>
      <c r="AY70" s="20">
        <v>19.283000000000001</v>
      </c>
      <c r="AZ70" s="20">
        <v>10.766999999999999</v>
      </c>
      <c r="BA70" s="18">
        <f t="shared" si="72"/>
        <v>33.516999999999996</v>
      </c>
      <c r="BB70" s="20">
        <v>18.018999999999998</v>
      </c>
      <c r="BC70" s="32"/>
      <c r="BD70" s="32"/>
      <c r="BE70" s="32"/>
      <c r="BF70" s="78"/>
      <c r="BG70" s="78"/>
      <c r="BH70" s="78"/>
      <c r="BI70" s="78"/>
      <c r="BJ70" s="78"/>
      <c r="BK70" s="78"/>
      <c r="BL70" s="78"/>
      <c r="BM70" s="78"/>
      <c r="BN70" s="78"/>
      <c r="BO70" s="78"/>
      <c r="BP70" s="78"/>
      <c r="BQ70" s="78"/>
      <c r="BR70" s="78"/>
      <c r="BS70" s="78"/>
      <c r="BT70" s="78"/>
      <c r="BU70" s="1"/>
    </row>
    <row r="71" spans="1:73" s="2" customFormat="1" ht="15.6">
      <c r="B71" s="1"/>
      <c r="C71" s="16" t="s">
        <v>51</v>
      </c>
      <c r="D71" s="27">
        <v>0</v>
      </c>
      <c r="E71" s="27">
        <v>0</v>
      </c>
      <c r="F71" s="27">
        <v>0</v>
      </c>
      <c r="G71" s="27">
        <v>0</v>
      </c>
      <c r="H71" s="24">
        <f t="shared" si="59"/>
        <v>0</v>
      </c>
      <c r="I71" s="27">
        <f t="shared" si="59"/>
        <v>0</v>
      </c>
      <c r="J71" s="27">
        <f>SUM(F71:I71)</f>
        <v>0</v>
      </c>
      <c r="K71" s="27">
        <f>SUM(G71:J71)</f>
        <v>0</v>
      </c>
      <c r="L71" s="27">
        <f>SUM(H71:K71)</f>
        <v>0</v>
      </c>
      <c r="M71" s="24">
        <f t="shared" si="58"/>
        <v>0</v>
      </c>
      <c r="N71" s="27">
        <f>SUM(J71:M71)</f>
        <v>0</v>
      </c>
      <c r="O71" s="27">
        <f>SUM(K71:N71)</f>
        <v>0</v>
      </c>
      <c r="P71" s="27">
        <f>SUM(L71:O71)</f>
        <v>0</v>
      </c>
      <c r="Q71" s="27">
        <f>SUM(M71:P71)</f>
        <v>0</v>
      </c>
      <c r="R71" s="24">
        <f t="shared" si="60"/>
        <v>0</v>
      </c>
      <c r="S71" s="27">
        <v>-0.98899999999999999</v>
      </c>
      <c r="T71" s="27">
        <v>-7.2999999999999995E-2</v>
      </c>
      <c r="U71" s="27">
        <v>2E-3</v>
      </c>
      <c r="V71" s="27">
        <v>-1E-3</v>
      </c>
      <c r="W71" s="24">
        <f t="shared" si="61"/>
        <v>-1.0609999999999999</v>
      </c>
      <c r="X71" s="27"/>
      <c r="Y71" s="27">
        <v>-1E-3</v>
      </c>
      <c r="Z71" s="27"/>
      <c r="AA71" s="27"/>
      <c r="AB71" s="24">
        <f t="shared" si="62"/>
        <v>-1E-3</v>
      </c>
      <c r="AC71" s="27">
        <v>0</v>
      </c>
      <c r="AD71" s="27">
        <v>0</v>
      </c>
      <c r="AE71" s="27">
        <v>0.10299999999999999</v>
      </c>
      <c r="AF71" s="27">
        <v>0.27600000000000002</v>
      </c>
      <c r="AG71" s="24">
        <f t="shared" si="63"/>
        <v>0.379</v>
      </c>
      <c r="AH71" s="27">
        <v>0.161</v>
      </c>
      <c r="AI71" s="27">
        <v>0.20300000000000001</v>
      </c>
      <c r="AJ71" s="27">
        <v>0.27300000000000002</v>
      </c>
      <c r="AK71" s="27">
        <v>0.372</v>
      </c>
      <c r="AL71" s="24">
        <f t="shared" si="64"/>
        <v>1.0089999999999999</v>
      </c>
      <c r="AM71" s="27">
        <v>0.33700000000000002</v>
      </c>
      <c r="AN71" s="27">
        <v>0.58599999999999997</v>
      </c>
      <c r="AO71" s="27">
        <v>0.437</v>
      </c>
      <c r="AP71" s="27">
        <v>0.84299999999999997</v>
      </c>
      <c r="AQ71" s="24">
        <f t="shared" si="70"/>
        <v>2.2030000000000003</v>
      </c>
      <c r="AR71" s="27">
        <v>0.89300000000000002</v>
      </c>
      <c r="AS71" s="27">
        <v>0.86799999999999999</v>
      </c>
      <c r="AT71" s="27">
        <v>1.03</v>
      </c>
      <c r="AU71" s="27">
        <v>1.298</v>
      </c>
      <c r="AV71" s="24">
        <f t="shared" si="71"/>
        <v>4.0890000000000004</v>
      </c>
      <c r="AW71" s="27">
        <f>-0.182</f>
        <v>-0.182</v>
      </c>
      <c r="AX71" s="27">
        <v>1.897</v>
      </c>
      <c r="AY71" s="27">
        <v>0.623</v>
      </c>
      <c r="AZ71" s="27">
        <v>0.624</v>
      </c>
      <c r="BA71" s="24">
        <f t="shared" si="72"/>
        <v>2.9620000000000002</v>
      </c>
      <c r="BB71" s="27">
        <v>-4.165</v>
      </c>
      <c r="BC71" s="26"/>
      <c r="BD71" s="26"/>
      <c r="BE71" s="26"/>
      <c r="BF71" s="79"/>
      <c r="BG71" s="79"/>
      <c r="BH71" s="79"/>
      <c r="BI71" s="79"/>
      <c r="BJ71" s="79"/>
      <c r="BK71" s="79"/>
      <c r="BL71" s="79"/>
      <c r="BM71" s="79"/>
      <c r="BN71" s="79"/>
      <c r="BO71" s="79"/>
      <c r="BP71" s="79"/>
      <c r="BQ71" s="79"/>
      <c r="BR71" s="79"/>
      <c r="BS71" s="79"/>
      <c r="BT71" s="79"/>
      <c r="BU71" s="1"/>
    </row>
    <row r="72" spans="1:73">
      <c r="C72" s="41" t="s">
        <v>58</v>
      </c>
      <c r="D72" s="42">
        <f t="shared" ref="D72:AM72" si="76">D69-SUM(D70:D71)</f>
        <v>21.826999999999998</v>
      </c>
      <c r="E72" s="42">
        <f t="shared" si="76"/>
        <v>33.201999999999998</v>
      </c>
      <c r="F72" s="42">
        <f t="shared" si="76"/>
        <v>32.481999999999992</v>
      </c>
      <c r="G72" s="42">
        <f t="shared" si="76"/>
        <v>37.472999999999999</v>
      </c>
      <c r="H72" s="43">
        <f t="shared" si="59"/>
        <v>124.98399999999999</v>
      </c>
      <c r="I72" s="42">
        <f t="shared" si="76"/>
        <v>30.223299999999998</v>
      </c>
      <c r="J72" s="42">
        <f t="shared" si="76"/>
        <v>27.145000000000014</v>
      </c>
      <c r="K72" s="42">
        <f t="shared" si="76"/>
        <v>33.594999999999992</v>
      </c>
      <c r="L72" s="42">
        <f t="shared" si="76"/>
        <v>166.20600000000002</v>
      </c>
      <c r="M72" s="43">
        <f t="shared" si="58"/>
        <v>257.16930000000002</v>
      </c>
      <c r="N72" s="42">
        <f t="shared" si="76"/>
        <v>43.424999999999983</v>
      </c>
      <c r="O72" s="42">
        <f t="shared" si="76"/>
        <v>42.184999999999974</v>
      </c>
      <c r="P72" s="42">
        <f t="shared" si="76"/>
        <v>75.408999999999992</v>
      </c>
      <c r="Q72" s="42">
        <f t="shared" si="76"/>
        <v>55.292999999999999</v>
      </c>
      <c r="R72" s="43">
        <f t="shared" si="60"/>
        <v>216.31199999999995</v>
      </c>
      <c r="S72" s="42">
        <f t="shared" si="76"/>
        <v>-92.65000000000002</v>
      </c>
      <c r="T72" s="42">
        <f t="shared" si="76"/>
        <v>43.658999999999992</v>
      </c>
      <c r="U72" s="42">
        <f t="shared" si="76"/>
        <v>25.766000000000034</v>
      </c>
      <c r="V72" s="42">
        <f t="shared" si="76"/>
        <v>81.611999999999981</v>
      </c>
      <c r="W72" s="43">
        <f t="shared" si="61"/>
        <v>58.386999999999986</v>
      </c>
      <c r="X72" s="42">
        <f t="shared" si="76"/>
        <v>70.699999999999989</v>
      </c>
      <c r="Y72" s="42">
        <f t="shared" si="76"/>
        <v>88.114000000000019</v>
      </c>
      <c r="Z72" s="42">
        <f t="shared" si="76"/>
        <v>87.960000000000008</v>
      </c>
      <c r="AA72" s="42">
        <f t="shared" si="76"/>
        <v>82.76100000000001</v>
      </c>
      <c r="AB72" s="43">
        <f t="shared" si="62"/>
        <v>329.53500000000003</v>
      </c>
      <c r="AC72" s="42">
        <f t="shared" si="76"/>
        <v>75.811999999999983</v>
      </c>
      <c r="AD72" s="42">
        <f t="shared" si="76"/>
        <v>114.50199999999998</v>
      </c>
      <c r="AE72" s="42">
        <f t="shared" si="76"/>
        <v>89.828000000000003</v>
      </c>
      <c r="AF72" s="42">
        <f t="shared" si="76"/>
        <v>116.68899999999996</v>
      </c>
      <c r="AG72" s="43">
        <f t="shared" si="63"/>
        <v>396.8309999999999</v>
      </c>
      <c r="AH72" s="42">
        <f t="shared" si="76"/>
        <v>86.511000000000024</v>
      </c>
      <c r="AI72" s="42">
        <f t="shared" si="76"/>
        <v>105.60399999999991</v>
      </c>
      <c r="AJ72" s="42">
        <f t="shared" si="76"/>
        <v>63.526000000000067</v>
      </c>
      <c r="AK72" s="42">
        <f t="shared" si="76"/>
        <v>232.20699999999999</v>
      </c>
      <c r="AL72" s="43">
        <f t="shared" si="64"/>
        <v>487.84800000000001</v>
      </c>
      <c r="AM72" s="42">
        <f t="shared" si="76"/>
        <v>45.991000000000014</v>
      </c>
      <c r="AN72" s="42">
        <f t="shared" ref="AN72:AT72" si="77">AN69-SUM(AN70:AN71)</f>
        <v>92.321000000000012</v>
      </c>
      <c r="AO72" s="42">
        <f t="shared" ca="1" si="77"/>
        <v>149.316</v>
      </c>
      <c r="AP72" s="42">
        <f t="shared" si="77"/>
        <v>159.47</v>
      </c>
      <c r="AQ72" s="43">
        <f t="shared" ca="1" si="77"/>
        <v>447.09800000000018</v>
      </c>
      <c r="AR72" s="42">
        <f t="shared" si="77"/>
        <v>85.20100000000005</v>
      </c>
      <c r="AS72" s="42">
        <f t="shared" si="77"/>
        <v>261.89800000000002</v>
      </c>
      <c r="AT72" s="42">
        <f t="shared" si="77"/>
        <v>102.27600000000007</v>
      </c>
      <c r="AU72" s="42">
        <f t="shared" ref="AU72:BB72" si="78">AU69-SUM(AU70:AU71)</f>
        <v>73.992000000000004</v>
      </c>
      <c r="AV72" s="43">
        <f t="shared" si="78"/>
        <v>523.36699999999939</v>
      </c>
      <c r="AW72" s="42">
        <f t="shared" si="78"/>
        <v>-157.83299999999991</v>
      </c>
      <c r="AX72" s="42">
        <f t="shared" si="78"/>
        <v>114.80099999999992</v>
      </c>
      <c r="AY72" s="42">
        <f t="shared" si="78"/>
        <v>148.23399999999987</v>
      </c>
      <c r="AZ72" s="42">
        <f t="shared" si="78"/>
        <v>133.41400000000004</v>
      </c>
      <c r="BA72" s="43">
        <f t="shared" si="78"/>
        <v>238.61599999999987</v>
      </c>
      <c r="BB72" s="42">
        <f t="shared" si="78"/>
        <v>121.83199999999998</v>
      </c>
      <c r="BC72" s="194"/>
      <c r="BD72" s="194"/>
      <c r="BE72" s="194"/>
      <c r="BF72" s="80"/>
      <c r="BG72" s="80"/>
      <c r="BH72" s="80"/>
      <c r="BI72" s="80"/>
      <c r="BJ72" s="80"/>
      <c r="BK72" s="80"/>
      <c r="BL72" s="80"/>
      <c r="BM72" s="80"/>
      <c r="BN72" s="80"/>
      <c r="BO72" s="80"/>
      <c r="BP72" s="80"/>
      <c r="BQ72" s="80"/>
      <c r="BR72" s="80"/>
      <c r="BS72" s="80"/>
      <c r="BT72" s="80"/>
    </row>
    <row r="73" spans="1:73">
      <c r="C73" s="38" t="s">
        <v>72</v>
      </c>
      <c r="D73" s="42"/>
      <c r="E73" s="42"/>
      <c r="F73" s="42"/>
      <c r="G73" s="42"/>
      <c r="H73" s="80"/>
      <c r="I73" s="42">
        <v>-2554</v>
      </c>
      <c r="J73" s="42"/>
      <c r="K73" s="42">
        <v>-386</v>
      </c>
      <c r="L73" s="42">
        <v>34345</v>
      </c>
      <c r="M73" s="80"/>
      <c r="N73" s="42"/>
      <c r="O73" s="42"/>
      <c r="P73" s="42"/>
      <c r="Q73" s="42"/>
      <c r="R73" s="80"/>
      <c r="S73" s="42"/>
      <c r="T73" s="42"/>
      <c r="U73" s="42"/>
      <c r="V73" s="42"/>
      <c r="W73" s="80"/>
      <c r="X73" s="42"/>
      <c r="Y73" s="42"/>
      <c r="Z73" s="42"/>
      <c r="AA73" s="42"/>
      <c r="AB73" s="43"/>
      <c r="AC73" s="42"/>
      <c r="AD73" s="42"/>
      <c r="AE73" s="42"/>
      <c r="AF73" s="42"/>
      <c r="AG73" s="43"/>
      <c r="AH73" s="42"/>
      <c r="AI73" s="42"/>
      <c r="AJ73" s="42"/>
      <c r="AK73" s="42"/>
      <c r="AL73" s="43"/>
      <c r="AM73" s="42"/>
      <c r="AN73" s="42"/>
      <c r="AO73" s="42"/>
      <c r="AP73" s="42"/>
      <c r="AQ73" s="81">
        <v>0</v>
      </c>
      <c r="AR73" s="42"/>
      <c r="AS73" s="42"/>
      <c r="AT73" s="42"/>
      <c r="AU73" s="42"/>
      <c r="AV73" s="81">
        <v>0</v>
      </c>
      <c r="AW73" s="42"/>
      <c r="AX73" s="42"/>
      <c r="AY73" s="42"/>
      <c r="AZ73" s="42"/>
      <c r="BA73" s="81">
        <v>0</v>
      </c>
      <c r="BB73" s="42"/>
      <c r="BC73" s="195"/>
      <c r="BD73" s="195"/>
      <c r="BE73" s="195"/>
      <c r="BF73" s="81"/>
      <c r="BG73" s="81"/>
      <c r="BH73" s="81"/>
      <c r="BI73" s="81"/>
      <c r="BJ73" s="81"/>
      <c r="BK73" s="81"/>
      <c r="BL73" s="81"/>
      <c r="BM73" s="81"/>
      <c r="BN73" s="81"/>
      <c r="BO73" s="81"/>
      <c r="BP73" s="81"/>
      <c r="BQ73" s="81"/>
      <c r="BR73" s="81"/>
      <c r="BS73" s="81"/>
      <c r="BT73" s="81"/>
    </row>
    <row r="74" spans="1:73">
      <c r="C74" s="38"/>
      <c r="D74" s="46"/>
      <c r="E74" s="46"/>
      <c r="F74" s="46"/>
      <c r="G74" s="46"/>
      <c r="I74" s="46"/>
      <c r="J74" s="46"/>
      <c r="K74" s="46"/>
      <c r="L74" s="46"/>
      <c r="N74" s="46"/>
      <c r="O74" s="46"/>
      <c r="P74" s="46"/>
      <c r="Q74" s="46"/>
      <c r="S74" s="46"/>
      <c r="T74" s="46"/>
      <c r="U74" s="46"/>
      <c r="V74" s="46"/>
      <c r="X74" s="46"/>
      <c r="Y74" s="46"/>
      <c r="Z74" s="46"/>
      <c r="AA74" s="46"/>
      <c r="AC74" s="46"/>
      <c r="AD74" s="46"/>
      <c r="AE74" s="46"/>
      <c r="AF74" s="46"/>
      <c r="AH74" s="46"/>
      <c r="AI74" s="46"/>
      <c r="AJ74" s="46"/>
      <c r="AK74" s="46"/>
      <c r="AM74" s="46"/>
      <c r="AN74" s="46"/>
      <c r="AO74" s="46"/>
      <c r="AP74" s="46"/>
      <c r="AQ74" s="69"/>
      <c r="AR74" s="46"/>
      <c r="AS74" s="46"/>
      <c r="AT74" s="46"/>
      <c r="AU74" s="46"/>
      <c r="AV74" s="69"/>
      <c r="AW74" s="82"/>
      <c r="AX74" s="82"/>
      <c r="AY74" s="82"/>
      <c r="AZ74" s="82"/>
      <c r="BA74" s="69"/>
      <c r="BB74" s="82"/>
      <c r="BC74" s="82"/>
      <c r="BD74" s="82"/>
      <c r="BE74" s="82"/>
    </row>
    <row r="75" spans="1:73">
      <c r="C75" s="41" t="s">
        <v>73</v>
      </c>
      <c r="D75" s="46"/>
      <c r="E75" s="46"/>
      <c r="F75" s="46"/>
      <c r="G75" s="46"/>
      <c r="I75" s="46"/>
      <c r="J75" s="46"/>
      <c r="K75" s="46"/>
      <c r="L75" s="46"/>
      <c r="N75" s="46"/>
      <c r="O75" s="46"/>
      <c r="P75" s="46"/>
      <c r="Q75" s="46"/>
      <c r="S75" s="46"/>
      <c r="T75" s="46"/>
      <c r="U75" s="46"/>
      <c r="V75" s="46"/>
      <c r="X75" s="46"/>
      <c r="Y75" s="46"/>
      <c r="Z75" s="46"/>
      <c r="AA75" s="46"/>
      <c r="AC75" s="46"/>
      <c r="AD75" s="46"/>
      <c r="AE75" s="46"/>
      <c r="AF75" s="46"/>
      <c r="AH75" s="46"/>
      <c r="AI75" s="46"/>
      <c r="AJ75" s="46"/>
      <c r="AK75" s="46"/>
      <c r="AM75" s="46"/>
      <c r="AN75" s="46"/>
      <c r="AO75" s="46"/>
      <c r="AP75" s="46"/>
      <c r="AR75" s="46"/>
      <c r="AS75" s="46"/>
      <c r="AT75" s="46"/>
      <c r="AU75" s="46"/>
      <c r="AW75" s="46"/>
      <c r="AX75" s="46"/>
      <c r="AY75" s="46"/>
      <c r="AZ75" s="46"/>
      <c r="BB75" s="46"/>
      <c r="BC75" s="46"/>
      <c r="BD75" s="46"/>
      <c r="BE75" s="46"/>
    </row>
    <row r="76" spans="1:73">
      <c r="B76" s="2"/>
      <c r="C76" s="84" t="s">
        <v>74</v>
      </c>
      <c r="D76" s="48">
        <f t="shared" ref="D76:AM76" si="79">D72/D80</f>
        <v>0.540780932560329</v>
      </c>
      <c r="E76" s="48">
        <f t="shared" si="79"/>
        <v>0.80569778446455864</v>
      </c>
      <c r="F76" s="48">
        <f t="shared" si="79"/>
        <v>0.7728657085752354</v>
      </c>
      <c r="G76" s="48">
        <f t="shared" si="79"/>
        <v>0.88448556659664368</v>
      </c>
      <c r="H76" s="85">
        <f t="shared" si="79"/>
        <v>3.0117352225354823</v>
      </c>
      <c r="I76" s="48">
        <f t="shared" si="79"/>
        <v>0.56048995790293565</v>
      </c>
      <c r="J76" s="48">
        <f t="shared" si="79"/>
        <v>0.47662944233740717</v>
      </c>
      <c r="K76" s="48">
        <f t="shared" si="79"/>
        <v>0.58220543126007296</v>
      </c>
      <c r="L76" s="48">
        <f t="shared" si="79"/>
        <v>2.8672025945349158</v>
      </c>
      <c r="M76" s="85">
        <f t="shared" si="79"/>
        <v>4.5401779566760236</v>
      </c>
      <c r="N76" s="48">
        <f t="shared" si="79"/>
        <v>0.74411391754343847</v>
      </c>
      <c r="O76" s="48">
        <f t="shared" si="79"/>
        <v>0.718201474368796</v>
      </c>
      <c r="P76" s="48">
        <f t="shared" si="79"/>
        <v>1.29530893038116</v>
      </c>
      <c r="Q76" s="48">
        <f t="shared" si="79"/>
        <v>0.95523806233155961</v>
      </c>
      <c r="R76" s="85">
        <f t="shared" si="79"/>
        <v>3.7104531887886369</v>
      </c>
      <c r="S76" s="48">
        <f t="shared" si="79"/>
        <v>-1.5830571028260947</v>
      </c>
      <c r="T76" s="48">
        <f t="shared" si="79"/>
        <v>0.73353046926191623</v>
      </c>
      <c r="U76" s="48">
        <f t="shared" si="79"/>
        <v>0.42726142110936133</v>
      </c>
      <c r="V76" s="48">
        <f t="shared" si="79"/>
        <v>1.3465993465993462</v>
      </c>
      <c r="W76" s="85">
        <f t="shared" si="79"/>
        <v>0.97725370736116202</v>
      </c>
      <c r="X76" s="48">
        <f t="shared" si="79"/>
        <v>1.1627715737710309</v>
      </c>
      <c r="Y76" s="48">
        <f t="shared" si="79"/>
        <v>1.4400065370158526</v>
      </c>
      <c r="Z76" s="48">
        <f t="shared" si="79"/>
        <v>1.4317571416944739</v>
      </c>
      <c r="AA76" s="48">
        <f t="shared" si="79"/>
        <v>1.3458823912053604</v>
      </c>
      <c r="AB76" s="85">
        <f t="shared" si="79"/>
        <v>5.3817448392997127</v>
      </c>
      <c r="AC76" s="48">
        <f t="shared" si="79"/>
        <v>1.2399332700925711</v>
      </c>
      <c r="AD76" s="48">
        <f t="shared" si="79"/>
        <v>1.8926263244020558</v>
      </c>
      <c r="AE76" s="48">
        <f t="shared" si="79"/>
        <v>1.4863080563231135</v>
      </c>
      <c r="AF76" s="48">
        <f t="shared" si="79"/>
        <v>1.9470882696479219</v>
      </c>
      <c r="AG76" s="85">
        <f t="shared" si="79"/>
        <v>6.5591900826446263</v>
      </c>
      <c r="AH76" s="48">
        <f t="shared" si="79"/>
        <v>1.4447394789579162</v>
      </c>
      <c r="AI76" s="48">
        <f t="shared" si="79"/>
        <v>1.7571381031613962</v>
      </c>
      <c r="AJ76" s="48">
        <f t="shared" si="79"/>
        <v>1.0568643109070353</v>
      </c>
      <c r="AK76" s="48">
        <f t="shared" si="79"/>
        <v>3.871407135711904</v>
      </c>
      <c r="AL76" s="85">
        <f t="shared" si="79"/>
        <v>8.1283614915525337</v>
      </c>
      <c r="AM76" s="48">
        <f t="shared" si="79"/>
        <v>0.76743759177679904</v>
      </c>
      <c r="AN76" s="48">
        <f>AN72/AN80</f>
        <v>1.5341575685062401</v>
      </c>
      <c r="AO76" s="48">
        <f t="shared" ref="AO76:AV76" ca="1" si="80">AO72/AO80</f>
        <v>2.4690125008267745</v>
      </c>
      <c r="AP76" s="48">
        <f t="shared" si="80"/>
        <v>2.688164792744804</v>
      </c>
      <c r="AQ76" s="85">
        <f t="shared" ca="1" si="80"/>
        <v>7.4546151794050983</v>
      </c>
      <c r="AR76" s="48">
        <f t="shared" si="80"/>
        <v>1.4893717442226349</v>
      </c>
      <c r="AS76" s="48">
        <f t="shared" si="80"/>
        <v>4.618442167633626</v>
      </c>
      <c r="AT76" s="48">
        <f t="shared" si="80"/>
        <v>1.8046370469703932</v>
      </c>
      <c r="AU76" s="48">
        <f>AU72/AU80</f>
        <v>1.3114963309582048</v>
      </c>
      <c r="AV76" s="85">
        <f t="shared" si="80"/>
        <v>9.2221228607299288</v>
      </c>
      <c r="AW76" s="48">
        <f t="shared" ref="AW76:BB76" si="81">AW72/AW80</f>
        <v>-2.8206626635213365</v>
      </c>
      <c r="AX76" s="48">
        <f t="shared" si="81"/>
        <v>2.0717340696226505</v>
      </c>
      <c r="AY76" s="48">
        <f t="shared" si="81"/>
        <v>2.6687190566207555</v>
      </c>
      <c r="AZ76" s="48">
        <f t="shared" si="81"/>
        <v>2.3851613479932072</v>
      </c>
      <c r="BA76" s="85">
        <f t="shared" si="81"/>
        <v>4.2830077765661931</v>
      </c>
      <c r="BB76" s="48">
        <f t="shared" si="81"/>
        <v>2.1575405539420554</v>
      </c>
      <c r="BC76" s="48"/>
      <c r="BD76" s="48"/>
      <c r="BE76" s="48"/>
      <c r="BF76" s="85"/>
      <c r="BG76" s="85"/>
      <c r="BH76" s="85"/>
      <c r="BI76" s="85"/>
      <c r="BJ76" s="85"/>
      <c r="BK76" s="85"/>
      <c r="BL76" s="85"/>
      <c r="BM76" s="85"/>
      <c r="BN76" s="85"/>
      <c r="BO76" s="85"/>
      <c r="BP76" s="85"/>
      <c r="BQ76" s="85"/>
      <c r="BR76" s="85"/>
      <c r="BS76" s="85"/>
      <c r="BT76" s="85"/>
    </row>
    <row r="77" spans="1:73">
      <c r="A77" s="11"/>
      <c r="B77" s="169"/>
      <c r="C77" s="84" t="s">
        <v>75</v>
      </c>
      <c r="D77" s="48">
        <f t="shared" ref="D77:AM77" si="82">D72/D81</f>
        <v>0.47764623498260272</v>
      </c>
      <c r="E77" s="48">
        <f t="shared" si="82"/>
        <v>0.71247398124503758</v>
      </c>
      <c r="F77" s="48">
        <f t="shared" si="82"/>
        <v>0.68758070320272624</v>
      </c>
      <c r="G77" s="48">
        <f t="shared" si="82"/>
        <v>0.78971992160333815</v>
      </c>
      <c r="H77" s="85">
        <f t="shared" si="82"/>
        <v>2.6707124236078461</v>
      </c>
      <c r="I77" s="48">
        <f t="shared" si="82"/>
        <v>0.5203377866538117</v>
      </c>
      <c r="J77" s="48">
        <f t="shared" si="82"/>
        <v>0.44827757043300215</v>
      </c>
      <c r="K77" s="48">
        <f t="shared" si="82"/>
        <v>0.5517960678678776</v>
      </c>
      <c r="L77" s="48">
        <f t="shared" si="82"/>
        <v>2.7142763824019336</v>
      </c>
      <c r="M77" s="85">
        <f t="shared" si="82"/>
        <v>4.2722701221031647</v>
      </c>
      <c r="N77" s="48">
        <f t="shared" si="82"/>
        <v>0.70597128968802292</v>
      </c>
      <c r="O77" s="48">
        <f t="shared" si="82"/>
        <v>0.68517736486486447</v>
      </c>
      <c r="P77" s="48">
        <f t="shared" si="82"/>
        <v>1.2257839041596903</v>
      </c>
      <c r="Q77" s="48">
        <f t="shared" si="82"/>
        <v>0.89639128461189288</v>
      </c>
      <c r="R77" s="85">
        <f t="shared" si="82"/>
        <v>3.5133265117185588</v>
      </c>
      <c r="S77" s="48">
        <f t="shared" si="82"/>
        <v>-1.4819968968440587</v>
      </c>
      <c r="T77" s="48">
        <f t="shared" si="82"/>
        <v>0.69991022475872888</v>
      </c>
      <c r="U77" s="48">
        <f t="shared" si="82"/>
        <v>0.41107211231652896</v>
      </c>
      <c r="V77" s="48">
        <f t="shared" si="82"/>
        <v>1.298478966460892</v>
      </c>
      <c r="W77" s="85">
        <f t="shared" si="82"/>
        <v>0.93249113616763002</v>
      </c>
      <c r="X77" s="48">
        <f t="shared" si="82"/>
        <v>1.1228638587129152</v>
      </c>
      <c r="Y77" s="48">
        <f t="shared" si="82"/>
        <v>1.3966397210334445</v>
      </c>
      <c r="Z77" s="48">
        <f t="shared" si="82"/>
        <v>1.3927858884631219</v>
      </c>
      <c r="AA77" s="48">
        <f t="shared" si="82"/>
        <v>1.3151697177726929</v>
      </c>
      <c r="AB77" s="85">
        <f t="shared" si="82"/>
        <v>5.2277270131353513</v>
      </c>
      <c r="AC77" s="48">
        <f t="shared" si="82"/>
        <v>1.2134968146749046</v>
      </c>
      <c r="AD77" s="48">
        <f t="shared" si="82"/>
        <v>1.8517943492956832</v>
      </c>
      <c r="AE77" s="48">
        <f t="shared" si="82"/>
        <v>1.4536451169188447</v>
      </c>
      <c r="AF77" s="48">
        <f t="shared" si="82"/>
        <v>1.9119001196074248</v>
      </c>
      <c r="AG77" s="85">
        <f t="shared" si="82"/>
        <v>6.4139486019072232</v>
      </c>
      <c r="AH77" s="48">
        <f t="shared" si="82"/>
        <v>1.4140867632155354</v>
      </c>
      <c r="AI77" s="48">
        <f t="shared" si="82"/>
        <v>1.7181719083025546</v>
      </c>
      <c r="AJ77" s="48">
        <f t="shared" si="82"/>
        <v>1.0340191418712166</v>
      </c>
      <c r="AK77" s="48">
        <f t="shared" si="82"/>
        <v>3.7949141185507198</v>
      </c>
      <c r="AL77" s="85">
        <f t="shared" si="82"/>
        <v>7.956162238857087</v>
      </c>
      <c r="AM77" s="48">
        <f t="shared" si="82"/>
        <v>0.75175716760927158</v>
      </c>
      <c r="AN77" s="48">
        <f>AN72/AN81</f>
        <v>1.5026693577264887</v>
      </c>
      <c r="AO77" s="48">
        <f t="shared" ref="AO77:AV77" ca="1" si="83">AO72/AO81</f>
        <v>2.4138901013628207</v>
      </c>
      <c r="AP77" s="48">
        <f t="shared" si="83"/>
        <v>2.6396636485524638</v>
      </c>
      <c r="AQ77" s="85">
        <f t="shared" ca="1" si="83"/>
        <v>7.3029572944145462</v>
      </c>
      <c r="AR77" s="48">
        <f t="shared" si="83"/>
        <v>1.4669341092612049</v>
      </c>
      <c r="AS77" s="48">
        <f t="shared" si="83"/>
        <v>4.560537726156686</v>
      </c>
      <c r="AT77" s="48">
        <f t="shared" si="83"/>
        <v>1.7806330303979954</v>
      </c>
      <c r="AU77" s="48">
        <f>AU72/AU81</f>
        <v>1.2921658342356188</v>
      </c>
      <c r="AV77" s="85">
        <f t="shared" si="83"/>
        <v>9.0938108145676839</v>
      </c>
      <c r="AW77" s="48">
        <f t="shared" ref="AW77:BB77" si="84">AW72/AW81</f>
        <v>-2.7791414283701914</v>
      </c>
      <c r="AX77" s="48">
        <f t="shared" si="84"/>
        <v>2.0550085922955734</v>
      </c>
      <c r="AY77" s="48">
        <f t="shared" si="84"/>
        <v>2.6359271640941722</v>
      </c>
      <c r="AZ77" s="48">
        <f t="shared" si="84"/>
        <v>2.3334732570748948</v>
      </c>
      <c r="BA77" s="85">
        <f t="shared" si="84"/>
        <v>4.2220590447037569</v>
      </c>
      <c r="BB77" s="48">
        <f t="shared" si="84"/>
        <v>2.0864144674875411</v>
      </c>
      <c r="BC77" s="48"/>
      <c r="BD77" s="48"/>
      <c r="BE77" s="48"/>
      <c r="BF77" s="85"/>
      <c r="BG77" s="85"/>
      <c r="BH77" s="85"/>
      <c r="BI77" s="85"/>
      <c r="BJ77" s="85"/>
      <c r="BK77" s="85"/>
      <c r="BL77" s="85"/>
      <c r="BM77" s="85"/>
      <c r="BN77" s="85"/>
      <c r="BO77" s="85"/>
      <c r="BP77" s="85"/>
      <c r="BQ77" s="85"/>
      <c r="BR77" s="85"/>
      <c r="BS77" s="85"/>
      <c r="BT77" s="85"/>
    </row>
    <row r="78" spans="1:73">
      <c r="B78" s="2"/>
      <c r="D78" s="53"/>
      <c r="E78" s="53"/>
      <c r="F78" s="53"/>
      <c r="G78" s="53"/>
      <c r="H78" s="86"/>
      <c r="I78" s="53"/>
      <c r="J78" s="53"/>
      <c r="K78" s="53"/>
      <c r="L78" s="53"/>
      <c r="M78" s="86"/>
      <c r="N78" s="53"/>
      <c r="O78" s="53"/>
      <c r="P78" s="53"/>
      <c r="Q78" s="53"/>
      <c r="R78" s="86"/>
      <c r="S78" s="53"/>
      <c r="T78" s="53"/>
      <c r="U78" s="53"/>
      <c r="V78" s="53"/>
      <c r="W78" s="86"/>
      <c r="X78" s="53"/>
      <c r="Y78" s="53"/>
      <c r="Z78" s="53"/>
      <c r="AA78" s="53"/>
      <c r="AB78" s="86"/>
      <c r="AC78" s="53"/>
      <c r="AD78" s="53"/>
      <c r="AE78" s="53"/>
      <c r="AF78" s="53"/>
      <c r="AG78" s="86"/>
      <c r="AH78" s="53"/>
      <c r="AI78" s="53"/>
      <c r="AJ78" s="53"/>
      <c r="AK78" s="53"/>
      <c r="AL78" s="86"/>
      <c r="AM78" s="53"/>
      <c r="AN78" s="53"/>
      <c r="AO78" s="53"/>
      <c r="AP78" s="53"/>
      <c r="AQ78" s="86"/>
      <c r="AR78" s="53"/>
      <c r="AS78" s="53"/>
      <c r="AT78" s="53"/>
      <c r="AU78" s="53"/>
      <c r="AV78" s="86"/>
      <c r="AW78" s="53"/>
      <c r="AX78" s="53"/>
      <c r="AY78" s="53"/>
      <c r="AZ78" s="53"/>
      <c r="BA78" s="86"/>
      <c r="BB78" s="53"/>
      <c r="BC78" s="53"/>
      <c r="BD78" s="53"/>
      <c r="BE78" s="53"/>
      <c r="BF78" s="86"/>
      <c r="BG78" s="86"/>
      <c r="BH78" s="86"/>
      <c r="BI78" s="86"/>
      <c r="BJ78" s="86"/>
      <c r="BK78" s="86"/>
      <c r="BL78" s="86"/>
      <c r="BM78" s="86"/>
      <c r="BN78" s="86"/>
      <c r="BO78" s="86"/>
      <c r="BP78" s="86"/>
      <c r="BQ78" s="86"/>
      <c r="BR78" s="86"/>
      <c r="BS78" s="86"/>
      <c r="BT78" s="86"/>
    </row>
    <row r="79" spans="1:73">
      <c r="C79" s="1" t="s">
        <v>76</v>
      </c>
      <c r="D79" s="53"/>
      <c r="E79" s="53"/>
      <c r="F79" s="53"/>
      <c r="G79" s="53"/>
      <c r="H79" s="86"/>
      <c r="I79" s="53"/>
      <c r="J79" s="53"/>
      <c r="K79" s="53"/>
      <c r="L79" s="53"/>
      <c r="M79" s="86"/>
      <c r="N79" s="53"/>
      <c r="O79" s="53"/>
      <c r="P79" s="53"/>
      <c r="Q79" s="53"/>
      <c r="R79" s="86"/>
      <c r="S79" s="53"/>
      <c r="T79" s="53"/>
      <c r="U79" s="53"/>
      <c r="V79" s="53"/>
      <c r="W79" s="86"/>
      <c r="X79" s="53"/>
      <c r="Y79" s="53"/>
      <c r="Z79" s="53"/>
      <c r="AA79" s="53"/>
      <c r="AB79" s="86"/>
      <c r="AC79" s="53"/>
      <c r="AD79" s="53"/>
      <c r="AE79" s="53"/>
      <c r="AF79" s="53"/>
      <c r="AG79" s="86"/>
      <c r="AH79" s="53"/>
      <c r="AI79" s="53"/>
      <c r="AJ79" s="53"/>
      <c r="AK79" s="53"/>
      <c r="AL79" s="86"/>
      <c r="AM79" s="53"/>
      <c r="AN79" s="53"/>
      <c r="AO79" s="53"/>
      <c r="AP79" s="53"/>
      <c r="AQ79" s="86"/>
      <c r="AR79" s="53"/>
      <c r="AS79" s="53"/>
      <c r="AT79" s="53"/>
      <c r="AU79" s="53"/>
      <c r="AV79" s="86"/>
      <c r="AW79" s="53"/>
      <c r="AX79" s="53"/>
      <c r="AY79" s="53"/>
      <c r="AZ79" s="53"/>
      <c r="BA79" s="86"/>
      <c r="BB79" s="53"/>
      <c r="BC79" s="53"/>
      <c r="BD79" s="53"/>
      <c r="BE79" s="53"/>
      <c r="BF79" s="86"/>
      <c r="BG79" s="86"/>
      <c r="BH79" s="86"/>
      <c r="BI79" s="86"/>
      <c r="BJ79" s="86"/>
      <c r="BK79" s="86"/>
      <c r="BL79" s="86"/>
      <c r="BM79" s="86"/>
      <c r="BN79" s="86"/>
      <c r="BO79" s="86"/>
      <c r="BP79" s="86"/>
      <c r="BQ79" s="86"/>
      <c r="BR79" s="86"/>
      <c r="BS79" s="86"/>
      <c r="BT79" s="86"/>
    </row>
    <row r="80" spans="1:73">
      <c r="C80" s="1" t="s">
        <v>74</v>
      </c>
      <c r="D80" s="20">
        <v>40.362000000000002</v>
      </c>
      <c r="E80" s="20">
        <v>41.209000000000003</v>
      </c>
      <c r="F80" s="20">
        <v>42.027999999999999</v>
      </c>
      <c r="G80" s="20">
        <v>42.366999999999997</v>
      </c>
      <c r="H80" s="87">
        <v>41.499000000000002</v>
      </c>
      <c r="I80" s="20">
        <v>53.923000000000002</v>
      </c>
      <c r="J80" s="20">
        <v>56.951999999999998</v>
      </c>
      <c r="K80" s="20">
        <v>57.703000000000003</v>
      </c>
      <c r="L80" s="20">
        <v>57.968000000000004</v>
      </c>
      <c r="M80" s="87">
        <v>56.643000000000001</v>
      </c>
      <c r="N80" s="20">
        <v>58.357999999999997</v>
      </c>
      <c r="O80" s="20">
        <v>58.737000000000002</v>
      </c>
      <c r="P80" s="20">
        <v>58.216999999999999</v>
      </c>
      <c r="Q80" s="20">
        <v>57.884</v>
      </c>
      <c r="R80" s="87">
        <v>58.298000000000002</v>
      </c>
      <c r="S80" s="20">
        <v>58.526000000000003</v>
      </c>
      <c r="T80" s="20">
        <v>59.518999999999998</v>
      </c>
      <c r="U80" s="20">
        <v>60.305</v>
      </c>
      <c r="V80" s="20">
        <v>60.606000000000002</v>
      </c>
      <c r="W80" s="87">
        <v>59.746000000000002</v>
      </c>
      <c r="X80" s="20">
        <v>60.802999999999997</v>
      </c>
      <c r="Y80" s="20">
        <v>61.19</v>
      </c>
      <c r="Z80" s="20">
        <v>61.435000000000002</v>
      </c>
      <c r="AA80" s="20">
        <v>61.491999999999997</v>
      </c>
      <c r="AB80" s="87">
        <v>61.231999999999999</v>
      </c>
      <c r="AC80" s="20">
        <v>61.142000000000003</v>
      </c>
      <c r="AD80" s="20">
        <v>60.499000000000002</v>
      </c>
      <c r="AE80" s="20">
        <v>60.436999999999998</v>
      </c>
      <c r="AF80" s="20">
        <v>59.93</v>
      </c>
      <c r="AG80" s="87">
        <v>60.5</v>
      </c>
      <c r="AH80" s="20">
        <v>59.88</v>
      </c>
      <c r="AI80" s="20">
        <v>60.1</v>
      </c>
      <c r="AJ80" s="20">
        <v>60.107999999999997</v>
      </c>
      <c r="AK80" s="20">
        <v>59.98</v>
      </c>
      <c r="AL80" s="87">
        <v>60.018000000000001</v>
      </c>
      <c r="AM80" s="20">
        <v>59.927999999999997</v>
      </c>
      <c r="AN80" s="20">
        <v>60.177</v>
      </c>
      <c r="AO80" s="88">
        <v>60.475999999999999</v>
      </c>
      <c r="AP80" s="88">
        <v>59.323</v>
      </c>
      <c r="AQ80" s="89">
        <f>AVERAGE(AM80:AP80)</f>
        <v>59.975999999999999</v>
      </c>
      <c r="AR80" s="88">
        <v>57.206000000000003</v>
      </c>
      <c r="AS80" s="20">
        <v>56.707000000000001</v>
      </c>
      <c r="AT80" s="20">
        <v>56.673999999999999</v>
      </c>
      <c r="AU80" s="20">
        <v>56.417999999999999</v>
      </c>
      <c r="AV80" s="90">
        <f>AVERAGE(AR80:AU80)</f>
        <v>56.751250000000006</v>
      </c>
      <c r="AW80" s="20">
        <v>55.956000000000003</v>
      </c>
      <c r="AX80" s="20">
        <v>55.412999999999997</v>
      </c>
      <c r="AY80" s="20">
        <v>55.545000000000002</v>
      </c>
      <c r="AZ80" s="20">
        <v>55.935000000000002</v>
      </c>
      <c r="BA80" s="197">
        <f>AVERAGE(AW80:AZ80)</f>
        <v>55.712249999999997</v>
      </c>
      <c r="BB80" s="20">
        <v>56.468000000000004</v>
      </c>
      <c r="BC80" s="196"/>
      <c r="BD80" s="196"/>
      <c r="BE80" s="196"/>
      <c r="BF80" s="91"/>
      <c r="BG80" s="91"/>
      <c r="BH80" s="91"/>
      <c r="BI80" s="91"/>
      <c r="BJ80" s="91"/>
      <c r="BK80" s="91"/>
      <c r="BL80" s="91"/>
      <c r="BM80" s="91"/>
      <c r="BN80" s="91"/>
      <c r="BO80" s="91"/>
      <c r="BP80" s="91"/>
      <c r="BQ80" s="91"/>
      <c r="BR80" s="91"/>
      <c r="BS80" s="91"/>
      <c r="BT80" s="91"/>
    </row>
    <row r="81" spans="3:73">
      <c r="C81" s="1" t="s">
        <v>75</v>
      </c>
      <c r="D81" s="20">
        <v>45.697000000000003</v>
      </c>
      <c r="E81" s="20">
        <v>46.600999999999999</v>
      </c>
      <c r="F81" s="20">
        <v>47.241</v>
      </c>
      <c r="G81" s="20">
        <v>47.451000000000001</v>
      </c>
      <c r="H81" s="87">
        <v>46.798000000000002</v>
      </c>
      <c r="I81" s="20">
        <v>58.084000000000003</v>
      </c>
      <c r="J81" s="20">
        <v>60.554000000000002</v>
      </c>
      <c r="K81" s="20">
        <v>60.883000000000003</v>
      </c>
      <c r="L81" s="20">
        <v>61.234000000000002</v>
      </c>
      <c r="M81" s="87">
        <v>60.195</v>
      </c>
      <c r="N81" s="20">
        <v>61.511000000000003</v>
      </c>
      <c r="O81" s="20">
        <v>61.567999999999998</v>
      </c>
      <c r="P81" s="20">
        <v>61.518999999999998</v>
      </c>
      <c r="Q81" s="20">
        <v>61.683999999999997</v>
      </c>
      <c r="R81" s="87">
        <v>61.569000000000003</v>
      </c>
      <c r="S81" s="20">
        <v>62.517000000000003</v>
      </c>
      <c r="T81" s="20">
        <v>62.378</v>
      </c>
      <c r="U81" s="20">
        <v>62.68</v>
      </c>
      <c r="V81" s="20">
        <v>62.851999999999997</v>
      </c>
      <c r="W81" s="87">
        <v>62.613999999999997</v>
      </c>
      <c r="X81" s="20">
        <v>62.963999999999999</v>
      </c>
      <c r="Y81" s="20">
        <v>63.09</v>
      </c>
      <c r="Z81" s="20">
        <v>63.154000000000003</v>
      </c>
      <c r="AA81" s="20">
        <v>62.927999999999997</v>
      </c>
      <c r="AB81" s="87">
        <v>63.036000000000001</v>
      </c>
      <c r="AC81" s="20">
        <v>62.473999999999997</v>
      </c>
      <c r="AD81" s="20">
        <v>61.832999999999998</v>
      </c>
      <c r="AE81" s="20">
        <v>61.795000000000002</v>
      </c>
      <c r="AF81" s="20">
        <v>61.033000000000001</v>
      </c>
      <c r="AG81" s="87">
        <v>61.87</v>
      </c>
      <c r="AH81" s="20">
        <v>61.177999999999997</v>
      </c>
      <c r="AI81" s="20">
        <v>61.463000000000001</v>
      </c>
      <c r="AJ81" s="20">
        <v>61.436</v>
      </c>
      <c r="AK81" s="20">
        <v>61.189</v>
      </c>
      <c r="AL81" s="87">
        <v>61.317</v>
      </c>
      <c r="AM81" s="20">
        <v>61.177999999999997</v>
      </c>
      <c r="AN81" s="20">
        <v>61.438000000000002</v>
      </c>
      <c r="AO81" s="88">
        <v>61.856999999999999</v>
      </c>
      <c r="AP81" s="88">
        <v>60.412999999999997</v>
      </c>
      <c r="AQ81" s="89">
        <f>AVERAGE(AM81:AP81)</f>
        <v>61.221500000000006</v>
      </c>
      <c r="AR81" s="88">
        <v>58.081000000000003</v>
      </c>
      <c r="AS81" s="20">
        <v>57.427</v>
      </c>
      <c r="AT81" s="20">
        <v>57.438000000000002</v>
      </c>
      <c r="AU81" s="20">
        <v>57.262</v>
      </c>
      <c r="AV81" s="90">
        <f>AVERAGE(AR81:AU81)</f>
        <v>57.552000000000007</v>
      </c>
      <c r="AW81" s="20">
        <v>56.792000000000002</v>
      </c>
      <c r="AX81" s="20">
        <v>55.863999999999997</v>
      </c>
      <c r="AY81" s="20">
        <v>56.235999999999997</v>
      </c>
      <c r="AZ81" s="20">
        <v>57.173999999999999</v>
      </c>
      <c r="BA81" s="197">
        <f>AVERAGE(AW81:AZ81)</f>
        <v>56.516500000000001</v>
      </c>
      <c r="BB81" s="20">
        <v>58.393000000000001</v>
      </c>
      <c r="BC81" s="196"/>
      <c r="BD81" s="196"/>
      <c r="BE81" s="196"/>
      <c r="BF81" s="91"/>
      <c r="BG81" s="91"/>
      <c r="BH81" s="91"/>
      <c r="BI81" s="91"/>
      <c r="BJ81" s="91"/>
      <c r="BK81" s="91"/>
      <c r="BL81" s="91"/>
      <c r="BM81" s="91"/>
      <c r="BN81" s="91"/>
      <c r="BO81" s="91"/>
      <c r="BP81" s="91"/>
      <c r="BQ81" s="91"/>
      <c r="BR81" s="91"/>
      <c r="BS81" s="91"/>
      <c r="BT81" s="91"/>
    </row>
    <row r="82" spans="3:73">
      <c r="C82" s="2"/>
      <c r="D82" s="46"/>
      <c r="E82" s="46"/>
      <c r="F82" s="46"/>
      <c r="G82" s="46"/>
      <c r="H82" s="2"/>
      <c r="I82" s="46"/>
      <c r="J82" s="46"/>
      <c r="K82" s="46"/>
      <c r="L82" s="46"/>
      <c r="M82" s="2"/>
      <c r="N82" s="46"/>
      <c r="O82" s="46"/>
      <c r="P82" s="46"/>
      <c r="Q82" s="46"/>
      <c r="R82" s="2"/>
      <c r="S82" s="46"/>
      <c r="T82" s="46"/>
      <c r="U82" s="46"/>
      <c r="V82" s="46"/>
      <c r="W82" s="2"/>
      <c r="X82" s="46"/>
      <c r="Y82" s="46"/>
      <c r="Z82" s="46"/>
      <c r="AA82" s="46"/>
      <c r="AB82" s="2"/>
      <c r="AC82" s="46"/>
      <c r="AD82" s="46"/>
      <c r="AE82" s="46"/>
      <c r="AF82" s="46"/>
      <c r="AG82" s="2"/>
      <c r="AH82" s="46"/>
      <c r="AI82" s="46"/>
      <c r="AJ82" s="46"/>
      <c r="AK82" s="46"/>
      <c r="AL82" s="2"/>
      <c r="AM82" s="46"/>
      <c r="AN82" s="46"/>
      <c r="AO82" s="46"/>
      <c r="AP82" s="46"/>
      <c r="AQ82" s="2"/>
      <c r="AR82" s="46"/>
      <c r="AS82" s="46"/>
      <c r="AT82" s="46"/>
      <c r="AU82" s="46"/>
      <c r="AV82" s="92"/>
      <c r="AW82" s="29"/>
      <c r="AX82" s="29"/>
      <c r="AY82" s="29"/>
      <c r="AZ82" s="29"/>
      <c r="BA82" s="92"/>
      <c r="BB82" s="29"/>
      <c r="BC82" s="29"/>
      <c r="BD82" s="29"/>
      <c r="BE82" s="29"/>
      <c r="BF82" s="92"/>
      <c r="BG82" s="92"/>
      <c r="BH82" s="92"/>
      <c r="BI82" s="92"/>
      <c r="BJ82" s="92"/>
      <c r="BK82" s="92"/>
      <c r="BL82" s="92"/>
      <c r="BM82" s="92"/>
      <c r="BN82" s="92"/>
      <c r="BO82" s="92"/>
      <c r="BP82" s="92"/>
      <c r="BQ82" s="92"/>
      <c r="BR82" s="92"/>
      <c r="BS82" s="92"/>
      <c r="BT82" s="92"/>
      <c r="BU82" s="2"/>
    </row>
    <row r="83" spans="3:73">
      <c r="C83" s="171" t="s">
        <v>77</v>
      </c>
      <c r="D83" s="169"/>
      <c r="E83" s="169"/>
      <c r="F83" s="169"/>
      <c r="G83" s="169"/>
      <c r="H83" s="169"/>
      <c r="I83" s="169"/>
      <c r="J83" s="169"/>
      <c r="K83" s="169"/>
      <c r="L83" s="169"/>
      <c r="M83" s="169"/>
      <c r="N83" s="169"/>
      <c r="O83" s="169"/>
      <c r="P83" s="169"/>
      <c r="Q83" s="169"/>
      <c r="R83" s="169"/>
      <c r="S83" s="169"/>
      <c r="T83" s="169"/>
      <c r="U83" s="169"/>
      <c r="V83" s="169"/>
      <c r="W83" s="169"/>
      <c r="X83" s="169"/>
      <c r="Y83" s="169"/>
      <c r="Z83" s="169"/>
      <c r="AA83" s="169"/>
      <c r="AB83" s="169"/>
      <c r="AC83" s="169"/>
      <c r="AD83" s="169"/>
      <c r="AE83" s="169"/>
      <c r="AF83" s="169"/>
      <c r="AG83" s="169"/>
      <c r="AH83" s="169"/>
      <c r="AI83" s="169"/>
      <c r="AJ83" s="169"/>
      <c r="AK83" s="169"/>
      <c r="AL83" s="169"/>
      <c r="AM83" s="169"/>
      <c r="AN83" s="169"/>
      <c r="AO83" s="169"/>
      <c r="AP83" s="169"/>
      <c r="AQ83" s="169"/>
      <c r="AR83" s="169"/>
      <c r="AS83" s="169"/>
      <c r="AT83" s="169"/>
      <c r="AU83" s="169"/>
      <c r="AV83" s="169"/>
      <c r="AW83" s="169"/>
      <c r="AX83" s="169"/>
      <c r="AY83" s="169"/>
      <c r="AZ83" s="169"/>
      <c r="BA83" s="169"/>
      <c r="BB83" s="169"/>
      <c r="BC83" s="169"/>
      <c r="BD83" s="169"/>
      <c r="BE83" s="169"/>
      <c r="BF83" s="169"/>
      <c r="BG83" s="169"/>
      <c r="BH83" s="169"/>
      <c r="BI83" s="169"/>
      <c r="BJ83" s="169"/>
      <c r="BK83" s="169"/>
      <c r="BL83" s="169"/>
      <c r="BM83" s="169"/>
      <c r="BN83" s="169"/>
      <c r="BO83" s="169"/>
      <c r="BP83" s="169"/>
      <c r="BQ83" s="169"/>
      <c r="BR83" s="169"/>
      <c r="BS83" s="169"/>
      <c r="BT83" s="169"/>
      <c r="BU83" s="22"/>
    </row>
    <row r="84" spans="3:73">
      <c r="C84" s="2"/>
      <c r="D84" s="46"/>
      <c r="E84" s="46"/>
      <c r="F84" s="46"/>
      <c r="G84" s="46"/>
      <c r="H84" s="2"/>
      <c r="I84" s="46"/>
      <c r="J84" s="46"/>
      <c r="K84" s="46"/>
      <c r="L84" s="46"/>
      <c r="M84" s="2"/>
      <c r="N84" s="46"/>
      <c r="O84" s="46"/>
      <c r="P84" s="46"/>
      <c r="Q84" s="46"/>
      <c r="R84" s="2"/>
      <c r="S84" s="46"/>
      <c r="T84" s="46"/>
      <c r="U84" s="46"/>
      <c r="V84" s="46"/>
      <c r="W84" s="2"/>
      <c r="X84" s="46"/>
      <c r="Y84" s="46"/>
      <c r="Z84" s="46"/>
      <c r="AA84" s="46"/>
      <c r="AB84" s="2"/>
      <c r="AC84" s="46"/>
      <c r="AD84" s="46"/>
      <c r="AE84" s="46"/>
      <c r="AF84" s="46"/>
      <c r="AG84" s="2"/>
      <c r="AH84" s="46"/>
      <c r="AI84" s="46"/>
      <c r="AJ84" s="46"/>
      <c r="AK84" s="46"/>
      <c r="AL84" s="2"/>
      <c r="AM84" s="46"/>
      <c r="AN84" s="46"/>
      <c r="AO84" s="46"/>
      <c r="AP84" s="46"/>
      <c r="AQ84" s="2"/>
      <c r="AR84" s="46"/>
      <c r="AS84" s="46"/>
      <c r="AT84" s="46"/>
      <c r="AU84" s="46"/>
      <c r="AV84" s="2"/>
      <c r="AW84" s="46"/>
      <c r="AX84" s="46"/>
      <c r="AY84" s="46"/>
      <c r="AZ84" s="46"/>
      <c r="BA84" s="2"/>
      <c r="BB84" s="46"/>
      <c r="BC84" s="46"/>
      <c r="BD84" s="46"/>
      <c r="BE84" s="46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</row>
    <row r="85" spans="3:73">
      <c r="C85" s="1" t="s">
        <v>78</v>
      </c>
      <c r="D85" s="17">
        <f t="shared" ref="D85:AP85" si="85">D60</f>
        <v>2.8090000000000002</v>
      </c>
      <c r="E85" s="17">
        <f t="shared" si="85"/>
        <v>3.37</v>
      </c>
      <c r="F85" s="17">
        <f t="shared" si="85"/>
        <v>3.9009999999999998</v>
      </c>
      <c r="G85" s="17">
        <f t="shared" si="85"/>
        <v>3.8620000000000001</v>
      </c>
      <c r="H85" s="93">
        <f t="shared" si="85"/>
        <v>13.942</v>
      </c>
      <c r="I85" s="17">
        <f t="shared" si="85"/>
        <v>7.7439999999999998</v>
      </c>
      <c r="J85" s="17">
        <f t="shared" si="85"/>
        <v>15.37</v>
      </c>
      <c r="K85" s="17">
        <f t="shared" si="85"/>
        <v>32.628999999999998</v>
      </c>
      <c r="L85" s="17">
        <f t="shared" si="85"/>
        <v>25.763000000000002</v>
      </c>
      <c r="M85" s="93">
        <f t="shared" si="85"/>
        <v>81.506</v>
      </c>
      <c r="N85" s="17">
        <f t="shared" si="85"/>
        <v>27.22</v>
      </c>
      <c r="O85" s="17">
        <f t="shared" si="85"/>
        <v>25.030999999999999</v>
      </c>
      <c r="P85" s="17">
        <f t="shared" si="85"/>
        <v>24.251999999999999</v>
      </c>
      <c r="Q85" s="17">
        <f t="shared" si="85"/>
        <v>25.643000000000001</v>
      </c>
      <c r="R85" s="93">
        <f t="shared" si="85"/>
        <v>102.146</v>
      </c>
      <c r="S85" s="17">
        <f t="shared" si="85"/>
        <v>30.923999999999999</v>
      </c>
      <c r="T85" s="17">
        <f t="shared" si="85"/>
        <v>30.692</v>
      </c>
      <c r="U85" s="17">
        <f t="shared" si="85"/>
        <v>26.994</v>
      </c>
      <c r="V85" s="17">
        <f t="shared" si="85"/>
        <v>28.808</v>
      </c>
      <c r="W85" s="93">
        <f t="shared" si="85"/>
        <v>117.41800000000001</v>
      </c>
      <c r="X85" s="17">
        <f t="shared" si="85"/>
        <v>28.297999999999998</v>
      </c>
      <c r="Y85" s="17">
        <f t="shared" si="85"/>
        <v>21.812999999999999</v>
      </c>
      <c r="Z85" s="17">
        <f t="shared" si="85"/>
        <v>28.385000000000002</v>
      </c>
      <c r="AA85" s="17">
        <f t="shared" si="85"/>
        <v>24.03</v>
      </c>
      <c r="AB85" s="93">
        <f t="shared" si="85"/>
        <v>102.526</v>
      </c>
      <c r="AC85" s="17">
        <f t="shared" si="85"/>
        <v>23.439</v>
      </c>
      <c r="AD85" s="17">
        <f t="shared" si="85"/>
        <v>23.98</v>
      </c>
      <c r="AE85" s="17">
        <f t="shared" si="85"/>
        <v>24.311</v>
      </c>
      <c r="AF85" s="17">
        <f t="shared" si="85"/>
        <v>33.655999999999999</v>
      </c>
      <c r="AG85" s="93">
        <f t="shared" si="85"/>
        <v>105.386</v>
      </c>
      <c r="AH85" s="17">
        <f t="shared" si="85"/>
        <v>25.065000000000001</v>
      </c>
      <c r="AI85" s="17">
        <f t="shared" si="85"/>
        <v>28.672000000000001</v>
      </c>
      <c r="AJ85" s="17">
        <f t="shared" si="85"/>
        <v>31.202999999999999</v>
      </c>
      <c r="AK85" s="17">
        <f t="shared" si="85"/>
        <v>25.248000000000001</v>
      </c>
      <c r="AL85" s="93">
        <f t="shared" si="85"/>
        <v>110.188</v>
      </c>
      <c r="AM85" s="17">
        <f t="shared" si="85"/>
        <v>33.918999999999997</v>
      </c>
      <c r="AN85" s="17">
        <f t="shared" si="85"/>
        <v>34.713999999999999</v>
      </c>
      <c r="AO85" s="17">
        <f t="shared" si="85"/>
        <v>26.574000000000002</v>
      </c>
      <c r="AP85" s="17">
        <f t="shared" si="85"/>
        <v>26.337</v>
      </c>
      <c r="AQ85" s="19">
        <f>AQ87-AQ86</f>
        <v>121.544</v>
      </c>
      <c r="AR85" s="17">
        <f>AR60</f>
        <v>33.506</v>
      </c>
      <c r="AS85" s="17">
        <f>AS60</f>
        <v>27.675999999999998</v>
      </c>
      <c r="AT85" s="17">
        <f>AT60</f>
        <v>31.4</v>
      </c>
      <c r="AU85" s="17">
        <f>AU60</f>
        <v>35.347999999999999</v>
      </c>
      <c r="AV85" s="19">
        <f>AV87-AV86</f>
        <v>127.92999999999999</v>
      </c>
      <c r="AW85" s="17">
        <f>AW60</f>
        <v>28.657</v>
      </c>
      <c r="AX85" s="17">
        <f>AX60</f>
        <v>28.007999999999999</v>
      </c>
      <c r="AY85" s="17">
        <f>AY60</f>
        <v>42.094999999999999</v>
      </c>
      <c r="AZ85" s="17">
        <f>AZ60</f>
        <v>50.156999999999996</v>
      </c>
      <c r="BA85" s="19">
        <f>BA87-BA86</f>
        <v>148.91699999999997</v>
      </c>
      <c r="BB85" s="17">
        <f>BB60</f>
        <v>40.189</v>
      </c>
      <c r="BC85" s="29"/>
      <c r="BD85" s="29"/>
      <c r="BE85" s="29"/>
      <c r="BF85" s="19"/>
      <c r="BG85" s="19"/>
      <c r="BH85" s="19"/>
      <c r="BI85" s="19"/>
      <c r="BJ85" s="19"/>
      <c r="BK85" s="19"/>
      <c r="BL85" s="19"/>
      <c r="BM85" s="19"/>
      <c r="BN85" s="19"/>
      <c r="BO85" s="19"/>
      <c r="BP85" s="19"/>
      <c r="BQ85" s="19"/>
      <c r="BR85" s="19"/>
      <c r="BS85" s="19"/>
      <c r="BT85" s="19"/>
    </row>
    <row r="86" spans="3:73" ht="15.6">
      <c r="C86" s="16" t="s">
        <v>79</v>
      </c>
      <c r="D86" s="94"/>
      <c r="E86" s="94">
        <v>-0.14899999999999999</v>
      </c>
      <c r="F86" s="94">
        <v>-0.20100000000000001</v>
      </c>
      <c r="G86" s="94">
        <v>-0.19400000000000001</v>
      </c>
      <c r="H86" s="95">
        <f>SUM(D86:G86)</f>
        <v>-0.54400000000000004</v>
      </c>
      <c r="I86" s="94">
        <v>-1.669</v>
      </c>
      <c r="J86" s="94">
        <v>-4.3049999999999997</v>
      </c>
      <c r="K86" s="94">
        <v>-10.771000000000001</v>
      </c>
      <c r="L86" s="94">
        <v>-2.6139999999999999</v>
      </c>
      <c r="M86" s="95">
        <f>SUM(I86:L86)</f>
        <v>-19.359000000000002</v>
      </c>
      <c r="N86" s="94">
        <v>-2.2959999999999998</v>
      </c>
      <c r="O86" s="94">
        <v>-1.633</v>
      </c>
      <c r="P86" s="94">
        <v>-1.103</v>
      </c>
      <c r="Q86" s="94">
        <v>-1.1499999999999999</v>
      </c>
      <c r="R86" s="95">
        <f>SUM(N86:Q86)</f>
        <v>-6.1820000000000004</v>
      </c>
      <c r="S86" s="94">
        <v>-8.2080000000000002</v>
      </c>
      <c r="T86" s="94">
        <v>-4.0739999999999998</v>
      </c>
      <c r="U86" s="94">
        <v>-0.24</v>
      </c>
      <c r="V86" s="94">
        <v>-0.67100000000000004</v>
      </c>
      <c r="W86" s="95">
        <f>SUM(S86:V86)</f>
        <v>-13.193</v>
      </c>
      <c r="X86" s="94">
        <v>-0.69499999999999995</v>
      </c>
      <c r="Y86" s="94">
        <v>-0.77200000000000002</v>
      </c>
      <c r="Z86" s="94">
        <v>-0.78600000000000003</v>
      </c>
      <c r="AA86" s="94">
        <v>-1.821</v>
      </c>
      <c r="AB86" s="95">
        <f>SUM(X86:AA86)</f>
        <v>-4.0739999999999998</v>
      </c>
      <c r="AC86" s="94">
        <v>-0.79900000000000004</v>
      </c>
      <c r="AD86" s="94">
        <v>-0.96299999999999997</v>
      </c>
      <c r="AE86" s="94">
        <v>-1.3480000000000001</v>
      </c>
      <c r="AF86" s="94">
        <v>-1.4790000000000001</v>
      </c>
      <c r="AG86" s="95">
        <f>SUM(AC86:AF86)</f>
        <v>-4.5890000000000004</v>
      </c>
      <c r="AH86" s="94">
        <v>-1.246</v>
      </c>
      <c r="AI86" s="94">
        <v>-1.5269999999999999</v>
      </c>
      <c r="AJ86" s="94">
        <v>-1.573</v>
      </c>
      <c r="AK86" s="94">
        <v>-1.466</v>
      </c>
      <c r="AL86" s="95">
        <f>SUM(AH86:AK86)</f>
        <v>-5.8120000000000003</v>
      </c>
      <c r="AM86" s="94">
        <v>-1.694</v>
      </c>
      <c r="AN86" s="94">
        <v>-1.8029999999999999</v>
      </c>
      <c r="AO86" s="94">
        <v>-1.5249999999999999</v>
      </c>
      <c r="AP86" s="94">
        <f>-1.612</f>
        <v>-1.6120000000000001</v>
      </c>
      <c r="AQ86" s="96">
        <f>SUM(AM86:AP86)</f>
        <v>-6.6340000000000003</v>
      </c>
      <c r="AR86" s="94">
        <f>-1.659</f>
        <v>-1.659</v>
      </c>
      <c r="AS86" s="97">
        <v>-1.708</v>
      </c>
      <c r="AT86" s="97">
        <v>-1.9850000000000001</v>
      </c>
      <c r="AU86" s="97">
        <f>-1.285</f>
        <v>-1.2849999999999999</v>
      </c>
      <c r="AV86" s="96">
        <f>SUM(AR86:AU86)</f>
        <v>-6.6370000000000005</v>
      </c>
      <c r="AW86" s="97">
        <f>-1.673</f>
        <v>-1.673</v>
      </c>
      <c r="AX86" s="97">
        <f>-1.921</f>
        <v>-1.921</v>
      </c>
      <c r="AY86" s="97">
        <f>-1.919</f>
        <v>-1.919</v>
      </c>
      <c r="AZ86" s="97">
        <v>-1.859</v>
      </c>
      <c r="BA86" s="96">
        <f>SUM(AW86:AZ86)</f>
        <v>-7.3719999999999999</v>
      </c>
      <c r="BB86" s="97">
        <v>-1.996</v>
      </c>
      <c r="BC86" s="26"/>
      <c r="BD86" s="26"/>
      <c r="BE86" s="26"/>
      <c r="BF86" s="98"/>
      <c r="BG86" s="98"/>
      <c r="BH86" s="98"/>
      <c r="BI86" s="98"/>
      <c r="BJ86" s="98"/>
      <c r="BK86" s="98"/>
      <c r="BL86" s="98"/>
      <c r="BM86" s="98"/>
      <c r="BN86" s="98"/>
      <c r="BO86" s="98"/>
      <c r="BP86" s="98"/>
      <c r="BQ86" s="98"/>
      <c r="BR86" s="98"/>
      <c r="BS86" s="98"/>
      <c r="BT86" s="98"/>
    </row>
    <row r="87" spans="3:73">
      <c r="C87" s="1" t="s">
        <v>80</v>
      </c>
      <c r="D87" s="29">
        <f t="shared" ref="D87:AM87" si="86">D85+D86</f>
        <v>2.8090000000000002</v>
      </c>
      <c r="E87" s="29">
        <f t="shared" si="86"/>
        <v>3.2210000000000001</v>
      </c>
      <c r="F87" s="29">
        <f t="shared" si="86"/>
        <v>3.6999999999999997</v>
      </c>
      <c r="G87" s="29">
        <f t="shared" si="86"/>
        <v>3.6680000000000001</v>
      </c>
      <c r="H87" s="69">
        <f t="shared" si="86"/>
        <v>13.398</v>
      </c>
      <c r="I87" s="29">
        <f t="shared" si="86"/>
        <v>6.0749999999999993</v>
      </c>
      <c r="J87" s="29">
        <f t="shared" si="86"/>
        <v>11.065</v>
      </c>
      <c r="K87" s="29">
        <f t="shared" si="86"/>
        <v>21.857999999999997</v>
      </c>
      <c r="L87" s="29">
        <f t="shared" si="86"/>
        <v>23.149000000000001</v>
      </c>
      <c r="M87" s="69">
        <f t="shared" si="86"/>
        <v>62.146999999999998</v>
      </c>
      <c r="N87" s="29">
        <f t="shared" si="86"/>
        <v>24.923999999999999</v>
      </c>
      <c r="O87" s="29">
        <f t="shared" si="86"/>
        <v>23.398</v>
      </c>
      <c r="P87" s="29">
        <f t="shared" si="86"/>
        <v>23.148999999999997</v>
      </c>
      <c r="Q87" s="29">
        <f t="shared" si="86"/>
        <v>24.493000000000002</v>
      </c>
      <c r="R87" s="69">
        <f t="shared" si="86"/>
        <v>95.963999999999999</v>
      </c>
      <c r="S87" s="29">
        <f t="shared" si="86"/>
        <v>22.716000000000001</v>
      </c>
      <c r="T87" s="29">
        <f t="shared" si="86"/>
        <v>26.618000000000002</v>
      </c>
      <c r="U87" s="29">
        <f t="shared" si="86"/>
        <v>26.754000000000001</v>
      </c>
      <c r="V87" s="29">
        <f t="shared" si="86"/>
        <v>28.137</v>
      </c>
      <c r="W87" s="69">
        <f t="shared" si="86"/>
        <v>104.22500000000001</v>
      </c>
      <c r="X87" s="29">
        <f t="shared" si="86"/>
        <v>27.602999999999998</v>
      </c>
      <c r="Y87" s="29">
        <f t="shared" si="86"/>
        <v>21.041</v>
      </c>
      <c r="Z87" s="29">
        <f t="shared" si="86"/>
        <v>27.599</v>
      </c>
      <c r="AA87" s="29">
        <f t="shared" si="86"/>
        <v>22.209</v>
      </c>
      <c r="AB87" s="69">
        <f t="shared" si="86"/>
        <v>98.451999999999998</v>
      </c>
      <c r="AC87" s="29">
        <f t="shared" si="86"/>
        <v>22.64</v>
      </c>
      <c r="AD87" s="29">
        <f t="shared" si="86"/>
        <v>23.016999999999999</v>
      </c>
      <c r="AE87" s="29">
        <f t="shared" si="86"/>
        <v>22.963000000000001</v>
      </c>
      <c r="AF87" s="29">
        <f t="shared" si="86"/>
        <v>32.177</v>
      </c>
      <c r="AG87" s="69">
        <f t="shared" si="86"/>
        <v>100.797</v>
      </c>
      <c r="AH87" s="29">
        <f t="shared" si="86"/>
        <v>23.819000000000003</v>
      </c>
      <c r="AI87" s="29">
        <f t="shared" si="86"/>
        <v>27.145</v>
      </c>
      <c r="AJ87" s="29">
        <f t="shared" si="86"/>
        <v>29.63</v>
      </c>
      <c r="AK87" s="29">
        <f t="shared" si="86"/>
        <v>23.782</v>
      </c>
      <c r="AL87" s="69">
        <f t="shared" si="86"/>
        <v>104.376</v>
      </c>
      <c r="AM87" s="29">
        <f t="shared" si="86"/>
        <v>32.224999999999994</v>
      </c>
      <c r="AN87" s="29">
        <f>AN85+AN86</f>
        <v>32.911000000000001</v>
      </c>
      <c r="AO87" s="29">
        <f>AO85+AO86</f>
        <v>25.049000000000003</v>
      </c>
      <c r="AP87" s="29">
        <f>AP85+AP86</f>
        <v>24.725000000000001</v>
      </c>
      <c r="AQ87" s="99">
        <f>AQ24</f>
        <v>114.91</v>
      </c>
      <c r="AR87" s="29">
        <f>AR85+AR86</f>
        <v>31.847000000000001</v>
      </c>
      <c r="AS87" s="29">
        <f>AS85+AS86</f>
        <v>25.968</v>
      </c>
      <c r="AT87" s="29">
        <f>AT85+AT86</f>
        <v>29.414999999999999</v>
      </c>
      <c r="AU87" s="29">
        <f>AU85+AU86</f>
        <v>34.063000000000002</v>
      </c>
      <c r="AV87" s="36">
        <f>AV24</f>
        <v>121.29299999999999</v>
      </c>
      <c r="AW87" s="29">
        <f>AW85+AW86</f>
        <v>26.984000000000002</v>
      </c>
      <c r="AX87" s="29">
        <f>AX85+AX86</f>
        <v>26.087</v>
      </c>
      <c r="AY87" s="29">
        <f>AY85+AY86</f>
        <v>40.176000000000002</v>
      </c>
      <c r="AZ87" s="29">
        <f>AZ85+AZ86</f>
        <v>48.297999999999995</v>
      </c>
      <c r="BA87" s="36">
        <f>BA24</f>
        <v>141.54499999999999</v>
      </c>
      <c r="BB87" s="29">
        <f>BB85+BB86</f>
        <v>38.192999999999998</v>
      </c>
      <c r="BC87" s="77"/>
      <c r="BD87" s="77"/>
      <c r="BE87" s="77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  <c r="BT87" s="36"/>
    </row>
    <row r="88" spans="3:73">
      <c r="D88" s="46"/>
      <c r="E88" s="46"/>
      <c r="F88" s="46"/>
      <c r="G88" s="46"/>
      <c r="I88" s="46"/>
      <c r="J88" s="46"/>
      <c r="K88" s="46"/>
      <c r="L88" s="46"/>
      <c r="N88" s="46"/>
      <c r="O88" s="46"/>
      <c r="P88" s="46"/>
      <c r="Q88" s="46"/>
      <c r="S88" s="46"/>
      <c r="T88" s="46"/>
      <c r="U88" s="46"/>
      <c r="V88" s="46"/>
      <c r="X88" s="46"/>
      <c r="Y88" s="46"/>
      <c r="Z88" s="46"/>
      <c r="AA88" s="46"/>
      <c r="AC88" s="46"/>
      <c r="AD88" s="46"/>
      <c r="AE88" s="46"/>
      <c r="AF88" s="46"/>
      <c r="AH88" s="46"/>
      <c r="AI88" s="46"/>
      <c r="AJ88" s="46"/>
      <c r="AK88" s="46"/>
      <c r="AM88" s="46"/>
      <c r="AN88" s="46"/>
      <c r="AO88" s="46"/>
      <c r="AP88" s="46"/>
      <c r="AQ88" s="22"/>
      <c r="AR88" s="46"/>
      <c r="AS88" s="46"/>
      <c r="AT88" s="46"/>
      <c r="AU88" s="46"/>
      <c r="AV88" s="22"/>
      <c r="AW88" s="46"/>
      <c r="AX88" s="46"/>
      <c r="AY88" s="46"/>
      <c r="AZ88" s="46"/>
      <c r="BA88" s="22"/>
      <c r="BB88" s="46"/>
      <c r="BC88" s="46"/>
      <c r="BD88" s="46"/>
      <c r="BE88" s="46"/>
      <c r="BF88" s="22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T88" s="22"/>
    </row>
    <row r="89" spans="3:73">
      <c r="C89" s="1" t="s">
        <v>81</v>
      </c>
      <c r="D89" s="17">
        <f t="shared" ref="D89:AP89" si="87">D63</f>
        <v>3.6949999999999998</v>
      </c>
      <c r="E89" s="17">
        <f t="shared" si="87"/>
        <v>3.3820000000000001</v>
      </c>
      <c r="F89" s="17">
        <f t="shared" si="87"/>
        <v>3.2789999999999999</v>
      </c>
      <c r="G89" s="17">
        <f t="shared" si="87"/>
        <v>3.7639999999999998</v>
      </c>
      <c r="H89" s="93">
        <f t="shared" si="87"/>
        <v>14.12</v>
      </c>
      <c r="I89" s="17">
        <f t="shared" si="87"/>
        <v>3.9590000000000001</v>
      </c>
      <c r="J89" s="17">
        <f t="shared" si="87"/>
        <v>2.3210000000000002</v>
      </c>
      <c r="K89" s="17">
        <f t="shared" si="87"/>
        <v>6.92</v>
      </c>
      <c r="L89" s="17">
        <f t="shared" si="87"/>
        <v>7.2770000000000001</v>
      </c>
      <c r="M89" s="93">
        <f t="shared" si="87"/>
        <v>20.477</v>
      </c>
      <c r="N89" s="17">
        <f t="shared" si="87"/>
        <v>6.7469999999999999</v>
      </c>
      <c r="O89" s="17">
        <f t="shared" si="87"/>
        <v>9.25</v>
      </c>
      <c r="P89" s="17">
        <f t="shared" si="87"/>
        <v>12.814</v>
      </c>
      <c r="Q89" s="17">
        <f t="shared" si="87"/>
        <v>13.808999999999999</v>
      </c>
      <c r="R89" s="93">
        <f t="shared" si="87"/>
        <v>42.62</v>
      </c>
      <c r="S89" s="17">
        <f t="shared" si="87"/>
        <v>18.109000000000002</v>
      </c>
      <c r="T89" s="17">
        <f t="shared" si="87"/>
        <v>20.09</v>
      </c>
      <c r="U89" s="17">
        <f t="shared" si="87"/>
        <v>22.422999999999998</v>
      </c>
      <c r="V89" s="17">
        <f t="shared" si="87"/>
        <v>24.559000000000001</v>
      </c>
      <c r="W89" s="93">
        <f t="shared" si="87"/>
        <v>85.180999999999997</v>
      </c>
      <c r="X89" s="17">
        <f t="shared" si="87"/>
        <v>27.181000000000001</v>
      </c>
      <c r="Y89" s="17">
        <f t="shared" si="87"/>
        <v>27.832999999999998</v>
      </c>
      <c r="Z89" s="17">
        <f t="shared" si="87"/>
        <v>50.783999999999999</v>
      </c>
      <c r="AA89" s="17">
        <f t="shared" si="87"/>
        <v>29.454999999999998</v>
      </c>
      <c r="AB89" s="93">
        <f t="shared" si="87"/>
        <v>135.25299999999999</v>
      </c>
      <c r="AC89" s="17">
        <f t="shared" si="87"/>
        <v>31.251999999999999</v>
      </c>
      <c r="AD89" s="17">
        <f t="shared" si="87"/>
        <v>39.091000000000001</v>
      </c>
      <c r="AE89" s="17">
        <f t="shared" si="87"/>
        <v>47.795999999999999</v>
      </c>
      <c r="AF89" s="17">
        <f t="shared" si="87"/>
        <v>44.158000000000001</v>
      </c>
      <c r="AG89" s="93">
        <f t="shared" si="87"/>
        <v>162.29700000000003</v>
      </c>
      <c r="AH89" s="17">
        <f t="shared" si="87"/>
        <v>44.927999999999997</v>
      </c>
      <c r="AI89" s="17">
        <f t="shared" si="87"/>
        <v>40.156999999999996</v>
      </c>
      <c r="AJ89" s="17">
        <f t="shared" si="87"/>
        <v>47.362000000000002</v>
      </c>
      <c r="AK89" s="17">
        <f t="shared" si="87"/>
        <v>65.995000000000005</v>
      </c>
      <c r="AL89" s="93">
        <f t="shared" si="87"/>
        <v>198.44200000000001</v>
      </c>
      <c r="AM89" s="17">
        <f t="shared" si="87"/>
        <v>62.667000000000002</v>
      </c>
      <c r="AN89" s="17">
        <f t="shared" si="87"/>
        <v>56.131999999999998</v>
      </c>
      <c r="AO89" s="17">
        <f t="shared" si="87"/>
        <v>51.16</v>
      </c>
      <c r="AP89" s="17">
        <f t="shared" si="87"/>
        <v>56.656999999999996</v>
      </c>
      <c r="AQ89" s="19">
        <f>AQ91-AQ90</f>
        <v>226.61600000000001</v>
      </c>
      <c r="AR89" s="17">
        <f>AR63</f>
        <v>60.104999999999997</v>
      </c>
      <c r="AS89" s="17">
        <f>AS63</f>
        <v>62.384</v>
      </c>
      <c r="AT89" s="17">
        <f>AT63</f>
        <v>79.855000000000004</v>
      </c>
      <c r="AU89" s="17">
        <f>AU63</f>
        <v>97.382000000000005</v>
      </c>
      <c r="AV89" s="19">
        <f>AV91-AV90</f>
        <v>299.726</v>
      </c>
      <c r="AW89" s="17">
        <f>AW63</f>
        <v>86.106999999999999</v>
      </c>
      <c r="AX89" s="17">
        <f>AX63</f>
        <v>78.921999999999997</v>
      </c>
      <c r="AY89" s="17">
        <f>AY63</f>
        <v>78.647000000000006</v>
      </c>
      <c r="AZ89" s="17">
        <f>AZ63</f>
        <v>91.698999999999998</v>
      </c>
      <c r="BA89" s="19">
        <f>BA91-BA90</f>
        <v>335.37500000000006</v>
      </c>
      <c r="BB89" s="17">
        <f>BB63</f>
        <v>76.572999999999993</v>
      </c>
      <c r="BC89" s="29"/>
      <c r="BD89" s="29"/>
      <c r="BE89" s="29"/>
      <c r="BF89" s="19"/>
      <c r="BG89" s="19"/>
      <c r="BH89" s="19"/>
      <c r="BI89" s="19"/>
      <c r="BJ89" s="19"/>
      <c r="BK89" s="19"/>
      <c r="BL89" s="19"/>
      <c r="BM89" s="19"/>
      <c r="BN89" s="19"/>
      <c r="BO89" s="19"/>
      <c r="BP89" s="19"/>
      <c r="BQ89" s="19"/>
      <c r="BR89" s="19"/>
      <c r="BS89" s="19"/>
      <c r="BT89" s="19"/>
    </row>
    <row r="90" spans="3:73" ht="15.6">
      <c r="C90" s="16" t="s">
        <v>79</v>
      </c>
      <c r="D90" s="94">
        <v>-0.65600000000000003</v>
      </c>
      <c r="E90" s="94">
        <v>-0.84799999999999998</v>
      </c>
      <c r="F90" s="94">
        <v>-0.83799999999999997</v>
      </c>
      <c r="G90" s="94">
        <v>-2.1459999999999999</v>
      </c>
      <c r="H90" s="95">
        <f>SUM(D90:G90)</f>
        <v>-4.4879999999999995</v>
      </c>
      <c r="I90" s="94">
        <v>-0.51500000000000001</v>
      </c>
      <c r="J90" s="94">
        <v>-0.52200000000000002</v>
      </c>
      <c r="K90" s="94">
        <v>-0.68100000000000005</v>
      </c>
      <c r="L90" s="94">
        <v>-0.92200000000000004</v>
      </c>
      <c r="M90" s="95">
        <f>SUM(I90:L90)</f>
        <v>-2.64</v>
      </c>
      <c r="N90" s="94">
        <v>-1.0640000000000001</v>
      </c>
      <c r="O90" s="94">
        <v>-1.5529999999999999</v>
      </c>
      <c r="P90" s="94">
        <v>-2.9359999999999999</v>
      </c>
      <c r="Q90" s="94">
        <v>-2.8050000000000002</v>
      </c>
      <c r="R90" s="95">
        <f>SUM(N90:Q90)</f>
        <v>-8.3580000000000005</v>
      </c>
      <c r="S90" s="94">
        <v>-2.7810000000000001</v>
      </c>
      <c r="T90" s="94">
        <v>-3.58</v>
      </c>
      <c r="U90" s="94">
        <v>-4.0549999999999997</v>
      </c>
      <c r="V90" s="94">
        <v>-3.395</v>
      </c>
      <c r="W90" s="95">
        <f>SUM(S90:V90)</f>
        <v>-13.811</v>
      </c>
      <c r="X90" s="94">
        <v>-3.4849999999999999</v>
      </c>
      <c r="Y90" s="94">
        <v>-3.8660000000000001</v>
      </c>
      <c r="Z90" s="94">
        <v>-27.786000000000001</v>
      </c>
      <c r="AA90" s="94">
        <v>-3.4380000000000002</v>
      </c>
      <c r="AB90" s="95">
        <f>SUM(X90:AA90)</f>
        <v>-38.575000000000003</v>
      </c>
      <c r="AC90" s="94">
        <v>-3.29</v>
      </c>
      <c r="AD90" s="94">
        <v>-3.5289999999999999</v>
      </c>
      <c r="AE90" s="94">
        <v>-4.4729999999999999</v>
      </c>
      <c r="AF90" s="94">
        <v>-4.5389999999999997</v>
      </c>
      <c r="AG90" s="95">
        <f>SUM(AC90:AF90)</f>
        <v>-15.831</v>
      </c>
      <c r="AH90" s="94">
        <v>-4.1420000000000003</v>
      </c>
      <c r="AI90" s="94">
        <v>-4.859</v>
      </c>
      <c r="AJ90" s="94">
        <v>-4.6500000000000004</v>
      </c>
      <c r="AK90" s="94">
        <v>-22.719000000000001</v>
      </c>
      <c r="AL90" s="95">
        <f>SUM(AH90:AK90)</f>
        <v>-36.370000000000005</v>
      </c>
      <c r="AM90" s="94">
        <v>-15.375</v>
      </c>
      <c r="AN90" s="94">
        <v>-4.7089999999999996</v>
      </c>
      <c r="AO90" s="94">
        <v>-4.5999999999999996</v>
      </c>
      <c r="AP90" s="94">
        <f>-5.353</f>
        <v>-5.3529999999999998</v>
      </c>
      <c r="AQ90" s="96">
        <f>SUM(AM90:AP90)</f>
        <v>-30.036999999999999</v>
      </c>
      <c r="AR90" s="94">
        <f>-5.523</f>
        <v>-5.5229999999999997</v>
      </c>
      <c r="AS90" s="97">
        <v>-5.8959999999999999</v>
      </c>
      <c r="AT90" s="97">
        <v>-6.4980000000000002</v>
      </c>
      <c r="AU90" s="97">
        <f>-7.312</f>
        <v>-7.3120000000000003</v>
      </c>
      <c r="AV90" s="96">
        <f>SUM(AR90:AU90)</f>
        <v>-25.229000000000003</v>
      </c>
      <c r="AW90" s="97">
        <f>-6.385</f>
        <v>-6.3849999999999998</v>
      </c>
      <c r="AX90" s="97">
        <f>-7.663</f>
        <v>-7.6630000000000003</v>
      </c>
      <c r="AY90" s="97">
        <f>-7.463</f>
        <v>-7.4630000000000001</v>
      </c>
      <c r="AZ90" s="97">
        <v>-7.7309999999999999</v>
      </c>
      <c r="BA90" s="96">
        <f>SUM(AW90:AZ90)</f>
        <v>-29.241999999999997</v>
      </c>
      <c r="BB90" s="97">
        <v>-8.6430000000000007</v>
      </c>
      <c r="BC90" s="26"/>
      <c r="BD90" s="26"/>
      <c r="BE90" s="26"/>
      <c r="BF90" s="40"/>
      <c r="BG90" s="40"/>
      <c r="BH90" s="37"/>
      <c r="BI90" s="37"/>
      <c r="BJ90" s="37"/>
      <c r="BK90" s="37"/>
      <c r="BL90" s="37"/>
      <c r="BM90" s="37"/>
      <c r="BN90" s="37"/>
      <c r="BO90" s="37"/>
      <c r="BP90" s="37"/>
      <c r="BQ90" s="37"/>
      <c r="BR90" s="37"/>
      <c r="BS90" s="37"/>
      <c r="BT90" s="37"/>
    </row>
    <row r="91" spans="3:73">
      <c r="C91" s="1" t="s">
        <v>82</v>
      </c>
      <c r="D91" s="29">
        <f t="shared" ref="D91:AM91" si="88">D89+D90</f>
        <v>3.0389999999999997</v>
      </c>
      <c r="E91" s="29">
        <f t="shared" si="88"/>
        <v>2.5340000000000003</v>
      </c>
      <c r="F91" s="29">
        <f t="shared" si="88"/>
        <v>2.4409999999999998</v>
      </c>
      <c r="G91" s="29">
        <f t="shared" si="88"/>
        <v>1.6179999999999999</v>
      </c>
      <c r="H91" s="69">
        <f t="shared" si="88"/>
        <v>9.6319999999999997</v>
      </c>
      <c r="I91" s="29">
        <f t="shared" si="88"/>
        <v>3.444</v>
      </c>
      <c r="J91" s="29">
        <f t="shared" si="88"/>
        <v>1.7990000000000002</v>
      </c>
      <c r="K91" s="29">
        <f t="shared" si="88"/>
        <v>6.2389999999999999</v>
      </c>
      <c r="L91" s="29">
        <f t="shared" si="88"/>
        <v>6.3550000000000004</v>
      </c>
      <c r="M91" s="69">
        <f t="shared" si="88"/>
        <v>17.837</v>
      </c>
      <c r="N91" s="29">
        <f t="shared" si="88"/>
        <v>5.6829999999999998</v>
      </c>
      <c r="O91" s="29">
        <f t="shared" si="88"/>
        <v>7.6970000000000001</v>
      </c>
      <c r="P91" s="29">
        <f t="shared" si="88"/>
        <v>9.8780000000000001</v>
      </c>
      <c r="Q91" s="29">
        <f t="shared" si="88"/>
        <v>11.004</v>
      </c>
      <c r="R91" s="69">
        <f t="shared" si="88"/>
        <v>34.262</v>
      </c>
      <c r="S91" s="29">
        <f t="shared" si="88"/>
        <v>15.328000000000001</v>
      </c>
      <c r="T91" s="29">
        <f t="shared" si="88"/>
        <v>16.509999999999998</v>
      </c>
      <c r="U91" s="29">
        <f t="shared" si="88"/>
        <v>18.367999999999999</v>
      </c>
      <c r="V91" s="29">
        <f t="shared" si="88"/>
        <v>21.164000000000001</v>
      </c>
      <c r="W91" s="69">
        <f t="shared" si="88"/>
        <v>71.37</v>
      </c>
      <c r="X91" s="29">
        <f t="shared" si="88"/>
        <v>23.696000000000002</v>
      </c>
      <c r="Y91" s="29">
        <f t="shared" si="88"/>
        <v>23.966999999999999</v>
      </c>
      <c r="Z91" s="29">
        <f t="shared" si="88"/>
        <v>22.997999999999998</v>
      </c>
      <c r="AA91" s="29">
        <f t="shared" si="88"/>
        <v>26.016999999999999</v>
      </c>
      <c r="AB91" s="69">
        <f t="shared" si="88"/>
        <v>96.677999999999983</v>
      </c>
      <c r="AC91" s="29">
        <f t="shared" si="88"/>
        <v>27.962</v>
      </c>
      <c r="AD91" s="29">
        <f t="shared" si="88"/>
        <v>35.561999999999998</v>
      </c>
      <c r="AE91" s="29">
        <f t="shared" si="88"/>
        <v>43.323</v>
      </c>
      <c r="AF91" s="29">
        <f t="shared" si="88"/>
        <v>39.619</v>
      </c>
      <c r="AG91" s="69">
        <f t="shared" si="88"/>
        <v>146.46600000000004</v>
      </c>
      <c r="AH91" s="29">
        <f t="shared" si="88"/>
        <v>40.785999999999994</v>
      </c>
      <c r="AI91" s="29">
        <f t="shared" si="88"/>
        <v>35.297999999999995</v>
      </c>
      <c r="AJ91" s="29">
        <f t="shared" si="88"/>
        <v>42.712000000000003</v>
      </c>
      <c r="AK91" s="29">
        <f t="shared" si="88"/>
        <v>43.276000000000003</v>
      </c>
      <c r="AL91" s="69">
        <f t="shared" si="88"/>
        <v>162.072</v>
      </c>
      <c r="AM91" s="29">
        <f t="shared" si="88"/>
        <v>47.292000000000002</v>
      </c>
      <c r="AN91" s="29">
        <f>AN89+AN90</f>
        <v>51.423000000000002</v>
      </c>
      <c r="AO91" s="29">
        <f>AO89+AO90</f>
        <v>46.559999999999995</v>
      </c>
      <c r="AP91" s="29">
        <f>AP89+AP90</f>
        <v>51.303999999999995</v>
      </c>
      <c r="AQ91" s="91">
        <f>AQ27</f>
        <v>196.57900000000001</v>
      </c>
      <c r="AR91" s="29">
        <f>AR89+AR90</f>
        <v>54.581999999999994</v>
      </c>
      <c r="AS91" s="29">
        <f>AS89+AS90</f>
        <v>56.488</v>
      </c>
      <c r="AT91" s="29">
        <f>AT89+AT90</f>
        <v>73.356999999999999</v>
      </c>
      <c r="AU91" s="29">
        <f>AU89+AU90</f>
        <v>90.070000000000007</v>
      </c>
      <c r="AV91" s="100">
        <f>AV27</f>
        <v>274.49700000000001</v>
      </c>
      <c r="AW91" s="29">
        <f>AW89+AW90</f>
        <v>79.721999999999994</v>
      </c>
      <c r="AX91" s="29">
        <f>AX89+AX90</f>
        <v>71.259</v>
      </c>
      <c r="AY91" s="29">
        <f>AY89+AY90</f>
        <v>71.184000000000012</v>
      </c>
      <c r="AZ91" s="29">
        <f>AZ89+AZ90</f>
        <v>83.968000000000004</v>
      </c>
      <c r="BA91" s="100">
        <f>BA27</f>
        <v>306.13300000000004</v>
      </c>
      <c r="BB91" s="29">
        <f>BB89+BB90</f>
        <v>67.929999999999993</v>
      </c>
      <c r="BC91" s="77"/>
      <c r="BD91" s="77"/>
      <c r="BE91" s="77"/>
      <c r="BF91" s="100"/>
      <c r="BG91" s="100"/>
      <c r="BH91" s="100"/>
      <c r="BI91" s="100"/>
      <c r="BJ91" s="100"/>
      <c r="BK91" s="100"/>
      <c r="BL91" s="100"/>
      <c r="BM91" s="100"/>
      <c r="BN91" s="100"/>
      <c r="BO91" s="100"/>
      <c r="BP91" s="100"/>
      <c r="BQ91" s="100"/>
      <c r="BR91" s="100"/>
      <c r="BS91" s="100"/>
      <c r="BT91" s="100"/>
    </row>
    <row r="92" spans="3:73">
      <c r="D92" s="46"/>
      <c r="E92" s="46"/>
      <c r="F92" s="46"/>
      <c r="G92" s="46"/>
      <c r="I92" s="46"/>
      <c r="J92" s="46"/>
      <c r="K92" s="46"/>
      <c r="L92" s="46"/>
      <c r="N92" s="46"/>
      <c r="O92" s="46"/>
      <c r="P92" s="46"/>
      <c r="Q92" s="46"/>
      <c r="S92" s="46"/>
      <c r="T92" s="46"/>
      <c r="U92" s="46"/>
      <c r="V92" s="46"/>
      <c r="X92" s="46"/>
      <c r="Y92" s="46"/>
      <c r="Z92" s="46"/>
      <c r="AA92" s="46"/>
      <c r="AC92" s="46"/>
      <c r="AD92" s="46"/>
      <c r="AE92" s="46"/>
      <c r="AF92" s="46"/>
      <c r="AH92" s="46"/>
      <c r="AI92" s="46"/>
      <c r="AJ92" s="46"/>
      <c r="AK92" s="46"/>
      <c r="AM92" s="46"/>
      <c r="AN92" s="46"/>
      <c r="AO92" s="46"/>
      <c r="AP92" s="46"/>
      <c r="AR92" s="46"/>
      <c r="AS92" s="46"/>
      <c r="AT92" s="46"/>
      <c r="AU92" s="46"/>
      <c r="AW92" s="46"/>
      <c r="AX92" s="46"/>
      <c r="AY92" s="46"/>
      <c r="AZ92" s="46"/>
      <c r="BB92" s="46"/>
      <c r="BC92" s="46"/>
      <c r="BD92" s="46"/>
      <c r="BE92" s="46"/>
    </row>
    <row r="93" spans="3:73">
      <c r="C93" s="1" t="s">
        <v>83</v>
      </c>
      <c r="D93" s="17">
        <f t="shared" ref="D93:AP93" si="89">D62</f>
        <v>19.911000000000001</v>
      </c>
      <c r="E93" s="17">
        <f t="shared" si="89"/>
        <v>22.094000000000001</v>
      </c>
      <c r="F93" s="17">
        <f t="shared" si="89"/>
        <v>30.547000000000001</v>
      </c>
      <c r="G93" s="17">
        <f t="shared" si="89"/>
        <v>36.384</v>
      </c>
      <c r="H93" s="93">
        <f t="shared" si="89"/>
        <v>108.93600000000001</v>
      </c>
      <c r="I93" s="17">
        <f t="shared" si="89"/>
        <v>44.356000000000002</v>
      </c>
      <c r="J93" s="17">
        <f t="shared" si="89"/>
        <v>60.637999999999998</v>
      </c>
      <c r="K93" s="17">
        <f t="shared" si="89"/>
        <v>60.923999999999999</v>
      </c>
      <c r="L93" s="17">
        <f t="shared" si="89"/>
        <v>61.378</v>
      </c>
      <c r="M93" s="93">
        <f t="shared" si="89"/>
        <v>227.29599999999999</v>
      </c>
      <c r="N93" s="17">
        <f t="shared" si="89"/>
        <v>70.528000000000006</v>
      </c>
      <c r="O93" s="17">
        <f t="shared" si="89"/>
        <v>77.506</v>
      </c>
      <c r="P93" s="17">
        <f t="shared" si="89"/>
        <v>74.97</v>
      </c>
      <c r="Q93" s="17">
        <f t="shared" si="89"/>
        <v>81.299000000000007</v>
      </c>
      <c r="R93" s="93">
        <f t="shared" si="89"/>
        <v>304.303</v>
      </c>
      <c r="S93" s="17">
        <f t="shared" si="89"/>
        <v>106.363</v>
      </c>
      <c r="T93" s="17">
        <f t="shared" si="89"/>
        <v>100.556</v>
      </c>
      <c r="U93" s="17">
        <f t="shared" si="89"/>
        <v>93.501000000000005</v>
      </c>
      <c r="V93" s="17">
        <f t="shared" si="89"/>
        <v>105.694</v>
      </c>
      <c r="W93" s="93">
        <f t="shared" si="89"/>
        <v>406.11399999999998</v>
      </c>
      <c r="X93" s="17">
        <f t="shared" si="89"/>
        <v>112.38800000000001</v>
      </c>
      <c r="Y93" s="17">
        <f t="shared" si="89"/>
        <v>107.13200000000001</v>
      </c>
      <c r="Z93" s="17">
        <f t="shared" si="89"/>
        <v>104.044</v>
      </c>
      <c r="AA93" s="17">
        <f t="shared" si="89"/>
        <v>125.55500000000001</v>
      </c>
      <c r="AB93" s="93">
        <f t="shared" si="89"/>
        <v>449.11900000000003</v>
      </c>
      <c r="AC93" s="17">
        <f t="shared" si="89"/>
        <v>128.76499999999999</v>
      </c>
      <c r="AD93" s="17">
        <f t="shared" si="89"/>
        <v>122.61799999999999</v>
      </c>
      <c r="AE93" s="17">
        <f t="shared" si="89"/>
        <v>124.36799999999999</v>
      </c>
      <c r="AF93" s="17">
        <f t="shared" si="89"/>
        <v>127.14100000000001</v>
      </c>
      <c r="AG93" s="93">
        <f t="shared" si="89"/>
        <v>502.892</v>
      </c>
      <c r="AH93" s="17">
        <f t="shared" si="89"/>
        <v>144.255</v>
      </c>
      <c r="AI93" s="17">
        <f t="shared" si="89"/>
        <v>132.328</v>
      </c>
      <c r="AJ93" s="17">
        <f t="shared" si="89"/>
        <v>124.523</v>
      </c>
      <c r="AK93" s="17">
        <f t="shared" si="89"/>
        <v>143.05000000000001</v>
      </c>
      <c r="AL93" s="93">
        <f t="shared" si="89"/>
        <v>544.15599999999995</v>
      </c>
      <c r="AM93" s="17">
        <f t="shared" si="89"/>
        <v>207.21299999999999</v>
      </c>
      <c r="AN93" s="17">
        <f t="shared" si="89"/>
        <v>158.57900000000001</v>
      </c>
      <c r="AO93" s="17">
        <f t="shared" si="89"/>
        <v>155.87299999999999</v>
      </c>
      <c r="AP93" s="17">
        <f t="shared" si="89"/>
        <v>161.86500000000001</v>
      </c>
      <c r="AQ93" s="69">
        <f>AQ95-AQ94</f>
        <v>683.53</v>
      </c>
      <c r="AR93" s="17">
        <f>AR62</f>
        <v>167.947</v>
      </c>
      <c r="AS93" s="17">
        <f>AS62</f>
        <v>176.01400000000001</v>
      </c>
      <c r="AT93" s="17">
        <f>AT62</f>
        <v>178.70599999999999</v>
      </c>
      <c r="AU93" s="17">
        <f>AU62</f>
        <v>214.27500000000001</v>
      </c>
      <c r="AV93" s="69">
        <f>AV95-AV94</f>
        <v>736.94200000000001</v>
      </c>
      <c r="AW93" s="17">
        <f>AW62</f>
        <v>208.4</v>
      </c>
      <c r="AX93" s="17">
        <f>AX62</f>
        <v>191.40600000000001</v>
      </c>
      <c r="AY93" s="17">
        <f>AY62</f>
        <v>207.255</v>
      </c>
      <c r="AZ93" s="17">
        <f>AZ62</f>
        <v>247.172</v>
      </c>
      <c r="BA93" s="69">
        <f>BA95-BA94</f>
        <v>854.23299999999995</v>
      </c>
      <c r="BB93" s="17">
        <f>BB62</f>
        <v>260.50799999999998</v>
      </c>
      <c r="BC93" s="29"/>
      <c r="BD93" s="29"/>
      <c r="BE93" s="2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</row>
    <row r="94" spans="3:73" ht="15.6">
      <c r="C94" s="16" t="s">
        <v>79</v>
      </c>
      <c r="D94" s="94">
        <v>-2.4119999999999999</v>
      </c>
      <c r="E94" s="94">
        <v>-2.4180000000000001</v>
      </c>
      <c r="F94" s="94">
        <v>-8.1300000000000008</v>
      </c>
      <c r="G94" s="94">
        <v>-13.877000000000001</v>
      </c>
      <c r="H94" s="95">
        <f>SUM(D94:G94)</f>
        <v>-26.837000000000003</v>
      </c>
      <c r="I94" s="94">
        <v>-8.5</v>
      </c>
      <c r="J94" s="94">
        <v>-15.282999999999999</v>
      </c>
      <c r="K94" s="94">
        <v>-9.2750000000000004</v>
      </c>
      <c r="L94" s="94">
        <v>-7.242</v>
      </c>
      <c r="M94" s="95">
        <f>SUM(I94:L94)</f>
        <v>-40.299999999999997</v>
      </c>
      <c r="N94" s="94">
        <v>-13.988</v>
      </c>
      <c r="O94" s="94">
        <v>-14.62</v>
      </c>
      <c r="P94" s="94">
        <v>-15.345000000000001</v>
      </c>
      <c r="Q94" s="94">
        <v>-16.818000000000001</v>
      </c>
      <c r="R94" s="95">
        <f>SUM(N94:Q94)</f>
        <v>-60.771000000000001</v>
      </c>
      <c r="S94" s="94">
        <v>-29.89</v>
      </c>
      <c r="T94" s="94">
        <v>-20.12</v>
      </c>
      <c r="U94" s="94">
        <v>-14.834</v>
      </c>
      <c r="V94" s="94">
        <v>-22.216999999999999</v>
      </c>
      <c r="W94" s="95">
        <f>SUM(S94:V94)</f>
        <v>-87.061000000000007</v>
      </c>
      <c r="X94" s="94">
        <v>-17.347000000000001</v>
      </c>
      <c r="Y94" s="94">
        <v>-18.661999999999999</v>
      </c>
      <c r="Z94" s="94">
        <v>-19.542000000000002</v>
      </c>
      <c r="AA94" s="94">
        <v>-38.146000000000001</v>
      </c>
      <c r="AB94" s="95">
        <f>SUM(X94:AA94)</f>
        <v>-93.697000000000003</v>
      </c>
      <c r="AC94" s="94">
        <v>-26.154</v>
      </c>
      <c r="AD94" s="94">
        <v>-23.13</v>
      </c>
      <c r="AE94" s="94">
        <v>-29.834</v>
      </c>
      <c r="AF94" s="94">
        <v>-18.937000000000001</v>
      </c>
      <c r="AG94" s="95">
        <f>SUM(AC94:AF94)</f>
        <v>-98.054999999999993</v>
      </c>
      <c r="AH94" s="94">
        <v>-25.805</v>
      </c>
      <c r="AI94" s="94">
        <v>-20.873999999999999</v>
      </c>
      <c r="AJ94" s="94">
        <v>-20.902999999999999</v>
      </c>
      <c r="AK94" s="94">
        <v>-21.635999999999999</v>
      </c>
      <c r="AL94" s="95">
        <f>SUM(AH94:AK94)</f>
        <v>-89.217999999999989</v>
      </c>
      <c r="AM94" s="94">
        <v>-75.233999999999995</v>
      </c>
      <c r="AN94" s="94">
        <v>-20.873000000000001</v>
      </c>
      <c r="AO94" s="94">
        <v>-18.978000000000002</v>
      </c>
      <c r="AP94" s="94">
        <f>-19.758</f>
        <v>-19.757999999999999</v>
      </c>
      <c r="AQ94" s="96">
        <f>SUM(AM94:AP94)</f>
        <v>-134.84300000000002</v>
      </c>
      <c r="AR94" s="94">
        <f>-20.37</f>
        <v>-20.37</v>
      </c>
      <c r="AS94" s="97">
        <v>-20.684999999999999</v>
      </c>
      <c r="AT94" s="97">
        <v>-20.302</v>
      </c>
      <c r="AU94" s="97">
        <f>-17.34</f>
        <v>-17.34</v>
      </c>
      <c r="AV94" s="96">
        <f>SUM(AR94:AU94)</f>
        <v>-78.697000000000003</v>
      </c>
      <c r="AW94" s="97">
        <f>-20.596</f>
        <v>-20.596</v>
      </c>
      <c r="AX94" s="97">
        <f>-21.02</f>
        <v>-21.02</v>
      </c>
      <c r="AY94" s="97">
        <f>-20.974</f>
        <v>-20.974</v>
      </c>
      <c r="AZ94" s="97">
        <v>-21.794</v>
      </c>
      <c r="BA94" s="96">
        <f>SUM(AW94:AZ94)</f>
        <v>-84.384</v>
      </c>
      <c r="BB94" s="97">
        <f>-23.846-8.262</f>
        <v>-32.108000000000004</v>
      </c>
      <c r="BC94" s="26"/>
      <c r="BD94" s="26"/>
      <c r="BE94" s="26"/>
      <c r="BF94" s="79"/>
      <c r="BG94" s="79"/>
      <c r="BH94" s="79"/>
      <c r="BI94" s="79"/>
      <c r="BJ94" s="79"/>
      <c r="BK94" s="79"/>
      <c r="BL94" s="79"/>
      <c r="BM94" s="79"/>
      <c r="BN94" s="79"/>
      <c r="BO94" s="79"/>
      <c r="BP94" s="79"/>
      <c r="BQ94" s="79"/>
      <c r="BR94" s="79"/>
      <c r="BS94" s="79"/>
      <c r="BT94" s="79"/>
    </row>
    <row r="95" spans="3:73">
      <c r="C95" s="1" t="s">
        <v>84</v>
      </c>
      <c r="D95" s="29">
        <f t="shared" ref="D95:AM95" si="90">D93+D94</f>
        <v>17.499000000000002</v>
      </c>
      <c r="E95" s="29">
        <f t="shared" si="90"/>
        <v>19.676000000000002</v>
      </c>
      <c r="F95" s="29">
        <f t="shared" si="90"/>
        <v>22.417000000000002</v>
      </c>
      <c r="G95" s="29">
        <f t="shared" si="90"/>
        <v>22.506999999999998</v>
      </c>
      <c r="H95" s="69">
        <f t="shared" si="90"/>
        <v>82.099000000000004</v>
      </c>
      <c r="I95" s="29">
        <f t="shared" si="90"/>
        <v>35.856000000000002</v>
      </c>
      <c r="J95" s="29">
        <f t="shared" si="90"/>
        <v>45.354999999999997</v>
      </c>
      <c r="K95" s="29">
        <f t="shared" si="90"/>
        <v>51.649000000000001</v>
      </c>
      <c r="L95" s="29">
        <f t="shared" si="90"/>
        <v>54.136000000000003</v>
      </c>
      <c r="M95" s="69">
        <f t="shared" si="90"/>
        <v>186.99599999999998</v>
      </c>
      <c r="N95" s="29">
        <f t="shared" si="90"/>
        <v>56.540000000000006</v>
      </c>
      <c r="O95" s="29">
        <f t="shared" si="90"/>
        <v>62.886000000000003</v>
      </c>
      <c r="P95" s="29">
        <f t="shared" si="90"/>
        <v>59.625</v>
      </c>
      <c r="Q95" s="29">
        <f t="shared" si="90"/>
        <v>64.481000000000009</v>
      </c>
      <c r="R95" s="69">
        <f t="shared" si="90"/>
        <v>243.53199999999998</v>
      </c>
      <c r="S95" s="29">
        <f t="shared" si="90"/>
        <v>76.472999999999999</v>
      </c>
      <c r="T95" s="29">
        <f t="shared" si="90"/>
        <v>80.435999999999993</v>
      </c>
      <c r="U95" s="29">
        <f t="shared" si="90"/>
        <v>78.667000000000002</v>
      </c>
      <c r="V95" s="29">
        <f t="shared" si="90"/>
        <v>83.477000000000004</v>
      </c>
      <c r="W95" s="69">
        <f t="shared" si="90"/>
        <v>319.053</v>
      </c>
      <c r="X95" s="29">
        <f t="shared" si="90"/>
        <v>95.040999999999997</v>
      </c>
      <c r="Y95" s="29">
        <f t="shared" si="90"/>
        <v>88.47</v>
      </c>
      <c r="Z95" s="29">
        <f t="shared" si="90"/>
        <v>84.501999999999995</v>
      </c>
      <c r="AA95" s="29">
        <f t="shared" si="90"/>
        <v>87.409000000000006</v>
      </c>
      <c r="AB95" s="69">
        <f t="shared" si="90"/>
        <v>355.42200000000003</v>
      </c>
      <c r="AC95" s="29">
        <f t="shared" si="90"/>
        <v>102.61099999999999</v>
      </c>
      <c r="AD95" s="29">
        <f t="shared" si="90"/>
        <v>99.488</v>
      </c>
      <c r="AE95" s="29">
        <f t="shared" si="90"/>
        <v>94.533999999999992</v>
      </c>
      <c r="AF95" s="29">
        <f t="shared" si="90"/>
        <v>108.20400000000001</v>
      </c>
      <c r="AG95" s="69">
        <f t="shared" si="90"/>
        <v>404.83699999999999</v>
      </c>
      <c r="AH95" s="29">
        <f t="shared" si="90"/>
        <v>118.44999999999999</v>
      </c>
      <c r="AI95" s="29">
        <f t="shared" si="90"/>
        <v>111.45400000000001</v>
      </c>
      <c r="AJ95" s="29">
        <f t="shared" si="90"/>
        <v>103.62</v>
      </c>
      <c r="AK95" s="29">
        <f t="shared" si="90"/>
        <v>121.41400000000002</v>
      </c>
      <c r="AL95" s="69">
        <f t="shared" si="90"/>
        <v>454.93799999999999</v>
      </c>
      <c r="AM95" s="29">
        <f t="shared" si="90"/>
        <v>131.97899999999998</v>
      </c>
      <c r="AN95" s="29">
        <f>AN93+AN94</f>
        <v>137.70600000000002</v>
      </c>
      <c r="AO95" s="29">
        <f>AO93+AO94</f>
        <v>136.89499999999998</v>
      </c>
      <c r="AP95" s="29">
        <f>AP93+AP94</f>
        <v>142.107</v>
      </c>
      <c r="AQ95" s="91">
        <f>AQ26</f>
        <v>548.68700000000001</v>
      </c>
      <c r="AR95" s="29">
        <f>AR93+AR94</f>
        <v>147.577</v>
      </c>
      <c r="AS95" s="29">
        <f>AS93+AS94</f>
        <v>155.32900000000001</v>
      </c>
      <c r="AT95" s="29">
        <f>AT93+AT94</f>
        <v>158.404</v>
      </c>
      <c r="AU95" s="29">
        <f>AU93+AU94</f>
        <v>196.935</v>
      </c>
      <c r="AV95" s="100">
        <f>AV26</f>
        <v>658.245</v>
      </c>
      <c r="AW95" s="29">
        <f>AW93+AW94</f>
        <v>187.804</v>
      </c>
      <c r="AX95" s="29">
        <f>AX93+AX94</f>
        <v>170.386</v>
      </c>
      <c r="AY95" s="29">
        <f>AY93+AY94</f>
        <v>186.28100000000001</v>
      </c>
      <c r="AZ95" s="29">
        <f>AZ93+AZ94</f>
        <v>225.37799999999999</v>
      </c>
      <c r="BA95" s="100">
        <f>BA26</f>
        <v>769.84899999999993</v>
      </c>
      <c r="BB95" s="29">
        <f>BB93+BB94</f>
        <v>228.39999999999998</v>
      </c>
      <c r="BC95" s="77"/>
      <c r="BD95" s="77"/>
      <c r="BE95" s="77"/>
      <c r="BF95" s="100"/>
      <c r="BG95" s="100"/>
      <c r="BH95" s="100"/>
      <c r="BI95" s="100"/>
      <c r="BJ95" s="100"/>
      <c r="BK95" s="100"/>
      <c r="BL95" s="100"/>
      <c r="BM95" s="100"/>
      <c r="BN95" s="100"/>
      <c r="BO95" s="100"/>
      <c r="BP95" s="100"/>
      <c r="BQ95" s="100"/>
      <c r="BR95" s="100"/>
      <c r="BS95" s="100"/>
      <c r="BT95" s="100"/>
    </row>
    <row r="96" spans="3:73">
      <c r="D96" s="46"/>
      <c r="E96" s="46"/>
      <c r="F96" s="46"/>
      <c r="G96" s="46"/>
      <c r="I96" s="46"/>
      <c r="J96" s="46"/>
      <c r="K96" s="46"/>
      <c r="L96" s="46"/>
      <c r="N96" s="46"/>
      <c r="O96" s="46"/>
      <c r="P96" s="46"/>
      <c r="Q96" s="46"/>
      <c r="S96" s="46"/>
      <c r="T96" s="46"/>
      <c r="U96" s="46"/>
      <c r="V96" s="46"/>
      <c r="X96" s="46"/>
      <c r="Y96" s="46"/>
      <c r="Z96" s="46"/>
      <c r="AA96" s="46"/>
      <c r="AC96" s="46"/>
      <c r="AD96" s="46"/>
      <c r="AE96" s="46"/>
      <c r="AF96" s="46"/>
      <c r="AH96" s="46"/>
      <c r="AI96" s="46"/>
      <c r="AJ96" s="46"/>
      <c r="AK96" s="46"/>
      <c r="AM96" s="46"/>
      <c r="AN96" s="46"/>
      <c r="AO96" s="46"/>
      <c r="AP96" s="46"/>
      <c r="AR96" s="46"/>
      <c r="AS96" s="46"/>
      <c r="AT96" s="46"/>
      <c r="AU96" s="46"/>
      <c r="AW96" s="46"/>
      <c r="AX96" s="46"/>
      <c r="AY96" s="46"/>
      <c r="AZ96" s="46"/>
      <c r="BB96" s="46"/>
      <c r="BC96" s="46"/>
      <c r="BD96" s="46"/>
      <c r="BE96" s="46"/>
    </row>
    <row r="97" spans="2:73">
      <c r="C97" s="1" t="s">
        <v>85</v>
      </c>
      <c r="D97" s="17">
        <f t="shared" ref="D97:AP97" si="91">D64</f>
        <v>1.8620000000000001</v>
      </c>
      <c r="E97" s="17">
        <f t="shared" si="91"/>
        <v>1.8620000000000001</v>
      </c>
      <c r="F97" s="17">
        <f t="shared" si="91"/>
        <v>1.8620000000000001</v>
      </c>
      <c r="G97" s="17">
        <f t="shared" si="91"/>
        <v>1.8620000000000001</v>
      </c>
      <c r="H97" s="93">
        <f t="shared" si="91"/>
        <v>7.4480000000000004</v>
      </c>
      <c r="I97" s="17">
        <f t="shared" si="91"/>
        <v>10.731999999999999</v>
      </c>
      <c r="J97" s="17">
        <f t="shared" si="91"/>
        <v>15.750999999999999</v>
      </c>
      <c r="K97" s="17">
        <f t="shared" si="91"/>
        <v>19.742000000000001</v>
      </c>
      <c r="L97" s="17">
        <f t="shared" si="91"/>
        <v>21.907</v>
      </c>
      <c r="M97" s="93">
        <f t="shared" si="91"/>
        <v>68.131999999999991</v>
      </c>
      <c r="N97" s="17">
        <f t="shared" si="91"/>
        <v>23.555</v>
      </c>
      <c r="O97" s="17">
        <f t="shared" si="91"/>
        <v>19.399000000000001</v>
      </c>
      <c r="P97" s="17">
        <f t="shared" si="91"/>
        <v>19.564</v>
      </c>
      <c r="Q97" s="17">
        <f t="shared" si="91"/>
        <v>20.524000000000001</v>
      </c>
      <c r="R97" s="93">
        <f t="shared" si="91"/>
        <v>83.042000000000002</v>
      </c>
      <c r="S97" s="17">
        <f t="shared" si="91"/>
        <v>158.18199999999999</v>
      </c>
      <c r="T97" s="17">
        <f t="shared" si="91"/>
        <v>65.600999999999999</v>
      </c>
      <c r="U97" s="17">
        <f t="shared" si="91"/>
        <v>105.63</v>
      </c>
      <c r="V97" s="17">
        <f t="shared" si="91"/>
        <v>39.161999999999999</v>
      </c>
      <c r="W97" s="93">
        <f t="shared" si="91"/>
        <v>368.57499999999999</v>
      </c>
      <c r="X97" s="17">
        <f t="shared" si="91"/>
        <v>24.677</v>
      </c>
      <c r="Y97" s="17">
        <f t="shared" si="91"/>
        <v>23.667999999999999</v>
      </c>
      <c r="Z97" s="17">
        <f t="shared" si="91"/>
        <v>26.126999999999999</v>
      </c>
      <c r="AA97" s="17">
        <f t="shared" si="91"/>
        <v>55.213000000000001</v>
      </c>
      <c r="AB97" s="93">
        <f t="shared" si="91"/>
        <v>129.685</v>
      </c>
      <c r="AC97" s="17">
        <f t="shared" si="91"/>
        <v>31.391999999999999</v>
      </c>
      <c r="AD97" s="17">
        <f t="shared" si="91"/>
        <v>26.736999999999998</v>
      </c>
      <c r="AE97" s="17">
        <f t="shared" si="91"/>
        <v>41.453000000000003</v>
      </c>
      <c r="AF97" s="17">
        <f t="shared" si="91"/>
        <v>26.161999999999999</v>
      </c>
      <c r="AG97" s="93">
        <f t="shared" si="91"/>
        <v>125.744</v>
      </c>
      <c r="AH97" s="17">
        <f t="shared" si="91"/>
        <v>25.664999999999999</v>
      </c>
      <c r="AI97" s="17">
        <f t="shared" si="91"/>
        <v>28.186</v>
      </c>
      <c r="AJ97" s="17">
        <f t="shared" si="91"/>
        <v>122.313</v>
      </c>
      <c r="AK97" s="17">
        <f t="shared" si="91"/>
        <v>60.901000000000003</v>
      </c>
      <c r="AL97" s="93">
        <f t="shared" si="91"/>
        <v>237.065</v>
      </c>
      <c r="AM97" s="17">
        <f t="shared" si="91"/>
        <v>53.006999999999998</v>
      </c>
      <c r="AN97" s="17">
        <f t="shared" si="91"/>
        <v>97.855000000000004</v>
      </c>
      <c r="AO97" s="17">
        <f t="shared" si="91"/>
        <v>46.988999999999997</v>
      </c>
      <c r="AP97" s="17">
        <f t="shared" si="91"/>
        <v>46.542999999999999</v>
      </c>
      <c r="AQ97" s="69">
        <f>AQ101-SUM(AQ98:AQ100)</f>
        <v>244.39400000000001</v>
      </c>
      <c r="AR97" s="17">
        <f>AR64</f>
        <v>112.88499999999999</v>
      </c>
      <c r="AS97" s="17">
        <f>AS64</f>
        <v>63.776000000000003</v>
      </c>
      <c r="AT97" s="17">
        <f>AT64</f>
        <v>114.63800000000001</v>
      </c>
      <c r="AU97" s="17">
        <f>AU64</f>
        <v>173.49</v>
      </c>
      <c r="AV97" s="69">
        <f>AV101-SUM(AV98:AV100)</f>
        <v>464.78900000000004</v>
      </c>
      <c r="AW97" s="17">
        <f>AW64</f>
        <v>401.23599999999999</v>
      </c>
      <c r="AX97" s="17">
        <f>AX64</f>
        <v>65.97399999999999</v>
      </c>
      <c r="AY97" s="17">
        <f>AY64</f>
        <v>76.683999999999997</v>
      </c>
      <c r="AZ97" s="17">
        <f>AZ64</f>
        <v>103.075</v>
      </c>
      <c r="BA97" s="69">
        <f>BA101-SUM(BA98:BA100)</f>
        <v>646.96899999999994</v>
      </c>
      <c r="BB97" s="17">
        <f>BB64</f>
        <v>68.191999999999993</v>
      </c>
      <c r="BC97" s="29"/>
      <c r="BD97" s="29"/>
      <c r="BE97" s="29"/>
      <c r="BF97" s="69"/>
      <c r="BG97" s="69"/>
      <c r="BH97" s="69"/>
      <c r="BI97" s="69"/>
      <c r="BJ97" s="69"/>
      <c r="BK97" s="69"/>
      <c r="BL97" s="69"/>
      <c r="BM97" s="69"/>
      <c r="BN97" s="69"/>
      <c r="BO97" s="69"/>
      <c r="BP97" s="69"/>
      <c r="BQ97" s="69"/>
      <c r="BR97" s="69"/>
      <c r="BS97" s="69"/>
      <c r="BT97" s="69"/>
    </row>
    <row r="98" spans="2:73">
      <c r="C98" s="16" t="s">
        <v>86</v>
      </c>
      <c r="D98" s="20">
        <v>-1.8620000000000001</v>
      </c>
      <c r="E98" s="20">
        <v>-1.8620000000000001</v>
      </c>
      <c r="F98" s="20">
        <v>-1.8620000000000001</v>
      </c>
      <c r="G98" s="20">
        <v>-1.8620000000000001</v>
      </c>
      <c r="H98" s="18">
        <f>SUM(D98:G98)</f>
        <v>-7.4480000000000004</v>
      </c>
      <c r="I98" s="20">
        <v>-10.731999999999999</v>
      </c>
      <c r="J98" s="20">
        <v>-15.750999999999999</v>
      </c>
      <c r="K98" s="20">
        <v>-19.742000000000001</v>
      </c>
      <c r="L98" s="20">
        <v>-21.907</v>
      </c>
      <c r="M98" s="18">
        <f>SUM(I98:L98)</f>
        <v>-68.131999999999991</v>
      </c>
      <c r="N98" s="20">
        <v>-19.555</v>
      </c>
      <c r="O98" s="20">
        <v>-19.399000000000001</v>
      </c>
      <c r="P98" s="20">
        <v>-19.564</v>
      </c>
      <c r="Q98" s="20">
        <v>-20.524000000000001</v>
      </c>
      <c r="R98" s="18">
        <f>SUM(N98:Q98)</f>
        <v>-79.042000000000002</v>
      </c>
      <c r="S98" s="20">
        <v>-31.181999999999999</v>
      </c>
      <c r="T98" s="20">
        <v>-32.795000000000002</v>
      </c>
      <c r="U98" s="20">
        <v>-30.63</v>
      </c>
      <c r="V98" s="20">
        <v>-31.977</v>
      </c>
      <c r="W98" s="18">
        <f>SUM(S98:V98)</f>
        <v>-126.584</v>
      </c>
      <c r="X98" s="20">
        <v>-24.677</v>
      </c>
      <c r="Y98" s="20">
        <v>-23.667999999999999</v>
      </c>
      <c r="Z98" s="20">
        <v>-26.126999999999999</v>
      </c>
      <c r="AA98" s="20">
        <v>-23.69</v>
      </c>
      <c r="AB98" s="18">
        <f>SUM(X98:AA98)</f>
        <v>-98.161999999999992</v>
      </c>
      <c r="AC98" s="20">
        <v>-22.641999999999999</v>
      </c>
      <c r="AD98" s="20">
        <v>-26.736999999999998</v>
      </c>
      <c r="AE98" s="20">
        <v>-26.452999999999999</v>
      </c>
      <c r="AF98" s="20">
        <v>-26.161999999999999</v>
      </c>
      <c r="AG98" s="18">
        <f>SUM(AC98:AF98)</f>
        <v>-101.994</v>
      </c>
      <c r="AH98" s="20">
        <v>-25.664999999999999</v>
      </c>
      <c r="AI98" s="20">
        <v>-26.186</v>
      </c>
      <c r="AJ98" s="20">
        <v>-47.313000000000002</v>
      </c>
      <c r="AK98" s="20">
        <v>-52.901000000000003</v>
      </c>
      <c r="AL98" s="18">
        <f>SUM(AH98:AK98)</f>
        <v>-152.065</v>
      </c>
      <c r="AM98" s="20">
        <v>-53.006999999999998</v>
      </c>
      <c r="AN98" s="20">
        <v>-54.959000000000003</v>
      </c>
      <c r="AO98" s="20">
        <f>-46.989</f>
        <v>-46.988999999999997</v>
      </c>
      <c r="AP98" s="20">
        <f>-46.543</f>
        <v>-46.542999999999999</v>
      </c>
      <c r="AQ98" s="18">
        <f>SUM(AM98:AP98)</f>
        <v>-201.49800000000002</v>
      </c>
      <c r="AR98" s="20">
        <f>-56.885</f>
        <v>-56.884999999999998</v>
      </c>
      <c r="AS98" s="20">
        <f>-61.576</f>
        <v>-61.576000000000001</v>
      </c>
      <c r="AT98" s="20">
        <v>-62.863</v>
      </c>
      <c r="AU98" s="20">
        <f>-173.49</f>
        <v>-173.49</v>
      </c>
      <c r="AV98" s="18">
        <f>SUM(AR98:AU98)</f>
        <v>-354.81400000000002</v>
      </c>
      <c r="AW98" s="20">
        <f>-62.847</f>
        <v>-62.847000000000001</v>
      </c>
      <c r="AX98" s="20">
        <f>-62.974</f>
        <v>-62.973999999999997</v>
      </c>
      <c r="AY98" s="20">
        <f>-66.684</f>
        <v>-66.683999999999997</v>
      </c>
      <c r="AZ98" s="20">
        <v>-67.075000000000003</v>
      </c>
      <c r="BA98" s="18">
        <f>SUM(AW98:AZ98)</f>
        <v>-259.58</v>
      </c>
      <c r="BB98" s="20">
        <v>-68.191999999999993</v>
      </c>
      <c r="BC98" s="32"/>
      <c r="BD98" s="32"/>
      <c r="BE98" s="32"/>
      <c r="BF98" s="100"/>
      <c r="BG98" s="100"/>
      <c r="BH98" s="100"/>
      <c r="BI98" s="100"/>
      <c r="BJ98" s="100"/>
      <c r="BK98" s="100"/>
      <c r="BL98" s="100"/>
      <c r="BM98" s="100"/>
      <c r="BN98" s="100"/>
      <c r="BO98" s="100"/>
      <c r="BP98" s="100"/>
      <c r="BQ98" s="100"/>
      <c r="BR98" s="100"/>
      <c r="BS98" s="100"/>
      <c r="BT98" s="100"/>
    </row>
    <row r="99" spans="2:73">
      <c r="C99" s="16" t="s">
        <v>87</v>
      </c>
      <c r="D99" s="20">
        <v>0</v>
      </c>
      <c r="E99" s="20">
        <v>0</v>
      </c>
      <c r="F99" s="20">
        <v>0</v>
      </c>
      <c r="G99" s="20">
        <v>0</v>
      </c>
      <c r="H99" s="18">
        <f>SUM(D99:G99)</f>
        <v>0</v>
      </c>
      <c r="I99" s="20">
        <v>0</v>
      </c>
      <c r="J99" s="20">
        <v>0</v>
      </c>
      <c r="K99" s="20">
        <v>0</v>
      </c>
      <c r="L99" s="20">
        <v>0</v>
      </c>
      <c r="M99" s="18">
        <f>SUM(I99:L99)</f>
        <v>0</v>
      </c>
      <c r="N99" s="20">
        <v>0</v>
      </c>
      <c r="O99" s="20">
        <v>0</v>
      </c>
      <c r="P99" s="20">
        <v>0</v>
      </c>
      <c r="Q99" s="20">
        <v>0</v>
      </c>
      <c r="R99" s="18">
        <f>SUM(N99:Q99)</f>
        <v>0</v>
      </c>
      <c r="S99" s="20">
        <v>0</v>
      </c>
      <c r="T99" s="20">
        <v>-32.805999999999997</v>
      </c>
      <c r="U99" s="20">
        <v>0</v>
      </c>
      <c r="V99" s="20">
        <v>-6.5590000000000002</v>
      </c>
      <c r="W99" s="18">
        <f>SUM(S99:V99)</f>
        <v>-39.364999999999995</v>
      </c>
      <c r="X99" s="20">
        <v>0</v>
      </c>
      <c r="Y99" s="20">
        <v>0</v>
      </c>
      <c r="Z99" s="20">
        <v>0</v>
      </c>
      <c r="AA99" s="20">
        <v>-31.523</v>
      </c>
      <c r="AB99" s="18">
        <f>SUM(X99:AA99)</f>
        <v>-31.523</v>
      </c>
      <c r="AC99" s="20"/>
      <c r="AD99" s="20">
        <v>0</v>
      </c>
      <c r="AE99" s="20"/>
      <c r="AF99" s="20">
        <v>0</v>
      </c>
      <c r="AG99" s="18">
        <f>SUM(AC99:AF99)</f>
        <v>0</v>
      </c>
      <c r="AH99" s="20">
        <v>0</v>
      </c>
      <c r="AI99" s="20">
        <v>0</v>
      </c>
      <c r="AJ99" s="20"/>
      <c r="AK99" s="20">
        <v>0</v>
      </c>
      <c r="AL99" s="18">
        <f>SUM(AH99:AK99)</f>
        <v>0</v>
      </c>
      <c r="AM99" s="20">
        <v>0</v>
      </c>
      <c r="AN99" s="20">
        <v>-42.896000000000001</v>
      </c>
      <c r="AO99" s="20">
        <v>0</v>
      </c>
      <c r="AP99" s="20">
        <v>0</v>
      </c>
      <c r="AQ99" s="18">
        <f>SUM(AM99:AP99)</f>
        <v>-42.896000000000001</v>
      </c>
      <c r="AR99" s="20">
        <v>0</v>
      </c>
      <c r="AS99" s="20">
        <v>0</v>
      </c>
      <c r="AT99" s="20">
        <v>0</v>
      </c>
      <c r="AU99" s="20">
        <v>0</v>
      </c>
      <c r="AV99" s="18">
        <f>SUM(AR99:AU99)</f>
        <v>0</v>
      </c>
      <c r="AW99" s="20">
        <f>-136.139</f>
        <v>-136.13900000000001</v>
      </c>
      <c r="AX99" s="20">
        <v>0</v>
      </c>
      <c r="AY99" s="20">
        <v>0</v>
      </c>
      <c r="AZ99" s="20">
        <v>0</v>
      </c>
      <c r="BA99" s="18">
        <f>SUM(AW99:AZ99)</f>
        <v>-136.13900000000001</v>
      </c>
      <c r="BB99" s="20">
        <v>0</v>
      </c>
      <c r="BC99" s="32"/>
      <c r="BD99" s="32"/>
      <c r="BE99" s="32"/>
      <c r="BF99" s="93"/>
      <c r="BG99" s="93"/>
      <c r="BH99" s="93"/>
      <c r="BI99" s="93"/>
      <c r="BJ99" s="93"/>
      <c r="BK99" s="93"/>
      <c r="BL99" s="93"/>
      <c r="BM99" s="93"/>
      <c r="BN99" s="93"/>
      <c r="BO99" s="93"/>
      <c r="BP99" s="93"/>
      <c r="BQ99" s="93"/>
      <c r="BR99" s="93"/>
      <c r="BS99" s="93"/>
      <c r="BT99" s="93"/>
    </row>
    <row r="100" spans="2:73" ht="15.6">
      <c r="C100" s="16" t="s">
        <v>88</v>
      </c>
      <c r="D100" s="94">
        <v>0</v>
      </c>
      <c r="E100" s="94">
        <v>0</v>
      </c>
      <c r="F100" s="94">
        <v>0</v>
      </c>
      <c r="G100" s="94">
        <v>0</v>
      </c>
      <c r="H100" s="95">
        <f>SUM(D100:G100)</f>
        <v>0</v>
      </c>
      <c r="I100" s="94">
        <v>0</v>
      </c>
      <c r="J100" s="94">
        <v>0</v>
      </c>
      <c r="K100" s="94">
        <v>0</v>
      </c>
      <c r="L100" s="94">
        <v>0</v>
      </c>
      <c r="M100" s="95">
        <f>SUM(I100:L100)</f>
        <v>0</v>
      </c>
      <c r="N100" s="94">
        <v>-4</v>
      </c>
      <c r="O100" s="94">
        <v>0</v>
      </c>
      <c r="P100" s="94">
        <v>0</v>
      </c>
      <c r="Q100" s="94">
        <v>0</v>
      </c>
      <c r="R100" s="95">
        <f>SUM(N100:Q100)</f>
        <v>-4</v>
      </c>
      <c r="S100" s="94">
        <v>-127</v>
      </c>
      <c r="T100" s="94">
        <v>0</v>
      </c>
      <c r="U100" s="94">
        <v>-75</v>
      </c>
      <c r="V100" s="94">
        <v>-0.626</v>
      </c>
      <c r="W100" s="95">
        <f>SUM(S100:V100)</f>
        <v>-202.626</v>
      </c>
      <c r="X100" s="94">
        <v>0</v>
      </c>
      <c r="Y100" s="94">
        <v>0</v>
      </c>
      <c r="Z100" s="94">
        <v>0</v>
      </c>
      <c r="AA100" s="94">
        <v>0</v>
      </c>
      <c r="AB100" s="95">
        <f>SUM(X100:AA100)</f>
        <v>0</v>
      </c>
      <c r="AC100" s="94">
        <v>-8.75</v>
      </c>
      <c r="AD100" s="94">
        <v>0</v>
      </c>
      <c r="AE100" s="94">
        <v>-15</v>
      </c>
      <c r="AF100" s="94">
        <v>0</v>
      </c>
      <c r="AG100" s="95">
        <f>SUM(AC100:AF100)</f>
        <v>-23.75</v>
      </c>
      <c r="AH100" s="94">
        <v>0</v>
      </c>
      <c r="AI100" s="94">
        <v>0</v>
      </c>
      <c r="AJ100" s="94">
        <v>-75</v>
      </c>
      <c r="AK100" s="94">
        <v>-8</v>
      </c>
      <c r="AL100" s="95">
        <f>SUM(AH100:AK100)</f>
        <v>-83</v>
      </c>
      <c r="AM100" s="94">
        <v>0</v>
      </c>
      <c r="AN100" s="94">
        <v>0</v>
      </c>
      <c r="AO100" s="94">
        <v>0</v>
      </c>
      <c r="AP100" s="94">
        <v>0</v>
      </c>
      <c r="AQ100" s="24">
        <f>SUM(AM100:AP100)</f>
        <v>0</v>
      </c>
      <c r="AR100" s="94">
        <f>-56</f>
        <v>-56</v>
      </c>
      <c r="AS100" s="94">
        <v>0</v>
      </c>
      <c r="AT100" s="94">
        <f>-48.275</f>
        <v>-48.274999999999999</v>
      </c>
      <c r="AU100" s="94">
        <v>0</v>
      </c>
      <c r="AV100" s="24">
        <f>SUM(AR100:AU100)</f>
        <v>-104.27500000000001</v>
      </c>
      <c r="AW100" s="94">
        <v>0</v>
      </c>
      <c r="AX100" s="94">
        <v>0</v>
      </c>
      <c r="AY100" s="94">
        <v>0</v>
      </c>
      <c r="AZ100" s="94">
        <v>0</v>
      </c>
      <c r="BA100" s="24">
        <f>SUM(AW100:AZ100)</f>
        <v>0</v>
      </c>
      <c r="BB100" s="94">
        <v>0</v>
      </c>
      <c r="BC100" s="26"/>
      <c r="BD100" s="26"/>
      <c r="BE100" s="26"/>
      <c r="BF100" s="101"/>
      <c r="BG100" s="101"/>
      <c r="BH100" s="101"/>
      <c r="BI100" s="101"/>
      <c r="BJ100" s="101"/>
      <c r="BK100" s="101"/>
      <c r="BL100" s="101"/>
      <c r="BM100" s="101"/>
      <c r="BN100" s="101"/>
      <c r="BO100" s="101"/>
      <c r="BP100" s="101"/>
      <c r="BQ100" s="101"/>
      <c r="BR100" s="101"/>
      <c r="BS100" s="101"/>
      <c r="BT100" s="101"/>
    </row>
    <row r="101" spans="2:73">
      <c r="C101" s="1" t="s">
        <v>89</v>
      </c>
      <c r="D101" s="29">
        <f t="shared" ref="D101:AM101" si="92">D97+SUM(D98:D100)</f>
        <v>0</v>
      </c>
      <c r="E101" s="29">
        <f t="shared" si="92"/>
        <v>0</v>
      </c>
      <c r="F101" s="29">
        <f t="shared" si="92"/>
        <v>0</v>
      </c>
      <c r="G101" s="29">
        <f t="shared" si="92"/>
        <v>0</v>
      </c>
      <c r="H101" s="69">
        <f t="shared" si="92"/>
        <v>0</v>
      </c>
      <c r="I101" s="29">
        <f t="shared" si="92"/>
        <v>0</v>
      </c>
      <c r="J101" s="29">
        <f t="shared" si="92"/>
        <v>0</v>
      </c>
      <c r="K101" s="29">
        <f t="shared" si="92"/>
        <v>0</v>
      </c>
      <c r="L101" s="29">
        <f t="shared" si="92"/>
        <v>0</v>
      </c>
      <c r="M101" s="69">
        <f t="shared" si="92"/>
        <v>0</v>
      </c>
      <c r="N101" s="29">
        <f t="shared" si="92"/>
        <v>0</v>
      </c>
      <c r="O101" s="29">
        <f t="shared" si="92"/>
        <v>0</v>
      </c>
      <c r="P101" s="29">
        <f t="shared" si="92"/>
        <v>0</v>
      </c>
      <c r="Q101" s="29">
        <f t="shared" si="92"/>
        <v>0</v>
      </c>
      <c r="R101" s="69">
        <f t="shared" si="92"/>
        <v>0</v>
      </c>
      <c r="S101" s="29">
        <f t="shared" si="92"/>
        <v>0</v>
      </c>
      <c r="T101" s="29">
        <f t="shared" si="92"/>
        <v>0</v>
      </c>
      <c r="U101" s="29">
        <f t="shared" si="92"/>
        <v>0</v>
      </c>
      <c r="V101" s="29">
        <f t="shared" si="92"/>
        <v>0</v>
      </c>
      <c r="W101" s="69">
        <f t="shared" si="92"/>
        <v>0</v>
      </c>
      <c r="X101" s="29">
        <f t="shared" si="92"/>
        <v>0</v>
      </c>
      <c r="Y101" s="29">
        <f t="shared" si="92"/>
        <v>0</v>
      </c>
      <c r="Z101" s="29">
        <f t="shared" si="92"/>
        <v>0</v>
      </c>
      <c r="AA101" s="29">
        <f t="shared" si="92"/>
        <v>0</v>
      </c>
      <c r="AB101" s="69">
        <f t="shared" si="92"/>
        <v>0</v>
      </c>
      <c r="AC101" s="29">
        <f t="shared" si="92"/>
        <v>0</v>
      </c>
      <c r="AD101" s="29">
        <f t="shared" si="92"/>
        <v>0</v>
      </c>
      <c r="AE101" s="29">
        <f t="shared" si="92"/>
        <v>0</v>
      </c>
      <c r="AF101" s="29">
        <f t="shared" si="92"/>
        <v>0</v>
      </c>
      <c r="AG101" s="69">
        <f t="shared" si="92"/>
        <v>0</v>
      </c>
      <c r="AH101" s="29">
        <f t="shared" si="92"/>
        <v>0</v>
      </c>
      <c r="AI101" s="29">
        <f t="shared" si="92"/>
        <v>2</v>
      </c>
      <c r="AJ101" s="29">
        <f t="shared" si="92"/>
        <v>0</v>
      </c>
      <c r="AK101" s="29">
        <f t="shared" si="92"/>
        <v>0</v>
      </c>
      <c r="AL101" s="69">
        <f t="shared" si="92"/>
        <v>2</v>
      </c>
      <c r="AM101" s="29">
        <f t="shared" si="92"/>
        <v>0</v>
      </c>
      <c r="AN101" s="29">
        <f>AN97+SUM(AN98:AN100)</f>
        <v>0</v>
      </c>
      <c r="AO101" s="29">
        <f>AO97+SUM(AO98:AO100)</f>
        <v>0</v>
      </c>
      <c r="AP101" s="29">
        <f>AP97+SUM(AP98:AP100)</f>
        <v>0</v>
      </c>
      <c r="AQ101" s="100">
        <f>AQ28</f>
        <v>0</v>
      </c>
      <c r="AR101" s="29">
        <f>AR97+SUM(AR98:AR100)</f>
        <v>0</v>
      </c>
      <c r="AS101" s="29">
        <f>AS97+SUM(AS98:AS100)</f>
        <v>2.2000000000000028</v>
      </c>
      <c r="AT101" s="29">
        <f>AT97+SUM(AT98:AT100)</f>
        <v>3.5</v>
      </c>
      <c r="AU101" s="29">
        <f>AU97+SUM(AU98:AU100)</f>
        <v>0</v>
      </c>
      <c r="AV101" s="100">
        <f>AV28</f>
        <v>5.7000000000000028</v>
      </c>
      <c r="AW101" s="29">
        <f>AW97+SUM(AW98:AW100)</f>
        <v>202.24999999999997</v>
      </c>
      <c r="AX101" s="29">
        <f>AX97+SUM(AX98:AX100)</f>
        <v>2.9999999999999929</v>
      </c>
      <c r="AY101" s="29">
        <f>AY97+SUM(AY98:AY100)</f>
        <v>10</v>
      </c>
      <c r="AZ101" s="29">
        <f>AZ97+SUM(AZ98:AZ100)</f>
        <v>36</v>
      </c>
      <c r="BA101" s="100">
        <f>BA28</f>
        <v>251.24999999999997</v>
      </c>
      <c r="BB101" s="29">
        <f>BB97+SUM(BB98:BB100)</f>
        <v>0</v>
      </c>
      <c r="BC101" s="77"/>
      <c r="BD101" s="77"/>
      <c r="BE101" s="77"/>
      <c r="BF101" s="100"/>
      <c r="BG101" s="100"/>
      <c r="BH101" s="100"/>
      <c r="BI101" s="100"/>
      <c r="BJ101" s="100"/>
      <c r="BK101" s="100"/>
      <c r="BL101" s="100"/>
      <c r="BM101" s="100"/>
      <c r="BN101" s="100"/>
      <c r="BO101" s="100"/>
      <c r="BP101" s="100"/>
      <c r="BQ101" s="100"/>
      <c r="BR101" s="100"/>
      <c r="BS101" s="100"/>
      <c r="BT101" s="100"/>
    </row>
    <row r="102" spans="2:73" s="2" customFormat="1">
      <c r="B102" s="1"/>
      <c r="C102" s="1"/>
      <c r="D102" s="46"/>
      <c r="E102" s="46"/>
      <c r="F102" s="46"/>
      <c r="G102" s="46"/>
      <c r="H102" s="1"/>
      <c r="I102" s="46"/>
      <c r="J102" s="46"/>
      <c r="K102" s="46"/>
      <c r="L102" s="46"/>
      <c r="M102" s="1"/>
      <c r="N102" s="46"/>
      <c r="O102" s="46"/>
      <c r="P102" s="46"/>
      <c r="Q102" s="46"/>
      <c r="R102" s="1"/>
      <c r="S102" s="46"/>
      <c r="T102" s="46"/>
      <c r="U102" s="46"/>
      <c r="V102" s="46"/>
      <c r="W102" s="1"/>
      <c r="X102" s="46"/>
      <c r="Y102" s="46"/>
      <c r="Z102" s="46"/>
      <c r="AA102" s="46"/>
      <c r="AB102" s="1"/>
      <c r="AC102" s="46"/>
      <c r="AD102" s="46"/>
      <c r="AE102" s="46"/>
      <c r="AF102" s="46"/>
      <c r="AG102" s="1"/>
      <c r="AH102" s="46"/>
      <c r="AI102" s="46"/>
      <c r="AJ102" s="46"/>
      <c r="AK102" s="46"/>
      <c r="AL102" s="1"/>
      <c r="AM102" s="46"/>
      <c r="AN102" s="46"/>
      <c r="AO102" s="46"/>
      <c r="AP102" s="46"/>
      <c r="AQ102" s="1"/>
      <c r="AR102" s="46"/>
      <c r="AS102" s="46"/>
      <c r="AT102" s="46"/>
      <c r="AU102" s="46"/>
      <c r="AV102" s="1"/>
      <c r="AW102" s="46"/>
      <c r="AX102" s="46"/>
      <c r="AY102" s="46"/>
      <c r="AZ102" s="46"/>
      <c r="BA102" s="1"/>
      <c r="BB102" s="46"/>
      <c r="BC102" s="46"/>
      <c r="BD102" s="46"/>
      <c r="BE102" s="46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</row>
    <row r="103" spans="2:73">
      <c r="C103" s="1" t="s">
        <v>90</v>
      </c>
      <c r="D103" s="17">
        <f t="shared" ref="D103:AP103" si="93">D66</f>
        <v>-0.77700000000000002</v>
      </c>
      <c r="E103" s="17">
        <f t="shared" si="93"/>
        <v>-0.65700000000000003</v>
      </c>
      <c r="F103" s="17">
        <f t="shared" si="93"/>
        <v>-0.125</v>
      </c>
      <c r="G103" s="17">
        <f t="shared" si="93"/>
        <v>-4.1000000000000002E-2</v>
      </c>
      <c r="H103" s="93">
        <f t="shared" si="93"/>
        <v>-1.6</v>
      </c>
      <c r="I103" s="17">
        <f t="shared" si="93"/>
        <v>1.3000000000000008E-3</v>
      </c>
      <c r="J103" s="17">
        <f t="shared" si="93"/>
        <v>-1.4810000000000001</v>
      </c>
      <c r="K103" s="17">
        <f t="shared" si="93"/>
        <v>-7.75</v>
      </c>
      <c r="L103" s="17">
        <f t="shared" si="93"/>
        <v>-7.6689999999999996</v>
      </c>
      <c r="M103" s="93">
        <f t="shared" si="93"/>
        <v>-16.898699999999998</v>
      </c>
      <c r="N103" s="17">
        <f t="shared" si="93"/>
        <v>-7.399</v>
      </c>
      <c r="O103" s="17">
        <f t="shared" si="93"/>
        <v>-7.1420000000000003</v>
      </c>
      <c r="P103" s="17">
        <f t="shared" si="93"/>
        <v>-6.202</v>
      </c>
      <c r="Q103" s="17">
        <f t="shared" si="93"/>
        <v>-6.173</v>
      </c>
      <c r="R103" s="93">
        <f t="shared" si="93"/>
        <v>-26.916000000000004</v>
      </c>
      <c r="S103" s="17">
        <f t="shared" si="93"/>
        <v>-10.076000000000001</v>
      </c>
      <c r="T103" s="17">
        <f t="shared" si="93"/>
        <v>-11.429</v>
      </c>
      <c r="U103" s="17">
        <f t="shared" si="93"/>
        <v>-14.53</v>
      </c>
      <c r="V103" s="17">
        <f t="shared" si="93"/>
        <v>-16.678000000000001</v>
      </c>
      <c r="W103" s="93">
        <f t="shared" si="93"/>
        <v>-52.713000000000008</v>
      </c>
      <c r="X103" s="17">
        <f t="shared" si="93"/>
        <v>-16.245000000000001</v>
      </c>
      <c r="Y103" s="17">
        <f t="shared" si="93"/>
        <v>-15.811999999999999</v>
      </c>
      <c r="Z103" s="17">
        <f t="shared" si="93"/>
        <v>-12.65</v>
      </c>
      <c r="AA103" s="17">
        <f t="shared" si="93"/>
        <v>-12.21</v>
      </c>
      <c r="AB103" s="93">
        <f t="shared" si="93"/>
        <v>-56.917000000000002</v>
      </c>
      <c r="AC103" s="17">
        <f t="shared" si="93"/>
        <v>-12.192</v>
      </c>
      <c r="AD103" s="17">
        <f t="shared" si="93"/>
        <v>-12.121</v>
      </c>
      <c r="AE103" s="17">
        <f t="shared" si="93"/>
        <v>-18.498000000000001</v>
      </c>
      <c r="AF103" s="17">
        <f t="shared" si="93"/>
        <v>-19.131</v>
      </c>
      <c r="AG103" s="93">
        <f t="shared" si="93"/>
        <v>-61.942000000000007</v>
      </c>
      <c r="AH103" s="17">
        <f t="shared" si="93"/>
        <v>-18.844000000000001</v>
      </c>
      <c r="AI103" s="17">
        <f t="shared" si="93"/>
        <v>-18.294</v>
      </c>
      <c r="AJ103" s="17">
        <f t="shared" si="93"/>
        <v>-19.192</v>
      </c>
      <c r="AK103" s="17">
        <f t="shared" si="93"/>
        <v>-21.425999999999998</v>
      </c>
      <c r="AL103" s="93">
        <f t="shared" si="93"/>
        <v>-77.756</v>
      </c>
      <c r="AM103" s="17">
        <f t="shared" si="93"/>
        <v>-20.605</v>
      </c>
      <c r="AN103" s="17">
        <f t="shared" si="93"/>
        <v>-19.646000000000001</v>
      </c>
      <c r="AO103" s="17">
        <f t="shared" si="93"/>
        <v>-18.920000000000002</v>
      </c>
      <c r="AP103" s="17">
        <f t="shared" si="93"/>
        <v>-17.904</v>
      </c>
      <c r="AQ103" s="69">
        <f>AQ105+AQ104</f>
        <v>-77.074999999999989</v>
      </c>
      <c r="AR103" s="17">
        <f>AR66</f>
        <v>-17.922000000000001</v>
      </c>
      <c r="AS103" s="17">
        <f>AS66</f>
        <v>-18.234000000000002</v>
      </c>
      <c r="AT103" s="17">
        <f>AT66</f>
        <v>-17.861000000000001</v>
      </c>
      <c r="AU103" s="17">
        <f>AU66</f>
        <v>-18.244</v>
      </c>
      <c r="AV103" s="69">
        <f>AV105+AV104</f>
        <v>-72.260999999999996</v>
      </c>
      <c r="AW103" s="17">
        <f>AW66</f>
        <v>-18.495999999999999</v>
      </c>
      <c r="AX103" s="17">
        <f>AX66</f>
        <v>-26.21</v>
      </c>
      <c r="AY103" s="17">
        <f>AY66</f>
        <v>-27.428000000000001</v>
      </c>
      <c r="AZ103" s="17">
        <f>AZ66</f>
        <v>-27.573</v>
      </c>
      <c r="BA103" s="69">
        <f>BA105+BA104</f>
        <v>-99.706999999999994</v>
      </c>
      <c r="BB103" s="17">
        <f>BB66</f>
        <v>-27.376000000000001</v>
      </c>
      <c r="BC103" s="29"/>
      <c r="BD103" s="29"/>
      <c r="BE103" s="29"/>
      <c r="BF103" s="69"/>
      <c r="BG103" s="69"/>
      <c r="BH103" s="69"/>
      <c r="BI103" s="69"/>
      <c r="BJ103" s="69"/>
      <c r="BK103" s="69"/>
      <c r="BL103" s="69"/>
      <c r="BM103" s="69"/>
      <c r="BN103" s="69"/>
      <c r="BO103" s="69"/>
      <c r="BP103" s="69"/>
      <c r="BQ103" s="69"/>
      <c r="BR103" s="69"/>
      <c r="BS103" s="69"/>
      <c r="BT103" s="69"/>
    </row>
    <row r="104" spans="2:73" ht="15.6">
      <c r="C104" s="16" t="s">
        <v>79</v>
      </c>
      <c r="D104" s="94">
        <v>-0.20599999999999999</v>
      </c>
      <c r="E104" s="94">
        <v>-0.188</v>
      </c>
      <c r="F104" s="94">
        <v>0</v>
      </c>
      <c r="G104" s="94">
        <v>0</v>
      </c>
      <c r="H104" s="95">
        <f>SUM(D104:G104)</f>
        <v>-0.39400000000000002</v>
      </c>
      <c r="I104" s="94">
        <v>-4.2000000000000003E-2</v>
      </c>
      <c r="J104" s="94">
        <v>-0.26700000000000002</v>
      </c>
      <c r="K104" s="94">
        <v>-1.2609999999999999</v>
      </c>
      <c r="L104" s="94">
        <v>-1.29</v>
      </c>
      <c r="M104" s="95">
        <f>SUM(I104:L104)</f>
        <v>-2.86</v>
      </c>
      <c r="N104" s="94">
        <v>-1.2290000000000001</v>
      </c>
      <c r="O104" s="94">
        <v>-1.1930000000000001</v>
      </c>
      <c r="P104" s="94">
        <v>-1.083</v>
      </c>
      <c r="Q104" s="94">
        <v>-1.085</v>
      </c>
      <c r="R104" s="95">
        <f>SUM(N104:Q104)</f>
        <v>-4.59</v>
      </c>
      <c r="S104" s="94">
        <v>-1.6379999999999999</v>
      </c>
      <c r="T104" s="94">
        <v>-1.9</v>
      </c>
      <c r="U104" s="94">
        <v>-4.0650000000000004</v>
      </c>
      <c r="V104" s="94">
        <v>-6.1219999999999999</v>
      </c>
      <c r="W104" s="95">
        <f>SUM(S104:V104)</f>
        <v>-13.725</v>
      </c>
      <c r="X104" s="94">
        <v>-6.016</v>
      </c>
      <c r="Y104" s="94">
        <v>-6.032</v>
      </c>
      <c r="Z104" s="94">
        <v>-5.3</v>
      </c>
      <c r="AA104" s="94">
        <v>-5.39</v>
      </c>
      <c r="AB104" s="95">
        <f>SUM(X104:AA104)</f>
        <v>-22.738</v>
      </c>
      <c r="AC104" s="94">
        <v>-5.3620000000000001</v>
      </c>
      <c r="AD104" s="94">
        <v>-5.4139999999999997</v>
      </c>
      <c r="AE104" s="94">
        <v>-5.6420000000000003</v>
      </c>
      <c r="AF104" s="94">
        <v>-5.7149999999999999</v>
      </c>
      <c r="AG104" s="95">
        <f>SUM(AC104:AF104)</f>
        <v>-22.132999999999999</v>
      </c>
      <c r="AH104" s="94">
        <v>-5.6150000000000002</v>
      </c>
      <c r="AI104" s="94">
        <v>-5.7640000000000002</v>
      </c>
      <c r="AJ104" s="94">
        <v>-7.8550000000000004</v>
      </c>
      <c r="AK104" s="94">
        <v>-10.792</v>
      </c>
      <c r="AL104" s="95">
        <f>SUM(AH104:AK104)</f>
        <v>-30.026000000000003</v>
      </c>
      <c r="AM104" s="94">
        <v>-10.617000000000001</v>
      </c>
      <c r="AN104" s="94">
        <v>-10.887</v>
      </c>
      <c r="AO104" s="94">
        <v>-11.164999999999999</v>
      </c>
      <c r="AP104" s="94">
        <f>-11.291</f>
        <v>-11.291</v>
      </c>
      <c r="AQ104" s="24">
        <f>SUM(AM104:AP104)</f>
        <v>-43.959999999999994</v>
      </c>
      <c r="AR104" s="94">
        <f>-11.133</f>
        <v>-11.132999999999999</v>
      </c>
      <c r="AS104" s="94">
        <v>-11.451000000000001</v>
      </c>
      <c r="AT104" s="94">
        <f>-11.831</f>
        <v>-11.831</v>
      </c>
      <c r="AU104" s="94">
        <f>-11.981</f>
        <v>-11.981</v>
      </c>
      <c r="AV104" s="24">
        <f>SUM(AR104:AU104)</f>
        <v>-46.396000000000001</v>
      </c>
      <c r="AW104" s="94">
        <f>-12</f>
        <v>-12</v>
      </c>
      <c r="AX104" s="94">
        <f>-12.793-4.475</f>
        <v>-17.268000000000001</v>
      </c>
      <c r="AY104" s="94">
        <f>-15.82</f>
        <v>-15.82</v>
      </c>
      <c r="AZ104" s="94">
        <v>-16.045999999999999</v>
      </c>
      <c r="BA104" s="24">
        <f>SUM(AW104:AZ104)</f>
        <v>-61.134</v>
      </c>
      <c r="BB104" s="94">
        <v>-15.688000000000001</v>
      </c>
      <c r="BC104" s="26"/>
      <c r="BD104" s="26"/>
      <c r="BE104" s="26"/>
      <c r="BF104" s="79"/>
      <c r="BG104" s="79"/>
      <c r="BH104" s="79"/>
      <c r="BI104" s="79"/>
      <c r="BJ104" s="79"/>
      <c r="BK104" s="79"/>
      <c r="BL104" s="79"/>
      <c r="BM104" s="79"/>
      <c r="BN104" s="79"/>
      <c r="BO104" s="79"/>
      <c r="BP104" s="79"/>
      <c r="BQ104" s="79"/>
      <c r="BR104" s="79"/>
      <c r="BS104" s="79"/>
      <c r="BT104" s="79"/>
    </row>
    <row r="105" spans="2:73">
      <c r="C105" s="1" t="s">
        <v>91</v>
      </c>
      <c r="D105" s="29">
        <f t="shared" ref="D105:AM105" si="94">D103-D104</f>
        <v>-0.57100000000000006</v>
      </c>
      <c r="E105" s="29">
        <f t="shared" si="94"/>
        <v>-0.46900000000000003</v>
      </c>
      <c r="F105" s="29">
        <f t="shared" si="94"/>
        <v>-0.125</v>
      </c>
      <c r="G105" s="29">
        <f t="shared" si="94"/>
        <v>-4.1000000000000002E-2</v>
      </c>
      <c r="H105" s="69">
        <f t="shared" si="94"/>
        <v>-1.206</v>
      </c>
      <c r="I105" s="29">
        <f t="shared" si="94"/>
        <v>4.3300000000000005E-2</v>
      </c>
      <c r="J105" s="29">
        <f t="shared" si="94"/>
        <v>-1.214</v>
      </c>
      <c r="K105" s="29">
        <f t="shared" si="94"/>
        <v>-6.4889999999999999</v>
      </c>
      <c r="L105" s="29">
        <f t="shared" si="94"/>
        <v>-6.3789999999999996</v>
      </c>
      <c r="M105" s="69">
        <f t="shared" si="94"/>
        <v>-14.038699999999999</v>
      </c>
      <c r="N105" s="29">
        <f t="shared" si="94"/>
        <v>-6.17</v>
      </c>
      <c r="O105" s="29">
        <f t="shared" si="94"/>
        <v>-5.9489999999999998</v>
      </c>
      <c r="P105" s="29">
        <f t="shared" si="94"/>
        <v>-5.1189999999999998</v>
      </c>
      <c r="Q105" s="29">
        <f t="shared" si="94"/>
        <v>-5.0880000000000001</v>
      </c>
      <c r="R105" s="69">
        <f t="shared" si="94"/>
        <v>-22.326000000000004</v>
      </c>
      <c r="S105" s="29">
        <f t="shared" si="94"/>
        <v>-8.4380000000000006</v>
      </c>
      <c r="T105" s="29">
        <f t="shared" si="94"/>
        <v>-9.5289999999999999</v>
      </c>
      <c r="U105" s="29">
        <f t="shared" si="94"/>
        <v>-10.465</v>
      </c>
      <c r="V105" s="29">
        <f t="shared" si="94"/>
        <v>-10.556000000000001</v>
      </c>
      <c r="W105" s="69">
        <f t="shared" si="94"/>
        <v>-38.988000000000007</v>
      </c>
      <c r="X105" s="29">
        <f t="shared" si="94"/>
        <v>-10.229000000000001</v>
      </c>
      <c r="Y105" s="29">
        <f t="shared" si="94"/>
        <v>-9.7799999999999994</v>
      </c>
      <c r="Z105" s="29">
        <f t="shared" si="94"/>
        <v>-7.3500000000000005</v>
      </c>
      <c r="AA105" s="29">
        <f t="shared" si="94"/>
        <v>-6.8200000000000012</v>
      </c>
      <c r="AB105" s="69">
        <f t="shared" si="94"/>
        <v>-34.179000000000002</v>
      </c>
      <c r="AC105" s="29">
        <f t="shared" si="94"/>
        <v>-6.83</v>
      </c>
      <c r="AD105" s="29">
        <f t="shared" si="94"/>
        <v>-6.7070000000000007</v>
      </c>
      <c r="AE105" s="29">
        <f t="shared" si="94"/>
        <v>-12.856000000000002</v>
      </c>
      <c r="AF105" s="29">
        <f t="shared" si="94"/>
        <v>-13.416</v>
      </c>
      <c r="AG105" s="69">
        <f t="shared" si="94"/>
        <v>-39.809000000000012</v>
      </c>
      <c r="AH105" s="29">
        <f t="shared" si="94"/>
        <v>-13.229000000000001</v>
      </c>
      <c r="AI105" s="29">
        <f t="shared" si="94"/>
        <v>-12.530000000000001</v>
      </c>
      <c r="AJ105" s="29">
        <f t="shared" si="94"/>
        <v>-11.337</v>
      </c>
      <c r="AK105" s="29">
        <f t="shared" si="94"/>
        <v>-10.633999999999999</v>
      </c>
      <c r="AL105" s="69">
        <f t="shared" si="94"/>
        <v>-47.73</v>
      </c>
      <c r="AM105" s="29">
        <f t="shared" si="94"/>
        <v>-9.9879999999999995</v>
      </c>
      <c r="AN105" s="29">
        <f>AN103-AN104</f>
        <v>-8.7590000000000003</v>
      </c>
      <c r="AO105" s="29">
        <f>AO103-AO104</f>
        <v>-7.7550000000000026</v>
      </c>
      <c r="AP105" s="29">
        <f>AP103-AP104</f>
        <v>-6.6129999999999995</v>
      </c>
      <c r="AQ105" s="102">
        <f>AQ30</f>
        <v>-33.115000000000002</v>
      </c>
      <c r="AR105" s="29">
        <f>AR103-AR104</f>
        <v>-6.7890000000000015</v>
      </c>
      <c r="AS105" s="29">
        <f>AS103-AS104</f>
        <v>-6.7830000000000013</v>
      </c>
      <c r="AT105" s="29">
        <f>AT103-AT104</f>
        <v>-6.0300000000000011</v>
      </c>
      <c r="AU105" s="29">
        <f>AU103-AU104</f>
        <v>-6.2629999999999999</v>
      </c>
      <c r="AV105" s="69">
        <f>AV30</f>
        <v>-25.865000000000002</v>
      </c>
      <c r="AW105" s="29">
        <f>AW103-AW104</f>
        <v>-6.4959999999999987</v>
      </c>
      <c r="AX105" s="29">
        <f>AX103-AX104</f>
        <v>-8.9420000000000002</v>
      </c>
      <c r="AY105" s="29">
        <f>AY103-AY104</f>
        <v>-11.608000000000001</v>
      </c>
      <c r="AZ105" s="29">
        <f>AZ103-AZ104</f>
        <v>-11.527000000000001</v>
      </c>
      <c r="BA105" s="69">
        <f>BA30</f>
        <v>-38.573</v>
      </c>
      <c r="BB105" s="29">
        <f>BB103-BB104</f>
        <v>-11.688000000000001</v>
      </c>
      <c r="BC105" s="29"/>
      <c r="BD105" s="29"/>
      <c r="BE105" s="29"/>
      <c r="BF105" s="69"/>
      <c r="BG105" s="69"/>
      <c r="BH105" s="69"/>
      <c r="BI105" s="69"/>
      <c r="BJ105" s="69"/>
      <c r="BK105" s="69"/>
      <c r="BL105" s="69"/>
      <c r="BM105" s="69"/>
      <c r="BN105" s="69"/>
      <c r="BO105" s="69"/>
      <c r="BP105" s="69"/>
      <c r="BQ105" s="69"/>
      <c r="BR105" s="69"/>
      <c r="BS105" s="69"/>
      <c r="BT105" s="69"/>
    </row>
    <row r="106" spans="2:73">
      <c r="D106" s="46"/>
      <c r="E106" s="46"/>
      <c r="F106" s="46"/>
      <c r="G106" s="46"/>
      <c r="I106" s="46"/>
      <c r="J106" s="46"/>
      <c r="K106" s="46"/>
      <c r="L106" s="46"/>
      <c r="N106" s="46"/>
      <c r="O106" s="46"/>
      <c r="P106" s="46"/>
      <c r="Q106" s="46"/>
      <c r="S106" s="46"/>
      <c r="T106" s="46"/>
      <c r="U106" s="46"/>
      <c r="V106" s="46"/>
      <c r="X106" s="46"/>
      <c r="Y106" s="46"/>
      <c r="Z106" s="46"/>
      <c r="AA106" s="46"/>
      <c r="AC106" s="46"/>
      <c r="AD106" s="46"/>
      <c r="AE106" s="46"/>
      <c r="AF106" s="46"/>
      <c r="AH106" s="46"/>
      <c r="AI106" s="46"/>
      <c r="AJ106" s="46"/>
      <c r="AK106" s="46"/>
      <c r="AM106" s="46"/>
      <c r="AN106" s="46"/>
      <c r="AO106" s="46"/>
      <c r="AP106" s="46"/>
      <c r="AR106" s="46"/>
      <c r="AS106" s="46"/>
      <c r="AT106" s="46"/>
      <c r="AU106" s="46"/>
      <c r="AW106" s="46"/>
      <c r="AX106" s="46"/>
      <c r="AY106" s="46"/>
      <c r="AZ106" s="46"/>
      <c r="BB106" s="46"/>
      <c r="BC106" s="46"/>
      <c r="BD106" s="46"/>
      <c r="BE106" s="46"/>
    </row>
    <row r="107" spans="2:73">
      <c r="C107" s="18" t="s">
        <v>92</v>
      </c>
      <c r="D107" s="32">
        <f t="shared" ref="D107:AN107" si="95">SUM(D67:D68)</f>
        <v>0</v>
      </c>
      <c r="E107" s="32">
        <f t="shared" si="95"/>
        <v>0</v>
      </c>
      <c r="F107" s="32">
        <f t="shared" si="95"/>
        <v>-1.097</v>
      </c>
      <c r="G107" s="32">
        <f t="shared" si="95"/>
        <v>-0.15</v>
      </c>
      <c r="H107" s="18">
        <f t="shared" si="95"/>
        <v>-1.2469999999999999</v>
      </c>
      <c r="I107" s="32">
        <f t="shared" si="95"/>
        <v>0</v>
      </c>
      <c r="J107" s="32">
        <f t="shared" si="95"/>
        <v>-0.24</v>
      </c>
      <c r="K107" s="32">
        <f t="shared" si="95"/>
        <v>-1.099</v>
      </c>
      <c r="L107" s="32">
        <f t="shared" si="95"/>
        <v>-2.2629999999999999</v>
      </c>
      <c r="M107" s="18">
        <f t="shared" si="95"/>
        <v>-3.6020000000000003</v>
      </c>
      <c r="N107" s="32">
        <f t="shared" si="95"/>
        <v>0.27100000000000002</v>
      </c>
      <c r="O107" s="32">
        <f t="shared" si="95"/>
        <v>-4.1340000000000003</v>
      </c>
      <c r="P107" s="32">
        <f t="shared" si="95"/>
        <v>-0.61399999999999999</v>
      </c>
      <c r="Q107" s="32">
        <f t="shared" si="95"/>
        <v>-0.96899999999999997</v>
      </c>
      <c r="R107" s="18">
        <f t="shared" si="95"/>
        <v>-5.4459999999999997</v>
      </c>
      <c r="S107" s="32">
        <f t="shared" si="95"/>
        <v>0.123</v>
      </c>
      <c r="T107" s="32">
        <f t="shared" si="95"/>
        <v>7.3999999999999996E-2</v>
      </c>
      <c r="U107" s="32">
        <f t="shared" si="95"/>
        <v>6.4829999999999997</v>
      </c>
      <c r="V107" s="32">
        <f t="shared" si="95"/>
        <v>2.0030000000000001</v>
      </c>
      <c r="W107" s="18">
        <f t="shared" si="95"/>
        <v>8.6829999999999998</v>
      </c>
      <c r="X107" s="32">
        <f t="shared" si="95"/>
        <v>2.2450000000000001</v>
      </c>
      <c r="Y107" s="32">
        <f t="shared" si="95"/>
        <v>-18.729000000000003</v>
      </c>
      <c r="Z107" s="32">
        <f t="shared" si="95"/>
        <v>-0.97699999999999998</v>
      </c>
      <c r="AA107" s="32">
        <f t="shared" si="95"/>
        <v>2.0910000000000002</v>
      </c>
      <c r="AB107" s="18">
        <f t="shared" si="95"/>
        <v>-15.370000000000001</v>
      </c>
      <c r="AC107" s="32">
        <f t="shared" si="95"/>
        <v>-0.81899999999999995</v>
      </c>
      <c r="AD107" s="32">
        <f t="shared" si="95"/>
        <v>0</v>
      </c>
      <c r="AE107" s="32">
        <f t="shared" si="95"/>
        <v>-1.387</v>
      </c>
      <c r="AF107" s="32">
        <f t="shared" si="95"/>
        <v>4.9400000000000004</v>
      </c>
      <c r="AG107" s="18">
        <f t="shared" si="95"/>
        <v>2.7340000000000004</v>
      </c>
      <c r="AH107" s="32">
        <f t="shared" si="95"/>
        <v>-1.464</v>
      </c>
      <c r="AI107" s="32">
        <f t="shared" si="95"/>
        <v>-5.4269999999999996</v>
      </c>
      <c r="AJ107" s="32">
        <f t="shared" si="95"/>
        <v>-2.2240000000000002</v>
      </c>
      <c r="AK107" s="32">
        <f t="shared" si="95"/>
        <v>-0.85399999999999998</v>
      </c>
      <c r="AL107" s="18">
        <f t="shared" si="95"/>
        <v>-9.9689999999999994</v>
      </c>
      <c r="AM107" s="32">
        <f t="shared" si="95"/>
        <v>-1.728</v>
      </c>
      <c r="AN107" s="32">
        <f t="shared" si="95"/>
        <v>-4.1219999999999999</v>
      </c>
      <c r="AO107" s="32">
        <f ca="1">SUM(AO67:AO68)</f>
        <v>-0.75600000000000001</v>
      </c>
      <c r="AP107" s="32">
        <f>SUM(AP67:AP68)</f>
        <v>-1.694</v>
      </c>
      <c r="AQ107" s="69">
        <f ca="1">AQ110+AQ109+AQ108</f>
        <v>-8.3000000000000007</v>
      </c>
      <c r="AR107" s="32">
        <f>SUM(AR67:AR68)</f>
        <v>-0.61099999999999999</v>
      </c>
      <c r="AS107" s="32">
        <f>SUM(AS67:AS68)</f>
        <v>-1.9330000000000001</v>
      </c>
      <c r="AT107" s="32">
        <f>SUM(AT67:AT68)</f>
        <v>-1.0329999999999999</v>
      </c>
      <c r="AU107" s="32">
        <f>SUM(AU67:AU68)</f>
        <v>-2.234</v>
      </c>
      <c r="AV107" s="69">
        <f>AV110+AV109+AV108</f>
        <v>-5.8109999999999999</v>
      </c>
      <c r="AW107" s="32">
        <f>SUM(AW67:AW68)</f>
        <v>-1.1319999999999999</v>
      </c>
      <c r="AX107" s="32">
        <f>SUM(AX67:AX68)</f>
        <v>-0.46400000000000002</v>
      </c>
      <c r="AY107" s="32">
        <f>SUM(AY67:AY68)</f>
        <v>-0.63900000000000001</v>
      </c>
      <c r="AZ107" s="32">
        <f>SUM(AZ67:AZ68)</f>
        <v>-1.036</v>
      </c>
      <c r="BA107" s="69">
        <f>BA110+BA109+BA108</f>
        <v>-3.2709999999999999</v>
      </c>
      <c r="BB107" s="32">
        <f>SUM(BB67:BB68)</f>
        <v>0.94299999999999995</v>
      </c>
      <c r="BC107" s="29"/>
      <c r="BD107" s="29"/>
      <c r="BE107" s="29"/>
      <c r="BF107" s="69"/>
      <c r="BG107" s="69"/>
      <c r="BH107" s="69"/>
      <c r="BI107" s="69"/>
      <c r="BJ107" s="69"/>
      <c r="BK107" s="69"/>
      <c r="BL107" s="69"/>
      <c r="BM107" s="69"/>
      <c r="BN107" s="69"/>
      <c r="BO107" s="69"/>
      <c r="BP107" s="69"/>
      <c r="BQ107" s="69"/>
      <c r="BR107" s="69"/>
      <c r="BS107" s="69"/>
      <c r="BT107" s="69"/>
    </row>
    <row r="108" spans="2:73">
      <c r="C108" s="103" t="s">
        <v>54</v>
      </c>
      <c r="D108" s="32">
        <v>0</v>
      </c>
      <c r="E108" s="32">
        <v>0</v>
      </c>
      <c r="F108" s="32">
        <v>0</v>
      </c>
      <c r="G108" s="32">
        <v>0</v>
      </c>
      <c r="H108" s="18">
        <f>SUM(D108:G108)</f>
        <v>0</v>
      </c>
      <c r="I108" s="32">
        <v>0</v>
      </c>
      <c r="J108" s="32">
        <v>0</v>
      </c>
      <c r="K108" s="32">
        <v>0</v>
      </c>
      <c r="L108" s="32">
        <v>0</v>
      </c>
      <c r="M108" s="18">
        <f>SUM(I108:L108)</f>
        <v>0</v>
      </c>
      <c r="N108" s="32">
        <v>0</v>
      </c>
      <c r="O108" s="32">
        <v>0</v>
      </c>
      <c r="P108" s="32">
        <v>0</v>
      </c>
      <c r="Q108" s="32">
        <v>0</v>
      </c>
      <c r="R108" s="18">
        <f>SUM(N108:Q108)</f>
        <v>0</v>
      </c>
      <c r="S108" s="32">
        <v>0</v>
      </c>
      <c r="T108" s="32">
        <v>0</v>
      </c>
      <c r="U108" s="32">
        <v>0</v>
      </c>
      <c r="V108" s="32">
        <v>0</v>
      </c>
      <c r="W108" s="18">
        <f>SUM(S108:V108)</f>
        <v>0</v>
      </c>
      <c r="X108" s="32">
        <v>0</v>
      </c>
      <c r="Y108" s="32">
        <v>0</v>
      </c>
      <c r="Z108" s="32">
        <v>0</v>
      </c>
      <c r="AA108" s="32">
        <v>0</v>
      </c>
      <c r="AB108" s="18">
        <f>SUM(X108:AA108)</f>
        <v>0</v>
      </c>
      <c r="AC108" s="32">
        <v>0</v>
      </c>
      <c r="AD108" s="32">
        <v>0</v>
      </c>
      <c r="AE108" s="32">
        <v>0</v>
      </c>
      <c r="AF108" s="32">
        <v>0</v>
      </c>
      <c r="AG108" s="18">
        <f>SUM(AC108:AF108)</f>
        <v>0</v>
      </c>
      <c r="AH108" s="32">
        <v>0</v>
      </c>
      <c r="AI108" s="32">
        <v>0</v>
      </c>
      <c r="AJ108" s="32">
        <v>0</v>
      </c>
      <c r="AK108" s="32">
        <v>0</v>
      </c>
      <c r="AL108" s="18">
        <f>SUM(AH108:AK108)</f>
        <v>0</v>
      </c>
      <c r="AM108" s="32">
        <v>0</v>
      </c>
      <c r="AN108" s="32">
        <v>0</v>
      </c>
      <c r="AO108" s="32">
        <v>0</v>
      </c>
      <c r="AP108" s="32">
        <v>0</v>
      </c>
      <c r="AQ108" s="18">
        <f>SUM(AM108:AP108)</f>
        <v>0</v>
      </c>
      <c r="AR108" s="32">
        <v>0</v>
      </c>
      <c r="AS108" s="20">
        <v>0</v>
      </c>
      <c r="AT108" s="20">
        <v>0</v>
      </c>
      <c r="AU108" s="20">
        <v>0</v>
      </c>
      <c r="AV108" s="18">
        <f>SUM(AR108:AU108)</f>
        <v>0</v>
      </c>
      <c r="AW108" s="20">
        <v>0</v>
      </c>
      <c r="AX108" s="20">
        <v>0</v>
      </c>
      <c r="AY108" s="20">
        <v>0</v>
      </c>
      <c r="AZ108" s="20">
        <v>0</v>
      </c>
      <c r="BA108" s="18">
        <f>SUM(AW108:AZ108)</f>
        <v>0</v>
      </c>
      <c r="BB108" s="20">
        <v>0</v>
      </c>
      <c r="BC108" s="32"/>
      <c r="BD108" s="32"/>
      <c r="BE108" s="32"/>
      <c r="BF108" s="87"/>
      <c r="BG108" s="87"/>
      <c r="BH108" s="87"/>
      <c r="BI108" s="87"/>
      <c r="BJ108" s="87"/>
      <c r="BK108" s="87"/>
      <c r="BL108" s="87"/>
      <c r="BM108" s="87"/>
      <c r="BN108" s="87"/>
      <c r="BO108" s="87"/>
      <c r="BP108" s="87"/>
      <c r="BQ108" s="87"/>
      <c r="BR108" s="87"/>
      <c r="BS108" s="87"/>
      <c r="BT108" s="87"/>
    </row>
    <row r="109" spans="2:73" ht="15.6">
      <c r="B109" s="2"/>
      <c r="C109" s="16" t="s">
        <v>93</v>
      </c>
      <c r="D109" s="94">
        <v>0</v>
      </c>
      <c r="E109" s="94">
        <v>0</v>
      </c>
      <c r="F109" s="94">
        <v>-1.097</v>
      </c>
      <c r="G109" s="94">
        <v>-0.15</v>
      </c>
      <c r="H109" s="95">
        <f>SUM(D109:G109)</f>
        <v>-1.2469999999999999</v>
      </c>
      <c r="I109" s="94">
        <v>0</v>
      </c>
      <c r="J109" s="94">
        <v>0</v>
      </c>
      <c r="K109" s="94">
        <v>0</v>
      </c>
      <c r="L109" s="94">
        <v>0</v>
      </c>
      <c r="M109" s="95">
        <f>SUM(I109:L109)</f>
        <v>0</v>
      </c>
      <c r="N109" s="94">
        <v>0</v>
      </c>
      <c r="O109" s="94">
        <v>-3.7490000000000001</v>
      </c>
      <c r="P109" s="94">
        <v>0</v>
      </c>
      <c r="Q109" s="94">
        <v>0</v>
      </c>
      <c r="R109" s="95">
        <f>SUM(N109:Q109)</f>
        <v>-3.7490000000000001</v>
      </c>
      <c r="S109" s="94">
        <v>0</v>
      </c>
      <c r="T109" s="94">
        <v>0</v>
      </c>
      <c r="U109" s="94">
        <v>0</v>
      </c>
      <c r="V109" s="94">
        <v>0</v>
      </c>
      <c r="W109" s="95">
        <f>SUM(S109:V109)</f>
        <v>0</v>
      </c>
      <c r="X109" s="94">
        <v>0</v>
      </c>
      <c r="Y109" s="94">
        <v>-16.815000000000001</v>
      </c>
      <c r="Z109" s="94">
        <v>0</v>
      </c>
      <c r="AA109" s="94">
        <v>0</v>
      </c>
      <c r="AB109" s="95">
        <f>SUM(X109:AA109)</f>
        <v>-16.815000000000001</v>
      </c>
      <c r="AC109" s="94">
        <v>0</v>
      </c>
      <c r="AD109" s="94">
        <v>0</v>
      </c>
      <c r="AE109" s="94">
        <v>-0.63800000000000001</v>
      </c>
      <c r="AF109" s="94">
        <v>0</v>
      </c>
      <c r="AG109" s="95">
        <f>SUM(AC109:AF109)</f>
        <v>-0.63800000000000001</v>
      </c>
      <c r="AH109" s="94">
        <v>0</v>
      </c>
      <c r="AI109" s="94">
        <v>0</v>
      </c>
      <c r="AJ109" s="94">
        <v>0</v>
      </c>
      <c r="AK109" s="94">
        <v>0</v>
      </c>
      <c r="AL109" s="95">
        <f>SUM(AH109:AK109)</f>
        <v>0</v>
      </c>
      <c r="AM109" s="94">
        <v>0</v>
      </c>
      <c r="AN109" s="94">
        <v>0</v>
      </c>
      <c r="AO109" s="94">
        <v>0</v>
      </c>
      <c r="AP109" s="94">
        <v>0</v>
      </c>
      <c r="AQ109" s="24">
        <f>SUM(AM109:AP109)</f>
        <v>0</v>
      </c>
      <c r="AR109" s="94">
        <v>0</v>
      </c>
      <c r="AS109" s="94">
        <v>0</v>
      </c>
      <c r="AT109" s="94">
        <v>0</v>
      </c>
      <c r="AU109" s="94">
        <v>0</v>
      </c>
      <c r="AV109" s="24">
        <f>SUM(AR109:AU109)</f>
        <v>0</v>
      </c>
      <c r="AW109" s="94">
        <v>0</v>
      </c>
      <c r="AX109" s="94">
        <v>0</v>
      </c>
      <c r="AY109" s="94">
        <v>0</v>
      </c>
      <c r="AZ109" s="94">
        <v>0</v>
      </c>
      <c r="BA109" s="24">
        <f>SUM(AW109:AZ109)</f>
        <v>0</v>
      </c>
      <c r="BB109" s="94">
        <v>0</v>
      </c>
      <c r="BC109" s="26"/>
      <c r="BD109" s="26"/>
      <c r="BE109" s="26"/>
      <c r="BF109" s="101"/>
      <c r="BG109" s="101"/>
      <c r="BH109" s="101"/>
      <c r="BI109" s="101"/>
      <c r="BJ109" s="101"/>
      <c r="BK109" s="101"/>
      <c r="BL109" s="101"/>
      <c r="BM109" s="101"/>
      <c r="BN109" s="101"/>
      <c r="BO109" s="101"/>
      <c r="BP109" s="101"/>
      <c r="BQ109" s="101"/>
      <c r="BR109" s="101"/>
      <c r="BS109" s="101"/>
      <c r="BT109" s="101"/>
    </row>
    <row r="110" spans="2:73">
      <c r="C110" s="1" t="s">
        <v>94</v>
      </c>
      <c r="D110" s="29">
        <f t="shared" ref="D110:AL110" si="96">D107-D109-D108</f>
        <v>0</v>
      </c>
      <c r="E110" s="29">
        <f t="shared" si="96"/>
        <v>0</v>
      </c>
      <c r="F110" s="29">
        <f t="shared" si="96"/>
        <v>0</v>
      </c>
      <c r="G110" s="29">
        <f t="shared" si="96"/>
        <v>0</v>
      </c>
      <c r="H110" s="69">
        <f t="shared" si="96"/>
        <v>0</v>
      </c>
      <c r="I110" s="29">
        <f t="shared" si="96"/>
        <v>0</v>
      </c>
      <c r="J110" s="29">
        <f t="shared" si="96"/>
        <v>-0.24</v>
      </c>
      <c r="K110" s="29">
        <f t="shared" si="96"/>
        <v>-1.099</v>
      </c>
      <c r="L110" s="29">
        <f t="shared" si="96"/>
        <v>-2.2629999999999999</v>
      </c>
      <c r="M110" s="69">
        <f t="shared" si="96"/>
        <v>-3.6020000000000003</v>
      </c>
      <c r="N110" s="29">
        <f t="shared" si="96"/>
        <v>0.27100000000000002</v>
      </c>
      <c r="O110" s="29">
        <f t="shared" si="96"/>
        <v>-0.38500000000000023</v>
      </c>
      <c r="P110" s="29">
        <f t="shared" si="96"/>
        <v>-0.61399999999999999</v>
      </c>
      <c r="Q110" s="29">
        <f t="shared" si="96"/>
        <v>-0.96899999999999997</v>
      </c>
      <c r="R110" s="69">
        <f t="shared" si="96"/>
        <v>-1.6969999999999996</v>
      </c>
      <c r="S110" s="29">
        <f t="shared" si="96"/>
        <v>0.123</v>
      </c>
      <c r="T110" s="29">
        <f t="shared" si="96"/>
        <v>7.3999999999999996E-2</v>
      </c>
      <c r="U110" s="29">
        <f t="shared" si="96"/>
        <v>6.4829999999999997</v>
      </c>
      <c r="V110" s="29">
        <f t="shared" si="96"/>
        <v>2.0030000000000001</v>
      </c>
      <c r="W110" s="69">
        <f t="shared" si="96"/>
        <v>8.6829999999999998</v>
      </c>
      <c r="X110" s="29">
        <f t="shared" si="96"/>
        <v>2.2450000000000001</v>
      </c>
      <c r="Y110" s="29">
        <f t="shared" si="96"/>
        <v>-1.9140000000000015</v>
      </c>
      <c r="Z110" s="29">
        <f t="shared" si="96"/>
        <v>-0.97699999999999998</v>
      </c>
      <c r="AA110" s="29">
        <f t="shared" si="96"/>
        <v>2.0910000000000002</v>
      </c>
      <c r="AB110" s="69">
        <f t="shared" si="96"/>
        <v>1.4450000000000003</v>
      </c>
      <c r="AC110" s="29">
        <f t="shared" si="96"/>
        <v>-0.81899999999999995</v>
      </c>
      <c r="AD110" s="29">
        <f t="shared" si="96"/>
        <v>0</v>
      </c>
      <c r="AE110" s="29">
        <f t="shared" si="96"/>
        <v>-0.749</v>
      </c>
      <c r="AF110" s="29">
        <f t="shared" si="96"/>
        <v>4.9400000000000004</v>
      </c>
      <c r="AG110" s="69">
        <f t="shared" si="96"/>
        <v>3.3720000000000003</v>
      </c>
      <c r="AH110" s="29">
        <f t="shared" si="96"/>
        <v>-1.464</v>
      </c>
      <c r="AI110" s="29">
        <f t="shared" si="96"/>
        <v>-5.4269999999999996</v>
      </c>
      <c r="AJ110" s="29">
        <f t="shared" si="96"/>
        <v>-2.2240000000000002</v>
      </c>
      <c r="AK110" s="29">
        <f t="shared" si="96"/>
        <v>-0.85399999999999998</v>
      </c>
      <c r="AL110" s="69">
        <f t="shared" si="96"/>
        <v>-9.9689999999999994</v>
      </c>
      <c r="AM110" s="29">
        <f>AM107-AM109-AM108</f>
        <v>-1.728</v>
      </c>
      <c r="AN110" s="29">
        <f>AN107-AN109-AN108</f>
        <v>-4.1219999999999999</v>
      </c>
      <c r="AO110" s="29">
        <f ca="1">AO107-AO109-AO108</f>
        <v>-0.75600000000000001</v>
      </c>
      <c r="AP110" s="29">
        <f>AP107-AP109-AP108</f>
        <v>-1.694</v>
      </c>
      <c r="AQ110" s="102">
        <f ca="1">SUM(AQ31:AQ32)</f>
        <v>-8.3000000000000007</v>
      </c>
      <c r="AR110" s="29">
        <f>AR107-AR109-AR108</f>
        <v>-0.61099999999999999</v>
      </c>
      <c r="AS110" s="29">
        <f>AS107-AS109-AS108</f>
        <v>-1.9330000000000001</v>
      </c>
      <c r="AT110" s="29">
        <f>AT107-AT109-AT108</f>
        <v>-1.0329999999999999</v>
      </c>
      <c r="AU110" s="29">
        <f>AU107-AU109-AU108</f>
        <v>-2.234</v>
      </c>
      <c r="AV110" s="69">
        <f>SUM(AV31:AV32)</f>
        <v>-5.8109999999999999</v>
      </c>
      <c r="AW110" s="29">
        <f>AW107-AW109-AW108</f>
        <v>-1.1319999999999999</v>
      </c>
      <c r="AX110" s="29">
        <f>AX107-AX109-AX108</f>
        <v>-0.46400000000000002</v>
      </c>
      <c r="AY110" s="29">
        <f>AY107-AY109-AY108</f>
        <v>-0.63900000000000001</v>
      </c>
      <c r="AZ110" s="29">
        <f>AZ107-AZ109-AZ108</f>
        <v>-1.036</v>
      </c>
      <c r="BA110" s="69">
        <f>SUM(BA31:BA32)</f>
        <v>-3.2709999999999999</v>
      </c>
      <c r="BB110" s="29">
        <f>BB107-BB109-BB108</f>
        <v>0.94299999999999995</v>
      </c>
      <c r="BC110" s="29"/>
      <c r="BD110" s="29"/>
      <c r="BE110" s="29"/>
      <c r="BF110" s="69"/>
      <c r="BG110" s="69"/>
      <c r="BH110" s="69"/>
      <c r="BI110" s="69"/>
      <c r="BJ110" s="69"/>
      <c r="BK110" s="69"/>
      <c r="BL110" s="69"/>
      <c r="BM110" s="69"/>
      <c r="BN110" s="69"/>
      <c r="BO110" s="69"/>
      <c r="BP110" s="69"/>
      <c r="BQ110" s="69"/>
      <c r="BR110" s="69"/>
      <c r="BS110" s="69"/>
      <c r="BT110" s="69"/>
    </row>
    <row r="111" spans="2:73">
      <c r="D111" s="46"/>
      <c r="E111" s="46"/>
      <c r="F111" s="46"/>
      <c r="G111" s="46"/>
      <c r="I111" s="46"/>
      <c r="J111" s="46"/>
      <c r="K111" s="46"/>
      <c r="L111" s="46"/>
      <c r="N111" s="46"/>
      <c r="O111" s="46"/>
      <c r="P111" s="46"/>
      <c r="Q111" s="46"/>
      <c r="S111" s="46"/>
      <c r="T111" s="46"/>
      <c r="U111" s="46"/>
      <c r="V111" s="46"/>
      <c r="X111" s="46"/>
      <c r="Y111" s="46"/>
      <c r="Z111" s="46"/>
      <c r="AA111" s="46"/>
      <c r="AC111" s="46"/>
      <c r="AD111" s="46"/>
      <c r="AE111" s="46"/>
      <c r="AF111" s="46"/>
      <c r="AH111" s="46"/>
      <c r="AI111" s="46"/>
      <c r="AJ111" s="46"/>
      <c r="AK111" s="46"/>
      <c r="AM111" s="46"/>
      <c r="AN111" s="46"/>
      <c r="AO111" s="46"/>
      <c r="AP111" s="46"/>
      <c r="AR111" s="46"/>
      <c r="AS111" s="46"/>
      <c r="AT111" s="46"/>
      <c r="AU111" s="46"/>
      <c r="AW111" s="46"/>
      <c r="AX111" s="46"/>
      <c r="AY111" s="46"/>
      <c r="AZ111" s="46"/>
      <c r="BB111" s="46"/>
      <c r="BC111" s="46"/>
      <c r="BD111" s="46"/>
      <c r="BE111" s="46"/>
    </row>
    <row r="112" spans="2:73">
      <c r="C112" s="18" t="s">
        <v>95</v>
      </c>
      <c r="D112" s="17">
        <f t="shared" ref="D112:AP112" si="97">D70</f>
        <v>0</v>
      </c>
      <c r="E112" s="17">
        <f t="shared" si="97"/>
        <v>0</v>
      </c>
      <c r="F112" s="17">
        <f t="shared" si="97"/>
        <v>0</v>
      </c>
      <c r="G112" s="17">
        <f t="shared" si="97"/>
        <v>0</v>
      </c>
      <c r="H112" s="93">
        <f t="shared" si="97"/>
        <v>0</v>
      </c>
      <c r="I112" s="17">
        <f t="shared" si="97"/>
        <v>5.5170000000000003</v>
      </c>
      <c r="J112" s="17">
        <f t="shared" si="97"/>
        <v>6.593</v>
      </c>
      <c r="K112" s="17">
        <f t="shared" si="97"/>
        <v>12.856</v>
      </c>
      <c r="L112" s="17">
        <f t="shared" si="97"/>
        <v>-108.76</v>
      </c>
      <c r="M112" s="93">
        <f t="shared" si="97"/>
        <v>-83.794000000000011</v>
      </c>
      <c r="N112" s="17">
        <f t="shared" si="97"/>
        <v>17.634</v>
      </c>
      <c r="O112" s="17">
        <f t="shared" si="97"/>
        <v>23.605</v>
      </c>
      <c r="P112" s="17">
        <f t="shared" si="97"/>
        <v>18.335000000000001</v>
      </c>
      <c r="Q112" s="17">
        <f t="shared" si="97"/>
        <v>32.064</v>
      </c>
      <c r="R112" s="93">
        <f t="shared" si="97"/>
        <v>91.638000000000005</v>
      </c>
      <c r="S112" s="17">
        <f t="shared" si="97"/>
        <v>17.027000000000001</v>
      </c>
      <c r="T112" s="17">
        <f t="shared" si="97"/>
        <v>19.350000000000001</v>
      </c>
      <c r="U112" s="17">
        <f t="shared" si="97"/>
        <v>24.221</v>
      </c>
      <c r="V112" s="17">
        <f t="shared" si="97"/>
        <v>33.633000000000003</v>
      </c>
      <c r="W112" s="93">
        <f t="shared" si="97"/>
        <v>94.230999999999995</v>
      </c>
      <c r="X112" s="17">
        <f t="shared" si="97"/>
        <v>32.058999999999997</v>
      </c>
      <c r="Y112" s="17">
        <f t="shared" si="97"/>
        <v>30.646999999999998</v>
      </c>
      <c r="Z112" s="17">
        <f t="shared" si="97"/>
        <v>29.945</v>
      </c>
      <c r="AA112" s="17">
        <f t="shared" si="97"/>
        <v>13.747999999999999</v>
      </c>
      <c r="AB112" s="93">
        <f t="shared" si="97"/>
        <v>106.399</v>
      </c>
      <c r="AC112" s="17">
        <f t="shared" si="97"/>
        <v>32.338999999999999</v>
      </c>
      <c r="AD112" s="17">
        <f t="shared" si="97"/>
        <v>42.112000000000002</v>
      </c>
      <c r="AE112" s="17">
        <f t="shared" si="97"/>
        <v>26.437000000000001</v>
      </c>
      <c r="AF112" s="17">
        <f t="shared" si="97"/>
        <v>34.347999999999999</v>
      </c>
      <c r="AG112" s="93">
        <f t="shared" si="97"/>
        <v>135.23599999999999</v>
      </c>
      <c r="AH112" s="17">
        <f t="shared" si="97"/>
        <v>29.16</v>
      </c>
      <c r="AI112" s="17">
        <f t="shared" si="97"/>
        <v>35.515000000000001</v>
      </c>
      <c r="AJ112" s="17">
        <f t="shared" si="97"/>
        <v>1.2390000000000001</v>
      </c>
      <c r="AK112" s="17">
        <f t="shared" si="97"/>
        <v>-113.654</v>
      </c>
      <c r="AL112" s="93">
        <f t="shared" si="97"/>
        <v>-47.739999999999995</v>
      </c>
      <c r="AM112" s="17">
        <f t="shared" si="97"/>
        <v>19.146000000000001</v>
      </c>
      <c r="AN112" s="17">
        <f t="shared" si="97"/>
        <v>36.524000000000001</v>
      </c>
      <c r="AO112" s="17">
        <f t="shared" si="97"/>
        <v>19.347999999999999</v>
      </c>
      <c r="AP112" s="17">
        <f t="shared" si="97"/>
        <v>5.1440000000000001</v>
      </c>
      <c r="AQ112" s="69">
        <f>AQ114-AQ113</f>
        <v>80.161999999999978</v>
      </c>
      <c r="AR112" s="17">
        <f t="shared" ref="AR112:AW112" si="98">AR70</f>
        <v>29.116</v>
      </c>
      <c r="AS112" s="17">
        <f t="shared" si="98"/>
        <v>-78.650000000000006</v>
      </c>
      <c r="AT112" s="17">
        <f t="shared" si="98"/>
        <v>10.903</v>
      </c>
      <c r="AU112" s="17">
        <f t="shared" si="98"/>
        <v>-34.523000000000003</v>
      </c>
      <c r="AV112" s="69">
        <f>AV114-AV113</f>
        <v>-73.153999999999996</v>
      </c>
      <c r="AW112" s="17">
        <f t="shared" si="98"/>
        <v>-51.286999999999999</v>
      </c>
      <c r="AX112" s="17">
        <f>AX70</f>
        <v>54.753999999999998</v>
      </c>
      <c r="AY112" s="17">
        <f>AY70</f>
        <v>19.283000000000001</v>
      </c>
      <c r="AZ112" s="17">
        <f>AZ70</f>
        <v>10.766999999999999</v>
      </c>
      <c r="BA112" s="69">
        <f>BA114-BA113</f>
        <v>33.516999999999996</v>
      </c>
      <c r="BB112" s="17">
        <f>BB70</f>
        <v>18.018999999999998</v>
      </c>
      <c r="BC112" s="29"/>
      <c r="BD112" s="29"/>
      <c r="BE112" s="29"/>
      <c r="BF112" s="69"/>
      <c r="BG112" s="69"/>
      <c r="BH112" s="69"/>
      <c r="BI112" s="69"/>
      <c r="BJ112" s="69"/>
      <c r="BK112" s="69"/>
      <c r="BL112" s="69"/>
      <c r="BM112" s="69"/>
      <c r="BN112" s="69"/>
      <c r="BO112" s="69"/>
      <c r="BP112" s="69"/>
      <c r="BQ112" s="69"/>
      <c r="BR112" s="69"/>
      <c r="BS112" s="69"/>
      <c r="BT112" s="69"/>
    </row>
    <row r="113" spans="3:73" ht="15.6">
      <c r="C113" s="16" t="s">
        <v>79</v>
      </c>
      <c r="D113" s="94">
        <v>0</v>
      </c>
      <c r="E113" s="94">
        <v>0</v>
      </c>
      <c r="F113" s="94">
        <v>0</v>
      </c>
      <c r="G113" s="94">
        <v>0</v>
      </c>
      <c r="H113" s="95">
        <f>SUM(D113:G113)</f>
        <v>0</v>
      </c>
      <c r="I113" s="94">
        <v>0</v>
      </c>
      <c r="J113" s="94">
        <v>-2.8969999999999998</v>
      </c>
      <c r="K113" s="94">
        <v>-3.2629999999999999</v>
      </c>
      <c r="L113" s="94">
        <v>106.236</v>
      </c>
      <c r="M113" s="95">
        <f>SUM(I113:L113)</f>
        <v>100.07600000000001</v>
      </c>
      <c r="N113" s="94">
        <v>1.1319999999999999</v>
      </c>
      <c r="O113" s="94">
        <v>-3.9769999999999999</v>
      </c>
      <c r="P113" s="94">
        <v>6.0430000000000001</v>
      </c>
      <c r="Q113" s="94">
        <v>-8.4510000000000005</v>
      </c>
      <c r="R113" s="95">
        <f>SUM(N113:Q113)</f>
        <v>-5.2530000000000001</v>
      </c>
      <c r="S113" s="94">
        <v>5.944</v>
      </c>
      <c r="T113" s="94">
        <v>10.9</v>
      </c>
      <c r="U113" s="94">
        <v>10.648999999999999</v>
      </c>
      <c r="V113" s="94">
        <v>2.1269999999999998</v>
      </c>
      <c r="W113" s="95">
        <f>SUM(S113:V113)</f>
        <v>29.62</v>
      </c>
      <c r="X113" s="94">
        <v>-2.1480000000000001</v>
      </c>
      <c r="Y113" s="94">
        <v>13.776</v>
      </c>
      <c r="Z113" s="94">
        <v>8.1620000000000008</v>
      </c>
      <c r="AA113" s="94">
        <v>23.247</v>
      </c>
      <c r="AB113" s="95">
        <f>SUM(X113:AA113)</f>
        <v>43.036999999999999</v>
      </c>
      <c r="AC113" s="94">
        <v>0.123</v>
      </c>
      <c r="AD113" s="94">
        <v>8.4710000000000001</v>
      </c>
      <c r="AE113" s="94">
        <v>12.063000000000001</v>
      </c>
      <c r="AF113" s="94">
        <v>7.8840000000000003</v>
      </c>
      <c r="AG113" s="95">
        <f>SUM(AC113:AF113)</f>
        <v>28.541</v>
      </c>
      <c r="AH113" s="94">
        <v>7.7619999999999996</v>
      </c>
      <c r="AI113" s="94">
        <v>7.46</v>
      </c>
      <c r="AJ113" s="94">
        <v>23.170999999999999</v>
      </c>
      <c r="AK113" s="94">
        <v>169.22800000000001</v>
      </c>
      <c r="AL113" s="95">
        <f>SUM(AH113:AK113)</f>
        <v>207.62100000000001</v>
      </c>
      <c r="AM113" s="94">
        <v>19.547000000000001</v>
      </c>
      <c r="AN113" s="94">
        <v>13.811999999999999</v>
      </c>
      <c r="AO113" s="94">
        <v>10.917999999999999</v>
      </c>
      <c r="AP113" s="94">
        <v>24.076000000000001</v>
      </c>
      <c r="AQ113" s="104">
        <f>SUM(AM113:AP113)</f>
        <v>68.353000000000009</v>
      </c>
      <c r="AR113" s="94">
        <v>23.597999999999999</v>
      </c>
      <c r="AS113" s="94">
        <v>130.67699999999999</v>
      </c>
      <c r="AT113" s="94">
        <v>18.751999999999999</v>
      </c>
      <c r="AU113" s="94">
        <v>32.156999999999996</v>
      </c>
      <c r="AV113" s="104">
        <f>SUM(AR113:AU113)</f>
        <v>205.18399999999997</v>
      </c>
      <c r="AW113" s="94">
        <v>55.973999999999997</v>
      </c>
      <c r="AX113" s="94">
        <v>18.331</v>
      </c>
      <c r="AY113" s="94">
        <v>18.984999999999999</v>
      </c>
      <c r="AZ113" s="94">
        <v>19.201000000000001</v>
      </c>
      <c r="BA113" s="104">
        <f>SUM(AW113:AZ113)</f>
        <v>112.49099999999999</v>
      </c>
      <c r="BB113" s="94">
        <v>19.64</v>
      </c>
      <c r="BC113" s="76"/>
      <c r="BD113" s="76"/>
      <c r="BE113" s="76"/>
      <c r="BF113" s="101"/>
      <c r="BG113" s="79"/>
      <c r="BH113" s="79"/>
      <c r="BI113" s="79"/>
      <c r="BJ113" s="79"/>
      <c r="BK113" s="79"/>
      <c r="BL113" s="79"/>
      <c r="BM113" s="79"/>
      <c r="BN113" s="79"/>
      <c r="BO113" s="79"/>
      <c r="BP113" s="79"/>
      <c r="BQ113" s="79"/>
      <c r="BR113" s="79"/>
      <c r="BS113" s="79"/>
      <c r="BT113" s="79"/>
    </row>
    <row r="114" spans="3:73">
      <c r="C114" s="1" t="s">
        <v>96</v>
      </c>
      <c r="D114" s="29">
        <f t="shared" ref="D114:AM114" si="99">SUM(D112:D113)</f>
        <v>0</v>
      </c>
      <c r="E114" s="29">
        <f t="shared" si="99"/>
        <v>0</v>
      </c>
      <c r="F114" s="29">
        <f t="shared" si="99"/>
        <v>0</v>
      </c>
      <c r="G114" s="29">
        <f t="shared" si="99"/>
        <v>0</v>
      </c>
      <c r="H114" s="69">
        <f t="shared" si="99"/>
        <v>0</v>
      </c>
      <c r="I114" s="29">
        <f t="shared" si="99"/>
        <v>5.5170000000000003</v>
      </c>
      <c r="J114" s="29">
        <f t="shared" si="99"/>
        <v>3.6960000000000002</v>
      </c>
      <c r="K114" s="29">
        <f t="shared" si="99"/>
        <v>9.593</v>
      </c>
      <c r="L114" s="29">
        <f t="shared" si="99"/>
        <v>-2.5240000000000009</v>
      </c>
      <c r="M114" s="69">
        <f t="shared" si="99"/>
        <v>16.281999999999996</v>
      </c>
      <c r="N114" s="29">
        <f t="shared" si="99"/>
        <v>18.766000000000002</v>
      </c>
      <c r="O114" s="29">
        <f t="shared" si="99"/>
        <v>19.628</v>
      </c>
      <c r="P114" s="29">
        <f t="shared" si="99"/>
        <v>24.378</v>
      </c>
      <c r="Q114" s="29">
        <f t="shared" si="99"/>
        <v>23.613</v>
      </c>
      <c r="R114" s="69">
        <f t="shared" si="99"/>
        <v>86.385000000000005</v>
      </c>
      <c r="S114" s="29">
        <f t="shared" si="99"/>
        <v>22.971</v>
      </c>
      <c r="T114" s="29">
        <f t="shared" si="99"/>
        <v>30.25</v>
      </c>
      <c r="U114" s="29">
        <f t="shared" si="99"/>
        <v>34.869999999999997</v>
      </c>
      <c r="V114" s="29">
        <f t="shared" si="99"/>
        <v>35.760000000000005</v>
      </c>
      <c r="W114" s="69">
        <f t="shared" si="99"/>
        <v>123.851</v>
      </c>
      <c r="X114" s="29">
        <f t="shared" si="99"/>
        <v>29.910999999999998</v>
      </c>
      <c r="Y114" s="29">
        <f t="shared" si="99"/>
        <v>44.423000000000002</v>
      </c>
      <c r="Z114" s="29">
        <f t="shared" si="99"/>
        <v>38.106999999999999</v>
      </c>
      <c r="AA114" s="29">
        <f t="shared" si="99"/>
        <v>36.994999999999997</v>
      </c>
      <c r="AB114" s="69">
        <f t="shared" si="99"/>
        <v>149.43600000000001</v>
      </c>
      <c r="AC114" s="29">
        <f t="shared" si="99"/>
        <v>32.461999999999996</v>
      </c>
      <c r="AD114" s="29">
        <f t="shared" si="99"/>
        <v>50.582999999999998</v>
      </c>
      <c r="AE114" s="29">
        <f t="shared" si="99"/>
        <v>38.5</v>
      </c>
      <c r="AF114" s="29">
        <f t="shared" si="99"/>
        <v>42.231999999999999</v>
      </c>
      <c r="AG114" s="69">
        <f t="shared" si="99"/>
        <v>163.77699999999999</v>
      </c>
      <c r="AH114" s="29">
        <f t="shared" si="99"/>
        <v>36.921999999999997</v>
      </c>
      <c r="AI114" s="29">
        <f t="shared" si="99"/>
        <v>42.975000000000001</v>
      </c>
      <c r="AJ114" s="29">
        <f t="shared" si="99"/>
        <v>24.41</v>
      </c>
      <c r="AK114" s="29">
        <f t="shared" si="99"/>
        <v>55.574000000000012</v>
      </c>
      <c r="AL114" s="69">
        <f t="shared" si="99"/>
        <v>159.88100000000003</v>
      </c>
      <c r="AM114" s="29">
        <f t="shared" si="99"/>
        <v>38.692999999999998</v>
      </c>
      <c r="AN114" s="29">
        <f>SUM(AN112:AN113)</f>
        <v>50.335999999999999</v>
      </c>
      <c r="AO114" s="29">
        <f>SUM(AO112:AO113)</f>
        <v>30.265999999999998</v>
      </c>
      <c r="AP114" s="29">
        <f>SUM(AP112:AP113)</f>
        <v>29.22</v>
      </c>
      <c r="AQ114" s="91">
        <f>AQ34</f>
        <v>148.51499999999999</v>
      </c>
      <c r="AR114" s="29">
        <f>SUM(AR112:AR113)</f>
        <v>52.713999999999999</v>
      </c>
      <c r="AS114" s="29">
        <f>SUM(AS112:AS113)</f>
        <v>52.026999999999987</v>
      </c>
      <c r="AT114" s="29">
        <f>SUM(AT112:AT113)</f>
        <v>29.655000000000001</v>
      </c>
      <c r="AU114" s="29">
        <f>SUM(AU112:AU113)</f>
        <v>-2.3660000000000068</v>
      </c>
      <c r="AV114" s="100">
        <f>AV34</f>
        <v>132.02999999999997</v>
      </c>
      <c r="AW114" s="29">
        <f>SUM(AW112:AW113)</f>
        <v>4.6869999999999976</v>
      </c>
      <c r="AX114" s="29">
        <f>SUM(AX112:AX113)</f>
        <v>73.084999999999994</v>
      </c>
      <c r="AY114" s="29">
        <f>SUM(AY112:AY113)</f>
        <v>38.268000000000001</v>
      </c>
      <c r="AZ114" s="29">
        <f>SUM(AZ112:AZ113)</f>
        <v>29.968</v>
      </c>
      <c r="BA114" s="100">
        <f>BA34</f>
        <v>146.00799999999998</v>
      </c>
      <c r="BB114" s="29">
        <f>SUM(BB112:BB113)</f>
        <v>37.658999999999999</v>
      </c>
      <c r="BC114" s="77"/>
      <c r="BD114" s="77"/>
      <c r="BE114" s="77"/>
      <c r="BF114" s="100"/>
      <c r="BG114" s="100"/>
      <c r="BH114" s="100"/>
      <c r="BI114" s="100"/>
      <c r="BJ114" s="100"/>
      <c r="BK114" s="100"/>
      <c r="BL114" s="100"/>
      <c r="BM114" s="100"/>
      <c r="BN114" s="100"/>
      <c r="BO114" s="100"/>
      <c r="BP114" s="100"/>
      <c r="BQ114" s="100"/>
      <c r="BR114" s="100"/>
      <c r="BS114" s="100"/>
      <c r="BT114" s="100"/>
    </row>
    <row r="115" spans="3:73">
      <c r="C115" s="2"/>
      <c r="D115" s="46"/>
      <c r="E115" s="46"/>
      <c r="F115" s="46"/>
      <c r="G115" s="46"/>
      <c r="H115" s="2"/>
      <c r="I115" s="46"/>
      <c r="J115" s="46"/>
      <c r="K115" s="46"/>
      <c r="L115" s="46"/>
      <c r="M115" s="2"/>
      <c r="N115" s="46"/>
      <c r="O115" s="46"/>
      <c r="P115" s="46"/>
      <c r="Q115" s="46"/>
      <c r="R115" s="2"/>
      <c r="S115" s="46"/>
      <c r="T115" s="46"/>
      <c r="U115" s="46"/>
      <c r="V115" s="46"/>
      <c r="W115" s="2"/>
      <c r="X115" s="46"/>
      <c r="Y115" s="46"/>
      <c r="Z115" s="46"/>
      <c r="AA115" s="46"/>
      <c r="AB115" s="2"/>
      <c r="AC115" s="46"/>
      <c r="AD115" s="46"/>
      <c r="AE115" s="46"/>
      <c r="AF115" s="46"/>
      <c r="AG115" s="2"/>
      <c r="AH115" s="46"/>
      <c r="AI115" s="46"/>
      <c r="AJ115" s="46"/>
      <c r="AK115" s="46"/>
      <c r="AL115" s="2"/>
      <c r="AM115" s="46"/>
      <c r="AN115" s="46"/>
      <c r="AO115" s="46"/>
      <c r="AP115" s="46"/>
      <c r="AQ115" s="2"/>
      <c r="AR115" s="46"/>
      <c r="AS115" s="46"/>
      <c r="AT115" s="46"/>
      <c r="AU115" s="46"/>
      <c r="AV115" s="2"/>
      <c r="AW115" s="46"/>
      <c r="AX115" s="46"/>
      <c r="AY115" s="46"/>
      <c r="AZ115" s="46"/>
      <c r="BA115" s="2"/>
      <c r="BB115" s="46"/>
      <c r="BC115" s="46"/>
      <c r="BD115" s="46"/>
      <c r="BE115" s="46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</row>
  </sheetData>
  <phoneticPr fontId="43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EFD68-D9A7-4E0C-9163-5CF5560B90F3}">
  <sheetPr>
    <outlinePr summaryBelow="0"/>
  </sheetPr>
  <dimension ref="A1:AC51"/>
  <sheetViews>
    <sheetView showGridLines="0" zoomScale="90" zoomScaleNormal="85"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E17" sqref="E17"/>
    </sheetView>
  </sheetViews>
  <sheetFormatPr defaultColWidth="0" defaultRowHeight="13.8" outlineLevelCol="1"/>
  <cols>
    <col min="1" max="1" width="0.6640625" style="1" customWidth="1"/>
    <col min="2" max="2" width="0.6640625" style="105" customWidth="1"/>
    <col min="3" max="3" width="40.44140625" style="1" customWidth="1"/>
    <col min="4" max="4" width="10.109375" style="1" customWidth="1" outlineLevel="1"/>
    <col min="5" max="5" width="11.77734375" style="1" customWidth="1" outlineLevel="1"/>
    <col min="6" max="6" width="11.44140625" style="1" customWidth="1" outlineLevel="1"/>
    <col min="7" max="8" width="11.109375" style="1" customWidth="1" outlineLevel="1"/>
    <col min="9" max="9" width="10.44140625" style="1" customWidth="1"/>
    <col min="10" max="10" width="11.33203125" style="1" customWidth="1"/>
    <col min="11" max="11" width="11.77734375" style="1" customWidth="1"/>
    <col min="12" max="12" width="12.109375" style="1" customWidth="1"/>
    <col min="13" max="13" width="11.6640625" style="1" customWidth="1"/>
    <col min="14" max="14" width="11.109375" style="1" customWidth="1"/>
    <col min="15" max="15" width="10.44140625" style="1" customWidth="1"/>
    <col min="16" max="16" width="10.77734375" style="1" customWidth="1"/>
    <col min="17" max="17" width="11.33203125" style="1" customWidth="1"/>
    <col min="18" max="18" width="12.6640625" style="1" customWidth="1"/>
    <col min="19" max="19" width="12" style="1" customWidth="1"/>
    <col min="20" max="20" width="12.109375" style="1" customWidth="1"/>
    <col min="21" max="21" width="11.77734375" style="1" customWidth="1"/>
    <col min="22" max="22" width="12.44140625" style="1" customWidth="1"/>
    <col min="23" max="23" width="11.33203125" style="1" customWidth="1"/>
    <col min="24" max="24" width="12.33203125" style="1" customWidth="1"/>
    <col min="25" max="25" width="11.44140625" style="1" customWidth="1"/>
    <col min="26" max="27" width="11.33203125" style="1" customWidth="1"/>
    <col min="28" max="28" width="11.44140625" style="1" customWidth="1"/>
    <col min="29" max="29" width="8.109375" style="1" customWidth="1"/>
    <col min="30" max="16384" width="8.109375" style="1" hidden="1"/>
  </cols>
  <sheetData>
    <row r="1" spans="2:28" ht="5.25" customHeight="1"/>
    <row r="2" spans="2:28" ht="38.25" hidden="1" customHeight="1">
      <c r="B2" s="106"/>
      <c r="C2" s="107"/>
      <c r="D2" s="108">
        <v>40908</v>
      </c>
      <c r="E2" s="108">
        <v>41274</v>
      </c>
      <c r="F2" s="108">
        <v>41639</v>
      </c>
      <c r="G2" s="108">
        <v>42004</v>
      </c>
      <c r="H2" s="108">
        <v>42369</v>
      </c>
      <c r="I2" s="108">
        <v>42735</v>
      </c>
      <c r="J2" s="108">
        <v>43100</v>
      </c>
      <c r="K2" s="108">
        <v>43465</v>
      </c>
      <c r="L2" s="108">
        <v>43830</v>
      </c>
      <c r="M2" s="108">
        <v>44196</v>
      </c>
      <c r="N2" s="108">
        <v>44561</v>
      </c>
      <c r="O2" s="108">
        <v>44926</v>
      </c>
      <c r="P2" s="108">
        <v>45291</v>
      </c>
      <c r="Q2" s="108">
        <v>45657</v>
      </c>
      <c r="R2" s="108">
        <v>46022</v>
      </c>
      <c r="S2" s="108">
        <v>46387</v>
      </c>
      <c r="T2" s="108">
        <v>46752</v>
      </c>
      <c r="U2" s="108">
        <v>47118</v>
      </c>
      <c r="V2" s="108">
        <v>47483</v>
      </c>
      <c r="W2" s="108">
        <v>47848</v>
      </c>
      <c r="X2" s="108">
        <v>48213</v>
      </c>
      <c r="Y2" s="108">
        <v>48579</v>
      </c>
      <c r="Z2" s="108">
        <v>48944</v>
      </c>
      <c r="AA2" s="108">
        <v>49309</v>
      </c>
      <c r="AB2" s="108">
        <v>49674</v>
      </c>
    </row>
    <row r="3" spans="2:28" ht="14.4">
      <c r="B3" s="183"/>
      <c r="C3" s="180" t="s">
        <v>97</v>
      </c>
      <c r="D3" s="169" t="s">
        <v>379</v>
      </c>
      <c r="E3" s="169" t="s">
        <v>380</v>
      </c>
      <c r="F3" s="169" t="s">
        <v>381</v>
      </c>
      <c r="G3" s="169" t="s">
        <v>382</v>
      </c>
      <c r="H3" s="169" t="s">
        <v>383</v>
      </c>
      <c r="I3" s="169" t="s">
        <v>358</v>
      </c>
      <c r="J3" s="169" t="s">
        <v>359</v>
      </c>
      <c r="K3" s="169" t="s">
        <v>355</v>
      </c>
      <c r="L3" s="169" t="s">
        <v>356</v>
      </c>
      <c r="M3" s="169" t="s">
        <v>357</v>
      </c>
      <c r="N3" s="178" t="s">
        <v>340</v>
      </c>
      <c r="O3" s="178" t="s">
        <v>341</v>
      </c>
      <c r="P3" s="178" t="s">
        <v>342</v>
      </c>
      <c r="Q3" s="178" t="s">
        <v>343</v>
      </c>
      <c r="R3" s="178" t="s">
        <v>344</v>
      </c>
      <c r="S3" s="178" t="s">
        <v>345</v>
      </c>
      <c r="T3" s="178" t="s">
        <v>346</v>
      </c>
      <c r="U3" s="178" t="s">
        <v>347</v>
      </c>
      <c r="V3" s="178" t="s">
        <v>348</v>
      </c>
      <c r="W3" s="178" t="s">
        <v>349</v>
      </c>
      <c r="X3" s="178" t="s">
        <v>350</v>
      </c>
      <c r="Y3" s="178" t="s">
        <v>351</v>
      </c>
      <c r="Z3" s="178" t="s">
        <v>352</v>
      </c>
      <c r="AA3" s="178" t="s">
        <v>353</v>
      </c>
      <c r="AB3" s="178" t="s">
        <v>354</v>
      </c>
    </row>
    <row r="4" spans="2:28">
      <c r="B4" s="109"/>
      <c r="C4" s="4" t="s">
        <v>42</v>
      </c>
      <c r="D4" s="110">
        <f>'Cintas PNL'!H3</f>
        <v>271.13900000000001</v>
      </c>
      <c r="E4" s="110">
        <f>'Cintas PNL'!M3</f>
        <v>591.28700000000003</v>
      </c>
      <c r="F4" s="110">
        <f>'Cintas PNL'!R3</f>
        <v>872.423</v>
      </c>
      <c r="G4" s="110">
        <f>'Cintas PNL'!W3</f>
        <v>1172.875</v>
      </c>
      <c r="H4" s="110">
        <f>'Cintas PNL'!AB3</f>
        <v>1324.8029999999999</v>
      </c>
      <c r="I4" s="110">
        <f>'Cintas PNL'!AG3</f>
        <v>1487.973</v>
      </c>
      <c r="J4" s="110">
        <f>'Cintas PNL'!AL3</f>
        <v>1618.6929999999998</v>
      </c>
      <c r="K4" s="110">
        <f>'Cintas PNL'!AQ3</f>
        <v>1890.9220000000003</v>
      </c>
      <c r="L4" s="110">
        <f>'Cintas PNL'!AV3</f>
        <v>2161.7609999999995</v>
      </c>
      <c r="M4" s="110">
        <f>'Cintas PNL'!BA3</f>
        <v>2363.567</v>
      </c>
      <c r="N4" s="184">
        <f>'Cintas PNL'!BF3</f>
        <v>2504.75103352203</v>
      </c>
      <c r="O4" s="184">
        <f>'Cintas PNL'!BG3</f>
        <v>2754.7041387817476</v>
      </c>
      <c r="P4" s="184">
        <f>'Cintas PNL'!BH3</f>
        <v>2449.8349020257542</v>
      </c>
      <c r="Q4" s="184">
        <f>'Cintas PNL'!BI3</f>
        <v>2480.2936982127299</v>
      </c>
      <c r="R4" s="184">
        <f>'Cintas PNL'!BJ3</f>
        <v>2465.4924175714405</v>
      </c>
      <c r="S4" s="184">
        <f>'Cintas PNL'!BK3</f>
        <v>2426.5333105726531</v>
      </c>
      <c r="T4" s="184">
        <f>'Cintas PNL'!BL3</f>
        <v>2387.9350947634398</v>
      </c>
      <c r="U4" s="184">
        <f>'Cintas PNL'!BM3</f>
        <v>2300.0882217835965</v>
      </c>
      <c r="V4" s="184">
        <f>'Cintas PNL'!BN3</f>
        <v>2259.9669298167764</v>
      </c>
      <c r="W4" s="184">
        <f>'Cintas PNL'!BO3</f>
        <v>2150.8298446574599</v>
      </c>
      <c r="X4" s="184">
        <f>'Cintas PNL'!BP3</f>
        <v>2020.6918960438559</v>
      </c>
      <c r="Y4" s="184">
        <f>'Cintas PNL'!BQ3</f>
        <v>1720.5779736827976</v>
      </c>
      <c r="Z4" s="184">
        <f>'Cintas PNL'!BR3</f>
        <v>1547.4954215511214</v>
      </c>
      <c r="AA4" s="184">
        <f>'Cintas PNL'!BS3</f>
        <v>1200.6112015171661</v>
      </c>
      <c r="AB4" s="184">
        <f>'Cintas PNL'!BT3</f>
        <v>1054.8641557415517</v>
      </c>
    </row>
    <row r="5" spans="2:28">
      <c r="B5" s="111"/>
      <c r="C5" s="8" t="s">
        <v>43</v>
      </c>
      <c r="D5" s="110">
        <f>'Cintas PNL'!H4</f>
        <v>3.5216034873285178</v>
      </c>
      <c r="E5" s="110">
        <f>'Cintas PNL'!M4</f>
        <v>4.8240601378852066</v>
      </c>
      <c r="F5" s="110">
        <f>'Cintas PNL'!R4</f>
        <v>6.3060468742386577</v>
      </c>
      <c r="G5" s="110">
        <f>'Cintas PNL'!W4</f>
        <v>8.3627942632638064</v>
      </c>
      <c r="H5" s="110">
        <f>'Cintas PNL'!AB4</f>
        <v>9.392727964972396</v>
      </c>
      <c r="I5" s="110">
        <f>'Cintas PNL'!AG4</f>
        <v>10.267981251010182</v>
      </c>
      <c r="J5" s="110">
        <f>'Cintas PNL'!AL4</f>
        <v>11.036384689400982</v>
      </c>
      <c r="K5" s="110">
        <f ca="1">'Cintas PNL'!AQ4</f>
        <v>13.705290166533203</v>
      </c>
      <c r="L5" s="110">
        <f>'Cintas PNL'!AV4</f>
        <v>16.232815540728378</v>
      </c>
      <c r="M5" s="110">
        <f>'Cintas PNL'!BA4</f>
        <v>12.456114586005855</v>
      </c>
      <c r="N5" s="184">
        <f ca="1">'Cintas PNL'!BF4</f>
        <v>11.786561061084024</v>
      </c>
      <c r="O5" s="184">
        <f ca="1">'Cintas PNL'!BG4</f>
        <v>13.398841359576833</v>
      </c>
      <c r="P5" s="184">
        <f ca="1">'Cintas PNL'!BH4</f>
        <v>15.130726941158965</v>
      </c>
      <c r="Q5" s="184">
        <f ca="1">'Cintas PNL'!BI4</f>
        <v>17.152689025313613</v>
      </c>
      <c r="R5" s="184">
        <f ca="1">'Cintas PNL'!BJ4</f>
        <v>17.046322141608862</v>
      </c>
      <c r="S5" s="184">
        <f ca="1">'Cintas PNL'!BK4</f>
        <v>16.766349151175806</v>
      </c>
      <c r="T5" s="184">
        <f ca="1">'Cintas PNL'!BL4</f>
        <v>18.24648660089316</v>
      </c>
      <c r="U5" s="184">
        <f ca="1">'Cintas PNL'!BM4</f>
        <v>17.55053482428993</v>
      </c>
      <c r="V5" s="184">
        <f ca="1">'Cintas PNL'!BN4</f>
        <v>17.232680773522155</v>
      </c>
      <c r="W5" s="184">
        <f ca="1">'Cintas PNL'!BO4</f>
        <v>16.368060944341067</v>
      </c>
      <c r="X5" s="184">
        <f ca="1">'Cintas PNL'!BP4</f>
        <v>15.33706537820499</v>
      </c>
      <c r="Y5" s="184">
        <f ca="1">'Cintas PNL'!BQ4</f>
        <v>12.95946432804049</v>
      </c>
      <c r="Z5" s="184">
        <f ca="1">'Cintas PNL'!BR4</f>
        <v>11.588247509853908</v>
      </c>
      <c r="AA5" s="184">
        <f ca="1">'Cintas PNL'!BS4</f>
        <v>8.8401168021888683</v>
      </c>
      <c r="AB5" s="184">
        <f ca="1">'Cintas PNL'!BT4</f>
        <v>7.6854608423178172</v>
      </c>
    </row>
    <row r="6" spans="2:28" s="2" customFormat="1" ht="14.4">
      <c r="B6" s="105">
        <v>0.5</v>
      </c>
      <c r="C6" s="112"/>
      <c r="D6" s="113"/>
      <c r="E6" s="113"/>
      <c r="F6" s="113"/>
      <c r="G6" s="113"/>
      <c r="H6" s="113"/>
      <c r="I6" s="113"/>
      <c r="J6" s="113"/>
      <c r="K6" s="114"/>
      <c r="L6" s="114"/>
      <c r="M6" s="114"/>
      <c r="N6" s="114"/>
      <c r="O6" s="114"/>
      <c r="P6" s="114"/>
      <c r="Q6" s="114"/>
      <c r="R6" s="114"/>
      <c r="S6" s="114"/>
      <c r="T6" s="114"/>
      <c r="U6" s="114"/>
      <c r="V6" s="114"/>
      <c r="W6" s="114"/>
      <c r="X6" s="114"/>
      <c r="Y6" s="114"/>
      <c r="Z6" s="114"/>
      <c r="AA6" s="114"/>
      <c r="AB6" s="114"/>
    </row>
    <row r="7" spans="2:28">
      <c r="B7" s="182">
        <v>0.5</v>
      </c>
      <c r="C7" s="171" t="s">
        <v>98</v>
      </c>
      <c r="D7" s="172"/>
      <c r="E7" s="172"/>
      <c r="F7" s="172"/>
      <c r="G7" s="172"/>
      <c r="H7" s="172"/>
      <c r="I7" s="172"/>
      <c r="J7" s="172"/>
      <c r="K7" s="172"/>
      <c r="L7" s="172"/>
      <c r="M7" s="172"/>
      <c r="N7" s="172"/>
      <c r="O7" s="172"/>
      <c r="P7" s="172"/>
      <c r="Q7" s="172"/>
      <c r="R7" s="172"/>
      <c r="S7" s="172"/>
      <c r="T7" s="172"/>
      <c r="U7" s="172"/>
      <c r="V7" s="172"/>
      <c r="W7" s="172"/>
      <c r="X7" s="172"/>
      <c r="Y7" s="172"/>
      <c r="Z7" s="172"/>
      <c r="AA7" s="172"/>
      <c r="AB7" s="172"/>
    </row>
    <row r="8" spans="2:28">
      <c r="J8" s="69"/>
      <c r="K8" s="2"/>
      <c r="L8" s="2"/>
    </row>
    <row r="9" spans="2:28">
      <c r="C9" s="70" t="s">
        <v>99</v>
      </c>
      <c r="D9" s="87">
        <v>82.075999999999993</v>
      </c>
      <c r="E9" s="87">
        <v>387.19600000000003</v>
      </c>
      <c r="F9" s="87">
        <v>636.50400000000002</v>
      </c>
      <c r="G9" s="87">
        <v>684.04200000000003</v>
      </c>
      <c r="H9" s="87">
        <v>988.78499999999997</v>
      </c>
      <c r="I9" s="87">
        <v>365.96300000000002</v>
      </c>
      <c r="J9" s="87">
        <v>386.03500000000003</v>
      </c>
      <c r="K9" s="21">
        <v>309.62200000000001</v>
      </c>
      <c r="L9" s="21">
        <v>637.34400000000005</v>
      </c>
      <c r="M9" s="21">
        <v>1057.769</v>
      </c>
      <c r="N9" s="78">
        <f ca="1">'Cintas CF'!N43</f>
        <v>2006.1037258638851</v>
      </c>
      <c r="O9" s="78">
        <f ca="1">'Cintas CF'!O43</f>
        <v>3059.4655452530978</v>
      </c>
      <c r="P9" s="78">
        <f ca="1">'Cintas CF'!P43</f>
        <v>4216.8416773425433</v>
      </c>
      <c r="Q9" s="78">
        <f ca="1">'Cintas CF'!Q43</f>
        <v>5474.332534503048</v>
      </c>
      <c r="R9" s="78">
        <f ca="1">'Cintas CF'!R43</f>
        <v>6726.9965620049707</v>
      </c>
      <c r="S9" s="78">
        <f ca="1">'Cintas CF'!S43</f>
        <v>7962.3590995677769</v>
      </c>
      <c r="T9" s="78">
        <f ca="1">'Cintas CF'!T43</f>
        <v>9278.7332812820096</v>
      </c>
      <c r="U9" s="78">
        <f ca="1">'Cintas CF'!U43</f>
        <v>10552.188330828265</v>
      </c>
      <c r="V9" s="78">
        <f ca="1">'Cintas CF'!V43</f>
        <v>11802.642944079169</v>
      </c>
      <c r="W9" s="78">
        <f ca="1">'Cintas CF'!W43</f>
        <v>13000.155749015365</v>
      </c>
      <c r="X9" s="78">
        <f ca="1">'Cintas CF'!X43</f>
        <v>14131.572725272441</v>
      </c>
      <c r="Y9" s="78">
        <f ca="1">'Cintas CF'!Y43</f>
        <v>15116.447326144264</v>
      </c>
      <c r="Z9" s="78">
        <f ca="1">'Cintas CF'!Z43</f>
        <v>16005.914969842164</v>
      </c>
      <c r="AA9" s="78">
        <f ca="1">'Cintas CF'!AA43</f>
        <v>16724.905917351924</v>
      </c>
      <c r="AB9" s="78">
        <f ca="1">'Cintas CF'!AB43</f>
        <v>17359.000227735502</v>
      </c>
    </row>
    <row r="10" spans="2:28">
      <c r="C10" s="70" t="s">
        <v>100</v>
      </c>
      <c r="D10" s="87">
        <v>75.822000000000003</v>
      </c>
      <c r="E10" s="87">
        <v>0</v>
      </c>
      <c r="F10" s="87">
        <v>0</v>
      </c>
      <c r="G10" s="87">
        <v>0</v>
      </c>
      <c r="H10" s="87">
        <v>0</v>
      </c>
      <c r="I10" s="87">
        <v>60</v>
      </c>
      <c r="J10" s="87">
        <v>215</v>
      </c>
      <c r="K10" s="21">
        <v>515</v>
      </c>
      <c r="L10" s="21">
        <v>440</v>
      </c>
      <c r="M10" s="21">
        <v>1075</v>
      </c>
      <c r="N10" s="78">
        <f>M10</f>
        <v>1075</v>
      </c>
      <c r="O10" s="78">
        <f>N10</f>
        <v>1075</v>
      </c>
      <c r="P10" s="78">
        <f t="shared" ref="P10:AB10" si="0">O10</f>
        <v>1075</v>
      </c>
      <c r="Q10" s="78">
        <f t="shared" si="0"/>
        <v>1075</v>
      </c>
      <c r="R10" s="78">
        <f t="shared" si="0"/>
        <v>1075</v>
      </c>
      <c r="S10" s="78">
        <f t="shared" si="0"/>
        <v>1075</v>
      </c>
      <c r="T10" s="78">
        <f t="shared" si="0"/>
        <v>1075</v>
      </c>
      <c r="U10" s="78">
        <f t="shared" si="0"/>
        <v>1075</v>
      </c>
      <c r="V10" s="78">
        <f t="shared" si="0"/>
        <v>1075</v>
      </c>
      <c r="W10" s="78">
        <f t="shared" si="0"/>
        <v>1075</v>
      </c>
      <c r="X10" s="78">
        <f t="shared" si="0"/>
        <v>1075</v>
      </c>
      <c r="Y10" s="78">
        <f t="shared" si="0"/>
        <v>1075</v>
      </c>
      <c r="Z10" s="78">
        <f t="shared" si="0"/>
        <v>1075</v>
      </c>
      <c r="AA10" s="78">
        <f t="shared" si="0"/>
        <v>1075</v>
      </c>
      <c r="AB10" s="78">
        <f t="shared" si="0"/>
        <v>1075</v>
      </c>
    </row>
    <row r="11" spans="2:28">
      <c r="C11" s="70" t="s">
        <v>101</v>
      </c>
      <c r="D11" s="87">
        <v>34.374000000000002</v>
      </c>
      <c r="E11" s="87">
        <v>75.48</v>
      </c>
      <c r="F11" s="87">
        <v>124.80500000000001</v>
      </c>
      <c r="G11" s="87">
        <v>186.37100000000001</v>
      </c>
      <c r="H11" s="87">
        <v>209.685</v>
      </c>
      <c r="I11" s="87">
        <v>234.244</v>
      </c>
      <c r="J11" s="87">
        <v>224.12899999999999</v>
      </c>
      <c r="K11" s="21">
        <v>263.83800000000002</v>
      </c>
      <c r="L11" s="21">
        <v>355.98700000000002</v>
      </c>
      <c r="M11" s="21">
        <v>396.49</v>
      </c>
      <c r="N11" s="18">
        <f>N44</f>
        <v>420.17371933232681</v>
      </c>
      <c r="O11" s="18">
        <f t="shared" ref="O11:AB11" si="1">O44</f>
        <v>462.10352572428667</v>
      </c>
      <c r="P11" s="18">
        <f t="shared" si="1"/>
        <v>410.96150026810801</v>
      </c>
      <c r="Q11" s="18">
        <f t="shared" si="1"/>
        <v>416.0709844080431</v>
      </c>
      <c r="R11" s="18">
        <f t="shared" si="1"/>
        <v>413.5880593369684</v>
      </c>
      <c r="S11" s="18">
        <f t="shared" si="1"/>
        <v>407.05264217555555</v>
      </c>
      <c r="T11" s="18">
        <f t="shared" si="1"/>
        <v>400.57776476095506</v>
      </c>
      <c r="U11" s="18">
        <f t="shared" si="1"/>
        <v>385.84139102254272</v>
      </c>
      <c r="V11" s="18">
        <f t="shared" si="1"/>
        <v>379.11101652843087</v>
      </c>
      <c r="W11" s="18">
        <f t="shared" si="1"/>
        <v>360.80319496262905</v>
      </c>
      <c r="X11" s="18">
        <f t="shared" si="1"/>
        <v>338.97246401833689</v>
      </c>
      <c r="Y11" s="18">
        <f t="shared" si="1"/>
        <v>288.62814584291135</v>
      </c>
      <c r="Z11" s="18">
        <f t="shared" si="1"/>
        <v>259.59342793786004</v>
      </c>
      <c r="AA11" s="18">
        <f t="shared" si="1"/>
        <v>201.40335995956164</v>
      </c>
      <c r="AB11" s="18">
        <f t="shared" si="1"/>
        <v>176.95419216377951</v>
      </c>
    </row>
    <row r="12" spans="2:28">
      <c r="C12" s="70" t="s">
        <v>102</v>
      </c>
      <c r="D12" s="87">
        <v>3.9089999999999998</v>
      </c>
      <c r="E12" s="87">
        <v>26.524999999999999</v>
      </c>
      <c r="F12" s="87">
        <v>28.669</v>
      </c>
      <c r="G12" s="87">
        <v>30.036999999999999</v>
      </c>
      <c r="H12" s="87">
        <v>19.451000000000001</v>
      </c>
      <c r="I12" s="87">
        <v>34.051000000000002</v>
      </c>
      <c r="J12" s="87">
        <v>43.244999999999997</v>
      </c>
      <c r="K12" s="21">
        <v>52.956000000000003</v>
      </c>
      <c r="L12" s="21">
        <v>78.608000000000004</v>
      </c>
      <c r="M12" s="21">
        <v>95.396000000000001</v>
      </c>
      <c r="N12" s="18">
        <f>N46</f>
        <v>104.32057690392986</v>
      </c>
      <c r="O12" s="18">
        <f t="shared" ref="O12:AB12" si="2">O46</f>
        <v>114.73089385385721</v>
      </c>
      <c r="P12" s="18">
        <f t="shared" si="2"/>
        <v>102.0333705339746</v>
      </c>
      <c r="Q12" s="18">
        <f t="shared" si="2"/>
        <v>103.30195138193081</v>
      </c>
      <c r="R12" s="18">
        <f t="shared" si="2"/>
        <v>102.68549165609328</v>
      </c>
      <c r="S12" s="18">
        <f t="shared" si="2"/>
        <v>101.06288068063813</v>
      </c>
      <c r="T12" s="18">
        <f t="shared" si="2"/>
        <v>99.455300491313864</v>
      </c>
      <c r="U12" s="18">
        <f t="shared" si="2"/>
        <v>95.7965590252699</v>
      </c>
      <c r="V12" s="18">
        <f t="shared" si="2"/>
        <v>94.125544114768275</v>
      </c>
      <c r="W12" s="18">
        <f t="shared" si="2"/>
        <v>89.580084892250682</v>
      </c>
      <c r="X12" s="18">
        <f t="shared" si="2"/>
        <v>84.159959021546754</v>
      </c>
      <c r="Y12" s="18">
        <f t="shared" si="2"/>
        <v>71.660490172707384</v>
      </c>
      <c r="Z12" s="18">
        <f t="shared" si="2"/>
        <v>64.451761062017439</v>
      </c>
      <c r="AA12" s="18">
        <f t="shared" si="2"/>
        <v>50.004352330169247</v>
      </c>
      <c r="AB12" s="18">
        <f t="shared" si="2"/>
        <v>43.934121918495947</v>
      </c>
    </row>
    <row r="13" spans="2:28" ht="15.6">
      <c r="C13" s="70" t="s">
        <v>51</v>
      </c>
      <c r="D13" s="101">
        <f>1.26+1.69</f>
        <v>2.95</v>
      </c>
      <c r="E13" s="101">
        <f>54.926+7.445</f>
        <v>62.371000000000002</v>
      </c>
      <c r="F13" s="101">
        <f>67.456+7.183</f>
        <v>74.63900000000001</v>
      </c>
      <c r="G13" s="101">
        <f>21.322+32.833+48.44+12.8</f>
        <v>115.395</v>
      </c>
      <c r="H13" s="101">
        <f>19.047+20.699</f>
        <v>39.746000000000002</v>
      </c>
      <c r="I13" s="101">
        <f>29.31+24.501</f>
        <v>53.811</v>
      </c>
      <c r="J13" s="101">
        <f>76.686+23.182</f>
        <v>99.868000000000009</v>
      </c>
      <c r="K13" s="28">
        <f>25.017+67.572</f>
        <v>92.588999999999999</v>
      </c>
      <c r="L13" s="28">
        <f>39.434+78.895</f>
        <v>118.32899999999999</v>
      </c>
      <c r="M13" s="28">
        <f>62.422+152.491</f>
        <v>214.91300000000001</v>
      </c>
      <c r="N13" s="271">
        <f>M13</f>
        <v>214.91300000000001</v>
      </c>
      <c r="O13" s="271">
        <f>N13</f>
        <v>214.91300000000001</v>
      </c>
      <c r="P13" s="271">
        <f t="shared" ref="P13:AB13" si="3">O13</f>
        <v>214.91300000000001</v>
      </c>
      <c r="Q13" s="271">
        <f t="shared" si="3"/>
        <v>214.91300000000001</v>
      </c>
      <c r="R13" s="271">
        <f t="shared" si="3"/>
        <v>214.91300000000001</v>
      </c>
      <c r="S13" s="271">
        <f t="shared" si="3"/>
        <v>214.91300000000001</v>
      </c>
      <c r="T13" s="271">
        <f t="shared" si="3"/>
        <v>214.91300000000001</v>
      </c>
      <c r="U13" s="271">
        <f t="shared" si="3"/>
        <v>214.91300000000001</v>
      </c>
      <c r="V13" s="271">
        <f t="shared" si="3"/>
        <v>214.91300000000001</v>
      </c>
      <c r="W13" s="271">
        <f t="shared" si="3"/>
        <v>214.91300000000001</v>
      </c>
      <c r="X13" s="271">
        <f t="shared" si="3"/>
        <v>214.91300000000001</v>
      </c>
      <c r="Y13" s="271">
        <f t="shared" si="3"/>
        <v>214.91300000000001</v>
      </c>
      <c r="Z13" s="271">
        <f t="shared" si="3"/>
        <v>214.91300000000001</v>
      </c>
      <c r="AA13" s="271">
        <f t="shared" si="3"/>
        <v>214.91300000000001</v>
      </c>
      <c r="AB13" s="271">
        <f t="shared" si="3"/>
        <v>214.91300000000001</v>
      </c>
    </row>
    <row r="14" spans="2:28" s="118" customFormat="1">
      <c r="B14" s="115"/>
      <c r="C14" s="116" t="s">
        <v>103</v>
      </c>
      <c r="D14" s="43">
        <f t="shared" ref="D14:L14" si="4">SUM(D9:D13)</f>
        <v>199.13099999999997</v>
      </c>
      <c r="E14" s="43">
        <f t="shared" si="4"/>
        <v>551.572</v>
      </c>
      <c r="F14" s="43">
        <f t="shared" si="4"/>
        <v>864.61699999999996</v>
      </c>
      <c r="G14" s="43">
        <f t="shared" si="4"/>
        <v>1015.845</v>
      </c>
      <c r="H14" s="43">
        <f t="shared" si="4"/>
        <v>1257.6670000000001</v>
      </c>
      <c r="I14" s="43">
        <f t="shared" si="4"/>
        <v>748.06900000000007</v>
      </c>
      <c r="J14" s="43">
        <f t="shared" si="4"/>
        <v>968.27700000000016</v>
      </c>
      <c r="K14" s="117">
        <f t="shared" si="4"/>
        <v>1234.0049999999999</v>
      </c>
      <c r="L14" s="117">
        <f t="shared" si="4"/>
        <v>1630.268</v>
      </c>
      <c r="M14" s="117">
        <f t="shared" ref="M14:AB14" si="5">SUM(M9:M13)</f>
        <v>2839.5680000000002</v>
      </c>
      <c r="N14" s="117">
        <f t="shared" ca="1" si="5"/>
        <v>3820.5110221001423</v>
      </c>
      <c r="O14" s="117">
        <f t="shared" ca="1" si="5"/>
        <v>4926.2129648312421</v>
      </c>
      <c r="P14" s="117">
        <f t="shared" ca="1" si="5"/>
        <v>6019.7495481446258</v>
      </c>
      <c r="Q14" s="117">
        <f t="shared" ca="1" si="5"/>
        <v>7283.6184702930223</v>
      </c>
      <c r="R14" s="117">
        <f t="shared" ca="1" si="5"/>
        <v>8533.1831129980328</v>
      </c>
      <c r="S14" s="117">
        <f t="shared" ca="1" si="5"/>
        <v>9760.3876224239702</v>
      </c>
      <c r="T14" s="117">
        <f t="shared" ca="1" si="5"/>
        <v>11068.67934653428</v>
      </c>
      <c r="U14" s="117">
        <f t="shared" ca="1" si="5"/>
        <v>12323.739280876078</v>
      </c>
      <c r="V14" s="117">
        <f t="shared" ca="1" si="5"/>
        <v>13565.792504722369</v>
      </c>
      <c r="W14" s="117">
        <f t="shared" ca="1" si="5"/>
        <v>14740.452028870244</v>
      </c>
      <c r="X14" s="117">
        <f t="shared" ca="1" si="5"/>
        <v>15844.618148312326</v>
      </c>
      <c r="Y14" s="117">
        <f t="shared" ca="1" si="5"/>
        <v>16766.648962159885</v>
      </c>
      <c r="Z14" s="117">
        <f t="shared" ca="1" si="5"/>
        <v>17619.873158842041</v>
      </c>
      <c r="AA14" s="117">
        <f t="shared" ca="1" si="5"/>
        <v>18266.226629641653</v>
      </c>
      <c r="AB14" s="117">
        <f t="shared" ca="1" si="5"/>
        <v>18869.801541817778</v>
      </c>
    </row>
    <row r="15" spans="2:28">
      <c r="C15" s="70" t="s">
        <v>104</v>
      </c>
      <c r="D15" s="87">
        <v>1.5569999999999999</v>
      </c>
      <c r="E15" s="87">
        <v>7.2809999999999997</v>
      </c>
      <c r="F15" s="87">
        <v>14.246</v>
      </c>
      <c r="G15" s="87">
        <v>58.363</v>
      </c>
      <c r="H15" s="87">
        <v>85.572000000000003</v>
      </c>
      <c r="I15" s="87">
        <v>107.49</v>
      </c>
      <c r="J15" s="87">
        <v>170.08</v>
      </c>
      <c r="K15" s="21">
        <v>200.358</v>
      </c>
      <c r="L15" s="21">
        <v>131.506</v>
      </c>
      <c r="M15" s="21">
        <v>127.935</v>
      </c>
      <c r="N15" s="18">
        <f>M15+'Cintas CF'!N26*-1-'Cintas CF'!N11</f>
        <v>123.39629416312741</v>
      </c>
      <c r="O15" s="18">
        <f>N15+'Cintas CF'!O26*-1-'Cintas CF'!O11</f>
        <v>118.40466362331875</v>
      </c>
      <c r="P15" s="18">
        <f>O15+'Cintas CF'!P26*-1-'Cintas CF'!P11</f>
        <v>113.96546794263527</v>
      </c>
      <c r="Q15" s="18">
        <f>P15+'Cintas CF'!Q26*-1-'Cintas CF'!Q11</f>
        <v>109.47107974413753</v>
      </c>
      <c r="R15" s="18">
        <f>Q15+'Cintas CF'!R26*-1-'Cintas CF'!R11</f>
        <v>105.00351203915019</v>
      </c>
      <c r="S15" s="18">
        <f>R15+'Cintas CF'!S26*-1-'Cintas CF'!S11</f>
        <v>100.60653974423286</v>
      </c>
      <c r="T15" s="18">
        <f>S15+'Cintas CF'!T26*-1-'Cintas CF'!T11</f>
        <v>96.279508910579167</v>
      </c>
      <c r="U15" s="18">
        <f>T15+'Cintas CF'!U26*-1-'Cintas CF'!U11</f>
        <v>92.111660011500419</v>
      </c>
      <c r="V15" s="18">
        <f>U15+'Cintas CF'!V26*-1-'Cintas CF'!V11</f>
        <v>88.016512446644356</v>
      </c>
      <c r="W15" s="18">
        <f>V15+'Cintas CF'!W26*-1-'Cintas CF'!W11</f>
        <v>84.119125505020904</v>
      </c>
      <c r="X15" s="18">
        <f>W15+'Cintas CF'!X26*-1-'Cintas CF'!X11</f>
        <v>80.457553564196402</v>
      </c>
      <c r="Y15" s="18">
        <f>X15+'Cintas CF'!Y26*-1-'Cintas CF'!Y11</f>
        <v>77.339799668725306</v>
      </c>
      <c r="Z15" s="18">
        <f>Y15+'Cintas CF'!Z26*-1-'Cintas CF'!Z11</f>
        <v>74.535678058102988</v>
      </c>
      <c r="AA15" s="18">
        <f>Z15+'Cintas CF'!AA26*-1-'Cintas CF'!AA11</f>
        <v>72.360124082793021</v>
      </c>
      <c r="AB15" s="18">
        <f>AA15+'Cintas CF'!AB26*-1-'Cintas CF'!AB11</f>
        <v>70.448669396600252</v>
      </c>
    </row>
    <row r="16" spans="2:28">
      <c r="C16" s="70" t="s">
        <v>105</v>
      </c>
      <c r="D16" s="87">
        <v>14.585000000000001</v>
      </c>
      <c r="E16" s="87">
        <v>869.952</v>
      </c>
      <c r="F16" s="87">
        <v>812.39599999999996</v>
      </c>
      <c r="G16" s="87">
        <v>1437.4349999999999</v>
      </c>
      <c r="H16" s="87">
        <v>1185.606</v>
      </c>
      <c r="I16" s="87">
        <v>3012.0010000000002</v>
      </c>
      <c r="J16" s="87">
        <v>2979.127</v>
      </c>
      <c r="K16" s="21">
        <v>2731.3339999999998</v>
      </c>
      <c r="L16" s="21">
        <v>2440.9769999999999</v>
      </c>
      <c r="M16" s="21">
        <v>2195.0509999999999</v>
      </c>
      <c r="N16" s="78">
        <f>M16-'Cintas CF'!N12+'Cintas CF'!N25*-1</f>
        <v>2029.370548708735</v>
      </c>
      <c r="O16" s="78">
        <f>N16-'Cintas CF'!O12+'Cintas CF'!O25*-1</f>
        <v>1847.1565806220494</v>
      </c>
      <c r="P16" s="78">
        <f>O16-'Cintas CF'!P12+'Cintas CF'!P25*-1</f>
        <v>1685.1086378426901</v>
      </c>
      <c r="Q16" s="78">
        <f>P16-'Cintas CF'!Q12+'Cintas CF'!Q25*-1</f>
        <v>1521.0459530668174</v>
      </c>
      <c r="R16" s="78">
        <f>Q16-'Cintas CF'!R12+'Cintas CF'!R25*-1</f>
        <v>1357.9623208289088</v>
      </c>
      <c r="S16" s="78">
        <f>R16-'Cintas CF'!S12+'Cintas CF'!S25*-1</f>
        <v>1197.4556961830031</v>
      </c>
      <c r="T16" s="78">
        <f>S16-'Cintas CF'!T12+'Cintas CF'!T25*-1</f>
        <v>1039.5022074490989</v>
      </c>
      <c r="U16" s="78">
        <f>T16-'Cintas CF'!U12+'Cintas CF'!U25*-1</f>
        <v>887.35947969105166</v>
      </c>
      <c r="V16" s="78">
        <f>U16-'Cintas CF'!V12+'Cintas CF'!V25*-1</f>
        <v>737.87063396378812</v>
      </c>
      <c r="W16" s="78">
        <f>V16-'Cintas CF'!W12+'Cintas CF'!W25*-1</f>
        <v>595.6008216972607</v>
      </c>
      <c r="X16" s="78">
        <f>W16-'Cintas CF'!X12+'Cintas CF'!X25*-1</f>
        <v>461.93917597816983</v>
      </c>
      <c r="Y16" s="78">
        <f>X16-'Cintas CF'!Y12+'Cintas CF'!Y25*-1</f>
        <v>348.12900828228771</v>
      </c>
      <c r="Z16" s="78">
        <f>Y16-'Cintas CF'!Z12+'Cintas CF'!Z25*-1</f>
        <v>245.76764127119736</v>
      </c>
      <c r="AA16" s="78">
        <f>Z16-'Cintas CF'!AA12+'Cintas CF'!AA25*-1</f>
        <v>166.35144260293853</v>
      </c>
      <c r="AB16" s="78">
        <f>AA16-'Cintas CF'!AB12+'Cintas CF'!AB25*-1</f>
        <v>96.575897235266552</v>
      </c>
    </row>
    <row r="17" spans="2:28">
      <c r="C17" s="70" t="s">
        <v>106</v>
      </c>
      <c r="D17" s="87">
        <v>38.213000000000001</v>
      </c>
      <c r="E17" s="87">
        <v>442.6</v>
      </c>
      <c r="F17" s="87">
        <v>450.45600000000002</v>
      </c>
      <c r="G17" s="87">
        <v>702.71299999999997</v>
      </c>
      <c r="H17" s="87">
        <v>657.13900000000001</v>
      </c>
      <c r="I17" s="87">
        <v>893.81</v>
      </c>
      <c r="J17" s="87">
        <v>947.53700000000003</v>
      </c>
      <c r="K17" s="21">
        <v>927.63</v>
      </c>
      <c r="L17" s="21">
        <v>920.01800000000003</v>
      </c>
      <c r="M17" s="21">
        <v>958.303</v>
      </c>
      <c r="N17" s="78">
        <f>M17</f>
        <v>958.303</v>
      </c>
      <c r="O17" s="78">
        <f>N17</f>
        <v>958.303</v>
      </c>
      <c r="P17" s="78">
        <f t="shared" ref="P17:AB18" si="6">O17</f>
        <v>958.303</v>
      </c>
      <c r="Q17" s="78">
        <f t="shared" si="6"/>
        <v>958.303</v>
      </c>
      <c r="R17" s="78">
        <f t="shared" si="6"/>
        <v>958.303</v>
      </c>
      <c r="S17" s="78">
        <f t="shared" si="6"/>
        <v>958.303</v>
      </c>
      <c r="T17" s="78">
        <f t="shared" si="6"/>
        <v>958.303</v>
      </c>
      <c r="U17" s="78">
        <f t="shared" si="6"/>
        <v>958.303</v>
      </c>
      <c r="V17" s="78">
        <f t="shared" si="6"/>
        <v>958.303</v>
      </c>
      <c r="W17" s="78">
        <f t="shared" si="6"/>
        <v>958.303</v>
      </c>
      <c r="X17" s="78">
        <f t="shared" si="6"/>
        <v>958.303</v>
      </c>
      <c r="Y17" s="78">
        <f t="shared" si="6"/>
        <v>958.303</v>
      </c>
      <c r="Z17" s="78">
        <f t="shared" si="6"/>
        <v>958.303</v>
      </c>
      <c r="AA17" s="78">
        <f t="shared" si="6"/>
        <v>958.303</v>
      </c>
      <c r="AB17" s="78">
        <f t="shared" si="6"/>
        <v>958.303</v>
      </c>
    </row>
    <row r="18" spans="2:28" ht="15.6">
      <c r="C18" s="70" t="s">
        <v>51</v>
      </c>
      <c r="D18" s="101">
        <v>8.6999999999999994E-2</v>
      </c>
      <c r="E18" s="101">
        <f>3.662+16.576+74.85</f>
        <v>95.087999999999994</v>
      </c>
      <c r="F18" s="101">
        <f>7.304+14.605+74.597</f>
        <v>96.506</v>
      </c>
      <c r="G18" s="101">
        <f>15.931+33.174+75.494</f>
        <v>124.59899999999999</v>
      </c>
      <c r="H18" s="101">
        <f>27.548+23.268+122.863</f>
        <v>173.679</v>
      </c>
      <c r="I18" s="101">
        <f>14.06+9.737+15.06</f>
        <v>38.856999999999999</v>
      </c>
      <c r="J18" s="101">
        <f>16.419+7.673+34.559</f>
        <v>58.650999999999996</v>
      </c>
      <c r="K18" s="28">
        <f>57.879+9.589+42.696</f>
        <v>110.164</v>
      </c>
      <c r="L18" s="28">
        <f>221.403+7.426+47.914+139.385</f>
        <v>416.12799999999999</v>
      </c>
      <c r="M18" s="28">
        <f>129.169+254.916+5.238+25.721</f>
        <v>415.04400000000004</v>
      </c>
      <c r="N18" s="271">
        <f>M18</f>
        <v>415.04400000000004</v>
      </c>
      <c r="O18" s="271">
        <f>N18</f>
        <v>415.04400000000004</v>
      </c>
      <c r="P18" s="271">
        <f t="shared" si="6"/>
        <v>415.04400000000004</v>
      </c>
      <c r="Q18" s="271">
        <f t="shared" si="6"/>
        <v>415.04400000000004</v>
      </c>
      <c r="R18" s="271">
        <f t="shared" si="6"/>
        <v>415.04400000000004</v>
      </c>
      <c r="S18" s="271">
        <f t="shared" si="6"/>
        <v>415.04400000000004</v>
      </c>
      <c r="T18" s="271">
        <f t="shared" si="6"/>
        <v>415.04400000000004</v>
      </c>
      <c r="U18" s="271">
        <f t="shared" si="6"/>
        <v>415.04400000000004</v>
      </c>
      <c r="V18" s="271">
        <f t="shared" si="6"/>
        <v>415.04400000000004</v>
      </c>
      <c r="W18" s="271">
        <f t="shared" si="6"/>
        <v>415.04400000000004</v>
      </c>
      <c r="X18" s="271">
        <f t="shared" si="6"/>
        <v>415.04400000000004</v>
      </c>
      <c r="Y18" s="271">
        <f t="shared" si="6"/>
        <v>415.04400000000004</v>
      </c>
      <c r="Z18" s="271">
        <f t="shared" si="6"/>
        <v>415.04400000000004</v>
      </c>
      <c r="AA18" s="271">
        <f t="shared" si="6"/>
        <v>415.04400000000004</v>
      </c>
      <c r="AB18" s="271">
        <f t="shared" si="6"/>
        <v>415.04400000000004</v>
      </c>
    </row>
    <row r="19" spans="2:28" s="118" customFormat="1">
      <c r="B19" s="115"/>
      <c r="C19" s="116" t="s">
        <v>107</v>
      </c>
      <c r="D19" s="43">
        <f t="shared" ref="D19:L19" si="7">SUM(D14:D18)</f>
        <v>253.57299999999995</v>
      </c>
      <c r="E19" s="43">
        <f t="shared" si="7"/>
        <v>1966.4929999999997</v>
      </c>
      <c r="F19" s="43">
        <f t="shared" si="7"/>
        <v>2238.221</v>
      </c>
      <c r="G19" s="43">
        <f t="shared" si="7"/>
        <v>3338.9549999999999</v>
      </c>
      <c r="H19" s="43">
        <f t="shared" si="7"/>
        <v>3359.6630000000005</v>
      </c>
      <c r="I19" s="43">
        <f t="shared" si="7"/>
        <v>4800.2270000000008</v>
      </c>
      <c r="J19" s="43">
        <f t="shared" si="7"/>
        <v>5123.6720000000005</v>
      </c>
      <c r="K19" s="117">
        <f t="shared" si="7"/>
        <v>5203.491</v>
      </c>
      <c r="L19" s="117">
        <f t="shared" si="7"/>
        <v>5538.8969999999999</v>
      </c>
      <c r="M19" s="117">
        <f t="shared" ref="M19:AB19" si="8">SUM(M14:M18)</f>
        <v>6535.9009999999998</v>
      </c>
      <c r="N19" s="117">
        <f t="shared" ca="1" si="8"/>
        <v>7346.6248649720046</v>
      </c>
      <c r="O19" s="117">
        <f t="shared" ca="1" si="8"/>
        <v>8265.1212090766112</v>
      </c>
      <c r="P19" s="117">
        <f t="shared" ca="1" si="8"/>
        <v>9192.1706539299503</v>
      </c>
      <c r="Q19" s="117">
        <f t="shared" ca="1" si="8"/>
        <v>10287.482503103976</v>
      </c>
      <c r="R19" s="117">
        <f t="shared" ca="1" si="8"/>
        <v>11369.495945866091</v>
      </c>
      <c r="S19" s="117">
        <f t="shared" ca="1" si="8"/>
        <v>12431.796858351207</v>
      </c>
      <c r="T19" s="117">
        <f t="shared" ca="1" si="8"/>
        <v>13577.808062893957</v>
      </c>
      <c r="U19" s="117">
        <f t="shared" ca="1" si="8"/>
        <v>14676.557420578629</v>
      </c>
      <c r="V19" s="117">
        <f t="shared" ca="1" si="8"/>
        <v>15765.026651132801</v>
      </c>
      <c r="W19" s="117">
        <f t="shared" ca="1" si="8"/>
        <v>16793.518976072526</v>
      </c>
      <c r="X19" s="117">
        <f t="shared" ca="1" si="8"/>
        <v>17760.361877854692</v>
      </c>
      <c r="Y19" s="117">
        <f t="shared" ca="1" si="8"/>
        <v>18565.464770110899</v>
      </c>
      <c r="Z19" s="117">
        <f t="shared" ca="1" si="8"/>
        <v>19313.523478171344</v>
      </c>
      <c r="AA19" s="117">
        <f t="shared" ca="1" si="8"/>
        <v>19878.285196327386</v>
      </c>
      <c r="AB19" s="117">
        <f t="shared" ca="1" si="8"/>
        <v>20410.173108449646</v>
      </c>
    </row>
    <row r="20" spans="2:28">
      <c r="C20" s="2"/>
      <c r="K20" s="92"/>
      <c r="L20" s="92"/>
      <c r="M20" s="92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</row>
    <row r="21" spans="2:28">
      <c r="C21" s="70" t="s">
        <v>108</v>
      </c>
      <c r="D21" s="87">
        <v>5.1289999999999996</v>
      </c>
      <c r="E21" s="87">
        <v>15.887</v>
      </c>
      <c r="F21" s="87">
        <v>21.004999999999999</v>
      </c>
      <c r="G21" s="87">
        <v>25.126000000000001</v>
      </c>
      <c r="H21" s="87">
        <v>21.806999999999999</v>
      </c>
      <c r="I21" s="87">
        <v>22.414999999999999</v>
      </c>
      <c r="J21" s="87">
        <v>24.367999999999999</v>
      </c>
      <c r="K21" s="21">
        <v>40.601999999999997</v>
      </c>
      <c r="L21" s="21">
        <v>47.545000000000002</v>
      </c>
      <c r="M21" s="21">
        <v>26.945</v>
      </c>
      <c r="N21" s="18">
        <f>N48</f>
        <v>29.465784148983079</v>
      </c>
      <c r="O21" s="18">
        <f t="shared" ref="O21:AB21" si="9">O48</f>
        <v>32.406221800622482</v>
      </c>
      <c r="P21" s="18">
        <f t="shared" si="9"/>
        <v>28.819753124218476</v>
      </c>
      <c r="Q21" s="18">
        <f t="shared" si="9"/>
        <v>29.178069101284386</v>
      </c>
      <c r="R21" s="18">
        <f t="shared" si="9"/>
        <v>29.003947468168821</v>
      </c>
      <c r="S21" s="18">
        <f t="shared" si="9"/>
        <v>28.545634197867777</v>
      </c>
      <c r="T21" s="18">
        <f t="shared" si="9"/>
        <v>28.091566436102688</v>
      </c>
      <c r="U21" s="18">
        <f t="shared" si="9"/>
        <v>27.058139575410891</v>
      </c>
      <c r="V21" s="18">
        <f t="shared" si="9"/>
        <v>26.586154410797423</v>
      </c>
      <c r="W21" s="18">
        <f t="shared" si="9"/>
        <v>25.302270403598623</v>
      </c>
      <c r="X21" s="18">
        <f t="shared" si="9"/>
        <v>23.771333135934178</v>
      </c>
      <c r="Y21" s="18">
        <f t="shared" si="9"/>
        <v>20.240805774912996</v>
      </c>
      <c r="Z21" s="18">
        <f t="shared" si="9"/>
        <v>18.204670026165246</v>
      </c>
      <c r="AA21" s="18">
        <f t="shared" si="9"/>
        <v>14.123938881466836</v>
      </c>
      <c r="AB21" s="18">
        <f t="shared" si="9"/>
        <v>12.409376861649054</v>
      </c>
    </row>
    <row r="22" spans="2:28">
      <c r="C22" s="70" t="s">
        <v>109</v>
      </c>
      <c r="D22" s="87">
        <v>34.783000000000001</v>
      </c>
      <c r="E22" s="87">
        <v>104.666</v>
      </c>
      <c r="F22" s="87">
        <v>119.718</v>
      </c>
      <c r="G22" s="87">
        <v>164.09100000000001</v>
      </c>
      <c r="H22" s="87">
        <v>164.07</v>
      </c>
      <c r="I22" s="87">
        <v>193.268</v>
      </c>
      <c r="J22" s="87">
        <v>198.779</v>
      </c>
      <c r="K22" s="21">
        <v>264.887</v>
      </c>
      <c r="L22" s="21">
        <v>267.87299999999999</v>
      </c>
      <c r="M22" s="21">
        <v>352.73200000000003</v>
      </c>
      <c r="N22" s="18">
        <f>N50</f>
        <v>373.80190261426594</v>
      </c>
      <c r="O22" s="18">
        <f t="shared" ref="O22:AB22" si="10">O50</f>
        <v>411.10419136870814</v>
      </c>
      <c r="P22" s="18">
        <f t="shared" si="10"/>
        <v>365.6063757284428</v>
      </c>
      <c r="Q22" s="18">
        <f t="shared" si="10"/>
        <v>370.15195962626512</v>
      </c>
      <c r="R22" s="18">
        <f t="shared" si="10"/>
        <v>367.9430587052575</v>
      </c>
      <c r="S22" s="18">
        <f t="shared" si="10"/>
        <v>362.12891265824624</v>
      </c>
      <c r="T22" s="18">
        <f t="shared" si="10"/>
        <v>356.36862498338218</v>
      </c>
      <c r="U22" s="18">
        <f t="shared" si="10"/>
        <v>343.25860813176507</v>
      </c>
      <c r="V22" s="18">
        <f t="shared" si="10"/>
        <v>337.27102091378464</v>
      </c>
      <c r="W22" s="18">
        <f t="shared" si="10"/>
        <v>320.98371349985644</v>
      </c>
      <c r="X22" s="18">
        <f t="shared" si="10"/>
        <v>301.56229710236323</v>
      </c>
      <c r="Y22" s="18">
        <f t="shared" si="10"/>
        <v>256.77415102388915</v>
      </c>
      <c r="Z22" s="18">
        <f t="shared" si="10"/>
        <v>230.94380444242543</v>
      </c>
      <c r="AA22" s="18">
        <f t="shared" si="10"/>
        <v>179.1757924922598</v>
      </c>
      <c r="AB22" s="18">
        <f t="shared" si="10"/>
        <v>157.42491893947962</v>
      </c>
    </row>
    <row r="23" spans="2:28">
      <c r="C23" s="70" t="s">
        <v>110</v>
      </c>
      <c r="D23" s="21">
        <v>0</v>
      </c>
      <c r="E23" s="21">
        <v>0</v>
      </c>
      <c r="F23" s="21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v>0</v>
      </c>
      <c r="N23" s="78">
        <f t="shared" ref="N23:O25" si="11">M23</f>
        <v>0</v>
      </c>
      <c r="O23" s="78">
        <f t="shared" si="11"/>
        <v>0</v>
      </c>
      <c r="P23" s="78">
        <f t="shared" ref="P23:AB25" si="12">O23</f>
        <v>0</v>
      </c>
      <c r="Q23" s="78">
        <f t="shared" si="12"/>
        <v>0</v>
      </c>
      <c r="R23" s="78">
        <f t="shared" si="12"/>
        <v>0</v>
      </c>
      <c r="S23" s="78">
        <f t="shared" si="12"/>
        <v>0</v>
      </c>
      <c r="T23" s="78">
        <f t="shared" si="12"/>
        <v>0</v>
      </c>
      <c r="U23" s="78">
        <f t="shared" si="12"/>
        <v>0</v>
      </c>
      <c r="V23" s="78">
        <f t="shared" si="12"/>
        <v>0</v>
      </c>
      <c r="W23" s="78">
        <f t="shared" si="12"/>
        <v>0</v>
      </c>
      <c r="X23" s="78">
        <f t="shared" si="12"/>
        <v>0</v>
      </c>
      <c r="Y23" s="78">
        <f t="shared" si="12"/>
        <v>0</v>
      </c>
      <c r="Z23" s="78">
        <f t="shared" si="12"/>
        <v>0</v>
      </c>
      <c r="AA23" s="78">
        <f t="shared" si="12"/>
        <v>0</v>
      </c>
      <c r="AB23" s="78">
        <f t="shared" si="12"/>
        <v>0</v>
      </c>
    </row>
    <row r="24" spans="2:28">
      <c r="C24" s="70" t="s">
        <v>111</v>
      </c>
      <c r="D24" s="87">
        <v>0</v>
      </c>
      <c r="E24" s="87">
        <v>29.687999999999999</v>
      </c>
      <c r="F24" s="87">
        <v>5.5720000000000001</v>
      </c>
      <c r="G24" s="87">
        <v>9.4280000000000008</v>
      </c>
      <c r="H24" s="87">
        <v>37.587000000000003</v>
      </c>
      <c r="I24" s="87">
        <v>36.094000000000001</v>
      </c>
      <c r="J24" s="87">
        <v>40.604999999999997</v>
      </c>
      <c r="K24" s="21">
        <v>33.387</v>
      </c>
      <c r="L24" s="21">
        <v>33.387</v>
      </c>
      <c r="M24" s="21">
        <v>246.322</v>
      </c>
      <c r="N24" s="78">
        <f t="shared" si="11"/>
        <v>246.322</v>
      </c>
      <c r="O24" s="78">
        <f t="shared" si="11"/>
        <v>246.322</v>
      </c>
      <c r="P24" s="78">
        <f t="shared" si="12"/>
        <v>246.322</v>
      </c>
      <c r="Q24" s="78">
        <f t="shared" si="12"/>
        <v>246.322</v>
      </c>
      <c r="R24" s="78">
        <f t="shared" si="12"/>
        <v>246.322</v>
      </c>
      <c r="S24" s="78">
        <f t="shared" si="12"/>
        <v>246.322</v>
      </c>
      <c r="T24" s="78">
        <f t="shared" si="12"/>
        <v>246.322</v>
      </c>
      <c r="U24" s="78">
        <f t="shared" si="12"/>
        <v>246.322</v>
      </c>
      <c r="V24" s="78">
        <f t="shared" si="12"/>
        <v>246.322</v>
      </c>
      <c r="W24" s="78">
        <f t="shared" si="12"/>
        <v>246.322</v>
      </c>
      <c r="X24" s="78">
        <f t="shared" si="12"/>
        <v>246.322</v>
      </c>
      <c r="Y24" s="78">
        <f t="shared" si="12"/>
        <v>246.322</v>
      </c>
      <c r="Z24" s="78">
        <f t="shared" si="12"/>
        <v>246.322</v>
      </c>
      <c r="AA24" s="78">
        <f t="shared" si="12"/>
        <v>246.322</v>
      </c>
      <c r="AB24" s="78">
        <f t="shared" si="12"/>
        <v>246.322</v>
      </c>
    </row>
    <row r="25" spans="2:28" ht="15.6">
      <c r="C25" s="70" t="s">
        <v>51</v>
      </c>
      <c r="D25" s="101">
        <f>1.138+11.82</f>
        <v>12.958</v>
      </c>
      <c r="E25" s="101">
        <f>1.138+0.275+39.884</f>
        <v>41.296999999999997</v>
      </c>
      <c r="F25" s="101">
        <f>1.138+6.259+50+0.336</f>
        <v>57.732999999999997</v>
      </c>
      <c r="G25" s="101">
        <f>1.138+9.43+7.588</f>
        <v>18.155999999999999</v>
      </c>
      <c r="H25" s="101">
        <f>1.37+1.808</f>
        <v>3.1779999999999999</v>
      </c>
      <c r="I25" s="101">
        <f>1.123+4.506</f>
        <v>5.6290000000000004</v>
      </c>
      <c r="J25" s="101">
        <f>8.618+21.577</f>
        <v>30.195</v>
      </c>
      <c r="K25" s="28">
        <f>1.197+5.414</f>
        <v>6.6109999999999998</v>
      </c>
      <c r="L25" s="28">
        <f>10.965+4.72</f>
        <v>15.684999999999999</v>
      </c>
      <c r="M25" s="28">
        <f>25.2+2.546</f>
        <v>27.745999999999999</v>
      </c>
      <c r="N25" s="271">
        <f t="shared" si="11"/>
        <v>27.745999999999999</v>
      </c>
      <c r="O25" s="271">
        <f t="shared" si="11"/>
        <v>27.745999999999999</v>
      </c>
      <c r="P25" s="271">
        <f t="shared" si="12"/>
        <v>27.745999999999999</v>
      </c>
      <c r="Q25" s="271">
        <f t="shared" si="12"/>
        <v>27.745999999999999</v>
      </c>
      <c r="R25" s="271">
        <f t="shared" si="12"/>
        <v>27.745999999999999</v>
      </c>
      <c r="S25" s="271">
        <f t="shared" si="12"/>
        <v>27.745999999999999</v>
      </c>
      <c r="T25" s="271">
        <f t="shared" si="12"/>
        <v>27.745999999999999</v>
      </c>
      <c r="U25" s="271">
        <f t="shared" si="12"/>
        <v>27.745999999999999</v>
      </c>
      <c r="V25" s="271">
        <f t="shared" si="12"/>
        <v>27.745999999999999</v>
      </c>
      <c r="W25" s="271">
        <f t="shared" si="12"/>
        <v>27.745999999999999</v>
      </c>
      <c r="X25" s="271">
        <f t="shared" si="12"/>
        <v>27.745999999999999</v>
      </c>
      <c r="Y25" s="271">
        <f t="shared" si="12"/>
        <v>27.745999999999999</v>
      </c>
      <c r="Z25" s="271">
        <f t="shared" si="12"/>
        <v>27.745999999999999</v>
      </c>
      <c r="AA25" s="271">
        <f t="shared" si="12"/>
        <v>27.745999999999999</v>
      </c>
      <c r="AB25" s="271">
        <f t="shared" si="12"/>
        <v>27.745999999999999</v>
      </c>
    </row>
    <row r="26" spans="2:28" s="118" customFormat="1">
      <c r="B26" s="115"/>
      <c r="C26" s="116" t="s">
        <v>112</v>
      </c>
      <c r="D26" s="43">
        <f t="shared" ref="D26:L26" si="13">SUM(D21:D25)</f>
        <v>52.87</v>
      </c>
      <c r="E26" s="43">
        <f t="shared" si="13"/>
        <v>191.53799999999998</v>
      </c>
      <c r="F26" s="43">
        <f t="shared" si="13"/>
        <v>204.02800000000002</v>
      </c>
      <c r="G26" s="43">
        <f t="shared" si="13"/>
        <v>216.80100000000002</v>
      </c>
      <c r="H26" s="43">
        <f t="shared" si="13"/>
        <v>226.642</v>
      </c>
      <c r="I26" s="43">
        <f t="shared" si="13"/>
        <v>257.40600000000001</v>
      </c>
      <c r="J26" s="43">
        <f t="shared" si="13"/>
        <v>293.947</v>
      </c>
      <c r="K26" s="117">
        <f t="shared" si="13"/>
        <v>345.48699999999997</v>
      </c>
      <c r="L26" s="117">
        <f t="shared" si="13"/>
        <v>364.49</v>
      </c>
      <c r="M26" s="117">
        <f t="shared" ref="M26:AB26" si="14">SUM(M21:M25)</f>
        <v>653.745</v>
      </c>
      <c r="N26" s="117">
        <f t="shared" si="14"/>
        <v>677.33568676324899</v>
      </c>
      <c r="O26" s="117">
        <f t="shared" si="14"/>
        <v>717.57841316933059</v>
      </c>
      <c r="P26" s="117">
        <f t="shared" si="14"/>
        <v>668.49412885266122</v>
      </c>
      <c r="Q26" s="117">
        <f t="shared" si="14"/>
        <v>673.39802872754956</v>
      </c>
      <c r="R26" s="117">
        <f t="shared" si="14"/>
        <v>671.01500617342629</v>
      </c>
      <c r="S26" s="117">
        <f t="shared" si="14"/>
        <v>664.74254685611402</v>
      </c>
      <c r="T26" s="117">
        <f t="shared" si="14"/>
        <v>658.52819141948487</v>
      </c>
      <c r="U26" s="117">
        <f t="shared" si="14"/>
        <v>644.38474770717596</v>
      </c>
      <c r="V26" s="117">
        <f t="shared" si="14"/>
        <v>637.92517532458203</v>
      </c>
      <c r="W26" s="117">
        <f t="shared" si="14"/>
        <v>620.35398390345506</v>
      </c>
      <c r="X26" s="117">
        <f t="shared" si="14"/>
        <v>599.40163023829734</v>
      </c>
      <c r="Y26" s="117">
        <f t="shared" si="14"/>
        <v>551.08295679880212</v>
      </c>
      <c r="Z26" s="117">
        <f t="shared" si="14"/>
        <v>523.21647446859072</v>
      </c>
      <c r="AA26" s="117">
        <f t="shared" si="14"/>
        <v>467.36773137372666</v>
      </c>
      <c r="AB26" s="117">
        <f t="shared" si="14"/>
        <v>443.90229580112867</v>
      </c>
    </row>
    <row r="27" spans="2:28">
      <c r="C27" s="70" t="s">
        <v>113</v>
      </c>
      <c r="D27" s="87">
        <v>0</v>
      </c>
      <c r="E27" s="87">
        <v>427.07299999999998</v>
      </c>
      <c r="F27" s="87">
        <v>544.404</v>
      </c>
      <c r="G27" s="87">
        <v>1333</v>
      </c>
      <c r="H27" s="87">
        <v>1166.9159999999999</v>
      </c>
      <c r="I27" s="87">
        <v>1993.5309999999999</v>
      </c>
      <c r="J27" s="87">
        <v>1540.433</v>
      </c>
      <c r="K27" s="21">
        <v>1563.0250000000001</v>
      </c>
      <c r="L27" s="21">
        <v>1573.87</v>
      </c>
      <c r="M27" s="21">
        <v>1848.5160000000001</v>
      </c>
      <c r="N27" s="78">
        <f>M27</f>
        <v>1848.5160000000001</v>
      </c>
      <c r="O27" s="78">
        <f>N27</f>
        <v>1848.5160000000001</v>
      </c>
      <c r="P27" s="78">
        <f t="shared" ref="P27:AB27" si="15">O27</f>
        <v>1848.5160000000001</v>
      </c>
      <c r="Q27" s="78">
        <f t="shared" si="15"/>
        <v>1848.5160000000001</v>
      </c>
      <c r="R27" s="78">
        <f t="shared" si="15"/>
        <v>1848.5160000000001</v>
      </c>
      <c r="S27" s="78">
        <f t="shared" si="15"/>
        <v>1848.5160000000001</v>
      </c>
      <c r="T27" s="78">
        <f t="shared" si="15"/>
        <v>1848.5160000000001</v>
      </c>
      <c r="U27" s="78">
        <f t="shared" si="15"/>
        <v>1848.5160000000001</v>
      </c>
      <c r="V27" s="78">
        <f t="shared" si="15"/>
        <v>1848.5160000000001</v>
      </c>
      <c r="W27" s="78">
        <f t="shared" si="15"/>
        <v>1848.5160000000001</v>
      </c>
      <c r="X27" s="78">
        <f t="shared" si="15"/>
        <v>1848.5160000000001</v>
      </c>
      <c r="Y27" s="78">
        <f t="shared" si="15"/>
        <v>1848.5160000000001</v>
      </c>
      <c r="Z27" s="78">
        <f t="shared" si="15"/>
        <v>1848.5160000000001</v>
      </c>
      <c r="AA27" s="78">
        <f t="shared" si="15"/>
        <v>1848.5160000000001</v>
      </c>
      <c r="AB27" s="78">
        <f t="shared" si="15"/>
        <v>1848.5160000000001</v>
      </c>
    </row>
    <row r="28" spans="2:28" ht="15.6">
      <c r="C28" s="70" t="s">
        <v>51</v>
      </c>
      <c r="D28" s="101">
        <v>7.915</v>
      </c>
      <c r="E28" s="101">
        <f>6.621+34.8+178.393+6.776</f>
        <v>226.59</v>
      </c>
      <c r="F28" s="101">
        <f>20.04+168.497+5.718</f>
        <v>194.255</v>
      </c>
      <c r="G28" s="101">
        <f>38.393+375.054+4.499</f>
        <v>417.94600000000003</v>
      </c>
      <c r="H28" s="101">
        <f>69.253+294.485+3.721</f>
        <v>367.459</v>
      </c>
      <c r="I28" s="101">
        <f>112.617+556.733+2.601</f>
        <v>671.95099999999991</v>
      </c>
      <c r="J28" s="101">
        <f>176.608+383.472+16.115</f>
        <v>576.19499999999994</v>
      </c>
      <c r="K28" s="28">
        <f>9.581+309.097+218.879</f>
        <v>537.55700000000002</v>
      </c>
      <c r="L28" s="28">
        <f>4.861+151.226+224.095+109.374</f>
        <v>489.55600000000004</v>
      </c>
      <c r="M28" s="28">
        <f>2.315+140.035+130.397+101.148</f>
        <v>373.89499999999998</v>
      </c>
      <c r="N28" s="271">
        <f>M28</f>
        <v>373.89499999999998</v>
      </c>
      <c r="O28" s="271">
        <f>N28</f>
        <v>373.89499999999998</v>
      </c>
      <c r="P28" s="271">
        <f t="shared" ref="P28:AB28" si="16">O28</f>
        <v>373.89499999999998</v>
      </c>
      <c r="Q28" s="271">
        <f t="shared" si="16"/>
        <v>373.89499999999998</v>
      </c>
      <c r="R28" s="271">
        <f t="shared" si="16"/>
        <v>373.89499999999998</v>
      </c>
      <c r="S28" s="271">
        <f t="shared" si="16"/>
        <v>373.89499999999998</v>
      </c>
      <c r="T28" s="271">
        <f t="shared" si="16"/>
        <v>373.89499999999998</v>
      </c>
      <c r="U28" s="271">
        <f t="shared" si="16"/>
        <v>373.89499999999998</v>
      </c>
      <c r="V28" s="271">
        <f t="shared" si="16"/>
        <v>373.89499999999998</v>
      </c>
      <c r="W28" s="271">
        <f t="shared" si="16"/>
        <v>373.89499999999998</v>
      </c>
      <c r="X28" s="271">
        <f t="shared" si="16"/>
        <v>373.89499999999998</v>
      </c>
      <c r="Y28" s="271">
        <f t="shared" si="16"/>
        <v>373.89499999999998</v>
      </c>
      <c r="Z28" s="271">
        <f t="shared" si="16"/>
        <v>373.89499999999998</v>
      </c>
      <c r="AA28" s="271">
        <f t="shared" si="16"/>
        <v>373.89499999999998</v>
      </c>
      <c r="AB28" s="271">
        <f t="shared" si="16"/>
        <v>373.89499999999998</v>
      </c>
    </row>
    <row r="29" spans="2:28" s="118" customFormat="1">
      <c r="B29" s="115"/>
      <c r="C29" s="120" t="s">
        <v>114</v>
      </c>
      <c r="D29" s="43">
        <f t="shared" ref="D29:L29" si="17">D26+SUM(D27:D28)</f>
        <v>60.784999999999997</v>
      </c>
      <c r="E29" s="43">
        <f t="shared" si="17"/>
        <v>845.20100000000002</v>
      </c>
      <c r="F29" s="43">
        <f t="shared" si="17"/>
        <v>942.68700000000001</v>
      </c>
      <c r="G29" s="43">
        <f t="shared" si="17"/>
        <v>1967.7469999999998</v>
      </c>
      <c r="H29" s="43">
        <f t="shared" si="17"/>
        <v>1761.0170000000001</v>
      </c>
      <c r="I29" s="43">
        <f t="shared" si="17"/>
        <v>2922.8879999999999</v>
      </c>
      <c r="J29" s="43">
        <f t="shared" si="17"/>
        <v>2410.5749999999998</v>
      </c>
      <c r="K29" s="117">
        <f t="shared" si="17"/>
        <v>2446.0690000000004</v>
      </c>
      <c r="L29" s="117">
        <f t="shared" si="17"/>
        <v>2427.9160000000002</v>
      </c>
      <c r="M29" s="117">
        <f t="shared" ref="M29:AB29" si="18">M26+SUM(M27:M28)</f>
        <v>2876.1559999999999</v>
      </c>
      <c r="N29" s="117">
        <f t="shared" si="18"/>
        <v>2899.7466867632493</v>
      </c>
      <c r="O29" s="117">
        <f t="shared" si="18"/>
        <v>2939.9894131693309</v>
      </c>
      <c r="P29" s="117">
        <f t="shared" si="18"/>
        <v>2890.9051288526612</v>
      </c>
      <c r="Q29" s="117">
        <f t="shared" si="18"/>
        <v>2895.8090287275495</v>
      </c>
      <c r="R29" s="117">
        <f t="shared" si="18"/>
        <v>2893.4260061734262</v>
      </c>
      <c r="S29" s="117">
        <f t="shared" si="18"/>
        <v>2887.1535468561142</v>
      </c>
      <c r="T29" s="117">
        <f t="shared" si="18"/>
        <v>2880.9391914194848</v>
      </c>
      <c r="U29" s="117">
        <f t="shared" si="18"/>
        <v>2866.7957477071759</v>
      </c>
      <c r="V29" s="117">
        <f t="shared" si="18"/>
        <v>2860.3361753245822</v>
      </c>
      <c r="W29" s="117">
        <f t="shared" si="18"/>
        <v>2842.7649839034552</v>
      </c>
      <c r="X29" s="117">
        <f t="shared" si="18"/>
        <v>2821.8126302382975</v>
      </c>
      <c r="Y29" s="117">
        <f t="shared" si="18"/>
        <v>2773.4939567988022</v>
      </c>
      <c r="Z29" s="117">
        <f t="shared" si="18"/>
        <v>2745.6274744685907</v>
      </c>
      <c r="AA29" s="117">
        <f t="shared" si="18"/>
        <v>2689.7787313737267</v>
      </c>
      <c r="AB29" s="117">
        <f t="shared" si="18"/>
        <v>2666.3132958011288</v>
      </c>
    </row>
    <row r="30" spans="2:28">
      <c r="C30" s="70"/>
      <c r="D30" s="87"/>
      <c r="E30" s="87"/>
      <c r="F30" s="87"/>
      <c r="G30" s="87"/>
      <c r="H30" s="87"/>
      <c r="I30" s="87"/>
      <c r="J30" s="87"/>
      <c r="K30" s="92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</row>
    <row r="31" spans="2:28">
      <c r="C31" s="121" t="s">
        <v>115</v>
      </c>
      <c r="D31" s="87">
        <f>0.004+542.697</f>
        <v>542.70100000000002</v>
      </c>
      <c r="E31" s="87">
        <f>0.006+0.055+0.471+1151.01</f>
        <v>1151.5419999999999</v>
      </c>
      <c r="F31" s="87">
        <f>0.006+0.055+0.471+1220.317</f>
        <v>1220.8489999999999</v>
      </c>
      <c r="G31" s="87">
        <f>0.006+0.055+0.471+1458.005</f>
        <v>1458.537</v>
      </c>
      <c r="H31" s="87">
        <f>0.006+0.055+0.471+1562.9</f>
        <v>1563.432</v>
      </c>
      <c r="I31" s="87">
        <f>0.006+0.055+0.472+1665.232</f>
        <v>1665.7649999999999</v>
      </c>
      <c r="J31" s="87">
        <f>0.006+0.055+0.472+1935.486</f>
        <v>1936.019</v>
      </c>
      <c r="K31" s="87">
        <f>0.006+0.055+0.472+2113.63</f>
        <v>2114.163</v>
      </c>
      <c r="L31" s="87">
        <f>0.006+0.055+0.472+2266.026</f>
        <v>2266.5589999999997</v>
      </c>
      <c r="M31" s="87">
        <f>0.006+0.055+0.472+2633.67</f>
        <v>2634.203</v>
      </c>
      <c r="N31" s="78">
        <f>M31</f>
        <v>2634.203</v>
      </c>
      <c r="O31" s="78">
        <f t="shared" ref="O31:AB31" si="19">N31</f>
        <v>2634.203</v>
      </c>
      <c r="P31" s="78">
        <f t="shared" si="19"/>
        <v>2634.203</v>
      </c>
      <c r="Q31" s="78">
        <f t="shared" si="19"/>
        <v>2634.203</v>
      </c>
      <c r="R31" s="78">
        <f t="shared" si="19"/>
        <v>2634.203</v>
      </c>
      <c r="S31" s="78">
        <f t="shared" si="19"/>
        <v>2634.203</v>
      </c>
      <c r="T31" s="78">
        <f t="shared" si="19"/>
        <v>2634.203</v>
      </c>
      <c r="U31" s="78">
        <f t="shared" si="19"/>
        <v>2634.203</v>
      </c>
      <c r="V31" s="78">
        <f t="shared" si="19"/>
        <v>2634.203</v>
      </c>
      <c r="W31" s="78">
        <f t="shared" si="19"/>
        <v>2634.203</v>
      </c>
      <c r="X31" s="78">
        <f t="shared" si="19"/>
        <v>2634.203</v>
      </c>
      <c r="Y31" s="78">
        <f t="shared" si="19"/>
        <v>2634.203</v>
      </c>
      <c r="Z31" s="78">
        <f t="shared" si="19"/>
        <v>2634.203</v>
      </c>
      <c r="AA31" s="78">
        <f t="shared" si="19"/>
        <v>2634.203</v>
      </c>
      <c r="AB31" s="78">
        <f t="shared" si="19"/>
        <v>2634.203</v>
      </c>
    </row>
    <row r="32" spans="2:28">
      <c r="C32" s="121" t="s">
        <v>116</v>
      </c>
      <c r="D32" s="87">
        <f>-349.882</f>
        <v>-349.88200000000001</v>
      </c>
      <c r="E32" s="87">
        <f>-61.296</f>
        <v>-61.295999999999999</v>
      </c>
      <c r="F32" s="87">
        <v>18.532</v>
      </c>
      <c r="G32" s="87">
        <f>34.704</f>
        <v>34.704000000000001</v>
      </c>
      <c r="H32" s="87">
        <f>302.686</f>
        <v>302.68599999999998</v>
      </c>
      <c r="I32" s="87">
        <f>528.907</f>
        <v>528.90700000000004</v>
      </c>
      <c r="J32" s="87">
        <f>917.956</f>
        <v>917.95600000000002</v>
      </c>
      <c r="K32" s="21">
        <v>841.05</v>
      </c>
      <c r="L32" s="21">
        <v>1067.8150000000001</v>
      </c>
      <c r="M32" s="21">
        <f>1159.894</f>
        <v>1159.894</v>
      </c>
      <c r="N32" s="34">
        <f ca="1">M32+'Cintas CF'!N9+'Cintas CF'!N13</f>
        <v>1947.0271782087552</v>
      </c>
      <c r="O32" s="34">
        <f ca="1">N32+'Cintas CF'!O9+'Cintas CF'!O13</f>
        <v>2825.2807959072793</v>
      </c>
      <c r="P32" s="34">
        <f ca="1">O32+'Cintas CF'!P9+'Cintas CF'!P13</f>
        <v>3801.4145250772899</v>
      </c>
      <c r="Q32" s="34">
        <f ca="1">P32+'Cintas CF'!Q9+'Cintas CF'!Q13</f>
        <v>4891.8224743764258</v>
      </c>
      <c r="R32" s="34">
        <f ca="1">Q32+'Cintas CF'!R9+'Cintas CF'!R13</f>
        <v>5976.2189396926624</v>
      </c>
      <c r="S32" s="34">
        <f ca="1">R32+'Cintas CF'!S9+'Cintas CF'!S13</f>
        <v>7044.7923114950891</v>
      </c>
      <c r="T32" s="34">
        <f ca="1">S32+'Cintas CF'!T9+'Cintas CF'!T13</f>
        <v>8197.017871474467</v>
      </c>
      <c r="U32" s="34">
        <f ca="1">T32+'Cintas CF'!U9+'Cintas CF'!U13</f>
        <v>9309.9106728714487</v>
      </c>
      <c r="V32" s="34">
        <f ca="1">U32+'Cintas CF'!V9+'Cintas CF'!V13</f>
        <v>10404.839475808214</v>
      </c>
      <c r="W32" s="34">
        <f ca="1">V32+'Cintas CF'!W9+'Cintas CF'!W13</f>
        <v>11450.902992169065</v>
      </c>
      <c r="X32" s="34">
        <f ca="1">W32+'Cintas CF'!X9+'Cintas CF'!X13</f>
        <v>12438.698247616387</v>
      </c>
      <c r="Y32" s="34">
        <f ca="1">X32+'Cintas CF'!Y9+'Cintas CF'!Y13</f>
        <v>13292.119813312087</v>
      </c>
      <c r="Z32" s="34">
        <f ca="1">Y32+'Cintas CF'!Z9+'Cintas CF'!Z13</f>
        <v>14068.045003702744</v>
      </c>
      <c r="AA32" s="34">
        <f ca="1">Z32+'Cintas CF'!AA9+'Cintas CF'!AA13</f>
        <v>14688.65546495365</v>
      </c>
      <c r="AB32" s="34">
        <f ca="1">AA32+'Cintas CF'!AB9+'Cintas CF'!AB13</f>
        <v>15244.008812648504</v>
      </c>
    </row>
    <row r="33" spans="2:28" ht="15.6">
      <c r="C33" s="121" t="s">
        <v>117</v>
      </c>
      <c r="D33" s="101">
        <v>-3.1E-2</v>
      </c>
      <c r="E33" s="101">
        <f>31.046</f>
        <v>31.045999999999999</v>
      </c>
      <c r="F33" s="101">
        <v>56.152999999999999</v>
      </c>
      <c r="G33" s="101">
        <f>-122.097</f>
        <v>-122.09699999999999</v>
      </c>
      <c r="H33" s="101">
        <f>-267.472</f>
        <v>-267.47199999999998</v>
      </c>
      <c r="I33" s="101">
        <f>-317.333</f>
        <v>-317.33300000000003</v>
      </c>
      <c r="J33" s="101">
        <f>-140.878</f>
        <v>-140.87799999999999</v>
      </c>
      <c r="K33" s="101">
        <f>-197.791</f>
        <v>-197.791</v>
      </c>
      <c r="L33" s="101">
        <v>-223.393</v>
      </c>
      <c r="M33" s="101">
        <v>-134.352</v>
      </c>
      <c r="N33" s="271">
        <f>M33</f>
        <v>-134.352</v>
      </c>
      <c r="O33" s="271">
        <f>N33</f>
        <v>-134.352</v>
      </c>
      <c r="P33" s="271">
        <f t="shared" ref="P33:AB33" si="20">O33</f>
        <v>-134.352</v>
      </c>
      <c r="Q33" s="271">
        <f t="shared" si="20"/>
        <v>-134.352</v>
      </c>
      <c r="R33" s="271">
        <f t="shared" si="20"/>
        <v>-134.352</v>
      </c>
      <c r="S33" s="271">
        <f t="shared" si="20"/>
        <v>-134.352</v>
      </c>
      <c r="T33" s="271">
        <f t="shared" si="20"/>
        <v>-134.352</v>
      </c>
      <c r="U33" s="271">
        <f t="shared" si="20"/>
        <v>-134.352</v>
      </c>
      <c r="V33" s="271">
        <f t="shared" si="20"/>
        <v>-134.352</v>
      </c>
      <c r="W33" s="271">
        <f t="shared" si="20"/>
        <v>-134.352</v>
      </c>
      <c r="X33" s="271">
        <f t="shared" si="20"/>
        <v>-134.352</v>
      </c>
      <c r="Y33" s="271">
        <f t="shared" si="20"/>
        <v>-134.352</v>
      </c>
      <c r="Z33" s="271">
        <f t="shared" si="20"/>
        <v>-134.352</v>
      </c>
      <c r="AA33" s="271">
        <f t="shared" si="20"/>
        <v>-134.352</v>
      </c>
      <c r="AB33" s="271">
        <f t="shared" si="20"/>
        <v>-134.352</v>
      </c>
    </row>
    <row r="34" spans="2:28">
      <c r="C34" s="123"/>
      <c r="D34" s="43">
        <f>SUM(D31:D33)</f>
        <v>192.78800000000001</v>
      </c>
      <c r="E34" s="43">
        <f>SUM(E31:E33)</f>
        <v>1121.2919999999999</v>
      </c>
      <c r="F34" s="43">
        <f t="shared" ref="F34:L34" si="21">SUM(F31:F33)</f>
        <v>1295.5339999999999</v>
      </c>
      <c r="G34" s="43">
        <f t="shared" si="21"/>
        <v>1371.144</v>
      </c>
      <c r="H34" s="43">
        <f t="shared" si="21"/>
        <v>1598.646</v>
      </c>
      <c r="I34" s="43">
        <f t="shared" si="21"/>
        <v>1877.3389999999999</v>
      </c>
      <c r="J34" s="43">
        <f t="shared" si="21"/>
        <v>2713.0969999999998</v>
      </c>
      <c r="K34" s="43">
        <f t="shared" si="21"/>
        <v>2757.4219999999996</v>
      </c>
      <c r="L34" s="43">
        <f t="shared" si="21"/>
        <v>3110.9809999999998</v>
      </c>
      <c r="M34" s="43">
        <f t="shared" ref="M34:AB34" si="22">SUM(M31:M33)</f>
        <v>3659.7449999999999</v>
      </c>
      <c r="N34" s="43">
        <f t="shared" ca="1" si="22"/>
        <v>4446.8781782087553</v>
      </c>
      <c r="O34" s="43">
        <f t="shared" ca="1" si="22"/>
        <v>5325.1317959072794</v>
      </c>
      <c r="P34" s="43">
        <f t="shared" ca="1" si="22"/>
        <v>6301.2655250772905</v>
      </c>
      <c r="Q34" s="43">
        <f t="shared" ca="1" si="22"/>
        <v>7391.6734743764255</v>
      </c>
      <c r="R34" s="43">
        <f t="shared" ca="1" si="22"/>
        <v>8476.0699396926611</v>
      </c>
      <c r="S34" s="43">
        <f t="shared" ca="1" si="22"/>
        <v>9544.6433114950887</v>
      </c>
      <c r="T34" s="43">
        <f t="shared" ca="1" si="22"/>
        <v>10696.868871474466</v>
      </c>
      <c r="U34" s="43">
        <f t="shared" ca="1" si="22"/>
        <v>11809.761672871447</v>
      </c>
      <c r="V34" s="43">
        <f t="shared" ca="1" si="22"/>
        <v>12904.690475808213</v>
      </c>
      <c r="W34" s="43">
        <f t="shared" ca="1" si="22"/>
        <v>13950.753992169064</v>
      </c>
      <c r="X34" s="43">
        <f t="shared" ca="1" si="22"/>
        <v>14938.549247616385</v>
      </c>
      <c r="Y34" s="43">
        <f t="shared" ca="1" si="22"/>
        <v>15791.970813312086</v>
      </c>
      <c r="Z34" s="43">
        <f t="shared" ca="1" si="22"/>
        <v>16567.896003702746</v>
      </c>
      <c r="AA34" s="43">
        <f t="shared" ca="1" si="22"/>
        <v>17188.506464953651</v>
      </c>
      <c r="AB34" s="43">
        <f t="shared" ca="1" si="22"/>
        <v>17743.859812648505</v>
      </c>
    </row>
    <row r="35" spans="2:28">
      <c r="C35" s="16" t="s">
        <v>118</v>
      </c>
      <c r="D35" s="87"/>
      <c r="E35" s="87"/>
      <c r="F35" s="87"/>
      <c r="G35" s="87">
        <v>6.4000000000000001E-2</v>
      </c>
      <c r="H35" s="87"/>
      <c r="I35" s="87"/>
      <c r="J35" s="87"/>
      <c r="K35" s="69"/>
      <c r="L35" s="69"/>
      <c r="M35" s="69"/>
      <c r="N35" s="78">
        <f>M35</f>
        <v>0</v>
      </c>
      <c r="O35" s="78">
        <f>N35</f>
        <v>0</v>
      </c>
      <c r="P35" s="78">
        <f t="shared" ref="P35:AB35" si="23">O35</f>
        <v>0</v>
      </c>
      <c r="Q35" s="78">
        <f t="shared" si="23"/>
        <v>0</v>
      </c>
      <c r="R35" s="78">
        <f t="shared" si="23"/>
        <v>0</v>
      </c>
      <c r="S35" s="78">
        <f t="shared" si="23"/>
        <v>0</v>
      </c>
      <c r="T35" s="78">
        <f t="shared" si="23"/>
        <v>0</v>
      </c>
      <c r="U35" s="78">
        <f t="shared" si="23"/>
        <v>0</v>
      </c>
      <c r="V35" s="78">
        <f t="shared" si="23"/>
        <v>0</v>
      </c>
      <c r="W35" s="78">
        <f t="shared" si="23"/>
        <v>0</v>
      </c>
      <c r="X35" s="78">
        <f t="shared" si="23"/>
        <v>0</v>
      </c>
      <c r="Y35" s="78">
        <f t="shared" si="23"/>
        <v>0</v>
      </c>
      <c r="Z35" s="78">
        <f t="shared" si="23"/>
        <v>0</v>
      </c>
      <c r="AA35" s="78">
        <f t="shared" si="23"/>
        <v>0</v>
      </c>
      <c r="AB35" s="78">
        <f t="shared" si="23"/>
        <v>0</v>
      </c>
    </row>
    <row r="36" spans="2:28" ht="15.6">
      <c r="C36" s="41" t="s">
        <v>119</v>
      </c>
      <c r="D36" s="24">
        <f>SUM(D34:D35)</f>
        <v>192.78800000000001</v>
      </c>
      <c r="E36" s="24">
        <f t="shared" ref="E36:L36" si="24">SUM(E34:E35)</f>
        <v>1121.2919999999999</v>
      </c>
      <c r="F36" s="24">
        <f t="shared" si="24"/>
        <v>1295.5339999999999</v>
      </c>
      <c r="G36" s="24">
        <f t="shared" si="24"/>
        <v>1371.2080000000001</v>
      </c>
      <c r="H36" s="24">
        <f t="shared" si="24"/>
        <v>1598.646</v>
      </c>
      <c r="I36" s="24">
        <f t="shared" si="24"/>
        <v>1877.3389999999999</v>
      </c>
      <c r="J36" s="24">
        <f t="shared" si="24"/>
        <v>2713.0969999999998</v>
      </c>
      <c r="K36" s="24">
        <f t="shared" si="24"/>
        <v>2757.4219999999996</v>
      </c>
      <c r="L36" s="24">
        <f t="shared" si="24"/>
        <v>3110.9809999999998</v>
      </c>
      <c r="M36" s="24">
        <f t="shared" ref="M36:AB36" si="25">SUM(M34:M35)</f>
        <v>3659.7449999999999</v>
      </c>
      <c r="N36" s="24">
        <f t="shared" ca="1" si="25"/>
        <v>4446.8781782087553</v>
      </c>
      <c r="O36" s="24">
        <f t="shared" ca="1" si="25"/>
        <v>5325.1317959072794</v>
      </c>
      <c r="P36" s="24">
        <f t="shared" ca="1" si="25"/>
        <v>6301.2655250772905</v>
      </c>
      <c r="Q36" s="24">
        <f t="shared" ca="1" si="25"/>
        <v>7391.6734743764255</v>
      </c>
      <c r="R36" s="24">
        <f t="shared" ca="1" si="25"/>
        <v>8476.0699396926611</v>
      </c>
      <c r="S36" s="24">
        <f t="shared" ca="1" si="25"/>
        <v>9544.6433114950887</v>
      </c>
      <c r="T36" s="24">
        <f t="shared" ca="1" si="25"/>
        <v>10696.868871474466</v>
      </c>
      <c r="U36" s="24">
        <f t="shared" ca="1" si="25"/>
        <v>11809.761672871447</v>
      </c>
      <c r="V36" s="24">
        <f t="shared" ca="1" si="25"/>
        <v>12904.690475808213</v>
      </c>
      <c r="W36" s="24">
        <f t="shared" ca="1" si="25"/>
        <v>13950.753992169064</v>
      </c>
      <c r="X36" s="24">
        <f t="shared" ca="1" si="25"/>
        <v>14938.549247616385</v>
      </c>
      <c r="Y36" s="24">
        <f t="shared" ca="1" si="25"/>
        <v>15791.970813312086</v>
      </c>
      <c r="Z36" s="24">
        <f t="shared" ca="1" si="25"/>
        <v>16567.896003702746</v>
      </c>
      <c r="AA36" s="24">
        <f t="shared" ca="1" si="25"/>
        <v>17188.506464953651</v>
      </c>
      <c r="AB36" s="24">
        <f t="shared" ca="1" si="25"/>
        <v>17743.859812648505</v>
      </c>
    </row>
    <row r="37" spans="2:28" s="118" customFormat="1">
      <c r="B37" s="115"/>
      <c r="C37" s="41" t="s">
        <v>120</v>
      </c>
      <c r="D37" s="43">
        <f t="shared" ref="D37:L37" si="26">D29+D34+D35</f>
        <v>253.57300000000001</v>
      </c>
      <c r="E37" s="43">
        <f t="shared" si="26"/>
        <v>1966.4929999999999</v>
      </c>
      <c r="F37" s="43">
        <f t="shared" si="26"/>
        <v>2238.221</v>
      </c>
      <c r="G37" s="43">
        <f t="shared" si="26"/>
        <v>3338.9549999999995</v>
      </c>
      <c r="H37" s="43">
        <f t="shared" si="26"/>
        <v>3359.663</v>
      </c>
      <c r="I37" s="43">
        <f t="shared" si="26"/>
        <v>4800.2269999999999</v>
      </c>
      <c r="J37" s="43">
        <f t="shared" si="26"/>
        <v>5123.6719999999996</v>
      </c>
      <c r="K37" s="43">
        <f t="shared" si="26"/>
        <v>5203.491</v>
      </c>
      <c r="L37" s="43">
        <f t="shared" si="26"/>
        <v>5538.8969999999999</v>
      </c>
      <c r="M37" s="43">
        <f t="shared" ref="M37:AB37" si="27">M29+M34+M35</f>
        <v>6535.9009999999998</v>
      </c>
      <c r="N37" s="43">
        <f t="shared" ca="1" si="27"/>
        <v>7346.6248649720046</v>
      </c>
      <c r="O37" s="43">
        <f t="shared" ca="1" si="27"/>
        <v>8265.1212090766094</v>
      </c>
      <c r="P37" s="43">
        <f t="shared" ca="1" si="27"/>
        <v>9192.1706539299521</v>
      </c>
      <c r="Q37" s="43">
        <f t="shared" ca="1" si="27"/>
        <v>10287.482503103975</v>
      </c>
      <c r="R37" s="43">
        <f t="shared" ca="1" si="27"/>
        <v>11369.495945866087</v>
      </c>
      <c r="S37" s="43">
        <f t="shared" ca="1" si="27"/>
        <v>12431.796858351203</v>
      </c>
      <c r="T37" s="43">
        <f t="shared" ca="1" si="27"/>
        <v>13577.80806289395</v>
      </c>
      <c r="U37" s="43">
        <f t="shared" ca="1" si="27"/>
        <v>14676.557420578623</v>
      </c>
      <c r="V37" s="43">
        <f t="shared" ca="1" si="27"/>
        <v>15765.026651132795</v>
      </c>
      <c r="W37" s="43">
        <f t="shared" ca="1" si="27"/>
        <v>16793.518976072519</v>
      </c>
      <c r="X37" s="43">
        <f t="shared" ca="1" si="27"/>
        <v>17760.361877854684</v>
      </c>
      <c r="Y37" s="43">
        <f t="shared" ca="1" si="27"/>
        <v>18565.464770110888</v>
      </c>
      <c r="Z37" s="43">
        <f t="shared" ca="1" si="27"/>
        <v>19313.523478171337</v>
      </c>
      <c r="AA37" s="43">
        <f t="shared" ca="1" si="27"/>
        <v>19878.285196327379</v>
      </c>
      <c r="AB37" s="43">
        <f t="shared" ca="1" si="27"/>
        <v>20410.173108449635</v>
      </c>
    </row>
    <row r="38" spans="2:28">
      <c r="C38" s="16" t="s">
        <v>121</v>
      </c>
      <c r="D38" s="18">
        <f t="shared" ref="D38:L38" si="28">D37-D19</f>
        <v>0</v>
      </c>
      <c r="E38" s="18">
        <f t="shared" si="28"/>
        <v>0</v>
      </c>
      <c r="F38" s="18">
        <f t="shared" si="28"/>
        <v>0</v>
      </c>
      <c r="G38" s="18">
        <f t="shared" si="28"/>
        <v>0</v>
      </c>
      <c r="H38" s="18">
        <f t="shared" si="28"/>
        <v>0</v>
      </c>
      <c r="I38" s="18">
        <f t="shared" si="28"/>
        <v>0</v>
      </c>
      <c r="J38" s="18">
        <f t="shared" si="28"/>
        <v>0</v>
      </c>
      <c r="K38" s="18">
        <f>K37-K19</f>
        <v>0</v>
      </c>
      <c r="L38" s="18">
        <f t="shared" si="28"/>
        <v>0</v>
      </c>
      <c r="M38" s="18">
        <f t="shared" ref="M38:AB38" si="29">M37-M19</f>
        <v>0</v>
      </c>
      <c r="N38" s="18">
        <f t="shared" ca="1" si="29"/>
        <v>0</v>
      </c>
      <c r="O38" s="18">
        <f t="shared" ca="1" si="29"/>
        <v>0</v>
      </c>
      <c r="P38" s="18">
        <f t="shared" ca="1" si="29"/>
        <v>0</v>
      </c>
      <c r="Q38" s="18">
        <f t="shared" ca="1" si="29"/>
        <v>0</v>
      </c>
      <c r="R38" s="18">
        <f t="shared" ca="1" si="29"/>
        <v>0</v>
      </c>
      <c r="S38" s="18">
        <f t="shared" ca="1" si="29"/>
        <v>0</v>
      </c>
      <c r="T38" s="18">
        <f t="shared" ca="1" si="29"/>
        <v>0</v>
      </c>
      <c r="U38" s="18">
        <f t="shared" ca="1" si="29"/>
        <v>0</v>
      </c>
      <c r="V38" s="18">
        <f t="shared" ca="1" si="29"/>
        <v>0</v>
      </c>
      <c r="W38" s="18">
        <f t="shared" ca="1" si="29"/>
        <v>0</v>
      </c>
      <c r="X38" s="18">
        <f t="shared" ca="1" si="29"/>
        <v>0</v>
      </c>
      <c r="Y38" s="18">
        <f t="shared" ca="1" si="29"/>
        <v>0</v>
      </c>
      <c r="Z38" s="18">
        <f t="shared" ca="1" si="29"/>
        <v>0</v>
      </c>
      <c r="AA38" s="18">
        <f t="shared" ca="1" si="29"/>
        <v>0</v>
      </c>
      <c r="AB38" s="18">
        <f t="shared" ca="1" si="29"/>
        <v>0</v>
      </c>
    </row>
    <row r="39" spans="2:28">
      <c r="L39" s="69"/>
      <c r="O39" s="69"/>
      <c r="P39" s="69"/>
      <c r="Q39" s="69"/>
      <c r="R39" s="69"/>
    </row>
    <row r="41" spans="2:28">
      <c r="C41" s="1" t="s">
        <v>194</v>
      </c>
      <c r="D41" s="69">
        <f t="shared" ref="D41:AB41" si="30">D24+D27</f>
        <v>0</v>
      </c>
      <c r="E41" s="69">
        <f t="shared" si="30"/>
        <v>456.76099999999997</v>
      </c>
      <c r="F41" s="69">
        <f t="shared" si="30"/>
        <v>549.976</v>
      </c>
      <c r="G41" s="69">
        <f t="shared" si="30"/>
        <v>1342.4280000000001</v>
      </c>
      <c r="H41" s="69">
        <f t="shared" si="30"/>
        <v>1204.5029999999999</v>
      </c>
      <c r="I41" s="69">
        <f t="shared" si="30"/>
        <v>2029.625</v>
      </c>
      <c r="J41" s="69">
        <f t="shared" si="30"/>
        <v>1581.038</v>
      </c>
      <c r="K41" s="69">
        <f t="shared" si="30"/>
        <v>1596.412</v>
      </c>
      <c r="L41" s="69">
        <f t="shared" si="30"/>
        <v>1607.2569999999998</v>
      </c>
      <c r="M41" s="69">
        <f t="shared" si="30"/>
        <v>2094.8380000000002</v>
      </c>
      <c r="N41" s="69">
        <f t="shared" si="30"/>
        <v>2094.8380000000002</v>
      </c>
      <c r="O41" s="69">
        <f t="shared" si="30"/>
        <v>2094.8380000000002</v>
      </c>
      <c r="P41" s="69">
        <f t="shared" si="30"/>
        <v>2094.8380000000002</v>
      </c>
      <c r="Q41" s="69">
        <f t="shared" si="30"/>
        <v>2094.8380000000002</v>
      </c>
      <c r="R41" s="69">
        <f t="shared" si="30"/>
        <v>2094.8380000000002</v>
      </c>
      <c r="S41" s="69">
        <f t="shared" si="30"/>
        <v>2094.8380000000002</v>
      </c>
      <c r="T41" s="69">
        <f t="shared" si="30"/>
        <v>2094.8380000000002</v>
      </c>
      <c r="U41" s="69">
        <f t="shared" si="30"/>
        <v>2094.8380000000002</v>
      </c>
      <c r="V41" s="69">
        <f t="shared" si="30"/>
        <v>2094.8380000000002</v>
      </c>
      <c r="W41" s="69">
        <f t="shared" si="30"/>
        <v>2094.8380000000002</v>
      </c>
      <c r="X41" s="69">
        <f t="shared" si="30"/>
        <v>2094.8380000000002</v>
      </c>
      <c r="Y41" s="69">
        <f t="shared" si="30"/>
        <v>2094.8380000000002</v>
      </c>
      <c r="Z41" s="69">
        <f t="shared" si="30"/>
        <v>2094.8380000000002</v>
      </c>
      <c r="AA41" s="69">
        <f t="shared" si="30"/>
        <v>2094.8380000000002</v>
      </c>
      <c r="AB41" s="69">
        <f t="shared" si="30"/>
        <v>2094.8380000000002</v>
      </c>
    </row>
    <row r="43" spans="2:28">
      <c r="C43" s="118" t="s">
        <v>195</v>
      </c>
    </row>
    <row r="44" spans="2:28">
      <c r="C44" s="70" t="s">
        <v>101</v>
      </c>
      <c r="D44" s="69">
        <f t="shared" ref="D44:M44" si="31">D11</f>
        <v>34.374000000000002</v>
      </c>
      <c r="E44" s="69">
        <f t="shared" si="31"/>
        <v>75.48</v>
      </c>
      <c r="F44" s="69">
        <f t="shared" si="31"/>
        <v>124.80500000000001</v>
      </c>
      <c r="G44" s="69">
        <f t="shared" si="31"/>
        <v>186.37100000000001</v>
      </c>
      <c r="H44" s="69">
        <f t="shared" si="31"/>
        <v>209.685</v>
      </c>
      <c r="I44" s="69">
        <f t="shared" si="31"/>
        <v>234.244</v>
      </c>
      <c r="J44" s="69">
        <f t="shared" si="31"/>
        <v>224.12899999999999</v>
      </c>
      <c r="K44" s="69">
        <f t="shared" si="31"/>
        <v>263.83800000000002</v>
      </c>
      <c r="L44" s="69">
        <f t="shared" si="31"/>
        <v>355.98700000000002</v>
      </c>
      <c r="M44" s="69">
        <f t="shared" si="31"/>
        <v>396.49</v>
      </c>
      <c r="N44" s="69">
        <f>N45/365*'Cintas PNL'!BF$23</f>
        <v>420.17371933232681</v>
      </c>
      <c r="O44" s="69">
        <f>O45/365*'Cintas PNL'!BG$23</f>
        <v>462.10352572428667</v>
      </c>
      <c r="P44" s="69">
        <f>P45/365*'Cintas PNL'!BH$23</f>
        <v>410.96150026810801</v>
      </c>
      <c r="Q44" s="69">
        <f>Q45/365*'Cintas PNL'!BI$23</f>
        <v>416.0709844080431</v>
      </c>
      <c r="R44" s="69">
        <f>R45/365*'Cintas PNL'!BJ$23</f>
        <v>413.5880593369684</v>
      </c>
      <c r="S44" s="69">
        <f>S45/365*'Cintas PNL'!BK$23</f>
        <v>407.05264217555555</v>
      </c>
      <c r="T44" s="69">
        <f>T45/365*'Cintas PNL'!BL$23</f>
        <v>400.57776476095506</v>
      </c>
      <c r="U44" s="69">
        <f>U45/365*'Cintas PNL'!BM$23</f>
        <v>385.84139102254272</v>
      </c>
      <c r="V44" s="69">
        <f>V45/365*'Cintas PNL'!BN$23</f>
        <v>379.11101652843087</v>
      </c>
      <c r="W44" s="69">
        <f>W45/365*'Cintas PNL'!BO$23</f>
        <v>360.80319496262905</v>
      </c>
      <c r="X44" s="69">
        <f>X45/365*'Cintas PNL'!BP$23</f>
        <v>338.97246401833689</v>
      </c>
      <c r="Y44" s="69">
        <f>Y45/365*'Cintas PNL'!BQ$23</f>
        <v>288.62814584291135</v>
      </c>
      <c r="Z44" s="69">
        <f>Z45/365*'Cintas PNL'!BR$23</f>
        <v>259.59342793786004</v>
      </c>
      <c r="AA44" s="69">
        <f>AA45/365*'Cintas PNL'!BS$23</f>
        <v>201.40335995956164</v>
      </c>
      <c r="AB44" s="69">
        <f>AB45/365*'Cintas PNL'!BT$23</f>
        <v>176.95419216377951</v>
      </c>
    </row>
    <row r="45" spans="2:28" ht="14.4">
      <c r="C45" s="268" t="s">
        <v>196</v>
      </c>
      <c r="D45" s="69"/>
      <c r="E45" s="69"/>
      <c r="F45" s="69"/>
      <c r="G45" s="69"/>
      <c r="H45" s="69"/>
      <c r="I45" s="138">
        <f>I44/'Cintas PNL'!AG$23*365</f>
        <v>57.460088321495085</v>
      </c>
      <c r="J45" s="269">
        <f>J44/'Cintas PNL'!AL$23*365</f>
        <v>50.538974963133846</v>
      </c>
      <c r="K45" s="138">
        <f>K44/'Cintas PNL'!AQ$23*365</f>
        <v>50.927997030020272</v>
      </c>
      <c r="L45" s="138">
        <f>L44/'Cintas PNL'!AV$23*365</f>
        <v>60.106207392954182</v>
      </c>
      <c r="M45" s="138">
        <f>M44/'Cintas PNL'!BA$23*365</f>
        <v>61.22900260496106</v>
      </c>
      <c r="N45" s="270">
        <f>M45</f>
        <v>61.22900260496106</v>
      </c>
      <c r="O45" s="270">
        <f>N45</f>
        <v>61.22900260496106</v>
      </c>
      <c r="P45" s="270">
        <f t="shared" ref="P45:AB45" si="32">O45</f>
        <v>61.22900260496106</v>
      </c>
      <c r="Q45" s="270">
        <f t="shared" si="32"/>
        <v>61.22900260496106</v>
      </c>
      <c r="R45" s="270">
        <f t="shared" si="32"/>
        <v>61.22900260496106</v>
      </c>
      <c r="S45" s="270">
        <f t="shared" si="32"/>
        <v>61.22900260496106</v>
      </c>
      <c r="T45" s="270">
        <f t="shared" si="32"/>
        <v>61.22900260496106</v>
      </c>
      <c r="U45" s="270">
        <f t="shared" si="32"/>
        <v>61.22900260496106</v>
      </c>
      <c r="V45" s="270">
        <f t="shared" si="32"/>
        <v>61.22900260496106</v>
      </c>
      <c r="W45" s="270">
        <f t="shared" si="32"/>
        <v>61.22900260496106</v>
      </c>
      <c r="X45" s="270">
        <f t="shared" si="32"/>
        <v>61.22900260496106</v>
      </c>
      <c r="Y45" s="270">
        <f t="shared" si="32"/>
        <v>61.22900260496106</v>
      </c>
      <c r="Z45" s="270">
        <f t="shared" si="32"/>
        <v>61.22900260496106</v>
      </c>
      <c r="AA45" s="270">
        <f t="shared" si="32"/>
        <v>61.22900260496106</v>
      </c>
      <c r="AB45" s="270">
        <f t="shared" si="32"/>
        <v>61.22900260496106</v>
      </c>
    </row>
    <row r="46" spans="2:28">
      <c r="C46" s="70" t="s">
        <v>102</v>
      </c>
      <c r="D46" s="69">
        <f t="shared" ref="D46:M46" si="33">D12</f>
        <v>3.9089999999999998</v>
      </c>
      <c r="E46" s="69">
        <f t="shared" si="33"/>
        <v>26.524999999999999</v>
      </c>
      <c r="F46" s="69">
        <f t="shared" si="33"/>
        <v>28.669</v>
      </c>
      <c r="G46" s="69">
        <f t="shared" si="33"/>
        <v>30.036999999999999</v>
      </c>
      <c r="H46" s="69">
        <f t="shared" si="33"/>
        <v>19.451000000000001</v>
      </c>
      <c r="I46" s="69">
        <f t="shared" si="33"/>
        <v>34.051000000000002</v>
      </c>
      <c r="J46" s="69">
        <f t="shared" si="33"/>
        <v>43.244999999999997</v>
      </c>
      <c r="K46" s="69">
        <f t="shared" si="33"/>
        <v>52.956000000000003</v>
      </c>
      <c r="L46" s="69">
        <f t="shared" si="33"/>
        <v>78.608000000000004</v>
      </c>
      <c r="M46" s="69">
        <f t="shared" si="33"/>
        <v>95.396000000000001</v>
      </c>
      <c r="N46" s="69">
        <f>N47/365*'Cintas PNL'!BF$24</f>
        <v>104.32057690392986</v>
      </c>
      <c r="O46" s="69">
        <f>O47/365*'Cintas PNL'!BG$24</f>
        <v>114.73089385385721</v>
      </c>
      <c r="P46" s="69">
        <f>P47/365*'Cintas PNL'!BH$24</f>
        <v>102.0333705339746</v>
      </c>
      <c r="Q46" s="69">
        <f>Q47/365*'Cintas PNL'!BI$24</f>
        <v>103.30195138193081</v>
      </c>
      <c r="R46" s="69">
        <f>R47/365*'Cintas PNL'!BJ$24</f>
        <v>102.68549165609328</v>
      </c>
      <c r="S46" s="69">
        <f>S47/365*'Cintas PNL'!BK$24</f>
        <v>101.06288068063813</v>
      </c>
      <c r="T46" s="69">
        <f>T47/365*'Cintas PNL'!BL$24</f>
        <v>99.455300491313864</v>
      </c>
      <c r="U46" s="69">
        <f>U47/365*'Cintas PNL'!BM$24</f>
        <v>95.7965590252699</v>
      </c>
      <c r="V46" s="69">
        <f>V47/365*'Cintas PNL'!BN$24</f>
        <v>94.125544114768275</v>
      </c>
      <c r="W46" s="69">
        <f>W47/365*'Cintas PNL'!BO$24</f>
        <v>89.580084892250682</v>
      </c>
      <c r="X46" s="69">
        <f>X47/365*'Cintas PNL'!BP$24</f>
        <v>84.159959021546754</v>
      </c>
      <c r="Y46" s="69">
        <f>Y47/365*'Cintas PNL'!BQ$24</f>
        <v>71.660490172707384</v>
      </c>
      <c r="Z46" s="69">
        <f>Z47/365*'Cintas PNL'!BR$24</f>
        <v>64.451761062017439</v>
      </c>
      <c r="AA46" s="69">
        <f>AA47/365*'Cintas PNL'!BS$24</f>
        <v>50.004352330169247</v>
      </c>
      <c r="AB46" s="69">
        <f>AB47/365*'Cintas PNL'!BT$24</f>
        <v>43.934121918495947</v>
      </c>
    </row>
    <row r="47" spans="2:28" ht="14.4">
      <c r="C47" s="268" t="s">
        <v>197</v>
      </c>
      <c r="D47" s="69"/>
      <c r="E47" s="69"/>
      <c r="F47" s="69"/>
      <c r="G47" s="69"/>
      <c r="H47" s="69"/>
      <c r="I47" s="138">
        <f>I46/'Cintas PNL'!AG$24*365</f>
        <v>123.30342172882131</v>
      </c>
      <c r="J47" s="269">
        <f>J46/'Cintas PNL'!AL$24*365</f>
        <v>151.22657507472982</v>
      </c>
      <c r="K47" s="138">
        <f>K46/'Cintas PNL'!AQ$24*365</f>
        <v>168.20938125489516</v>
      </c>
      <c r="L47" s="138">
        <f>L46/'Cintas PNL'!AV$24*365</f>
        <v>236.55050167775556</v>
      </c>
      <c r="M47" s="138">
        <f>M46/'Cintas PNL'!BA$24*365</f>
        <v>245.99625560775729</v>
      </c>
      <c r="N47" s="270">
        <f>M47</f>
        <v>245.99625560775729</v>
      </c>
      <c r="O47" s="270">
        <f>N47</f>
        <v>245.99625560775729</v>
      </c>
      <c r="P47" s="270">
        <f t="shared" ref="P47:AB47" si="34">O47</f>
        <v>245.99625560775729</v>
      </c>
      <c r="Q47" s="270">
        <f t="shared" si="34"/>
        <v>245.99625560775729</v>
      </c>
      <c r="R47" s="270">
        <f t="shared" si="34"/>
        <v>245.99625560775729</v>
      </c>
      <c r="S47" s="270">
        <f t="shared" si="34"/>
        <v>245.99625560775729</v>
      </c>
      <c r="T47" s="270">
        <f t="shared" si="34"/>
        <v>245.99625560775729</v>
      </c>
      <c r="U47" s="270">
        <f t="shared" si="34"/>
        <v>245.99625560775729</v>
      </c>
      <c r="V47" s="270">
        <f t="shared" si="34"/>
        <v>245.99625560775729</v>
      </c>
      <c r="W47" s="270">
        <f t="shared" si="34"/>
        <v>245.99625560775729</v>
      </c>
      <c r="X47" s="270">
        <f t="shared" si="34"/>
        <v>245.99625560775729</v>
      </c>
      <c r="Y47" s="270">
        <f t="shared" si="34"/>
        <v>245.99625560775729</v>
      </c>
      <c r="Z47" s="270">
        <f t="shared" si="34"/>
        <v>245.99625560775729</v>
      </c>
      <c r="AA47" s="270">
        <f t="shared" si="34"/>
        <v>245.99625560775729</v>
      </c>
      <c r="AB47" s="270">
        <f t="shared" si="34"/>
        <v>245.99625560775729</v>
      </c>
    </row>
    <row r="48" spans="2:28">
      <c r="C48" s="70" t="s">
        <v>108</v>
      </c>
      <c r="D48" s="69">
        <f t="shared" ref="D48:M48" si="35">D21</f>
        <v>5.1289999999999996</v>
      </c>
      <c r="E48" s="69">
        <f t="shared" si="35"/>
        <v>15.887</v>
      </c>
      <c r="F48" s="69">
        <f t="shared" si="35"/>
        <v>21.004999999999999</v>
      </c>
      <c r="G48" s="69">
        <f t="shared" si="35"/>
        <v>25.126000000000001</v>
      </c>
      <c r="H48" s="69">
        <f t="shared" si="35"/>
        <v>21.806999999999999</v>
      </c>
      <c r="I48" s="69">
        <f t="shared" si="35"/>
        <v>22.414999999999999</v>
      </c>
      <c r="J48" s="69">
        <f t="shared" si="35"/>
        <v>24.367999999999999</v>
      </c>
      <c r="K48" s="69">
        <f t="shared" si="35"/>
        <v>40.601999999999997</v>
      </c>
      <c r="L48" s="69">
        <f t="shared" si="35"/>
        <v>47.545000000000002</v>
      </c>
      <c r="M48" s="69">
        <f t="shared" si="35"/>
        <v>26.945</v>
      </c>
      <c r="N48" s="69">
        <f>N49/365*'Cintas PNL'!BF$24</f>
        <v>29.465784148983079</v>
      </c>
      <c r="O48" s="69">
        <f>O49/365*'Cintas PNL'!BG$24</f>
        <v>32.406221800622482</v>
      </c>
      <c r="P48" s="69">
        <f>P49/365*'Cintas PNL'!BH$24</f>
        <v>28.819753124218476</v>
      </c>
      <c r="Q48" s="69">
        <f>Q49/365*'Cintas PNL'!BI$24</f>
        <v>29.178069101284386</v>
      </c>
      <c r="R48" s="69">
        <f>R49/365*'Cintas PNL'!BJ$24</f>
        <v>29.003947468168821</v>
      </c>
      <c r="S48" s="69">
        <f>S49/365*'Cintas PNL'!BK$24</f>
        <v>28.545634197867777</v>
      </c>
      <c r="T48" s="69">
        <f>T49/365*'Cintas PNL'!BL$24</f>
        <v>28.091566436102688</v>
      </c>
      <c r="U48" s="69">
        <f>U49/365*'Cintas PNL'!BM$24</f>
        <v>27.058139575410891</v>
      </c>
      <c r="V48" s="69">
        <f>V49/365*'Cintas PNL'!BN$24</f>
        <v>26.586154410797423</v>
      </c>
      <c r="W48" s="69">
        <f>W49/365*'Cintas PNL'!BO$24</f>
        <v>25.302270403598623</v>
      </c>
      <c r="X48" s="69">
        <f>X49/365*'Cintas PNL'!BP$24</f>
        <v>23.771333135934178</v>
      </c>
      <c r="Y48" s="69">
        <f>Y49/365*'Cintas PNL'!BQ$24</f>
        <v>20.240805774912996</v>
      </c>
      <c r="Z48" s="69">
        <f>Z49/365*'Cintas PNL'!BR$24</f>
        <v>18.204670026165246</v>
      </c>
      <c r="AA48" s="69">
        <f>AA49/365*'Cintas PNL'!BS$24</f>
        <v>14.123938881466836</v>
      </c>
      <c r="AB48" s="69">
        <f>AB49/365*'Cintas PNL'!BT$24</f>
        <v>12.409376861649054</v>
      </c>
    </row>
    <row r="49" spans="3:28" ht="14.4">
      <c r="C49" s="268" t="s">
        <v>198</v>
      </c>
      <c r="D49" s="69"/>
      <c r="E49" s="69"/>
      <c r="F49" s="69"/>
      <c r="G49" s="69"/>
      <c r="H49" s="69"/>
      <c r="I49" s="138">
        <f>I48/'Cintas PNL'!AG$24*365</f>
        <v>81.167842296893753</v>
      </c>
      <c r="J49" s="269">
        <f>J48/'Cintas PNL'!AL$24*365</f>
        <v>85.214225492450382</v>
      </c>
      <c r="K49" s="138">
        <f>K48/'Cintas PNL'!AQ$24*365</f>
        <v>128.96814898616307</v>
      </c>
      <c r="L49" s="138">
        <f>L48/'Cintas PNL'!AV$24*365</f>
        <v>143.07441484669354</v>
      </c>
      <c r="M49" s="138">
        <f>M48/'Cintas PNL'!BA$24*365</f>
        <v>69.482673354763506</v>
      </c>
      <c r="N49" s="270">
        <f>M49</f>
        <v>69.482673354763506</v>
      </c>
      <c r="O49" s="270">
        <f>N49</f>
        <v>69.482673354763506</v>
      </c>
      <c r="P49" s="270">
        <f t="shared" ref="P49:AB49" si="36">O49</f>
        <v>69.482673354763506</v>
      </c>
      <c r="Q49" s="270">
        <f t="shared" si="36"/>
        <v>69.482673354763506</v>
      </c>
      <c r="R49" s="270">
        <f t="shared" si="36"/>
        <v>69.482673354763506</v>
      </c>
      <c r="S49" s="270">
        <f t="shared" si="36"/>
        <v>69.482673354763506</v>
      </c>
      <c r="T49" s="270">
        <f t="shared" si="36"/>
        <v>69.482673354763506</v>
      </c>
      <c r="U49" s="270">
        <f t="shared" si="36"/>
        <v>69.482673354763506</v>
      </c>
      <c r="V49" s="270">
        <f t="shared" si="36"/>
        <v>69.482673354763506</v>
      </c>
      <c r="W49" s="270">
        <f t="shared" si="36"/>
        <v>69.482673354763506</v>
      </c>
      <c r="X49" s="270">
        <f t="shared" si="36"/>
        <v>69.482673354763506</v>
      </c>
      <c r="Y49" s="270">
        <f t="shared" si="36"/>
        <v>69.482673354763506</v>
      </c>
      <c r="Z49" s="270">
        <f t="shared" si="36"/>
        <v>69.482673354763506</v>
      </c>
      <c r="AA49" s="270">
        <f t="shared" si="36"/>
        <v>69.482673354763506</v>
      </c>
      <c r="AB49" s="270">
        <f t="shared" si="36"/>
        <v>69.482673354763506</v>
      </c>
    </row>
    <row r="50" spans="3:28">
      <c r="C50" s="70" t="s">
        <v>109</v>
      </c>
      <c r="D50" s="69">
        <f t="shared" ref="D50:M50" si="37">D22</f>
        <v>34.783000000000001</v>
      </c>
      <c r="E50" s="69">
        <f t="shared" si="37"/>
        <v>104.666</v>
      </c>
      <c r="F50" s="69">
        <f t="shared" si="37"/>
        <v>119.718</v>
      </c>
      <c r="G50" s="69">
        <f t="shared" si="37"/>
        <v>164.09100000000001</v>
      </c>
      <c r="H50" s="69">
        <f t="shared" si="37"/>
        <v>164.07</v>
      </c>
      <c r="I50" s="69">
        <f t="shared" si="37"/>
        <v>193.268</v>
      </c>
      <c r="J50" s="69">
        <f t="shared" si="37"/>
        <v>198.779</v>
      </c>
      <c r="K50" s="69">
        <f t="shared" si="37"/>
        <v>264.887</v>
      </c>
      <c r="L50" s="69">
        <f t="shared" si="37"/>
        <v>267.87299999999999</v>
      </c>
      <c r="M50" s="69">
        <f t="shared" si="37"/>
        <v>352.73200000000003</v>
      </c>
      <c r="N50" s="69">
        <f>N51*'Cintas PNL'!BF$23</f>
        <v>373.80190261426594</v>
      </c>
      <c r="O50" s="69">
        <f>O51*'Cintas PNL'!BG$23</f>
        <v>411.10419136870814</v>
      </c>
      <c r="P50" s="69">
        <f>P51*'Cintas PNL'!BH$23</f>
        <v>365.6063757284428</v>
      </c>
      <c r="Q50" s="69">
        <f>Q51*'Cintas PNL'!BI$23</f>
        <v>370.15195962626512</v>
      </c>
      <c r="R50" s="69">
        <f>R51*'Cintas PNL'!BJ$23</f>
        <v>367.9430587052575</v>
      </c>
      <c r="S50" s="69">
        <f>S51*'Cintas PNL'!BK$23</f>
        <v>362.12891265824624</v>
      </c>
      <c r="T50" s="69">
        <f>T51*'Cintas PNL'!BL$23</f>
        <v>356.36862498338218</v>
      </c>
      <c r="U50" s="69">
        <f>U51*'Cintas PNL'!BM$23</f>
        <v>343.25860813176507</v>
      </c>
      <c r="V50" s="69">
        <f>V51*'Cintas PNL'!BN$23</f>
        <v>337.27102091378464</v>
      </c>
      <c r="W50" s="69">
        <f>W51*'Cintas PNL'!BO$23</f>
        <v>320.98371349985644</v>
      </c>
      <c r="X50" s="69">
        <f>X51*'Cintas PNL'!BP$23</f>
        <v>301.56229710236323</v>
      </c>
      <c r="Y50" s="69">
        <f>Y51*'Cintas PNL'!BQ$23</f>
        <v>256.77415102388915</v>
      </c>
      <c r="Z50" s="69">
        <f>Z51*'Cintas PNL'!BR$23</f>
        <v>230.94380444242543</v>
      </c>
      <c r="AA50" s="69">
        <f>AA51*'Cintas PNL'!BS$23</f>
        <v>179.1757924922598</v>
      </c>
      <c r="AB50" s="69">
        <f>AB51*'Cintas PNL'!BT$23</f>
        <v>157.42491893947962</v>
      </c>
    </row>
    <row r="51" spans="3:28" ht="14.4">
      <c r="C51" s="268" t="s">
        <v>199</v>
      </c>
      <c r="D51" s="69"/>
      <c r="E51" s="69"/>
      <c r="F51" s="69"/>
      <c r="G51" s="69"/>
      <c r="H51" s="69"/>
      <c r="I51" s="273">
        <f>I50/'Cintas PNL'!AG23</f>
        <v>0.12988676541845853</v>
      </c>
      <c r="J51" s="273">
        <f>J50/'Cintas PNL'!AL23</f>
        <v>0.12280216199118674</v>
      </c>
      <c r="K51" s="273">
        <f>K50/'Cintas PNL'!AQ23</f>
        <v>0.14008351481446615</v>
      </c>
      <c r="L51" s="273">
        <f>L50/'Cintas PNL'!AV23</f>
        <v>0.12391425324076068</v>
      </c>
      <c r="M51" s="273">
        <f>M50/'Cintas PNL'!BA23</f>
        <v>0.14923714876709651</v>
      </c>
      <c r="N51" s="274">
        <f>M51</f>
        <v>0.14923714876709651</v>
      </c>
      <c r="O51" s="274">
        <f>N51</f>
        <v>0.14923714876709651</v>
      </c>
      <c r="P51" s="274">
        <f t="shared" ref="P51:AB51" si="38">O51</f>
        <v>0.14923714876709651</v>
      </c>
      <c r="Q51" s="274">
        <f t="shared" si="38"/>
        <v>0.14923714876709651</v>
      </c>
      <c r="R51" s="274">
        <f t="shared" si="38"/>
        <v>0.14923714876709651</v>
      </c>
      <c r="S51" s="274">
        <f t="shared" si="38"/>
        <v>0.14923714876709651</v>
      </c>
      <c r="T51" s="274">
        <f t="shared" si="38"/>
        <v>0.14923714876709651</v>
      </c>
      <c r="U51" s="274">
        <f t="shared" si="38"/>
        <v>0.14923714876709651</v>
      </c>
      <c r="V51" s="274">
        <f t="shared" si="38"/>
        <v>0.14923714876709651</v>
      </c>
      <c r="W51" s="274">
        <f t="shared" si="38"/>
        <v>0.14923714876709651</v>
      </c>
      <c r="X51" s="274">
        <f t="shared" si="38"/>
        <v>0.14923714876709651</v>
      </c>
      <c r="Y51" s="274">
        <f t="shared" si="38"/>
        <v>0.14923714876709651</v>
      </c>
      <c r="Z51" s="274">
        <f t="shared" si="38"/>
        <v>0.14923714876709651</v>
      </c>
      <c r="AA51" s="274">
        <f t="shared" si="38"/>
        <v>0.14923714876709651</v>
      </c>
      <c r="AB51" s="274">
        <f t="shared" si="38"/>
        <v>0.14923714876709651</v>
      </c>
    </row>
  </sheetData>
  <phoneticPr fontId="43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5BCA2-6AA7-4EA1-8059-72F8B01C1273}">
  <sheetPr>
    <outlinePr summaryBelow="0"/>
  </sheetPr>
  <dimension ref="A1:AB50"/>
  <sheetViews>
    <sheetView showGridLines="0" zoomScale="70" zoomScaleNormal="70" workbookViewId="0">
      <pane xSplit="3" ySplit="5" topLeftCell="I6" activePane="bottomRight" state="frozen"/>
      <selection pane="topRight" activeCell="D1" sqref="D1"/>
      <selection pane="bottomLeft" activeCell="A6" sqref="A6"/>
      <selection pane="bottomRight" activeCell="N48" sqref="N48"/>
    </sheetView>
  </sheetViews>
  <sheetFormatPr defaultColWidth="8.109375" defaultRowHeight="13.8" outlineLevelRow="1" outlineLevelCol="1"/>
  <cols>
    <col min="1" max="2" width="0.6640625" style="2" customWidth="1"/>
    <col min="3" max="3" width="50.44140625" style="1" customWidth="1"/>
    <col min="4" max="4" width="11.44140625" style="1" hidden="1" customWidth="1" outlineLevel="1"/>
    <col min="5" max="8" width="10.44140625" style="1" hidden="1" customWidth="1" outlineLevel="1"/>
    <col min="9" max="9" width="10.44140625" style="1" customWidth="1" collapsed="1"/>
    <col min="10" max="12" width="10.44140625" style="1" customWidth="1"/>
    <col min="13" max="13" width="11.109375" style="1" customWidth="1"/>
    <col min="14" max="84" width="10.44140625" style="1" customWidth="1"/>
    <col min="85" max="16384" width="8.109375" style="1"/>
  </cols>
  <sheetData>
    <row r="1" spans="1:28" ht="5.25" customHeight="1"/>
    <row r="2" spans="1:28" hidden="1">
      <c r="C2" s="124" t="s">
        <v>122</v>
      </c>
      <c r="D2" s="125">
        <v>40908</v>
      </c>
      <c r="E2" s="125">
        <v>41274</v>
      </c>
      <c r="F2" s="125">
        <v>41639</v>
      </c>
      <c r="G2" s="125">
        <v>42004</v>
      </c>
      <c r="H2" s="125">
        <v>42369</v>
      </c>
      <c r="I2" s="125">
        <v>42735</v>
      </c>
      <c r="J2" s="125">
        <v>43100</v>
      </c>
      <c r="K2" s="125">
        <v>43465</v>
      </c>
      <c r="L2" s="125">
        <v>43830</v>
      </c>
      <c r="M2" s="125">
        <v>44196</v>
      </c>
      <c r="N2" s="125">
        <v>44561</v>
      </c>
      <c r="O2" s="125">
        <v>44926</v>
      </c>
      <c r="P2" s="125">
        <v>45291</v>
      </c>
      <c r="Q2" s="125">
        <v>45657</v>
      </c>
      <c r="R2" s="125">
        <v>46022</v>
      </c>
      <c r="S2" s="125">
        <v>46387</v>
      </c>
      <c r="T2" s="125">
        <v>46752</v>
      </c>
      <c r="U2" s="125">
        <v>47118</v>
      </c>
      <c r="V2" s="125">
        <v>47483</v>
      </c>
      <c r="W2" s="125">
        <v>47848</v>
      </c>
      <c r="X2" s="125">
        <v>48213</v>
      </c>
      <c r="Y2" s="125">
        <v>48579</v>
      </c>
      <c r="Z2" s="125">
        <v>48944</v>
      </c>
      <c r="AA2" s="125">
        <v>49309</v>
      </c>
      <c r="AB2" s="125">
        <v>49674</v>
      </c>
    </row>
    <row r="3" spans="1:28" ht="14.4">
      <c r="B3" s="179"/>
      <c r="C3" s="180" t="s">
        <v>97</v>
      </c>
      <c r="D3" s="169">
        <v>2011</v>
      </c>
      <c r="E3" s="169">
        <v>2012</v>
      </c>
      <c r="F3" s="169">
        <v>2013</v>
      </c>
      <c r="G3" s="169">
        <v>2014</v>
      </c>
      <c r="H3" s="169">
        <v>2015</v>
      </c>
      <c r="I3" s="169" t="s">
        <v>358</v>
      </c>
      <c r="J3" s="169" t="s">
        <v>359</v>
      </c>
      <c r="K3" s="169" t="s">
        <v>355</v>
      </c>
      <c r="L3" s="169" t="s">
        <v>356</v>
      </c>
      <c r="M3" s="169" t="s">
        <v>357</v>
      </c>
      <c r="N3" s="178" t="s">
        <v>340</v>
      </c>
      <c r="O3" s="178" t="s">
        <v>341</v>
      </c>
      <c r="P3" s="178" t="s">
        <v>342</v>
      </c>
      <c r="Q3" s="178" t="s">
        <v>343</v>
      </c>
      <c r="R3" s="178" t="s">
        <v>344</v>
      </c>
      <c r="S3" s="178" t="s">
        <v>345</v>
      </c>
      <c r="T3" s="178" t="s">
        <v>346</v>
      </c>
      <c r="U3" s="178" t="s">
        <v>347</v>
      </c>
      <c r="V3" s="178" t="s">
        <v>348</v>
      </c>
      <c r="W3" s="178" t="s">
        <v>349</v>
      </c>
      <c r="X3" s="178" t="s">
        <v>350</v>
      </c>
      <c r="Y3" s="178" t="s">
        <v>351</v>
      </c>
      <c r="Z3" s="178" t="s">
        <v>352</v>
      </c>
      <c r="AA3" s="178" t="s">
        <v>353</v>
      </c>
      <c r="AB3" s="178" t="s">
        <v>354</v>
      </c>
    </row>
    <row r="4" spans="1:28">
      <c r="B4" s="126"/>
      <c r="C4" s="4" t="s">
        <v>42</v>
      </c>
      <c r="D4" s="5">
        <f>'Cintas BS'!D4</f>
        <v>271.13900000000001</v>
      </c>
      <c r="E4" s="5">
        <f>'Cintas BS'!E4</f>
        <v>591.28700000000003</v>
      </c>
      <c r="F4" s="5">
        <f>'Cintas BS'!F4</f>
        <v>872.423</v>
      </c>
      <c r="G4" s="5">
        <f>'Cintas BS'!G4</f>
        <v>1172.875</v>
      </c>
      <c r="H4" s="5">
        <f>'Cintas BS'!H4</f>
        <v>1324.8029999999999</v>
      </c>
      <c r="I4" s="5">
        <f>'Cintas BS'!I4</f>
        <v>1487.973</v>
      </c>
      <c r="J4" s="5">
        <f>'Cintas BS'!J4</f>
        <v>1618.6929999999998</v>
      </c>
      <c r="K4" s="5">
        <f>'Cintas BS'!K4</f>
        <v>1890.9220000000003</v>
      </c>
      <c r="L4" s="5">
        <f>'Cintas BS'!L4</f>
        <v>2161.7609999999995</v>
      </c>
      <c r="M4" s="5">
        <f>'Cintas BS'!M4</f>
        <v>2363.567</v>
      </c>
      <c r="N4" s="185">
        <f>'Cintas BS'!N4</f>
        <v>2504.75103352203</v>
      </c>
      <c r="O4" s="185">
        <f>'Cintas BS'!O4</f>
        <v>2754.7041387817476</v>
      </c>
      <c r="P4" s="185">
        <f>'Cintas BS'!P4</f>
        <v>2449.8349020257542</v>
      </c>
      <c r="Q4" s="185">
        <f>'Cintas BS'!Q4</f>
        <v>2480.2936982127299</v>
      </c>
      <c r="R4" s="185">
        <f>'Cintas BS'!R4</f>
        <v>2465.4924175714405</v>
      </c>
      <c r="S4" s="185">
        <f>'Cintas BS'!S4</f>
        <v>2426.5333105726531</v>
      </c>
      <c r="T4" s="185">
        <f>'Cintas BS'!T4</f>
        <v>2387.9350947634398</v>
      </c>
      <c r="U4" s="185">
        <f>'Cintas BS'!U4</f>
        <v>2300.0882217835965</v>
      </c>
      <c r="V4" s="185">
        <f>'Cintas BS'!V4</f>
        <v>2259.9669298167764</v>
      </c>
      <c r="W4" s="185">
        <f>'Cintas BS'!W4</f>
        <v>2150.8298446574599</v>
      </c>
      <c r="X4" s="185">
        <f>'Cintas BS'!X4</f>
        <v>2020.6918960438559</v>
      </c>
      <c r="Y4" s="185">
        <f>'Cintas BS'!Y4</f>
        <v>1720.5779736827976</v>
      </c>
      <c r="Z4" s="185">
        <f>'Cintas BS'!Z4</f>
        <v>1547.4954215511214</v>
      </c>
      <c r="AA4" s="185">
        <f>'Cintas BS'!AA4</f>
        <v>1200.6112015171661</v>
      </c>
      <c r="AB4" s="185">
        <f>'Cintas BS'!AB4</f>
        <v>1054.8641557415517</v>
      </c>
    </row>
    <row r="5" spans="1:28">
      <c r="B5" s="127"/>
      <c r="C5" s="8" t="s">
        <v>43</v>
      </c>
      <c r="D5" s="5">
        <f>'Cintas BS'!D5</f>
        <v>3.5216034873285178</v>
      </c>
      <c r="E5" s="5">
        <f>'Cintas BS'!E5</f>
        <v>4.8240601378852066</v>
      </c>
      <c r="F5" s="5">
        <f>'Cintas BS'!F5</f>
        <v>6.3060468742386577</v>
      </c>
      <c r="G5" s="5">
        <f>'Cintas BS'!G5</f>
        <v>8.3627942632638064</v>
      </c>
      <c r="H5" s="5">
        <f>'Cintas BS'!H5</f>
        <v>9.392727964972396</v>
      </c>
      <c r="I5" s="5">
        <f>'Cintas BS'!I5</f>
        <v>10.267981251010182</v>
      </c>
      <c r="J5" s="5">
        <f>'Cintas BS'!J5</f>
        <v>11.036384689400982</v>
      </c>
      <c r="K5" s="5">
        <f ca="1">'Cintas BS'!K5</f>
        <v>13.705290166533203</v>
      </c>
      <c r="L5" s="5">
        <f>'Cintas BS'!L5</f>
        <v>16.232815540728378</v>
      </c>
      <c r="M5" s="5">
        <f>'Cintas BS'!M5</f>
        <v>12.456114586005855</v>
      </c>
      <c r="N5" s="185">
        <f ca="1">'Cintas BS'!N5</f>
        <v>11.786561061084024</v>
      </c>
      <c r="O5" s="185">
        <f ca="1">'Cintas BS'!O5</f>
        <v>13.398841359576833</v>
      </c>
      <c r="P5" s="185">
        <f ca="1">'Cintas BS'!P5</f>
        <v>15.130726941158965</v>
      </c>
      <c r="Q5" s="185">
        <f ca="1">'Cintas BS'!Q5</f>
        <v>17.152689025313613</v>
      </c>
      <c r="R5" s="185">
        <f ca="1">'Cintas BS'!R5</f>
        <v>17.046322141608862</v>
      </c>
      <c r="S5" s="185">
        <f ca="1">'Cintas BS'!S5</f>
        <v>16.766349151175806</v>
      </c>
      <c r="T5" s="185">
        <f ca="1">'Cintas BS'!T5</f>
        <v>18.24648660089316</v>
      </c>
      <c r="U5" s="185">
        <f ca="1">'Cintas BS'!U5</f>
        <v>17.55053482428993</v>
      </c>
      <c r="V5" s="185">
        <f ca="1">'Cintas BS'!V5</f>
        <v>17.232680773522155</v>
      </c>
      <c r="W5" s="185">
        <f ca="1">'Cintas BS'!W5</f>
        <v>16.368060944341067</v>
      </c>
      <c r="X5" s="185">
        <f ca="1">'Cintas BS'!X5</f>
        <v>15.33706537820499</v>
      </c>
      <c r="Y5" s="185">
        <f ca="1">'Cintas BS'!Y5</f>
        <v>12.95946432804049</v>
      </c>
      <c r="Z5" s="185">
        <f ca="1">'Cintas BS'!Z5</f>
        <v>11.588247509853908</v>
      </c>
      <c r="AA5" s="185">
        <f ca="1">'Cintas BS'!AA5</f>
        <v>8.8401168021888683</v>
      </c>
      <c r="AB5" s="185">
        <f ca="1">'Cintas BS'!AB5</f>
        <v>7.6854608423178172</v>
      </c>
    </row>
    <row r="7" spans="1:28">
      <c r="A7" s="11"/>
      <c r="B7" s="169"/>
      <c r="C7" s="171" t="s">
        <v>123</v>
      </c>
      <c r="D7" s="172"/>
      <c r="E7" s="172"/>
      <c r="F7" s="172"/>
      <c r="G7" s="172"/>
      <c r="H7" s="172"/>
      <c r="I7" s="172"/>
      <c r="J7" s="172"/>
      <c r="K7" s="172"/>
      <c r="L7" s="172"/>
      <c r="M7" s="172"/>
      <c r="N7" s="172"/>
      <c r="O7" s="172"/>
      <c r="P7" s="172"/>
      <c r="Q7" s="172"/>
      <c r="R7" s="172"/>
      <c r="S7" s="172"/>
      <c r="T7" s="172"/>
      <c r="U7" s="172"/>
      <c r="V7" s="172"/>
      <c r="W7" s="172"/>
      <c r="X7" s="172"/>
      <c r="Y7" s="172"/>
      <c r="Z7" s="172"/>
      <c r="AA7" s="172"/>
      <c r="AB7" s="172"/>
    </row>
    <row r="9" spans="1:28">
      <c r="C9" s="118" t="s">
        <v>124</v>
      </c>
      <c r="D9" s="87">
        <v>124.98399999999999</v>
      </c>
      <c r="E9" s="87">
        <v>288.58600000000001</v>
      </c>
      <c r="F9" s="87">
        <v>216.31200000000001</v>
      </c>
      <c r="G9" s="87">
        <v>57.326000000000001</v>
      </c>
      <c r="H9" s="87">
        <v>329.53399999999999</v>
      </c>
      <c r="I9" s="87">
        <v>396.83100000000002</v>
      </c>
      <c r="J9" s="87">
        <v>487.84800000000001</v>
      </c>
      <c r="K9" s="21">
        <v>447.09800000000001</v>
      </c>
      <c r="L9" s="21">
        <v>523.36699999999996</v>
      </c>
      <c r="M9" s="21">
        <v>238.61600000000001</v>
      </c>
      <c r="N9" s="78">
        <f ca="1">'Cintas PNL'!BF36</f>
        <v>666.13517820875529</v>
      </c>
      <c r="O9" s="78">
        <f ca="1">'Cintas PNL'!BG36</f>
        <v>757.25561769852413</v>
      </c>
      <c r="P9" s="78">
        <f ca="1">'Cintas PNL'!BH36</f>
        <v>855.13572917001068</v>
      </c>
      <c r="Q9" s="78">
        <f ca="1">'Cintas PNL'!BI36</f>
        <v>969.40994929913677</v>
      </c>
      <c r="R9" s="78">
        <f ca="1">'Cintas PNL'!BJ36</f>
        <v>963.39846531623721</v>
      </c>
      <c r="S9" s="78">
        <f ca="1">'Cintas PNL'!BK36</f>
        <v>947.57537180242741</v>
      </c>
      <c r="T9" s="78">
        <f ca="1">'Cintas PNL'!BL36</f>
        <v>1031.2275599793784</v>
      </c>
      <c r="U9" s="78">
        <f ca="1">'Cintas PNL'!BM36</f>
        <v>991.89480139698173</v>
      </c>
      <c r="V9" s="78">
        <f ca="1">'Cintas PNL'!BN36</f>
        <v>973.93080293676485</v>
      </c>
      <c r="W9" s="78">
        <f ca="1">'Cintas PNL'!BO36</f>
        <v>925.06551636085203</v>
      </c>
      <c r="X9" s="78">
        <f ca="1">'Cintas PNL'!BP36</f>
        <v>866.7972554473223</v>
      </c>
      <c r="Y9" s="78">
        <f ca="1">'Cintas PNL'!BQ36</f>
        <v>732.42356569570029</v>
      </c>
      <c r="Z9" s="78">
        <f ca="1">'Cintas PNL'!BR36</f>
        <v>654.92719039065832</v>
      </c>
      <c r="AA9" s="78">
        <f ca="1">'Cintas PNL'!BS36</f>
        <v>499.61246125090713</v>
      </c>
      <c r="AB9" s="78">
        <f ca="1">'Cintas PNL'!BT36</f>
        <v>434.35534769485491</v>
      </c>
    </row>
    <row r="10" spans="1:28">
      <c r="D10" s="87"/>
      <c r="E10" s="87"/>
      <c r="F10" s="87"/>
      <c r="G10" s="87"/>
      <c r="H10" s="87"/>
      <c r="I10" s="87"/>
      <c r="J10" s="87"/>
      <c r="K10" s="78"/>
      <c r="L10" s="21"/>
      <c r="M10" s="21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  <c r="AB10" s="78"/>
    </row>
    <row r="11" spans="1:28">
      <c r="C11" s="1" t="s">
        <v>125</v>
      </c>
      <c r="D11" s="87">
        <v>0.379</v>
      </c>
      <c r="E11" s="87">
        <v>1.3069999999999999</v>
      </c>
      <c r="F11" s="87">
        <v>3.048</v>
      </c>
      <c r="G11" s="87">
        <v>7.0970000000000004</v>
      </c>
      <c r="H11" s="87">
        <v>9.8940000000000001</v>
      </c>
      <c r="I11" s="87">
        <v>11.786</v>
      </c>
      <c r="J11" s="87">
        <v>13.089</v>
      </c>
      <c r="K11" s="21">
        <v>15.233000000000001</v>
      </c>
      <c r="L11" s="21">
        <v>15.342000000000001</v>
      </c>
      <c r="M11" s="21">
        <v>18.672999999999998</v>
      </c>
      <c r="N11" s="78">
        <f>N47*'Cintas PNL'!BF$23</f>
        <v>19.567212038004786</v>
      </c>
      <c r="O11" s="78">
        <f>O47*'Cintas PNL'!BG$23</f>
        <v>21.519855372499137</v>
      </c>
      <c r="P11" s="78">
        <f>P47*'Cintas PNL'!BH$23</f>
        <v>19.138205092838025</v>
      </c>
      <c r="Q11" s="78">
        <f>Q47*'Cintas PNL'!BI$23</f>
        <v>19.376150387774132</v>
      </c>
      <c r="R11" s="78">
        <f>R47*'Cintas PNL'!BJ$23</f>
        <v>19.260522210415971</v>
      </c>
      <c r="S11" s="78">
        <f>S47*'Cintas PNL'!BK$23</f>
        <v>18.956172158353247</v>
      </c>
      <c r="T11" s="78">
        <f>T47*'Cintas PNL'!BL$23</f>
        <v>18.654641402234329</v>
      </c>
      <c r="U11" s="78">
        <f>U47*'Cintas PNL'!BM$23</f>
        <v>17.968378229780328</v>
      </c>
      <c r="V11" s="78">
        <f>V47*'Cintas PNL'!BN$23</f>
        <v>17.654949143756731</v>
      </c>
      <c r="W11" s="78">
        <f>W47*'Cintas PNL'!BO$23</f>
        <v>16.802366009568217</v>
      </c>
      <c r="X11" s="78">
        <f>X47*'Cintas PNL'!BP$23</f>
        <v>15.785723317087633</v>
      </c>
      <c r="Y11" s="78">
        <f>Y47*'Cintas PNL'!BQ$23</f>
        <v>13.441221737567879</v>
      </c>
      <c r="Z11" s="78">
        <f>Z47*'Cintas PNL'!BR$23</f>
        <v>12.089094139929047</v>
      </c>
      <c r="AA11" s="78">
        <f>AA47*'Cintas PNL'!BS$23</f>
        <v>9.3792211844129625</v>
      </c>
      <c r="AB11" s="78">
        <f>AB47*'Cintas PNL'!BT$23</f>
        <v>8.2406396206420833</v>
      </c>
    </row>
    <row r="12" spans="1:28">
      <c r="C12" s="1" t="s">
        <v>126</v>
      </c>
      <c r="D12" s="87">
        <v>7.4480000000000004</v>
      </c>
      <c r="E12" s="87">
        <v>72.921999999999997</v>
      </c>
      <c r="F12" s="87">
        <v>79.042000000000002</v>
      </c>
      <c r="G12" s="87">
        <v>126.584</v>
      </c>
      <c r="H12" s="87">
        <v>98.162000000000006</v>
      </c>
      <c r="I12" s="87">
        <v>101.994</v>
      </c>
      <c r="J12" s="87">
        <v>152.065</v>
      </c>
      <c r="K12" s="21">
        <v>201.49799999999999</v>
      </c>
      <c r="L12" s="21">
        <v>354.81400000000002</v>
      </c>
      <c r="M12" s="21">
        <v>259.58</v>
      </c>
      <c r="N12" s="78">
        <f>N48*'Cintas PNL'!BF$23</f>
        <v>272.01939275203188</v>
      </c>
      <c r="O12" s="78">
        <f>O48*'Cintas PNL'!BG$23</f>
        <v>299.16464231946162</v>
      </c>
      <c r="P12" s="78">
        <f>P48*'Cintas PNL'!BH$23</f>
        <v>266.05542565830348</v>
      </c>
      <c r="Q12" s="78">
        <f>Q48*'Cintas PNL'!BI$23</f>
        <v>269.3632926406313</v>
      </c>
      <c r="R12" s="78">
        <f>R48*'Cintas PNL'!BJ$23</f>
        <v>267.75585329112653</v>
      </c>
      <c r="S12" s="78">
        <f>S48*'Cintas PNL'!BK$23</f>
        <v>263.52484091259493</v>
      </c>
      <c r="T12" s="78">
        <f>T48*'Cintas PNL'!BL$23</f>
        <v>259.33302181152828</v>
      </c>
      <c r="U12" s="78">
        <f>U48*'Cintas PNL'!BM$23</f>
        <v>249.7927310906814</v>
      </c>
      <c r="V12" s="78">
        <f>V48*'Cintas PNL'!BN$23</f>
        <v>245.43550383289082</v>
      </c>
      <c r="W12" s="78">
        <f>W48*'Cintas PNL'!BO$23</f>
        <v>233.58306691024009</v>
      </c>
      <c r="X12" s="78">
        <f>X48*'Cintas PNL'!BP$23</f>
        <v>219.44990745363322</v>
      </c>
      <c r="Y12" s="78">
        <f>Y48*'Cintas PNL'!BQ$23</f>
        <v>186.85712444865217</v>
      </c>
      <c r="Z12" s="78">
        <f>Z48*'Cintas PNL'!BR$23</f>
        <v>168.06012223297611</v>
      </c>
      <c r="AA12" s="78">
        <f>AA48*'Cintas PNL'!BS$23</f>
        <v>130.38802084403432</v>
      </c>
      <c r="AB12" s="78">
        <f>AB48*'Cintas PNL'!BT$23</f>
        <v>114.55969205738545</v>
      </c>
    </row>
    <row r="13" spans="1:28">
      <c r="C13" s="2" t="s">
        <v>127</v>
      </c>
      <c r="D13" s="87">
        <v>20.704000000000001</v>
      </c>
      <c r="E13" s="87">
        <v>23.006</v>
      </c>
      <c r="F13" s="87">
        <v>44.551000000000002</v>
      </c>
      <c r="G13" s="87">
        <v>69.638000000000005</v>
      </c>
      <c r="H13" s="87">
        <v>91.55</v>
      </c>
      <c r="I13" s="87">
        <v>98.771000000000001</v>
      </c>
      <c r="J13" s="87">
        <v>106.9</v>
      </c>
      <c r="K13" s="21">
        <v>102.441</v>
      </c>
      <c r="L13" s="21">
        <v>110.563</v>
      </c>
      <c r="M13" s="21">
        <v>120.998</v>
      </c>
      <c r="N13" s="35">
        <f>M13</f>
        <v>120.998</v>
      </c>
      <c r="O13" s="35">
        <f t="shared" ref="O13:AB14" si="0">N13</f>
        <v>120.998</v>
      </c>
      <c r="P13" s="35">
        <f t="shared" si="0"/>
        <v>120.998</v>
      </c>
      <c r="Q13" s="35">
        <f t="shared" si="0"/>
        <v>120.998</v>
      </c>
      <c r="R13" s="35">
        <f t="shared" si="0"/>
        <v>120.998</v>
      </c>
      <c r="S13" s="35">
        <f t="shared" si="0"/>
        <v>120.998</v>
      </c>
      <c r="T13" s="35">
        <f t="shared" si="0"/>
        <v>120.998</v>
      </c>
      <c r="U13" s="35">
        <f t="shared" si="0"/>
        <v>120.998</v>
      </c>
      <c r="V13" s="35">
        <f t="shared" si="0"/>
        <v>120.998</v>
      </c>
      <c r="W13" s="35">
        <f t="shared" si="0"/>
        <v>120.998</v>
      </c>
      <c r="X13" s="35">
        <f t="shared" si="0"/>
        <v>120.998</v>
      </c>
      <c r="Y13" s="35">
        <f t="shared" si="0"/>
        <v>120.998</v>
      </c>
      <c r="Z13" s="35">
        <f t="shared" si="0"/>
        <v>120.998</v>
      </c>
      <c r="AA13" s="35">
        <f t="shared" si="0"/>
        <v>120.998</v>
      </c>
      <c r="AB13" s="35">
        <f t="shared" si="0"/>
        <v>120.998</v>
      </c>
    </row>
    <row r="14" spans="1:28">
      <c r="C14" s="2" t="s">
        <v>128</v>
      </c>
      <c r="D14" s="87"/>
      <c r="E14" s="87"/>
      <c r="F14" s="87"/>
      <c r="G14" s="87"/>
      <c r="H14" s="87"/>
      <c r="I14" s="87"/>
      <c r="J14" s="87"/>
      <c r="K14" s="128">
        <v>43.96</v>
      </c>
      <c r="L14" s="21">
        <v>46.396000000000001</v>
      </c>
      <c r="M14" s="21">
        <v>56.658999999999999</v>
      </c>
      <c r="N14" s="35">
        <v>0</v>
      </c>
      <c r="O14" s="35">
        <f t="shared" si="0"/>
        <v>0</v>
      </c>
      <c r="P14" s="35">
        <f t="shared" si="0"/>
        <v>0</v>
      </c>
      <c r="Q14" s="35">
        <f t="shared" si="0"/>
        <v>0</v>
      </c>
      <c r="R14" s="35">
        <f t="shared" si="0"/>
        <v>0</v>
      </c>
      <c r="S14" s="35">
        <f t="shared" si="0"/>
        <v>0</v>
      </c>
      <c r="T14" s="35">
        <f t="shared" si="0"/>
        <v>0</v>
      </c>
      <c r="U14" s="35">
        <f t="shared" si="0"/>
        <v>0</v>
      </c>
      <c r="V14" s="35">
        <f t="shared" si="0"/>
        <v>0</v>
      </c>
      <c r="W14" s="35">
        <f t="shared" si="0"/>
        <v>0</v>
      </c>
      <c r="X14" s="35">
        <f t="shared" si="0"/>
        <v>0</v>
      </c>
      <c r="Y14" s="35">
        <f t="shared" si="0"/>
        <v>0</v>
      </c>
      <c r="Z14" s="35">
        <f t="shared" si="0"/>
        <v>0</v>
      </c>
      <c r="AA14" s="35">
        <f t="shared" si="0"/>
        <v>0</v>
      </c>
      <c r="AB14" s="35">
        <f t="shared" si="0"/>
        <v>0</v>
      </c>
    </row>
    <row r="15" spans="1:28">
      <c r="C15" s="2" t="s">
        <v>129</v>
      </c>
      <c r="D15" s="87">
        <f>0.033+0.059+1.247+0.394</f>
        <v>1.7330000000000001</v>
      </c>
      <c r="E15" s="87">
        <f>-113.862-17.05</f>
        <v>-130.91200000000001</v>
      </c>
      <c r="F15" s="87">
        <f>-10.097+36.706</f>
        <v>26.609000000000002</v>
      </c>
      <c r="G15" s="87">
        <f>-43.423+254.883</f>
        <v>211.46</v>
      </c>
      <c r="H15" s="87">
        <f>70.123-68.358</f>
        <v>1.7650000000000006</v>
      </c>
      <c r="I15" s="87">
        <f>45.036-41.163</f>
        <v>3.8730000000000047</v>
      </c>
      <c r="J15" s="87">
        <f>132.01-225.591</f>
        <v>-93.581000000000017</v>
      </c>
      <c r="K15" s="21">
        <f>42.896+0.655-88.815+4.728+1.425+4.499</f>
        <v>-34.611999999999995</v>
      </c>
      <c r="L15" s="21">
        <f>0+0.021-236.61+6.668+0-4.051+109.975</f>
        <v>-123.99700000000001</v>
      </c>
      <c r="M15" s="21">
        <f>136.139+251.25+5.438-136.937+15+5.089+14.58</f>
        <v>290.55899999999997</v>
      </c>
      <c r="N15" s="34">
        <f>'Cintas BS'!M18-'Cintas BS'!N18+'Cintas BS'!N28-'Cintas BS'!M28</f>
        <v>0</v>
      </c>
      <c r="O15" s="34">
        <f>'Cintas BS'!N18-'Cintas BS'!O18+'Cintas BS'!O28-'Cintas BS'!N28</f>
        <v>0</v>
      </c>
      <c r="P15" s="34">
        <f>'Cintas BS'!O18-'Cintas BS'!P18+'Cintas BS'!P28-'Cintas BS'!O28</f>
        <v>0</v>
      </c>
      <c r="Q15" s="34">
        <f>'Cintas BS'!P18-'Cintas BS'!Q18+'Cintas BS'!Q28-'Cintas BS'!P28</f>
        <v>0</v>
      </c>
      <c r="R15" s="34">
        <f>'Cintas BS'!Q18-'Cintas BS'!R18+'Cintas BS'!R28-'Cintas BS'!Q28</f>
        <v>0</v>
      </c>
      <c r="S15" s="34">
        <f>'Cintas BS'!R18-'Cintas BS'!S18+'Cintas BS'!S28-'Cintas BS'!R28</f>
        <v>0</v>
      </c>
      <c r="T15" s="34">
        <f>'Cintas BS'!S18-'Cintas BS'!T18+'Cintas BS'!T28-'Cintas BS'!S28</f>
        <v>0</v>
      </c>
      <c r="U15" s="34">
        <f>'Cintas BS'!T18-'Cintas BS'!U18+'Cintas BS'!U28-'Cintas BS'!T28</f>
        <v>0</v>
      </c>
      <c r="V15" s="34">
        <f>'Cintas BS'!U18-'Cintas BS'!V18+'Cintas BS'!V28-'Cintas BS'!U28</f>
        <v>0</v>
      </c>
      <c r="W15" s="34">
        <f>'Cintas BS'!V18-'Cintas BS'!W18+'Cintas BS'!W28-'Cintas BS'!V28</f>
        <v>0</v>
      </c>
      <c r="X15" s="34">
        <f>'Cintas BS'!W18-'Cintas BS'!X18+'Cintas BS'!X28-'Cintas BS'!W28</f>
        <v>0</v>
      </c>
      <c r="Y15" s="34">
        <f>'Cintas BS'!X18-'Cintas BS'!Y18+'Cintas BS'!Y28-'Cintas BS'!X28</f>
        <v>0</v>
      </c>
      <c r="Z15" s="34">
        <f>'Cintas BS'!Y18-'Cintas BS'!Z18+'Cintas BS'!Z28-'Cintas BS'!Y28</f>
        <v>0</v>
      </c>
      <c r="AA15" s="34">
        <f>'Cintas BS'!Z18-'Cintas BS'!AA18+'Cintas BS'!AA28-'Cintas BS'!Z28</f>
        <v>0</v>
      </c>
      <c r="AB15" s="34">
        <f>'Cintas BS'!AA18-'Cintas BS'!AB18+'Cintas BS'!AB28-'Cintas BS'!AA28</f>
        <v>0</v>
      </c>
    </row>
    <row r="16" spans="1:28">
      <c r="C16" s="2" t="s">
        <v>130</v>
      </c>
      <c r="K16" s="2"/>
      <c r="L16" s="129"/>
      <c r="M16" s="129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3:28" outlineLevel="1">
      <c r="C17" s="70" t="s">
        <v>101</v>
      </c>
      <c r="D17" s="87">
        <f>-12.293</f>
        <v>-12.292999999999999</v>
      </c>
      <c r="E17" s="87">
        <v>-4.7240000000000002</v>
      </c>
      <c r="F17" s="87">
        <v>-48.845999999999997</v>
      </c>
      <c r="G17" s="87">
        <v>-55.040999999999997</v>
      </c>
      <c r="H17" s="87">
        <v>-24.841000000000001</v>
      </c>
      <c r="I17" s="87">
        <v>-25.603000000000002</v>
      </c>
      <c r="J17" s="87">
        <v>12.278</v>
      </c>
      <c r="K17" s="21">
        <f>-40.132</f>
        <v>-40.131999999999998</v>
      </c>
      <c r="L17" s="21">
        <v>-92.325999999999993</v>
      </c>
      <c r="M17" s="21">
        <v>-38.646999999999998</v>
      </c>
      <c r="N17" s="92">
        <f>'Cintas BS'!M11-'Cintas BS'!N11</f>
        <v>-23.683719332326802</v>
      </c>
      <c r="O17" s="92">
        <f>'Cintas BS'!N11-'Cintas BS'!O11</f>
        <v>-41.929806391959858</v>
      </c>
      <c r="P17" s="92">
        <f>'Cintas BS'!O11-'Cintas BS'!P11</f>
        <v>51.142025456178658</v>
      </c>
      <c r="Q17" s="92">
        <f>'Cintas BS'!P11-'Cintas BS'!Q11</f>
        <v>-5.1094841399350912</v>
      </c>
      <c r="R17" s="92">
        <f>'Cintas BS'!Q11-'Cintas BS'!R11</f>
        <v>2.4829250710747033</v>
      </c>
      <c r="S17" s="92">
        <f>'Cintas BS'!R11-'Cintas BS'!S11</f>
        <v>6.5354171614128518</v>
      </c>
      <c r="T17" s="92">
        <f>'Cintas BS'!S11-'Cintas BS'!T11</f>
        <v>6.4748774146004848</v>
      </c>
      <c r="U17" s="92">
        <f>'Cintas BS'!T11-'Cintas BS'!U11</f>
        <v>14.73637373841234</v>
      </c>
      <c r="V17" s="92">
        <f>'Cintas BS'!U11-'Cintas BS'!V11</f>
        <v>6.7303744941118566</v>
      </c>
      <c r="W17" s="92">
        <f>'Cintas BS'!V11-'Cintas BS'!W11</f>
        <v>18.307821565801817</v>
      </c>
      <c r="X17" s="92">
        <f>'Cintas BS'!W11-'Cintas BS'!X11</f>
        <v>21.830730944292156</v>
      </c>
      <c r="Y17" s="92">
        <f>'Cintas BS'!X11-'Cintas BS'!Y11</f>
        <v>50.344318175425542</v>
      </c>
      <c r="Z17" s="92">
        <f>'Cintas BS'!Y11-'Cintas BS'!Z11</f>
        <v>29.034717905051309</v>
      </c>
      <c r="AA17" s="92">
        <f>'Cintas BS'!Z11-'Cintas BS'!AA11</f>
        <v>58.190067978298401</v>
      </c>
      <c r="AB17" s="92">
        <f>'Cintas BS'!AA11-'Cintas BS'!AB11</f>
        <v>24.449167795782131</v>
      </c>
    </row>
    <row r="18" spans="3:28" outlineLevel="1">
      <c r="C18" s="70" t="s">
        <v>102</v>
      </c>
      <c r="D18" s="87">
        <v>1.2390000000000001</v>
      </c>
      <c r="E18" s="87">
        <v>1.6970000000000001</v>
      </c>
      <c r="F18" s="87">
        <v>-8.516</v>
      </c>
      <c r="G18" s="87">
        <v>-7.63</v>
      </c>
      <c r="H18" s="87">
        <v>6.2709999999999999</v>
      </c>
      <c r="I18" s="87">
        <v>-17.024000000000001</v>
      </c>
      <c r="J18" s="87">
        <v>-8.6669999999999998</v>
      </c>
      <c r="K18" s="21">
        <f>-18.512</f>
        <v>-18.512</v>
      </c>
      <c r="L18" s="21">
        <v>-32.79</v>
      </c>
      <c r="M18" s="21">
        <v>-30.536999999999999</v>
      </c>
      <c r="N18" s="92">
        <f>'Cintas BS'!M12-'Cintas BS'!N12</f>
        <v>-8.9245769039298608</v>
      </c>
      <c r="O18" s="92">
        <f>'Cintas BS'!N12-'Cintas BS'!O12</f>
        <v>-10.410316949927349</v>
      </c>
      <c r="P18" s="92">
        <f>'Cintas BS'!O12-'Cintas BS'!P12</f>
        <v>12.697523319882606</v>
      </c>
      <c r="Q18" s="92">
        <f>'Cintas BS'!P12-'Cintas BS'!Q12</f>
        <v>-1.2685808479562013</v>
      </c>
      <c r="R18" s="92">
        <f>'Cintas BS'!Q12-'Cintas BS'!R12</f>
        <v>0.6164597258375295</v>
      </c>
      <c r="S18" s="92">
        <f>'Cintas BS'!R12-'Cintas BS'!S12</f>
        <v>1.6226109754551459</v>
      </c>
      <c r="T18" s="92">
        <f>'Cintas BS'!S12-'Cintas BS'!T12</f>
        <v>1.6075801893242669</v>
      </c>
      <c r="U18" s="92">
        <f>'Cintas BS'!T12-'Cintas BS'!U12</f>
        <v>3.6587414660439634</v>
      </c>
      <c r="V18" s="92">
        <f>'Cintas BS'!U12-'Cintas BS'!V12</f>
        <v>1.6710149105016256</v>
      </c>
      <c r="W18" s="92">
        <f>'Cintas BS'!V12-'Cintas BS'!W12</f>
        <v>4.5454592225175929</v>
      </c>
      <c r="X18" s="92">
        <f>'Cintas BS'!W12-'Cintas BS'!X12</f>
        <v>5.4201258707039273</v>
      </c>
      <c r="Y18" s="92">
        <f>'Cintas BS'!X12-'Cintas BS'!Y12</f>
        <v>12.499468848839371</v>
      </c>
      <c r="Z18" s="92">
        <f>'Cintas BS'!Y12-'Cintas BS'!Z12</f>
        <v>7.2087291106899443</v>
      </c>
      <c r="AA18" s="92">
        <f>'Cintas BS'!Z12-'Cintas BS'!AA12</f>
        <v>14.447408731848192</v>
      </c>
      <c r="AB18" s="92">
        <f>'Cintas BS'!AA12-'Cintas BS'!AB12</f>
        <v>6.0702304116733004</v>
      </c>
    </row>
    <row r="19" spans="3:28" outlineLevel="1">
      <c r="C19" s="70" t="s">
        <v>131</v>
      </c>
      <c r="D19" s="87">
        <f>-0.934+0.186</f>
        <v>-0.748</v>
      </c>
      <c r="E19" s="87">
        <f>-3.491-13.091</f>
        <v>-16.582000000000001</v>
      </c>
      <c r="F19" s="87">
        <f>-4.306-13.871</f>
        <v>-18.177</v>
      </c>
      <c r="G19" s="87">
        <f>-8.891+11.936</f>
        <v>3.0449999999999999</v>
      </c>
      <c r="H19" s="87">
        <f>-4.573+3.72</f>
        <v>-0.8530000000000002</v>
      </c>
      <c r="I19" s="87">
        <f>0.267-15.7</f>
        <v>-15.433</v>
      </c>
      <c r="J19" s="87">
        <f>0.119-26.874</f>
        <v>-26.754999999999999</v>
      </c>
      <c r="K19" s="21">
        <f>6.697-0.32</f>
        <v>6.3769999999999998</v>
      </c>
      <c r="L19" s="21">
        <f>-25.65-14.83</f>
        <v>-40.479999999999997</v>
      </c>
      <c r="M19" s="21">
        <f>-98.042+21.913</f>
        <v>-76.129000000000005</v>
      </c>
      <c r="N19" s="92">
        <f>'Cintas BS'!M13-'Cintas BS'!N13</f>
        <v>0</v>
      </c>
      <c r="O19" s="92">
        <f>'Cintas BS'!N13-'Cintas BS'!O13</f>
        <v>0</v>
      </c>
      <c r="P19" s="92">
        <f>'Cintas BS'!O13-'Cintas BS'!P13</f>
        <v>0</v>
      </c>
      <c r="Q19" s="92">
        <f>'Cintas BS'!P13-'Cintas BS'!Q13</f>
        <v>0</v>
      </c>
      <c r="R19" s="92">
        <f>'Cintas BS'!Q13-'Cintas BS'!R13</f>
        <v>0</v>
      </c>
      <c r="S19" s="92">
        <f>'Cintas BS'!R13-'Cintas BS'!S13</f>
        <v>0</v>
      </c>
      <c r="T19" s="92">
        <f>'Cintas BS'!S13-'Cintas BS'!T13</f>
        <v>0</v>
      </c>
      <c r="U19" s="92">
        <f>'Cintas BS'!T13-'Cintas BS'!U13</f>
        <v>0</v>
      </c>
      <c r="V19" s="92">
        <f>'Cintas BS'!U13-'Cintas BS'!V13</f>
        <v>0</v>
      </c>
      <c r="W19" s="92">
        <f>'Cintas BS'!V13-'Cintas BS'!W13</f>
        <v>0</v>
      </c>
      <c r="X19" s="92">
        <f>'Cintas BS'!W13-'Cintas BS'!X13</f>
        <v>0</v>
      </c>
      <c r="Y19" s="92">
        <f>'Cintas BS'!X13-'Cintas BS'!Y13</f>
        <v>0</v>
      </c>
      <c r="Z19" s="92">
        <f>'Cintas BS'!Y13-'Cintas BS'!Z13</f>
        <v>0</v>
      </c>
      <c r="AA19" s="92">
        <f>'Cintas BS'!Z13-'Cintas BS'!AA13</f>
        <v>0</v>
      </c>
      <c r="AB19" s="92">
        <f>'Cintas BS'!AA13-'Cintas BS'!AB13</f>
        <v>0</v>
      </c>
    </row>
    <row r="20" spans="3:28" outlineLevel="1">
      <c r="C20" s="70" t="s">
        <v>108</v>
      </c>
      <c r="D20" s="87">
        <v>2.08</v>
      </c>
      <c r="E20" s="87">
        <v>-7.2859999999999996</v>
      </c>
      <c r="F20" s="87">
        <v>5.0890000000000004</v>
      </c>
      <c r="G20" s="87">
        <v>-37.966000000000001</v>
      </c>
      <c r="H20" s="87">
        <v>-2.2799999999999998</v>
      </c>
      <c r="I20" s="87">
        <v>0.36099999999999999</v>
      </c>
      <c r="J20" s="87">
        <v>0.214</v>
      </c>
      <c r="K20" s="21">
        <v>17.04</v>
      </c>
      <c r="L20" s="21">
        <v>4.7699999999999996</v>
      </c>
      <c r="M20" s="21">
        <v>-18.934999999999999</v>
      </c>
      <c r="N20" s="92">
        <f>'Cintas BS'!N21-'Cintas BS'!M21</f>
        <v>2.5207841489830791</v>
      </c>
      <c r="O20" s="92">
        <f>'Cintas BS'!O21-'Cintas BS'!N21</f>
        <v>2.9404376516394031</v>
      </c>
      <c r="P20" s="92">
        <f>'Cintas BS'!P21-'Cintas BS'!O21</f>
        <v>-3.5864686764040066</v>
      </c>
      <c r="Q20" s="92">
        <f>'Cintas BS'!Q21-'Cintas BS'!P21</f>
        <v>0.35831597706591012</v>
      </c>
      <c r="R20" s="92">
        <f>'Cintas BS'!R21-'Cintas BS'!Q21</f>
        <v>-0.17412163311556483</v>
      </c>
      <c r="S20" s="92">
        <f>'Cintas BS'!S21-'Cintas BS'!R21</f>
        <v>-0.45831327030104418</v>
      </c>
      <c r="T20" s="92">
        <f>'Cintas BS'!T21-'Cintas BS'!S21</f>
        <v>-0.45406776176508856</v>
      </c>
      <c r="U20" s="92">
        <f>'Cintas BS'!U21-'Cintas BS'!T21</f>
        <v>-1.0334268606917973</v>
      </c>
      <c r="V20" s="92">
        <f>'Cintas BS'!V21-'Cintas BS'!U21</f>
        <v>-0.47198516461346784</v>
      </c>
      <c r="W20" s="92">
        <f>'Cintas BS'!W21-'Cintas BS'!V21</f>
        <v>-1.2838840071988002</v>
      </c>
      <c r="X20" s="92">
        <f>'Cintas BS'!X21-'Cintas BS'!W21</f>
        <v>-1.530937267664445</v>
      </c>
      <c r="Y20" s="92">
        <f>'Cintas BS'!Y21-'Cintas BS'!X21</f>
        <v>-3.530527361021182</v>
      </c>
      <c r="Z20" s="92">
        <f>'Cintas BS'!Z21-'Cintas BS'!Y21</f>
        <v>-2.0361357487477498</v>
      </c>
      <c r="AA20" s="92">
        <f>'Cintas BS'!AA21-'Cintas BS'!Z21</f>
        <v>-4.0807311446984098</v>
      </c>
      <c r="AB20" s="92">
        <f>'Cintas BS'!AB21-'Cintas BS'!AA21</f>
        <v>-1.714562019817782</v>
      </c>
    </row>
    <row r="21" spans="3:28" outlineLevel="1">
      <c r="C21" s="70" t="s">
        <v>109</v>
      </c>
      <c r="D21" s="87">
        <f>11211</f>
        <v>11211</v>
      </c>
      <c r="E21" s="87">
        <v>-11.428000000000001</v>
      </c>
      <c r="F21" s="87">
        <v>14.717000000000001</v>
      </c>
      <c r="G21" s="87">
        <v>20.997</v>
      </c>
      <c r="H21" s="87">
        <v>2.9860000000000002</v>
      </c>
      <c r="I21" s="87">
        <v>11.989000000000001</v>
      </c>
      <c r="J21" s="87">
        <v>-6.5780000000000003</v>
      </c>
      <c r="K21" s="21">
        <v>71.207999999999998</v>
      </c>
      <c r="L21" s="21">
        <v>-5.5650000000000004</v>
      </c>
      <c r="M21" s="21">
        <v>79.477000000000004</v>
      </c>
      <c r="N21" s="92">
        <f>'Cintas BS'!N22-'Cintas BS'!M22</f>
        <v>21.069902614265914</v>
      </c>
      <c r="O21" s="92">
        <f>'Cintas BS'!O22-'Cintas BS'!N22</f>
        <v>37.302288754442202</v>
      </c>
      <c r="P21" s="92">
        <f>'Cintas BS'!P22-'Cintas BS'!O22</f>
        <v>-45.497815640265344</v>
      </c>
      <c r="Q21" s="92">
        <f>'Cintas BS'!Q22-'Cintas BS'!P22</f>
        <v>4.5455838978223255</v>
      </c>
      <c r="R21" s="92">
        <f>'Cintas BS'!R22-'Cintas BS'!Q22</f>
        <v>-2.2089009210076256</v>
      </c>
      <c r="S21" s="92">
        <f>'Cintas BS'!S22-'Cintas BS'!R22</f>
        <v>-5.8141460470112634</v>
      </c>
      <c r="T21" s="92">
        <f>'Cintas BS'!T22-'Cintas BS'!S22</f>
        <v>-5.7602876748640597</v>
      </c>
      <c r="U21" s="92">
        <f>'Cintas BS'!U22-'Cintas BS'!T22</f>
        <v>-13.110016851617104</v>
      </c>
      <c r="V21" s="92">
        <f>'Cintas BS'!V22-'Cintas BS'!U22</f>
        <v>-5.9875872179804333</v>
      </c>
      <c r="W21" s="92">
        <f>'Cintas BS'!W22-'Cintas BS'!V22</f>
        <v>-16.287307413928204</v>
      </c>
      <c r="X21" s="92">
        <f>'Cintas BS'!X22-'Cintas BS'!W22</f>
        <v>-19.421416397493203</v>
      </c>
      <c r="Y21" s="92">
        <f>'Cintas BS'!Y22-'Cintas BS'!X22</f>
        <v>-44.788146078474085</v>
      </c>
      <c r="Z21" s="92">
        <f>'Cintas BS'!Z22-'Cintas BS'!Y22</f>
        <v>-25.830346581463715</v>
      </c>
      <c r="AA21" s="92">
        <f>'Cintas BS'!AA22-'Cintas BS'!Z22</f>
        <v>-51.768011950165629</v>
      </c>
      <c r="AB21" s="92">
        <f>'Cintas BS'!AB22-'Cintas BS'!AA22</f>
        <v>-21.750873552780178</v>
      </c>
    </row>
    <row r="22" spans="3:28" ht="15.6" outlineLevel="1">
      <c r="C22" s="70" t="s">
        <v>132</v>
      </c>
      <c r="D22" s="101">
        <f>-1.273-0.082-3.786</f>
        <v>-5.141</v>
      </c>
      <c r="E22" s="101">
        <f>2.351-7.32-1.205+39.34</f>
        <v>33.166000000000004</v>
      </c>
      <c r="F22" s="101">
        <f>14.82-1.061-38.984</f>
        <v>-25.225000000000001</v>
      </c>
      <c r="G22" s="101">
        <f>2.824-1.203+8.634</f>
        <v>10.255000000000001</v>
      </c>
      <c r="H22" s="101">
        <f>26.562-0.536-6.271</f>
        <v>19.754999999999999</v>
      </c>
      <c r="I22" s="101">
        <f>23.199-1.315+2.962</f>
        <v>24.846</v>
      </c>
      <c r="J22" s="101">
        <f>18.934+21.009+16.331</f>
        <v>56.274000000000001</v>
      </c>
      <c r="K22" s="28">
        <f>-19.735-7.497+14.537</f>
        <v>-12.694999999999999</v>
      </c>
      <c r="L22" s="28">
        <f>10.056-5.414+3.561-6.044+14.148</f>
        <v>16.306999999999999</v>
      </c>
      <c r="M22" s="28">
        <f>13.038-4.72-8.967-12.383+12.366</f>
        <v>-0.66599999999999859</v>
      </c>
      <c r="N22" s="130">
        <f>'Cintas BS'!N25-'Cintas BS'!M25</f>
        <v>0</v>
      </c>
      <c r="O22" s="130">
        <f>'Cintas BS'!O25-'Cintas BS'!N25</f>
        <v>0</v>
      </c>
      <c r="P22" s="130">
        <f>'Cintas BS'!P25-'Cintas BS'!O25</f>
        <v>0</v>
      </c>
      <c r="Q22" s="130">
        <f>'Cintas BS'!Q25-'Cintas BS'!P25</f>
        <v>0</v>
      </c>
      <c r="R22" s="130">
        <f>'Cintas BS'!R25-'Cintas BS'!Q25</f>
        <v>0</v>
      </c>
      <c r="S22" s="130">
        <f>'Cintas BS'!S25-'Cintas BS'!R25</f>
        <v>0</v>
      </c>
      <c r="T22" s="130">
        <f>'Cintas BS'!T25-'Cintas BS'!S25</f>
        <v>0</v>
      </c>
      <c r="U22" s="130">
        <f>'Cintas BS'!U25-'Cintas BS'!T25</f>
        <v>0</v>
      </c>
      <c r="V22" s="130">
        <f>'Cintas BS'!V25-'Cintas BS'!U25</f>
        <v>0</v>
      </c>
      <c r="W22" s="130">
        <f>'Cintas BS'!W25-'Cintas BS'!V25</f>
        <v>0</v>
      </c>
      <c r="X22" s="130">
        <f>'Cintas BS'!X25-'Cintas BS'!W25</f>
        <v>0</v>
      </c>
      <c r="Y22" s="130">
        <f>'Cintas BS'!Y25-'Cintas BS'!X25</f>
        <v>0</v>
      </c>
      <c r="Z22" s="130">
        <f>'Cintas BS'!Z25-'Cintas BS'!Y25</f>
        <v>0</v>
      </c>
      <c r="AA22" s="130">
        <f>'Cintas BS'!AA25-'Cintas BS'!Z25</f>
        <v>0</v>
      </c>
      <c r="AB22" s="130">
        <f>'Cintas BS'!AB25-'Cintas BS'!AA25</f>
        <v>0</v>
      </c>
    </row>
    <row r="23" spans="3:28">
      <c r="C23" s="2" t="s">
        <v>133</v>
      </c>
      <c r="D23" s="69">
        <f t="shared" ref="D23:K23" si="1">SUM(D9:D22)</f>
        <v>11351.385</v>
      </c>
      <c r="E23" s="69">
        <f t="shared" si="1"/>
        <v>249.75200000000004</v>
      </c>
      <c r="F23" s="69">
        <f t="shared" si="1"/>
        <v>288.60399999999993</v>
      </c>
      <c r="G23" s="69">
        <f t="shared" si="1"/>
        <v>405.76500000000004</v>
      </c>
      <c r="H23" s="69">
        <f t="shared" si="1"/>
        <v>531.94299999999998</v>
      </c>
      <c r="I23" s="69">
        <f t="shared" si="1"/>
        <v>592.39100000000008</v>
      </c>
      <c r="J23" s="69">
        <f t="shared" si="1"/>
        <v>693.08699999999999</v>
      </c>
      <c r="K23" s="131">
        <f t="shared" si="1"/>
        <v>798.904</v>
      </c>
      <c r="L23" s="92">
        <f>SUM(L9:L22)</f>
        <v>776.40099999999984</v>
      </c>
      <c r="M23" s="92">
        <f>SUM(M9:M22)</f>
        <v>899.6479999999998</v>
      </c>
      <c r="N23" s="92">
        <f t="shared" ref="N23:AB23" ca="1" si="2">SUM(N9:N22)</f>
        <v>1069.7021735257842</v>
      </c>
      <c r="O23" s="92">
        <f t="shared" ca="1" si="2"/>
        <v>1186.8407184546795</v>
      </c>
      <c r="P23" s="92">
        <f t="shared" ca="1" si="2"/>
        <v>1276.0826243805443</v>
      </c>
      <c r="Q23" s="92">
        <f t="shared" ca="1" si="2"/>
        <v>1377.6732272145393</v>
      </c>
      <c r="R23" s="92">
        <f t="shared" ca="1" si="2"/>
        <v>1372.1292030605689</v>
      </c>
      <c r="S23" s="92">
        <f t="shared" ca="1" si="2"/>
        <v>1352.9399536929316</v>
      </c>
      <c r="T23" s="92">
        <f t="shared" ca="1" si="2"/>
        <v>1432.0813253604367</v>
      </c>
      <c r="U23" s="92">
        <f t="shared" ca="1" si="2"/>
        <v>1384.9055822095909</v>
      </c>
      <c r="V23" s="92">
        <f t="shared" ca="1" si="2"/>
        <v>1359.961072935432</v>
      </c>
      <c r="W23" s="92">
        <f t="shared" ca="1" si="2"/>
        <v>1301.7310386478528</v>
      </c>
      <c r="X23" s="92">
        <f t="shared" ca="1" si="2"/>
        <v>1229.3293893678815</v>
      </c>
      <c r="Y23" s="92">
        <f t="shared" ca="1" si="2"/>
        <v>1068.2450254666901</v>
      </c>
      <c r="Z23" s="92">
        <f t="shared" ca="1" si="2"/>
        <v>964.45137144909347</v>
      </c>
      <c r="AA23" s="92">
        <f t="shared" ca="1" si="2"/>
        <v>777.16643689463706</v>
      </c>
      <c r="AB23" s="92">
        <f t="shared" ca="1" si="2"/>
        <v>685.20764200773999</v>
      </c>
    </row>
    <row r="24" spans="3:28">
      <c r="C24" s="2"/>
      <c r="E24" s="69"/>
      <c r="F24" s="69"/>
      <c r="G24" s="69"/>
      <c r="H24" s="69"/>
      <c r="I24" s="69"/>
      <c r="J24" s="69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</row>
    <row r="25" spans="3:28">
      <c r="C25" s="121" t="s">
        <v>134</v>
      </c>
      <c r="D25" s="87">
        <v>-4.5</v>
      </c>
      <c r="E25" s="87">
        <v>0</v>
      </c>
      <c r="F25" s="87">
        <v>-4.9880000000000004</v>
      </c>
      <c r="G25" s="87">
        <v>-202.626</v>
      </c>
      <c r="H25" s="87">
        <v>0</v>
      </c>
      <c r="I25" s="87">
        <v>-23.75</v>
      </c>
      <c r="J25" s="87">
        <v>-85</v>
      </c>
      <c r="K25" s="21">
        <f>-111.1</f>
        <v>-111.1</v>
      </c>
      <c r="L25" s="21">
        <v>-80.5</v>
      </c>
      <c r="M25" s="21">
        <v>-113</v>
      </c>
      <c r="N25" s="78">
        <f>N49*-1*'Cintas PNL'!BF$23</f>
        <v>-106.33894146076673</v>
      </c>
      <c r="O25" s="78">
        <f>O49*-1*'Cintas PNL'!BG$23</f>
        <v>-116.95067423277608</v>
      </c>
      <c r="P25" s="78">
        <f>P49*-1*'Cintas PNL'!BH$23</f>
        <v>-104.00748287894403</v>
      </c>
      <c r="Q25" s="78">
        <f>Q49*-1*'Cintas PNL'!BI$23</f>
        <v>-105.3006078647586</v>
      </c>
      <c r="R25" s="78">
        <f>R49*-1*'Cintas PNL'!BJ$23</f>
        <v>-104.6722210532178</v>
      </c>
      <c r="S25" s="78">
        <f>S49*-1*'Cintas PNL'!BK$23</f>
        <v>-103.01821626668924</v>
      </c>
      <c r="T25" s="78">
        <f>T49*-1*'Cintas PNL'!BL$23</f>
        <v>-101.37953307762415</v>
      </c>
      <c r="U25" s="78">
        <f>U49*-1*'Cintas PNL'!BM$23</f>
        <v>-97.6500033326341</v>
      </c>
      <c r="V25" s="78">
        <f>V49*-1*'Cintas PNL'!BN$23</f>
        <v>-95.946658105627336</v>
      </c>
      <c r="W25" s="78">
        <f>W49*-1*'Cintas PNL'!BO$23</f>
        <v>-91.313254643712682</v>
      </c>
      <c r="X25" s="78">
        <f>X49*-1*'Cintas PNL'!BP$23</f>
        <v>-85.788261734542345</v>
      </c>
      <c r="Y25" s="78">
        <f>Y49*-1*'Cintas PNL'!BQ$23</f>
        <v>-73.046956752770001</v>
      </c>
      <c r="Z25" s="78">
        <f>Z49*-1*'Cintas PNL'!BR$23</f>
        <v>-65.698755221885776</v>
      </c>
      <c r="AA25" s="78">
        <f>AA49*-1*'Cintas PNL'!BS$23</f>
        <v>-50.971822175775479</v>
      </c>
      <c r="AB25" s="78">
        <f>AB49*-1*'Cintas PNL'!BT$23</f>
        <v>-44.784146689713467</v>
      </c>
    </row>
    <row r="26" spans="3:28">
      <c r="C26" s="70" t="s">
        <v>135</v>
      </c>
      <c r="D26" s="87">
        <v>-1.2789999999999999</v>
      </c>
      <c r="E26" s="87">
        <v>-5.976</v>
      </c>
      <c r="F26" s="87">
        <v>-9.9760000000000009</v>
      </c>
      <c r="G26" s="87">
        <v>-36.347000000000001</v>
      </c>
      <c r="H26" s="87">
        <v>-35.957999999999998</v>
      </c>
      <c r="I26" s="87">
        <v>-9.6869999999999994</v>
      </c>
      <c r="J26" s="87">
        <v>-28.95</v>
      </c>
      <c r="K26" s="21">
        <f>-20.37</f>
        <v>-20.37</v>
      </c>
      <c r="L26" s="21">
        <v>-40.134999999999998</v>
      </c>
      <c r="M26" s="21">
        <v>-15.004</v>
      </c>
      <c r="N26" s="78">
        <f>N50*-1*'Cintas PNL'!BF$23</f>
        <v>-15.028506201132179</v>
      </c>
      <c r="O26" s="78">
        <f>O50*-1*'Cintas PNL'!BG$23</f>
        <v>-16.528224832690487</v>
      </c>
      <c r="P26" s="78">
        <f>P50*-1*'Cintas PNL'!BH$23</f>
        <v>-14.699009412154526</v>
      </c>
      <c r="Q26" s="78">
        <f>Q50*-1*'Cintas PNL'!BI$23</f>
        <v>-14.88176218927638</v>
      </c>
      <c r="R26" s="78">
        <f>R50*-1*'Cintas PNL'!BJ$23</f>
        <v>-14.792954505428643</v>
      </c>
      <c r="S26" s="78">
        <f>S50*-1*'Cintas PNL'!BK$23</f>
        <v>-14.55919986343592</v>
      </c>
      <c r="T26" s="78">
        <f>T50*-1*'Cintas PNL'!BL$23</f>
        <v>-14.327610568580639</v>
      </c>
      <c r="U26" s="78">
        <f>U50*-1*'Cintas PNL'!BM$23</f>
        <v>-13.800529330701579</v>
      </c>
      <c r="V26" s="78">
        <f>V50*-1*'Cintas PNL'!BN$23</f>
        <v>-13.559801578900659</v>
      </c>
      <c r="W26" s="78">
        <f>W50*-1*'Cintas PNL'!BO$23</f>
        <v>-12.90497906794476</v>
      </c>
      <c r="X26" s="78">
        <f>X50*-1*'Cintas PNL'!BP$23</f>
        <v>-12.124151376263136</v>
      </c>
      <c r="Y26" s="78">
        <f>Y50*-1*'Cintas PNL'!BQ$23</f>
        <v>-10.323467842096786</v>
      </c>
      <c r="Z26" s="78">
        <f>Z50*-1*'Cintas PNL'!BR$23</f>
        <v>-9.284972529306728</v>
      </c>
      <c r="AA26" s="78">
        <f>AA50*-1*'Cintas PNL'!BS$23</f>
        <v>-7.2036672091029974</v>
      </c>
      <c r="AB26" s="78">
        <f>AB50*-1*'Cintas PNL'!BT$23</f>
        <v>-6.3291849344493105</v>
      </c>
    </row>
    <row r="27" spans="3:28">
      <c r="C27" s="70" t="s">
        <v>136</v>
      </c>
      <c r="D27" s="87">
        <v>0</v>
      </c>
      <c r="E27" s="87">
        <v>-542.53099999999995</v>
      </c>
      <c r="F27" s="87">
        <v>0</v>
      </c>
      <c r="G27" s="87">
        <v>-828.67600000000004</v>
      </c>
      <c r="H27" s="87">
        <v>0</v>
      </c>
      <c r="I27" s="87">
        <v>-1502.443</v>
      </c>
      <c r="J27" s="87">
        <v>0</v>
      </c>
      <c r="K27" s="21">
        <v>0</v>
      </c>
      <c r="L27" s="21">
        <v>-55.073999999999998</v>
      </c>
      <c r="M27" s="21">
        <v>0</v>
      </c>
      <c r="N27" s="21">
        <v>0</v>
      </c>
      <c r="O27" s="21">
        <v>0</v>
      </c>
      <c r="P27" s="21">
        <v>0</v>
      </c>
      <c r="Q27" s="21">
        <v>0</v>
      </c>
      <c r="R27" s="21">
        <v>0</v>
      </c>
      <c r="S27" s="21">
        <v>0</v>
      </c>
      <c r="T27" s="21">
        <v>0</v>
      </c>
      <c r="U27" s="21">
        <v>0</v>
      </c>
      <c r="V27" s="21">
        <v>0</v>
      </c>
      <c r="W27" s="21">
        <v>0</v>
      </c>
      <c r="X27" s="21">
        <v>0</v>
      </c>
      <c r="Y27" s="21">
        <v>0</v>
      </c>
      <c r="Z27" s="21">
        <v>0</v>
      </c>
      <c r="AA27" s="21">
        <v>0</v>
      </c>
      <c r="AB27" s="21">
        <v>0</v>
      </c>
    </row>
    <row r="28" spans="3:28" ht="15.6">
      <c r="C28" s="70" t="s">
        <v>51</v>
      </c>
      <c r="D28" s="101">
        <f>-79.886+4.033+0.4</f>
        <v>-75.452999999999989</v>
      </c>
      <c r="E28" s="101">
        <v>153.21299999999999</v>
      </c>
      <c r="F28" s="101">
        <v>-1.3</v>
      </c>
      <c r="G28" s="101">
        <v>0</v>
      </c>
      <c r="H28" s="101">
        <v>33.703000000000003</v>
      </c>
      <c r="I28" s="101">
        <f>-150-132.181+66.906</f>
        <v>-215.27500000000003</v>
      </c>
      <c r="J28" s="101">
        <f>-155</f>
        <v>-155</v>
      </c>
      <c r="K28" s="28">
        <f>-1165.915+855+47.898</f>
        <v>-263.01699999999994</v>
      </c>
      <c r="L28" s="28">
        <f>-917.1+985-61.7+14.209</f>
        <v>20.408999999999974</v>
      </c>
      <c r="M28" s="28">
        <f>-2397.675+1755-251.25+14.259</f>
        <v>-879.66600000000017</v>
      </c>
      <c r="N28" s="119">
        <v>0</v>
      </c>
      <c r="O28" s="119">
        <v>0</v>
      </c>
      <c r="P28" s="119">
        <v>0</v>
      </c>
      <c r="Q28" s="119">
        <v>0</v>
      </c>
      <c r="R28" s="119">
        <v>0</v>
      </c>
      <c r="S28" s="119">
        <v>0</v>
      </c>
      <c r="T28" s="119">
        <v>0</v>
      </c>
      <c r="U28" s="119">
        <v>0</v>
      </c>
      <c r="V28" s="119">
        <v>0</v>
      </c>
      <c r="W28" s="119">
        <v>0</v>
      </c>
      <c r="X28" s="119">
        <v>0</v>
      </c>
      <c r="Y28" s="119">
        <v>0</v>
      </c>
      <c r="Z28" s="119">
        <v>0</v>
      </c>
      <c r="AA28" s="119">
        <v>0</v>
      </c>
      <c r="AB28" s="119">
        <v>0</v>
      </c>
    </row>
    <row r="29" spans="3:28">
      <c r="C29" s="2" t="s">
        <v>137</v>
      </c>
      <c r="D29" s="69">
        <f t="shared" ref="D29:L29" si="3">SUM(D25:D28)</f>
        <v>-81.231999999999985</v>
      </c>
      <c r="E29" s="69">
        <f t="shared" si="3"/>
        <v>-395.29399999999998</v>
      </c>
      <c r="F29" s="69">
        <f t="shared" si="3"/>
        <v>-16.264000000000003</v>
      </c>
      <c r="G29" s="69">
        <f t="shared" si="3"/>
        <v>-1067.6490000000001</v>
      </c>
      <c r="H29" s="69">
        <f t="shared" si="3"/>
        <v>-2.2549999999999955</v>
      </c>
      <c r="I29" s="69">
        <f t="shared" si="3"/>
        <v>-1751.155</v>
      </c>
      <c r="J29" s="69">
        <f t="shared" si="3"/>
        <v>-268.95</v>
      </c>
      <c r="K29" s="92">
        <f t="shared" si="3"/>
        <v>-394.48699999999997</v>
      </c>
      <c r="L29" s="92">
        <f t="shared" si="3"/>
        <v>-155.30000000000004</v>
      </c>
      <c r="M29" s="92">
        <f t="shared" ref="M29:AB29" si="4">SUM(M25:M28)</f>
        <v>-1007.6700000000002</v>
      </c>
      <c r="N29" s="92">
        <f t="shared" si="4"/>
        <v>-121.36744766189891</v>
      </c>
      <c r="O29" s="92">
        <f t="shared" si="4"/>
        <v>-133.47889906546658</v>
      </c>
      <c r="P29" s="92">
        <f t="shared" si="4"/>
        <v>-118.70649229109856</v>
      </c>
      <c r="Q29" s="92">
        <f t="shared" si="4"/>
        <v>-120.18237005403498</v>
      </c>
      <c r="R29" s="92">
        <f t="shared" si="4"/>
        <v>-119.46517555864644</v>
      </c>
      <c r="S29" s="92">
        <f t="shared" si="4"/>
        <v>-117.57741613012516</v>
      </c>
      <c r="T29" s="92">
        <f t="shared" si="4"/>
        <v>-115.70714364620478</v>
      </c>
      <c r="U29" s="92">
        <f t="shared" si="4"/>
        <v>-111.45053266333568</v>
      </c>
      <c r="V29" s="92">
        <f t="shared" si="4"/>
        <v>-109.506459684528</v>
      </c>
      <c r="W29" s="92">
        <f t="shared" si="4"/>
        <v>-104.21823371165745</v>
      </c>
      <c r="X29" s="92">
        <f t="shared" si="4"/>
        <v>-97.912413110805488</v>
      </c>
      <c r="Y29" s="92">
        <f t="shared" si="4"/>
        <v>-83.37042459486679</v>
      </c>
      <c r="Z29" s="92">
        <f t="shared" si="4"/>
        <v>-74.983727751192504</v>
      </c>
      <c r="AA29" s="92">
        <f t="shared" si="4"/>
        <v>-58.175489384878475</v>
      </c>
      <c r="AB29" s="92">
        <f t="shared" si="4"/>
        <v>-51.113331624162775</v>
      </c>
    </row>
    <row r="30" spans="3:28">
      <c r="C30" s="2"/>
      <c r="E30" s="69"/>
      <c r="F30" s="69"/>
      <c r="G30" s="69"/>
      <c r="H30" s="69"/>
      <c r="I30" s="69"/>
      <c r="J30" s="69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</row>
    <row r="31" spans="3:28">
      <c r="C31" s="70" t="s">
        <v>138</v>
      </c>
      <c r="D31" s="87">
        <v>0</v>
      </c>
      <c r="E31" s="87">
        <v>450.916</v>
      </c>
      <c r="F31" s="87">
        <v>553.42499999999995</v>
      </c>
      <c r="G31" s="87">
        <v>1194.385</v>
      </c>
      <c r="H31" s="87">
        <v>898.64200000000005</v>
      </c>
      <c r="I31" s="87">
        <v>994.64700000000005</v>
      </c>
      <c r="J31" s="87">
        <v>559.39300000000003</v>
      </c>
      <c r="K31" s="21">
        <v>0</v>
      </c>
      <c r="L31" s="21">
        <v>0</v>
      </c>
      <c r="M31" s="21">
        <f>981.381+500</f>
        <v>1481.3809999999999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</row>
    <row r="32" spans="3:28">
      <c r="C32" s="70" t="s">
        <v>139</v>
      </c>
      <c r="D32" s="87">
        <v>16.419</v>
      </c>
      <c r="E32" s="87">
        <v>25.003</v>
      </c>
      <c r="F32" s="87">
        <v>30.702999999999999</v>
      </c>
      <c r="G32" s="87">
        <v>58.487000000000002</v>
      </c>
      <c r="H32" s="87">
        <v>40.523000000000003</v>
      </c>
      <c r="I32" s="87">
        <v>24.173999999999999</v>
      </c>
      <c r="J32" s="87">
        <v>31.824000000000002</v>
      </c>
      <c r="K32" s="21">
        <f>93.337</f>
        <v>93.337000000000003</v>
      </c>
      <c r="L32" s="21">
        <v>57.831000000000003</v>
      </c>
      <c r="M32" s="21">
        <v>99.680999999999997</v>
      </c>
      <c r="N32" s="21">
        <v>0</v>
      </c>
      <c r="O32" s="21">
        <v>0</v>
      </c>
      <c r="P32" s="21">
        <v>0</v>
      </c>
      <c r="Q32" s="21">
        <v>0</v>
      </c>
      <c r="R32" s="21">
        <v>0</v>
      </c>
      <c r="S32" s="21">
        <v>0</v>
      </c>
      <c r="T32" s="21">
        <v>0</v>
      </c>
      <c r="U32" s="21">
        <v>0</v>
      </c>
      <c r="V32" s="21">
        <v>0</v>
      </c>
      <c r="W32" s="21">
        <v>0</v>
      </c>
      <c r="X32" s="21">
        <v>0</v>
      </c>
      <c r="Y32" s="21">
        <v>0</v>
      </c>
      <c r="Z32" s="21">
        <v>0</v>
      </c>
      <c r="AA32" s="21">
        <v>0</v>
      </c>
      <c r="AB32" s="21">
        <v>0</v>
      </c>
    </row>
    <row r="33" spans="3:28">
      <c r="C33" s="70" t="s">
        <v>140</v>
      </c>
      <c r="D33" s="87">
        <v>0</v>
      </c>
      <c r="E33" s="87">
        <v>0</v>
      </c>
      <c r="F33" s="87">
        <v>-136.48400000000001</v>
      </c>
      <c r="G33" s="87">
        <v>-42.215000000000003</v>
      </c>
      <c r="H33" s="87">
        <v>-61.552999999999997</v>
      </c>
      <c r="I33" s="87">
        <v>-278.29599999999999</v>
      </c>
      <c r="J33" s="87">
        <v>-98.799000000000007</v>
      </c>
      <c r="K33" s="21">
        <f>-523.672</f>
        <v>-523.67200000000003</v>
      </c>
      <c r="L33" s="21">
        <v>-301.45</v>
      </c>
      <c r="M33" s="21">
        <v>-146.53700000000001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</row>
    <row r="34" spans="3:28">
      <c r="C34" s="70" t="s">
        <v>141</v>
      </c>
      <c r="D34" s="87">
        <f>-41.668</f>
        <v>-41.667999999999999</v>
      </c>
      <c r="E34" s="87">
        <v>-11.875</v>
      </c>
      <c r="F34" s="87">
        <v>-465.91</v>
      </c>
      <c r="G34" s="87">
        <v>-9.5239999999999991</v>
      </c>
      <c r="H34" s="87">
        <v>-905.76</v>
      </c>
      <c r="I34" s="87">
        <v>-28.303999999999998</v>
      </c>
      <c r="J34" s="87">
        <v>-36.094000000000001</v>
      </c>
      <c r="K34" s="21">
        <f>-25.717</f>
        <v>-25.716999999999999</v>
      </c>
      <c r="L34" s="21">
        <v>-33.387</v>
      </c>
      <c r="M34" s="21">
        <v>-33.387</v>
      </c>
      <c r="N34" s="21">
        <v>0</v>
      </c>
      <c r="O34" s="21">
        <v>0</v>
      </c>
      <c r="P34" s="21">
        <v>0</v>
      </c>
      <c r="Q34" s="21">
        <v>0</v>
      </c>
      <c r="R34" s="21">
        <v>0</v>
      </c>
      <c r="S34" s="21">
        <v>0</v>
      </c>
      <c r="T34" s="21">
        <v>0</v>
      </c>
      <c r="U34" s="21">
        <v>0</v>
      </c>
      <c r="V34" s="21">
        <v>0</v>
      </c>
      <c r="W34" s="21">
        <v>0</v>
      </c>
      <c r="X34" s="21">
        <v>0</v>
      </c>
      <c r="Y34" s="21">
        <v>0</v>
      </c>
      <c r="Z34" s="21">
        <v>0</v>
      </c>
      <c r="AA34" s="21">
        <v>0</v>
      </c>
      <c r="AB34" s="21">
        <v>0</v>
      </c>
    </row>
    <row r="35" spans="3:28">
      <c r="C35" s="70" t="s">
        <v>110</v>
      </c>
      <c r="D35" s="87">
        <f>-7.35</f>
        <v>-7.35</v>
      </c>
      <c r="E35" s="87">
        <v>0</v>
      </c>
      <c r="F35" s="87">
        <v>0</v>
      </c>
      <c r="G35" s="87">
        <v>-300</v>
      </c>
      <c r="H35" s="87">
        <v>-160</v>
      </c>
      <c r="I35" s="87">
        <v>-150</v>
      </c>
      <c r="J35" s="87">
        <v>-850</v>
      </c>
      <c r="K35" s="21">
        <v>0</v>
      </c>
      <c r="L35" s="21">
        <v>0</v>
      </c>
      <c r="M35" s="21">
        <v>-500</v>
      </c>
      <c r="N35" s="21">
        <v>0</v>
      </c>
      <c r="O35" s="21">
        <v>0</v>
      </c>
      <c r="P35" s="21">
        <v>0</v>
      </c>
      <c r="Q35" s="21">
        <v>0</v>
      </c>
      <c r="R35" s="21">
        <v>0</v>
      </c>
      <c r="S35" s="21">
        <v>0</v>
      </c>
      <c r="T35" s="21">
        <v>0</v>
      </c>
      <c r="U35" s="21">
        <v>0</v>
      </c>
      <c r="V35" s="21">
        <v>0</v>
      </c>
      <c r="W35" s="21">
        <v>0</v>
      </c>
      <c r="X35" s="21">
        <v>0</v>
      </c>
      <c r="Y35" s="21">
        <v>0</v>
      </c>
      <c r="Z35" s="21">
        <v>0</v>
      </c>
      <c r="AA35" s="21">
        <v>0</v>
      </c>
      <c r="AB35" s="21">
        <v>0</v>
      </c>
    </row>
    <row r="36" spans="3:28" ht="15.6">
      <c r="C36" s="70" t="s">
        <v>51</v>
      </c>
      <c r="D36" s="101">
        <f>-0.483</f>
        <v>-0.48299999999999998</v>
      </c>
      <c r="E36" s="101">
        <f>9.785+-25.299</f>
        <v>-15.513999999999999</v>
      </c>
      <c r="F36" s="101">
        <f>-0.173+-5.59</f>
        <v>-5.7629999999999999</v>
      </c>
      <c r="G36" s="101">
        <f>1.841-136.969-35.1+-18.03</f>
        <v>-188.25799999999998</v>
      </c>
      <c r="H36" s="101">
        <f>-0.073+-26.102</f>
        <v>-26.175000000000001</v>
      </c>
      <c r="I36" s="101">
        <f>0+-21.234</f>
        <v>-21.234000000000002</v>
      </c>
      <c r="J36" s="101">
        <f>3.154+-18.589</f>
        <v>-15.434999999999999</v>
      </c>
      <c r="K36" s="28">
        <f>-17.925-6.406+1.253</f>
        <v>-23.077999999999999</v>
      </c>
      <c r="L36" s="28">
        <v>-16.739000000000001</v>
      </c>
      <c r="M36" s="28">
        <f>-16.877-356.188</f>
        <v>-373.065</v>
      </c>
      <c r="N36" s="119">
        <v>0</v>
      </c>
      <c r="O36" s="119">
        <v>0</v>
      </c>
      <c r="P36" s="119">
        <v>0</v>
      </c>
      <c r="Q36" s="119">
        <v>0</v>
      </c>
      <c r="R36" s="119">
        <v>0</v>
      </c>
      <c r="S36" s="119">
        <v>0</v>
      </c>
      <c r="T36" s="119">
        <v>0</v>
      </c>
      <c r="U36" s="119">
        <v>0</v>
      </c>
      <c r="V36" s="119">
        <v>0</v>
      </c>
      <c r="W36" s="119">
        <v>0</v>
      </c>
      <c r="X36" s="119">
        <v>0</v>
      </c>
      <c r="Y36" s="119">
        <v>0</v>
      </c>
      <c r="Z36" s="119">
        <v>0</v>
      </c>
      <c r="AA36" s="119">
        <v>0</v>
      </c>
      <c r="AB36" s="119">
        <v>0</v>
      </c>
    </row>
    <row r="37" spans="3:28">
      <c r="C37" s="1" t="s">
        <v>142</v>
      </c>
      <c r="D37" s="69">
        <f t="shared" ref="D37:L37" si="5">SUM(D31:D36)</f>
        <v>-33.081999999999994</v>
      </c>
      <c r="E37" s="69">
        <f t="shared" si="5"/>
        <v>448.53</v>
      </c>
      <c r="F37" s="69">
        <f t="shared" si="5"/>
        <v>-24.029000000000131</v>
      </c>
      <c r="G37" s="69">
        <f t="shared" si="5"/>
        <v>712.87500000000023</v>
      </c>
      <c r="H37" s="69">
        <f t="shared" si="5"/>
        <v>-214.32299999999992</v>
      </c>
      <c r="I37" s="69">
        <f t="shared" si="5"/>
        <v>540.98700000000008</v>
      </c>
      <c r="J37" s="69">
        <f t="shared" si="5"/>
        <v>-409.11099999999999</v>
      </c>
      <c r="K37" s="92">
        <f t="shared" si="5"/>
        <v>-479.13</v>
      </c>
      <c r="L37" s="92">
        <f t="shared" si="5"/>
        <v>-293.74499999999995</v>
      </c>
      <c r="M37" s="92">
        <f t="shared" ref="M37:AB37" si="6">SUM(M31:M36)</f>
        <v>528.07299999999987</v>
      </c>
      <c r="N37" s="92">
        <f t="shared" si="6"/>
        <v>0</v>
      </c>
      <c r="O37" s="92">
        <f t="shared" si="6"/>
        <v>0</v>
      </c>
      <c r="P37" s="92">
        <f t="shared" si="6"/>
        <v>0</v>
      </c>
      <c r="Q37" s="92">
        <f t="shared" si="6"/>
        <v>0</v>
      </c>
      <c r="R37" s="92">
        <f t="shared" si="6"/>
        <v>0</v>
      </c>
      <c r="S37" s="92">
        <f t="shared" si="6"/>
        <v>0</v>
      </c>
      <c r="T37" s="92">
        <f t="shared" si="6"/>
        <v>0</v>
      </c>
      <c r="U37" s="92">
        <f t="shared" si="6"/>
        <v>0</v>
      </c>
      <c r="V37" s="92">
        <f t="shared" si="6"/>
        <v>0</v>
      </c>
      <c r="W37" s="92">
        <f t="shared" si="6"/>
        <v>0</v>
      </c>
      <c r="X37" s="92">
        <f t="shared" si="6"/>
        <v>0</v>
      </c>
      <c r="Y37" s="92">
        <f t="shared" si="6"/>
        <v>0</v>
      </c>
      <c r="Z37" s="92">
        <f t="shared" si="6"/>
        <v>0</v>
      </c>
      <c r="AA37" s="92">
        <f t="shared" si="6"/>
        <v>0</v>
      </c>
      <c r="AB37" s="92">
        <f t="shared" si="6"/>
        <v>0</v>
      </c>
    </row>
    <row r="38" spans="3:28">
      <c r="E38" s="69"/>
      <c r="F38" s="69"/>
      <c r="G38" s="69"/>
      <c r="H38" s="69"/>
      <c r="I38" s="69"/>
      <c r="J38" s="69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</row>
    <row r="39" spans="3:28">
      <c r="C39" s="16" t="s">
        <v>143</v>
      </c>
      <c r="D39" s="87">
        <v>0</v>
      </c>
      <c r="E39" s="87">
        <v>2.1320000000000001</v>
      </c>
      <c r="F39" s="87">
        <v>0.997</v>
      </c>
      <c r="G39" s="87">
        <v>-3.4529999999999998</v>
      </c>
      <c r="H39" s="87">
        <v>-10.622</v>
      </c>
      <c r="I39" s="87">
        <v>-5.0449999999999999</v>
      </c>
      <c r="J39" s="87">
        <v>5.0460000000000003</v>
      </c>
      <c r="K39" s="21">
        <f>-1.7</f>
        <v>-1.7</v>
      </c>
      <c r="L39" s="21">
        <v>0.36599999999999999</v>
      </c>
      <c r="M39" s="21">
        <v>0.374</v>
      </c>
      <c r="N39" s="92">
        <f>'Cintas PNL'!BF31</f>
        <v>0</v>
      </c>
      <c r="O39" s="92">
        <f>'Cintas PNL'!BG31</f>
        <v>0</v>
      </c>
      <c r="P39" s="92">
        <f>'Cintas PNL'!BH31</f>
        <v>0</v>
      </c>
      <c r="Q39" s="92">
        <f>'Cintas PNL'!BI31</f>
        <v>0</v>
      </c>
      <c r="R39" s="92">
        <f>'Cintas PNL'!BJ31</f>
        <v>0</v>
      </c>
      <c r="S39" s="92">
        <f>'Cintas PNL'!BK31</f>
        <v>0</v>
      </c>
      <c r="T39" s="92">
        <f>'Cintas PNL'!BL31</f>
        <v>0</v>
      </c>
      <c r="U39" s="92">
        <f>'Cintas PNL'!BM31</f>
        <v>0</v>
      </c>
      <c r="V39" s="92">
        <f>'Cintas PNL'!BN31</f>
        <v>0</v>
      </c>
      <c r="W39" s="92">
        <f>'Cintas PNL'!BO31</f>
        <v>0</v>
      </c>
      <c r="X39" s="92">
        <f>'Cintas PNL'!BP31</f>
        <v>0</v>
      </c>
      <c r="Y39" s="92">
        <f>'Cintas PNL'!BQ31</f>
        <v>0</v>
      </c>
      <c r="Z39" s="92">
        <f>'Cintas PNL'!BR31</f>
        <v>0</v>
      </c>
      <c r="AA39" s="92">
        <f>'Cintas PNL'!BS31</f>
        <v>0</v>
      </c>
      <c r="AB39" s="92">
        <f>'Cintas PNL'!BT31</f>
        <v>0</v>
      </c>
    </row>
    <row r="40" spans="3:28">
      <c r="C40" s="1" t="s">
        <v>144</v>
      </c>
      <c r="D40" s="69">
        <f t="shared" ref="D40:L40" si="7">D39+D37+D29+D23</f>
        <v>11237.071</v>
      </c>
      <c r="E40" s="69">
        <f t="shared" si="7"/>
        <v>305.12</v>
      </c>
      <c r="F40" s="69">
        <f t="shared" si="7"/>
        <v>249.30799999999979</v>
      </c>
      <c r="G40" s="69">
        <f t="shared" si="7"/>
        <v>47.538000000000181</v>
      </c>
      <c r="H40" s="69">
        <f t="shared" si="7"/>
        <v>304.74300000000005</v>
      </c>
      <c r="I40" s="69">
        <f t="shared" si="7"/>
        <v>-622.82199999999966</v>
      </c>
      <c r="J40" s="69">
        <f t="shared" si="7"/>
        <v>20.072000000000003</v>
      </c>
      <c r="K40" s="92">
        <f t="shared" si="7"/>
        <v>-76.413000000000011</v>
      </c>
      <c r="L40" s="92">
        <f t="shared" si="7"/>
        <v>327.72199999999987</v>
      </c>
      <c r="M40" s="92">
        <f t="shared" ref="M40:AB40" si="8">M39+M37+M29+M23</f>
        <v>420.4249999999995</v>
      </c>
      <c r="N40" s="92">
        <f t="shared" ca="1" si="8"/>
        <v>948.3347258638853</v>
      </c>
      <c r="O40" s="92">
        <f t="shared" ca="1" si="8"/>
        <v>1053.361819389213</v>
      </c>
      <c r="P40" s="92">
        <f t="shared" ca="1" si="8"/>
        <v>1157.3761320894457</v>
      </c>
      <c r="Q40" s="92">
        <f t="shared" ca="1" si="8"/>
        <v>1257.4908571605044</v>
      </c>
      <c r="R40" s="92">
        <f t="shared" ca="1" si="8"/>
        <v>1252.6640275019224</v>
      </c>
      <c r="S40" s="92">
        <f t="shared" ca="1" si="8"/>
        <v>1235.3625375628064</v>
      </c>
      <c r="T40" s="92">
        <f t="shared" ca="1" si="8"/>
        <v>1316.374181714232</v>
      </c>
      <c r="U40" s="92">
        <f t="shared" ca="1" si="8"/>
        <v>1273.4550495462552</v>
      </c>
      <c r="V40" s="92">
        <f t="shared" ca="1" si="8"/>
        <v>1250.454613250904</v>
      </c>
      <c r="W40" s="92">
        <f t="shared" ca="1" si="8"/>
        <v>1197.5128049361954</v>
      </c>
      <c r="X40" s="92">
        <f t="shared" ca="1" si="8"/>
        <v>1131.4169762570759</v>
      </c>
      <c r="Y40" s="92">
        <f t="shared" ca="1" si="8"/>
        <v>984.8746008718233</v>
      </c>
      <c r="Z40" s="92">
        <f t="shared" ca="1" si="8"/>
        <v>889.46764369790094</v>
      </c>
      <c r="AA40" s="92">
        <f t="shared" ca="1" si="8"/>
        <v>718.9909475097586</v>
      </c>
      <c r="AB40" s="92">
        <f t="shared" ca="1" si="8"/>
        <v>634.09431038357718</v>
      </c>
    </row>
    <row r="42" spans="3:28" ht="15.6">
      <c r="C42" s="1" t="s">
        <v>145</v>
      </c>
      <c r="D42" s="101">
        <v>44.793999999999997</v>
      </c>
      <c r="E42" s="101">
        <v>82.075999999999993</v>
      </c>
      <c r="F42" s="122">
        <f t="shared" ref="F42:M42" si="9">E43</f>
        <v>387.19600000000003</v>
      </c>
      <c r="G42" s="122">
        <f t="shared" si="9"/>
        <v>636.50399999999979</v>
      </c>
      <c r="H42" s="122">
        <f t="shared" si="9"/>
        <v>684.04199999999992</v>
      </c>
      <c r="I42" s="122">
        <f t="shared" si="9"/>
        <v>988.78499999999997</v>
      </c>
      <c r="J42" s="122">
        <f t="shared" si="9"/>
        <v>365.96300000000031</v>
      </c>
      <c r="K42" s="75">
        <f t="shared" si="9"/>
        <v>386.03500000000031</v>
      </c>
      <c r="L42" s="75">
        <f t="shared" si="9"/>
        <v>309.6220000000003</v>
      </c>
      <c r="M42" s="75">
        <f t="shared" si="9"/>
        <v>637.34400000000016</v>
      </c>
      <c r="N42" s="75">
        <f t="shared" ref="N42:AB42" si="10">M43</f>
        <v>1057.7689999999998</v>
      </c>
      <c r="O42" s="75">
        <f t="shared" ca="1" si="10"/>
        <v>2006.1037258638851</v>
      </c>
      <c r="P42" s="75">
        <f t="shared" ca="1" si="10"/>
        <v>3059.4655452530978</v>
      </c>
      <c r="Q42" s="75">
        <f t="shared" ca="1" si="10"/>
        <v>4216.8416773425433</v>
      </c>
      <c r="R42" s="75">
        <f t="shared" ca="1" si="10"/>
        <v>5474.332534503048</v>
      </c>
      <c r="S42" s="75">
        <f t="shared" ca="1" si="10"/>
        <v>6726.9965620049707</v>
      </c>
      <c r="T42" s="75">
        <f t="shared" ca="1" si="10"/>
        <v>7962.3590995677769</v>
      </c>
      <c r="U42" s="75">
        <f t="shared" ca="1" si="10"/>
        <v>9278.7332812820096</v>
      </c>
      <c r="V42" s="75">
        <f t="shared" ca="1" si="10"/>
        <v>10552.188330828265</v>
      </c>
      <c r="W42" s="75">
        <f t="shared" ca="1" si="10"/>
        <v>11802.642944079169</v>
      </c>
      <c r="X42" s="75">
        <f t="shared" ca="1" si="10"/>
        <v>13000.155749015365</v>
      </c>
      <c r="Y42" s="75">
        <f t="shared" ca="1" si="10"/>
        <v>14131.572725272441</v>
      </c>
      <c r="Z42" s="75">
        <f t="shared" ca="1" si="10"/>
        <v>15116.447326144264</v>
      </c>
      <c r="AA42" s="75">
        <f t="shared" ca="1" si="10"/>
        <v>16005.914969842164</v>
      </c>
      <c r="AB42" s="75">
        <f t="shared" ca="1" si="10"/>
        <v>16724.905917351924</v>
      </c>
    </row>
    <row r="43" spans="3:28">
      <c r="C43" s="118" t="s">
        <v>146</v>
      </c>
      <c r="D43" s="132">
        <f t="shared" ref="D43:L43" si="11">SUM(D40:D42)</f>
        <v>11281.865</v>
      </c>
      <c r="E43" s="132">
        <f t="shared" si="11"/>
        <v>387.19600000000003</v>
      </c>
      <c r="F43" s="132">
        <f t="shared" si="11"/>
        <v>636.50399999999979</v>
      </c>
      <c r="G43" s="132">
        <f t="shared" si="11"/>
        <v>684.04199999999992</v>
      </c>
      <c r="H43" s="132">
        <f t="shared" si="11"/>
        <v>988.78499999999997</v>
      </c>
      <c r="I43" s="132">
        <f t="shared" si="11"/>
        <v>365.96300000000031</v>
      </c>
      <c r="J43" s="132">
        <f t="shared" si="11"/>
        <v>386.03500000000031</v>
      </c>
      <c r="K43" s="51">
        <f t="shared" si="11"/>
        <v>309.6220000000003</v>
      </c>
      <c r="L43" s="51">
        <f t="shared" si="11"/>
        <v>637.34400000000016</v>
      </c>
      <c r="M43" s="51">
        <f t="shared" ref="M43:AB43" si="12">SUM(M40:M42)</f>
        <v>1057.7689999999998</v>
      </c>
      <c r="N43" s="51">
        <f t="shared" ca="1" si="12"/>
        <v>2006.1037258638851</v>
      </c>
      <c r="O43" s="51">
        <f t="shared" ca="1" si="12"/>
        <v>3059.4655452530978</v>
      </c>
      <c r="P43" s="51">
        <f t="shared" ca="1" si="12"/>
        <v>4216.8416773425433</v>
      </c>
      <c r="Q43" s="51">
        <f t="shared" ca="1" si="12"/>
        <v>5474.332534503048</v>
      </c>
      <c r="R43" s="51">
        <f t="shared" ca="1" si="12"/>
        <v>6726.9965620049707</v>
      </c>
      <c r="S43" s="51">
        <f t="shared" ca="1" si="12"/>
        <v>7962.3590995677769</v>
      </c>
      <c r="T43" s="51">
        <f t="shared" ca="1" si="12"/>
        <v>9278.7332812820096</v>
      </c>
      <c r="U43" s="51">
        <f t="shared" ca="1" si="12"/>
        <v>10552.188330828265</v>
      </c>
      <c r="V43" s="51">
        <f t="shared" ca="1" si="12"/>
        <v>11802.642944079169</v>
      </c>
      <c r="W43" s="51">
        <f t="shared" ca="1" si="12"/>
        <v>13000.155749015365</v>
      </c>
      <c r="X43" s="51">
        <f t="shared" ca="1" si="12"/>
        <v>14131.572725272441</v>
      </c>
      <c r="Y43" s="51">
        <f t="shared" ca="1" si="12"/>
        <v>15116.447326144264</v>
      </c>
      <c r="Z43" s="51">
        <f t="shared" ca="1" si="12"/>
        <v>16005.914969842164</v>
      </c>
      <c r="AA43" s="51">
        <f t="shared" ca="1" si="12"/>
        <v>16724.905917351924</v>
      </c>
      <c r="AB43" s="51">
        <f t="shared" ca="1" si="12"/>
        <v>17359.000227735502</v>
      </c>
    </row>
    <row r="44" spans="3:28" ht="14.4">
      <c r="C44" s="133" t="s">
        <v>121</v>
      </c>
      <c r="D44" s="69"/>
      <c r="E44" s="69">
        <f>E43-'Cintas BS'!E9</f>
        <v>0</v>
      </c>
      <c r="F44" s="69">
        <f>F43-'Cintas BS'!F9</f>
        <v>0</v>
      </c>
      <c r="G44" s="69">
        <f>G43-'Cintas BS'!G9</f>
        <v>0</v>
      </c>
      <c r="H44" s="69">
        <f>H43-'Cintas BS'!H9</f>
        <v>0</v>
      </c>
      <c r="I44" s="69">
        <f>I43-'Cintas BS'!I9</f>
        <v>0</v>
      </c>
      <c r="J44" s="69">
        <f>J43-'Cintas BS'!J9</f>
        <v>0</v>
      </c>
      <c r="K44" s="69">
        <f>K43-'Cintas BS'!K9</f>
        <v>0</v>
      </c>
      <c r="L44" s="69">
        <f>L43-'Cintas BS'!L9</f>
        <v>0</v>
      </c>
      <c r="M44" s="69">
        <f>M43-'Cintas BS'!M9</f>
        <v>0</v>
      </c>
      <c r="N44" s="92">
        <f ca="1">N43-'Cintas BS'!N9</f>
        <v>0</v>
      </c>
      <c r="O44" s="92">
        <f ca="1">O43-'Cintas BS'!O9</f>
        <v>0</v>
      </c>
      <c r="P44" s="92">
        <f ca="1">P43-'Cintas BS'!P9</f>
        <v>0</v>
      </c>
      <c r="Q44" s="92">
        <f ca="1">Q43-'Cintas BS'!Q9</f>
        <v>0</v>
      </c>
      <c r="R44" s="92">
        <f ca="1">R43-'Cintas BS'!R9</f>
        <v>0</v>
      </c>
      <c r="S44" s="92">
        <f ca="1">S43-'Cintas BS'!S9</f>
        <v>0</v>
      </c>
      <c r="T44" s="92">
        <f ca="1">T43-'Cintas BS'!T9</f>
        <v>0</v>
      </c>
      <c r="U44" s="92">
        <f ca="1">U43-'Cintas BS'!U9</f>
        <v>0</v>
      </c>
      <c r="V44" s="92">
        <f ca="1">V43-'Cintas BS'!V9</f>
        <v>0</v>
      </c>
      <c r="W44" s="92">
        <f ca="1">W43-'Cintas BS'!W9</f>
        <v>0</v>
      </c>
      <c r="X44" s="92">
        <f ca="1">X43-'Cintas BS'!X9</f>
        <v>0</v>
      </c>
      <c r="Y44" s="92">
        <f ca="1">Y43-'Cintas BS'!Y9</f>
        <v>0</v>
      </c>
      <c r="Z44" s="92">
        <f ca="1">Z43-'Cintas BS'!Z9</f>
        <v>0</v>
      </c>
      <c r="AA44" s="92">
        <f ca="1">AA43-'Cintas BS'!AA9</f>
        <v>0</v>
      </c>
      <c r="AB44" s="92">
        <f ca="1">AB43-'Cintas BS'!AB9</f>
        <v>0</v>
      </c>
    </row>
    <row r="45" spans="3:28"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spans="3:28"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spans="3:28">
      <c r="C47" s="1" t="s">
        <v>200</v>
      </c>
      <c r="I47" s="272">
        <f>I11/'Cintas PNL'!AG$23</f>
        <v>7.9208426496986169E-3</v>
      </c>
      <c r="J47" s="272">
        <f>J11/'Cintas PNL'!AL$23</f>
        <v>8.0861534583766045E-3</v>
      </c>
      <c r="K47" s="272">
        <f>K11/'Cintas PNL'!AQ$23</f>
        <v>8.0558584648124029E-3</v>
      </c>
      <c r="L47" s="272">
        <f>L11/'Cintas PNL'!AV$23</f>
        <v>7.0969917581083222E-3</v>
      </c>
      <c r="M47" s="272">
        <f>M11/'Cintas PNL'!BA$23</f>
        <v>7.9003472294206165E-3</v>
      </c>
      <c r="N47" s="275">
        <f>AVERAGE(I47:M47)</f>
        <v>7.8120387120833136E-3</v>
      </c>
      <c r="O47" s="275">
        <f>N47</f>
        <v>7.8120387120833136E-3</v>
      </c>
      <c r="P47" s="275">
        <f t="shared" ref="P47:AB47" si="13">O47</f>
        <v>7.8120387120833136E-3</v>
      </c>
      <c r="Q47" s="275">
        <f t="shared" si="13"/>
        <v>7.8120387120833136E-3</v>
      </c>
      <c r="R47" s="275">
        <f t="shared" si="13"/>
        <v>7.8120387120833136E-3</v>
      </c>
      <c r="S47" s="275">
        <f t="shared" si="13"/>
        <v>7.8120387120833136E-3</v>
      </c>
      <c r="T47" s="275">
        <f t="shared" si="13"/>
        <v>7.8120387120833136E-3</v>
      </c>
      <c r="U47" s="275">
        <f t="shared" si="13"/>
        <v>7.8120387120833136E-3</v>
      </c>
      <c r="V47" s="275">
        <f t="shared" si="13"/>
        <v>7.8120387120833136E-3</v>
      </c>
      <c r="W47" s="275">
        <f t="shared" si="13"/>
        <v>7.8120387120833136E-3</v>
      </c>
      <c r="X47" s="275">
        <f t="shared" si="13"/>
        <v>7.8120387120833136E-3</v>
      </c>
      <c r="Y47" s="275">
        <f t="shared" si="13"/>
        <v>7.8120387120833136E-3</v>
      </c>
      <c r="Z47" s="275">
        <f t="shared" si="13"/>
        <v>7.8120387120833136E-3</v>
      </c>
      <c r="AA47" s="275">
        <f t="shared" si="13"/>
        <v>7.8120387120833136E-3</v>
      </c>
      <c r="AB47" s="275">
        <f t="shared" si="13"/>
        <v>7.8120387120833136E-3</v>
      </c>
    </row>
    <row r="48" spans="3:28">
      <c r="C48" s="1" t="s">
        <v>201</v>
      </c>
      <c r="I48" s="272">
        <f>I12/'Cintas PNL'!AG$23</f>
        <v>6.8545598609652189E-2</v>
      </c>
      <c r="J48" s="272">
        <f>J12/'Cintas PNL'!AL$23</f>
        <v>9.394307629674066E-2</v>
      </c>
      <c r="K48" s="272">
        <f>K12/'Cintas PNL'!AQ$23</f>
        <v>0.10656071482588915</v>
      </c>
      <c r="L48" s="272">
        <f>L12/'Cintas PNL'!AV$23</f>
        <v>0.16413192762752224</v>
      </c>
      <c r="M48" s="272">
        <f>M12/'Cintas PNL'!BA$23</f>
        <v>0.10982553064922636</v>
      </c>
      <c r="N48" s="275">
        <f>AVERAGE(I48:M48)</f>
        <v>0.10860136960180614</v>
      </c>
      <c r="O48" s="275">
        <f t="shared" ref="O48:AB49" si="14">N48</f>
        <v>0.10860136960180614</v>
      </c>
      <c r="P48" s="275">
        <f t="shared" si="14"/>
        <v>0.10860136960180614</v>
      </c>
      <c r="Q48" s="275">
        <f t="shared" si="14"/>
        <v>0.10860136960180614</v>
      </c>
      <c r="R48" s="275">
        <f t="shared" si="14"/>
        <v>0.10860136960180614</v>
      </c>
      <c r="S48" s="275">
        <f t="shared" si="14"/>
        <v>0.10860136960180614</v>
      </c>
      <c r="T48" s="275">
        <f t="shared" si="14"/>
        <v>0.10860136960180614</v>
      </c>
      <c r="U48" s="275">
        <f t="shared" si="14"/>
        <v>0.10860136960180614</v>
      </c>
      <c r="V48" s="275">
        <f t="shared" si="14"/>
        <v>0.10860136960180614</v>
      </c>
      <c r="W48" s="275">
        <f t="shared" si="14"/>
        <v>0.10860136960180614</v>
      </c>
      <c r="X48" s="275">
        <f t="shared" si="14"/>
        <v>0.10860136960180614</v>
      </c>
      <c r="Y48" s="275">
        <f t="shared" si="14"/>
        <v>0.10860136960180614</v>
      </c>
      <c r="Z48" s="275">
        <f t="shared" si="14"/>
        <v>0.10860136960180614</v>
      </c>
      <c r="AA48" s="275">
        <f t="shared" si="14"/>
        <v>0.10860136960180614</v>
      </c>
      <c r="AB48" s="275">
        <f t="shared" si="14"/>
        <v>0.10860136960180614</v>
      </c>
    </row>
    <row r="49" spans="3:28">
      <c r="C49" s="1" t="s">
        <v>203</v>
      </c>
      <c r="I49" s="272">
        <f>I25*-1/'Cintas PNL'!AG$23</f>
        <v>1.5961311125941131E-2</v>
      </c>
      <c r="J49" s="272">
        <f>J25*-1/'Cintas PNL'!AL$23</f>
        <v>5.2511501563298299E-2</v>
      </c>
      <c r="K49" s="272">
        <f>K25*-1/'Cintas PNL'!AQ$23</f>
        <v>5.8754406580493523E-2</v>
      </c>
      <c r="L49" s="272">
        <f>L25*-1/'Cintas PNL'!AV$23</f>
        <v>3.7238159074939374E-2</v>
      </c>
      <c r="M49" s="272">
        <f>M25*-1/'Cintas PNL'!BA$23</f>
        <v>4.7809095320758839E-2</v>
      </c>
      <c r="N49" s="275">
        <f>AVERAGE(I49:M49)</f>
        <v>4.2454894733086238E-2</v>
      </c>
      <c r="O49" s="275">
        <f t="shared" si="14"/>
        <v>4.2454894733086238E-2</v>
      </c>
      <c r="P49" s="275">
        <f t="shared" si="14"/>
        <v>4.2454894733086238E-2</v>
      </c>
      <c r="Q49" s="275">
        <f t="shared" si="14"/>
        <v>4.2454894733086238E-2</v>
      </c>
      <c r="R49" s="275">
        <f t="shared" si="14"/>
        <v>4.2454894733086238E-2</v>
      </c>
      <c r="S49" s="275">
        <f t="shared" si="14"/>
        <v>4.2454894733086238E-2</v>
      </c>
      <c r="T49" s="275">
        <f t="shared" si="14"/>
        <v>4.2454894733086238E-2</v>
      </c>
      <c r="U49" s="275">
        <f t="shared" si="14"/>
        <v>4.2454894733086238E-2</v>
      </c>
      <c r="V49" s="275">
        <f t="shared" si="14"/>
        <v>4.2454894733086238E-2</v>
      </c>
      <c r="W49" s="275">
        <f t="shared" si="14"/>
        <v>4.2454894733086238E-2</v>
      </c>
      <c r="X49" s="275">
        <f t="shared" si="14"/>
        <v>4.2454894733086238E-2</v>
      </c>
      <c r="Y49" s="275">
        <f t="shared" si="14"/>
        <v>4.2454894733086238E-2</v>
      </c>
      <c r="Z49" s="275">
        <f t="shared" si="14"/>
        <v>4.2454894733086238E-2</v>
      </c>
      <c r="AA49" s="275">
        <f t="shared" si="14"/>
        <v>4.2454894733086238E-2</v>
      </c>
      <c r="AB49" s="275">
        <f t="shared" si="14"/>
        <v>4.2454894733086238E-2</v>
      </c>
    </row>
    <row r="50" spans="3:28">
      <c r="C50" s="1" t="s">
        <v>202</v>
      </c>
      <c r="I50" s="272">
        <f>I26*-1/'Cintas PNL'!AG$23</f>
        <v>6.5101987737680722E-3</v>
      </c>
      <c r="J50" s="272">
        <f>J26*-1/'Cintas PNL'!AL$23</f>
        <v>1.7884799650088067E-2</v>
      </c>
      <c r="K50" s="272">
        <f>K26*-1/'Cintas PNL'!AQ$23</f>
        <v>1.0772522610662945E-2</v>
      </c>
      <c r="L50" s="272">
        <f>L26*-1/'Cintas PNL'!AV$23</f>
        <v>1.856588216736263E-2</v>
      </c>
      <c r="M50" s="272">
        <f>M26*-1/'Cintas PNL'!BA$23</f>
        <v>6.3480324441828814E-3</v>
      </c>
      <c r="N50" s="275">
        <v>6.0000000000000001E-3</v>
      </c>
      <c r="O50" s="275">
        <v>6.0000000000000001E-3</v>
      </c>
      <c r="P50" s="275">
        <v>6.0000000000000001E-3</v>
      </c>
      <c r="Q50" s="275">
        <v>6.0000000000000001E-3</v>
      </c>
      <c r="R50" s="275">
        <v>6.0000000000000001E-3</v>
      </c>
      <c r="S50" s="275">
        <v>6.0000000000000001E-3</v>
      </c>
      <c r="T50" s="275">
        <v>6.0000000000000001E-3</v>
      </c>
      <c r="U50" s="275">
        <v>6.0000000000000001E-3</v>
      </c>
      <c r="V50" s="275">
        <v>6.0000000000000001E-3</v>
      </c>
      <c r="W50" s="275">
        <v>6.0000000000000001E-3</v>
      </c>
      <c r="X50" s="275">
        <v>6.0000000000000001E-3</v>
      </c>
      <c r="Y50" s="275">
        <v>6.0000000000000001E-3</v>
      </c>
      <c r="Z50" s="275">
        <v>6.0000000000000001E-3</v>
      </c>
      <c r="AA50" s="275">
        <v>6.0000000000000001E-3</v>
      </c>
      <c r="AB50" s="275">
        <v>6.0000000000000001E-3</v>
      </c>
    </row>
  </sheetData>
  <phoneticPr fontId="43" type="noConversion"/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DE3FC-B9DF-4CB4-9595-746F27FEA4E0}">
  <dimension ref="A1:AK55"/>
  <sheetViews>
    <sheetView tabSelected="1" topLeftCell="N1" workbookViewId="0">
      <selection activeCell="AE19" sqref="AE19"/>
    </sheetView>
  </sheetViews>
  <sheetFormatPr defaultRowHeight="14.4" outlineLevelCol="1"/>
  <cols>
    <col min="1" max="1" width="24.77734375" customWidth="1"/>
    <col min="2" max="11" width="8.88671875" hidden="1" customWidth="1" outlineLevel="1"/>
    <col min="12" max="18" width="8.88671875" outlineLevel="1"/>
    <col min="23" max="23" width="12" bestFit="1" customWidth="1"/>
  </cols>
  <sheetData>
    <row r="1" spans="1:37">
      <c r="A1" t="s">
        <v>413</v>
      </c>
      <c r="C1" t="s">
        <v>414</v>
      </c>
    </row>
    <row r="2" spans="1:37">
      <c r="B2">
        <v>2007</v>
      </c>
      <c r="C2">
        <f>B2+1</f>
        <v>2008</v>
      </c>
      <c r="D2">
        <f t="shared" ref="D2:AD2" si="0">C2+1</f>
        <v>2009</v>
      </c>
      <c r="E2">
        <f t="shared" si="0"/>
        <v>2010</v>
      </c>
      <c r="F2">
        <f t="shared" si="0"/>
        <v>2011</v>
      </c>
      <c r="G2">
        <f t="shared" si="0"/>
        <v>2012</v>
      </c>
      <c r="H2">
        <f t="shared" si="0"/>
        <v>2013</v>
      </c>
      <c r="I2">
        <f t="shared" si="0"/>
        <v>2014</v>
      </c>
      <c r="J2">
        <f t="shared" si="0"/>
        <v>2015</v>
      </c>
      <c r="K2">
        <f t="shared" si="0"/>
        <v>2016</v>
      </c>
      <c r="L2">
        <f>M2-1</f>
        <v>2006</v>
      </c>
      <c r="M2">
        <f>N2-1</f>
        <v>2007</v>
      </c>
      <c r="N2">
        <f>O2-1</f>
        <v>2008</v>
      </c>
      <c r="O2">
        <f>P2-1</f>
        <v>2009</v>
      </c>
      <c r="P2">
        <f>Q2-1</f>
        <v>2010</v>
      </c>
      <c r="Q2">
        <f t="shared" ref="Q2:V2" si="1">R2-1</f>
        <v>2011</v>
      </c>
      <c r="R2">
        <f t="shared" si="1"/>
        <v>2012</v>
      </c>
      <c r="S2">
        <f t="shared" si="1"/>
        <v>2013</v>
      </c>
      <c r="T2">
        <f t="shared" si="1"/>
        <v>2014</v>
      </c>
      <c r="U2">
        <f t="shared" si="1"/>
        <v>2015</v>
      </c>
      <c r="V2">
        <f t="shared" si="1"/>
        <v>2016</v>
      </c>
      <c r="W2">
        <f>K2+1</f>
        <v>2017</v>
      </c>
      <c r="X2">
        <f t="shared" si="0"/>
        <v>2018</v>
      </c>
      <c r="Y2">
        <f t="shared" si="0"/>
        <v>2019</v>
      </c>
      <c r="Z2">
        <f t="shared" si="0"/>
        <v>2020</v>
      </c>
      <c r="AA2">
        <f t="shared" si="0"/>
        <v>2021</v>
      </c>
      <c r="AB2">
        <f t="shared" si="0"/>
        <v>2022</v>
      </c>
      <c r="AC2">
        <f t="shared" si="0"/>
        <v>2023</v>
      </c>
      <c r="AD2">
        <f t="shared" si="0"/>
        <v>2024</v>
      </c>
      <c r="AE2">
        <f t="shared" ref="AE2:AK2" si="2">AD2+1</f>
        <v>2025</v>
      </c>
      <c r="AF2">
        <f t="shared" si="2"/>
        <v>2026</v>
      </c>
      <c r="AG2">
        <f t="shared" si="2"/>
        <v>2027</v>
      </c>
      <c r="AH2">
        <f t="shared" si="2"/>
        <v>2028</v>
      </c>
      <c r="AI2">
        <f t="shared" si="2"/>
        <v>2029</v>
      </c>
      <c r="AJ2">
        <f t="shared" si="2"/>
        <v>2030</v>
      </c>
      <c r="AK2">
        <f t="shared" si="2"/>
        <v>2031</v>
      </c>
    </row>
    <row r="3" spans="1:37">
      <c r="A3" t="s">
        <v>415</v>
      </c>
    </row>
    <row r="4" spans="1:37" s="537" customFormat="1">
      <c r="A4" s="535" t="s">
        <v>404</v>
      </c>
      <c r="L4" s="537">
        <v>2569</v>
      </c>
      <c r="M4" s="537">
        <v>2735</v>
      </c>
      <c r="N4" s="537">
        <v>2835</v>
      </c>
      <c r="O4" s="537">
        <f ca="1">O5*O19</f>
        <v>0</v>
      </c>
      <c r="P4" s="537">
        <f t="shared" ref="P4:V4" ca="1" si="3">P5*P19</f>
        <v>0</v>
      </c>
      <c r="Q4" s="537">
        <v>2692</v>
      </c>
      <c r="R4" s="537">
        <v>2912</v>
      </c>
      <c r="S4" s="537">
        <v>3044</v>
      </c>
      <c r="T4" s="537">
        <f t="shared" si="3"/>
        <v>3304.8720000000003</v>
      </c>
      <c r="U4" s="537">
        <f t="shared" si="3"/>
        <v>3541.3070000000002</v>
      </c>
      <c r="V4" s="537">
        <f t="shared" si="3"/>
        <v>3776.85</v>
      </c>
      <c r="W4" s="537">
        <f>4202490/1000</f>
        <v>4202.49</v>
      </c>
      <c r="X4" s="537">
        <f>5247124/1000</f>
        <v>5247.1239999999998</v>
      </c>
      <c r="Y4" s="537">
        <f>5552430/1000</f>
        <v>5552.43</v>
      </c>
      <c r="Z4" s="537">
        <f>5643484/1000</f>
        <v>5643.4840000000004</v>
      </c>
      <c r="AA4" s="537">
        <f>5689632/1000</f>
        <v>5689.6319999999996</v>
      </c>
      <c r="AB4" s="537">
        <f>6226980/1000</f>
        <v>6226.98</v>
      </c>
      <c r="AC4" s="537">
        <v>6897</v>
      </c>
    </row>
    <row r="5" spans="1:37" s="536" customFormat="1">
      <c r="A5" s="536" t="s">
        <v>405</v>
      </c>
      <c r="B5" s="536">
        <f t="shared" ref="B5:K5" si="4">IFERROR(B4/B19, 0)</f>
        <v>0</v>
      </c>
      <c r="C5" s="536">
        <f t="shared" si="4"/>
        <v>0</v>
      </c>
      <c r="D5" s="536">
        <f t="shared" si="4"/>
        <v>0</v>
      </c>
      <c r="E5" s="536">
        <f t="shared" si="4"/>
        <v>0</v>
      </c>
      <c r="F5" s="536">
        <f t="shared" si="4"/>
        <v>0</v>
      </c>
      <c r="G5" s="536">
        <f t="shared" si="4"/>
        <v>0</v>
      </c>
      <c r="H5" s="536">
        <f t="shared" si="4"/>
        <v>0</v>
      </c>
      <c r="I5" s="536">
        <f t="shared" si="4"/>
        <v>0</v>
      </c>
      <c r="J5" s="536">
        <f t="shared" si="4"/>
        <v>0</v>
      </c>
      <c r="K5" s="536">
        <f t="shared" si="4"/>
        <v>0</v>
      </c>
      <c r="T5" s="536">
        <v>0.78800000000000003</v>
      </c>
      <c r="U5" s="536">
        <v>0.79100000000000004</v>
      </c>
      <c r="V5" s="536">
        <v>0.77</v>
      </c>
      <c r="W5" s="536">
        <f t="shared" ref="W5:AD5" ca="1" si="5">IFERROR(W4/W19, 0)</f>
        <v>0.7612973443385519</v>
      </c>
      <c r="X5" s="536">
        <f t="shared" si="5"/>
        <v>0.78416288443173821</v>
      </c>
      <c r="Y5" s="536">
        <f t="shared" si="5"/>
        <v>0.78133843377980061</v>
      </c>
      <c r="Z5" s="536">
        <f t="shared" si="5"/>
        <v>0.79652736513618005</v>
      </c>
      <c r="AA5" s="536">
        <f t="shared" si="5"/>
        <v>0.79951660544605796</v>
      </c>
      <c r="AB5" s="536">
        <f t="shared" si="5"/>
        <v>0.79279553181193008</v>
      </c>
      <c r="AC5" s="536">
        <f t="shared" si="5"/>
        <v>0.87882262996941896</v>
      </c>
      <c r="AD5" s="536">
        <f t="shared" si="5"/>
        <v>0</v>
      </c>
    </row>
    <row r="6" spans="1:37" s="536" customFormat="1">
      <c r="A6" s="536" t="s">
        <v>406</v>
      </c>
      <c r="B6" s="536">
        <f t="shared" ref="B6:AD6" si="6">IFERROR((B4-A4)/A4,0)</f>
        <v>0</v>
      </c>
      <c r="C6" s="536">
        <f t="shared" si="6"/>
        <v>0</v>
      </c>
      <c r="D6" s="536">
        <f t="shared" si="6"/>
        <v>0</v>
      </c>
      <c r="E6" s="536">
        <f t="shared" si="6"/>
        <v>0</v>
      </c>
      <c r="F6" s="536">
        <f t="shared" si="6"/>
        <v>0</v>
      </c>
      <c r="G6" s="536">
        <f t="shared" si="6"/>
        <v>0</v>
      </c>
      <c r="H6" s="536">
        <f t="shared" si="6"/>
        <v>0</v>
      </c>
      <c r="I6" s="536">
        <f t="shared" si="6"/>
        <v>0</v>
      </c>
      <c r="J6" s="536">
        <f t="shared" si="6"/>
        <v>0</v>
      </c>
      <c r="K6" s="536">
        <f t="shared" si="6"/>
        <v>0</v>
      </c>
      <c r="L6" s="536">
        <f t="shared" si="6"/>
        <v>0</v>
      </c>
      <c r="M6" s="536">
        <f t="shared" si="6"/>
        <v>6.4616582327753996E-2</v>
      </c>
      <c r="N6" s="536">
        <f t="shared" si="6"/>
        <v>3.6563071297989032E-2</v>
      </c>
      <c r="O6" s="536">
        <f t="shared" ca="1" si="6"/>
        <v>-1</v>
      </c>
      <c r="P6" s="536">
        <f t="shared" ca="1" si="6"/>
        <v>0</v>
      </c>
      <c r="Q6" s="536">
        <f t="shared" ca="1" si="6"/>
        <v>0</v>
      </c>
      <c r="R6" s="536">
        <f t="shared" si="6"/>
        <v>8.1723625557206539E-2</v>
      </c>
      <c r="S6" s="536">
        <f t="shared" si="6"/>
        <v>4.5329670329670328E-2</v>
      </c>
      <c r="T6" s="536">
        <f t="shared" si="6"/>
        <v>8.5700394218134135E-2</v>
      </c>
      <c r="U6" s="536">
        <f t="shared" si="6"/>
        <v>7.1541348651324443E-2</v>
      </c>
      <c r="V6" s="536">
        <f t="shared" si="6"/>
        <v>6.651301341566819E-2</v>
      </c>
      <c r="W6" s="536">
        <f t="shared" si="6"/>
        <v>0.1126970888438778</v>
      </c>
      <c r="X6" s="536">
        <f t="shared" si="6"/>
        <v>0.24857501148128849</v>
      </c>
      <c r="Y6" s="536">
        <f t="shared" si="6"/>
        <v>5.818539832487292E-2</v>
      </c>
      <c r="Z6" s="536">
        <f t="shared" si="6"/>
        <v>1.6398946047046083E-2</v>
      </c>
      <c r="AA6" s="536">
        <f t="shared" si="6"/>
        <v>8.1772181864960061E-3</v>
      </c>
      <c r="AB6" s="536">
        <f t="shared" si="6"/>
        <v>9.4443366460256126E-2</v>
      </c>
      <c r="AC6" s="536">
        <f t="shared" si="6"/>
        <v>0.1075995105171368</v>
      </c>
      <c r="AD6" s="536">
        <f t="shared" si="6"/>
        <v>-1</v>
      </c>
    </row>
    <row r="7" spans="1:37" s="537" customFormat="1">
      <c r="A7" s="535" t="s">
        <v>407</v>
      </c>
      <c r="L7" s="537">
        <v>285</v>
      </c>
      <c r="M7" s="537">
        <v>362</v>
      </c>
      <c r="N7" s="537">
        <v>404</v>
      </c>
      <c r="O7" s="537">
        <f ca="1">O8*O19</f>
        <v>0</v>
      </c>
      <c r="P7" s="537">
        <f t="shared" ref="P7:W7" ca="1" si="7">P8*P19</f>
        <v>0</v>
      </c>
      <c r="Q7" s="537">
        <v>378</v>
      </c>
      <c r="R7" s="537">
        <v>416</v>
      </c>
      <c r="S7" s="537">
        <v>461</v>
      </c>
      <c r="T7" s="537">
        <f t="shared" si="7"/>
        <v>293.58000000000004</v>
      </c>
      <c r="U7" s="537">
        <f t="shared" si="7"/>
        <v>326.82099999999997</v>
      </c>
      <c r="V7" s="537">
        <f t="shared" si="7"/>
        <v>461.07</v>
      </c>
      <c r="W7" s="537">
        <f t="shared" ca="1" si="7"/>
        <v>461.07</v>
      </c>
      <c r="X7" s="537">
        <f>564706/1000</f>
        <v>564.70600000000002</v>
      </c>
      <c r="Y7" s="537">
        <f>619470/1000</f>
        <v>619.47</v>
      </c>
      <c r="Z7" s="537">
        <f>708569/1000</f>
        <v>708.56899999999996</v>
      </c>
      <c r="AA7" s="537">
        <f>784291/1000</f>
        <v>784.29100000000005</v>
      </c>
      <c r="AB7" s="537">
        <f>832458/1000</f>
        <v>832.45799999999997</v>
      </c>
      <c r="AC7" s="537">
        <v>951</v>
      </c>
    </row>
    <row r="8" spans="1:37" s="536" customFormat="1">
      <c r="A8" s="536" t="s">
        <v>211</v>
      </c>
      <c r="B8" s="536">
        <f t="shared" ref="B8:K8" si="8">IFERROR(B7/B19, 0)</f>
        <v>0</v>
      </c>
      <c r="C8" s="536">
        <f t="shared" si="8"/>
        <v>0</v>
      </c>
      <c r="D8" s="536">
        <f t="shared" si="8"/>
        <v>0</v>
      </c>
      <c r="E8" s="536">
        <f t="shared" si="8"/>
        <v>0</v>
      </c>
      <c r="F8" s="536">
        <f t="shared" si="8"/>
        <v>0</v>
      </c>
      <c r="G8" s="536">
        <f t="shared" si="8"/>
        <v>0</v>
      </c>
      <c r="H8" s="536">
        <f t="shared" si="8"/>
        <v>0</v>
      </c>
      <c r="I8" s="536">
        <f t="shared" si="8"/>
        <v>0</v>
      </c>
      <c r="J8" s="536">
        <f t="shared" si="8"/>
        <v>0</v>
      </c>
      <c r="K8" s="536">
        <f t="shared" si="8"/>
        <v>0</v>
      </c>
      <c r="T8" s="536">
        <v>7.0000000000000007E-2</v>
      </c>
      <c r="U8" s="536">
        <v>7.2999999999999995E-2</v>
      </c>
      <c r="V8" s="536">
        <v>9.4E-2</v>
      </c>
      <c r="W8" s="536">
        <f t="shared" ref="W8:AD8" ca="1" si="9">IFERROR(W7/W19, 0)</f>
        <v>9.2068376892084289E-2</v>
      </c>
      <c r="X8" s="536">
        <f t="shared" si="9"/>
        <v>8.4393181067554182E-2</v>
      </c>
      <c r="Y8" s="536">
        <f t="shared" si="9"/>
        <v>8.7171872418665905E-2</v>
      </c>
      <c r="Z8" s="536">
        <f t="shared" si="9"/>
        <v>0.10000818618200705</v>
      </c>
      <c r="AA8" s="536">
        <f t="shared" si="9"/>
        <v>0.11020988317028137</v>
      </c>
      <c r="AB8" s="536">
        <f t="shared" si="9"/>
        <v>0.10598540268655042</v>
      </c>
      <c r="AC8" s="536">
        <f t="shared" si="9"/>
        <v>0.12117737003058104</v>
      </c>
      <c r="AD8" s="536">
        <f t="shared" si="9"/>
        <v>0</v>
      </c>
    </row>
    <row r="9" spans="1:37" s="536" customFormat="1">
      <c r="A9" s="536" t="s">
        <v>406</v>
      </c>
      <c r="B9" s="536">
        <f t="shared" ref="B9:AD9" si="10">IFERROR((B7-A7)/A7,0)</f>
        <v>0</v>
      </c>
      <c r="C9" s="536">
        <f t="shared" si="10"/>
        <v>0</v>
      </c>
      <c r="D9" s="536">
        <f t="shared" si="10"/>
        <v>0</v>
      </c>
      <c r="E9" s="536">
        <f t="shared" si="10"/>
        <v>0</v>
      </c>
      <c r="F9" s="536">
        <f t="shared" si="10"/>
        <v>0</v>
      </c>
      <c r="G9" s="536">
        <f t="shared" si="10"/>
        <v>0</v>
      </c>
      <c r="H9" s="536">
        <f t="shared" si="10"/>
        <v>0</v>
      </c>
      <c r="I9" s="536">
        <f t="shared" si="10"/>
        <v>0</v>
      </c>
      <c r="J9" s="536">
        <f t="shared" si="10"/>
        <v>0</v>
      </c>
      <c r="K9" s="536">
        <f t="shared" si="10"/>
        <v>0</v>
      </c>
      <c r="L9" s="536">
        <f t="shared" si="10"/>
        <v>0</v>
      </c>
      <c r="M9" s="536">
        <f t="shared" si="10"/>
        <v>0.27017543859649124</v>
      </c>
      <c r="N9" s="536">
        <f t="shared" si="10"/>
        <v>0.11602209944751381</v>
      </c>
      <c r="O9" s="536">
        <f t="shared" ca="1" si="10"/>
        <v>-1</v>
      </c>
      <c r="P9" s="536">
        <f t="shared" ca="1" si="10"/>
        <v>0</v>
      </c>
      <c r="Q9" s="536">
        <f t="shared" ca="1" si="10"/>
        <v>0</v>
      </c>
      <c r="R9" s="536">
        <f t="shared" si="10"/>
        <v>0.10052910052910052</v>
      </c>
      <c r="S9" s="536">
        <f t="shared" si="10"/>
        <v>0.10817307692307693</v>
      </c>
      <c r="T9" s="536">
        <f t="shared" si="10"/>
        <v>-0.36316702819956609</v>
      </c>
      <c r="U9" s="536">
        <f t="shared" si="10"/>
        <v>0.11322637781865223</v>
      </c>
      <c r="V9" s="536">
        <f t="shared" si="10"/>
        <v>0.41077225759666619</v>
      </c>
      <c r="W9" s="536">
        <f t="shared" ca="1" si="10"/>
        <v>0</v>
      </c>
      <c r="X9" s="536">
        <f t="shared" ca="1" si="10"/>
        <v>0.11111635804837547</v>
      </c>
      <c r="Y9" s="536">
        <f t="shared" si="10"/>
        <v>9.6977896462938251E-2</v>
      </c>
      <c r="Z9" s="536">
        <f t="shared" si="10"/>
        <v>0.14383101683697341</v>
      </c>
      <c r="AA9" s="536">
        <f t="shared" si="10"/>
        <v>0.10686609208136413</v>
      </c>
      <c r="AB9" s="536">
        <f t="shared" si="10"/>
        <v>6.1414704491062518E-2</v>
      </c>
      <c r="AC9" s="536">
        <f t="shared" si="10"/>
        <v>0.14239997693577339</v>
      </c>
      <c r="AD9" s="536">
        <f t="shared" si="10"/>
        <v>-1</v>
      </c>
    </row>
    <row r="10" spans="1:37" s="537" customFormat="1" ht="22.2" customHeight="1">
      <c r="A10" s="537" t="s">
        <v>408</v>
      </c>
      <c r="B10" s="537">
        <f t="shared" ref="B10:S10" si="11">B13+B16</f>
        <v>0</v>
      </c>
      <c r="C10" s="537">
        <f t="shared" si="11"/>
        <v>0</v>
      </c>
      <c r="D10" s="537">
        <f t="shared" si="11"/>
        <v>0</v>
      </c>
      <c r="E10" s="537">
        <f t="shared" si="11"/>
        <v>0</v>
      </c>
      <c r="F10" s="537">
        <f t="shared" si="11"/>
        <v>0</v>
      </c>
      <c r="G10" s="537">
        <f t="shared" si="11"/>
        <v>0</v>
      </c>
      <c r="H10" s="537">
        <f t="shared" si="11"/>
        <v>0</v>
      </c>
      <c r="I10" s="537">
        <f t="shared" si="11"/>
        <v>0</v>
      </c>
      <c r="J10" s="537">
        <f t="shared" si="11"/>
        <v>0</v>
      </c>
      <c r="K10" s="537">
        <f t="shared" si="11"/>
        <v>0</v>
      </c>
      <c r="L10" s="537">
        <f t="shared" si="11"/>
        <v>485</v>
      </c>
      <c r="M10" s="537">
        <f t="shared" si="11"/>
        <v>501</v>
      </c>
      <c r="N10" s="537">
        <f t="shared" si="11"/>
        <v>517</v>
      </c>
      <c r="O10" s="537">
        <f t="shared" si="11"/>
        <v>0</v>
      </c>
      <c r="P10" s="537">
        <f t="shared" si="11"/>
        <v>0</v>
      </c>
      <c r="Q10" s="537">
        <f t="shared" si="11"/>
        <v>419</v>
      </c>
      <c r="R10" s="537">
        <f t="shared" si="11"/>
        <v>434</v>
      </c>
      <c r="S10" s="537">
        <f t="shared" si="11"/>
        <v>461</v>
      </c>
      <c r="T10" s="537">
        <f>T11*T19</f>
        <v>595.548</v>
      </c>
      <c r="U10" s="537">
        <f>U11*U19</f>
        <v>608.87200000000007</v>
      </c>
      <c r="V10" s="537">
        <f>V11*V19</f>
        <v>667.08</v>
      </c>
      <c r="W10" s="537">
        <v>613</v>
      </c>
      <c r="X10" s="537">
        <v>665</v>
      </c>
      <c r="Y10" s="537">
        <v>720</v>
      </c>
      <c r="Z10" s="537">
        <f>Z13+Z16</f>
        <v>733.05700000000002</v>
      </c>
      <c r="AA10" s="537">
        <f>AA13+AA16</f>
        <v>642.41699999999992</v>
      </c>
      <c r="AB10" s="537">
        <f>AB13+AB16</f>
        <v>795.02100000000007</v>
      </c>
      <c r="AC10" s="537">
        <v>967</v>
      </c>
      <c r="AD10" s="537">
        <f>AD13+AD16</f>
        <v>0</v>
      </c>
    </row>
    <row r="11" spans="1:37" s="536" customFormat="1">
      <c r="A11" s="536" t="s">
        <v>211</v>
      </c>
      <c r="B11" s="536">
        <f t="shared" ref="B11:K11" si="12">IFERROR(B10/B19,0)</f>
        <v>0</v>
      </c>
      <c r="C11" s="536">
        <f t="shared" si="12"/>
        <v>0</v>
      </c>
      <c r="D11" s="536">
        <f t="shared" si="12"/>
        <v>0</v>
      </c>
      <c r="E11" s="536">
        <f t="shared" si="12"/>
        <v>0</v>
      </c>
      <c r="F11" s="536">
        <f t="shared" si="12"/>
        <v>0</v>
      </c>
      <c r="G11" s="536">
        <f t="shared" si="12"/>
        <v>0</v>
      </c>
      <c r="H11" s="536">
        <f t="shared" si="12"/>
        <v>0</v>
      </c>
      <c r="I11" s="536">
        <f t="shared" si="12"/>
        <v>0</v>
      </c>
      <c r="J11" s="536">
        <f t="shared" si="12"/>
        <v>0</v>
      </c>
      <c r="K11" s="536">
        <f t="shared" si="12"/>
        <v>0</v>
      </c>
      <c r="T11" s="536">
        <v>0.14199999999999999</v>
      </c>
      <c r="U11" s="536">
        <v>0.13600000000000001</v>
      </c>
      <c r="V11" s="536">
        <v>0.13600000000000001</v>
      </c>
      <c r="W11" s="536">
        <f t="shared" ref="W11:AD11" ca="1" si="13">IFERROR(W10/W19,0)</f>
        <v>0.11104732481922203</v>
      </c>
      <c r="X11" s="536">
        <f t="shared" si="13"/>
        <v>9.9381740958876877E-2</v>
      </c>
      <c r="Y11" s="536">
        <f t="shared" si="13"/>
        <v>0.10131846278502502</v>
      </c>
      <c r="Z11" s="536">
        <f t="shared" si="13"/>
        <v>0.103464448681813</v>
      </c>
      <c r="AA11" s="536">
        <f t="shared" si="13"/>
        <v>9.0273511383660701E-2</v>
      </c>
      <c r="AB11" s="536">
        <f t="shared" si="13"/>
        <v>0.1012190655015196</v>
      </c>
      <c r="AC11" s="536">
        <f t="shared" si="13"/>
        <v>0.12321610601427115</v>
      </c>
      <c r="AD11" s="536">
        <f t="shared" si="13"/>
        <v>0</v>
      </c>
    </row>
    <row r="12" spans="1:37" s="536" customFormat="1">
      <c r="A12" s="536" t="s">
        <v>406</v>
      </c>
      <c r="B12" s="536">
        <f>IFERROR((B10-A10)/A10,0)</f>
        <v>0</v>
      </c>
      <c r="C12" s="536">
        <f t="shared" ref="C12:K12" si="14">IFERROR((C11-B11)/B11,0)</f>
        <v>0</v>
      </c>
      <c r="D12" s="536">
        <f t="shared" si="14"/>
        <v>0</v>
      </c>
      <c r="E12" s="536">
        <f t="shared" si="14"/>
        <v>0</v>
      </c>
      <c r="F12" s="536">
        <f t="shared" si="14"/>
        <v>0</v>
      </c>
      <c r="G12" s="536">
        <f t="shared" si="14"/>
        <v>0</v>
      </c>
      <c r="H12" s="536">
        <f t="shared" si="14"/>
        <v>0</v>
      </c>
      <c r="I12" s="536">
        <f t="shared" si="14"/>
        <v>0</v>
      </c>
      <c r="J12" s="536">
        <f t="shared" si="14"/>
        <v>0</v>
      </c>
      <c r="K12" s="536">
        <f t="shared" si="14"/>
        <v>0</v>
      </c>
      <c r="L12" s="536">
        <f>IFERROR((L10-K10)/K10,0)</f>
        <v>0</v>
      </c>
      <c r="M12" s="536">
        <f t="shared" ref="M12:W12" si="15">IFERROR((M10-L10)/L10,0)</f>
        <v>3.2989690721649485E-2</v>
      </c>
      <c r="N12" s="536">
        <f t="shared" si="15"/>
        <v>3.1936127744510975E-2</v>
      </c>
      <c r="O12" s="536">
        <f t="shared" si="15"/>
        <v>-1</v>
      </c>
      <c r="P12" s="536">
        <f t="shared" si="15"/>
        <v>0</v>
      </c>
      <c r="Q12" s="536">
        <f t="shared" si="15"/>
        <v>0</v>
      </c>
      <c r="R12" s="536">
        <f t="shared" si="15"/>
        <v>3.5799522673031027E-2</v>
      </c>
      <c r="S12" s="536">
        <f t="shared" si="15"/>
        <v>6.2211981566820278E-2</v>
      </c>
      <c r="T12" s="536">
        <f t="shared" si="15"/>
        <v>0.29186117136659434</v>
      </c>
      <c r="U12" s="536">
        <f t="shared" si="15"/>
        <v>2.2372671892106209E-2</v>
      </c>
      <c r="V12" s="536">
        <f t="shared" si="15"/>
        <v>9.5599731963368267E-2</v>
      </c>
      <c r="W12" s="536">
        <f t="shared" si="15"/>
        <v>-8.1069736763206862E-2</v>
      </c>
      <c r="X12" s="536">
        <f t="shared" ref="X12:AD12" ca="1" si="16">IFERROR((X11-W11)/W11,0)</f>
        <v>-0.10505056181529791</v>
      </c>
      <c r="Y12" s="536">
        <f t="shared" si="16"/>
        <v>1.9487702745613338E-2</v>
      </c>
      <c r="Z12" s="536">
        <f t="shared" si="16"/>
        <v>2.1180600630916396E-2</v>
      </c>
      <c r="AA12" s="536">
        <f t="shared" si="16"/>
        <v>-0.12749246206026515</v>
      </c>
      <c r="AB12" s="536">
        <f t="shared" si="16"/>
        <v>0.12124879103617121</v>
      </c>
      <c r="AC12" s="536">
        <f t="shared" si="16"/>
        <v>0.21732111834623985</v>
      </c>
      <c r="AD12" s="536">
        <f t="shared" si="16"/>
        <v>-1</v>
      </c>
    </row>
    <row r="13" spans="1:37" s="537" customFormat="1">
      <c r="A13" s="535" t="s">
        <v>409</v>
      </c>
      <c r="W13" s="539">
        <f>508233/1000</f>
        <v>508.233</v>
      </c>
      <c r="X13" s="539">
        <f>564706/1000</f>
        <v>564.70600000000002</v>
      </c>
      <c r="Y13" s="539">
        <f>619470/1000</f>
        <v>619.47</v>
      </c>
      <c r="Z13" s="537">
        <f>422688/1000</f>
        <v>422.68799999999999</v>
      </c>
      <c r="AA13" s="537">
        <f>446441/1000</f>
        <v>446.44099999999997</v>
      </c>
      <c r="AB13" s="537">
        <f>527517/1000</f>
        <v>527.51700000000005</v>
      </c>
    </row>
    <row r="14" spans="1:37" s="536" customFormat="1">
      <c r="A14" s="536" t="s">
        <v>211</v>
      </c>
      <c r="B14" s="536">
        <f t="shared" ref="B14:K14" si="17">IFERROR(B13/B19,0)</f>
        <v>0</v>
      </c>
      <c r="C14" s="536">
        <f t="shared" si="17"/>
        <v>0</v>
      </c>
      <c r="D14" s="536">
        <f t="shared" si="17"/>
        <v>0</v>
      </c>
      <c r="E14" s="536">
        <f t="shared" si="17"/>
        <v>0</v>
      </c>
      <c r="F14" s="536">
        <f t="shared" si="17"/>
        <v>0</v>
      </c>
      <c r="G14" s="536">
        <f t="shared" si="17"/>
        <v>0</v>
      </c>
      <c r="H14" s="536">
        <f t="shared" si="17"/>
        <v>0</v>
      </c>
      <c r="I14" s="536">
        <f t="shared" si="17"/>
        <v>0</v>
      </c>
      <c r="J14" s="536">
        <f t="shared" si="17"/>
        <v>0</v>
      </c>
      <c r="K14" s="536">
        <f t="shared" si="17"/>
        <v>0</v>
      </c>
      <c r="W14" s="540">
        <f t="shared" ref="W14:AD14" ca="1" si="18">IFERROR(W13/W19,0)</f>
        <v>9.2068376892084289E-2</v>
      </c>
      <c r="X14" s="540">
        <f t="shared" si="18"/>
        <v>8.4393181067554182E-2</v>
      </c>
      <c r="Y14" s="540">
        <f t="shared" si="18"/>
        <v>8.7171872418665905E-2</v>
      </c>
      <c r="Z14" s="536">
        <f t="shared" si="18"/>
        <v>5.9658636210305836E-2</v>
      </c>
      <c r="AA14" s="536">
        <f t="shared" si="18"/>
        <v>6.2734636062919985E-2</v>
      </c>
      <c r="AB14" s="536">
        <f t="shared" si="18"/>
        <v>6.7161468409218272E-2</v>
      </c>
      <c r="AC14" s="536">
        <f t="shared" si="18"/>
        <v>0</v>
      </c>
      <c r="AD14" s="536">
        <f t="shared" si="18"/>
        <v>0</v>
      </c>
    </row>
    <row r="15" spans="1:37" s="536" customFormat="1">
      <c r="A15" s="536" t="s">
        <v>406</v>
      </c>
      <c r="B15" s="536">
        <f t="shared" ref="B15:K15" si="19">IFERROR((B13-A13)/A13,0)</f>
        <v>0</v>
      </c>
      <c r="C15" s="536">
        <f t="shared" si="19"/>
        <v>0</v>
      </c>
      <c r="D15" s="536">
        <f t="shared" si="19"/>
        <v>0</v>
      </c>
      <c r="E15" s="536">
        <f t="shared" si="19"/>
        <v>0</v>
      </c>
      <c r="F15" s="536">
        <f t="shared" si="19"/>
        <v>0</v>
      </c>
      <c r="G15" s="536">
        <f t="shared" si="19"/>
        <v>0</v>
      </c>
      <c r="H15" s="536">
        <f t="shared" si="19"/>
        <v>0</v>
      </c>
      <c r="I15" s="536">
        <f t="shared" si="19"/>
        <v>0</v>
      </c>
      <c r="J15" s="536">
        <f t="shared" si="19"/>
        <v>0</v>
      </c>
      <c r="K15" s="536">
        <f t="shared" si="19"/>
        <v>0</v>
      </c>
      <c r="W15" s="540">
        <f>IFERROR((W13-K13)/K13,0)</f>
        <v>0</v>
      </c>
      <c r="X15" s="540">
        <f t="shared" ref="X15:AD15" si="20">IFERROR((X13-W13)/W13,0)</f>
        <v>0.11111635804837547</v>
      </c>
      <c r="Y15" s="540">
        <f t="shared" si="20"/>
        <v>9.6977896462938251E-2</v>
      </c>
      <c r="Z15" s="536">
        <f t="shared" si="20"/>
        <v>-0.31766187224562936</v>
      </c>
      <c r="AA15" s="536">
        <f t="shared" si="20"/>
        <v>5.6195113180407263E-2</v>
      </c>
      <c r="AB15" s="536">
        <f t="shared" si="20"/>
        <v>0.18160518411167451</v>
      </c>
      <c r="AC15" s="536">
        <f t="shared" si="20"/>
        <v>-1</v>
      </c>
      <c r="AD15" s="536">
        <f t="shared" si="20"/>
        <v>0</v>
      </c>
    </row>
    <row r="16" spans="1:37" s="537" customFormat="1">
      <c r="A16" s="535" t="s">
        <v>410</v>
      </c>
      <c r="L16" s="537">
        <v>485</v>
      </c>
      <c r="M16" s="537">
        <v>501</v>
      </c>
      <c r="N16" s="537">
        <v>517</v>
      </c>
      <c r="Q16" s="537">
        <v>419</v>
      </c>
      <c r="R16" s="537">
        <v>434</v>
      </c>
      <c r="S16" s="537">
        <v>461</v>
      </c>
      <c r="W16" s="539">
        <f>301213/1000</f>
        <v>301.21300000000002</v>
      </c>
      <c r="X16" s="539">
        <f>314834/1000</f>
        <v>314.834</v>
      </c>
      <c r="Y16" s="539">
        <f>314936/1000</f>
        <v>314.93599999999998</v>
      </c>
      <c r="Z16" s="537">
        <f>310369/1000</f>
        <v>310.36900000000003</v>
      </c>
      <c r="AA16" s="537">
        <f>195976/1000</f>
        <v>195.976</v>
      </c>
      <c r="AB16" s="537">
        <f>267504/1000</f>
        <v>267.50400000000002</v>
      </c>
    </row>
    <row r="17" spans="1:30" s="536" customFormat="1">
      <c r="A17" s="536" t="s">
        <v>211</v>
      </c>
      <c r="B17" s="536">
        <f t="shared" ref="B17:K17" si="21">IFERROR(B16/B19,0)</f>
        <v>0</v>
      </c>
      <c r="C17" s="536">
        <f t="shared" si="21"/>
        <v>0</v>
      </c>
      <c r="D17" s="536">
        <f t="shared" si="21"/>
        <v>0</v>
      </c>
      <c r="E17" s="536">
        <f t="shared" si="21"/>
        <v>0</v>
      </c>
      <c r="F17" s="536">
        <f t="shared" si="21"/>
        <v>0</v>
      </c>
      <c r="G17" s="536">
        <f t="shared" si="21"/>
        <v>0</v>
      </c>
      <c r="H17" s="536">
        <f t="shared" si="21"/>
        <v>0</v>
      </c>
      <c r="I17" s="536">
        <f t="shared" si="21"/>
        <v>0</v>
      </c>
      <c r="J17" s="536">
        <f t="shared" si="21"/>
        <v>0</v>
      </c>
      <c r="K17" s="536">
        <f t="shared" si="21"/>
        <v>0</v>
      </c>
      <c r="W17" s="540">
        <f t="shared" ref="W17:AD17" ca="1" si="22">IFERROR(W16/W19,0)</f>
        <v>5.4565901877279485E-2</v>
      </c>
      <c r="X17" s="540">
        <f t="shared" si="22"/>
        <v>4.7050753433153451E-2</v>
      </c>
      <c r="Y17" s="540">
        <f t="shared" si="22"/>
        <v>4.431782138286755E-2</v>
      </c>
      <c r="Z17" s="536">
        <f t="shared" si="22"/>
        <v>4.3805812471507152E-2</v>
      </c>
      <c r="AA17" s="536">
        <f t="shared" si="22"/>
        <v>2.753887532074072E-2</v>
      </c>
      <c r="AB17" s="536">
        <f t="shared" si="22"/>
        <v>3.4057597092301335E-2</v>
      </c>
      <c r="AC17" s="536">
        <f t="shared" si="22"/>
        <v>0</v>
      </c>
      <c r="AD17" s="536">
        <f t="shared" si="22"/>
        <v>0</v>
      </c>
    </row>
    <row r="18" spans="1:30" s="536" customFormat="1">
      <c r="A18" s="536" t="s">
        <v>406</v>
      </c>
      <c r="B18" s="536">
        <f t="shared" ref="B18:K18" si="23">IFERROR((B16-A16)/A16,0)</f>
        <v>0</v>
      </c>
      <c r="C18" s="536">
        <f t="shared" si="23"/>
        <v>0</v>
      </c>
      <c r="D18" s="536">
        <f t="shared" si="23"/>
        <v>0</v>
      </c>
      <c r="E18" s="536">
        <f t="shared" si="23"/>
        <v>0</v>
      </c>
      <c r="F18" s="536">
        <f t="shared" si="23"/>
        <v>0</v>
      </c>
      <c r="G18" s="536">
        <f t="shared" si="23"/>
        <v>0</v>
      </c>
      <c r="H18" s="536">
        <f t="shared" si="23"/>
        <v>0</v>
      </c>
      <c r="I18" s="536">
        <f t="shared" si="23"/>
        <v>0</v>
      </c>
      <c r="J18" s="536">
        <f t="shared" si="23"/>
        <v>0</v>
      </c>
      <c r="K18" s="536">
        <f t="shared" si="23"/>
        <v>0</v>
      </c>
      <c r="W18" s="540">
        <f>IFERROR((W16-K16)/K16,0)</f>
        <v>0</v>
      </c>
      <c r="X18" s="540">
        <f t="shared" ref="X18:AD18" si="24">IFERROR((X16-W16)/W16,0)</f>
        <v>4.5220491811442332E-2</v>
      </c>
      <c r="Y18" s="540">
        <f t="shared" si="24"/>
        <v>3.2398025626195217E-4</v>
      </c>
      <c r="Z18" s="536">
        <f t="shared" si="24"/>
        <v>-1.4501359006274134E-2</v>
      </c>
      <c r="AA18" s="536">
        <f t="shared" si="24"/>
        <v>-0.36857095908418697</v>
      </c>
      <c r="AB18" s="536">
        <f t="shared" si="24"/>
        <v>0.36498346736335074</v>
      </c>
      <c r="AC18" s="536">
        <f t="shared" si="24"/>
        <v>-1</v>
      </c>
      <c r="AD18" s="536">
        <f t="shared" si="24"/>
        <v>0</v>
      </c>
    </row>
    <row r="19" spans="1:30" s="537" customFormat="1">
      <c r="A19" s="537" t="s">
        <v>416</v>
      </c>
      <c r="B19" s="537">
        <f t="shared" ref="B19:K19" si="25">B4+B7+B13+B16</f>
        <v>0</v>
      </c>
      <c r="C19" s="537">
        <f t="shared" si="25"/>
        <v>0</v>
      </c>
      <c r="D19" s="537">
        <f t="shared" si="25"/>
        <v>0</v>
      </c>
      <c r="E19" s="537">
        <f t="shared" si="25"/>
        <v>0</v>
      </c>
      <c r="F19" s="537">
        <f t="shared" si="25"/>
        <v>0</v>
      </c>
      <c r="G19" s="537">
        <f t="shared" si="25"/>
        <v>0</v>
      </c>
      <c r="H19" s="537">
        <f t="shared" si="25"/>
        <v>0</v>
      </c>
      <c r="I19" s="537">
        <f t="shared" si="25"/>
        <v>0</v>
      </c>
      <c r="J19" s="537">
        <f t="shared" si="25"/>
        <v>0</v>
      </c>
      <c r="K19" s="537">
        <f t="shared" si="25"/>
        <v>0</v>
      </c>
      <c r="L19" s="537">
        <f>L4+L7+L10</f>
        <v>3339</v>
      </c>
      <c r="M19" s="537">
        <f t="shared" ref="M19:R19" si="26">M4+M7+M10</f>
        <v>3598</v>
      </c>
      <c r="N19" s="537">
        <f t="shared" si="26"/>
        <v>3756</v>
      </c>
      <c r="O19" s="537">
        <f t="shared" ca="1" si="26"/>
        <v>3339</v>
      </c>
      <c r="P19" s="537">
        <f t="shared" ca="1" si="26"/>
        <v>3339</v>
      </c>
      <c r="Q19" s="537">
        <f t="shared" si="26"/>
        <v>3489</v>
      </c>
      <c r="R19" s="537">
        <f t="shared" si="26"/>
        <v>3762</v>
      </c>
      <c r="S19" s="537">
        <v>3967</v>
      </c>
      <c r="T19" s="537">
        <v>4194</v>
      </c>
      <c r="U19" s="537">
        <v>4477</v>
      </c>
      <c r="V19" s="537">
        <v>4905</v>
      </c>
      <c r="W19" s="539">
        <f t="shared" ref="W19:AD19" ca="1" si="27">W4+W7+W13+W16</f>
        <v>5520.1689999999999</v>
      </c>
      <c r="X19" s="539">
        <f t="shared" si="27"/>
        <v>6691.37</v>
      </c>
      <c r="Y19" s="539">
        <f t="shared" si="27"/>
        <v>7106.3060000000005</v>
      </c>
      <c r="Z19" s="537">
        <f t="shared" si="27"/>
        <v>7085.11</v>
      </c>
      <c r="AA19" s="537">
        <f t="shared" si="27"/>
        <v>7116.3399999999992</v>
      </c>
      <c r="AB19" s="537">
        <f t="shared" si="27"/>
        <v>7854.4589999999989</v>
      </c>
      <c r="AC19" s="537">
        <f t="shared" si="27"/>
        <v>7848</v>
      </c>
      <c r="AD19" s="537">
        <f t="shared" si="27"/>
        <v>0</v>
      </c>
    </row>
    <row r="20" spans="1:30" s="536" customFormat="1"/>
    <row r="21" spans="1:30" s="536" customFormat="1">
      <c r="A21" s="536" t="s">
        <v>417</v>
      </c>
    </row>
    <row r="22" spans="1:30" s="536" customFormat="1">
      <c r="A22" s="536" t="s">
        <v>404</v>
      </c>
      <c r="B22" s="536">
        <f t="shared" ref="B22:AD22" si="28">B23*B4</f>
        <v>0</v>
      </c>
      <c r="C22" s="536">
        <f t="shared" si="28"/>
        <v>0</v>
      </c>
      <c r="D22" s="536">
        <f t="shared" si="28"/>
        <v>0</v>
      </c>
      <c r="E22" s="536">
        <f t="shared" si="28"/>
        <v>0</v>
      </c>
      <c r="F22" s="536">
        <f t="shared" si="28"/>
        <v>0</v>
      </c>
      <c r="G22" s="536">
        <f t="shared" si="28"/>
        <v>0</v>
      </c>
      <c r="H22" s="536">
        <f t="shared" si="28"/>
        <v>0</v>
      </c>
      <c r="I22" s="536">
        <f t="shared" si="28"/>
        <v>0</v>
      </c>
      <c r="J22" s="536">
        <f t="shared" si="28"/>
        <v>0</v>
      </c>
      <c r="K22" s="536">
        <f t="shared" si="28"/>
        <v>0</v>
      </c>
      <c r="L22" s="536">
        <f t="shared" si="28"/>
        <v>0</v>
      </c>
      <c r="M22" s="536">
        <f t="shared" si="28"/>
        <v>0</v>
      </c>
      <c r="N22" s="536">
        <f t="shared" si="28"/>
        <v>0</v>
      </c>
      <c r="O22" s="536">
        <f t="shared" ca="1" si="28"/>
        <v>0</v>
      </c>
      <c r="P22" s="536">
        <f t="shared" ca="1" si="28"/>
        <v>0</v>
      </c>
      <c r="Q22" s="536">
        <f t="shared" si="28"/>
        <v>1529.0559999999998</v>
      </c>
      <c r="R22" s="536">
        <f t="shared" si="28"/>
        <v>1648.1919999999998</v>
      </c>
      <c r="S22" s="536">
        <f t="shared" si="28"/>
        <v>1756.3879999999999</v>
      </c>
      <c r="T22" s="536">
        <f t="shared" si="28"/>
        <v>1923.435504</v>
      </c>
      <c r="U22" s="536">
        <f t="shared" si="28"/>
        <v>2007.921069</v>
      </c>
      <c r="V22" s="536">
        <f t="shared" si="28"/>
        <v>2107.4823000000001</v>
      </c>
      <c r="W22" s="536">
        <f t="shared" si="28"/>
        <v>2307.1670100000001</v>
      </c>
      <c r="X22" s="536">
        <f t="shared" si="28"/>
        <v>2885.9182000000001</v>
      </c>
      <c r="Y22" s="536">
        <f t="shared" si="28"/>
        <v>3026.0743500000003</v>
      </c>
      <c r="Z22" s="536">
        <f t="shared" si="28"/>
        <v>3053.1248440000004</v>
      </c>
      <c r="AA22" s="536">
        <f t="shared" si="28"/>
        <v>2981.3671679999998</v>
      </c>
      <c r="AB22" s="536">
        <f t="shared" si="28"/>
        <v>3318.9803400000001</v>
      </c>
      <c r="AC22" s="536">
        <f t="shared" si="28"/>
        <v>3282.9719999999998</v>
      </c>
      <c r="AD22" s="536">
        <f t="shared" si="28"/>
        <v>0</v>
      </c>
    </row>
    <row r="23" spans="1:30" s="536" customFormat="1">
      <c r="A23" s="536" t="s">
        <v>418</v>
      </c>
      <c r="B23" s="536">
        <v>0.47599999999999998</v>
      </c>
      <c r="C23" s="536">
        <v>0.47599999999999998</v>
      </c>
      <c r="D23" s="536">
        <v>0.47599999999999998</v>
      </c>
      <c r="E23" s="536">
        <v>0.47599999999999998</v>
      </c>
      <c r="F23" s="536">
        <v>0.47599999999999998</v>
      </c>
      <c r="G23" s="536">
        <v>0.47599999999999998</v>
      </c>
      <c r="H23" s="536">
        <v>0.47599999999999998</v>
      </c>
      <c r="I23" s="536">
        <v>0.47599999999999998</v>
      </c>
      <c r="J23" s="536">
        <v>0.47599999999999998</v>
      </c>
      <c r="K23" s="536">
        <v>0.47599999999999998</v>
      </c>
      <c r="Q23" s="536">
        <v>0.56799999999999995</v>
      </c>
      <c r="R23" s="536">
        <v>0.56599999999999995</v>
      </c>
      <c r="S23" s="536">
        <v>0.57699999999999996</v>
      </c>
      <c r="T23" s="536">
        <v>0.58199999999999996</v>
      </c>
      <c r="U23" s="536">
        <v>0.56699999999999995</v>
      </c>
      <c r="V23" s="536">
        <v>0.55800000000000005</v>
      </c>
      <c r="W23" s="536">
        <v>0.54900000000000004</v>
      </c>
      <c r="X23" s="536">
        <v>0.55000000000000004</v>
      </c>
      <c r="Y23" s="536">
        <v>0.54500000000000004</v>
      </c>
      <c r="Z23" s="536">
        <v>0.54100000000000004</v>
      </c>
      <c r="AA23" s="536">
        <v>0.52400000000000002</v>
      </c>
      <c r="AB23" s="536">
        <v>0.53300000000000003</v>
      </c>
      <c r="AC23" s="536">
        <v>0.47599999999999998</v>
      </c>
      <c r="AD23" s="536">
        <v>0.47599999999999998</v>
      </c>
    </row>
    <row r="24" spans="1:30" s="536" customFormat="1">
      <c r="A24" s="536" t="s">
        <v>406</v>
      </c>
      <c r="B24" s="536">
        <f t="shared" ref="B24:AD24" si="29">IFERROR((B22-A22)/A22,0)</f>
        <v>0</v>
      </c>
      <c r="C24" s="536">
        <f t="shared" si="29"/>
        <v>0</v>
      </c>
      <c r="D24" s="536">
        <f t="shared" si="29"/>
        <v>0</v>
      </c>
      <c r="E24" s="536">
        <f t="shared" si="29"/>
        <v>0</v>
      </c>
      <c r="F24" s="536">
        <f t="shared" si="29"/>
        <v>0</v>
      </c>
      <c r="G24" s="536">
        <f t="shared" si="29"/>
        <v>0</v>
      </c>
      <c r="H24" s="536">
        <f t="shared" si="29"/>
        <v>0</v>
      </c>
      <c r="I24" s="536">
        <f t="shared" si="29"/>
        <v>0</v>
      </c>
      <c r="J24" s="536">
        <f t="shared" si="29"/>
        <v>0</v>
      </c>
      <c r="K24" s="536">
        <f t="shared" si="29"/>
        <v>0</v>
      </c>
      <c r="L24" s="536">
        <f t="shared" si="29"/>
        <v>0</v>
      </c>
      <c r="M24" s="536">
        <f t="shared" si="29"/>
        <v>0</v>
      </c>
      <c r="N24" s="536">
        <f t="shared" si="29"/>
        <v>0</v>
      </c>
      <c r="O24" s="536">
        <f t="shared" ca="1" si="29"/>
        <v>0</v>
      </c>
      <c r="P24" s="536">
        <f t="shared" ca="1" si="29"/>
        <v>0</v>
      </c>
      <c r="Q24" s="536">
        <f t="shared" ca="1" si="29"/>
        <v>0</v>
      </c>
      <c r="R24" s="536">
        <f t="shared" si="29"/>
        <v>7.79147395517234E-2</v>
      </c>
      <c r="S24" s="536">
        <f t="shared" si="29"/>
        <v>6.5645264629363667E-2</v>
      </c>
      <c r="T24" s="536">
        <f t="shared" si="29"/>
        <v>9.5108543214825036E-2</v>
      </c>
      <c r="U24" s="536">
        <f t="shared" si="29"/>
        <v>4.3924303582991341E-2</v>
      </c>
      <c r="V24" s="536">
        <f t="shared" si="29"/>
        <v>4.958423542494346E-2</v>
      </c>
      <c r="W24" s="536">
        <f t="shared" si="29"/>
        <v>9.4750361604460445E-2</v>
      </c>
      <c r="X24" s="536">
        <f t="shared" si="29"/>
        <v>0.25084928290475161</v>
      </c>
      <c r="Y24" s="536">
        <f t="shared" si="29"/>
        <v>4.8565531067374067E-2</v>
      </c>
      <c r="Z24" s="536">
        <f t="shared" si="29"/>
        <v>8.9391372687191474E-3</v>
      </c>
      <c r="AA24" s="536">
        <f t="shared" si="29"/>
        <v>-2.3503027116961426E-2</v>
      </c>
      <c r="AB24" s="536">
        <f t="shared" si="29"/>
        <v>0.11324105786892476</v>
      </c>
      <c r="AC24" s="536">
        <f t="shared" si="29"/>
        <v>-1.0849217624470869E-2</v>
      </c>
      <c r="AD24" s="536">
        <f t="shared" si="29"/>
        <v>-1</v>
      </c>
    </row>
    <row r="25" spans="1:30" s="536" customFormat="1">
      <c r="A25" s="536" t="s">
        <v>419</v>
      </c>
      <c r="B25" s="536">
        <f t="shared" ref="B25:AD25" si="30">B26*B7</f>
        <v>0</v>
      </c>
      <c r="C25" s="536">
        <f t="shared" si="30"/>
        <v>0</v>
      </c>
      <c r="D25" s="536">
        <f t="shared" si="30"/>
        <v>0</v>
      </c>
      <c r="E25" s="536">
        <f t="shared" si="30"/>
        <v>0</v>
      </c>
      <c r="F25" s="536">
        <f t="shared" si="30"/>
        <v>0</v>
      </c>
      <c r="G25" s="536">
        <f t="shared" si="30"/>
        <v>0</v>
      </c>
      <c r="H25" s="536">
        <f t="shared" si="30"/>
        <v>0</v>
      </c>
      <c r="I25" s="536">
        <f t="shared" si="30"/>
        <v>0</v>
      </c>
      <c r="J25" s="536">
        <f t="shared" si="30"/>
        <v>0</v>
      </c>
      <c r="K25" s="536">
        <f t="shared" si="30"/>
        <v>0</v>
      </c>
      <c r="L25" s="536">
        <f t="shared" si="30"/>
        <v>0</v>
      </c>
      <c r="M25" s="536">
        <f t="shared" si="30"/>
        <v>0</v>
      </c>
      <c r="N25" s="536">
        <f t="shared" si="30"/>
        <v>0</v>
      </c>
      <c r="O25" s="536">
        <f t="shared" ca="1" si="30"/>
        <v>0</v>
      </c>
      <c r="P25" s="536">
        <f t="shared" ca="1" si="30"/>
        <v>0</v>
      </c>
      <c r="Q25" s="536">
        <f t="shared" si="30"/>
        <v>221.886</v>
      </c>
      <c r="R25" s="536">
        <f t="shared" si="30"/>
        <v>237.53599999999997</v>
      </c>
      <c r="S25" s="536">
        <f t="shared" si="30"/>
        <v>261.387</v>
      </c>
      <c r="T25" s="536">
        <f t="shared" si="30"/>
        <v>157.94604000000004</v>
      </c>
      <c r="U25" s="536">
        <f t="shared" si="30"/>
        <v>174.522414</v>
      </c>
      <c r="V25" s="536">
        <f t="shared" si="30"/>
        <v>264.19310999999999</v>
      </c>
      <c r="W25" s="536">
        <f t="shared" ca="1" si="30"/>
        <v>278.00345100000004</v>
      </c>
      <c r="X25" s="536">
        <f t="shared" si="30"/>
        <v>298.72947400000004</v>
      </c>
      <c r="Y25" s="536">
        <f t="shared" si="30"/>
        <v>322.12440000000004</v>
      </c>
      <c r="Z25" s="536">
        <f t="shared" si="30"/>
        <v>369.873018</v>
      </c>
      <c r="AA25" s="536">
        <f t="shared" si="30"/>
        <v>451.75161600000001</v>
      </c>
      <c r="AB25" s="536">
        <f t="shared" si="30"/>
        <v>460.34927400000004</v>
      </c>
      <c r="AC25" s="536">
        <f t="shared" si="30"/>
        <v>403.22399999999999</v>
      </c>
      <c r="AD25" s="536">
        <f t="shared" si="30"/>
        <v>0</v>
      </c>
    </row>
    <row r="26" spans="1:30" s="536" customFormat="1">
      <c r="A26" s="536" t="s">
        <v>418</v>
      </c>
      <c r="B26" s="536">
        <v>0.42399999999999999</v>
      </c>
      <c r="C26" s="536">
        <v>0.42399999999999999</v>
      </c>
      <c r="D26" s="536">
        <v>0.42399999999999999</v>
      </c>
      <c r="E26" s="536">
        <v>0.42399999999999999</v>
      </c>
      <c r="F26" s="536">
        <v>0.42399999999999999</v>
      </c>
      <c r="G26" s="536">
        <v>0.42399999999999999</v>
      </c>
      <c r="H26" s="536">
        <v>0.42399999999999999</v>
      </c>
      <c r="I26" s="536">
        <v>0.42399999999999999</v>
      </c>
      <c r="J26" s="536">
        <v>0.42399999999999999</v>
      </c>
      <c r="K26" s="536">
        <v>0.42399999999999999</v>
      </c>
      <c r="Q26" s="536">
        <v>0.58699999999999997</v>
      </c>
      <c r="R26" s="536">
        <v>0.57099999999999995</v>
      </c>
      <c r="S26" s="536">
        <v>0.56699999999999995</v>
      </c>
      <c r="T26" s="536">
        <v>0.53800000000000003</v>
      </c>
      <c r="U26" s="536">
        <v>0.53400000000000003</v>
      </c>
      <c r="V26" s="536">
        <v>0.57299999999999995</v>
      </c>
      <c r="W26" s="536">
        <v>0.54700000000000004</v>
      </c>
      <c r="X26" s="536">
        <v>0.52900000000000003</v>
      </c>
      <c r="Y26" s="536">
        <v>0.52</v>
      </c>
      <c r="Z26" s="536">
        <v>0.52200000000000002</v>
      </c>
      <c r="AA26" s="536">
        <v>0.57599999999999996</v>
      </c>
      <c r="AB26" s="536">
        <v>0.55300000000000005</v>
      </c>
      <c r="AC26" s="536">
        <v>0.42399999999999999</v>
      </c>
      <c r="AD26" s="536">
        <v>0.42399999999999999</v>
      </c>
    </row>
    <row r="27" spans="1:30" s="536" customFormat="1">
      <c r="A27" s="536" t="s">
        <v>406</v>
      </c>
      <c r="B27" s="536">
        <f t="shared" ref="B27:AD27" si="31">IFERROR((B25-A25)/A25,0)</f>
        <v>0</v>
      </c>
      <c r="C27" s="536">
        <f t="shared" si="31"/>
        <v>0</v>
      </c>
      <c r="D27" s="536">
        <f t="shared" si="31"/>
        <v>0</v>
      </c>
      <c r="E27" s="536">
        <f t="shared" si="31"/>
        <v>0</v>
      </c>
      <c r="F27" s="536">
        <f t="shared" si="31"/>
        <v>0</v>
      </c>
      <c r="G27" s="536">
        <f t="shared" si="31"/>
        <v>0</v>
      </c>
      <c r="H27" s="536">
        <f t="shared" si="31"/>
        <v>0</v>
      </c>
      <c r="I27" s="536">
        <f t="shared" si="31"/>
        <v>0</v>
      </c>
      <c r="J27" s="536">
        <f t="shared" si="31"/>
        <v>0</v>
      </c>
      <c r="K27" s="536">
        <f t="shared" si="31"/>
        <v>0</v>
      </c>
      <c r="L27" s="536">
        <f t="shared" si="31"/>
        <v>0</v>
      </c>
      <c r="M27" s="536">
        <f t="shared" si="31"/>
        <v>0</v>
      </c>
      <c r="N27" s="536">
        <f t="shared" si="31"/>
        <v>0</v>
      </c>
      <c r="O27" s="536">
        <f t="shared" ca="1" si="31"/>
        <v>0</v>
      </c>
      <c r="P27" s="536">
        <f t="shared" ca="1" si="31"/>
        <v>0</v>
      </c>
      <c r="Q27" s="536">
        <f t="shared" ca="1" si="31"/>
        <v>0</v>
      </c>
      <c r="R27" s="536">
        <f t="shared" si="31"/>
        <v>7.0531714484014213E-2</v>
      </c>
      <c r="S27" s="536">
        <f t="shared" si="31"/>
        <v>0.10041004310925515</v>
      </c>
      <c r="T27" s="536">
        <f t="shared" si="31"/>
        <v>-0.39573873222463229</v>
      </c>
      <c r="U27" s="536">
        <f t="shared" si="31"/>
        <v>0.10494960177539085</v>
      </c>
      <c r="V27" s="536">
        <f t="shared" si="31"/>
        <v>0.51380618652226528</v>
      </c>
      <c r="W27" s="536">
        <f t="shared" ca="1" si="31"/>
        <v>0</v>
      </c>
      <c r="X27" s="536">
        <f t="shared" ca="1" si="31"/>
        <v>7.4553114090659234E-2</v>
      </c>
      <c r="Y27" s="536">
        <f t="shared" si="31"/>
        <v>7.8314756447500702E-2</v>
      </c>
      <c r="Z27" s="536">
        <f t="shared" si="31"/>
        <v>0.148230366901731</v>
      </c>
      <c r="AA27" s="536">
        <f t="shared" si="31"/>
        <v>0.22136948091736719</v>
      </c>
      <c r="AB27" s="536">
        <f t="shared" si="31"/>
        <v>1.903182566589872E-2</v>
      </c>
      <c r="AC27" s="536">
        <f t="shared" si="31"/>
        <v>-0.12409115692447045</v>
      </c>
      <c r="AD27" s="536">
        <f t="shared" si="31"/>
        <v>-1</v>
      </c>
    </row>
    <row r="28" spans="1:30" s="536" customFormat="1">
      <c r="A28" s="536" t="s">
        <v>408</v>
      </c>
      <c r="B28" s="536">
        <v>0.43</v>
      </c>
      <c r="C28" s="536">
        <v>0.43</v>
      </c>
      <c r="D28" s="536">
        <v>0.43</v>
      </c>
      <c r="E28" s="536">
        <v>0.43</v>
      </c>
      <c r="F28" s="536">
        <v>0.43</v>
      </c>
      <c r="G28" s="536">
        <v>0.43</v>
      </c>
      <c r="H28" s="536">
        <v>0.43</v>
      </c>
      <c r="I28" s="536">
        <v>0.43</v>
      </c>
      <c r="J28" s="536">
        <v>0.43</v>
      </c>
      <c r="K28" s="536">
        <v>0.43</v>
      </c>
      <c r="L28" s="536">
        <f>L29*L10</f>
        <v>0</v>
      </c>
      <c r="M28" s="536">
        <f t="shared" ref="M28:V28" si="32">M29*M10</f>
        <v>0</v>
      </c>
      <c r="N28" s="536">
        <f t="shared" si="32"/>
        <v>0</v>
      </c>
      <c r="O28" s="536">
        <f t="shared" si="32"/>
        <v>0</v>
      </c>
      <c r="P28" s="536">
        <f t="shared" si="32"/>
        <v>0</v>
      </c>
      <c r="Q28" s="536">
        <f t="shared" si="32"/>
        <v>0</v>
      </c>
      <c r="R28" s="536">
        <f t="shared" si="32"/>
        <v>0</v>
      </c>
      <c r="S28" s="536">
        <f t="shared" si="32"/>
        <v>0</v>
      </c>
      <c r="T28" s="536">
        <f t="shared" si="32"/>
        <v>363.87982799999997</v>
      </c>
      <c r="U28" s="536">
        <f t="shared" si="32"/>
        <v>372.62966400000005</v>
      </c>
      <c r="V28" s="536">
        <f t="shared" si="32"/>
        <v>404.91756000000004</v>
      </c>
      <c r="W28" s="536">
        <f>W29*W10</f>
        <v>357.37899999999996</v>
      </c>
      <c r="X28" s="536">
        <f t="shared" ref="X28:AD28" si="33">X29*X10</f>
        <v>382.37499999999994</v>
      </c>
      <c r="Y28" s="536">
        <f t="shared" si="33"/>
        <v>413.28</v>
      </c>
      <c r="Z28" s="536">
        <f t="shared" si="33"/>
        <v>426.63917399999997</v>
      </c>
      <c r="AA28" s="536">
        <f t="shared" si="33"/>
        <v>366.17768999999993</v>
      </c>
      <c r="AB28" s="536">
        <f t="shared" si="33"/>
        <v>445.21176000000008</v>
      </c>
      <c r="AC28" s="536">
        <f t="shared" si="33"/>
        <v>415.81</v>
      </c>
      <c r="AD28" s="536">
        <f t="shared" si="33"/>
        <v>0</v>
      </c>
    </row>
    <row r="29" spans="1:30" s="536" customFormat="1">
      <c r="A29" s="536" t="s">
        <v>418</v>
      </c>
      <c r="B29" s="536">
        <v>0.43</v>
      </c>
      <c r="C29" s="536">
        <v>0.43</v>
      </c>
      <c r="D29" s="536">
        <v>0.43</v>
      </c>
      <c r="E29" s="536">
        <v>0.43</v>
      </c>
      <c r="F29" s="536">
        <v>0.43</v>
      </c>
      <c r="G29" s="536">
        <v>0.43</v>
      </c>
      <c r="H29" s="536">
        <v>0.43</v>
      </c>
      <c r="I29" s="536">
        <v>0.43</v>
      </c>
      <c r="J29" s="536">
        <v>0.43</v>
      </c>
      <c r="K29" s="536">
        <v>0.43</v>
      </c>
      <c r="T29" s="536">
        <v>0.61099999999999999</v>
      </c>
      <c r="U29" s="536">
        <v>0.61199999999999999</v>
      </c>
      <c r="V29" s="536">
        <v>0.60699999999999998</v>
      </c>
      <c r="W29" s="536">
        <v>0.58299999999999996</v>
      </c>
      <c r="X29" s="536">
        <v>0.57499999999999996</v>
      </c>
      <c r="Y29" s="536">
        <v>0.57399999999999995</v>
      </c>
      <c r="Z29" s="536">
        <v>0.58199999999999996</v>
      </c>
      <c r="AA29" s="536">
        <v>0.56999999999999995</v>
      </c>
      <c r="AB29" s="536">
        <v>0.56000000000000005</v>
      </c>
      <c r="AC29" s="536">
        <v>0.43</v>
      </c>
      <c r="AD29" s="536">
        <v>0.44</v>
      </c>
    </row>
    <row r="30" spans="1:30" s="536" customFormat="1">
      <c r="A30" s="536" t="s">
        <v>406</v>
      </c>
      <c r="B30" s="536">
        <f t="shared" ref="B30:AD30" si="34">IFERROR((B28-A28)/A28,0)</f>
        <v>0</v>
      </c>
      <c r="C30" s="536">
        <f t="shared" si="34"/>
        <v>0</v>
      </c>
      <c r="D30" s="536">
        <f t="shared" si="34"/>
        <v>0</v>
      </c>
      <c r="E30" s="536">
        <f t="shared" si="34"/>
        <v>0</v>
      </c>
      <c r="F30" s="536">
        <f t="shared" si="34"/>
        <v>0</v>
      </c>
      <c r="G30" s="536">
        <f t="shared" si="34"/>
        <v>0</v>
      </c>
      <c r="H30" s="536">
        <f t="shared" si="34"/>
        <v>0</v>
      </c>
      <c r="I30" s="536">
        <f t="shared" si="34"/>
        <v>0</v>
      </c>
      <c r="J30" s="536">
        <f t="shared" si="34"/>
        <v>0</v>
      </c>
      <c r="K30" s="536">
        <f t="shared" si="34"/>
        <v>0</v>
      </c>
      <c r="L30" s="536">
        <f t="shared" si="34"/>
        <v>-1</v>
      </c>
      <c r="M30" s="536">
        <f t="shared" si="34"/>
        <v>0</v>
      </c>
      <c r="N30" s="536">
        <f t="shared" si="34"/>
        <v>0</v>
      </c>
      <c r="O30" s="536">
        <f t="shared" si="34"/>
        <v>0</v>
      </c>
      <c r="P30" s="536">
        <f t="shared" si="34"/>
        <v>0</v>
      </c>
      <c r="Q30" s="536">
        <f t="shared" si="34"/>
        <v>0</v>
      </c>
      <c r="R30" s="536">
        <f t="shared" si="34"/>
        <v>0</v>
      </c>
      <c r="S30" s="536">
        <f t="shared" si="34"/>
        <v>0</v>
      </c>
      <c r="T30" s="536">
        <f t="shared" si="34"/>
        <v>0</v>
      </c>
      <c r="U30" s="536">
        <f t="shared" si="34"/>
        <v>2.4045949587510725E-2</v>
      </c>
      <c r="V30" s="536">
        <f t="shared" si="34"/>
        <v>8.6648753761053188E-2</v>
      </c>
      <c r="W30" s="536">
        <f t="shared" si="34"/>
        <v>-0.11740305853863209</v>
      </c>
      <c r="X30" s="536">
        <f t="shared" si="34"/>
        <v>6.9942553983306191E-2</v>
      </c>
      <c r="Y30" s="536">
        <f t="shared" si="34"/>
        <v>8.0823798627002383E-2</v>
      </c>
      <c r="Z30" s="536">
        <f t="shared" si="34"/>
        <v>3.2324753193960505E-2</v>
      </c>
      <c r="AA30" s="536">
        <f t="shared" si="34"/>
        <v>-0.14171573471122473</v>
      </c>
      <c r="AB30" s="536">
        <f t="shared" si="34"/>
        <v>0.21583529570029286</v>
      </c>
      <c r="AC30" s="536">
        <f t="shared" si="34"/>
        <v>-6.6039944677112924E-2</v>
      </c>
      <c r="AD30" s="536">
        <f t="shared" si="34"/>
        <v>-1</v>
      </c>
    </row>
    <row r="31" spans="1:30" s="536" customFormat="1">
      <c r="A31" s="536" t="s">
        <v>420</v>
      </c>
      <c r="B31" s="536">
        <f t="shared" ref="B31:AD31" si="35">B28+B25+B22</f>
        <v>0.43</v>
      </c>
      <c r="C31" s="536">
        <f t="shared" si="35"/>
        <v>0.43</v>
      </c>
      <c r="D31" s="536">
        <f t="shared" si="35"/>
        <v>0.43</v>
      </c>
      <c r="E31" s="536">
        <f t="shared" si="35"/>
        <v>0.43</v>
      </c>
      <c r="F31" s="536">
        <f t="shared" si="35"/>
        <v>0.43</v>
      </c>
      <c r="G31" s="536">
        <f t="shared" si="35"/>
        <v>0.43</v>
      </c>
      <c r="H31" s="536">
        <f t="shared" si="35"/>
        <v>0.43</v>
      </c>
      <c r="I31" s="536">
        <f t="shared" si="35"/>
        <v>0.43</v>
      </c>
      <c r="J31" s="536">
        <f t="shared" si="35"/>
        <v>0.43</v>
      </c>
      <c r="K31" s="536">
        <f t="shared" si="35"/>
        <v>0.43</v>
      </c>
      <c r="L31" s="536">
        <f t="shared" si="35"/>
        <v>0</v>
      </c>
      <c r="M31" s="536">
        <f t="shared" si="35"/>
        <v>0</v>
      </c>
      <c r="N31" s="536">
        <f t="shared" si="35"/>
        <v>0</v>
      </c>
      <c r="O31" s="536">
        <f t="shared" ca="1" si="35"/>
        <v>0</v>
      </c>
      <c r="P31" s="536">
        <f t="shared" ca="1" si="35"/>
        <v>0</v>
      </c>
      <c r="Q31" s="536">
        <f t="shared" si="35"/>
        <v>1750.9419999999998</v>
      </c>
      <c r="R31" s="536">
        <f t="shared" si="35"/>
        <v>1885.7279999999998</v>
      </c>
      <c r="S31" s="536">
        <f t="shared" si="35"/>
        <v>2017.7749999999999</v>
      </c>
      <c r="T31" s="536">
        <f t="shared" si="35"/>
        <v>2445.2613719999999</v>
      </c>
      <c r="U31" s="536">
        <f t="shared" si="35"/>
        <v>2555.0731470000001</v>
      </c>
      <c r="V31" s="536">
        <f t="shared" si="35"/>
        <v>2776.5929700000002</v>
      </c>
      <c r="W31" s="536">
        <f t="shared" ca="1" si="35"/>
        <v>2942.5494610000001</v>
      </c>
      <c r="X31" s="536">
        <f t="shared" si="35"/>
        <v>3567.0226739999998</v>
      </c>
      <c r="Y31" s="536">
        <f t="shared" si="35"/>
        <v>3761.4787500000002</v>
      </c>
      <c r="Z31" s="536">
        <f t="shared" si="35"/>
        <v>3849.6370360000001</v>
      </c>
      <c r="AA31" s="536">
        <f t="shared" si="35"/>
        <v>3799.2964739999998</v>
      </c>
      <c r="AB31" s="536">
        <f t="shared" si="35"/>
        <v>4224.5413740000004</v>
      </c>
      <c r="AC31" s="536">
        <f t="shared" si="35"/>
        <v>4102.0059999999994</v>
      </c>
      <c r="AD31" s="536">
        <f t="shared" si="35"/>
        <v>0</v>
      </c>
    </row>
    <row r="33" spans="1:30">
      <c r="A33" t="s">
        <v>421</v>
      </c>
    </row>
    <row r="34" spans="1:30">
      <c r="A34" t="s">
        <v>404</v>
      </c>
      <c r="L34">
        <f>1-L22/L4</f>
        <v>1</v>
      </c>
      <c r="M34">
        <f t="shared" ref="M34:V34" si="36">1-M22/M4</f>
        <v>1</v>
      </c>
      <c r="N34">
        <f t="shared" si="36"/>
        <v>1</v>
      </c>
      <c r="O34" t="e">
        <f t="shared" ca="1" si="36"/>
        <v>#DIV/0!</v>
      </c>
      <c r="P34" t="e">
        <f t="shared" ca="1" si="36"/>
        <v>#DIV/0!</v>
      </c>
      <c r="Q34">
        <f t="shared" si="36"/>
        <v>0.43200000000000005</v>
      </c>
      <c r="R34">
        <f t="shared" si="36"/>
        <v>0.43400000000000005</v>
      </c>
      <c r="S34">
        <f t="shared" si="36"/>
        <v>0.42300000000000004</v>
      </c>
      <c r="T34">
        <f t="shared" si="36"/>
        <v>0.41800000000000004</v>
      </c>
      <c r="U34">
        <f t="shared" si="36"/>
        <v>0.43300000000000005</v>
      </c>
      <c r="V34">
        <f t="shared" si="36"/>
        <v>0.44199999999999995</v>
      </c>
      <c r="W34">
        <f>1-W22/W4</f>
        <v>0.45099999999999996</v>
      </c>
      <c r="X34">
        <f t="shared" ref="X34:AD34" si="37">1-X22/X4</f>
        <v>0.44999999999999996</v>
      </c>
      <c r="Y34">
        <f t="shared" si="37"/>
        <v>0.45499999999999996</v>
      </c>
      <c r="Z34">
        <f t="shared" si="37"/>
        <v>0.45899999999999996</v>
      </c>
      <c r="AA34">
        <f t="shared" si="37"/>
        <v>0.47599999999999998</v>
      </c>
      <c r="AB34">
        <f t="shared" si="37"/>
        <v>0.46699999999999997</v>
      </c>
      <c r="AC34">
        <f t="shared" si="37"/>
        <v>0.52400000000000002</v>
      </c>
      <c r="AD34" t="e">
        <f t="shared" si="37"/>
        <v>#DIV/0!</v>
      </c>
    </row>
    <row r="35" spans="1:30">
      <c r="A35" t="s">
        <v>419</v>
      </c>
      <c r="L35">
        <f>1-L25/L7</f>
        <v>1</v>
      </c>
      <c r="M35">
        <f t="shared" ref="M35:V35" si="38">1-M25/M7</f>
        <v>1</v>
      </c>
      <c r="N35">
        <f t="shared" si="38"/>
        <v>1</v>
      </c>
      <c r="O35" t="e">
        <f t="shared" ca="1" si="38"/>
        <v>#DIV/0!</v>
      </c>
      <c r="P35" t="e">
        <f t="shared" ca="1" si="38"/>
        <v>#DIV/0!</v>
      </c>
      <c r="Q35">
        <f t="shared" si="38"/>
        <v>0.41300000000000003</v>
      </c>
      <c r="R35">
        <f t="shared" si="38"/>
        <v>0.42900000000000005</v>
      </c>
      <c r="S35">
        <f t="shared" si="38"/>
        <v>0.43300000000000005</v>
      </c>
      <c r="T35">
        <f t="shared" si="38"/>
        <v>0.46199999999999997</v>
      </c>
      <c r="U35">
        <f t="shared" si="38"/>
        <v>0.46599999999999997</v>
      </c>
      <c r="V35">
        <f t="shared" si="38"/>
        <v>0.42700000000000005</v>
      </c>
      <c r="W35">
        <f ca="1">1-W25/W7</f>
        <v>0.45299999999999996</v>
      </c>
      <c r="X35">
        <f t="shared" ref="X35:AD35" si="39">1-X25/X7</f>
        <v>0.47099999999999997</v>
      </c>
      <c r="Y35">
        <f t="shared" si="39"/>
        <v>0.48</v>
      </c>
      <c r="Z35">
        <f t="shared" si="39"/>
        <v>0.47799999999999998</v>
      </c>
      <c r="AA35">
        <f t="shared" si="39"/>
        <v>0.42400000000000004</v>
      </c>
      <c r="AB35">
        <f t="shared" si="39"/>
        <v>0.44699999999999995</v>
      </c>
      <c r="AC35">
        <f t="shared" si="39"/>
        <v>0.57600000000000007</v>
      </c>
      <c r="AD35" t="e">
        <f t="shared" si="39"/>
        <v>#DIV/0!</v>
      </c>
    </row>
    <row r="36" spans="1:30">
      <c r="A36" t="s">
        <v>408</v>
      </c>
      <c r="L36">
        <f>1-L28/L10</f>
        <v>1</v>
      </c>
      <c r="M36">
        <f t="shared" ref="M36:V36" si="40">1-M28/M10</f>
        <v>1</v>
      </c>
      <c r="N36">
        <f t="shared" si="40"/>
        <v>1</v>
      </c>
      <c r="O36" t="e">
        <f t="shared" si="40"/>
        <v>#DIV/0!</v>
      </c>
      <c r="P36" t="e">
        <f t="shared" si="40"/>
        <v>#DIV/0!</v>
      </c>
      <c r="Q36">
        <f t="shared" si="40"/>
        <v>1</v>
      </c>
      <c r="R36">
        <f t="shared" si="40"/>
        <v>1</v>
      </c>
      <c r="S36">
        <f t="shared" si="40"/>
        <v>1</v>
      </c>
      <c r="T36">
        <f t="shared" si="40"/>
        <v>0.38900000000000001</v>
      </c>
      <c r="U36">
        <f t="shared" si="40"/>
        <v>0.38800000000000001</v>
      </c>
      <c r="V36">
        <f t="shared" si="40"/>
        <v>0.39300000000000002</v>
      </c>
      <c r="W36">
        <f>1-W28/W10</f>
        <v>0.41700000000000004</v>
      </c>
      <c r="X36">
        <f t="shared" ref="X36:AD36" si="41">1-X28/X10</f>
        <v>0.42500000000000004</v>
      </c>
      <c r="Y36">
        <f t="shared" si="41"/>
        <v>0.42600000000000005</v>
      </c>
      <c r="Z36">
        <f t="shared" si="41"/>
        <v>0.41800000000000004</v>
      </c>
      <c r="AA36">
        <f t="shared" si="41"/>
        <v>0.43000000000000005</v>
      </c>
      <c r="AB36">
        <f t="shared" si="41"/>
        <v>0.43999999999999995</v>
      </c>
      <c r="AC36">
        <f t="shared" si="41"/>
        <v>0.57000000000000006</v>
      </c>
      <c r="AD36" t="e">
        <f t="shared" si="41"/>
        <v>#DIV/0!</v>
      </c>
    </row>
    <row r="37" spans="1:30">
      <c r="A37" t="s">
        <v>422</v>
      </c>
      <c r="L37">
        <f>1-L31/L19</f>
        <v>1</v>
      </c>
      <c r="M37">
        <f t="shared" ref="M37:V37" si="42">1-M31/M19</f>
        <v>1</v>
      </c>
      <c r="N37">
        <f t="shared" si="42"/>
        <v>1</v>
      </c>
      <c r="O37" t="e">
        <f t="shared" ca="1" si="42"/>
        <v>#DIV/0!</v>
      </c>
      <c r="P37" t="e">
        <f t="shared" ca="1" si="42"/>
        <v>#DIV/0!</v>
      </c>
      <c r="Q37">
        <f t="shared" si="42"/>
        <v>0.49815362568071087</v>
      </c>
      <c r="R37">
        <f t="shared" si="42"/>
        <v>0.49874322169059015</v>
      </c>
      <c r="S37">
        <f t="shared" si="42"/>
        <v>0.49135996975044116</v>
      </c>
      <c r="T37">
        <f t="shared" si="42"/>
        <v>0.41696200000000005</v>
      </c>
      <c r="U37">
        <f t="shared" si="42"/>
        <v>0.42928900000000003</v>
      </c>
      <c r="V37">
        <f t="shared" si="42"/>
        <v>0.43392599999999992</v>
      </c>
      <c r="W37">
        <f ca="1">1-W31/W19</f>
        <v>0.46694576542855837</v>
      </c>
      <c r="X37">
        <f t="shared" ref="X37:AD37" si="43">1-X31/X19</f>
        <v>0.46692191972645369</v>
      </c>
      <c r="Y37">
        <f t="shared" si="43"/>
        <v>0.47068438229369802</v>
      </c>
      <c r="Z37">
        <f t="shared" si="43"/>
        <v>0.45665811314150373</v>
      </c>
      <c r="AA37">
        <f t="shared" si="43"/>
        <v>0.466116504551497</v>
      </c>
      <c r="AB37">
        <f t="shared" si="43"/>
        <v>0.4621473771777278</v>
      </c>
      <c r="AC37">
        <f t="shared" si="43"/>
        <v>0.47731829765545375</v>
      </c>
      <c r="AD37" t="e">
        <f t="shared" si="43"/>
        <v>#DIV/0!</v>
      </c>
    </row>
    <row r="39" spans="1:30">
      <c r="A39" t="s">
        <v>423</v>
      </c>
    </row>
    <row r="40" spans="1:30">
      <c r="A40" s="536" t="s">
        <v>404</v>
      </c>
      <c r="L40">
        <f>L41*L4</f>
        <v>0</v>
      </c>
      <c r="M40">
        <f t="shared" ref="M40:V40" si="44">M41*M4</f>
        <v>0</v>
      </c>
      <c r="N40">
        <f t="shared" si="44"/>
        <v>0</v>
      </c>
      <c r="O40">
        <f t="shared" ca="1" si="44"/>
        <v>0</v>
      </c>
      <c r="P40">
        <f t="shared" ca="1" si="44"/>
        <v>0</v>
      </c>
      <c r="Q40">
        <f t="shared" si="44"/>
        <v>0</v>
      </c>
      <c r="R40">
        <f t="shared" si="44"/>
        <v>0</v>
      </c>
      <c r="S40">
        <f t="shared" si="44"/>
        <v>0</v>
      </c>
      <c r="T40">
        <f t="shared" si="44"/>
        <v>859.26672000000008</v>
      </c>
      <c r="U40">
        <f t="shared" si="44"/>
        <v>927.82243400000016</v>
      </c>
      <c r="V40">
        <f t="shared" si="44"/>
        <v>997.08839999999998</v>
      </c>
      <c r="W40">
        <f>W41*W4</f>
        <v>1138.8747900000001</v>
      </c>
      <c r="X40">
        <f t="shared" ref="X40:AD40" si="45">X41*X4</f>
        <v>1500.6774639999999</v>
      </c>
      <c r="Y40">
        <f t="shared" si="45"/>
        <v>1532.4706800000001</v>
      </c>
      <c r="Z40">
        <f t="shared" si="45"/>
        <v>1585.8190040000002</v>
      </c>
      <c r="AA40">
        <f t="shared" si="45"/>
        <v>1479.30432</v>
      </c>
      <c r="AB40">
        <f t="shared" si="45"/>
        <v>1556.7449999999999</v>
      </c>
      <c r="AC40">
        <f t="shared" si="45"/>
        <v>0</v>
      </c>
      <c r="AD40">
        <f t="shared" si="45"/>
        <v>0</v>
      </c>
    </row>
    <row r="41" spans="1:30">
      <c r="A41" s="536" t="s">
        <v>418</v>
      </c>
      <c r="O41">
        <v>0</v>
      </c>
      <c r="T41">
        <v>0.26</v>
      </c>
      <c r="U41">
        <v>0.26200000000000001</v>
      </c>
      <c r="V41">
        <v>0.26400000000000001</v>
      </c>
      <c r="W41">
        <v>0.27100000000000002</v>
      </c>
      <c r="X41">
        <v>0.28599999999999998</v>
      </c>
      <c r="Y41">
        <v>0.27600000000000002</v>
      </c>
      <c r="Z41">
        <v>0.28100000000000003</v>
      </c>
      <c r="AA41">
        <f>0.26</f>
        <v>0.26</v>
      </c>
      <c r="AB41">
        <v>0.25</v>
      </c>
    </row>
    <row r="42" spans="1:30" s="536" customFormat="1">
      <c r="A42" s="536" t="s">
        <v>406</v>
      </c>
      <c r="B42"/>
      <c r="C42"/>
      <c r="D42"/>
      <c r="E42"/>
      <c r="F42"/>
      <c r="G42"/>
      <c r="H42"/>
      <c r="I42"/>
      <c r="J42"/>
      <c r="K42"/>
      <c r="L42" s="536">
        <f>IFERROR((L40-K40)/K40,0)</f>
        <v>0</v>
      </c>
      <c r="M42" s="536">
        <f t="shared" ref="M42:AD42" si="46">IFERROR((M40-L40)/L40,0)</f>
        <v>0</v>
      </c>
      <c r="N42" s="536">
        <f t="shared" si="46"/>
        <v>0</v>
      </c>
      <c r="O42" s="536">
        <f t="shared" ca="1" si="46"/>
        <v>0</v>
      </c>
      <c r="P42" s="536">
        <f t="shared" ca="1" si="46"/>
        <v>0</v>
      </c>
      <c r="Q42" s="536">
        <f t="shared" ca="1" si="46"/>
        <v>0</v>
      </c>
      <c r="R42" s="536">
        <f t="shared" si="46"/>
        <v>0</v>
      </c>
      <c r="S42" s="536">
        <f t="shared" si="46"/>
        <v>0</v>
      </c>
      <c r="T42" s="536">
        <f t="shared" si="46"/>
        <v>0</v>
      </c>
      <c r="U42" s="536">
        <f t="shared" si="46"/>
        <v>7.9783974410180897E-2</v>
      </c>
      <c r="V42" s="536">
        <f t="shared" si="46"/>
        <v>7.4654334128764779E-2</v>
      </c>
      <c r="W42" s="536">
        <f t="shared" si="46"/>
        <v>0.14220042074504136</v>
      </c>
      <c r="X42" s="536">
        <f t="shared" si="46"/>
        <v>0.31768432945995739</v>
      </c>
      <c r="Y42" s="536">
        <f t="shared" si="46"/>
        <v>2.1185908872954368E-2</v>
      </c>
      <c r="Z42" s="536">
        <f t="shared" si="46"/>
        <v>3.481197043195635E-2</v>
      </c>
      <c r="AA42" s="536">
        <f t="shared" si="46"/>
        <v>-6.7166986731356015E-2</v>
      </c>
      <c r="AB42" s="536">
        <f t="shared" si="46"/>
        <v>5.2349390827169308E-2</v>
      </c>
      <c r="AC42" s="536">
        <f t="shared" si="46"/>
        <v>-1</v>
      </c>
      <c r="AD42" s="536">
        <f t="shared" si="46"/>
        <v>0</v>
      </c>
    </row>
    <row r="43" spans="1:30">
      <c r="A43" s="536" t="s">
        <v>419</v>
      </c>
      <c r="L43">
        <f>L44*L7</f>
        <v>0</v>
      </c>
      <c r="M43">
        <f t="shared" ref="M43:S43" si="47">M44*M7</f>
        <v>0</v>
      </c>
      <c r="N43">
        <f t="shared" si="47"/>
        <v>0</v>
      </c>
      <c r="O43">
        <f t="shared" ca="1" si="47"/>
        <v>0</v>
      </c>
      <c r="P43">
        <f t="shared" ca="1" si="47"/>
        <v>0</v>
      </c>
      <c r="Q43">
        <f t="shared" si="47"/>
        <v>0</v>
      </c>
      <c r="R43">
        <f t="shared" si="47"/>
        <v>0</v>
      </c>
      <c r="S43">
        <f t="shared" si="47"/>
        <v>0</v>
      </c>
      <c r="T43">
        <f>T44*T7</f>
        <v>95.707080000000019</v>
      </c>
      <c r="U43">
        <f>U44*U7</f>
        <v>107.197288</v>
      </c>
      <c r="V43">
        <f>V44*V7</f>
        <v>147.08133000000001</v>
      </c>
      <c r="W43">
        <f ca="1">W44*W7</f>
        <v>177.37331699999999</v>
      </c>
      <c r="X43">
        <f t="shared" ref="X43:AD43" si="48">X44*X7</f>
        <v>190.30592200000001</v>
      </c>
      <c r="Y43">
        <f t="shared" si="48"/>
        <v>206.90298000000001</v>
      </c>
      <c r="Z43">
        <f t="shared" si="48"/>
        <v>231.70206300000001</v>
      </c>
      <c r="AA43">
        <f t="shared" si="48"/>
        <v>250.97312000000002</v>
      </c>
      <c r="AB43">
        <f t="shared" si="48"/>
        <v>265.554102</v>
      </c>
      <c r="AC43">
        <f t="shared" si="48"/>
        <v>0</v>
      </c>
      <c r="AD43">
        <f t="shared" si="48"/>
        <v>0</v>
      </c>
    </row>
    <row r="44" spans="1:30">
      <c r="A44" s="536" t="s">
        <v>418</v>
      </c>
      <c r="T44">
        <v>0.32600000000000001</v>
      </c>
      <c r="U44">
        <v>0.32800000000000001</v>
      </c>
      <c r="V44">
        <v>0.31900000000000001</v>
      </c>
      <c r="W44">
        <v>0.34899999999999998</v>
      </c>
      <c r="X44">
        <v>0.33700000000000002</v>
      </c>
      <c r="Y44">
        <v>0.33400000000000002</v>
      </c>
      <c r="Z44">
        <v>0.32700000000000001</v>
      </c>
      <c r="AA44">
        <v>0.32</v>
      </c>
      <c r="AB44">
        <v>0.31900000000000001</v>
      </c>
    </row>
    <row r="45" spans="1:30" s="536" customFormat="1">
      <c r="A45" s="536" t="s">
        <v>406</v>
      </c>
      <c r="B45"/>
      <c r="C45"/>
      <c r="D45"/>
      <c r="E45"/>
      <c r="F45"/>
      <c r="G45"/>
      <c r="H45"/>
      <c r="I45"/>
      <c r="J45"/>
      <c r="K45"/>
      <c r="L45" s="536">
        <f>IFERROR((L43-K43)/K43,0)</f>
        <v>0</v>
      </c>
      <c r="M45" s="536">
        <f t="shared" ref="M45:S45" si="49">IFERROR((M43-L43)/L43,0)</f>
        <v>0</v>
      </c>
      <c r="N45" s="536">
        <f t="shared" si="49"/>
        <v>0</v>
      </c>
      <c r="O45" s="536">
        <f t="shared" ca="1" si="49"/>
        <v>0</v>
      </c>
      <c r="P45" s="536">
        <f t="shared" ca="1" si="49"/>
        <v>0</v>
      </c>
      <c r="Q45" s="536">
        <f t="shared" ca="1" si="49"/>
        <v>0</v>
      </c>
      <c r="R45" s="536">
        <f t="shared" si="49"/>
        <v>0</v>
      </c>
      <c r="S45" s="536">
        <f t="shared" si="49"/>
        <v>0</v>
      </c>
      <c r="T45" s="536">
        <f>IFERROR((T44-S43)/S43,0)</f>
        <v>0</v>
      </c>
      <c r="U45" s="536">
        <f>IFERROR((U44-T44)/T44,0)</f>
        <v>6.1349693251533796E-3</v>
      </c>
      <c r="V45" s="536">
        <f>IFERROR((V44-U44)/U44,0)</f>
        <v>-2.7439024390243927E-2</v>
      </c>
      <c r="W45" s="536">
        <f ca="1">IFERROR((W43-V44)/V44,0)</f>
        <v>555.02920689655173</v>
      </c>
      <c r="X45" s="536">
        <f t="shared" ref="X45:AD45" ca="1" si="50">IFERROR((X43-W43)/W43,0)</f>
        <v>7.2911784132672131E-2</v>
      </c>
      <c r="Y45" s="536">
        <f t="shared" si="50"/>
        <v>8.7212514595315663E-2</v>
      </c>
      <c r="Z45" s="536">
        <f t="shared" si="50"/>
        <v>0.11985851049607886</v>
      </c>
      <c r="AA45" s="536">
        <f t="shared" si="50"/>
        <v>8.3171710905310378E-2</v>
      </c>
      <c r="AB45" s="536">
        <f t="shared" si="50"/>
        <v>5.8097783539527964E-2</v>
      </c>
      <c r="AC45" s="536">
        <f t="shared" si="50"/>
        <v>-1</v>
      </c>
      <c r="AD45" s="536">
        <f t="shared" si="50"/>
        <v>0</v>
      </c>
    </row>
    <row r="46" spans="1:30">
      <c r="A46" s="536" t="s">
        <v>408</v>
      </c>
      <c r="L46">
        <f>L47*L10</f>
        <v>0</v>
      </c>
      <c r="M46">
        <f t="shared" ref="M46:S46" si="51">M47*M10</f>
        <v>0</v>
      </c>
      <c r="N46">
        <f t="shared" si="51"/>
        <v>0</v>
      </c>
      <c r="O46">
        <f t="shared" si="51"/>
        <v>0</v>
      </c>
      <c r="P46">
        <f t="shared" si="51"/>
        <v>0</v>
      </c>
      <c r="Q46">
        <f t="shared" si="51"/>
        <v>0</v>
      </c>
      <c r="R46">
        <f t="shared" si="51"/>
        <v>0</v>
      </c>
      <c r="S46">
        <f t="shared" si="51"/>
        <v>0</v>
      </c>
      <c r="T46">
        <f>T47*T10</f>
        <v>191.170908</v>
      </c>
      <c r="U46">
        <f>U47*U10</f>
        <v>191.18580800000004</v>
      </c>
      <c r="V46">
        <f>V47*V10</f>
        <v>202.79232000000002</v>
      </c>
      <c r="W46">
        <f>W47*W10</f>
        <v>211.48499999999999</v>
      </c>
      <c r="X46">
        <f t="shared" ref="X46:AD46" si="52">X47*X10</f>
        <v>225.435</v>
      </c>
      <c r="Y46">
        <f t="shared" si="52"/>
        <v>239.76000000000002</v>
      </c>
      <c r="Z46">
        <f t="shared" si="52"/>
        <v>255.83689299999998</v>
      </c>
      <c r="AA46">
        <f t="shared" si="52"/>
        <v>197.86443599999998</v>
      </c>
      <c r="AB46">
        <f t="shared" si="52"/>
        <v>222.60588000000004</v>
      </c>
      <c r="AC46">
        <f t="shared" si="52"/>
        <v>0</v>
      </c>
      <c r="AD46">
        <f t="shared" si="52"/>
        <v>0</v>
      </c>
    </row>
    <row r="47" spans="1:30">
      <c r="A47" s="536" t="s">
        <v>418</v>
      </c>
      <c r="T47">
        <v>0.32100000000000001</v>
      </c>
      <c r="U47">
        <v>0.314</v>
      </c>
      <c r="V47">
        <v>0.30399999999999999</v>
      </c>
      <c r="W47">
        <v>0.34499999999999997</v>
      </c>
      <c r="X47">
        <v>0.33900000000000002</v>
      </c>
      <c r="Y47">
        <v>0.33300000000000002</v>
      </c>
      <c r="Z47">
        <v>0.34899999999999998</v>
      </c>
      <c r="AA47">
        <v>0.308</v>
      </c>
      <c r="AB47">
        <v>0.28000000000000003</v>
      </c>
    </row>
    <row r="48" spans="1:30" s="536" customFormat="1">
      <c r="A48" s="536" t="s">
        <v>406</v>
      </c>
      <c r="B48"/>
      <c r="C48"/>
      <c r="D48"/>
      <c r="E48"/>
      <c r="F48"/>
      <c r="G48"/>
      <c r="H48"/>
      <c r="I48"/>
      <c r="J48"/>
      <c r="K48"/>
      <c r="L48" s="536">
        <f>IFERROR((L46-K46)/K46,0)</f>
        <v>0</v>
      </c>
      <c r="M48" s="536">
        <f t="shared" ref="M48:S48" si="53">IFERROR((M46-L46)/L46,0)</f>
        <v>0</v>
      </c>
      <c r="N48" s="536">
        <f t="shared" si="53"/>
        <v>0</v>
      </c>
      <c r="O48" s="536">
        <f t="shared" si="53"/>
        <v>0</v>
      </c>
      <c r="P48" s="536">
        <f t="shared" si="53"/>
        <v>0</v>
      </c>
      <c r="Q48" s="536">
        <f t="shared" si="53"/>
        <v>0</v>
      </c>
      <c r="R48" s="536">
        <f t="shared" si="53"/>
        <v>0</v>
      </c>
      <c r="S48" s="536">
        <f t="shared" si="53"/>
        <v>0</v>
      </c>
      <c r="T48" s="536">
        <f>IFERROR((T47-S46)/S46,0)</f>
        <v>0</v>
      </c>
      <c r="U48" s="536">
        <f>IFERROR((U47-T47)/T47,0)</f>
        <v>-2.1806853582554537E-2</v>
      </c>
      <c r="V48" s="536">
        <f>IFERROR((V47-U47)/U47,0)</f>
        <v>-3.1847133757961811E-2</v>
      </c>
      <c r="W48" s="536">
        <f>IFERROR((W46-V47)/V47,0)</f>
        <v>694.67434210526312</v>
      </c>
      <c r="X48" s="536">
        <f t="shared" ref="X48:AD48" si="54">IFERROR((X46-W46)/W46,0)</f>
        <v>6.5962124973402453E-2</v>
      </c>
      <c r="Y48" s="536">
        <f t="shared" si="54"/>
        <v>6.3543815290438566E-2</v>
      </c>
      <c r="Z48" s="536">
        <f t="shared" si="54"/>
        <v>6.7054108274941418E-2</v>
      </c>
      <c r="AA48" s="536">
        <f t="shared" si="54"/>
        <v>-0.22659928488109021</v>
      </c>
      <c r="AB48" s="536">
        <f t="shared" si="54"/>
        <v>0.12504240024215399</v>
      </c>
      <c r="AC48" s="536">
        <f t="shared" si="54"/>
        <v>-1</v>
      </c>
      <c r="AD48" s="536">
        <f t="shared" si="54"/>
        <v>0</v>
      </c>
    </row>
    <row r="49" spans="1:30">
      <c r="A49" t="s">
        <v>424</v>
      </c>
      <c r="L49">
        <f>L40+L43+L46</f>
        <v>0</v>
      </c>
      <c r="M49">
        <f t="shared" ref="M49:V49" si="55">M40+M43+M46</f>
        <v>0</v>
      </c>
      <c r="N49">
        <f t="shared" si="55"/>
        <v>0</v>
      </c>
      <c r="O49">
        <f t="shared" ca="1" si="55"/>
        <v>0</v>
      </c>
      <c r="P49">
        <f t="shared" ca="1" si="55"/>
        <v>0</v>
      </c>
      <c r="Q49">
        <f t="shared" si="55"/>
        <v>0</v>
      </c>
      <c r="R49">
        <f t="shared" si="55"/>
        <v>0</v>
      </c>
      <c r="S49">
        <f t="shared" si="55"/>
        <v>0</v>
      </c>
      <c r="T49">
        <f t="shared" si="55"/>
        <v>1146.144708</v>
      </c>
      <c r="U49">
        <f t="shared" si="55"/>
        <v>1226.2055300000002</v>
      </c>
      <c r="V49">
        <f t="shared" si="55"/>
        <v>1346.9620500000001</v>
      </c>
      <c r="W49">
        <f ca="1">W40+W43+W46</f>
        <v>1527.733107</v>
      </c>
      <c r="X49">
        <f t="shared" ref="X49:AD49" si="56">X40+X43+X46</f>
        <v>1916.4183859999998</v>
      </c>
      <c r="Y49">
        <f t="shared" si="56"/>
        <v>1979.1336600000002</v>
      </c>
      <c r="Z49">
        <f t="shared" si="56"/>
        <v>2073.3579600000003</v>
      </c>
      <c r="AA49">
        <f t="shared" si="56"/>
        <v>1928.1418760000001</v>
      </c>
      <c r="AB49">
        <f t="shared" si="56"/>
        <v>2044.904982</v>
      </c>
      <c r="AC49">
        <f t="shared" si="56"/>
        <v>0</v>
      </c>
      <c r="AD49">
        <f t="shared" si="56"/>
        <v>0</v>
      </c>
    </row>
    <row r="50" spans="1:30">
      <c r="A50" s="536" t="s">
        <v>425</v>
      </c>
      <c r="L50" s="541">
        <f>L19-L31-L49</f>
        <v>3339</v>
      </c>
      <c r="M50" s="541">
        <f>M19-M31-M49</f>
        <v>3598</v>
      </c>
      <c r="N50" s="541">
        <f>N19-N31-N49</f>
        <v>3756</v>
      </c>
      <c r="O50" s="541">
        <f ca="1">O19-O31-O49</f>
        <v>0</v>
      </c>
      <c r="P50" s="541">
        <f ca="1">P19-P31-P49</f>
        <v>0</v>
      </c>
      <c r="Q50" s="541">
        <v>540</v>
      </c>
      <c r="R50" s="541">
        <v>565</v>
      </c>
      <c r="S50" s="541">
        <v>567</v>
      </c>
      <c r="T50" s="541">
        <f>T19-T31-T49</f>
        <v>602.59392000000003</v>
      </c>
      <c r="U50" s="541">
        <v>684</v>
      </c>
      <c r="V50" s="541">
        <v>769</v>
      </c>
      <c r="W50" s="541">
        <v>774</v>
      </c>
      <c r="X50" s="541">
        <v>949</v>
      </c>
      <c r="Y50" s="541">
        <v>1134</v>
      </c>
      <c r="Z50" s="541">
        <v>1163</v>
      </c>
      <c r="AA50" s="541">
        <v>1319</v>
      </c>
      <c r="AB50" s="541">
        <v>1534</v>
      </c>
      <c r="AC50" s="541">
        <f>AC19-AC31-AC49</f>
        <v>3745.9940000000006</v>
      </c>
      <c r="AD50" s="541">
        <f>AD19-AD31-AD49</f>
        <v>0</v>
      </c>
    </row>
    <row r="51" spans="1:30">
      <c r="A51" s="536" t="s">
        <v>65</v>
      </c>
      <c r="L51">
        <f>1-(L49+L31)/L19</f>
        <v>1</v>
      </c>
      <c r="M51">
        <f t="shared" ref="M51:AD51" si="57">1-(M49+M31)/M19</f>
        <v>1</v>
      </c>
      <c r="N51">
        <f t="shared" si="57"/>
        <v>1</v>
      </c>
      <c r="O51" t="e">
        <f t="shared" ca="1" si="57"/>
        <v>#DIV/0!</v>
      </c>
      <c r="P51" t="e">
        <f t="shared" ca="1" si="57"/>
        <v>#DIV/0!</v>
      </c>
      <c r="Q51">
        <f t="shared" si="57"/>
        <v>0.49815362568071087</v>
      </c>
      <c r="R51">
        <f t="shared" si="57"/>
        <v>0.49874322169059015</v>
      </c>
      <c r="S51">
        <f t="shared" si="57"/>
        <v>0.49135996975044116</v>
      </c>
      <c r="T51">
        <f t="shared" si="57"/>
        <v>0.14368000000000003</v>
      </c>
      <c r="U51">
        <f t="shared" si="57"/>
        <v>0.15539899999999995</v>
      </c>
      <c r="V51">
        <f t="shared" si="57"/>
        <v>0.15931600000000001</v>
      </c>
      <c r="W51">
        <f t="shared" ca="1" si="57"/>
        <v>0.15931600000000001</v>
      </c>
      <c r="X51">
        <f t="shared" si="57"/>
        <v>0.18052042257415157</v>
      </c>
      <c r="Y51">
        <f t="shared" si="57"/>
        <v>0.19218052107522532</v>
      </c>
      <c r="Z51">
        <f t="shared" si="57"/>
        <v>0.16402215406676812</v>
      </c>
      <c r="AA51">
        <f t="shared" si="57"/>
        <v>0.19517078301486424</v>
      </c>
      <c r="AB51">
        <f t="shared" si="57"/>
        <v>0.20179781242731021</v>
      </c>
      <c r="AC51">
        <f t="shared" si="57"/>
        <v>0.47731829765545375</v>
      </c>
      <c r="AD51" t="e">
        <f t="shared" si="57"/>
        <v>#DIV/0!</v>
      </c>
    </row>
    <row r="53" spans="1:30">
      <c r="A53" t="s">
        <v>426</v>
      </c>
    </row>
    <row r="55" spans="1:30">
      <c r="A55" t="s">
        <v>427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D1889-B4DB-4E57-BA8F-F81F89877D33}">
  <dimension ref="A1:AL72"/>
  <sheetViews>
    <sheetView showGridLines="0" zoomScale="75" zoomScaleNormal="70" workbookViewId="0">
      <pane xSplit="3" ySplit="5" topLeftCell="H13" activePane="bottomRight" state="frozen"/>
      <selection pane="topRight" activeCell="D1" sqref="D1"/>
      <selection pane="bottomLeft" activeCell="A7" sqref="A7"/>
      <selection pane="bottomRight" activeCell="M34" sqref="M34"/>
    </sheetView>
  </sheetViews>
  <sheetFormatPr defaultColWidth="12.109375" defaultRowHeight="14.4" outlineLevelCol="1"/>
  <cols>
    <col min="1" max="1" width="0.77734375" customWidth="1"/>
    <col min="2" max="2" width="4.6640625" customWidth="1"/>
    <col min="3" max="3" width="34.6640625" customWidth="1"/>
    <col min="4" max="7" width="12.109375" hidden="1" customWidth="1" outlineLevel="1"/>
    <col min="8" max="8" width="12.109375" customWidth="1" collapsed="1"/>
    <col min="9" max="12" width="12.109375" hidden="1" customWidth="1" outlineLevel="1"/>
    <col min="13" max="13" width="12.109375" customWidth="1" collapsed="1"/>
    <col min="14" max="17" width="12.109375" hidden="1" customWidth="1" outlineLevel="1"/>
    <col min="18" max="18" width="12.109375" customWidth="1" collapsed="1"/>
    <col min="19" max="22" width="12.109375" hidden="1" customWidth="1" outlineLevel="1"/>
    <col min="23" max="23" width="12.109375" customWidth="1" collapsed="1"/>
    <col min="24" max="26" width="12.109375" customWidth="1"/>
    <col min="27" max="27" width="12.44140625" bestFit="1" customWidth="1"/>
    <col min="28" max="38" width="12.109375" customWidth="1"/>
  </cols>
  <sheetData>
    <row r="1" spans="1:37" ht="5.25" customHeight="1"/>
    <row r="2" spans="1:37" ht="5.25" customHeight="1"/>
    <row r="3" spans="1:37">
      <c r="B3" s="254"/>
      <c r="C3" s="262" t="s">
        <v>1</v>
      </c>
      <c r="D3" s="254" t="s">
        <v>30</v>
      </c>
      <c r="E3" s="254" t="s">
        <v>31</v>
      </c>
      <c r="F3" s="254" t="s">
        <v>32</v>
      </c>
      <c r="G3" s="254" t="s">
        <v>33</v>
      </c>
      <c r="H3" s="178" t="s">
        <v>355</v>
      </c>
      <c r="I3" s="254" t="s">
        <v>34</v>
      </c>
      <c r="J3" s="254" t="s">
        <v>35</v>
      </c>
      <c r="K3" s="254" t="s">
        <v>36</v>
      </c>
      <c r="L3" s="254" t="s">
        <v>37</v>
      </c>
      <c r="M3" s="178" t="s">
        <v>356</v>
      </c>
      <c r="N3" s="254" t="s">
        <v>38</v>
      </c>
      <c r="O3" s="254" t="s">
        <v>39</v>
      </c>
      <c r="P3" s="254" t="s">
        <v>40</v>
      </c>
      <c r="Q3" s="254" t="s">
        <v>41</v>
      </c>
      <c r="R3" s="178" t="s">
        <v>357</v>
      </c>
      <c r="S3" s="254" t="s">
        <v>173</v>
      </c>
      <c r="T3" s="255" t="s">
        <v>174</v>
      </c>
      <c r="U3" s="255" t="s">
        <v>175</v>
      </c>
      <c r="V3" s="255" t="s">
        <v>176</v>
      </c>
      <c r="W3" s="178" t="s">
        <v>340</v>
      </c>
      <c r="X3" s="178" t="s">
        <v>341</v>
      </c>
      <c r="Y3" s="178" t="s">
        <v>342</v>
      </c>
      <c r="Z3" s="178" t="s">
        <v>343</v>
      </c>
      <c r="AA3" s="178" t="s">
        <v>344</v>
      </c>
      <c r="AB3" s="178" t="s">
        <v>345</v>
      </c>
      <c r="AC3" s="178" t="s">
        <v>346</v>
      </c>
      <c r="AD3" s="178" t="s">
        <v>347</v>
      </c>
      <c r="AE3" s="178" t="s">
        <v>348</v>
      </c>
      <c r="AF3" s="178" t="s">
        <v>349</v>
      </c>
      <c r="AG3" s="178" t="s">
        <v>350</v>
      </c>
      <c r="AH3" s="178" t="s">
        <v>351</v>
      </c>
      <c r="AI3" s="178" t="s">
        <v>352</v>
      </c>
      <c r="AJ3" s="178" t="s">
        <v>353</v>
      </c>
      <c r="AK3" s="178" t="s">
        <v>354</v>
      </c>
    </row>
    <row r="4" spans="1:37">
      <c r="B4" s="198"/>
      <c r="C4" s="199" t="s">
        <v>42</v>
      </c>
      <c r="D4" s="200">
        <f>D11</f>
        <v>3.0409999999999999</v>
      </c>
      <c r="E4" s="200">
        <f>E11</f>
        <v>3.2839999999999998</v>
      </c>
      <c r="F4" s="200">
        <f>F11</f>
        <v>2.42</v>
      </c>
      <c r="G4" s="200">
        <f t="shared" ref="G4:AK4" si="0">G11</f>
        <v>6.6539999999999999</v>
      </c>
      <c r="H4" s="201">
        <f t="shared" si="0"/>
        <v>15.398999999999999</v>
      </c>
      <c r="I4" s="200">
        <f t="shared" si="0"/>
        <v>39.247</v>
      </c>
      <c r="J4" s="200">
        <f t="shared" si="0"/>
        <v>72.038000000000011</v>
      </c>
      <c r="K4" s="200">
        <f t="shared" si="0"/>
        <v>90.971000000000004</v>
      </c>
      <c r="L4" s="200">
        <f t="shared" si="0"/>
        <v>109.07600000000001</v>
      </c>
      <c r="M4" s="201">
        <f t="shared" si="0"/>
        <v>311.33199999999999</v>
      </c>
      <c r="N4" s="200">
        <f t="shared" si="0"/>
        <v>120.633</v>
      </c>
      <c r="O4" s="200">
        <f t="shared" si="0"/>
        <v>121.297</v>
      </c>
      <c r="P4" s="200">
        <f t="shared" si="0"/>
        <v>137.053</v>
      </c>
      <c r="Q4" s="200">
        <f t="shared" si="0"/>
        <v>148.22200000000001</v>
      </c>
      <c r="R4" s="201">
        <f t="shared" si="0"/>
        <v>527.20500000000004</v>
      </c>
      <c r="S4" s="200">
        <f t="shared" si="0"/>
        <v>152.46600000000001</v>
      </c>
      <c r="T4" s="200">
        <f t="shared" si="0"/>
        <v>0</v>
      </c>
      <c r="U4" s="200">
        <f t="shared" si="0"/>
        <v>0</v>
      </c>
      <c r="V4" s="200">
        <f t="shared" si="0"/>
        <v>0</v>
      </c>
      <c r="W4" s="201">
        <f t="shared" si="0"/>
        <v>652.21260628383368</v>
      </c>
      <c r="X4" s="201">
        <f t="shared" si="0"/>
        <v>744.47351451430302</v>
      </c>
      <c r="Y4" s="201">
        <f t="shared" si="0"/>
        <v>881.30706194362608</v>
      </c>
      <c r="Z4" s="201">
        <f t="shared" si="0"/>
        <v>1026.3204269714192</v>
      </c>
      <c r="AA4" s="201">
        <f t="shared" si="0"/>
        <v>1176.7441344158319</v>
      </c>
      <c r="AB4" s="201">
        <f t="shared" si="0"/>
        <v>1286.6492047247332</v>
      </c>
      <c r="AC4" s="201">
        <f t="shared" si="0"/>
        <v>1370.1216089743971</v>
      </c>
      <c r="AD4" s="201">
        <f t="shared" si="0"/>
        <v>1428.1295723712483</v>
      </c>
      <c r="AE4" s="201">
        <f t="shared" si="0"/>
        <v>1472.3756399806971</v>
      </c>
      <c r="AF4" s="201">
        <f t="shared" si="0"/>
        <v>1241.5915372730499</v>
      </c>
      <c r="AG4" s="201">
        <f t="shared" si="0"/>
        <v>1061.9677393772274</v>
      </c>
      <c r="AH4" s="201">
        <f t="shared" si="0"/>
        <v>976.34279282099465</v>
      </c>
      <c r="AI4" s="201">
        <f t="shared" si="0"/>
        <v>903.42371745859941</v>
      </c>
      <c r="AJ4" s="201">
        <f t="shared" si="0"/>
        <v>821.83812941503697</v>
      </c>
      <c r="AK4" s="201">
        <f t="shared" si="0"/>
        <v>764.07360844716641</v>
      </c>
    </row>
    <row r="5" spans="1:37">
      <c r="B5" s="202"/>
      <c r="C5" s="203" t="s">
        <v>43</v>
      </c>
      <c r="D5" s="204">
        <f>D31</f>
        <v>-0.20414575079646854</v>
      </c>
      <c r="E5" s="204">
        <f>E31</f>
        <v>-0.24675950266847213</v>
      </c>
      <c r="F5" s="204">
        <f>F31</f>
        <v>-0.23404199213599686</v>
      </c>
      <c r="G5" s="204">
        <f t="shared" ref="G5:AK5" si="1">G31</f>
        <v>-0.19621893914172972</v>
      </c>
      <c r="H5" s="205">
        <f t="shared" si="1"/>
        <v>-0.87939145490215309</v>
      </c>
      <c r="I5" s="204">
        <f t="shared" si="1"/>
        <v>-0.13537286756096839</v>
      </c>
      <c r="J5" s="204">
        <f t="shared" si="1"/>
        <v>0.21128936108204063</v>
      </c>
      <c r="K5" s="204">
        <f t="shared" si="1"/>
        <v>-3.6956743658763294E-2</v>
      </c>
      <c r="L5" s="204">
        <f t="shared" si="1"/>
        <v>-6.6978657366014452E-2</v>
      </c>
      <c r="M5" s="205">
        <f t="shared" si="1"/>
        <v>-2.4272027557995634E-2</v>
      </c>
      <c r="N5" s="204">
        <f t="shared" si="1"/>
        <v>-2.1306419210819931E-2</v>
      </c>
      <c r="O5" s="204">
        <f t="shared" si="1"/>
        <v>-2.7761134411823488E-2</v>
      </c>
      <c r="P5" s="204">
        <f t="shared" si="1"/>
        <v>-3.239068674740421E-2</v>
      </c>
      <c r="Q5" s="204">
        <f t="shared" si="1"/>
        <v>-7.7378676860996101E-2</v>
      </c>
      <c r="R5" s="205">
        <f t="shared" si="1"/>
        <v>-0.15902103217896102</v>
      </c>
      <c r="S5" s="204">
        <f t="shared" si="1"/>
        <v>-5.197772647305883E-2</v>
      </c>
      <c r="T5" s="204" t="e">
        <f>T31</f>
        <v>#DIV/0!</v>
      </c>
      <c r="U5" s="204" t="e">
        <f t="shared" si="1"/>
        <v>#DIV/0!</v>
      </c>
      <c r="V5" s="204" t="e">
        <f t="shared" si="1"/>
        <v>#DIV/0!</v>
      </c>
      <c r="W5" s="205">
        <f t="shared" si="1"/>
        <v>-0.10069431597956512</v>
      </c>
      <c r="X5" s="205">
        <f t="shared" si="1"/>
        <v>-1.7278878080047591E-2</v>
      </c>
      <c r="Y5" s="205">
        <f t="shared" si="1"/>
        <v>0.10353250799299499</v>
      </c>
      <c r="Z5" s="205">
        <f t="shared" si="1"/>
        <v>0.26696580956151811</v>
      </c>
      <c r="AA5" s="205">
        <f t="shared" si="1"/>
        <v>0.47387933167402535</v>
      </c>
      <c r="AB5" s="205">
        <f t="shared" si="1"/>
        <v>0.70148473124526067</v>
      </c>
      <c r="AC5" s="205">
        <f t="shared" si="1"/>
        <v>0.94217819382255175</v>
      </c>
      <c r="AD5" s="205">
        <f t="shared" si="1"/>
        <v>1.1854741286083168</v>
      </c>
      <c r="AE5" s="205">
        <f t="shared" si="1"/>
        <v>1.4318895127951969</v>
      </c>
      <c r="AF5" s="205">
        <f t="shared" si="1"/>
        <v>1.3839708765606735</v>
      </c>
      <c r="AG5" s="205">
        <f t="shared" si="1"/>
        <v>1.2731993239359805</v>
      </c>
      <c r="AH5" s="205">
        <f t="shared" si="1"/>
        <v>1.2528675192411634</v>
      </c>
      <c r="AI5" s="205">
        <f t="shared" si="1"/>
        <v>1.235471771227683</v>
      </c>
      <c r="AJ5" s="205">
        <f t="shared" si="1"/>
        <v>1.1931597169927251</v>
      </c>
      <c r="AK5" s="205">
        <f t="shared" si="1"/>
        <v>1.1737103777155282</v>
      </c>
    </row>
    <row r="6" spans="1:37">
      <c r="B6" s="206"/>
      <c r="C6" s="206"/>
      <c r="D6" s="206"/>
      <c r="E6" s="206"/>
      <c r="F6" s="206"/>
      <c r="G6" s="206"/>
      <c r="H6" s="206"/>
      <c r="I6" s="206"/>
      <c r="J6" s="206"/>
      <c r="K6" s="206"/>
      <c r="L6" s="206"/>
      <c r="M6" s="206"/>
      <c r="N6" s="206"/>
      <c r="O6" s="206"/>
      <c r="P6" s="206"/>
      <c r="Q6" s="206"/>
      <c r="R6" s="206"/>
      <c r="S6" s="206"/>
      <c r="T6" s="206"/>
      <c r="U6" s="206"/>
      <c r="V6" s="206"/>
      <c r="W6" s="206"/>
      <c r="X6" s="206"/>
      <c r="Y6" s="206"/>
      <c r="Z6" s="206"/>
      <c r="AA6" s="206"/>
      <c r="AB6" s="206"/>
      <c r="AC6" s="206"/>
      <c r="AD6" s="206"/>
      <c r="AE6" s="206"/>
      <c r="AF6" s="206"/>
      <c r="AG6" s="206"/>
      <c r="AH6" s="206"/>
      <c r="AI6" s="206"/>
      <c r="AJ6" s="206"/>
      <c r="AK6" s="206"/>
    </row>
    <row r="7" spans="1:37" s="259" customFormat="1">
      <c r="A7" s="256"/>
      <c r="B7" s="256"/>
      <c r="C7" s="257" t="s">
        <v>44</v>
      </c>
      <c r="D7" s="256"/>
      <c r="E7" s="256"/>
      <c r="F7" s="256"/>
      <c r="G7" s="256"/>
      <c r="H7" s="258"/>
      <c r="I7" s="258"/>
      <c r="J7" s="258"/>
      <c r="K7" s="258"/>
      <c r="L7" s="258"/>
      <c r="M7" s="258"/>
      <c r="N7" s="258"/>
      <c r="O7" s="258"/>
      <c r="P7" s="258"/>
      <c r="Q7" s="258"/>
      <c r="R7" s="258"/>
      <c r="S7" s="258"/>
      <c r="T7" s="258"/>
      <c r="U7" s="258"/>
      <c r="V7" s="258"/>
      <c r="W7" s="258"/>
      <c r="X7" s="258"/>
      <c r="Y7" s="258"/>
      <c r="Z7" s="258"/>
      <c r="AA7" s="258"/>
      <c r="AB7" s="258"/>
      <c r="AC7" s="258"/>
      <c r="AD7" s="258"/>
      <c r="AE7" s="258"/>
      <c r="AF7" s="258"/>
      <c r="AG7" s="258"/>
      <c r="AH7" s="258"/>
      <c r="AI7" s="258"/>
      <c r="AJ7" s="258"/>
      <c r="AK7" s="258"/>
    </row>
    <row r="8" spans="1:37">
      <c r="B8" s="207"/>
      <c r="C8" s="208"/>
      <c r="D8" s="209"/>
      <c r="E8" s="209"/>
      <c r="F8" s="209"/>
      <c r="G8" s="209"/>
      <c r="H8" s="210"/>
      <c r="I8" s="211"/>
      <c r="J8" s="211"/>
      <c r="K8" s="211"/>
      <c r="L8" s="211"/>
      <c r="M8" s="210"/>
      <c r="N8" s="211"/>
      <c r="O8" s="211"/>
      <c r="P8" s="211"/>
      <c r="Q8" s="211"/>
      <c r="R8" s="210"/>
      <c r="S8" s="211"/>
      <c r="T8" s="211"/>
      <c r="U8" s="211"/>
      <c r="V8" s="211"/>
      <c r="W8" s="210"/>
      <c r="X8" s="210"/>
      <c r="Y8" s="210"/>
      <c r="Z8" s="210"/>
      <c r="AA8" s="210"/>
      <c r="AB8" s="210"/>
      <c r="AC8" s="210"/>
      <c r="AD8" s="210"/>
      <c r="AE8" s="210"/>
      <c r="AF8" s="210"/>
      <c r="AG8" s="210"/>
      <c r="AH8" s="210"/>
      <c r="AI8" s="210"/>
      <c r="AJ8" s="210"/>
      <c r="AK8" s="210"/>
    </row>
    <row r="9" spans="1:37">
      <c r="B9" s="206"/>
      <c r="C9" s="212" t="s">
        <v>45</v>
      </c>
      <c r="D9" s="213">
        <v>2.8119999999999998</v>
      </c>
      <c r="E9" s="213">
        <v>3.0939999999999999</v>
      </c>
      <c r="F9" s="213">
        <v>2.343</v>
      </c>
      <c r="G9" s="213">
        <v>6.617</v>
      </c>
      <c r="H9" s="214">
        <f>SUM(D9:G9)</f>
        <v>14.866</v>
      </c>
      <c r="I9" s="213">
        <v>38.973999999999997</v>
      </c>
      <c r="J9" s="213">
        <v>71.489000000000004</v>
      </c>
      <c r="K9" s="213">
        <v>90.849000000000004</v>
      </c>
      <c r="L9" s="213">
        <v>109.01900000000001</v>
      </c>
      <c r="M9" s="214">
        <f>SUM(I9:L9)</f>
        <v>310.33100000000002</v>
      </c>
      <c r="N9" s="213">
        <v>120.532</v>
      </c>
      <c r="O9" s="213">
        <v>121.23</v>
      </c>
      <c r="P9" s="213">
        <v>136.846</v>
      </c>
      <c r="Q9" s="213">
        <v>148.22200000000001</v>
      </c>
      <c r="R9" s="214">
        <f>SUM(N9:Q9)</f>
        <v>526.83000000000004</v>
      </c>
      <c r="S9" s="213">
        <v>152.44300000000001</v>
      </c>
      <c r="T9" s="215"/>
      <c r="U9" s="215"/>
      <c r="V9" s="215"/>
      <c r="W9" s="263">
        <v>651.66551068003321</v>
      </c>
      <c r="X9" s="263">
        <v>743.37959720765207</v>
      </c>
      <c r="Y9" s="264">
        <v>880.05706194362608</v>
      </c>
      <c r="Z9" s="264">
        <v>1025.0704269714192</v>
      </c>
      <c r="AA9" s="264">
        <v>1175.4941344158319</v>
      </c>
      <c r="AB9" s="264">
        <v>1285.3992047247332</v>
      </c>
      <c r="AC9" s="264">
        <v>1368.8716089743971</v>
      </c>
      <c r="AD9" s="264">
        <v>1426.8795723712483</v>
      </c>
      <c r="AE9" s="264">
        <v>1471.1256399806971</v>
      </c>
      <c r="AF9" s="264">
        <v>1240.3415372730499</v>
      </c>
      <c r="AG9" s="264">
        <v>1060.7177393772274</v>
      </c>
      <c r="AH9" s="264">
        <v>975.09279282099465</v>
      </c>
      <c r="AI9" s="264">
        <v>902.17371745859941</v>
      </c>
      <c r="AJ9" s="264">
        <v>820.58812941503697</v>
      </c>
      <c r="AK9" s="264">
        <v>762.82360844716641</v>
      </c>
    </row>
    <row r="10" spans="1:37" ht="15.6">
      <c r="B10" s="206"/>
      <c r="C10" s="212" t="s">
        <v>177</v>
      </c>
      <c r="D10" s="216">
        <v>0.22900000000000001</v>
      </c>
      <c r="E10" s="216">
        <v>0.19</v>
      </c>
      <c r="F10" s="216">
        <v>7.6999999999999999E-2</v>
      </c>
      <c r="G10" s="216">
        <v>3.6999999999999998E-2</v>
      </c>
      <c r="H10" s="217">
        <f>SUM(D10:G10)</f>
        <v>0.53300000000000003</v>
      </c>
      <c r="I10" s="216">
        <v>0.27300000000000002</v>
      </c>
      <c r="J10" s="216">
        <v>0.54900000000000004</v>
      </c>
      <c r="K10" s="216">
        <v>0.122</v>
      </c>
      <c r="L10" s="216">
        <v>5.7000000000000002E-2</v>
      </c>
      <c r="M10" s="217">
        <f>SUM(I10:L10)</f>
        <v>1.0010000000000001</v>
      </c>
      <c r="N10" s="216">
        <v>0.10100000000000001</v>
      </c>
      <c r="O10" s="216">
        <v>6.7000000000000004E-2</v>
      </c>
      <c r="P10" s="216">
        <v>0.20699999999999999</v>
      </c>
      <c r="Q10" s="216">
        <v>0</v>
      </c>
      <c r="R10" s="217">
        <f>SUM(N10:Q10)</f>
        <v>0.375</v>
      </c>
      <c r="S10" s="216">
        <v>2.3E-2</v>
      </c>
      <c r="T10" s="218"/>
      <c r="U10" s="218"/>
      <c r="V10" s="218"/>
      <c r="W10" s="265">
        <v>0.5470956038005218</v>
      </c>
      <c r="X10" s="265">
        <v>1.0939173066509131</v>
      </c>
      <c r="Y10" s="266">
        <v>1.25</v>
      </c>
      <c r="Z10" s="266">
        <v>1.25</v>
      </c>
      <c r="AA10" s="266">
        <v>1.25</v>
      </c>
      <c r="AB10" s="266">
        <v>1.25</v>
      </c>
      <c r="AC10" s="266">
        <v>1.25</v>
      </c>
      <c r="AD10" s="266">
        <v>1.25</v>
      </c>
      <c r="AE10" s="266">
        <v>1.25</v>
      </c>
      <c r="AF10" s="266">
        <v>1.25</v>
      </c>
      <c r="AG10" s="266">
        <v>1.25</v>
      </c>
      <c r="AH10" s="266">
        <v>1.25</v>
      </c>
      <c r="AI10" s="266">
        <v>1.25</v>
      </c>
      <c r="AJ10" s="266">
        <v>1.25</v>
      </c>
      <c r="AK10" s="266">
        <v>1.25</v>
      </c>
    </row>
    <row r="11" spans="1:37">
      <c r="B11" s="206"/>
      <c r="C11" s="206" t="s">
        <v>47</v>
      </c>
      <c r="D11" s="219">
        <f t="shared" ref="D11:S11" si="2">SUM(D9:D10)</f>
        <v>3.0409999999999999</v>
      </c>
      <c r="E11" s="219">
        <f t="shared" si="2"/>
        <v>3.2839999999999998</v>
      </c>
      <c r="F11" s="219">
        <f t="shared" si="2"/>
        <v>2.42</v>
      </c>
      <c r="G11" s="219">
        <f t="shared" si="2"/>
        <v>6.6539999999999999</v>
      </c>
      <c r="H11" s="220">
        <f t="shared" si="2"/>
        <v>15.398999999999999</v>
      </c>
      <c r="I11" s="219">
        <f t="shared" si="2"/>
        <v>39.247</v>
      </c>
      <c r="J11" s="219">
        <f t="shared" si="2"/>
        <v>72.038000000000011</v>
      </c>
      <c r="K11" s="219">
        <f t="shared" si="2"/>
        <v>90.971000000000004</v>
      </c>
      <c r="L11" s="219">
        <f t="shared" si="2"/>
        <v>109.07600000000001</v>
      </c>
      <c r="M11" s="220">
        <f t="shared" si="2"/>
        <v>311.33199999999999</v>
      </c>
      <c r="N11" s="219">
        <f t="shared" si="2"/>
        <v>120.633</v>
      </c>
      <c r="O11" s="219">
        <f t="shared" si="2"/>
        <v>121.297</v>
      </c>
      <c r="P11" s="219">
        <f t="shared" si="2"/>
        <v>137.053</v>
      </c>
      <c r="Q11" s="219">
        <f t="shared" si="2"/>
        <v>148.22200000000001</v>
      </c>
      <c r="R11" s="220">
        <f t="shared" si="2"/>
        <v>527.20500000000004</v>
      </c>
      <c r="S11" s="219">
        <f t="shared" si="2"/>
        <v>152.46600000000001</v>
      </c>
      <c r="T11" s="219"/>
      <c r="U11" s="219"/>
      <c r="V11" s="219"/>
      <c r="W11" s="30">
        <f>SUM(W9:W10)</f>
        <v>652.21260628383368</v>
      </c>
      <c r="X11" s="30">
        <f t="shared" ref="X11:AK11" si="3">SUM(X9:X10)</f>
        <v>744.47351451430302</v>
      </c>
      <c r="Y11" s="30">
        <f t="shared" si="3"/>
        <v>881.30706194362608</v>
      </c>
      <c r="Z11" s="30">
        <f t="shared" si="3"/>
        <v>1026.3204269714192</v>
      </c>
      <c r="AA11" s="30">
        <f t="shared" si="3"/>
        <v>1176.7441344158319</v>
      </c>
      <c r="AB11" s="30">
        <f t="shared" si="3"/>
        <v>1286.6492047247332</v>
      </c>
      <c r="AC11" s="30">
        <f t="shared" si="3"/>
        <v>1370.1216089743971</v>
      </c>
      <c r="AD11" s="30">
        <f t="shared" si="3"/>
        <v>1428.1295723712483</v>
      </c>
      <c r="AE11" s="30">
        <f t="shared" si="3"/>
        <v>1472.3756399806971</v>
      </c>
      <c r="AF11" s="30">
        <f t="shared" si="3"/>
        <v>1241.5915372730499</v>
      </c>
      <c r="AG11" s="30">
        <f t="shared" si="3"/>
        <v>1061.9677393772274</v>
      </c>
      <c r="AH11" s="30">
        <f t="shared" si="3"/>
        <v>976.34279282099465</v>
      </c>
      <c r="AI11" s="30">
        <f t="shared" si="3"/>
        <v>903.42371745859941</v>
      </c>
      <c r="AJ11" s="30">
        <f t="shared" si="3"/>
        <v>821.83812941503697</v>
      </c>
      <c r="AK11" s="30">
        <f t="shared" si="3"/>
        <v>764.07360844716641</v>
      </c>
    </row>
    <row r="12" spans="1:37" ht="15.6">
      <c r="B12" s="206"/>
      <c r="C12" s="212" t="s">
        <v>48</v>
      </c>
      <c r="D12" s="216">
        <v>1.625</v>
      </c>
      <c r="E12" s="216">
        <v>1.7909999999999999</v>
      </c>
      <c r="F12" s="216">
        <v>1.399</v>
      </c>
      <c r="G12" s="216">
        <v>1.829</v>
      </c>
      <c r="H12" s="217">
        <f>SUM(D12:G12)</f>
        <v>6.6439999999999992</v>
      </c>
      <c r="I12" s="216">
        <v>5.1310000000000002</v>
      </c>
      <c r="J12" s="216">
        <v>6.62</v>
      </c>
      <c r="K12" s="216">
        <v>8.15</v>
      </c>
      <c r="L12" s="216">
        <v>7.298</v>
      </c>
      <c r="M12" s="217">
        <f>SUM(I12:L12)</f>
        <v>27.199000000000005</v>
      </c>
      <c r="N12" s="216">
        <v>10.769</v>
      </c>
      <c r="O12" s="216">
        <v>8.7080000000000002</v>
      </c>
      <c r="P12" s="216">
        <v>7.6349999999999998</v>
      </c>
      <c r="Q12" s="216">
        <v>10.419</v>
      </c>
      <c r="R12" s="217">
        <f>SUM(N12:Q12)</f>
        <v>37.531000000000006</v>
      </c>
      <c r="S12" s="216">
        <v>11.807</v>
      </c>
      <c r="T12" s="221"/>
      <c r="U12" s="221"/>
      <c r="V12" s="221"/>
      <c r="W12" s="217">
        <f>W11-W13</f>
        <v>51.70479222516758</v>
      </c>
      <c r="X12" s="217">
        <f t="shared" ref="X12:AK12" si="4">X11-X13</f>
        <v>59.018865956035711</v>
      </c>
      <c r="Y12" s="217">
        <f t="shared" si="4"/>
        <v>69.866479251303531</v>
      </c>
      <c r="Z12" s="217">
        <f t="shared" si="4"/>
        <v>81.362555586527606</v>
      </c>
      <c r="AA12" s="217">
        <f t="shared" si="4"/>
        <v>93.287542108128264</v>
      </c>
      <c r="AB12" s="217">
        <f t="shared" si="4"/>
        <v>102.000374043703</v>
      </c>
      <c r="AC12" s="217">
        <f t="shared" si="4"/>
        <v>108.61773052636158</v>
      </c>
      <c r="AD12" s="217">
        <f t="shared" si="4"/>
        <v>113.21636855626525</v>
      </c>
      <c r="AE12" s="217">
        <f t="shared" si="4"/>
        <v>116.72401883852854</v>
      </c>
      <c r="AF12" s="217">
        <f t="shared" si="4"/>
        <v>98.42838339020409</v>
      </c>
      <c r="AG12" s="217">
        <f t="shared" si="4"/>
        <v>84.188531140465102</v>
      </c>
      <c r="AH12" s="217">
        <f t="shared" si="4"/>
        <v>77.400529761273106</v>
      </c>
      <c r="AI12" s="217">
        <f t="shared" si="4"/>
        <v>71.619798747277287</v>
      </c>
      <c r="AJ12" s="217">
        <f t="shared" si="4"/>
        <v>65.152021464657992</v>
      </c>
      <c r="AK12" s="217">
        <f t="shared" si="4"/>
        <v>60.572682571397877</v>
      </c>
    </row>
    <row r="13" spans="1:37">
      <c r="B13" s="206"/>
      <c r="C13" s="206" t="s">
        <v>0</v>
      </c>
      <c r="D13" s="222">
        <f t="shared" ref="D13:S13" si="5">D11-D12</f>
        <v>1.4159999999999999</v>
      </c>
      <c r="E13" s="222">
        <f t="shared" si="5"/>
        <v>1.4929999999999999</v>
      </c>
      <c r="F13" s="222">
        <f t="shared" si="5"/>
        <v>1.0209999999999999</v>
      </c>
      <c r="G13" s="222">
        <f t="shared" si="5"/>
        <v>4.8250000000000002</v>
      </c>
      <c r="H13" s="223">
        <f t="shared" si="5"/>
        <v>8.754999999999999</v>
      </c>
      <c r="I13" s="222">
        <f t="shared" si="5"/>
        <v>34.116</v>
      </c>
      <c r="J13" s="222">
        <f t="shared" si="5"/>
        <v>65.418000000000006</v>
      </c>
      <c r="K13" s="222">
        <f t="shared" si="5"/>
        <v>82.820999999999998</v>
      </c>
      <c r="L13" s="222">
        <f t="shared" si="5"/>
        <v>101.77800000000001</v>
      </c>
      <c r="M13" s="223">
        <f t="shared" si="5"/>
        <v>284.13299999999998</v>
      </c>
      <c r="N13" s="222">
        <f t="shared" si="5"/>
        <v>109.86399999999999</v>
      </c>
      <c r="O13" s="222">
        <f t="shared" si="5"/>
        <v>112.589</v>
      </c>
      <c r="P13" s="222">
        <f t="shared" si="5"/>
        <v>129.41800000000001</v>
      </c>
      <c r="Q13" s="222">
        <f t="shared" si="5"/>
        <v>137.803</v>
      </c>
      <c r="R13" s="223">
        <f t="shared" si="5"/>
        <v>489.67400000000004</v>
      </c>
      <c r="S13" s="222">
        <f t="shared" si="5"/>
        <v>140.65900000000002</v>
      </c>
      <c r="T13" s="222"/>
      <c r="U13" s="222"/>
      <c r="V13" s="222"/>
      <c r="W13" s="223">
        <f>W$11*W46</f>
        <v>600.5078140586661</v>
      </c>
      <c r="X13" s="223">
        <f t="shared" ref="X13:AK13" si="6">X$11*X46</f>
        <v>685.45464855826731</v>
      </c>
      <c r="Y13" s="223">
        <f t="shared" si="6"/>
        <v>811.44058269232255</v>
      </c>
      <c r="Z13" s="223">
        <f t="shared" si="6"/>
        <v>944.95787138489163</v>
      </c>
      <c r="AA13" s="223">
        <f t="shared" si="6"/>
        <v>1083.4565923077037</v>
      </c>
      <c r="AB13" s="223">
        <f t="shared" si="6"/>
        <v>1184.6488306810302</v>
      </c>
      <c r="AC13" s="223">
        <f t="shared" si="6"/>
        <v>1261.5038784480355</v>
      </c>
      <c r="AD13" s="223">
        <f t="shared" si="6"/>
        <v>1314.913203814983</v>
      </c>
      <c r="AE13" s="223">
        <f t="shared" si="6"/>
        <v>1355.6516211421686</v>
      </c>
      <c r="AF13" s="223">
        <f t="shared" si="6"/>
        <v>1143.1631538828458</v>
      </c>
      <c r="AG13" s="223">
        <f t="shared" si="6"/>
        <v>977.77920823676232</v>
      </c>
      <c r="AH13" s="223">
        <f t="shared" si="6"/>
        <v>898.94226305972154</v>
      </c>
      <c r="AI13" s="223">
        <f t="shared" si="6"/>
        <v>831.80391871132213</v>
      </c>
      <c r="AJ13" s="223">
        <f t="shared" si="6"/>
        <v>756.68610795037898</v>
      </c>
      <c r="AK13" s="223">
        <f t="shared" si="6"/>
        <v>703.50092587576853</v>
      </c>
    </row>
    <row r="14" spans="1:37">
      <c r="B14" s="206"/>
      <c r="C14" s="212" t="s">
        <v>50</v>
      </c>
      <c r="D14" s="213">
        <v>43.484999999999999</v>
      </c>
      <c r="E14" s="213">
        <v>45.113</v>
      </c>
      <c r="F14" s="213">
        <v>28.943000000000001</v>
      </c>
      <c r="G14" s="213">
        <v>29.085999999999999</v>
      </c>
      <c r="H14" s="214">
        <f t="shared" ref="H14:H23" si="7">SUM(D14:G14)</f>
        <v>146.62700000000001</v>
      </c>
      <c r="I14" s="213">
        <v>30.375</v>
      </c>
      <c r="J14" s="213">
        <v>32.466999999999999</v>
      </c>
      <c r="K14" s="213">
        <v>36.301000000000002</v>
      </c>
      <c r="L14" s="213">
        <v>43.534999999999997</v>
      </c>
      <c r="M14" s="214">
        <f t="shared" ref="M14:M23" si="8">SUM(I14:L14)</f>
        <v>142.678</v>
      </c>
      <c r="N14" s="213">
        <v>45.874000000000002</v>
      </c>
      <c r="O14" s="213">
        <v>45.734000000000002</v>
      </c>
      <c r="P14" s="213">
        <v>56.933999999999997</v>
      </c>
      <c r="Q14" s="213">
        <v>56.853999999999999</v>
      </c>
      <c r="R14" s="214">
        <f>SUM(N14:Q14)</f>
        <v>205.39600000000002</v>
      </c>
      <c r="S14" s="213">
        <v>60.634</v>
      </c>
      <c r="T14" s="224"/>
      <c r="U14" s="224"/>
      <c r="V14" s="224"/>
      <c r="W14" s="214">
        <f t="shared" ref="W14:AK14" si="9">W$11*W39</f>
        <v>241.05398381721898</v>
      </c>
      <c r="X14" s="214">
        <f t="shared" si="9"/>
        <v>260.26360830872102</v>
      </c>
      <c r="Y14" s="214">
        <f t="shared" si="9"/>
        <v>290.47367896634825</v>
      </c>
      <c r="Z14" s="214">
        <f t="shared" si="9"/>
        <v>317.74283165391876</v>
      </c>
      <c r="AA14" s="214">
        <f t="shared" si="9"/>
        <v>340.77825341945601</v>
      </c>
      <c r="AB14" s="214">
        <f t="shared" si="9"/>
        <v>346.87313810835042</v>
      </c>
      <c r="AC14" s="214">
        <f t="shared" si="9"/>
        <v>341.9743803579189</v>
      </c>
      <c r="AD14" s="214">
        <f t="shared" si="9"/>
        <v>327.89023900465173</v>
      </c>
      <c r="AE14" s="214">
        <f t="shared" si="9"/>
        <v>308.60136584400942</v>
      </c>
      <c r="AF14" s="214">
        <f t="shared" si="9"/>
        <v>235.39853018868877</v>
      </c>
      <c r="AG14" s="214">
        <f t="shared" si="9"/>
        <v>201.34290340465424</v>
      </c>
      <c r="AH14" s="214">
        <f t="shared" si="9"/>
        <v>185.1089118206817</v>
      </c>
      <c r="AI14" s="214">
        <f t="shared" si="9"/>
        <v>171.28387947491825</v>
      </c>
      <c r="AJ14" s="214">
        <f t="shared" si="9"/>
        <v>155.81572675843361</v>
      </c>
      <c r="AK14" s="214">
        <f t="shared" si="9"/>
        <v>144.86390973594047</v>
      </c>
    </row>
    <row r="15" spans="1:37">
      <c r="B15" s="206"/>
      <c r="C15" s="212" t="s">
        <v>49</v>
      </c>
      <c r="D15" s="213">
        <v>26.172999999999998</v>
      </c>
      <c r="E15" s="213">
        <v>37.786000000000001</v>
      </c>
      <c r="F15" s="213">
        <v>52.685000000000002</v>
      </c>
      <c r="G15" s="213">
        <v>49.082999999999998</v>
      </c>
      <c r="H15" s="214">
        <f t="shared" si="7"/>
        <v>165.727</v>
      </c>
      <c r="I15" s="213">
        <v>55.078000000000003</v>
      </c>
      <c r="J15" s="213">
        <v>62.273000000000003</v>
      </c>
      <c r="K15" s="213">
        <v>64.177999999999997</v>
      </c>
      <c r="L15" s="213">
        <v>78.350999999999999</v>
      </c>
      <c r="M15" s="214">
        <f t="shared" si="8"/>
        <v>259.88</v>
      </c>
      <c r="N15" s="213">
        <v>71.183000000000007</v>
      </c>
      <c r="O15" s="213">
        <v>75.894000000000005</v>
      </c>
      <c r="P15" s="213">
        <v>85.204999999999998</v>
      </c>
      <c r="Q15" s="213">
        <v>103.761</v>
      </c>
      <c r="R15" s="214">
        <f>SUM(N15:Q15)</f>
        <v>336.04300000000001</v>
      </c>
      <c r="S15" s="213">
        <v>101.05200000000001</v>
      </c>
      <c r="T15" s="224"/>
      <c r="U15" s="224"/>
      <c r="V15" s="224"/>
      <c r="W15" s="214">
        <f t="shared" ref="W15:AK15" si="10">W$11*W41</f>
        <v>396.70472034816436</v>
      </c>
      <c r="X15" s="214">
        <f t="shared" si="10"/>
        <v>431.11282275154116</v>
      </c>
      <c r="Y15" s="214">
        <f t="shared" si="10"/>
        <v>484.65176695413948</v>
      </c>
      <c r="Z15" s="214">
        <f t="shared" si="10"/>
        <v>534.47024164660752</v>
      </c>
      <c r="AA15" s="214">
        <f t="shared" si="10"/>
        <v>578.49118565512993</v>
      </c>
      <c r="AB15" s="214">
        <f t="shared" si="10"/>
        <v>595.00176732037869</v>
      </c>
      <c r="AC15" s="214">
        <f t="shared" si="10"/>
        <v>593.6498015964379</v>
      </c>
      <c r="AD15" s="214">
        <f t="shared" si="10"/>
        <v>577.1389248510709</v>
      </c>
      <c r="AE15" s="214">
        <f t="shared" si="10"/>
        <v>552.08479962734805</v>
      </c>
      <c r="AF15" s="214">
        <f t="shared" si="10"/>
        <v>429.34434203207633</v>
      </c>
      <c r="AG15" s="214">
        <f t="shared" si="10"/>
        <v>336.2628256128807</v>
      </c>
      <c r="AH15" s="214">
        <f t="shared" si="10"/>
        <v>280.6799642641094</v>
      </c>
      <c r="AI15" s="214">
        <f t="shared" si="10"/>
        <v>233.37299343709523</v>
      </c>
      <c r="AJ15" s="214">
        <f t="shared" si="10"/>
        <v>188.33268897603128</v>
      </c>
      <c r="AK15" s="214">
        <f t="shared" si="10"/>
        <v>152.8147216894333</v>
      </c>
    </row>
    <row r="16" spans="1:37" ht="15.6">
      <c r="B16" s="206"/>
      <c r="C16" s="212" t="s">
        <v>51</v>
      </c>
      <c r="D16" s="216">
        <v>0</v>
      </c>
      <c r="E16" s="216">
        <v>0</v>
      </c>
      <c r="F16" s="216">
        <v>0</v>
      </c>
      <c r="G16" s="216">
        <v>0</v>
      </c>
      <c r="H16" s="217">
        <f t="shared" si="7"/>
        <v>0</v>
      </c>
      <c r="I16" s="216">
        <v>0</v>
      </c>
      <c r="J16" s="216">
        <v>0</v>
      </c>
      <c r="K16" s="216">
        <v>0</v>
      </c>
      <c r="L16" s="216">
        <v>0</v>
      </c>
      <c r="M16" s="217">
        <f t="shared" si="8"/>
        <v>0</v>
      </c>
      <c r="N16" s="216">
        <v>0</v>
      </c>
      <c r="O16" s="216">
        <v>0</v>
      </c>
      <c r="P16" s="216">
        <v>0</v>
      </c>
      <c r="Q16" s="216">
        <v>0</v>
      </c>
      <c r="R16" s="217">
        <f t="shared" ref="R16:R23" si="11">SUM(N16:Q16)</f>
        <v>0</v>
      </c>
      <c r="S16" s="216">
        <v>0</v>
      </c>
      <c r="T16" s="225"/>
      <c r="U16" s="225"/>
      <c r="V16" s="225"/>
      <c r="W16" s="217">
        <v>0</v>
      </c>
      <c r="X16" s="217">
        <v>0</v>
      </c>
      <c r="Y16" s="217">
        <v>0</v>
      </c>
      <c r="Z16" s="217">
        <v>0</v>
      </c>
      <c r="AA16" s="217">
        <v>0</v>
      </c>
      <c r="AB16" s="217">
        <v>0</v>
      </c>
      <c r="AC16" s="217">
        <v>0</v>
      </c>
      <c r="AD16" s="217">
        <v>0</v>
      </c>
      <c r="AE16" s="217">
        <v>0</v>
      </c>
      <c r="AF16" s="217">
        <v>0</v>
      </c>
      <c r="AG16" s="217">
        <v>0</v>
      </c>
      <c r="AH16" s="217">
        <v>0</v>
      </c>
      <c r="AI16" s="217">
        <v>0</v>
      </c>
      <c r="AJ16" s="217">
        <v>0</v>
      </c>
      <c r="AK16" s="217">
        <v>0</v>
      </c>
    </row>
    <row r="17" spans="2:37">
      <c r="B17" s="206"/>
      <c r="C17" s="206" t="s">
        <v>52</v>
      </c>
      <c r="D17" s="219">
        <f t="shared" ref="D17:M17" si="12">D13-SUM(D14:D16)</f>
        <v>-68.242000000000004</v>
      </c>
      <c r="E17" s="219">
        <f t="shared" si="12"/>
        <v>-81.406000000000006</v>
      </c>
      <c r="F17" s="219">
        <f t="shared" si="12"/>
        <v>-80.606999999999999</v>
      </c>
      <c r="G17" s="219">
        <f t="shared" si="12"/>
        <v>-73.343999999999994</v>
      </c>
      <c r="H17" s="220">
        <f t="shared" si="12"/>
        <v>-303.59900000000005</v>
      </c>
      <c r="I17" s="219">
        <f t="shared" si="12"/>
        <v>-51.337000000000003</v>
      </c>
      <c r="J17" s="219">
        <f t="shared" si="12"/>
        <v>-29.322000000000003</v>
      </c>
      <c r="K17" s="219">
        <f t="shared" si="12"/>
        <v>-17.658000000000001</v>
      </c>
      <c r="L17" s="219">
        <f t="shared" si="12"/>
        <v>-20.10799999999999</v>
      </c>
      <c r="M17" s="220">
        <f t="shared" si="12"/>
        <v>-118.42500000000001</v>
      </c>
      <c r="N17" s="219">
        <f t="shared" ref="N17:AK17" si="13">N13-SUM(N14:N16)</f>
        <v>-7.1930000000000263</v>
      </c>
      <c r="O17" s="219">
        <f t="shared" si="13"/>
        <v>-9.0390000000000157</v>
      </c>
      <c r="P17" s="219">
        <f t="shared" si="13"/>
        <v>-12.721000000000004</v>
      </c>
      <c r="Q17" s="219">
        <f t="shared" si="13"/>
        <v>-22.812000000000012</v>
      </c>
      <c r="R17" s="220">
        <f t="shared" si="13"/>
        <v>-51.765000000000043</v>
      </c>
      <c r="S17" s="220">
        <f t="shared" si="13"/>
        <v>-21.026999999999987</v>
      </c>
      <c r="T17" s="220">
        <f t="shared" si="13"/>
        <v>0</v>
      </c>
      <c r="U17" s="220">
        <f t="shared" si="13"/>
        <v>0</v>
      </c>
      <c r="V17" s="220">
        <f t="shared" si="13"/>
        <v>0</v>
      </c>
      <c r="W17" s="220">
        <f t="shared" si="13"/>
        <v>-37.250890106717179</v>
      </c>
      <c r="X17" s="220">
        <f t="shared" si="13"/>
        <v>-5.9217825019948123</v>
      </c>
      <c r="Y17" s="220">
        <f t="shared" si="13"/>
        <v>36.315136771834887</v>
      </c>
      <c r="Z17" s="220">
        <f t="shared" si="13"/>
        <v>92.744798084365357</v>
      </c>
      <c r="AA17" s="220">
        <f t="shared" si="13"/>
        <v>164.18715323311767</v>
      </c>
      <c r="AB17" s="220">
        <f t="shared" si="13"/>
        <v>242.77392525230107</v>
      </c>
      <c r="AC17" s="220">
        <f t="shared" si="13"/>
        <v>325.87969649367869</v>
      </c>
      <c r="AD17" s="220">
        <f t="shared" si="13"/>
        <v>409.88403995926046</v>
      </c>
      <c r="AE17" s="220">
        <f t="shared" si="13"/>
        <v>494.96545567081102</v>
      </c>
      <c r="AF17" s="220">
        <f t="shared" si="13"/>
        <v>478.4202816620807</v>
      </c>
      <c r="AG17" s="220">
        <f t="shared" si="13"/>
        <v>440.17347921922737</v>
      </c>
      <c r="AH17" s="220">
        <f t="shared" si="13"/>
        <v>433.15338697493041</v>
      </c>
      <c r="AI17" s="220">
        <f t="shared" si="13"/>
        <v>427.14704579930867</v>
      </c>
      <c r="AJ17" s="220">
        <f t="shared" si="13"/>
        <v>412.53769221591409</v>
      </c>
      <c r="AK17" s="220">
        <f t="shared" si="13"/>
        <v>405.82229445039479</v>
      </c>
    </row>
    <row r="18" spans="2:37">
      <c r="B18" s="206"/>
      <c r="C18" s="212" t="s">
        <v>53</v>
      </c>
      <c r="D18" s="213">
        <v>0.75900000000000001</v>
      </c>
      <c r="E18" s="213">
        <v>0.999</v>
      </c>
      <c r="F18" s="213">
        <v>1.2829999999999999</v>
      </c>
      <c r="G18" s="213">
        <v>2.4489999999999998</v>
      </c>
      <c r="H18" s="214">
        <f t="shared" si="7"/>
        <v>5.49</v>
      </c>
      <c r="I18" s="213">
        <v>2.0870000000000002</v>
      </c>
      <c r="J18" s="213">
        <v>2.31</v>
      </c>
      <c r="K18" s="213">
        <v>2.2490000000000001</v>
      </c>
      <c r="L18" s="213">
        <v>1.8180000000000001</v>
      </c>
      <c r="M18" s="214">
        <f t="shared" si="8"/>
        <v>8.4640000000000004</v>
      </c>
      <c r="N18" s="213">
        <v>1.2689999999999999</v>
      </c>
      <c r="O18" s="213">
        <v>-9.0389999999999997</v>
      </c>
      <c r="P18" s="213">
        <v>0.20799999999999999</v>
      </c>
      <c r="Q18" s="213">
        <v>8.6999999999999994E-2</v>
      </c>
      <c r="R18" s="214">
        <f t="shared" si="11"/>
        <v>-7.4749999999999996</v>
      </c>
      <c r="S18" s="213">
        <v>0.14599999999999999</v>
      </c>
      <c r="T18" s="213"/>
      <c r="U18" s="213"/>
      <c r="V18" s="213"/>
      <c r="W18" s="214">
        <v>0</v>
      </c>
      <c r="X18" s="214">
        <f>W18</f>
        <v>0</v>
      </c>
      <c r="Y18" s="226">
        <f>X18</f>
        <v>0</v>
      </c>
      <c r="Z18" s="226">
        <f t="shared" ref="Z18:AK18" si="14">Y18</f>
        <v>0</v>
      </c>
      <c r="AA18" s="226">
        <f t="shared" si="14"/>
        <v>0</v>
      </c>
      <c r="AB18" s="226">
        <f t="shared" si="14"/>
        <v>0</v>
      </c>
      <c r="AC18" s="226">
        <f t="shared" si="14"/>
        <v>0</v>
      </c>
      <c r="AD18" s="226">
        <f t="shared" si="14"/>
        <v>0</v>
      </c>
      <c r="AE18" s="226">
        <f t="shared" si="14"/>
        <v>0</v>
      </c>
      <c r="AF18" s="226">
        <f t="shared" si="14"/>
        <v>0</v>
      </c>
      <c r="AG18" s="226">
        <f t="shared" si="14"/>
        <v>0</v>
      </c>
      <c r="AH18" s="226">
        <f t="shared" si="14"/>
        <v>0</v>
      </c>
      <c r="AI18" s="226">
        <f t="shared" si="14"/>
        <v>0</v>
      </c>
      <c r="AJ18" s="226">
        <f t="shared" si="14"/>
        <v>0</v>
      </c>
      <c r="AK18" s="226">
        <f t="shared" si="14"/>
        <v>0</v>
      </c>
    </row>
    <row r="19" spans="2:37">
      <c r="B19" s="206"/>
      <c r="C19" s="212" t="s">
        <v>178</v>
      </c>
      <c r="D19" s="213">
        <v>-0.32500000000000001</v>
      </c>
      <c r="E19" s="213">
        <v>-0.313</v>
      </c>
      <c r="F19" s="213">
        <v>-0.29699999999999999</v>
      </c>
      <c r="G19" s="213">
        <v>-0.29499999999999998</v>
      </c>
      <c r="H19" s="214">
        <f t="shared" si="7"/>
        <v>-1.23</v>
      </c>
      <c r="I19" s="213">
        <v>-0.26500000000000001</v>
      </c>
      <c r="J19" s="213">
        <v>-0.26800000000000002</v>
      </c>
      <c r="K19" s="213">
        <v>-0.27200000000000002</v>
      </c>
      <c r="L19" s="213">
        <v>-0.28199999999999997</v>
      </c>
      <c r="M19" s="214">
        <f t="shared" si="8"/>
        <v>-1.087</v>
      </c>
      <c r="N19" s="213">
        <v>-0.28399999999999997</v>
      </c>
      <c r="O19" s="213">
        <v>0.25</v>
      </c>
      <c r="P19" s="213">
        <v>-0.26900000000000002</v>
      </c>
      <c r="Q19" s="213">
        <f>-0.271</f>
        <v>-0.27100000000000002</v>
      </c>
      <c r="R19" s="214">
        <f t="shared" si="11"/>
        <v>-0.57400000000000007</v>
      </c>
      <c r="S19" s="213">
        <f>-0.286</f>
        <v>-0.28599999999999998</v>
      </c>
      <c r="T19" s="213"/>
      <c r="U19" s="213"/>
      <c r="V19" s="213"/>
      <c r="W19" s="214">
        <f>W55*AVERAGE(W54,R54)*-1</f>
        <v>-0.56780556815090233</v>
      </c>
      <c r="X19" s="214">
        <f>X55*AVERAGE(X54,W54)*-1</f>
        <v>-0.56780556815090233</v>
      </c>
      <c r="Y19" s="214">
        <f>Y55*AVERAGE(Y54,X54)*-1</f>
        <v>-0.56780556815090233</v>
      </c>
      <c r="Z19" s="214">
        <f t="shared" ref="Z19:AK19" si="15">Z55*AVERAGE(Z54,Y54)*-1</f>
        <v>-0.56780556815090233</v>
      </c>
      <c r="AA19" s="214">
        <f t="shared" si="15"/>
        <v>-0.56780556815090233</v>
      </c>
      <c r="AB19" s="214">
        <f t="shared" si="15"/>
        <v>-0.56780556815090233</v>
      </c>
      <c r="AC19" s="214">
        <f t="shared" si="15"/>
        <v>-0.56780556815090233</v>
      </c>
      <c r="AD19" s="214">
        <f t="shared" si="15"/>
        <v>-0.56780556815090233</v>
      </c>
      <c r="AE19" s="214">
        <f t="shared" si="15"/>
        <v>-0.56780556815090233</v>
      </c>
      <c r="AF19" s="214">
        <f t="shared" si="15"/>
        <v>-0.56780556815090233</v>
      </c>
      <c r="AG19" s="214">
        <f t="shared" si="15"/>
        <v>-0.56780556815090233</v>
      </c>
      <c r="AH19" s="214">
        <f t="shared" si="15"/>
        <v>-0.56780556815090233</v>
      </c>
      <c r="AI19" s="214">
        <f t="shared" si="15"/>
        <v>-0.56780556815090233</v>
      </c>
      <c r="AJ19" s="214">
        <f t="shared" si="15"/>
        <v>-0.56780556815090233</v>
      </c>
      <c r="AK19" s="214">
        <f t="shared" si="15"/>
        <v>-0.56780556815090233</v>
      </c>
    </row>
    <row r="20" spans="2:37">
      <c r="B20" s="206"/>
      <c r="C20" s="212" t="s">
        <v>55</v>
      </c>
      <c r="D20" s="213">
        <v>0</v>
      </c>
      <c r="E20" s="213">
        <v>0</v>
      </c>
      <c r="F20" s="213">
        <v>0</v>
      </c>
      <c r="G20" s="213">
        <v>0</v>
      </c>
      <c r="H20" s="214">
        <f t="shared" si="7"/>
        <v>0</v>
      </c>
      <c r="I20" s="213">
        <v>0</v>
      </c>
      <c r="J20" s="213">
        <v>104.117</v>
      </c>
      <c r="K20" s="213" t="s">
        <v>179</v>
      </c>
      <c r="L20" s="213">
        <v>0</v>
      </c>
      <c r="M20" s="214">
        <f t="shared" si="8"/>
        <v>104.117</v>
      </c>
      <c r="N20" s="213">
        <v>0</v>
      </c>
      <c r="O20" s="213">
        <v>-0.29699999999999999</v>
      </c>
      <c r="P20" s="213">
        <v>0</v>
      </c>
      <c r="Q20" s="213">
        <v>0</v>
      </c>
      <c r="R20" s="214">
        <f t="shared" si="11"/>
        <v>-0.29699999999999999</v>
      </c>
      <c r="S20" s="213">
        <v>0</v>
      </c>
      <c r="T20" s="213"/>
      <c r="U20" s="213"/>
      <c r="V20" s="213"/>
      <c r="W20" s="214">
        <v>0</v>
      </c>
      <c r="X20" s="214">
        <v>0</v>
      </c>
      <c r="Y20" s="214">
        <v>0</v>
      </c>
      <c r="Z20" s="214">
        <v>0</v>
      </c>
      <c r="AA20" s="214">
        <v>0</v>
      </c>
      <c r="AB20" s="214">
        <v>0</v>
      </c>
      <c r="AC20" s="214">
        <v>0</v>
      </c>
      <c r="AD20" s="214">
        <v>0</v>
      </c>
      <c r="AE20" s="214">
        <v>0</v>
      </c>
      <c r="AF20" s="214">
        <v>0</v>
      </c>
      <c r="AG20" s="214">
        <v>0</v>
      </c>
      <c r="AH20" s="214">
        <v>0</v>
      </c>
      <c r="AI20" s="214">
        <v>0</v>
      </c>
      <c r="AJ20" s="214">
        <v>0</v>
      </c>
      <c r="AK20" s="214">
        <v>0</v>
      </c>
    </row>
    <row r="21" spans="2:37" ht="15.6">
      <c r="B21" s="206"/>
      <c r="C21" s="212" t="s">
        <v>180</v>
      </c>
      <c r="D21" s="216">
        <v>-0.64</v>
      </c>
      <c r="E21" s="216">
        <v>-3.66</v>
      </c>
      <c r="F21" s="216">
        <v>-0.82299999999999995</v>
      </c>
      <c r="G21" s="216">
        <v>-0.98199999999999998</v>
      </c>
      <c r="H21" s="217">
        <f t="shared" si="7"/>
        <v>-6.1049999999999995</v>
      </c>
      <c r="I21" s="216">
        <v>-1.1140000000000001</v>
      </c>
      <c r="J21" s="216">
        <v>2.0259999999999998</v>
      </c>
      <c r="K21" s="216">
        <v>1.889</v>
      </c>
      <c r="L21" s="216">
        <v>-5.0730000000000004</v>
      </c>
      <c r="M21" s="217">
        <f t="shared" si="8"/>
        <v>-2.2720000000000007</v>
      </c>
      <c r="N21" s="216">
        <v>-0.02</v>
      </c>
      <c r="O21" s="216">
        <v>0</v>
      </c>
      <c r="P21" s="216">
        <v>-1.796</v>
      </c>
      <c r="Q21" s="216">
        <f>-3.544</f>
        <v>-3.544</v>
      </c>
      <c r="R21" s="217">
        <f t="shared" si="11"/>
        <v>-5.36</v>
      </c>
      <c r="S21" s="216">
        <f>-0.573</f>
        <v>-0.57299999999999995</v>
      </c>
      <c r="T21" s="216"/>
      <c r="U21" s="216"/>
      <c r="V21" s="216"/>
      <c r="W21" s="217">
        <v>0</v>
      </c>
      <c r="X21" s="217">
        <v>0</v>
      </c>
      <c r="Y21" s="217">
        <v>0</v>
      </c>
      <c r="Z21" s="217">
        <v>0</v>
      </c>
      <c r="AA21" s="217">
        <v>0</v>
      </c>
      <c r="AB21" s="217">
        <v>0</v>
      </c>
      <c r="AC21" s="217">
        <v>0</v>
      </c>
      <c r="AD21" s="217">
        <v>0</v>
      </c>
      <c r="AE21" s="217">
        <v>0</v>
      </c>
      <c r="AF21" s="217">
        <v>0</v>
      </c>
      <c r="AG21" s="217">
        <v>0</v>
      </c>
      <c r="AH21" s="217">
        <v>0</v>
      </c>
      <c r="AI21" s="217">
        <v>0</v>
      </c>
      <c r="AJ21" s="217">
        <v>0</v>
      </c>
      <c r="AK21" s="217">
        <v>0</v>
      </c>
    </row>
    <row r="22" spans="2:37">
      <c r="B22" s="206"/>
      <c r="C22" s="228" t="s">
        <v>56</v>
      </c>
      <c r="D22" s="219">
        <f>D17+SUM(D18:D21)</f>
        <v>-68.448000000000008</v>
      </c>
      <c r="E22" s="219">
        <f>E17+SUM(E18:E21)</f>
        <v>-84.38000000000001</v>
      </c>
      <c r="F22" s="219">
        <f>F17+SUM(F18:F21)</f>
        <v>-80.444000000000003</v>
      </c>
      <c r="G22" s="219">
        <f>G17+SUM(G18:G21)</f>
        <v>-72.171999999999997</v>
      </c>
      <c r="H22" s="220">
        <f t="shared" ref="H22:AK22" si="16">H17+SUM(H18:H21)</f>
        <v>-305.44400000000007</v>
      </c>
      <c r="I22" s="219">
        <f t="shared" si="16"/>
        <v>-50.629000000000005</v>
      </c>
      <c r="J22" s="219">
        <f t="shared" si="16"/>
        <v>78.863</v>
      </c>
      <c r="K22" s="219">
        <f t="shared" si="16"/>
        <v>-13.792000000000002</v>
      </c>
      <c r="L22" s="219">
        <f t="shared" si="16"/>
        <v>-23.644999999999989</v>
      </c>
      <c r="M22" s="220">
        <f t="shared" si="16"/>
        <v>-9.2030000000000172</v>
      </c>
      <c r="N22" s="219">
        <f t="shared" si="16"/>
        <v>-6.2280000000000264</v>
      </c>
      <c r="O22" s="219">
        <f t="shared" si="16"/>
        <v>-18.125000000000014</v>
      </c>
      <c r="P22" s="219">
        <f t="shared" si="16"/>
        <v>-14.578000000000003</v>
      </c>
      <c r="Q22" s="219">
        <f t="shared" si="16"/>
        <v>-26.540000000000013</v>
      </c>
      <c r="R22" s="220">
        <f t="shared" si="16"/>
        <v>-65.471000000000046</v>
      </c>
      <c r="S22" s="220">
        <f t="shared" si="16"/>
        <v>-21.739999999999988</v>
      </c>
      <c r="T22" s="220">
        <f t="shared" si="16"/>
        <v>0</v>
      </c>
      <c r="U22" s="220">
        <f t="shared" si="16"/>
        <v>0</v>
      </c>
      <c r="V22" s="220">
        <f t="shared" si="16"/>
        <v>0</v>
      </c>
      <c r="W22" s="220">
        <f t="shared" si="16"/>
        <v>-37.818695674868081</v>
      </c>
      <c r="X22" s="220">
        <f t="shared" si="16"/>
        <v>-6.4895880701457145</v>
      </c>
      <c r="Y22" s="220">
        <f t="shared" si="16"/>
        <v>35.747331203683984</v>
      </c>
      <c r="Z22" s="220">
        <f t="shared" si="16"/>
        <v>92.176992516214455</v>
      </c>
      <c r="AA22" s="220">
        <f t="shared" si="16"/>
        <v>163.61934766496677</v>
      </c>
      <c r="AB22" s="220">
        <f t="shared" si="16"/>
        <v>242.20611968415017</v>
      </c>
      <c r="AC22" s="220">
        <f t="shared" si="16"/>
        <v>325.31189092552779</v>
      </c>
      <c r="AD22" s="220">
        <f t="shared" si="16"/>
        <v>409.31623439110956</v>
      </c>
      <c r="AE22" s="220">
        <f t="shared" si="16"/>
        <v>494.39765010266012</v>
      </c>
      <c r="AF22" s="220">
        <f t="shared" si="16"/>
        <v>477.85247609392979</v>
      </c>
      <c r="AG22" s="220">
        <f t="shared" si="16"/>
        <v>439.60567365107647</v>
      </c>
      <c r="AH22" s="220">
        <f t="shared" si="16"/>
        <v>432.58558140677951</v>
      </c>
      <c r="AI22" s="220">
        <f t="shared" si="16"/>
        <v>426.57924023115777</v>
      </c>
      <c r="AJ22" s="220">
        <f t="shared" si="16"/>
        <v>411.96988664776319</v>
      </c>
      <c r="AK22" s="220">
        <f t="shared" si="16"/>
        <v>405.25448888224389</v>
      </c>
    </row>
    <row r="23" spans="2:37" ht="15.6">
      <c r="B23" s="206"/>
      <c r="C23" s="212" t="s">
        <v>57</v>
      </c>
      <c r="D23" s="216">
        <v>1.0129999999999999</v>
      </c>
      <c r="E23" s="216">
        <v>-0.36899999999999999</v>
      </c>
      <c r="F23" s="216">
        <v>-0.56499999999999995</v>
      </c>
      <c r="G23" s="216">
        <v>-0.26600000000000001</v>
      </c>
      <c r="H23" s="217">
        <f t="shared" si="7"/>
        <v>-0.18700000000000006</v>
      </c>
      <c r="I23" s="216">
        <v>-0.56499999999999995</v>
      </c>
      <c r="J23" s="216">
        <v>-0.88500000000000001</v>
      </c>
      <c r="K23" s="216">
        <v>-3.5000000000000003E-2</v>
      </c>
      <c r="L23" s="216">
        <v>1.3009999999999999</v>
      </c>
      <c r="M23" s="217">
        <f t="shared" si="8"/>
        <v>-0.18399999999999994</v>
      </c>
      <c r="N23" s="216">
        <v>1.7370000000000001</v>
      </c>
      <c r="O23" s="216">
        <v>-7.7</v>
      </c>
      <c r="P23" s="216">
        <v>-2.39</v>
      </c>
      <c r="Q23" s="216">
        <v>2.6070000000000002</v>
      </c>
      <c r="R23" s="217">
        <f t="shared" si="11"/>
        <v>-5.7459999999999996</v>
      </c>
      <c r="S23" s="217">
        <f>-2.063</f>
        <v>-2.0630000000000002</v>
      </c>
      <c r="T23" s="217"/>
      <c r="U23" s="217"/>
      <c r="V23" s="217"/>
      <c r="W23" s="217">
        <f>IF(W22&lt;0,0,W22*W43*-1)</f>
        <v>0</v>
      </c>
      <c r="X23" s="217">
        <f t="shared" ref="X23:AK23" si="17">IF(X22&lt;0,0,X22*X43*-1)</f>
        <v>0</v>
      </c>
      <c r="Y23" s="217">
        <f t="shared" si="17"/>
        <v>-3.1373304989440824</v>
      </c>
      <c r="Z23" s="217">
        <f t="shared" si="17"/>
        <v>-8.0898260145433536</v>
      </c>
      <c r="AA23" s="217">
        <f t="shared" si="17"/>
        <v>-14.359896315664926</v>
      </c>
      <c r="AB23" s="217">
        <f t="shared" si="17"/>
        <v>-21.256989563396402</v>
      </c>
      <c r="AC23" s="217">
        <f t="shared" si="17"/>
        <v>-28.550688476700849</v>
      </c>
      <c r="AD23" s="217">
        <f t="shared" si="17"/>
        <v>-35.923249726005615</v>
      </c>
      <c r="AE23" s="217">
        <f t="shared" si="17"/>
        <v>-43.390339195825369</v>
      </c>
      <c r="AF23" s="217">
        <f t="shared" si="17"/>
        <v>-41.938267746570524</v>
      </c>
      <c r="AG23" s="217">
        <f t="shared" si="17"/>
        <v>-38.581573533306099</v>
      </c>
      <c r="AH23" s="217">
        <f t="shared" si="17"/>
        <v>-37.965461819177243</v>
      </c>
      <c r="AI23" s="217">
        <f t="shared" si="17"/>
        <v>-37.438321002707013</v>
      </c>
      <c r="AJ23" s="217">
        <f t="shared" si="17"/>
        <v>-36.156144990576678</v>
      </c>
      <c r="AK23" s="217">
        <f t="shared" si="17"/>
        <v>-35.566774497370922</v>
      </c>
    </row>
    <row r="24" spans="2:37">
      <c r="B24" s="206"/>
      <c r="C24" s="229" t="s">
        <v>58</v>
      </c>
      <c r="D24" s="230">
        <f t="shared" ref="D24:AK24" si="18">D22-D23</f>
        <v>-69.461000000000013</v>
      </c>
      <c r="E24" s="230">
        <f t="shared" si="18"/>
        <v>-84.01100000000001</v>
      </c>
      <c r="F24" s="230">
        <f t="shared" si="18"/>
        <v>-79.879000000000005</v>
      </c>
      <c r="G24" s="230">
        <f t="shared" si="18"/>
        <v>-71.905999999999992</v>
      </c>
      <c r="H24" s="231">
        <f t="shared" si="18"/>
        <v>-305.25700000000006</v>
      </c>
      <c r="I24" s="230">
        <f t="shared" si="18"/>
        <v>-50.064000000000007</v>
      </c>
      <c r="J24" s="230">
        <f t="shared" si="18"/>
        <v>79.748000000000005</v>
      </c>
      <c r="K24" s="230">
        <f t="shared" si="18"/>
        <v>-13.757000000000001</v>
      </c>
      <c r="L24" s="230">
        <f t="shared" si="18"/>
        <v>-24.945999999999987</v>
      </c>
      <c r="M24" s="231">
        <f t="shared" si="18"/>
        <v>-9.0190000000000179</v>
      </c>
      <c r="N24" s="230">
        <f t="shared" si="18"/>
        <v>-7.9650000000000265</v>
      </c>
      <c r="O24" s="230">
        <f t="shared" si="18"/>
        <v>-10.425000000000015</v>
      </c>
      <c r="P24" s="230">
        <f t="shared" si="18"/>
        <v>-12.188000000000002</v>
      </c>
      <c r="Q24" s="230">
        <f t="shared" si="18"/>
        <v>-29.147000000000013</v>
      </c>
      <c r="R24" s="231">
        <f t="shared" si="18"/>
        <v>-59.725000000000044</v>
      </c>
      <c r="S24" s="231">
        <f t="shared" si="18"/>
        <v>-19.676999999999989</v>
      </c>
      <c r="T24" s="231">
        <f t="shared" si="18"/>
        <v>0</v>
      </c>
      <c r="U24" s="231">
        <f t="shared" si="18"/>
        <v>0</v>
      </c>
      <c r="V24" s="231">
        <f t="shared" si="18"/>
        <v>0</v>
      </c>
      <c r="W24" s="231">
        <f t="shared" si="18"/>
        <v>-37.818695674868081</v>
      </c>
      <c r="X24" s="231">
        <f t="shared" si="18"/>
        <v>-6.4895880701457145</v>
      </c>
      <c r="Y24" s="231">
        <f t="shared" si="18"/>
        <v>38.884661702628065</v>
      </c>
      <c r="Z24" s="231">
        <f t="shared" si="18"/>
        <v>100.2668185307578</v>
      </c>
      <c r="AA24" s="231">
        <f t="shared" si="18"/>
        <v>177.97924398063168</v>
      </c>
      <c r="AB24" s="231">
        <f t="shared" si="18"/>
        <v>263.46310924754658</v>
      </c>
      <c r="AC24" s="231">
        <f t="shared" si="18"/>
        <v>353.86257940222862</v>
      </c>
      <c r="AD24" s="231">
        <f t="shared" si="18"/>
        <v>445.23948411711518</v>
      </c>
      <c r="AE24" s="231">
        <f t="shared" si="18"/>
        <v>537.78798929848551</v>
      </c>
      <c r="AF24" s="231">
        <f t="shared" si="18"/>
        <v>519.79074384050034</v>
      </c>
      <c r="AG24" s="231">
        <f t="shared" si="18"/>
        <v>478.18724718438256</v>
      </c>
      <c r="AH24" s="231">
        <f t="shared" si="18"/>
        <v>470.55104322595673</v>
      </c>
      <c r="AI24" s="231">
        <f t="shared" si="18"/>
        <v>464.0175612338648</v>
      </c>
      <c r="AJ24" s="231">
        <f t="shared" si="18"/>
        <v>448.1260316383399</v>
      </c>
      <c r="AK24" s="231">
        <f t="shared" si="18"/>
        <v>440.82126337961483</v>
      </c>
    </row>
    <row r="25" spans="2:37">
      <c r="B25" s="206"/>
      <c r="C25" s="229"/>
      <c r="D25" s="230"/>
      <c r="E25" s="230"/>
      <c r="F25" s="230"/>
      <c r="G25" s="230"/>
      <c r="H25" s="231"/>
      <c r="I25" s="230"/>
      <c r="J25" s="230"/>
      <c r="K25" s="230"/>
      <c r="L25" s="230"/>
      <c r="M25" s="231"/>
      <c r="N25" s="230"/>
      <c r="O25" s="230"/>
      <c r="P25" s="230"/>
      <c r="Q25" s="230"/>
      <c r="R25" s="231"/>
      <c r="S25" s="231"/>
      <c r="T25" s="231"/>
      <c r="U25" s="231"/>
      <c r="V25" s="231"/>
      <c r="W25" s="231"/>
      <c r="X25" s="231"/>
      <c r="Y25" s="231"/>
      <c r="Z25" s="231"/>
      <c r="AA25" s="231"/>
      <c r="AB25" s="231"/>
      <c r="AC25" s="231"/>
      <c r="AD25" s="231"/>
      <c r="AE25" s="231"/>
      <c r="AF25" s="231"/>
      <c r="AG25" s="231"/>
      <c r="AH25" s="231"/>
      <c r="AI25" s="231"/>
      <c r="AJ25" s="231"/>
      <c r="AK25" s="231"/>
    </row>
    <row r="26" spans="2:37">
      <c r="B26" s="206"/>
      <c r="C26" s="229" t="s">
        <v>299</v>
      </c>
      <c r="D26" s="230"/>
      <c r="E26" s="230"/>
      <c r="F26" s="230"/>
      <c r="G26" s="230"/>
      <c r="H26" s="231"/>
      <c r="I26" s="230"/>
      <c r="J26" s="230"/>
      <c r="K26" s="230"/>
      <c r="L26" s="230"/>
      <c r="M26" s="231">
        <v>9.24</v>
      </c>
      <c r="N26" s="230"/>
      <c r="O26" s="230"/>
      <c r="P26" s="230"/>
      <c r="Q26" s="230"/>
      <c r="R26" s="360">
        <v>12.757</v>
      </c>
      <c r="S26" s="231"/>
      <c r="T26" s="231"/>
      <c r="U26" s="231"/>
      <c r="V26" s="231"/>
      <c r="W26" s="231">
        <f>W27*W$11</f>
        <v>17.569416158685865</v>
      </c>
      <c r="X26" s="231">
        <f>X27*X$11</f>
        <v>20.054756485232726</v>
      </c>
      <c r="Y26" s="231">
        <f t="shared" ref="Y26:AK26" si="19">Y27*Y$11</f>
        <v>23.740802287004353</v>
      </c>
      <c r="Z26" s="231">
        <f t="shared" si="19"/>
        <v>27.647197432080642</v>
      </c>
      <c r="AA26" s="231">
        <f t="shared" si="19"/>
        <v>31.699337318308423</v>
      </c>
      <c r="AB26" s="231">
        <f t="shared" si="19"/>
        <v>34.659979139092833</v>
      </c>
      <c r="AC26" s="231">
        <f t="shared" si="19"/>
        <v>36.908573223136308</v>
      </c>
      <c r="AD26" s="231">
        <f t="shared" si="19"/>
        <v>38.471201788757085</v>
      </c>
      <c r="AE26" s="231">
        <f t="shared" si="19"/>
        <v>39.663110021940568</v>
      </c>
      <c r="AF26" s="231">
        <f t="shared" si="19"/>
        <v>33.446207888780954</v>
      </c>
      <c r="AG26" s="231">
        <f t="shared" si="19"/>
        <v>28.607470908186638</v>
      </c>
      <c r="AH26" s="231">
        <f t="shared" si="19"/>
        <v>26.300891266644101</v>
      </c>
      <c r="AI26" s="231">
        <f t="shared" si="19"/>
        <v>24.336584584121987</v>
      </c>
      <c r="AJ26" s="231">
        <f t="shared" si="19"/>
        <v>22.138817881856415</v>
      </c>
      <c r="AK26" s="231">
        <f t="shared" si="19"/>
        <v>20.582747210554505</v>
      </c>
    </row>
    <row r="27" spans="2:37">
      <c r="B27" s="206"/>
      <c r="C27" s="1" t="s">
        <v>199</v>
      </c>
      <c r="D27" s="230"/>
      <c r="E27" s="230"/>
      <c r="F27" s="230"/>
      <c r="G27" s="230"/>
      <c r="H27" s="231"/>
      <c r="I27" s="230"/>
      <c r="J27" s="230"/>
      <c r="K27" s="230"/>
      <c r="L27" s="230"/>
      <c r="M27" s="361">
        <f>M26/M$11</f>
        <v>2.9678927961147586E-2</v>
      </c>
      <c r="N27" s="230"/>
      <c r="O27" s="230"/>
      <c r="P27" s="230"/>
      <c r="Q27" s="230"/>
      <c r="R27" s="361">
        <f>R26/R$11</f>
        <v>2.4197418461509277E-2</v>
      </c>
      <c r="S27" s="231"/>
      <c r="T27" s="231"/>
      <c r="U27" s="231"/>
      <c r="V27" s="231"/>
      <c r="W27" s="361">
        <f>AVERAGE(R27,M27)</f>
        <v>2.693817321132843E-2</v>
      </c>
      <c r="X27" s="361">
        <f>W27</f>
        <v>2.693817321132843E-2</v>
      </c>
      <c r="Y27" s="361">
        <f t="shared" ref="Y27:AK27" si="20">X27</f>
        <v>2.693817321132843E-2</v>
      </c>
      <c r="Z27" s="361">
        <f t="shared" si="20"/>
        <v>2.693817321132843E-2</v>
      </c>
      <c r="AA27" s="361">
        <f t="shared" si="20"/>
        <v>2.693817321132843E-2</v>
      </c>
      <c r="AB27" s="361">
        <f t="shared" si="20"/>
        <v>2.693817321132843E-2</v>
      </c>
      <c r="AC27" s="361">
        <f t="shared" si="20"/>
        <v>2.693817321132843E-2</v>
      </c>
      <c r="AD27" s="361">
        <f t="shared" si="20"/>
        <v>2.693817321132843E-2</v>
      </c>
      <c r="AE27" s="361">
        <f t="shared" si="20"/>
        <v>2.693817321132843E-2</v>
      </c>
      <c r="AF27" s="361">
        <f t="shared" si="20"/>
        <v>2.693817321132843E-2</v>
      </c>
      <c r="AG27" s="361">
        <f t="shared" si="20"/>
        <v>2.693817321132843E-2</v>
      </c>
      <c r="AH27" s="361">
        <f t="shared" si="20"/>
        <v>2.693817321132843E-2</v>
      </c>
      <c r="AI27" s="361">
        <f t="shared" si="20"/>
        <v>2.693817321132843E-2</v>
      </c>
      <c r="AJ27" s="361">
        <f t="shared" si="20"/>
        <v>2.693817321132843E-2</v>
      </c>
      <c r="AK27" s="361">
        <f t="shared" si="20"/>
        <v>2.693817321132843E-2</v>
      </c>
    </row>
    <row r="28" spans="2:37">
      <c r="B28" s="206"/>
      <c r="C28" s="229" t="s">
        <v>298</v>
      </c>
      <c r="D28" s="230"/>
      <c r="E28" s="230"/>
      <c r="F28" s="230"/>
      <c r="G28" s="230"/>
      <c r="H28" s="231"/>
      <c r="I28" s="230"/>
      <c r="J28" s="230"/>
      <c r="K28" s="230"/>
      <c r="L28" s="230"/>
      <c r="M28" s="231">
        <f>M26+M17</f>
        <v>-109.18500000000002</v>
      </c>
      <c r="N28" s="230">
        <f t="shared" ref="N28:AK28" si="21">N26+N17</f>
        <v>-7.1930000000000263</v>
      </c>
      <c r="O28" s="230">
        <f t="shared" si="21"/>
        <v>-9.0390000000000157</v>
      </c>
      <c r="P28" s="230">
        <f t="shared" si="21"/>
        <v>-12.721000000000004</v>
      </c>
      <c r="Q28" s="230">
        <f t="shared" si="21"/>
        <v>-22.812000000000012</v>
      </c>
      <c r="R28" s="231">
        <f t="shared" si="21"/>
        <v>-39.008000000000045</v>
      </c>
      <c r="S28" s="231">
        <f t="shared" si="21"/>
        <v>-21.026999999999987</v>
      </c>
      <c r="T28" s="231">
        <f t="shared" si="21"/>
        <v>0</v>
      </c>
      <c r="U28" s="231">
        <f t="shared" si="21"/>
        <v>0</v>
      </c>
      <c r="V28" s="231">
        <f t="shared" si="21"/>
        <v>0</v>
      </c>
      <c r="W28" s="231">
        <f t="shared" si="21"/>
        <v>-19.681473948031314</v>
      </c>
      <c r="X28" s="231">
        <f t="shared" si="21"/>
        <v>14.132973983237914</v>
      </c>
      <c r="Y28" s="231">
        <f t="shared" si="21"/>
        <v>60.055939058839243</v>
      </c>
      <c r="Z28" s="231">
        <f t="shared" si="21"/>
        <v>120.391995516446</v>
      </c>
      <c r="AA28" s="231">
        <f t="shared" si="21"/>
        <v>195.88649055142611</v>
      </c>
      <c r="AB28" s="231">
        <f t="shared" si="21"/>
        <v>277.43390439139392</v>
      </c>
      <c r="AC28" s="231">
        <f t="shared" si="21"/>
        <v>362.78826971681502</v>
      </c>
      <c r="AD28" s="231">
        <f t="shared" si="21"/>
        <v>448.35524174801753</v>
      </c>
      <c r="AE28" s="231">
        <f t="shared" si="21"/>
        <v>534.62856569275164</v>
      </c>
      <c r="AF28" s="231">
        <f t="shared" si="21"/>
        <v>511.86648955086167</v>
      </c>
      <c r="AG28" s="231">
        <f t="shared" si="21"/>
        <v>468.78095012741403</v>
      </c>
      <c r="AH28" s="231">
        <f t="shared" si="21"/>
        <v>459.45427824157451</v>
      </c>
      <c r="AI28" s="231">
        <f t="shared" si="21"/>
        <v>451.48363038343064</v>
      </c>
      <c r="AJ28" s="231">
        <f t="shared" si="21"/>
        <v>434.67651009777052</v>
      </c>
      <c r="AK28" s="231">
        <f t="shared" si="21"/>
        <v>426.40504166094928</v>
      </c>
    </row>
    <row r="29" spans="2:37">
      <c r="B29" s="206"/>
      <c r="C29" s="229"/>
      <c r="D29" s="230"/>
      <c r="E29" s="230"/>
      <c r="F29" s="230"/>
      <c r="G29" s="230"/>
      <c r="H29" s="231"/>
      <c r="I29" s="230"/>
      <c r="J29" s="230"/>
      <c r="K29" s="230"/>
      <c r="L29" s="230"/>
      <c r="M29" s="231"/>
      <c r="N29" s="230"/>
      <c r="O29" s="230"/>
      <c r="P29" s="230"/>
      <c r="Q29" s="230"/>
      <c r="R29" s="231"/>
      <c r="S29" s="231"/>
      <c r="T29" s="231"/>
      <c r="U29" s="231"/>
      <c r="V29" s="231"/>
      <c r="W29" s="231"/>
      <c r="X29" s="231"/>
      <c r="Y29" s="231"/>
      <c r="Z29" s="231"/>
      <c r="AA29" s="231"/>
      <c r="AB29" s="231"/>
      <c r="AC29" s="231"/>
      <c r="AD29" s="231"/>
      <c r="AE29" s="231"/>
      <c r="AF29" s="231"/>
      <c r="AG29" s="231"/>
      <c r="AH29" s="231"/>
      <c r="AI29" s="231"/>
      <c r="AJ29" s="231"/>
      <c r="AK29" s="231"/>
    </row>
    <row r="30" spans="2:37">
      <c r="B30" s="206"/>
      <c r="C30" s="229"/>
      <c r="D30" s="232"/>
      <c r="E30" s="232"/>
      <c r="F30" s="232"/>
      <c r="G30" s="232"/>
      <c r="H30" s="206"/>
      <c r="I30" s="232"/>
      <c r="J30" s="232"/>
      <c r="K30" s="232"/>
      <c r="L30" s="232"/>
      <c r="M30" s="206"/>
      <c r="N30" s="232"/>
      <c r="O30" s="232"/>
      <c r="P30" s="232"/>
      <c r="Q30" s="232"/>
      <c r="R30" s="206"/>
      <c r="S30" s="232"/>
      <c r="T30" s="232"/>
      <c r="U30" s="232"/>
      <c r="V30" s="232"/>
      <c r="W30" s="206"/>
      <c r="X30" s="206"/>
      <c r="Y30" s="206"/>
      <c r="Z30" s="206"/>
      <c r="AA30" s="206"/>
      <c r="AB30" s="206"/>
      <c r="AC30" s="206"/>
      <c r="AD30" s="206"/>
      <c r="AE30" s="206"/>
      <c r="AF30" s="206"/>
      <c r="AG30" s="206"/>
      <c r="AH30" s="206"/>
      <c r="AI30" s="206"/>
      <c r="AJ30" s="206"/>
      <c r="AK30" s="206"/>
    </row>
    <row r="31" spans="2:37">
      <c r="B31" s="206"/>
      <c r="C31" s="233" t="s">
        <v>59</v>
      </c>
      <c r="D31" s="234">
        <f t="shared" ref="D31:M31" si="22">D24/D35</f>
        <v>-0.20414575079646854</v>
      </c>
      <c r="E31" s="234">
        <f t="shared" si="22"/>
        <v>-0.24675950266847213</v>
      </c>
      <c r="F31" s="234">
        <f t="shared" si="22"/>
        <v>-0.23404199213599686</v>
      </c>
      <c r="G31" s="234">
        <f t="shared" si="22"/>
        <v>-0.19621893914172972</v>
      </c>
      <c r="H31" s="234">
        <f t="shared" si="22"/>
        <v>-0.87939145490215309</v>
      </c>
      <c r="I31" s="234">
        <f t="shared" si="22"/>
        <v>-0.13537286756096839</v>
      </c>
      <c r="J31" s="234">
        <f t="shared" si="22"/>
        <v>0.21128936108204063</v>
      </c>
      <c r="K31" s="234">
        <f t="shared" si="22"/>
        <v>-3.6956743658763294E-2</v>
      </c>
      <c r="L31" s="234">
        <f t="shared" si="22"/>
        <v>-6.6978657366014452E-2</v>
      </c>
      <c r="M31" s="234">
        <f t="shared" si="22"/>
        <v>-2.4272027557995634E-2</v>
      </c>
      <c r="N31" s="234">
        <f>N24/N35</f>
        <v>-2.1306419210819931E-2</v>
      </c>
      <c r="O31" s="234">
        <f>O24/O35</f>
        <v>-2.7761134411823488E-2</v>
      </c>
      <c r="P31" s="234">
        <f>P24/P35</f>
        <v>-3.239068674740421E-2</v>
      </c>
      <c r="Q31" s="234">
        <f>Q24/Q35</f>
        <v>-7.7378676860996101E-2</v>
      </c>
      <c r="R31" s="234">
        <f t="shared" ref="R31:AK31" si="23">R24/R35</f>
        <v>-0.15902103217896102</v>
      </c>
      <c r="S31" s="234">
        <f t="shared" si="23"/>
        <v>-5.197772647305883E-2</v>
      </c>
      <c r="T31" s="234" t="e">
        <f t="shared" si="23"/>
        <v>#DIV/0!</v>
      </c>
      <c r="U31" s="234" t="e">
        <f t="shared" si="23"/>
        <v>#DIV/0!</v>
      </c>
      <c r="V31" s="234" t="e">
        <f t="shared" si="23"/>
        <v>#DIV/0!</v>
      </c>
      <c r="W31" s="234">
        <f t="shared" si="23"/>
        <v>-0.10069431597956512</v>
      </c>
      <c r="X31" s="234">
        <f t="shared" si="23"/>
        <v>-1.7278878080047591E-2</v>
      </c>
      <c r="Y31" s="234">
        <f t="shared" si="23"/>
        <v>0.10353250799299499</v>
      </c>
      <c r="Z31" s="234">
        <f t="shared" si="23"/>
        <v>0.26696580956151811</v>
      </c>
      <c r="AA31" s="234">
        <f t="shared" si="23"/>
        <v>0.47387933167402535</v>
      </c>
      <c r="AB31" s="234">
        <f t="shared" si="23"/>
        <v>0.70148473124526067</v>
      </c>
      <c r="AC31" s="234">
        <f t="shared" si="23"/>
        <v>0.94217819382255175</v>
      </c>
      <c r="AD31" s="234">
        <f t="shared" si="23"/>
        <v>1.1854741286083168</v>
      </c>
      <c r="AE31" s="234">
        <f t="shared" si="23"/>
        <v>1.4318895127951969</v>
      </c>
      <c r="AF31" s="234">
        <f t="shared" si="23"/>
        <v>1.3839708765606735</v>
      </c>
      <c r="AG31" s="234">
        <f t="shared" si="23"/>
        <v>1.2731993239359805</v>
      </c>
      <c r="AH31" s="234">
        <f t="shared" si="23"/>
        <v>1.2528675192411634</v>
      </c>
      <c r="AI31" s="234">
        <f t="shared" si="23"/>
        <v>1.235471771227683</v>
      </c>
      <c r="AJ31" s="234">
        <f t="shared" si="23"/>
        <v>1.1931597169927251</v>
      </c>
      <c r="AK31" s="234">
        <f t="shared" si="23"/>
        <v>1.1737103777155282</v>
      </c>
    </row>
    <row r="32" spans="2:37">
      <c r="B32" s="206"/>
      <c r="C32" s="235"/>
      <c r="D32" s="236"/>
      <c r="E32" s="236"/>
      <c r="F32" s="236"/>
      <c r="G32" s="236"/>
      <c r="H32" s="237"/>
      <c r="I32" s="236"/>
      <c r="J32" s="236"/>
      <c r="K32" s="236"/>
      <c r="L32" s="236"/>
      <c r="M32" s="237"/>
      <c r="N32" s="236"/>
      <c r="O32" s="236"/>
      <c r="P32" s="236"/>
      <c r="Q32" s="236"/>
      <c r="R32" s="238"/>
      <c r="S32" s="236"/>
      <c r="T32" s="236"/>
      <c r="U32" s="236"/>
      <c r="V32" s="236"/>
      <c r="W32" s="238"/>
      <c r="X32" s="238"/>
      <c r="Y32" s="237"/>
      <c r="Z32" s="237"/>
      <c r="AA32" s="237"/>
      <c r="AB32" s="237"/>
      <c r="AC32" s="237"/>
      <c r="AD32" s="237"/>
      <c r="AE32" s="237"/>
      <c r="AF32" s="237"/>
      <c r="AG32" s="237"/>
      <c r="AH32" s="237"/>
      <c r="AI32" s="237"/>
      <c r="AJ32" s="237"/>
      <c r="AK32" s="237"/>
    </row>
    <row r="33" spans="2:37">
      <c r="B33" s="206"/>
      <c r="C33" s="235" t="s">
        <v>76</v>
      </c>
      <c r="D33" s="215"/>
      <c r="E33" s="215"/>
      <c r="F33" s="215"/>
      <c r="G33" s="215"/>
      <c r="H33" s="226"/>
      <c r="I33" s="215"/>
      <c r="J33" s="215"/>
      <c r="K33" s="215"/>
      <c r="L33" s="215"/>
      <c r="M33" s="223"/>
      <c r="N33" s="215"/>
      <c r="O33" s="215"/>
      <c r="P33" s="215"/>
      <c r="Q33" s="215"/>
      <c r="R33" s="227"/>
      <c r="S33" s="215"/>
      <c r="T33" s="215"/>
      <c r="U33" s="215"/>
      <c r="V33" s="215"/>
      <c r="W33" s="227"/>
      <c r="X33" s="227"/>
      <c r="Y33" s="227"/>
      <c r="Z33" s="227"/>
      <c r="AA33" s="227"/>
      <c r="AB33" s="227"/>
      <c r="AC33" s="227"/>
      <c r="AD33" s="227"/>
      <c r="AE33" s="227"/>
      <c r="AF33" s="227"/>
      <c r="AG33" s="227"/>
      <c r="AH33" s="227"/>
      <c r="AI33" s="227"/>
      <c r="AJ33" s="227"/>
      <c r="AK33" s="227"/>
    </row>
    <row r="34" spans="2:37">
      <c r="B34" s="206"/>
      <c r="C34" s="239" t="s">
        <v>74</v>
      </c>
      <c r="D34" s="213">
        <v>340.25200000000001</v>
      </c>
      <c r="E34" s="213">
        <v>340.45699999999999</v>
      </c>
      <c r="F34" s="213">
        <v>341.30200000000002</v>
      </c>
      <c r="G34" s="213">
        <v>366.45800000000003</v>
      </c>
      <c r="H34" s="226">
        <v>347.12299999999999</v>
      </c>
      <c r="I34" s="213">
        <v>369.82299999999998</v>
      </c>
      <c r="J34" s="213">
        <v>371.71199999999999</v>
      </c>
      <c r="K34" s="213">
        <v>372.24599999999998</v>
      </c>
      <c r="L34" s="213">
        <v>372.447</v>
      </c>
      <c r="M34" s="226">
        <v>371.58</v>
      </c>
      <c r="N34" s="213">
        <v>373.83100000000002</v>
      </c>
      <c r="O34" s="213">
        <v>375.52499999999998</v>
      </c>
      <c r="P34" s="213">
        <v>376.28100000000001</v>
      </c>
      <c r="Q34" s="213">
        <v>376.68</v>
      </c>
      <c r="R34" s="223">
        <f>AVERAGE(N34:Q34)</f>
        <v>375.57925</v>
      </c>
      <c r="S34" s="213">
        <v>378.56599999999997</v>
      </c>
      <c r="T34" s="213"/>
      <c r="U34" s="213"/>
      <c r="V34" s="213"/>
      <c r="W34" s="223">
        <f>R34</f>
        <v>375.57925</v>
      </c>
      <c r="X34" s="223">
        <f>W34</f>
        <v>375.57925</v>
      </c>
      <c r="Y34" s="223">
        <f t="shared" ref="Y34:AK34" si="24">X34</f>
        <v>375.57925</v>
      </c>
      <c r="Z34" s="223">
        <f t="shared" si="24"/>
        <v>375.57925</v>
      </c>
      <c r="AA34" s="223">
        <f t="shared" si="24"/>
        <v>375.57925</v>
      </c>
      <c r="AB34" s="223">
        <f t="shared" si="24"/>
        <v>375.57925</v>
      </c>
      <c r="AC34" s="223">
        <f t="shared" si="24"/>
        <v>375.57925</v>
      </c>
      <c r="AD34" s="223">
        <f t="shared" si="24"/>
        <v>375.57925</v>
      </c>
      <c r="AE34" s="223">
        <f t="shared" si="24"/>
        <v>375.57925</v>
      </c>
      <c r="AF34" s="223">
        <f t="shared" si="24"/>
        <v>375.57925</v>
      </c>
      <c r="AG34" s="223">
        <f t="shared" si="24"/>
        <v>375.57925</v>
      </c>
      <c r="AH34" s="223">
        <f t="shared" si="24"/>
        <v>375.57925</v>
      </c>
      <c r="AI34" s="223">
        <f t="shared" si="24"/>
        <v>375.57925</v>
      </c>
      <c r="AJ34" s="223">
        <f t="shared" si="24"/>
        <v>375.57925</v>
      </c>
      <c r="AK34" s="223">
        <f t="shared" si="24"/>
        <v>375.57925</v>
      </c>
    </row>
    <row r="35" spans="2:37">
      <c r="B35" s="206"/>
      <c r="C35" s="239" t="s">
        <v>75</v>
      </c>
      <c r="D35" s="213">
        <v>340.25200000000001</v>
      </c>
      <c r="E35" s="213">
        <v>340.45699999999999</v>
      </c>
      <c r="F35" s="213">
        <v>341.30200000000002</v>
      </c>
      <c r="G35" s="213">
        <v>366.45800000000003</v>
      </c>
      <c r="H35" s="226">
        <v>347.12299999999999</v>
      </c>
      <c r="I35" s="213">
        <v>369.82299999999998</v>
      </c>
      <c r="J35" s="213">
        <v>377.435</v>
      </c>
      <c r="K35" s="213">
        <v>372.24599999999998</v>
      </c>
      <c r="L35" s="213">
        <v>372.447</v>
      </c>
      <c r="M35" s="226">
        <v>371.58</v>
      </c>
      <c r="N35" s="213">
        <v>373.83100000000002</v>
      </c>
      <c r="O35" s="213">
        <v>375.52499999999998</v>
      </c>
      <c r="P35" s="213">
        <v>376.28100000000001</v>
      </c>
      <c r="Q35" s="213">
        <v>376.68</v>
      </c>
      <c r="R35" s="223">
        <f>AVERAGE(N35:Q35)</f>
        <v>375.57925</v>
      </c>
      <c r="S35" s="213">
        <v>378.56599999999997</v>
      </c>
      <c r="T35" s="213"/>
      <c r="U35" s="213"/>
      <c r="V35" s="213"/>
      <c r="W35" s="223">
        <f>R35</f>
        <v>375.57925</v>
      </c>
      <c r="X35" s="223">
        <f>W35</f>
        <v>375.57925</v>
      </c>
      <c r="Y35" s="223">
        <f t="shared" ref="Y35:AK35" si="25">X35</f>
        <v>375.57925</v>
      </c>
      <c r="Z35" s="223">
        <f t="shared" si="25"/>
        <v>375.57925</v>
      </c>
      <c r="AA35" s="223">
        <f t="shared" si="25"/>
        <v>375.57925</v>
      </c>
      <c r="AB35" s="223">
        <f t="shared" si="25"/>
        <v>375.57925</v>
      </c>
      <c r="AC35" s="223">
        <f t="shared" si="25"/>
        <v>375.57925</v>
      </c>
      <c r="AD35" s="223">
        <f t="shared" si="25"/>
        <v>375.57925</v>
      </c>
      <c r="AE35" s="223">
        <f t="shared" si="25"/>
        <v>375.57925</v>
      </c>
      <c r="AF35" s="223">
        <f t="shared" si="25"/>
        <v>375.57925</v>
      </c>
      <c r="AG35" s="223">
        <f t="shared" si="25"/>
        <v>375.57925</v>
      </c>
      <c r="AH35" s="223">
        <f t="shared" si="25"/>
        <v>375.57925</v>
      </c>
      <c r="AI35" s="223">
        <f t="shared" si="25"/>
        <v>375.57925</v>
      </c>
      <c r="AJ35" s="223">
        <f t="shared" si="25"/>
        <v>375.57925</v>
      </c>
      <c r="AK35" s="223">
        <f t="shared" si="25"/>
        <v>375.57925</v>
      </c>
    </row>
    <row r="36" spans="2:37">
      <c r="B36" s="240"/>
      <c r="C36" s="240"/>
      <c r="D36" s="241"/>
      <c r="E36" s="241"/>
      <c r="F36" s="241"/>
      <c r="G36" s="219"/>
      <c r="H36" s="242"/>
      <c r="I36" s="241"/>
      <c r="J36" s="241"/>
      <c r="K36" s="241"/>
      <c r="L36" s="241"/>
      <c r="M36" s="243"/>
      <c r="N36" s="244"/>
      <c r="O36" s="244"/>
      <c r="P36" s="244"/>
      <c r="Q36" s="244"/>
      <c r="R36" s="242"/>
      <c r="S36" s="244"/>
      <c r="T36" s="244"/>
      <c r="U36" s="244"/>
      <c r="V36" s="244"/>
      <c r="W36" s="242"/>
      <c r="X36" s="242"/>
      <c r="Y36" s="242"/>
      <c r="Z36" s="242"/>
      <c r="AA36" s="242"/>
      <c r="AB36" s="242"/>
      <c r="AC36" s="242"/>
      <c r="AD36" s="242"/>
      <c r="AE36" s="242"/>
      <c r="AF36" s="242"/>
      <c r="AG36" s="242"/>
      <c r="AH36" s="242"/>
      <c r="AI36" s="242"/>
      <c r="AJ36" s="242"/>
      <c r="AK36" s="242"/>
    </row>
    <row r="37" spans="2:37" s="259" customFormat="1">
      <c r="B37" s="254"/>
      <c r="C37" s="260" t="s">
        <v>61</v>
      </c>
      <c r="D37" s="254"/>
      <c r="E37" s="254"/>
      <c r="F37" s="254"/>
      <c r="G37" s="254"/>
      <c r="H37" s="261"/>
      <c r="I37" s="261"/>
      <c r="J37" s="261"/>
      <c r="K37" s="261"/>
      <c r="L37" s="261"/>
      <c r="M37" s="261"/>
      <c r="N37" s="261"/>
      <c r="O37" s="261"/>
      <c r="P37" s="261"/>
      <c r="Q37" s="261"/>
      <c r="R37" s="261"/>
      <c r="S37" s="261"/>
      <c r="T37" s="261"/>
      <c r="U37" s="261"/>
      <c r="V37" s="261"/>
      <c r="W37" s="261"/>
      <c r="X37" s="261"/>
      <c r="Y37" s="261"/>
      <c r="Z37" s="261"/>
      <c r="AA37" s="261"/>
      <c r="AB37" s="261"/>
      <c r="AC37" s="261"/>
      <c r="AD37" s="261"/>
      <c r="AE37" s="261"/>
      <c r="AF37" s="261"/>
      <c r="AG37" s="261"/>
      <c r="AH37" s="261"/>
      <c r="AI37" s="261"/>
      <c r="AJ37" s="261"/>
      <c r="AK37" s="261"/>
    </row>
    <row r="38" spans="2:37">
      <c r="B38" s="207"/>
      <c r="C38" s="208"/>
      <c r="D38" s="209"/>
      <c r="E38" s="209"/>
      <c r="F38" s="209"/>
      <c r="G38" s="209"/>
      <c r="H38" s="210"/>
      <c r="I38" s="211"/>
      <c r="J38" s="211"/>
      <c r="K38" s="211"/>
      <c r="L38" s="211"/>
      <c r="M38" s="210"/>
      <c r="N38" s="211"/>
      <c r="O38" s="211"/>
      <c r="P38" s="211"/>
      <c r="Q38" s="211"/>
      <c r="R38" s="210"/>
      <c r="S38" s="211"/>
      <c r="T38" s="211"/>
      <c r="U38" s="211"/>
      <c r="V38" s="211"/>
      <c r="W38" s="210"/>
      <c r="X38" s="210"/>
      <c r="Y38" s="210"/>
      <c r="Z38" s="210"/>
      <c r="AA38" s="210"/>
      <c r="AB38" s="210"/>
      <c r="AC38" s="210"/>
      <c r="AD38" s="210"/>
      <c r="AE38" s="210"/>
      <c r="AF38" s="210"/>
      <c r="AG38" s="210"/>
      <c r="AH38" s="210"/>
      <c r="AI38" s="210"/>
      <c r="AJ38" s="210"/>
      <c r="AK38" s="210"/>
    </row>
    <row r="39" spans="2:37">
      <c r="B39" s="207"/>
      <c r="C39" s="245" t="s">
        <v>181</v>
      </c>
      <c r="D39" s="246">
        <f t="shared" ref="D39:S39" si="26">D14/D11</f>
        <v>14.299572509043077</v>
      </c>
      <c r="E39" s="246">
        <f t="shared" si="26"/>
        <v>13.737210718635811</v>
      </c>
      <c r="F39" s="246">
        <f t="shared" si="26"/>
        <v>11.959917355371902</v>
      </c>
      <c r="G39" s="246">
        <f t="shared" si="26"/>
        <v>4.3712052900510967</v>
      </c>
      <c r="H39" s="247">
        <f t="shared" si="26"/>
        <v>9.5218520683161252</v>
      </c>
      <c r="I39" s="246">
        <f t="shared" si="26"/>
        <v>0.77394450531250791</v>
      </c>
      <c r="J39" s="246">
        <f t="shared" si="26"/>
        <v>0.45069268996918282</v>
      </c>
      <c r="K39" s="246">
        <f t="shared" si="26"/>
        <v>0.39903925426784359</v>
      </c>
      <c r="L39" s="246">
        <f t="shared" si="26"/>
        <v>0.39912538046866397</v>
      </c>
      <c r="M39" s="247">
        <f t="shared" si="26"/>
        <v>0.45828247658448218</v>
      </c>
      <c r="N39" s="246">
        <f t="shared" si="26"/>
        <v>0.38027737020549934</v>
      </c>
      <c r="O39" s="246">
        <f t="shared" si="26"/>
        <v>0.37704147670593668</v>
      </c>
      <c r="P39" s="246">
        <f t="shared" si="26"/>
        <v>0.41541593398174426</v>
      </c>
      <c r="Q39" s="246">
        <f t="shared" si="26"/>
        <v>0.38357328871557528</v>
      </c>
      <c r="R39" s="247">
        <f>R14/R11</f>
        <v>0.38959418063182255</v>
      </c>
      <c r="S39" s="246">
        <f t="shared" si="26"/>
        <v>0.39768866501383915</v>
      </c>
      <c r="T39" s="248"/>
      <c r="U39" s="248"/>
      <c r="V39" s="248"/>
      <c r="W39" s="252">
        <f>R39-0.02</f>
        <v>0.36959418063182253</v>
      </c>
      <c r="X39" s="252">
        <f>W39-0.02</f>
        <v>0.34959418063182252</v>
      </c>
      <c r="Y39" s="252">
        <f t="shared" ref="Y39:AF39" si="27">X39-0.02</f>
        <v>0.3295941806318225</v>
      </c>
      <c r="Z39" s="252">
        <f t="shared" si="27"/>
        <v>0.30959418063182248</v>
      </c>
      <c r="AA39" s="252">
        <f t="shared" si="27"/>
        <v>0.28959418063182246</v>
      </c>
      <c r="AB39" s="252">
        <f t="shared" si="27"/>
        <v>0.26959418063182244</v>
      </c>
      <c r="AC39" s="252">
        <f t="shared" si="27"/>
        <v>0.24959418063182245</v>
      </c>
      <c r="AD39" s="252">
        <f t="shared" si="27"/>
        <v>0.22959418063182246</v>
      </c>
      <c r="AE39" s="252">
        <f t="shared" si="27"/>
        <v>0.20959418063182247</v>
      </c>
      <c r="AF39" s="252">
        <f t="shared" si="27"/>
        <v>0.18959418063182248</v>
      </c>
      <c r="AG39" s="252">
        <f>AF39</f>
        <v>0.18959418063182248</v>
      </c>
      <c r="AH39" s="252">
        <f>AG39</f>
        <v>0.18959418063182248</v>
      </c>
      <c r="AI39" s="252">
        <f>AH39</f>
        <v>0.18959418063182248</v>
      </c>
      <c r="AJ39" s="252">
        <f>AI39</f>
        <v>0.18959418063182248</v>
      </c>
      <c r="AK39" s="252">
        <f>AJ39</f>
        <v>0.18959418063182248</v>
      </c>
    </row>
    <row r="40" spans="2:37">
      <c r="B40" s="207"/>
      <c r="C40" s="249" t="s">
        <v>182</v>
      </c>
      <c r="D40" s="246"/>
      <c r="E40" s="246"/>
      <c r="F40" s="246"/>
      <c r="G40" s="246"/>
      <c r="H40" s="247"/>
      <c r="I40" s="246">
        <f t="shared" ref="I40:S40" si="28">I14/D14-1</f>
        <v>-0.30148327009313558</v>
      </c>
      <c r="J40" s="246">
        <f t="shared" si="28"/>
        <v>-0.28031831179482636</v>
      </c>
      <c r="K40" s="246">
        <f t="shared" si="28"/>
        <v>0.25422381923090209</v>
      </c>
      <c r="L40" s="246">
        <f t="shared" si="28"/>
        <v>0.49676820463453208</v>
      </c>
      <c r="M40" s="247">
        <f t="shared" si="28"/>
        <v>-2.6932283958616132E-2</v>
      </c>
      <c r="N40" s="246">
        <f t="shared" si="28"/>
        <v>0.51025514403292194</v>
      </c>
      <c r="O40" s="246">
        <f t="shared" si="28"/>
        <v>0.40863030153694524</v>
      </c>
      <c r="P40" s="246">
        <f t="shared" si="28"/>
        <v>0.56838654582518378</v>
      </c>
      <c r="Q40" s="246">
        <f t="shared" si="28"/>
        <v>0.30593775123463884</v>
      </c>
      <c r="R40" s="247">
        <f t="shared" si="28"/>
        <v>0.43957722984622727</v>
      </c>
      <c r="S40" s="246">
        <f t="shared" si="28"/>
        <v>0.32175088285303222</v>
      </c>
      <c r="T40" s="246"/>
      <c r="U40" s="246"/>
      <c r="V40" s="246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7"/>
      <c r="AH40" s="247"/>
      <c r="AI40" s="247"/>
      <c r="AJ40" s="247"/>
      <c r="AK40" s="247"/>
    </row>
    <row r="41" spans="2:37">
      <c r="B41" s="207"/>
      <c r="C41" s="245" t="s">
        <v>183</v>
      </c>
      <c r="D41" s="246">
        <f t="shared" ref="D41:S41" si="29">D15/D11</f>
        <v>8.6067083196317</v>
      </c>
      <c r="E41" s="246">
        <f t="shared" si="29"/>
        <v>11.50609013398295</v>
      </c>
      <c r="F41" s="246">
        <f t="shared" si="29"/>
        <v>21.770661157024794</v>
      </c>
      <c r="G41" s="246">
        <f t="shared" si="29"/>
        <v>7.3764652840396749</v>
      </c>
      <c r="H41" s="247">
        <f t="shared" si="29"/>
        <v>10.762192350152608</v>
      </c>
      <c r="I41" s="246">
        <f t="shared" si="29"/>
        <v>1.403368410324356</v>
      </c>
      <c r="J41" s="246">
        <f t="shared" si="29"/>
        <v>0.86444654210277905</v>
      </c>
      <c r="K41" s="246">
        <f t="shared" si="29"/>
        <v>0.70547756977498322</v>
      </c>
      <c r="L41" s="246">
        <f t="shared" si="29"/>
        <v>0.71831566980820705</v>
      </c>
      <c r="M41" s="247">
        <f t="shared" si="29"/>
        <v>0.8347359089332288</v>
      </c>
      <c r="N41" s="246">
        <f t="shared" si="29"/>
        <v>0.59007899994197288</v>
      </c>
      <c r="O41" s="246">
        <f t="shared" si="29"/>
        <v>0.62568736242446232</v>
      </c>
      <c r="P41" s="246">
        <f t="shared" si="29"/>
        <v>0.62169379729009944</v>
      </c>
      <c r="Q41" s="246">
        <f t="shared" si="29"/>
        <v>0.70003778116608861</v>
      </c>
      <c r="R41" s="247">
        <f t="shared" si="29"/>
        <v>0.63740480458265758</v>
      </c>
      <c r="S41" s="246">
        <f t="shared" si="29"/>
        <v>0.66278383377277561</v>
      </c>
      <c r="T41" s="248"/>
      <c r="U41" s="248"/>
      <c r="V41" s="248"/>
      <c r="W41" s="252">
        <f>R$41-($R$41-$AK$41)/15</f>
        <v>0.60824448427714706</v>
      </c>
      <c r="X41" s="252">
        <f>W$41-($R$41-$AK$41)/15</f>
        <v>0.57908416397163653</v>
      </c>
      <c r="Y41" s="252">
        <f t="shared" ref="Y41:AJ41" si="30">X$41-($R$41-$AK$41)/15</f>
        <v>0.54992384366612601</v>
      </c>
      <c r="Z41" s="252">
        <f t="shared" si="30"/>
        <v>0.52076352336061549</v>
      </c>
      <c r="AA41" s="252">
        <f t="shared" si="30"/>
        <v>0.49160320305510496</v>
      </c>
      <c r="AB41" s="252">
        <f t="shared" si="30"/>
        <v>0.46244288274959444</v>
      </c>
      <c r="AC41" s="252">
        <f t="shared" si="30"/>
        <v>0.43328256244408392</v>
      </c>
      <c r="AD41" s="252">
        <f t="shared" si="30"/>
        <v>0.4041222421385734</v>
      </c>
      <c r="AE41" s="252">
        <f t="shared" si="30"/>
        <v>0.37496192183306287</v>
      </c>
      <c r="AF41" s="252">
        <f t="shared" si="30"/>
        <v>0.34580160152755235</v>
      </c>
      <c r="AG41" s="252">
        <f t="shared" si="30"/>
        <v>0.31664128122204183</v>
      </c>
      <c r="AH41" s="252">
        <f t="shared" si="30"/>
        <v>0.2874809609165313</v>
      </c>
      <c r="AI41" s="252">
        <f t="shared" si="30"/>
        <v>0.25832064061102078</v>
      </c>
      <c r="AJ41" s="252">
        <f t="shared" si="30"/>
        <v>0.22916032030551028</v>
      </c>
      <c r="AK41" s="252">
        <v>0.2</v>
      </c>
    </row>
    <row r="42" spans="2:37">
      <c r="B42" s="207"/>
      <c r="C42" s="249" t="s">
        <v>184</v>
      </c>
      <c r="D42" s="246"/>
      <c r="E42" s="246"/>
      <c r="F42" s="246"/>
      <c r="G42" s="246"/>
      <c r="H42" s="247"/>
      <c r="I42" s="246">
        <f t="shared" ref="I42:W42" si="31">I15/D15-1</f>
        <v>1.1043823787872999</v>
      </c>
      <c r="J42" s="246">
        <f t="shared" si="31"/>
        <v>0.64804424919282266</v>
      </c>
      <c r="K42" s="246">
        <f t="shared" si="31"/>
        <v>0.21814558223403235</v>
      </c>
      <c r="L42" s="246">
        <f t="shared" si="31"/>
        <v>0.59629606992237649</v>
      </c>
      <c r="M42" s="247">
        <f t="shared" si="31"/>
        <v>0.56812106657334049</v>
      </c>
      <c r="N42" s="246">
        <f t="shared" si="31"/>
        <v>0.29240350049021391</v>
      </c>
      <c r="O42" s="246">
        <f t="shared" si="31"/>
        <v>0.21873042891782957</v>
      </c>
      <c r="P42" s="246">
        <f t="shared" si="31"/>
        <v>0.32763563838075349</v>
      </c>
      <c r="Q42" s="246">
        <f t="shared" si="31"/>
        <v>0.32430983650495837</v>
      </c>
      <c r="R42" s="247">
        <f t="shared" si="31"/>
        <v>0.29306987840541798</v>
      </c>
      <c r="S42" s="247">
        <f t="shared" si="31"/>
        <v>0.41960861441636332</v>
      </c>
      <c r="T42" s="247">
        <f t="shared" si="31"/>
        <v>-1</v>
      </c>
      <c r="U42" s="247">
        <f t="shared" si="31"/>
        <v>-1</v>
      </c>
      <c r="V42" s="247">
        <f t="shared" si="31"/>
        <v>-1</v>
      </c>
      <c r="W42" s="247">
        <f t="shared" si="31"/>
        <v>0.18051773239783109</v>
      </c>
      <c r="X42" s="247">
        <f>X15/W15-1</f>
        <v>8.673479451713817E-2</v>
      </c>
      <c r="Y42" s="247">
        <f t="shared" ref="Y42:AK42" si="32">Y15/X15-1</f>
        <v>0.12418777957215599</v>
      </c>
      <c r="Z42" s="247">
        <f t="shared" si="32"/>
        <v>0.10279231004471323</v>
      </c>
      <c r="AA42" s="247">
        <f t="shared" si="32"/>
        <v>8.2363695072903864E-2</v>
      </c>
      <c r="AB42" s="247">
        <f t="shared" si="32"/>
        <v>2.8540766177017618E-2</v>
      </c>
      <c r="AC42" s="247">
        <f t="shared" si="32"/>
        <v>-2.2722045516426759E-3</v>
      </c>
      <c r="AD42" s="247">
        <f t="shared" si="32"/>
        <v>-2.7812485915039598E-2</v>
      </c>
      <c r="AE42" s="247">
        <f t="shared" si="32"/>
        <v>-4.3410908786282287E-2</v>
      </c>
      <c r="AF42" s="247">
        <f t="shared" si="32"/>
        <v>-0.22232174781504643</v>
      </c>
      <c r="AG42" s="247">
        <f t="shared" si="32"/>
        <v>-0.21679921523745505</v>
      </c>
      <c r="AH42" s="247">
        <f t="shared" si="32"/>
        <v>-0.16529588498956027</v>
      </c>
      <c r="AI42" s="247">
        <f t="shared" si="32"/>
        <v>-0.16854416720140408</v>
      </c>
      <c r="AJ42" s="247">
        <f t="shared" si="32"/>
        <v>-0.19299707218780815</v>
      </c>
      <c r="AK42" s="247">
        <f t="shared" si="32"/>
        <v>-0.18859162198400026</v>
      </c>
    </row>
    <row r="43" spans="2:37">
      <c r="B43" s="207"/>
      <c r="C43" s="245" t="s">
        <v>185</v>
      </c>
      <c r="D43" s="246">
        <f t="shared" ref="D43:S43" si="33">D23/D22</f>
        <v>-1.4799555867227674E-2</v>
      </c>
      <c r="E43" s="246">
        <f t="shared" si="33"/>
        <v>4.3730741881962548E-3</v>
      </c>
      <c r="F43" s="246">
        <f t="shared" si="33"/>
        <v>7.0235194669583797E-3</v>
      </c>
      <c r="G43" s="246">
        <f t="shared" si="33"/>
        <v>3.6856398603336477E-3</v>
      </c>
      <c r="H43" s="247">
        <f t="shared" si="33"/>
        <v>6.1222351724047621E-4</v>
      </c>
      <c r="I43" s="246">
        <f t="shared" si="33"/>
        <v>1.1159612080033181E-2</v>
      </c>
      <c r="J43" s="246">
        <f t="shared" si="33"/>
        <v>-1.1221992569392492E-2</v>
      </c>
      <c r="K43" s="246">
        <f t="shared" si="33"/>
        <v>2.5377030162412992E-3</v>
      </c>
      <c r="L43" s="246">
        <f t="shared" si="33"/>
        <v>-5.5022203425671413E-2</v>
      </c>
      <c r="M43" s="247">
        <f t="shared" si="33"/>
        <v>1.9993480386830336E-2</v>
      </c>
      <c r="N43" s="246">
        <f t="shared" si="33"/>
        <v>-0.27890173410404506</v>
      </c>
      <c r="O43" s="246">
        <f t="shared" si="33"/>
        <v>0.4248275862068962</v>
      </c>
      <c r="P43" s="246">
        <f t="shared" si="33"/>
        <v>0.16394567155988474</v>
      </c>
      <c r="Q43" s="246">
        <f t="shared" si="33"/>
        <v>-9.822908816880177E-2</v>
      </c>
      <c r="R43" s="247">
        <f t="shared" si="33"/>
        <v>8.7764048204548514E-2</v>
      </c>
      <c r="S43" s="246">
        <f t="shared" si="33"/>
        <v>9.4894204231830787E-2</v>
      </c>
      <c r="T43" s="248"/>
      <c r="U43" s="248"/>
      <c r="V43" s="248"/>
      <c r="W43" s="252">
        <f>R43</f>
        <v>8.7764048204548514E-2</v>
      </c>
      <c r="X43" s="252">
        <f t="shared" ref="X43:AK43" si="34">W43</f>
        <v>8.7764048204548514E-2</v>
      </c>
      <c r="Y43" s="252">
        <f t="shared" si="34"/>
        <v>8.7764048204548514E-2</v>
      </c>
      <c r="Z43" s="252">
        <f t="shared" si="34"/>
        <v>8.7764048204548514E-2</v>
      </c>
      <c r="AA43" s="252">
        <f t="shared" si="34"/>
        <v>8.7764048204548514E-2</v>
      </c>
      <c r="AB43" s="252">
        <f t="shared" si="34"/>
        <v>8.7764048204548514E-2</v>
      </c>
      <c r="AC43" s="252">
        <f t="shared" si="34"/>
        <v>8.7764048204548514E-2</v>
      </c>
      <c r="AD43" s="252">
        <f t="shared" si="34"/>
        <v>8.7764048204548514E-2</v>
      </c>
      <c r="AE43" s="252">
        <f t="shared" si="34"/>
        <v>8.7764048204548514E-2</v>
      </c>
      <c r="AF43" s="252">
        <f t="shared" si="34"/>
        <v>8.7764048204548514E-2</v>
      </c>
      <c r="AG43" s="252">
        <f t="shared" si="34"/>
        <v>8.7764048204548514E-2</v>
      </c>
      <c r="AH43" s="252">
        <f t="shared" si="34"/>
        <v>8.7764048204548514E-2</v>
      </c>
      <c r="AI43" s="252">
        <f t="shared" si="34"/>
        <v>8.7764048204548514E-2</v>
      </c>
      <c r="AJ43" s="252">
        <f t="shared" si="34"/>
        <v>8.7764048204548514E-2</v>
      </c>
      <c r="AK43" s="252">
        <f t="shared" si="34"/>
        <v>8.7764048204548514E-2</v>
      </c>
    </row>
    <row r="44" spans="2:37">
      <c r="B44" s="207"/>
      <c r="C44" s="208"/>
      <c r="D44" s="209"/>
      <c r="E44" s="209"/>
      <c r="F44" s="209"/>
      <c r="G44" s="209"/>
      <c r="H44" s="207"/>
      <c r="I44" s="209"/>
      <c r="J44" s="209"/>
      <c r="K44" s="209"/>
      <c r="L44" s="209"/>
      <c r="M44" s="207"/>
      <c r="N44" s="209"/>
      <c r="O44" s="209"/>
      <c r="P44" s="209"/>
      <c r="Q44" s="209"/>
      <c r="R44" s="207"/>
      <c r="S44" s="209"/>
      <c r="T44" s="211"/>
      <c r="U44" s="211"/>
      <c r="V44" s="211"/>
      <c r="W44" s="207"/>
      <c r="X44" s="207"/>
      <c r="Y44" s="210"/>
      <c r="Z44" s="210"/>
      <c r="AA44" s="210"/>
      <c r="AB44" s="210"/>
      <c r="AC44" s="210"/>
      <c r="AD44" s="210"/>
      <c r="AE44" s="210"/>
      <c r="AF44" s="210"/>
      <c r="AG44" s="210"/>
      <c r="AH44" s="210"/>
      <c r="AI44" s="210"/>
      <c r="AJ44" s="210"/>
      <c r="AK44" s="210"/>
    </row>
    <row r="45" spans="2:37">
      <c r="B45" s="207"/>
      <c r="C45" s="250" t="s">
        <v>186</v>
      </c>
      <c r="D45" s="209"/>
      <c r="E45" s="209"/>
      <c r="F45" s="209"/>
      <c r="G45" s="209"/>
      <c r="H45" s="207"/>
      <c r="I45" s="209"/>
      <c r="J45" s="209"/>
      <c r="K45" s="209"/>
      <c r="L45" s="209"/>
      <c r="M45" s="207"/>
      <c r="N45" s="209"/>
      <c r="O45" s="209"/>
      <c r="P45" s="209"/>
      <c r="Q45" s="209"/>
      <c r="R45" s="207"/>
      <c r="S45" s="209"/>
      <c r="T45" s="211"/>
      <c r="U45" s="211"/>
      <c r="V45" s="211"/>
      <c r="W45" s="207"/>
      <c r="X45" s="207"/>
      <c r="Y45" s="210"/>
      <c r="Z45" s="210"/>
      <c r="AA45" s="210"/>
      <c r="AB45" s="210"/>
      <c r="AC45" s="210"/>
      <c r="AD45" s="210"/>
      <c r="AE45" s="210"/>
      <c r="AF45" s="210"/>
      <c r="AG45" s="210"/>
      <c r="AH45" s="210"/>
      <c r="AI45" s="210"/>
      <c r="AJ45" s="210"/>
      <c r="AK45" s="210"/>
    </row>
    <row r="46" spans="2:37">
      <c r="B46" s="207"/>
      <c r="C46" s="245" t="s">
        <v>187</v>
      </c>
      <c r="D46" s="251">
        <f t="shared" ref="D46:R46" si="35">D13/D11</f>
        <v>0.46563630384741861</v>
      </c>
      <c r="E46" s="251">
        <f t="shared" si="35"/>
        <v>0.45462850182704018</v>
      </c>
      <c r="F46" s="251">
        <f t="shared" si="35"/>
        <v>0.42190082644628096</v>
      </c>
      <c r="G46" s="251">
        <f t="shared" si="35"/>
        <v>0.72512774271115121</v>
      </c>
      <c r="H46" s="252">
        <f t="shared" si="35"/>
        <v>0.56854341190986424</v>
      </c>
      <c r="I46" s="251">
        <f t="shared" si="35"/>
        <v>0.86926389278161387</v>
      </c>
      <c r="J46" s="251">
        <f t="shared" si="35"/>
        <v>0.90810405619256496</v>
      </c>
      <c r="K46" s="251">
        <f t="shared" si="35"/>
        <v>0.91041101010212044</v>
      </c>
      <c r="L46" s="251">
        <f t="shared" si="35"/>
        <v>0.93309252264476139</v>
      </c>
      <c r="M46" s="252">
        <f t="shared" si="35"/>
        <v>0.91263667082085997</v>
      </c>
      <c r="N46" s="251">
        <f t="shared" si="35"/>
        <v>0.91072923661021443</v>
      </c>
      <c r="O46" s="251">
        <f t="shared" si="35"/>
        <v>0.92820927145766174</v>
      </c>
      <c r="P46" s="251">
        <f t="shared" si="35"/>
        <v>0.94429162440807579</v>
      </c>
      <c r="Q46" s="251">
        <f t="shared" si="35"/>
        <v>0.92970679116460442</v>
      </c>
      <c r="R46" s="252">
        <f t="shared" si="35"/>
        <v>0.92881137318500395</v>
      </c>
      <c r="S46" s="251">
        <f>S13/S11</f>
        <v>0.92255978382065518</v>
      </c>
      <c r="T46" s="253"/>
      <c r="U46" s="253"/>
      <c r="V46" s="253"/>
      <c r="W46" s="252">
        <f>AVERAGE(R46,M46)</f>
        <v>0.92072402200293202</v>
      </c>
      <c r="X46" s="252">
        <f>W46</f>
        <v>0.92072402200293202</v>
      </c>
      <c r="Y46" s="252">
        <f t="shared" ref="Y46:AK46" si="36">X46</f>
        <v>0.92072402200293202</v>
      </c>
      <c r="Z46" s="252">
        <f t="shared" si="36"/>
        <v>0.92072402200293202</v>
      </c>
      <c r="AA46" s="252">
        <f t="shared" si="36"/>
        <v>0.92072402200293202</v>
      </c>
      <c r="AB46" s="252">
        <f t="shared" si="36"/>
        <v>0.92072402200293202</v>
      </c>
      <c r="AC46" s="252">
        <f t="shared" si="36"/>
        <v>0.92072402200293202</v>
      </c>
      <c r="AD46" s="252">
        <f t="shared" si="36"/>
        <v>0.92072402200293202</v>
      </c>
      <c r="AE46" s="252">
        <f t="shared" si="36"/>
        <v>0.92072402200293202</v>
      </c>
      <c r="AF46" s="252">
        <f t="shared" si="36"/>
        <v>0.92072402200293202</v>
      </c>
      <c r="AG46" s="252">
        <f t="shared" si="36"/>
        <v>0.92072402200293202</v>
      </c>
      <c r="AH46" s="252">
        <f t="shared" si="36"/>
        <v>0.92072402200293202</v>
      </c>
      <c r="AI46" s="252">
        <f t="shared" si="36"/>
        <v>0.92072402200293202</v>
      </c>
      <c r="AJ46" s="252">
        <f t="shared" si="36"/>
        <v>0.92072402200293202</v>
      </c>
      <c r="AK46" s="252">
        <f t="shared" si="36"/>
        <v>0.92072402200293202</v>
      </c>
    </row>
    <row r="47" spans="2:37">
      <c r="B47" s="206"/>
      <c r="C47" s="245" t="s">
        <v>188</v>
      </c>
      <c r="D47" s="251">
        <f t="shared" ref="D47:S47" si="37">D17/D11</f>
        <v>-22.440644524827363</v>
      </c>
      <c r="E47" s="251">
        <f t="shared" si="37"/>
        <v>-24.788672350791721</v>
      </c>
      <c r="F47" s="251">
        <f t="shared" si="37"/>
        <v>-33.308677685950414</v>
      </c>
      <c r="G47" s="251">
        <f t="shared" si="37"/>
        <v>-11.022542831379621</v>
      </c>
      <c r="H47" s="252">
        <f t="shared" si="37"/>
        <v>-19.715501006558871</v>
      </c>
      <c r="I47" s="251">
        <f t="shared" si="37"/>
        <v>-1.3080490228552502</v>
      </c>
      <c r="J47" s="251">
        <f t="shared" si="37"/>
        <v>-0.40703517587939697</v>
      </c>
      <c r="K47" s="251">
        <f t="shared" si="37"/>
        <v>-0.19410581394070639</v>
      </c>
      <c r="L47" s="251">
        <f t="shared" si="37"/>
        <v>-0.18434852763210963</v>
      </c>
      <c r="M47" s="252">
        <f t="shared" si="37"/>
        <v>-0.380381714696851</v>
      </c>
      <c r="N47" s="251">
        <f t="shared" si="37"/>
        <v>-5.9627133537257855E-2</v>
      </c>
      <c r="O47" s="251">
        <f t="shared" si="37"/>
        <v>-7.4519567672737291E-2</v>
      </c>
      <c r="P47" s="251">
        <f t="shared" si="37"/>
        <v>-9.2818106863768055E-2</v>
      </c>
      <c r="Q47" s="251">
        <f t="shared" si="37"/>
        <v>-0.15390427871705961</v>
      </c>
      <c r="R47" s="252">
        <f t="shared" si="37"/>
        <v>-9.8187612029476276E-2</v>
      </c>
      <c r="S47" s="251">
        <f t="shared" si="37"/>
        <v>-0.13791271496595953</v>
      </c>
      <c r="T47" s="251"/>
      <c r="U47" s="251"/>
      <c r="V47" s="251"/>
      <c r="W47" s="252">
        <f>W17/W$11</f>
        <v>-5.7114642906037481E-2</v>
      </c>
      <c r="X47" s="252">
        <f t="shared" ref="X47:AK47" si="38">X17/X$11</f>
        <v>-7.9543226005269006E-3</v>
      </c>
      <c r="Y47" s="252">
        <f t="shared" si="38"/>
        <v>4.1205997704983587E-2</v>
      </c>
      <c r="Z47" s="252">
        <f t="shared" si="38"/>
        <v>9.0366318010494107E-2</v>
      </c>
      <c r="AA47" s="252">
        <f t="shared" si="38"/>
        <v>0.13952663831600459</v>
      </c>
      <c r="AB47" s="252">
        <f t="shared" si="38"/>
        <v>0.18868695862151513</v>
      </c>
      <c r="AC47" s="252">
        <f t="shared" si="38"/>
        <v>0.23784727892702573</v>
      </c>
      <c r="AD47" s="252">
        <f t="shared" si="38"/>
        <v>0.28700759923253616</v>
      </c>
      <c r="AE47" s="252">
        <f t="shared" si="38"/>
        <v>0.3361679195380467</v>
      </c>
      <c r="AF47" s="252">
        <f t="shared" si="38"/>
        <v>0.38532823984355724</v>
      </c>
      <c r="AG47" s="252">
        <f t="shared" si="38"/>
        <v>0.41448856014906771</v>
      </c>
      <c r="AH47" s="252">
        <f t="shared" si="38"/>
        <v>0.44364888045457812</v>
      </c>
      <c r="AI47" s="252">
        <f t="shared" si="38"/>
        <v>0.47280920076008881</v>
      </c>
      <c r="AJ47" s="252">
        <f t="shared" si="38"/>
        <v>0.50196952106559922</v>
      </c>
      <c r="AK47" s="252">
        <f t="shared" si="38"/>
        <v>0.53112984137110963</v>
      </c>
    </row>
    <row r="48" spans="2:37">
      <c r="B48" s="206"/>
      <c r="C48" s="245" t="s">
        <v>189</v>
      </c>
      <c r="D48" s="251">
        <f t="shared" ref="D48:S48" si="39">D24/D11</f>
        <v>-22.841499506741208</v>
      </c>
      <c r="E48" s="251">
        <f t="shared" si="39"/>
        <v>-25.581912302070648</v>
      </c>
      <c r="F48" s="251">
        <f t="shared" si="39"/>
        <v>-33.007851239669428</v>
      </c>
      <c r="G48" s="251">
        <f t="shared" si="39"/>
        <v>-10.806432221220318</v>
      </c>
      <c r="H48" s="252">
        <f t="shared" si="39"/>
        <v>-19.823170335736091</v>
      </c>
      <c r="I48" s="251">
        <f t="shared" si="39"/>
        <v>-1.2756134226819886</v>
      </c>
      <c r="J48" s="251">
        <f t="shared" si="39"/>
        <v>1.1070268469418916</v>
      </c>
      <c r="K48" s="251">
        <f t="shared" si="39"/>
        <v>-0.1512240164448011</v>
      </c>
      <c r="L48" s="251">
        <f t="shared" si="39"/>
        <v>-0.22870292273277334</v>
      </c>
      <c r="M48" s="252">
        <f t="shared" si="39"/>
        <v>-2.8969074814024956E-2</v>
      </c>
      <c r="N48" s="251">
        <f t="shared" si="39"/>
        <v>-6.6026709109447884E-2</v>
      </c>
      <c r="O48" s="251">
        <f t="shared" si="39"/>
        <v>-8.5946066267096596E-2</v>
      </c>
      <c r="P48" s="251">
        <f t="shared" si="39"/>
        <v>-8.8929100421005033E-2</v>
      </c>
      <c r="Q48" s="251">
        <f t="shared" si="39"/>
        <v>-0.1966442228549069</v>
      </c>
      <c r="R48" s="252">
        <f t="shared" si="39"/>
        <v>-0.11328610312876403</v>
      </c>
      <c r="S48" s="251">
        <f t="shared" si="39"/>
        <v>-0.12905828184644438</v>
      </c>
      <c r="T48" s="251"/>
      <c r="U48" s="251"/>
      <c r="V48" s="251"/>
      <c r="W48" s="252">
        <f>W24/W$11</f>
        <v>-5.7985226459130908E-2</v>
      </c>
      <c r="X48" s="252">
        <f t="shared" ref="X48:AK48" si="40">X24/X$11</f>
        <v>-8.7170167153354586E-3</v>
      </c>
      <c r="Y48" s="252">
        <f t="shared" si="40"/>
        <v>4.4121581888691787E-2</v>
      </c>
      <c r="Z48" s="252">
        <f t="shared" si="40"/>
        <v>9.7695433020500544E-2</v>
      </c>
      <c r="AA48" s="252">
        <f t="shared" si="40"/>
        <v>0.15124719025600705</v>
      </c>
      <c r="AB48" s="252">
        <f t="shared" si="40"/>
        <v>0.20476685352936747</v>
      </c>
      <c r="AC48" s="252">
        <f t="shared" si="40"/>
        <v>0.25827092798508011</v>
      </c>
      <c r="AD48" s="252">
        <f t="shared" si="40"/>
        <v>0.3117640673022723</v>
      </c>
      <c r="AE48" s="252">
        <f t="shared" si="40"/>
        <v>0.36525189272048536</v>
      </c>
      <c r="AF48" s="252">
        <f t="shared" si="40"/>
        <v>0.41864874899367838</v>
      </c>
      <c r="AG48" s="252">
        <f t="shared" si="40"/>
        <v>0.45028415596203253</v>
      </c>
      <c r="AH48" s="252">
        <f t="shared" si="40"/>
        <v>0.48195269805430813</v>
      </c>
      <c r="AI48" s="252">
        <f t="shared" si="40"/>
        <v>0.51362118601355955</v>
      </c>
      <c r="AJ48" s="252">
        <f t="shared" si="40"/>
        <v>0.54527286529928265</v>
      </c>
      <c r="AK48" s="252">
        <f t="shared" si="40"/>
        <v>0.57693559691912377</v>
      </c>
    </row>
    <row r="51" spans="2:37" s="259" customFormat="1">
      <c r="B51" s="254"/>
      <c r="C51" s="260" t="s">
        <v>306</v>
      </c>
      <c r="D51" s="254"/>
      <c r="E51" s="254"/>
      <c r="F51" s="254"/>
      <c r="G51" s="254"/>
      <c r="H51" s="261"/>
      <c r="I51" s="261"/>
      <c r="J51" s="261"/>
      <c r="K51" s="261"/>
      <c r="L51" s="261"/>
      <c r="M51" s="261"/>
      <c r="N51" s="261"/>
      <c r="O51" s="261"/>
      <c r="P51" s="261"/>
      <c r="Q51" s="261"/>
      <c r="R51" s="261"/>
      <c r="S51" s="261"/>
      <c r="T51" s="261"/>
      <c r="U51" s="261"/>
      <c r="V51" s="261"/>
      <c r="W51" s="261"/>
      <c r="X51" s="261"/>
      <c r="Y51" s="261"/>
      <c r="Z51" s="261"/>
      <c r="AA51" s="261"/>
      <c r="AB51" s="261"/>
      <c r="AC51" s="261"/>
      <c r="AD51" s="261"/>
      <c r="AE51" s="261"/>
      <c r="AF51" s="261"/>
      <c r="AG51" s="261"/>
      <c r="AH51" s="261"/>
      <c r="AI51" s="261"/>
      <c r="AJ51" s="261"/>
      <c r="AK51" s="261"/>
    </row>
    <row r="54" spans="2:37">
      <c r="C54" s="245" t="s">
        <v>194</v>
      </c>
      <c r="M54" s="223">
        <v>5.5730000000000004</v>
      </c>
      <c r="N54" s="223"/>
      <c r="O54" s="223"/>
      <c r="P54" s="223"/>
      <c r="Q54" s="223"/>
      <c r="R54" s="223">
        <v>5.4539999999999997</v>
      </c>
      <c r="W54" s="223">
        <f>R54</f>
        <v>5.4539999999999997</v>
      </c>
      <c r="X54" s="223">
        <f>W54</f>
        <v>5.4539999999999997</v>
      </c>
      <c r="Y54" s="223">
        <f t="shared" ref="Y54:AK54" si="41">X54</f>
        <v>5.4539999999999997</v>
      </c>
      <c r="Z54" s="223">
        <f t="shared" si="41"/>
        <v>5.4539999999999997</v>
      </c>
      <c r="AA54" s="223">
        <f t="shared" si="41"/>
        <v>5.4539999999999997</v>
      </c>
      <c r="AB54" s="223">
        <f t="shared" si="41"/>
        <v>5.4539999999999997</v>
      </c>
      <c r="AC54" s="223">
        <f t="shared" si="41"/>
        <v>5.4539999999999997</v>
      </c>
      <c r="AD54" s="223">
        <f t="shared" si="41"/>
        <v>5.4539999999999997</v>
      </c>
      <c r="AE54" s="223">
        <f t="shared" si="41"/>
        <v>5.4539999999999997</v>
      </c>
      <c r="AF54" s="223">
        <f t="shared" si="41"/>
        <v>5.4539999999999997</v>
      </c>
      <c r="AG54" s="223">
        <f t="shared" si="41"/>
        <v>5.4539999999999997</v>
      </c>
      <c r="AH54" s="223">
        <f t="shared" si="41"/>
        <v>5.4539999999999997</v>
      </c>
      <c r="AI54" s="223">
        <f t="shared" si="41"/>
        <v>5.4539999999999997</v>
      </c>
      <c r="AJ54" s="223">
        <f t="shared" si="41"/>
        <v>5.4539999999999997</v>
      </c>
      <c r="AK54" s="223">
        <f t="shared" si="41"/>
        <v>5.4539999999999997</v>
      </c>
    </row>
    <row r="55" spans="2:37">
      <c r="C55" s="58" t="s">
        <v>193</v>
      </c>
      <c r="R55" s="367">
        <f>R19/AVERAGE(R54,M54)*-1</f>
        <v>0.10410809830416251</v>
      </c>
      <c r="W55" s="367">
        <f>R55</f>
        <v>0.10410809830416251</v>
      </c>
      <c r="X55" s="367">
        <f>W55</f>
        <v>0.10410809830416251</v>
      </c>
      <c r="Y55" s="367">
        <f t="shared" ref="Y55:AK55" si="42">X55</f>
        <v>0.10410809830416251</v>
      </c>
      <c r="Z55" s="367">
        <f t="shared" si="42"/>
        <v>0.10410809830416251</v>
      </c>
      <c r="AA55" s="367">
        <f t="shared" si="42"/>
        <v>0.10410809830416251</v>
      </c>
      <c r="AB55" s="367">
        <f t="shared" si="42"/>
        <v>0.10410809830416251</v>
      </c>
      <c r="AC55" s="367">
        <f t="shared" si="42"/>
        <v>0.10410809830416251</v>
      </c>
      <c r="AD55" s="367">
        <f t="shared" si="42"/>
        <v>0.10410809830416251</v>
      </c>
      <c r="AE55" s="367">
        <f t="shared" si="42"/>
        <v>0.10410809830416251</v>
      </c>
      <c r="AF55" s="367">
        <f t="shared" si="42"/>
        <v>0.10410809830416251</v>
      </c>
      <c r="AG55" s="367">
        <f t="shared" si="42"/>
        <v>0.10410809830416251</v>
      </c>
      <c r="AH55" s="367">
        <f t="shared" si="42"/>
        <v>0.10410809830416251</v>
      </c>
      <c r="AI55" s="367">
        <f t="shared" si="42"/>
        <v>0.10410809830416251</v>
      </c>
      <c r="AJ55" s="367">
        <f t="shared" si="42"/>
        <v>0.10410809830416251</v>
      </c>
      <c r="AK55" s="367">
        <f t="shared" si="42"/>
        <v>0.10410809830416251</v>
      </c>
    </row>
    <row r="57" spans="2:37">
      <c r="C57" s="250" t="s">
        <v>313</v>
      </c>
    </row>
    <row r="58" spans="2:37">
      <c r="C58" s="70" t="s">
        <v>101</v>
      </c>
      <c r="M58" s="223">
        <v>48.883000000000003</v>
      </c>
      <c r="N58" s="223"/>
      <c r="O58" s="223"/>
      <c r="P58" s="223"/>
      <c r="Q58" s="223"/>
      <c r="R58" s="223">
        <v>71.168000000000006</v>
      </c>
      <c r="S58" s="223">
        <v>71.168000000000006</v>
      </c>
      <c r="T58" s="223">
        <v>71.168000000000006</v>
      </c>
      <c r="U58" s="223">
        <v>71.168000000000006</v>
      </c>
      <c r="V58" s="223">
        <v>71.168000000000006</v>
      </c>
      <c r="W58" s="223">
        <f>W59/365*W$11</f>
        <v>95.22420869993617</v>
      </c>
      <c r="X58" s="223">
        <f>X59/365*X$11</f>
        <v>108.69446655073361</v>
      </c>
      <c r="Y58" s="223">
        <f t="shared" ref="Y58:AK58" si="43">Y59/365*Y$11</f>
        <v>128.67240955892512</v>
      </c>
      <c r="Z58" s="223">
        <f t="shared" si="43"/>
        <v>149.84462058742096</v>
      </c>
      <c r="AA58" s="223">
        <f t="shared" si="43"/>
        <v>171.80675129924487</v>
      </c>
      <c r="AB58" s="223">
        <f t="shared" si="43"/>
        <v>187.85308841607375</v>
      </c>
      <c r="AC58" s="223">
        <f t="shared" si="43"/>
        <v>200.0402089445235</v>
      </c>
      <c r="AD58" s="223">
        <f t="shared" si="43"/>
        <v>208.509475498927</v>
      </c>
      <c r="AE58" s="223">
        <f t="shared" si="43"/>
        <v>214.96948061934333</v>
      </c>
      <c r="AF58" s="223">
        <f t="shared" si="43"/>
        <v>181.27458826502911</v>
      </c>
      <c r="AG58" s="223">
        <f t="shared" si="43"/>
        <v>155.04919204681602</v>
      </c>
      <c r="AH58" s="223">
        <f t="shared" si="43"/>
        <v>142.54779648617384</v>
      </c>
      <c r="AI58" s="223">
        <f t="shared" si="43"/>
        <v>131.90148087740542</v>
      </c>
      <c r="AJ58" s="223">
        <f t="shared" si="43"/>
        <v>119.98983889453599</v>
      </c>
      <c r="AK58" s="223">
        <f t="shared" si="43"/>
        <v>111.55611537079507</v>
      </c>
    </row>
    <row r="59" spans="2:37">
      <c r="C59" s="268" t="s">
        <v>196</v>
      </c>
      <c r="M59" s="138">
        <f>M58/M$11*365</f>
        <v>57.309544152223353</v>
      </c>
      <c r="N59" s="223"/>
      <c r="O59" s="223"/>
      <c r="P59" s="223"/>
      <c r="Q59" s="223"/>
      <c r="R59" s="138">
        <f>R58/R$11*365</f>
        <v>49.271763355810357</v>
      </c>
      <c r="S59" s="138">
        <f>S58/S$11*365</f>
        <v>170.37450972675876</v>
      </c>
      <c r="T59" s="138" t="e">
        <f>T58/T$11*365</f>
        <v>#DIV/0!</v>
      </c>
      <c r="U59" s="138" t="e">
        <f>U58/U$11*365</f>
        <v>#DIV/0!</v>
      </c>
      <c r="V59" s="138" t="e">
        <f>V58/V$11*365</f>
        <v>#DIV/0!</v>
      </c>
      <c r="W59" s="138">
        <f>AVERAGE(R59,M59)</f>
        <v>53.290653754016859</v>
      </c>
      <c r="X59" s="138">
        <f>W59</f>
        <v>53.290653754016859</v>
      </c>
      <c r="Y59" s="138">
        <f t="shared" ref="Y59:AK59" si="44">X59</f>
        <v>53.290653754016859</v>
      </c>
      <c r="Z59" s="138">
        <f t="shared" si="44"/>
        <v>53.290653754016859</v>
      </c>
      <c r="AA59" s="138">
        <f t="shared" si="44"/>
        <v>53.290653754016859</v>
      </c>
      <c r="AB59" s="138">
        <f t="shared" si="44"/>
        <v>53.290653754016859</v>
      </c>
      <c r="AC59" s="138">
        <f t="shared" si="44"/>
        <v>53.290653754016859</v>
      </c>
      <c r="AD59" s="138">
        <f t="shared" si="44"/>
        <v>53.290653754016859</v>
      </c>
      <c r="AE59" s="138">
        <f t="shared" si="44"/>
        <v>53.290653754016859</v>
      </c>
      <c r="AF59" s="138">
        <f t="shared" si="44"/>
        <v>53.290653754016859</v>
      </c>
      <c r="AG59" s="138">
        <f t="shared" si="44"/>
        <v>53.290653754016859</v>
      </c>
      <c r="AH59" s="138">
        <f t="shared" si="44"/>
        <v>53.290653754016859</v>
      </c>
      <c r="AI59" s="138">
        <f t="shared" si="44"/>
        <v>53.290653754016859</v>
      </c>
      <c r="AJ59" s="138">
        <f t="shared" si="44"/>
        <v>53.290653754016859</v>
      </c>
      <c r="AK59" s="138">
        <f t="shared" si="44"/>
        <v>53.290653754016859</v>
      </c>
    </row>
    <row r="60" spans="2:37">
      <c r="C60" s="70" t="s">
        <v>102</v>
      </c>
      <c r="M60" s="223">
        <v>85.528000000000006</v>
      </c>
      <c r="N60" s="223"/>
      <c r="O60" s="223"/>
      <c r="P60" s="223"/>
      <c r="Q60" s="223"/>
      <c r="R60" s="223">
        <v>129.13800000000001</v>
      </c>
      <c r="S60" s="223">
        <v>129.13800000000001</v>
      </c>
      <c r="T60" s="223">
        <v>129.13800000000001</v>
      </c>
      <c r="U60" s="223">
        <v>129.13800000000001</v>
      </c>
      <c r="V60" s="223">
        <v>129.13800000000001</v>
      </c>
      <c r="W60" s="223">
        <f>W61*W$11</f>
        <v>169.46594713282073</v>
      </c>
      <c r="X60" s="223">
        <f>X61*X$11</f>
        <v>193.43831756229778</v>
      </c>
      <c r="Y60" s="223">
        <f t="shared" ref="Y60:AK60" si="45">Y61*Y$11</f>
        <v>228.9921024650119</v>
      </c>
      <c r="Z60" s="223">
        <f t="shared" si="45"/>
        <v>266.67126875922764</v>
      </c>
      <c r="AA60" s="223">
        <f t="shared" si="45"/>
        <v>305.75621714522083</v>
      </c>
      <c r="AB60" s="223">
        <f t="shared" si="45"/>
        <v>334.31311202144741</v>
      </c>
      <c r="AC60" s="223">
        <f t="shared" si="45"/>
        <v>356.00194463420888</v>
      </c>
      <c r="AD60" s="223">
        <f t="shared" si="45"/>
        <v>371.07429123343326</v>
      </c>
      <c r="AE60" s="223">
        <f t="shared" si="45"/>
        <v>382.57085183667147</v>
      </c>
      <c r="AF60" s="223">
        <f t="shared" si="45"/>
        <v>322.6056715078364</v>
      </c>
      <c r="AG60" s="223">
        <f t="shared" si="45"/>
        <v>275.93359442019602</v>
      </c>
      <c r="AH60" s="223">
        <f t="shared" si="45"/>
        <v>253.68546163872941</v>
      </c>
      <c r="AI60" s="223">
        <f t="shared" si="45"/>
        <v>234.73872548048945</v>
      </c>
      <c r="AJ60" s="223">
        <f t="shared" si="45"/>
        <v>213.54014879401925</v>
      </c>
      <c r="AK60" s="223">
        <f t="shared" si="45"/>
        <v>198.53105641803751</v>
      </c>
    </row>
    <row r="61" spans="2:37">
      <c r="C61" s="268" t="s">
        <v>199</v>
      </c>
      <c r="M61" s="273">
        <f>M60/M$11</f>
        <v>0.27471637994167003</v>
      </c>
      <c r="N61" s="371"/>
      <c r="O61" s="371"/>
      <c r="P61" s="371"/>
      <c r="Q61" s="371"/>
      <c r="R61" s="273">
        <f>R60/R$11</f>
        <v>0.24494835974620877</v>
      </c>
      <c r="S61" s="273">
        <f>S60/S$11</f>
        <v>0.84699539569477789</v>
      </c>
      <c r="T61" s="273" t="e">
        <f>T60/T$11</f>
        <v>#DIV/0!</v>
      </c>
      <c r="U61" s="273" t="e">
        <f>U60/U$11</f>
        <v>#DIV/0!</v>
      </c>
      <c r="V61" s="273" t="e">
        <f>V60/V$11</f>
        <v>#DIV/0!</v>
      </c>
      <c r="W61" s="273">
        <f>AVERAGE(R61,M61)</f>
        <v>0.25983236984393943</v>
      </c>
      <c r="X61" s="273">
        <f>W61</f>
        <v>0.25983236984393943</v>
      </c>
      <c r="Y61" s="273">
        <f t="shared" ref="Y61:AK61" si="46">X61</f>
        <v>0.25983236984393943</v>
      </c>
      <c r="Z61" s="273">
        <f t="shared" si="46"/>
        <v>0.25983236984393943</v>
      </c>
      <c r="AA61" s="273">
        <f t="shared" si="46"/>
        <v>0.25983236984393943</v>
      </c>
      <c r="AB61" s="273">
        <f t="shared" si="46"/>
        <v>0.25983236984393943</v>
      </c>
      <c r="AC61" s="273">
        <f t="shared" si="46"/>
        <v>0.25983236984393943</v>
      </c>
      <c r="AD61" s="273">
        <f t="shared" si="46"/>
        <v>0.25983236984393943</v>
      </c>
      <c r="AE61" s="273">
        <f t="shared" si="46"/>
        <v>0.25983236984393943</v>
      </c>
      <c r="AF61" s="273">
        <f t="shared" si="46"/>
        <v>0.25983236984393943</v>
      </c>
      <c r="AG61" s="273">
        <f t="shared" si="46"/>
        <v>0.25983236984393943</v>
      </c>
      <c r="AH61" s="273">
        <f t="shared" si="46"/>
        <v>0.25983236984393943</v>
      </c>
      <c r="AI61" s="273">
        <f t="shared" si="46"/>
        <v>0.25983236984393943</v>
      </c>
      <c r="AJ61" s="273">
        <f t="shared" si="46"/>
        <v>0.25983236984393943</v>
      </c>
      <c r="AK61" s="273">
        <f t="shared" si="46"/>
        <v>0.25983236984393943</v>
      </c>
    </row>
    <row r="62" spans="2:37">
      <c r="C62" s="70" t="s">
        <v>108</v>
      </c>
      <c r="M62" s="223">
        <v>9.99</v>
      </c>
      <c r="N62" s="223"/>
      <c r="O62" s="223"/>
      <c r="P62" s="223"/>
      <c r="Q62" s="223"/>
      <c r="R62" s="223">
        <v>21.87</v>
      </c>
      <c r="S62" s="223">
        <v>21.87</v>
      </c>
      <c r="T62" s="223">
        <v>21.87</v>
      </c>
      <c r="U62" s="223">
        <v>21.87</v>
      </c>
      <c r="V62" s="223">
        <v>21.87</v>
      </c>
      <c r="W62" s="223">
        <f>W63/365*W$12</f>
        <v>24.56006588991804</v>
      </c>
      <c r="X62" s="223">
        <f>X63/365*X$12</f>
        <v>28.034291876003756</v>
      </c>
      <c r="Y62" s="223">
        <f t="shared" ref="Y62:AK62" si="47">Y63/365*Y$12</f>
        <v>33.186968945469829</v>
      </c>
      <c r="Z62" s="223">
        <f t="shared" si="47"/>
        <v>38.647669590761232</v>
      </c>
      <c r="AA62" s="223">
        <f t="shared" si="47"/>
        <v>44.312104976778251</v>
      </c>
      <c r="AB62" s="223">
        <f t="shared" si="47"/>
        <v>48.450748944122886</v>
      </c>
      <c r="AC62" s="223">
        <f t="shared" si="47"/>
        <v>51.594030335205673</v>
      </c>
      <c r="AD62" s="223">
        <f t="shared" si="47"/>
        <v>53.778409154996027</v>
      </c>
      <c r="AE62" s="223">
        <f t="shared" si="47"/>
        <v>55.444562684363518</v>
      </c>
      <c r="AF62" s="223">
        <f t="shared" si="47"/>
        <v>46.754033378067433</v>
      </c>
      <c r="AG62" s="223">
        <f t="shared" si="47"/>
        <v>39.990023806319201</v>
      </c>
      <c r="AH62" s="223">
        <f t="shared" si="47"/>
        <v>36.765685133652397</v>
      </c>
      <c r="AI62" s="223">
        <f t="shared" si="47"/>
        <v>34.019805525871611</v>
      </c>
      <c r="AJ62" s="223">
        <f t="shared" si="47"/>
        <v>30.947575092555521</v>
      </c>
      <c r="AK62" s="223">
        <f t="shared" si="47"/>
        <v>28.772363470759508</v>
      </c>
    </row>
    <row r="63" spans="2:37">
      <c r="C63" s="268" t="s">
        <v>198</v>
      </c>
      <c r="M63" s="138">
        <f>M62/M$12*365</f>
        <v>134.06191404095736</v>
      </c>
      <c r="N63" s="223"/>
      <c r="O63" s="223"/>
      <c r="P63" s="223"/>
      <c r="Q63" s="223"/>
      <c r="R63" s="138">
        <f>R62/R$12*365</f>
        <v>212.69217446910551</v>
      </c>
      <c r="S63" s="138">
        <f>S62/S$12*365</f>
        <v>676.08622003895994</v>
      </c>
      <c r="T63" s="138" t="e">
        <f>T62/T$12*365</f>
        <v>#DIV/0!</v>
      </c>
      <c r="U63" s="138" t="e">
        <f>U62/U$12*365</f>
        <v>#DIV/0!</v>
      </c>
      <c r="V63" s="138" t="e">
        <f>V62/V$12*365</f>
        <v>#DIV/0!</v>
      </c>
      <c r="W63" s="138">
        <f>AVERAGE(R63,M63)</f>
        <v>173.37704425503142</v>
      </c>
      <c r="X63" s="138">
        <f>W63</f>
        <v>173.37704425503142</v>
      </c>
      <c r="Y63" s="138">
        <f t="shared" ref="Y63:AK63" si="48">X63</f>
        <v>173.37704425503142</v>
      </c>
      <c r="Z63" s="138">
        <f t="shared" si="48"/>
        <v>173.37704425503142</v>
      </c>
      <c r="AA63" s="138">
        <f t="shared" si="48"/>
        <v>173.37704425503142</v>
      </c>
      <c r="AB63" s="138">
        <f t="shared" si="48"/>
        <v>173.37704425503142</v>
      </c>
      <c r="AC63" s="138">
        <f t="shared" si="48"/>
        <v>173.37704425503142</v>
      </c>
      <c r="AD63" s="138">
        <f t="shared" si="48"/>
        <v>173.37704425503142</v>
      </c>
      <c r="AE63" s="138">
        <f t="shared" si="48"/>
        <v>173.37704425503142</v>
      </c>
      <c r="AF63" s="138">
        <f t="shared" si="48"/>
        <v>173.37704425503142</v>
      </c>
      <c r="AG63" s="138">
        <f t="shared" si="48"/>
        <v>173.37704425503142</v>
      </c>
      <c r="AH63" s="138">
        <f t="shared" si="48"/>
        <v>173.37704425503142</v>
      </c>
      <c r="AI63" s="138">
        <f t="shared" si="48"/>
        <v>173.37704425503142</v>
      </c>
      <c r="AJ63" s="138">
        <f t="shared" si="48"/>
        <v>173.37704425503142</v>
      </c>
      <c r="AK63" s="138">
        <f t="shared" si="48"/>
        <v>173.37704425503142</v>
      </c>
    </row>
    <row r="64" spans="2:37">
      <c r="C64" s="70" t="s">
        <v>109</v>
      </c>
      <c r="M64" s="223">
        <v>99.373999999999995</v>
      </c>
      <c r="N64" s="223"/>
      <c r="O64" s="223"/>
      <c r="P64" s="223"/>
      <c r="Q64" s="223"/>
      <c r="R64" s="223">
        <v>127.849</v>
      </c>
      <c r="S64" s="223">
        <v>127.849</v>
      </c>
      <c r="T64" s="223">
        <v>127.849</v>
      </c>
      <c r="U64" s="223">
        <v>127.849</v>
      </c>
      <c r="V64" s="223">
        <v>127.849</v>
      </c>
      <c r="W64" s="223">
        <f>W65*W$11</f>
        <v>183.17169110372512</v>
      </c>
      <c r="X64" s="223">
        <f>X65*X$11</f>
        <v>209.08285323171719</v>
      </c>
      <c r="Y64" s="223">
        <f t="shared" ref="Y64:AK64" si="49">Y65*Y$11</f>
        <v>247.51208940542489</v>
      </c>
      <c r="Z64" s="223">
        <f t="shared" si="49"/>
        <v>288.2385995171033</v>
      </c>
      <c r="AA64" s="223">
        <f t="shared" si="49"/>
        <v>330.48458588599334</v>
      </c>
      <c r="AB64" s="223">
        <f t="shared" si="49"/>
        <v>361.35105089356222</v>
      </c>
      <c r="AC64" s="223">
        <f t="shared" si="49"/>
        <v>384.79399158436325</v>
      </c>
      <c r="AD64" s="223">
        <f t="shared" si="49"/>
        <v>401.08533071291146</v>
      </c>
      <c r="AE64" s="223">
        <f t="shared" si="49"/>
        <v>413.51168823901162</v>
      </c>
      <c r="AF64" s="223">
        <f t="shared" si="49"/>
        <v>348.69675831350986</v>
      </c>
      <c r="AG64" s="223">
        <f t="shared" si="49"/>
        <v>298.25002590439561</v>
      </c>
      <c r="AH64" s="223">
        <f t="shared" si="49"/>
        <v>274.20255103153835</v>
      </c>
      <c r="AI64" s="223">
        <f t="shared" si="49"/>
        <v>253.72347684750264</v>
      </c>
      <c r="AJ64" s="223">
        <f t="shared" si="49"/>
        <v>230.81044206766322</v>
      </c>
      <c r="AK64" s="223">
        <f t="shared" si="49"/>
        <v>214.58747291690011</v>
      </c>
    </row>
    <row r="65" spans="3:38">
      <c r="C65" s="268" t="s">
        <v>199</v>
      </c>
      <c r="M65" s="273">
        <f>M64/M$11</f>
        <v>0.31918980381072293</v>
      </c>
      <c r="N65" s="371"/>
      <c r="O65" s="371"/>
      <c r="P65" s="371"/>
      <c r="Q65" s="371"/>
      <c r="R65" s="273">
        <f>R64/R$11</f>
        <v>0.24250339052171355</v>
      </c>
      <c r="S65" s="273">
        <f>S64/S$11</f>
        <v>0.83854105177547777</v>
      </c>
      <c r="T65" s="273" t="e">
        <f>T64/T$11</f>
        <v>#DIV/0!</v>
      </c>
      <c r="U65" s="273" t="e">
        <f>U64/U$11</f>
        <v>#DIV/0!</v>
      </c>
      <c r="V65" s="273" t="e">
        <f>V64/V$11</f>
        <v>#DIV/0!</v>
      </c>
      <c r="W65" s="273">
        <f>AVERAGE(R65,M65)</f>
        <v>0.28084659716621824</v>
      </c>
      <c r="X65" s="273">
        <f>W65</f>
        <v>0.28084659716621824</v>
      </c>
      <c r="Y65" s="273">
        <f t="shared" ref="Y65:AK65" si="50">X65</f>
        <v>0.28084659716621824</v>
      </c>
      <c r="Z65" s="273">
        <f t="shared" si="50"/>
        <v>0.28084659716621824</v>
      </c>
      <c r="AA65" s="273">
        <f t="shared" si="50"/>
        <v>0.28084659716621824</v>
      </c>
      <c r="AB65" s="273">
        <f t="shared" si="50"/>
        <v>0.28084659716621824</v>
      </c>
      <c r="AC65" s="273">
        <f t="shared" si="50"/>
        <v>0.28084659716621824</v>
      </c>
      <c r="AD65" s="273">
        <f t="shared" si="50"/>
        <v>0.28084659716621824</v>
      </c>
      <c r="AE65" s="273">
        <f t="shared" si="50"/>
        <v>0.28084659716621824</v>
      </c>
      <c r="AF65" s="273">
        <f t="shared" si="50"/>
        <v>0.28084659716621824</v>
      </c>
      <c r="AG65" s="273">
        <f t="shared" si="50"/>
        <v>0.28084659716621824</v>
      </c>
      <c r="AH65" s="273">
        <f t="shared" si="50"/>
        <v>0.28084659716621824</v>
      </c>
      <c r="AI65" s="273">
        <f t="shared" si="50"/>
        <v>0.28084659716621824</v>
      </c>
      <c r="AJ65" s="273">
        <f t="shared" si="50"/>
        <v>0.28084659716621824</v>
      </c>
      <c r="AK65" s="273">
        <f t="shared" si="50"/>
        <v>0.28084659716621824</v>
      </c>
    </row>
    <row r="66" spans="3:38">
      <c r="C66" s="268"/>
      <c r="M66" s="273"/>
      <c r="N66" s="371"/>
      <c r="O66" s="371"/>
      <c r="P66" s="371"/>
      <c r="Q66" s="371"/>
      <c r="R66" s="273"/>
      <c r="S66" s="273"/>
      <c r="T66" s="273"/>
      <c r="U66" s="273"/>
      <c r="V66" s="273"/>
      <c r="W66" s="273"/>
      <c r="X66" s="273"/>
      <c r="Y66" s="273"/>
      <c r="Z66" s="273"/>
      <c r="AA66" s="273"/>
      <c r="AB66" s="273"/>
      <c r="AC66" s="273"/>
      <c r="AD66" s="273"/>
      <c r="AE66" s="273"/>
      <c r="AF66" s="273"/>
      <c r="AG66" s="273"/>
      <c r="AH66" s="273"/>
      <c r="AI66" s="273"/>
      <c r="AJ66" s="273"/>
      <c r="AK66" s="273"/>
    </row>
    <row r="67" spans="3:38">
      <c r="C67" s="250" t="s">
        <v>326</v>
      </c>
      <c r="M67" s="223">
        <f>M58+M60-M62-M64</f>
        <v>25.047000000000011</v>
      </c>
      <c r="N67" s="371"/>
      <c r="O67" s="371"/>
      <c r="P67" s="371"/>
      <c r="Q67" s="371"/>
      <c r="R67" s="223">
        <f>R58+R60-R62-R64</f>
        <v>50.587000000000003</v>
      </c>
      <c r="S67" s="273"/>
      <c r="T67" s="273"/>
      <c r="U67" s="273"/>
      <c r="V67" s="273"/>
      <c r="W67" s="223">
        <f>W58+W60-W62-W64</f>
        <v>56.958398839113727</v>
      </c>
      <c r="X67" s="223">
        <f t="shared" ref="X67:AK67" si="51">X58+X60-X62-X64</f>
        <v>65.015639005310447</v>
      </c>
      <c r="Y67" s="223">
        <f t="shared" si="51"/>
        <v>76.965453673042305</v>
      </c>
      <c r="Z67" s="223">
        <f t="shared" si="51"/>
        <v>89.629620238784071</v>
      </c>
      <c r="AA67" s="223">
        <f t="shared" si="51"/>
        <v>102.76627758169411</v>
      </c>
      <c r="AB67" s="223">
        <f t="shared" si="51"/>
        <v>112.36440059983607</v>
      </c>
      <c r="AC67" s="223">
        <f t="shared" si="51"/>
        <v>119.65413165916345</v>
      </c>
      <c r="AD67" s="223">
        <f t="shared" si="51"/>
        <v>124.72002686445279</v>
      </c>
      <c r="AE67" s="223">
        <f t="shared" si="51"/>
        <v>128.58408153263963</v>
      </c>
      <c r="AF67" s="223">
        <f t="shared" si="51"/>
        <v>108.42946808128823</v>
      </c>
      <c r="AG67" s="223">
        <f t="shared" si="51"/>
        <v>92.742736756297234</v>
      </c>
      <c r="AH67" s="223">
        <f t="shared" si="51"/>
        <v>85.265021959712556</v>
      </c>
      <c r="AI67" s="223">
        <f t="shared" si="51"/>
        <v>78.896923984520583</v>
      </c>
      <c r="AJ67" s="223">
        <f t="shared" si="51"/>
        <v>71.771970528336539</v>
      </c>
      <c r="AK67" s="223">
        <f t="shared" si="51"/>
        <v>66.727335401172951</v>
      </c>
    </row>
    <row r="68" spans="3:38">
      <c r="C68" s="250" t="s">
        <v>327</v>
      </c>
      <c r="M68" s="223"/>
      <c r="N68" s="371"/>
      <c r="O68" s="371"/>
      <c r="P68" s="371"/>
      <c r="Q68" s="371"/>
      <c r="R68" s="223">
        <f>R67-M67</f>
        <v>25.539999999999992</v>
      </c>
      <c r="S68" s="223"/>
      <c r="T68" s="223"/>
      <c r="U68" s="223"/>
      <c r="V68" s="223"/>
      <c r="W68" s="223">
        <f>W67-R67</f>
        <v>6.3713988391137235</v>
      </c>
      <c r="X68" s="223">
        <f>X67-W67</f>
        <v>8.0572401661967206</v>
      </c>
      <c r="Y68" s="223">
        <f t="shared" ref="Y68:AK68" si="52">Y67-X67</f>
        <v>11.949814667731857</v>
      </c>
      <c r="Z68" s="223">
        <f t="shared" si="52"/>
        <v>12.664166565741766</v>
      </c>
      <c r="AA68" s="223">
        <f t="shared" si="52"/>
        <v>13.136657342910041</v>
      </c>
      <c r="AB68" s="223">
        <f t="shared" si="52"/>
        <v>9.5981230181419619</v>
      </c>
      <c r="AC68" s="223">
        <f t="shared" si="52"/>
        <v>7.2897310593273801</v>
      </c>
      <c r="AD68" s="223">
        <f t="shared" si="52"/>
        <v>5.0658952052893369</v>
      </c>
      <c r="AE68" s="223">
        <f t="shared" si="52"/>
        <v>3.8640546681868386</v>
      </c>
      <c r="AF68" s="223">
        <f t="shared" si="52"/>
        <v>-20.154613451351395</v>
      </c>
      <c r="AG68" s="223">
        <f t="shared" si="52"/>
        <v>-15.686731324991001</v>
      </c>
      <c r="AH68" s="223">
        <f t="shared" si="52"/>
        <v>-7.477714796584678</v>
      </c>
      <c r="AI68" s="223">
        <f t="shared" si="52"/>
        <v>-6.3680979751919722</v>
      </c>
      <c r="AJ68" s="223">
        <f t="shared" si="52"/>
        <v>-7.1249534561840449</v>
      </c>
      <c r="AK68" s="223">
        <f t="shared" si="52"/>
        <v>-5.0446351271635876</v>
      </c>
      <c r="AL68" s="223"/>
    </row>
    <row r="69" spans="3:38">
      <c r="M69" s="223"/>
      <c r="N69" s="223"/>
      <c r="O69" s="223"/>
      <c r="P69" s="223"/>
      <c r="Q69" s="223"/>
      <c r="R69" s="223"/>
      <c r="S69" s="223"/>
      <c r="T69" s="223"/>
      <c r="U69" s="223"/>
      <c r="V69" s="223"/>
      <c r="W69" s="223"/>
      <c r="X69" s="223"/>
      <c r="Y69" s="223"/>
      <c r="Z69" s="223"/>
      <c r="AA69" s="223"/>
      <c r="AB69" s="223"/>
      <c r="AC69" s="223"/>
      <c r="AD69" s="223"/>
      <c r="AE69" s="223"/>
      <c r="AF69" s="223"/>
      <c r="AG69" s="223"/>
      <c r="AH69" s="223"/>
      <c r="AI69" s="223"/>
      <c r="AJ69" s="223"/>
      <c r="AK69" s="223"/>
    </row>
    <row r="70" spans="3:38">
      <c r="C70" s="250" t="s">
        <v>325</v>
      </c>
      <c r="M70" s="223">
        <f>40.386+2.102</f>
        <v>42.488</v>
      </c>
      <c r="N70" s="223"/>
      <c r="O70" s="223"/>
      <c r="P70" s="223"/>
      <c r="Q70" s="223"/>
      <c r="R70" s="223">
        <f>18.585+3.018+6.404</f>
        <v>28.007000000000001</v>
      </c>
      <c r="S70" s="223"/>
      <c r="T70" s="223"/>
      <c r="U70" s="223"/>
      <c r="V70" s="223"/>
      <c r="W70" s="223">
        <f t="shared" ref="W70:AK70" si="53">W71*W$11</f>
        <v>32.610630314191688</v>
      </c>
      <c r="X70" s="223">
        <f t="shared" si="53"/>
        <v>37.223675725715154</v>
      </c>
      <c r="Y70" s="223">
        <f t="shared" si="53"/>
        <v>44.065353097181308</v>
      </c>
      <c r="Z70" s="223">
        <f t="shared" si="53"/>
        <v>51.316021348570963</v>
      </c>
      <c r="AA70" s="223">
        <f t="shared" si="53"/>
        <v>58.837206720791599</v>
      </c>
      <c r="AB70" s="223">
        <f t="shared" si="53"/>
        <v>64.332460236236656</v>
      </c>
      <c r="AC70" s="223">
        <f t="shared" si="53"/>
        <v>68.506080448719857</v>
      </c>
      <c r="AD70" s="223">
        <f t="shared" si="53"/>
        <v>71.406478618562417</v>
      </c>
      <c r="AE70" s="223">
        <f t="shared" si="53"/>
        <v>73.618781999034852</v>
      </c>
      <c r="AF70" s="223">
        <f t="shared" si="53"/>
        <v>62.079576863652498</v>
      </c>
      <c r="AG70" s="223">
        <f t="shared" si="53"/>
        <v>53.098386968861377</v>
      </c>
      <c r="AH70" s="223">
        <f t="shared" si="53"/>
        <v>48.817139641049735</v>
      </c>
      <c r="AI70" s="223">
        <f t="shared" si="53"/>
        <v>45.171185872929975</v>
      </c>
      <c r="AJ70" s="223">
        <f t="shared" si="53"/>
        <v>41.091906470751852</v>
      </c>
      <c r="AK70" s="223">
        <f t="shared" si="53"/>
        <v>38.203680422358325</v>
      </c>
    </row>
    <row r="71" spans="3:38">
      <c r="C71" s="268" t="s">
        <v>199</v>
      </c>
      <c r="M71" s="273">
        <f>M70/M$11</f>
        <v>0.13647167653822928</v>
      </c>
      <c r="N71" s="371"/>
      <c r="O71" s="371"/>
      <c r="P71" s="371"/>
      <c r="Q71" s="371"/>
      <c r="R71" s="273">
        <f>R70/R$11</f>
        <v>5.3123547766049259E-2</v>
      </c>
      <c r="S71" s="223"/>
      <c r="T71" s="223"/>
      <c r="U71" s="223"/>
      <c r="V71" s="223"/>
      <c r="W71" s="273">
        <v>0.05</v>
      </c>
      <c r="X71" s="273">
        <v>0.05</v>
      </c>
      <c r="Y71" s="273">
        <v>0.05</v>
      </c>
      <c r="Z71" s="273">
        <v>0.05</v>
      </c>
      <c r="AA71" s="273">
        <v>0.05</v>
      </c>
      <c r="AB71" s="273">
        <v>0.05</v>
      </c>
      <c r="AC71" s="273">
        <v>0.05</v>
      </c>
      <c r="AD71" s="273">
        <v>0.05</v>
      </c>
      <c r="AE71" s="273">
        <v>0.05</v>
      </c>
      <c r="AF71" s="273">
        <v>0.05</v>
      </c>
      <c r="AG71" s="273">
        <v>0.05</v>
      </c>
      <c r="AH71" s="273">
        <v>0.05</v>
      </c>
      <c r="AI71" s="273">
        <v>0.05</v>
      </c>
      <c r="AJ71" s="273">
        <v>0.05</v>
      </c>
      <c r="AK71" s="273">
        <v>0.05</v>
      </c>
    </row>
    <row r="72" spans="3:38">
      <c r="M72" s="223"/>
      <c r="N72" s="223"/>
      <c r="O72" s="223"/>
      <c r="P72" s="223"/>
      <c r="Q72" s="223"/>
      <c r="R72" s="223"/>
      <c r="S72" s="223"/>
      <c r="T72" s="223"/>
      <c r="U72" s="223"/>
      <c r="V72" s="223"/>
      <c r="W72" s="223"/>
      <c r="X72" s="223"/>
      <c r="Y72" s="223"/>
      <c r="Z72" s="223"/>
      <c r="AA72" s="223"/>
      <c r="AB72" s="223"/>
      <c r="AC72" s="223"/>
      <c r="AD72" s="223"/>
      <c r="AE72" s="223"/>
      <c r="AF72" s="223"/>
      <c r="AG72" s="223"/>
      <c r="AH72" s="223"/>
      <c r="AI72" s="223"/>
      <c r="AJ72" s="223"/>
      <c r="AK72" s="223"/>
    </row>
  </sheetData>
  <phoneticPr fontId="43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1784F-48C7-4916-8FBD-4A992438F0F3}">
  <dimension ref="A3:XFD182"/>
  <sheetViews>
    <sheetView showGridLines="0" topLeftCell="A29" zoomScale="109" zoomScaleNormal="82" workbookViewId="0">
      <pane xSplit="3" topLeftCell="D1" activePane="topRight" state="frozen"/>
      <selection pane="topRight" activeCell="E37" sqref="E37"/>
    </sheetView>
  </sheetViews>
  <sheetFormatPr defaultColWidth="8.77734375" defaultRowHeight="11.4"/>
  <cols>
    <col min="1" max="2" width="2.6640625" style="276" customWidth="1"/>
    <col min="3" max="3" width="33.44140625" style="276" customWidth="1"/>
    <col min="4" max="14" width="8" style="276" customWidth="1"/>
    <col min="15" max="15" width="11.6640625" style="276" customWidth="1"/>
    <col min="16" max="28" width="8" style="276" customWidth="1"/>
    <col min="29" max="29" width="8.6640625" style="276" customWidth="1"/>
    <col min="30" max="33" width="6.6640625" style="276" customWidth="1"/>
    <col min="34" max="34" width="8.6640625" style="276" bestFit="1" customWidth="1"/>
    <col min="35" max="16384" width="8.77734375" style="276"/>
  </cols>
  <sheetData>
    <row r="3" spans="3:68" s="278" customFormat="1" ht="12">
      <c r="C3" s="277" t="s">
        <v>204</v>
      </c>
      <c r="D3" s="277"/>
      <c r="E3" s="277"/>
      <c r="F3" s="277"/>
      <c r="G3" s="277"/>
      <c r="H3" s="277"/>
      <c r="I3" s="277"/>
      <c r="J3" s="277"/>
      <c r="K3" s="277"/>
      <c r="L3" s="277"/>
      <c r="M3" s="277"/>
      <c r="N3" s="277"/>
      <c r="O3" s="277"/>
      <c r="P3" s="277"/>
      <c r="Q3" s="277"/>
      <c r="R3" s="277"/>
      <c r="S3" s="277"/>
      <c r="T3" s="277"/>
      <c r="U3" s="277"/>
      <c r="V3" s="277"/>
      <c r="W3" s="277"/>
      <c r="X3" s="277"/>
      <c r="Y3" s="277"/>
      <c r="Z3" s="277"/>
      <c r="AA3" s="277"/>
      <c r="AB3" s="277"/>
      <c r="AC3" s="277"/>
      <c r="AD3" s="277"/>
      <c r="AE3" s="277"/>
      <c r="AF3" s="277"/>
      <c r="AG3" s="277"/>
      <c r="AH3" s="277"/>
      <c r="AI3" s="277"/>
      <c r="AJ3" s="277"/>
      <c r="AK3" s="277"/>
      <c r="AL3" s="277"/>
      <c r="AM3" s="277"/>
      <c r="AN3" s="277"/>
      <c r="AO3" s="277"/>
      <c r="AP3" s="277"/>
      <c r="AQ3" s="277"/>
      <c r="AR3" s="277"/>
      <c r="AS3" s="277"/>
      <c r="AT3" s="277"/>
      <c r="AU3" s="277"/>
      <c r="AV3" s="277"/>
      <c r="AW3" s="277"/>
      <c r="AX3" s="277"/>
      <c r="AY3" s="277"/>
      <c r="AZ3" s="277"/>
      <c r="BA3" s="277"/>
      <c r="BB3" s="277"/>
      <c r="BC3" s="277"/>
      <c r="BD3" s="277"/>
      <c r="BE3" s="277"/>
      <c r="BF3" s="277"/>
      <c r="BG3" s="277"/>
      <c r="BH3" s="277"/>
      <c r="BI3" s="277"/>
      <c r="BJ3" s="277"/>
      <c r="BK3" s="277"/>
      <c r="BL3" s="277"/>
      <c r="BM3" s="277"/>
      <c r="BN3" s="277"/>
      <c r="BO3" s="277"/>
      <c r="BP3" s="277"/>
    </row>
    <row r="5" spans="3:68" s="278" customFormat="1" ht="12">
      <c r="C5" s="279" t="s">
        <v>295</v>
      </c>
      <c r="D5" s="279"/>
      <c r="E5" s="279"/>
      <c r="F5" s="279"/>
      <c r="G5" s="279"/>
      <c r="H5" s="279"/>
      <c r="I5" s="279"/>
      <c r="J5" s="279"/>
      <c r="K5" s="279"/>
      <c r="L5" s="279"/>
      <c r="M5" s="279"/>
      <c r="N5" s="276"/>
      <c r="O5" s="279" t="s">
        <v>297</v>
      </c>
      <c r="P5" s="279"/>
      <c r="Q5" s="279"/>
      <c r="R5" s="279"/>
      <c r="S5" s="279"/>
      <c r="T5" s="279"/>
      <c r="U5" s="279"/>
      <c r="V5" s="279"/>
      <c r="W5" s="279"/>
      <c r="X5" s="279"/>
      <c r="Y5" s="279"/>
      <c r="Z5" s="279"/>
      <c r="AA5" s="279"/>
      <c r="AB5" s="279"/>
      <c r="AC5" s="279"/>
      <c r="AD5" s="279"/>
      <c r="AE5" s="279"/>
      <c r="AF5" s="279"/>
      <c r="AG5" s="279"/>
      <c r="AH5" s="279"/>
      <c r="AK5" s="279" t="s">
        <v>205</v>
      </c>
      <c r="AL5" s="279"/>
      <c r="AM5" s="279"/>
      <c r="AN5" s="279"/>
      <c r="AO5" s="279"/>
      <c r="AP5" s="279"/>
      <c r="AQ5" s="279"/>
      <c r="AR5" s="279"/>
      <c r="AS5" s="279"/>
      <c r="AT5" s="279"/>
      <c r="AU5" s="279"/>
      <c r="AV5" s="279"/>
      <c r="AW5" s="279"/>
      <c r="AX5" s="279"/>
      <c r="AY5" s="279"/>
      <c r="AZ5" s="279"/>
      <c r="BA5" s="279"/>
      <c r="BB5" s="279"/>
      <c r="BC5" s="279"/>
      <c r="BD5" s="276"/>
      <c r="BE5" s="276"/>
      <c r="BF5" s="276"/>
    </row>
    <row r="6" spans="3:68" ht="12">
      <c r="E6" s="280" t="s">
        <v>411</v>
      </c>
      <c r="I6" s="280" t="s">
        <v>412</v>
      </c>
      <c r="L6" s="280" t="s">
        <v>378</v>
      </c>
    </row>
    <row r="7" spans="3:68" ht="12">
      <c r="C7" s="278" t="s">
        <v>206</v>
      </c>
      <c r="D7" s="281" t="s">
        <v>207</v>
      </c>
      <c r="E7" s="369">
        <v>56180</v>
      </c>
      <c r="I7" s="369">
        <v>6700</v>
      </c>
      <c r="L7" s="369"/>
      <c r="O7" s="276" t="s">
        <v>318</v>
      </c>
      <c r="AH7" s="373">
        <v>144.08000000000001</v>
      </c>
      <c r="AK7" s="276" t="s">
        <v>208</v>
      </c>
      <c r="AM7" s="284">
        <v>44196</v>
      </c>
    </row>
    <row r="8" spans="3:68">
      <c r="C8" s="285" t="s">
        <v>300</v>
      </c>
      <c r="D8" s="286"/>
      <c r="E8" s="368">
        <f>E7/D35</f>
        <v>10.118147107557093</v>
      </c>
      <c r="I8" s="368">
        <f>I7/P35</f>
        <v>12.708528940355269</v>
      </c>
      <c r="L8" s="368"/>
      <c r="O8" s="276" t="s">
        <v>319</v>
      </c>
      <c r="AH8" s="373">
        <v>220</v>
      </c>
    </row>
    <row r="9" spans="3:68" ht="12">
      <c r="C9" s="285" t="s">
        <v>209</v>
      </c>
      <c r="D9" s="281" t="s">
        <v>207</v>
      </c>
      <c r="E9" s="287">
        <f>-D90-D87</f>
        <v>-2094.8380000000002</v>
      </c>
      <c r="I9" s="287">
        <f>-P90-P87</f>
        <v>-5.4539999999999997</v>
      </c>
      <c r="L9" s="287">
        <f>E9-AG90+I9+M18</f>
        <v>-7838.7856000000011</v>
      </c>
      <c r="O9" s="285" t="s">
        <v>210</v>
      </c>
      <c r="R9" s="286" t="s">
        <v>211</v>
      </c>
      <c r="AH9" s="365">
        <f>AH8/AH7-1</f>
        <v>0.52692948362021097</v>
      </c>
      <c r="AK9" s="440" t="s">
        <v>387</v>
      </c>
    </row>
    <row r="10" spans="3:68" ht="12">
      <c r="C10" s="285" t="s">
        <v>212</v>
      </c>
      <c r="D10" s="281" t="s">
        <v>207</v>
      </c>
      <c r="E10" s="287">
        <f>D73+D74</f>
        <v>2132.7690000000002</v>
      </c>
      <c r="I10" s="287">
        <f>P73</f>
        <v>486.75200000000001</v>
      </c>
      <c r="L10" s="287">
        <f>E10+I10-G19</f>
        <v>1900.8458000000001</v>
      </c>
      <c r="O10" s="276" t="s">
        <v>213</v>
      </c>
      <c r="R10" s="286" t="s">
        <v>211</v>
      </c>
      <c r="AH10" s="288">
        <v>1</v>
      </c>
      <c r="AK10" s="440" t="s">
        <v>388</v>
      </c>
    </row>
    <row r="11" spans="3:68" ht="12">
      <c r="C11" s="285" t="s">
        <v>214</v>
      </c>
      <c r="D11" s="281" t="s">
        <v>207</v>
      </c>
      <c r="E11" s="287">
        <f>-D98</f>
        <v>0</v>
      </c>
      <c r="I11" s="287">
        <f>-P98</f>
        <v>0</v>
      </c>
      <c r="L11" s="287"/>
      <c r="O11" s="276" t="s">
        <v>360</v>
      </c>
      <c r="AH11" s="291">
        <v>4500</v>
      </c>
      <c r="AK11" s="440" t="s">
        <v>389</v>
      </c>
    </row>
    <row r="12" spans="3:68" ht="12">
      <c r="C12" s="278" t="s">
        <v>216</v>
      </c>
      <c r="D12" s="281" t="s">
        <v>207</v>
      </c>
      <c r="E12" s="282">
        <f>SUM(E9:E11,E7)</f>
        <v>56217.930999999997</v>
      </c>
      <c r="F12" s="282"/>
      <c r="G12" s="276" t="s">
        <v>217</v>
      </c>
      <c r="I12" s="282">
        <f>SUM(I9:I11,I7)</f>
        <v>7181.2979999999998</v>
      </c>
      <c r="L12" s="282"/>
      <c r="O12" s="289" t="s">
        <v>215</v>
      </c>
      <c r="P12" s="290"/>
      <c r="Q12" s="290"/>
      <c r="R12" s="281" t="s">
        <v>207</v>
      </c>
      <c r="S12" s="290"/>
      <c r="T12" s="290"/>
      <c r="AH12" s="291">
        <f>I12-Q99-AH11</f>
        <v>1978.0266956748674</v>
      </c>
    </row>
    <row r="13" spans="3:68" ht="12">
      <c r="C13" s="285" t="s">
        <v>219</v>
      </c>
      <c r="D13" s="286" t="s">
        <v>220</v>
      </c>
      <c r="E13" s="292">
        <f ca="1">E12/E61</f>
        <v>14.784733372711342</v>
      </c>
      <c r="G13" s="293">
        <f ca="1">1/E13</f>
        <v>6.7637337433878397E-2</v>
      </c>
      <c r="I13" s="372" t="str">
        <f>IF(I12/Q61&lt;0, " NM")</f>
        <v xml:space="preserve"> NM</v>
      </c>
      <c r="L13" s="372"/>
      <c r="O13" s="276" t="s">
        <v>218</v>
      </c>
      <c r="R13" s="281" t="s">
        <v>207</v>
      </c>
      <c r="AH13" s="291">
        <f>(1-AH10)*I12</f>
        <v>0</v>
      </c>
      <c r="AK13" s="279" t="s">
        <v>386</v>
      </c>
      <c r="AL13" s="279"/>
      <c r="AM13" s="279"/>
      <c r="AN13" s="279"/>
      <c r="AO13" s="279"/>
      <c r="AP13" s="279"/>
      <c r="AQ13" s="279"/>
      <c r="AR13" s="279"/>
      <c r="AS13" s="279"/>
      <c r="AT13" s="279"/>
      <c r="AU13" s="279"/>
      <c r="AV13" s="279"/>
      <c r="AW13" s="279"/>
      <c r="AX13" s="279"/>
      <c r="AY13" s="279"/>
      <c r="AZ13" s="279"/>
      <c r="BA13" s="279"/>
      <c r="BB13" s="279"/>
      <c r="BC13" s="279"/>
    </row>
    <row r="14" spans="3:68" ht="12">
      <c r="D14" s="286"/>
      <c r="O14" s="279" t="s">
        <v>320</v>
      </c>
      <c r="P14" s="279"/>
      <c r="Q14" s="279"/>
      <c r="R14" s="279"/>
      <c r="S14" s="279"/>
      <c r="T14" s="279"/>
      <c r="U14" s="279"/>
      <c r="V14" s="279"/>
      <c r="W14" s="279"/>
      <c r="X14" s="279"/>
      <c r="Y14" s="279"/>
      <c r="Z14" s="279"/>
      <c r="AA14" s="279"/>
      <c r="AB14" s="279"/>
      <c r="AC14" s="279"/>
      <c r="AD14" s="279"/>
      <c r="AE14" s="279"/>
      <c r="AF14" s="279"/>
      <c r="AG14" s="279"/>
      <c r="AH14" s="279"/>
      <c r="AK14" s="278" t="s">
        <v>387</v>
      </c>
      <c r="AL14" s="278"/>
      <c r="AM14" s="433"/>
      <c r="AN14" s="433"/>
      <c r="AO14" s="433">
        <f t="shared" ref="AO14:BC14" si="0">AW34</f>
        <v>2020</v>
      </c>
      <c r="AP14" s="433">
        <f t="shared" si="0"/>
        <v>2021</v>
      </c>
      <c r="AQ14" s="433">
        <f t="shared" si="0"/>
        <v>2022</v>
      </c>
      <c r="AR14" s="433">
        <f t="shared" si="0"/>
        <v>2023</v>
      </c>
      <c r="AS14" s="433">
        <f t="shared" si="0"/>
        <v>2024</v>
      </c>
      <c r="AT14" s="433">
        <f t="shared" si="0"/>
        <v>2025</v>
      </c>
      <c r="AU14" s="433">
        <f t="shared" si="0"/>
        <v>2026</v>
      </c>
      <c r="AV14" s="433">
        <f t="shared" si="0"/>
        <v>2027</v>
      </c>
      <c r="AW14" s="433">
        <f t="shared" si="0"/>
        <v>2028</v>
      </c>
      <c r="AX14" s="433">
        <f t="shared" si="0"/>
        <v>2029</v>
      </c>
      <c r="AY14" s="433">
        <f t="shared" si="0"/>
        <v>2030</v>
      </c>
      <c r="AZ14" s="433">
        <f t="shared" si="0"/>
        <v>2031</v>
      </c>
      <c r="BA14" s="433">
        <f t="shared" si="0"/>
        <v>2032</v>
      </c>
      <c r="BB14" s="433">
        <f t="shared" si="0"/>
        <v>2033</v>
      </c>
      <c r="BC14" s="433">
        <f t="shared" si="0"/>
        <v>2034</v>
      </c>
    </row>
    <row r="15" spans="3:68" s="278" customFormat="1" ht="12">
      <c r="C15" s="279" t="s">
        <v>307</v>
      </c>
      <c r="D15" s="294"/>
      <c r="E15" s="279"/>
      <c r="F15" s="279"/>
      <c r="G15" s="279"/>
      <c r="H15" s="279"/>
      <c r="I15" s="279"/>
      <c r="J15" s="279"/>
      <c r="K15" s="279"/>
      <c r="L15" s="279"/>
      <c r="M15" s="279"/>
      <c r="O15" s="439" t="s">
        <v>392</v>
      </c>
      <c r="P15" s="441" t="s">
        <v>388</v>
      </c>
      <c r="Q15" s="276"/>
      <c r="T15" s="295">
        <f>Q34</f>
        <v>2020</v>
      </c>
      <c r="U15" s="295">
        <f t="shared" ref="U15:AH15" si="1">T15+1</f>
        <v>2021</v>
      </c>
      <c r="V15" s="295">
        <f t="shared" si="1"/>
        <v>2022</v>
      </c>
      <c r="W15" s="295">
        <f t="shared" si="1"/>
        <v>2023</v>
      </c>
      <c r="X15" s="295">
        <f t="shared" si="1"/>
        <v>2024</v>
      </c>
      <c r="Y15" s="295">
        <f t="shared" si="1"/>
        <v>2025</v>
      </c>
      <c r="Z15" s="295">
        <f t="shared" si="1"/>
        <v>2026</v>
      </c>
      <c r="AA15" s="295">
        <f t="shared" si="1"/>
        <v>2027</v>
      </c>
      <c r="AB15" s="295">
        <f t="shared" si="1"/>
        <v>2028</v>
      </c>
      <c r="AC15" s="295">
        <f t="shared" si="1"/>
        <v>2029</v>
      </c>
      <c r="AD15" s="295">
        <f t="shared" si="1"/>
        <v>2030</v>
      </c>
      <c r="AE15" s="295">
        <f t="shared" si="1"/>
        <v>2031</v>
      </c>
      <c r="AF15" s="295">
        <f t="shared" si="1"/>
        <v>2032</v>
      </c>
      <c r="AG15" s="295">
        <f t="shared" si="1"/>
        <v>2033</v>
      </c>
      <c r="AH15" s="295">
        <f t="shared" si="1"/>
        <v>2034</v>
      </c>
      <c r="AK15" s="276" t="s">
        <v>321</v>
      </c>
      <c r="AL15" s="276"/>
      <c r="AM15" s="303" t="s">
        <v>231</v>
      </c>
      <c r="AN15" s="276"/>
      <c r="AO15" s="434">
        <f t="shared" ref="AO15:AS16" si="2">AO20-3%</f>
        <v>2.0000000000000004E-2</v>
      </c>
      <c r="AP15" s="434">
        <f t="shared" si="2"/>
        <v>2.0000000000000004E-2</v>
      </c>
      <c r="AQ15" s="434">
        <f t="shared" si="2"/>
        <v>2.0000000000000004E-2</v>
      </c>
      <c r="AR15" s="434">
        <f t="shared" si="2"/>
        <v>2.0000000000000004E-2</v>
      </c>
      <c r="AS15" s="434">
        <f t="shared" si="2"/>
        <v>2.0000000000000004E-2</v>
      </c>
      <c r="AT15" s="434">
        <f t="shared" ref="AT15:BC15" si="3">AT20-3%</f>
        <v>2.0000000000000004E-2</v>
      </c>
      <c r="AU15" s="434">
        <f t="shared" si="3"/>
        <v>2.0000000000000004E-2</v>
      </c>
      <c r="AV15" s="434">
        <f t="shared" si="3"/>
        <v>2.0000000000000004E-2</v>
      </c>
      <c r="AW15" s="434">
        <f t="shared" si="3"/>
        <v>2.0000000000000004E-2</v>
      </c>
      <c r="AX15" s="434">
        <f t="shared" si="3"/>
        <v>2.0000000000000004E-2</v>
      </c>
      <c r="AY15" s="434">
        <f t="shared" si="3"/>
        <v>2.0000000000000004E-2</v>
      </c>
      <c r="AZ15" s="434">
        <f t="shared" si="3"/>
        <v>2.0000000000000004E-2</v>
      </c>
      <c r="BA15" s="434">
        <f t="shared" si="3"/>
        <v>2.0000000000000004E-2</v>
      </c>
      <c r="BB15" s="434">
        <f t="shared" si="3"/>
        <v>2.0000000000000004E-2</v>
      </c>
      <c r="BC15" s="434">
        <f t="shared" si="3"/>
        <v>2.0000000000000004E-2</v>
      </c>
      <c r="BD15" s="276"/>
      <c r="BE15" s="276"/>
      <c r="BF15" s="276"/>
    </row>
    <row r="16" spans="3:68" ht="12">
      <c r="C16" s="296" t="s">
        <v>221</v>
      </c>
      <c r="D16" s="286"/>
      <c r="G16" s="296"/>
      <c r="H16" s="296"/>
      <c r="I16" s="296" t="s">
        <v>222</v>
      </c>
      <c r="J16" s="285"/>
      <c r="K16" s="285"/>
      <c r="O16" s="276" t="s">
        <v>362</v>
      </c>
      <c r="R16" s="281" t="s">
        <v>207</v>
      </c>
      <c r="T16" s="287">
        <f t="shared" ref="T16:AC16" si="4">E35</f>
        <v>5643.5</v>
      </c>
      <c r="U16" s="287">
        <f t="shared" si="4"/>
        <v>5689.6</v>
      </c>
      <c r="V16" s="287">
        <f t="shared" si="4"/>
        <v>6227</v>
      </c>
      <c r="W16" s="287">
        <f t="shared" si="4"/>
        <v>6897.1</v>
      </c>
      <c r="X16" s="287">
        <f t="shared" si="4"/>
        <v>7593.9314258506738</v>
      </c>
      <c r="Y16" s="287">
        <f t="shared" si="4"/>
        <v>8361.1654899193054</v>
      </c>
      <c r="Z16" s="287">
        <f t="shared" si="4"/>
        <v>9205.9151484879658</v>
      </c>
      <c r="AA16" s="287">
        <f t="shared" si="4"/>
        <v>10136.01199776972</v>
      </c>
      <c r="AB16" s="287">
        <f t="shared" si="4"/>
        <v>11160.078879915172</v>
      </c>
      <c r="AC16" s="287">
        <f t="shared" si="4"/>
        <v>12287.609824587174</v>
      </c>
      <c r="AD16" s="287" t="e">
        <f>#REF!</f>
        <v>#REF!</v>
      </c>
      <c r="AE16" s="287" t="e">
        <f>#REF!</f>
        <v>#REF!</v>
      </c>
      <c r="AF16" s="287" t="e">
        <f>#REF!</f>
        <v>#REF!</v>
      </c>
      <c r="AG16" s="287" t="e">
        <f>#REF!</f>
        <v>#REF!</v>
      </c>
      <c r="AH16" s="287" t="e">
        <f>#REF!</f>
        <v>#REF!</v>
      </c>
      <c r="AK16" s="276" t="s">
        <v>322</v>
      </c>
      <c r="AM16" s="303" t="s">
        <v>234</v>
      </c>
      <c r="AO16" s="434">
        <f t="shared" si="2"/>
        <v>7.0000000000000007E-2</v>
      </c>
      <c r="AP16" s="434">
        <f t="shared" si="2"/>
        <v>7.0000000000000007E-2</v>
      </c>
      <c r="AQ16" s="434">
        <f t="shared" si="2"/>
        <v>2.0000000000000004E-2</v>
      </c>
      <c r="AR16" s="434">
        <f t="shared" si="2"/>
        <v>2.0000000000000004E-2</v>
      </c>
      <c r="AS16" s="434">
        <f t="shared" si="2"/>
        <v>2.0000000000000004E-2</v>
      </c>
      <c r="AT16" s="434">
        <f t="shared" ref="AT16:BC16" si="5">AT21-3%</f>
        <v>2.0000000000000004E-2</v>
      </c>
      <c r="AU16" s="434">
        <f t="shared" si="5"/>
        <v>2.0000000000000004E-2</v>
      </c>
      <c r="AV16" s="434">
        <f t="shared" si="5"/>
        <v>2.0000000000000004E-2</v>
      </c>
      <c r="AW16" s="434">
        <f t="shared" si="5"/>
        <v>2.0000000000000004E-2</v>
      </c>
      <c r="AX16" s="434">
        <f t="shared" si="5"/>
        <v>2.0000000000000004E-2</v>
      </c>
      <c r="AY16" s="434">
        <f t="shared" si="5"/>
        <v>2.0000000000000004E-2</v>
      </c>
      <c r="AZ16" s="434">
        <f t="shared" si="5"/>
        <v>2.0000000000000004E-2</v>
      </c>
      <c r="BA16" s="434">
        <f t="shared" si="5"/>
        <v>2.0000000000000004E-2</v>
      </c>
      <c r="BB16" s="434">
        <f t="shared" si="5"/>
        <v>2.0000000000000004E-2</v>
      </c>
      <c r="BC16" s="434">
        <f t="shared" si="5"/>
        <v>2.0000000000000004E-2</v>
      </c>
    </row>
    <row r="17" spans="3:68">
      <c r="C17" s="297" t="s">
        <v>223</v>
      </c>
      <c r="D17" s="281" t="s">
        <v>207</v>
      </c>
      <c r="F17" s="288">
        <f>1-F18-F19</f>
        <v>0.8</v>
      </c>
      <c r="G17" s="298">
        <f>F17*$G$20</f>
        <v>5749.4016000000001</v>
      </c>
      <c r="H17" s="285"/>
      <c r="I17" s="297" t="s">
        <v>224</v>
      </c>
      <c r="J17" s="285"/>
      <c r="K17" s="285"/>
      <c r="M17" s="287">
        <f>I12</f>
        <v>7181.2979999999998</v>
      </c>
      <c r="O17" s="276" t="s">
        <v>363</v>
      </c>
      <c r="R17" s="281" t="s">
        <v>207</v>
      </c>
      <c r="T17" s="287">
        <f t="shared" ref="T17:AC17" si="6">T16-E44</f>
        <v>4505.5748302903958</v>
      </c>
      <c r="U17" s="287">
        <f t="shared" si="6"/>
        <v>4413.0468218490305</v>
      </c>
      <c r="V17" s="287">
        <f t="shared" si="6"/>
        <v>4868.2821992145491</v>
      </c>
      <c r="W17" s="287">
        <f t="shared" si="6"/>
        <v>5397.4745765245061</v>
      </c>
      <c r="X17" s="287">
        <f t="shared" si="6"/>
        <v>6103.2550944789364</v>
      </c>
      <c r="Y17" s="287">
        <f t="shared" si="6"/>
        <v>6894.0444606367455</v>
      </c>
      <c r="Z17" s="287">
        <f t="shared" si="6"/>
        <v>7642.7344659443697</v>
      </c>
      <c r="AA17" s="287">
        <f t="shared" si="6"/>
        <v>8630.3372898085508</v>
      </c>
      <c r="AB17" s="287">
        <f t="shared" si="6"/>
        <v>9680.6682143472644</v>
      </c>
      <c r="AC17" s="287">
        <f t="shared" si="6"/>
        <v>10879.642048587026</v>
      </c>
      <c r="AD17" s="287" t="e">
        <f>AD16-#REF!</f>
        <v>#REF!</v>
      </c>
      <c r="AE17" s="287" t="e">
        <f>AE16-#REF!</f>
        <v>#REF!</v>
      </c>
      <c r="AF17" s="287" t="e">
        <f>AF16-#REF!</f>
        <v>#REF!</v>
      </c>
      <c r="AG17" s="287" t="e">
        <f>AG16-#REF!</f>
        <v>#REF!</v>
      </c>
      <c r="AH17" s="287" t="e">
        <f>AH16-#REF!</f>
        <v>#REF!</v>
      </c>
      <c r="AM17" s="303"/>
      <c r="AO17" s="434"/>
      <c r="AP17" s="434"/>
      <c r="AQ17" s="434"/>
      <c r="AR17" s="434"/>
      <c r="AS17" s="434"/>
      <c r="AT17" s="434"/>
      <c r="AU17" s="434"/>
      <c r="AV17" s="434"/>
      <c r="AW17" s="434"/>
      <c r="AX17" s="434"/>
      <c r="AY17" s="434"/>
      <c r="AZ17" s="434"/>
      <c r="BA17" s="434"/>
      <c r="BB17" s="434"/>
      <c r="BC17" s="434"/>
    </row>
    <row r="18" spans="3:68" ht="12">
      <c r="C18" s="297" t="s">
        <v>225</v>
      </c>
      <c r="D18" s="281" t="s">
        <v>207</v>
      </c>
      <c r="F18" s="288">
        <v>0.1</v>
      </c>
      <c r="G18" s="298">
        <f>F18*$G$20</f>
        <v>718.67520000000002</v>
      </c>
      <c r="H18" s="285"/>
      <c r="I18" s="297" t="s">
        <v>226</v>
      </c>
      <c r="J18" s="285"/>
      <c r="K18" s="285"/>
      <c r="L18" s="288">
        <v>1</v>
      </c>
      <c r="M18" s="287">
        <f>P90</f>
        <v>5.4539999999999997</v>
      </c>
      <c r="AK18" s="278"/>
      <c r="AL18" s="278"/>
      <c r="AM18" s="278"/>
      <c r="AN18" s="278"/>
      <c r="AO18" s="278"/>
      <c r="AP18" s="278"/>
      <c r="AQ18" s="278"/>
      <c r="AR18" s="278"/>
      <c r="AS18" s="278"/>
      <c r="AT18" s="278"/>
      <c r="AU18" s="278"/>
      <c r="AV18" s="278"/>
      <c r="AX18" s="278"/>
      <c r="AY18" s="278"/>
      <c r="AZ18" s="278"/>
      <c r="BA18" s="278"/>
      <c r="BB18" s="278"/>
      <c r="BC18" s="278"/>
    </row>
    <row r="19" spans="3:68" ht="12">
      <c r="C19" s="297" t="s">
        <v>227</v>
      </c>
      <c r="D19" s="281" t="s">
        <v>207</v>
      </c>
      <c r="F19" s="288">
        <v>0.1</v>
      </c>
      <c r="G19" s="299">
        <f>F19*$G$20</f>
        <v>718.67520000000002</v>
      </c>
      <c r="H19" s="285"/>
      <c r="I19" s="297" t="s">
        <v>228</v>
      </c>
      <c r="J19" s="285"/>
      <c r="K19" s="285"/>
      <c r="L19" s="288">
        <v>0</v>
      </c>
      <c r="M19" s="300">
        <f>M17*L19</f>
        <v>0</v>
      </c>
      <c r="O19" s="276" t="s">
        <v>321</v>
      </c>
      <c r="R19" s="281" t="s">
        <v>207</v>
      </c>
      <c r="T19" s="287">
        <f>T16*T20</f>
        <v>282.17500000000001</v>
      </c>
      <c r="U19" s="287">
        <f>U16*U20</f>
        <v>284.48</v>
      </c>
      <c r="V19" s="287">
        <f>V16*V20</f>
        <v>311.35000000000002</v>
      </c>
      <c r="W19" s="287">
        <f>W16*W20</f>
        <v>344.85500000000002</v>
      </c>
      <c r="X19" s="287">
        <f>X16*X20</f>
        <v>379.69657129253369</v>
      </c>
      <c r="Y19" s="287">
        <f t="shared" ref="Y19:AH19" si="7">Y16*Y20</f>
        <v>418.05827449596529</v>
      </c>
      <c r="Z19" s="287">
        <f t="shared" si="7"/>
        <v>460.29575742439829</v>
      </c>
      <c r="AA19" s="287">
        <f t="shared" si="7"/>
        <v>506.80059988848598</v>
      </c>
      <c r="AB19" s="287">
        <f t="shared" si="7"/>
        <v>558.00394399575862</v>
      </c>
      <c r="AC19" s="287">
        <f t="shared" si="7"/>
        <v>614.38049122935877</v>
      </c>
      <c r="AD19" s="287" t="e">
        <f t="shared" si="7"/>
        <v>#REF!</v>
      </c>
      <c r="AE19" s="287" t="e">
        <f t="shared" si="7"/>
        <v>#REF!</v>
      </c>
      <c r="AF19" s="287" t="e">
        <f t="shared" si="7"/>
        <v>#REF!</v>
      </c>
      <c r="AG19" s="287" t="e">
        <f t="shared" si="7"/>
        <v>#REF!</v>
      </c>
      <c r="AH19" s="287" t="e">
        <f t="shared" si="7"/>
        <v>#REF!</v>
      </c>
      <c r="AK19" s="278" t="s">
        <v>388</v>
      </c>
      <c r="AL19" s="278"/>
      <c r="AM19" s="433"/>
      <c r="AN19" s="433"/>
      <c r="AW19" s="278"/>
    </row>
    <row r="20" spans="3:68" ht="12">
      <c r="C20" s="301" t="s">
        <v>229</v>
      </c>
      <c r="D20" s="281" t="s">
        <v>207</v>
      </c>
      <c r="G20" s="302">
        <f>M20</f>
        <v>7186.7519999999995</v>
      </c>
      <c r="H20" s="301"/>
      <c r="I20" s="301" t="s">
        <v>230</v>
      </c>
      <c r="J20" s="285"/>
      <c r="K20" s="285"/>
      <c r="M20" s="282">
        <f>SUM(M17:M19)</f>
        <v>7186.7519999999995</v>
      </c>
      <c r="O20" s="303" t="s">
        <v>231</v>
      </c>
      <c r="P20" s="304"/>
      <c r="R20" s="286" t="s">
        <v>211</v>
      </c>
      <c r="T20" s="288">
        <f>IF($P$15="Base",AO20,IF($P$15="Bear",AO15,AO25))</f>
        <v>0.05</v>
      </c>
      <c r="U20" s="288">
        <f>IF($P$15="Base",AP20,IF($P$15="Bear",AP15,AP25))</f>
        <v>0.05</v>
      </c>
      <c r="V20" s="288">
        <f>IF($P$15="Base",AQ20,IF($P$15="Bear",AQ15,AQ25))</f>
        <v>0.05</v>
      </c>
      <c r="W20" s="288">
        <f>IF($P$15="Base",AR20,IF($P$15="Bear",AR15,AR25))</f>
        <v>0.05</v>
      </c>
      <c r="X20" s="288">
        <f>IF($P$15="Base",AS20,IF($P$15="Bear",AS15,AS25))</f>
        <v>0.05</v>
      </c>
      <c r="Y20" s="288">
        <f t="shared" ref="Y20:AH20" si="8">IF($P$15="Base",AT20,IF($P$15="Bear",AT15,AT25))</f>
        <v>0.05</v>
      </c>
      <c r="Z20" s="288">
        <f t="shared" si="8"/>
        <v>0.05</v>
      </c>
      <c r="AA20" s="288">
        <f t="shared" si="8"/>
        <v>0.05</v>
      </c>
      <c r="AB20" s="288">
        <f t="shared" si="8"/>
        <v>0.05</v>
      </c>
      <c r="AC20" s="288">
        <f t="shared" si="8"/>
        <v>0.05</v>
      </c>
      <c r="AD20" s="288">
        <f t="shared" si="8"/>
        <v>0.05</v>
      </c>
      <c r="AE20" s="288">
        <f t="shared" si="8"/>
        <v>0.05</v>
      </c>
      <c r="AF20" s="288">
        <f t="shared" si="8"/>
        <v>0.05</v>
      </c>
      <c r="AG20" s="288">
        <f t="shared" si="8"/>
        <v>0.05</v>
      </c>
      <c r="AH20" s="288">
        <f t="shared" si="8"/>
        <v>0.05</v>
      </c>
      <c r="AK20" s="276" t="s">
        <v>321</v>
      </c>
      <c r="AM20" s="303" t="s">
        <v>231</v>
      </c>
      <c r="AO20" s="434">
        <v>0.05</v>
      </c>
      <c r="AP20" s="434">
        <v>0.05</v>
      </c>
      <c r="AQ20" s="434">
        <v>0.05</v>
      </c>
      <c r="AR20" s="434">
        <v>0.05</v>
      </c>
      <c r="AS20" s="434">
        <v>0.05</v>
      </c>
      <c r="AT20" s="434">
        <v>0.05</v>
      </c>
      <c r="AU20" s="434">
        <v>0.05</v>
      </c>
      <c r="AV20" s="434">
        <v>0.05</v>
      </c>
      <c r="AW20" s="434">
        <v>0.05</v>
      </c>
      <c r="AX20" s="434">
        <v>0.05</v>
      </c>
      <c r="AY20" s="434">
        <v>0.05</v>
      </c>
      <c r="AZ20" s="434">
        <v>0.05</v>
      </c>
      <c r="BA20" s="434">
        <v>0.05</v>
      </c>
      <c r="BB20" s="434">
        <v>0.05</v>
      </c>
      <c r="BC20" s="434">
        <v>0.05</v>
      </c>
    </row>
    <row r="21" spans="3:68">
      <c r="D21" s="286"/>
      <c r="O21" s="276" t="s">
        <v>322</v>
      </c>
      <c r="R21" s="281" t="s">
        <v>207</v>
      </c>
      <c r="T21" s="287">
        <f>T22*T17</f>
        <v>450.55748302903959</v>
      </c>
      <c r="U21" s="287">
        <f>U22*U17</f>
        <v>441.30468218490307</v>
      </c>
      <c r="V21" s="287">
        <f>V22*V17</f>
        <v>243.41410996072747</v>
      </c>
      <c r="W21" s="287">
        <f>W22*W17</f>
        <v>269.87372882622532</v>
      </c>
      <c r="X21" s="287">
        <f>X22*X17</f>
        <v>305.16275472394682</v>
      </c>
      <c r="Y21" s="287">
        <f t="shared" ref="Y21:AH21" si="9">Y22*Y17</f>
        <v>344.70222303183732</v>
      </c>
      <c r="Z21" s="287">
        <f t="shared" si="9"/>
        <v>382.13672329721851</v>
      </c>
      <c r="AA21" s="287">
        <f t="shared" si="9"/>
        <v>431.51686449042757</v>
      </c>
      <c r="AB21" s="287">
        <f t="shared" si="9"/>
        <v>484.03341071736327</v>
      </c>
      <c r="AC21" s="287">
        <f t="shared" si="9"/>
        <v>543.98210242935136</v>
      </c>
      <c r="AD21" s="287" t="e">
        <f t="shared" si="9"/>
        <v>#REF!</v>
      </c>
      <c r="AE21" s="287" t="e">
        <f t="shared" si="9"/>
        <v>#REF!</v>
      </c>
      <c r="AF21" s="287" t="e">
        <f t="shared" si="9"/>
        <v>#REF!</v>
      </c>
      <c r="AG21" s="287" t="e">
        <f t="shared" si="9"/>
        <v>#REF!</v>
      </c>
      <c r="AH21" s="287" t="e">
        <f t="shared" si="9"/>
        <v>#REF!</v>
      </c>
      <c r="AK21" s="276" t="s">
        <v>322</v>
      </c>
      <c r="AM21" s="303" t="s">
        <v>234</v>
      </c>
      <c r="AO21" s="434">
        <v>0.1</v>
      </c>
      <c r="AP21" s="434">
        <v>0.1</v>
      </c>
      <c r="AQ21" s="434">
        <v>0.05</v>
      </c>
      <c r="AR21" s="434">
        <v>0.05</v>
      </c>
      <c r="AS21" s="434">
        <v>0.05</v>
      </c>
      <c r="AT21" s="434">
        <v>0.05</v>
      </c>
      <c r="AU21" s="434">
        <v>0.05</v>
      </c>
      <c r="AV21" s="434">
        <v>0.05</v>
      </c>
      <c r="AW21" s="434">
        <v>0.05</v>
      </c>
      <c r="AX21" s="434">
        <v>0.05</v>
      </c>
      <c r="AY21" s="434">
        <v>0.05</v>
      </c>
      <c r="AZ21" s="434">
        <v>0.05</v>
      </c>
      <c r="BA21" s="434">
        <v>0.05</v>
      </c>
      <c r="BB21" s="434">
        <v>0.05</v>
      </c>
      <c r="BC21" s="434">
        <v>0.05</v>
      </c>
    </row>
    <row r="22" spans="3:68" ht="12">
      <c r="C22" s="305" t="s">
        <v>232</v>
      </c>
      <c r="D22" s="294"/>
      <c r="E22" s="279"/>
      <c r="F22" s="306"/>
      <c r="G22" s="306"/>
      <c r="I22" s="305" t="s">
        <v>233</v>
      </c>
      <c r="J22" s="306"/>
      <c r="K22" s="306"/>
      <c r="L22" s="306"/>
      <c r="M22" s="306"/>
      <c r="O22" s="303" t="s">
        <v>234</v>
      </c>
      <c r="P22" s="304"/>
      <c r="R22" s="286" t="s">
        <v>211</v>
      </c>
      <c r="T22" s="288">
        <f>IF($P$15="Base",AO21,IF($P$15="Bear",AO16,AO26))</f>
        <v>0.1</v>
      </c>
      <c r="U22" s="288">
        <f>IF($P$15="Base",AP21,IF($P$15="Bear",AP16,AP26))</f>
        <v>0.1</v>
      </c>
      <c r="V22" s="288">
        <f>IF($P$15="Base",AQ21,IF($P$15="Bear",AQ16,AQ26))</f>
        <v>0.05</v>
      </c>
      <c r="W22" s="288">
        <f>IF($P$15="Base",AR21,IF($P$15="Bear",AR16,AR26))</f>
        <v>0.05</v>
      </c>
      <c r="X22" s="288">
        <f>IF($P$15="Base",AS21,IF($P$15="Bear",AS16,AS26))</f>
        <v>0.05</v>
      </c>
      <c r="Y22" s="288">
        <f t="shared" ref="Y22:AH22" si="10">IF($P$15="Base",AT21,IF($P$15="Bear",AT16,AT26))</f>
        <v>0.05</v>
      </c>
      <c r="Z22" s="288">
        <f t="shared" si="10"/>
        <v>0.05</v>
      </c>
      <c r="AA22" s="288">
        <f t="shared" si="10"/>
        <v>0.05</v>
      </c>
      <c r="AB22" s="288">
        <f t="shared" si="10"/>
        <v>0.05</v>
      </c>
      <c r="AC22" s="288">
        <f t="shared" si="10"/>
        <v>0.05</v>
      </c>
      <c r="AD22" s="288">
        <f t="shared" si="10"/>
        <v>0.05</v>
      </c>
      <c r="AE22" s="288">
        <f t="shared" si="10"/>
        <v>0.05</v>
      </c>
      <c r="AF22" s="288">
        <f t="shared" si="10"/>
        <v>0.05</v>
      </c>
      <c r="AG22" s="288">
        <f t="shared" si="10"/>
        <v>0.05</v>
      </c>
      <c r="AH22" s="288">
        <f t="shared" si="10"/>
        <v>0.05</v>
      </c>
      <c r="AM22" s="303"/>
      <c r="AO22" s="434"/>
      <c r="AP22" s="434"/>
      <c r="AQ22" s="434"/>
      <c r="AR22" s="434"/>
      <c r="AS22" s="434"/>
      <c r="AT22" s="434"/>
      <c r="AU22" s="434"/>
      <c r="AV22" s="434"/>
      <c r="AW22" s="434"/>
      <c r="AX22" s="434"/>
      <c r="AY22" s="434"/>
      <c r="AZ22" s="434"/>
      <c r="BA22" s="434"/>
      <c r="BB22" s="434"/>
      <c r="BC22" s="434"/>
    </row>
    <row r="23" spans="3:68" ht="12">
      <c r="C23" s="276" t="s">
        <v>314</v>
      </c>
      <c r="D23" s="286"/>
      <c r="G23" s="307">
        <f>E12/E63</f>
        <v>994.71713570373242</v>
      </c>
      <c r="I23" s="278" t="s">
        <v>235</v>
      </c>
      <c r="K23" s="418" t="s">
        <v>236</v>
      </c>
      <c r="L23" s="308" t="s">
        <v>237</v>
      </c>
    </row>
    <row r="24" spans="3:68" ht="12">
      <c r="C24" s="285" t="s">
        <v>315</v>
      </c>
      <c r="D24" s="286"/>
      <c r="G24" s="288">
        <v>0.1</v>
      </c>
      <c r="I24" s="285" t="s">
        <v>238</v>
      </c>
      <c r="K24" s="309">
        <v>5.0000000000000001E-3</v>
      </c>
      <c r="L24" s="309">
        <v>0.02</v>
      </c>
      <c r="M24" s="310">
        <f>SUM(K24:L24)</f>
        <v>2.5000000000000001E-2</v>
      </c>
      <c r="O24" s="276" t="s">
        <v>323</v>
      </c>
      <c r="R24" s="281" t="s">
        <v>207</v>
      </c>
      <c r="T24" s="287">
        <f>T21+T19</f>
        <v>732.7324830290396</v>
      </c>
      <c r="U24" s="287">
        <f>U21+U19</f>
        <v>725.78468218490309</v>
      </c>
      <c r="V24" s="287">
        <f>V21+V19</f>
        <v>554.76410996072752</v>
      </c>
      <c r="W24" s="287">
        <f>W21+W19</f>
        <v>614.72872882622528</v>
      </c>
      <c r="X24" s="287">
        <f>X21+X19</f>
        <v>684.85932601648051</v>
      </c>
      <c r="Y24" s="287">
        <f t="shared" ref="Y24:AH24" si="11">Y21+Y19</f>
        <v>762.76049752780261</v>
      </c>
      <c r="Z24" s="287">
        <f t="shared" si="11"/>
        <v>842.4324807216168</v>
      </c>
      <c r="AA24" s="287">
        <f t="shared" si="11"/>
        <v>938.31746437891354</v>
      </c>
      <c r="AB24" s="287">
        <f t="shared" si="11"/>
        <v>1042.0373547131219</v>
      </c>
      <c r="AC24" s="287">
        <f t="shared" si="11"/>
        <v>1158.36259365871</v>
      </c>
      <c r="AD24" s="287" t="e">
        <f t="shared" si="11"/>
        <v>#REF!</v>
      </c>
      <c r="AE24" s="287" t="e">
        <f t="shared" si="11"/>
        <v>#REF!</v>
      </c>
      <c r="AF24" s="287" t="e">
        <f t="shared" si="11"/>
        <v>#REF!</v>
      </c>
      <c r="AG24" s="287" t="e">
        <f t="shared" si="11"/>
        <v>#REF!</v>
      </c>
      <c r="AH24" s="287" t="e">
        <f t="shared" si="11"/>
        <v>#REF!</v>
      </c>
      <c r="AK24" s="435" t="s">
        <v>389</v>
      </c>
      <c r="AL24" s="435"/>
      <c r="AM24" s="436"/>
      <c r="AN24" s="436"/>
    </row>
    <row r="25" spans="3:68" ht="12">
      <c r="C25" s="276" t="s">
        <v>239</v>
      </c>
      <c r="D25" s="286"/>
      <c r="G25" s="307">
        <f>G23*(1+G24)</f>
        <v>1094.1888492741057</v>
      </c>
      <c r="I25" s="285" t="s">
        <v>240</v>
      </c>
      <c r="K25" s="311"/>
      <c r="L25" s="311"/>
      <c r="M25" s="312">
        <v>0.7</v>
      </c>
      <c r="O25" s="303" t="s">
        <v>241</v>
      </c>
      <c r="P25" s="313"/>
      <c r="Q25" s="278"/>
      <c r="R25" s="286" t="s">
        <v>211</v>
      </c>
      <c r="T25" s="288">
        <v>0.5</v>
      </c>
      <c r="U25" s="288">
        <v>0.75</v>
      </c>
      <c r="V25" s="288">
        <v>1</v>
      </c>
      <c r="W25" s="288">
        <v>1</v>
      </c>
      <c r="X25" s="288">
        <v>1</v>
      </c>
      <c r="Y25" s="288">
        <v>1</v>
      </c>
      <c r="Z25" s="288">
        <v>1</v>
      </c>
      <c r="AA25" s="288">
        <v>1</v>
      </c>
      <c r="AB25" s="288">
        <v>1</v>
      </c>
      <c r="AC25" s="288">
        <v>1</v>
      </c>
      <c r="AD25" s="288">
        <v>1</v>
      </c>
      <c r="AE25" s="288">
        <v>1</v>
      </c>
      <c r="AF25" s="288">
        <v>1</v>
      </c>
      <c r="AG25" s="288">
        <v>1</v>
      </c>
      <c r="AH25" s="288">
        <v>1</v>
      </c>
      <c r="AK25" s="437" t="s">
        <v>390</v>
      </c>
      <c r="AL25" s="437"/>
      <c r="AM25" s="438" t="s">
        <v>231</v>
      </c>
      <c r="AN25" s="438"/>
      <c r="AO25" s="434">
        <f t="shared" ref="AO25:AS26" si="12">AO20+3%</f>
        <v>0.08</v>
      </c>
      <c r="AP25" s="434">
        <f t="shared" si="12"/>
        <v>0.08</v>
      </c>
      <c r="AQ25" s="434">
        <f t="shared" si="12"/>
        <v>0.08</v>
      </c>
      <c r="AR25" s="434">
        <f t="shared" si="12"/>
        <v>0.08</v>
      </c>
      <c r="AS25" s="434">
        <f t="shared" si="12"/>
        <v>0.08</v>
      </c>
      <c r="AT25" s="434">
        <f t="shared" ref="AT25:BC25" si="13">AT20+3%</f>
        <v>0.08</v>
      </c>
      <c r="AU25" s="434">
        <f t="shared" si="13"/>
        <v>0.08</v>
      </c>
      <c r="AV25" s="434">
        <f t="shared" si="13"/>
        <v>0.08</v>
      </c>
      <c r="AW25" s="434">
        <f t="shared" si="13"/>
        <v>0.08</v>
      </c>
      <c r="AX25" s="434">
        <f t="shared" si="13"/>
        <v>0.08</v>
      </c>
      <c r="AY25" s="434">
        <f t="shared" si="13"/>
        <v>0.08</v>
      </c>
      <c r="AZ25" s="434">
        <f t="shared" si="13"/>
        <v>0.08</v>
      </c>
      <c r="BA25" s="434">
        <f t="shared" si="13"/>
        <v>0.08</v>
      </c>
      <c r="BB25" s="434">
        <f t="shared" si="13"/>
        <v>0.08</v>
      </c>
      <c r="BC25" s="434">
        <f t="shared" si="13"/>
        <v>0.08</v>
      </c>
    </row>
    <row r="26" spans="3:68" ht="12">
      <c r="C26" s="276" t="s">
        <v>316</v>
      </c>
      <c r="D26" s="281"/>
      <c r="G26" s="287">
        <f>G18/G25</f>
        <v>0.6568109339414081</v>
      </c>
      <c r="I26" s="278" t="s">
        <v>223</v>
      </c>
      <c r="K26" s="311"/>
      <c r="L26" s="311"/>
      <c r="M26" s="311"/>
      <c r="AK26" s="437" t="s">
        <v>391</v>
      </c>
      <c r="AL26" s="437"/>
      <c r="AM26" s="438" t="s">
        <v>234</v>
      </c>
      <c r="AN26" s="438"/>
      <c r="AO26" s="434">
        <f t="shared" si="12"/>
        <v>0.13</v>
      </c>
      <c r="AP26" s="434">
        <f t="shared" si="12"/>
        <v>0.13</v>
      </c>
      <c r="AQ26" s="434">
        <f t="shared" si="12"/>
        <v>0.08</v>
      </c>
      <c r="AR26" s="434">
        <f t="shared" si="12"/>
        <v>0.08</v>
      </c>
      <c r="AS26" s="434">
        <f t="shared" si="12"/>
        <v>0.08</v>
      </c>
      <c r="AT26" s="434">
        <f t="shared" ref="AT26:BC26" si="14">AT21+3%</f>
        <v>0.08</v>
      </c>
      <c r="AU26" s="434">
        <f t="shared" si="14"/>
        <v>0.08</v>
      </c>
      <c r="AV26" s="434">
        <f t="shared" si="14"/>
        <v>0.08</v>
      </c>
      <c r="AW26" s="434">
        <f t="shared" si="14"/>
        <v>0.08</v>
      </c>
      <c r="AX26" s="434">
        <f t="shared" si="14"/>
        <v>0.08</v>
      </c>
      <c r="AY26" s="434">
        <f t="shared" si="14"/>
        <v>0.08</v>
      </c>
      <c r="AZ26" s="434">
        <f t="shared" si="14"/>
        <v>0.08</v>
      </c>
      <c r="BA26" s="434">
        <f t="shared" si="14"/>
        <v>0.08</v>
      </c>
      <c r="BB26" s="434">
        <f t="shared" si="14"/>
        <v>0.08</v>
      </c>
      <c r="BC26" s="434">
        <f t="shared" si="14"/>
        <v>0.08</v>
      </c>
    </row>
    <row r="27" spans="3:68">
      <c r="C27" s="285" t="s">
        <v>242</v>
      </c>
      <c r="D27" s="286" t="s">
        <v>211</v>
      </c>
      <c r="G27" s="314">
        <f>G26/E63</f>
        <v>1.1621578369881506E-2</v>
      </c>
      <c r="I27" s="285" t="s">
        <v>243</v>
      </c>
      <c r="K27" s="309">
        <v>5.0000000000000001E-3</v>
      </c>
      <c r="L27" s="309">
        <v>3.5000000000000003E-2</v>
      </c>
      <c r="M27" s="310">
        <f>SUM(K27:L27)</f>
        <v>0.04</v>
      </c>
      <c r="T27" s="308" t="s">
        <v>236</v>
      </c>
      <c r="U27" s="308" t="s">
        <v>237</v>
      </c>
    </row>
    <row r="28" spans="3:68" ht="12">
      <c r="C28" s="278" t="s">
        <v>317</v>
      </c>
      <c r="D28" s="281"/>
      <c r="G28" s="287">
        <f>G26+E63</f>
        <v>57.173310933941409</v>
      </c>
      <c r="I28" s="285" t="s">
        <v>240</v>
      </c>
      <c r="M28" s="312">
        <v>0.7</v>
      </c>
      <c r="O28" s="276" t="s">
        <v>324</v>
      </c>
      <c r="R28" s="286" t="s">
        <v>211</v>
      </c>
      <c r="T28" s="288">
        <v>5.0000000000000001E-3</v>
      </c>
      <c r="U28" s="288">
        <v>1.4999999999999999E-2</v>
      </c>
      <c r="V28" s="310">
        <f>SUM(T28:U28)</f>
        <v>0.02</v>
      </c>
    </row>
    <row r="29" spans="3:68">
      <c r="D29" s="286"/>
    </row>
    <row r="30" spans="3:68" s="278" customFormat="1" ht="12">
      <c r="C30" s="277" t="s">
        <v>244</v>
      </c>
      <c r="D30" s="277"/>
      <c r="E30" s="277"/>
      <c r="F30" s="277"/>
      <c r="G30" s="277"/>
      <c r="H30" s="277"/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277"/>
      <c r="AF30" s="277"/>
      <c r="AG30" s="277"/>
      <c r="AH30" s="277"/>
      <c r="AI30" s="277"/>
      <c r="AJ30" s="277"/>
      <c r="AK30" s="277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277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</row>
    <row r="32" spans="3:68" ht="12">
      <c r="C32" s="443" t="s">
        <v>245</v>
      </c>
      <c r="F32" s="546" t="s">
        <v>428</v>
      </c>
      <c r="G32" s="546"/>
      <c r="H32" s="546"/>
      <c r="I32" s="546"/>
      <c r="J32" s="546"/>
      <c r="K32" s="546"/>
      <c r="L32" s="546"/>
    </row>
    <row r="33" spans="1:16384" s="278" customFormat="1" ht="12">
      <c r="A33" s="276"/>
      <c r="B33" s="276"/>
      <c r="C33" s="276"/>
      <c r="D33" s="542"/>
      <c r="E33" s="315"/>
      <c r="F33" s="315"/>
      <c r="G33" s="315"/>
      <c r="H33" s="315"/>
      <c r="I33" s="315"/>
      <c r="J33" s="315"/>
      <c r="K33" s="315"/>
      <c r="L33" s="315"/>
      <c r="M33" s="315"/>
      <c r="N33" s="315"/>
      <c r="O33" s="315"/>
      <c r="P33" s="315"/>
      <c r="Q33" s="315"/>
      <c r="R33" s="315"/>
      <c r="S33" s="315"/>
      <c r="V33" s="315" t="s">
        <v>296</v>
      </c>
      <c r="W33" s="315"/>
      <c r="X33" s="315"/>
      <c r="Y33" s="315"/>
      <c r="Z33" s="315"/>
      <c r="AA33" s="315"/>
      <c r="AB33" s="315"/>
      <c r="AC33" s="315"/>
      <c r="AD33" s="315"/>
      <c r="AE33" s="315"/>
      <c r="AF33" s="315"/>
      <c r="AG33" s="315"/>
      <c r="AH33" s="315"/>
      <c r="AI33" s="315"/>
      <c r="AJ33" s="315"/>
      <c r="AL33" s="315" t="s">
        <v>246</v>
      </c>
      <c r="AM33" s="315"/>
      <c r="AN33" s="315"/>
      <c r="AO33" s="315"/>
      <c r="AP33" s="315"/>
      <c r="AQ33" s="315"/>
      <c r="AR33" s="315"/>
      <c r="AS33" s="315"/>
      <c r="AT33" s="315"/>
      <c r="AU33" s="315"/>
      <c r="AV33" s="315"/>
      <c r="AW33" s="315"/>
      <c r="AX33" s="315"/>
      <c r="AY33" s="315"/>
      <c r="AZ33" s="315"/>
      <c r="BB33" s="315" t="s">
        <v>247</v>
      </c>
      <c r="BC33" s="315"/>
      <c r="BD33" s="315"/>
      <c r="BE33" s="315"/>
      <c r="BF33" s="315"/>
      <c r="BG33" s="315"/>
      <c r="BH33" s="315"/>
      <c r="BI33" s="315"/>
      <c r="BJ33" s="315"/>
      <c r="BK33" s="315"/>
      <c r="BL33" s="315"/>
      <c r="BM33" s="315"/>
      <c r="BN33" s="315"/>
      <c r="BO33" s="315"/>
      <c r="BP33" s="315"/>
    </row>
    <row r="34" spans="1:16384" ht="12">
      <c r="C34" s="278"/>
      <c r="D34" s="316">
        <v>2019</v>
      </c>
      <c r="E34" s="316">
        <f>D34+1</f>
        <v>2020</v>
      </c>
      <c r="F34" s="316">
        <f>E34+1</f>
        <v>2021</v>
      </c>
      <c r="G34" s="316">
        <f>F34+1</f>
        <v>2022</v>
      </c>
      <c r="H34" s="316">
        <f>G34+1</f>
        <v>2023</v>
      </c>
      <c r="I34" s="295">
        <f t="shared" ref="I34:N34" si="15">H34+1</f>
        <v>2024</v>
      </c>
      <c r="J34" s="295">
        <f t="shared" si="15"/>
        <v>2025</v>
      </c>
      <c r="K34" s="295">
        <f t="shared" si="15"/>
        <v>2026</v>
      </c>
      <c r="L34" s="295">
        <f t="shared" si="15"/>
        <v>2027</v>
      </c>
      <c r="M34" s="295">
        <f t="shared" si="15"/>
        <v>2028</v>
      </c>
      <c r="N34" s="295">
        <f t="shared" si="15"/>
        <v>2029</v>
      </c>
      <c r="P34" s="316">
        <f>D34</f>
        <v>2019</v>
      </c>
      <c r="Q34" s="316">
        <f t="shared" ref="Q34:V34" si="16">P34+1</f>
        <v>2020</v>
      </c>
      <c r="R34" s="316">
        <f t="shared" si="16"/>
        <v>2021</v>
      </c>
      <c r="S34" s="316">
        <f t="shared" si="16"/>
        <v>2022</v>
      </c>
      <c r="T34" s="316">
        <f t="shared" si="16"/>
        <v>2023</v>
      </c>
      <c r="U34" s="295">
        <f t="shared" si="16"/>
        <v>2024</v>
      </c>
      <c r="V34" s="295">
        <f t="shared" si="16"/>
        <v>2025</v>
      </c>
      <c r="W34" s="295">
        <f t="shared" ref="W34:AE34" si="17">V34+1</f>
        <v>2026</v>
      </c>
      <c r="X34" s="295">
        <f t="shared" si="17"/>
        <v>2027</v>
      </c>
      <c r="Y34" s="295">
        <f t="shared" si="17"/>
        <v>2028</v>
      </c>
      <c r="Z34" s="295">
        <f t="shared" si="17"/>
        <v>2029</v>
      </c>
      <c r="AA34" s="295">
        <f t="shared" si="17"/>
        <v>2030</v>
      </c>
      <c r="AB34" s="295">
        <f t="shared" si="17"/>
        <v>2031</v>
      </c>
      <c r="AC34" s="295">
        <f t="shared" si="17"/>
        <v>2032</v>
      </c>
      <c r="AD34" s="295">
        <f t="shared" si="17"/>
        <v>2033</v>
      </c>
      <c r="AE34" s="295">
        <f t="shared" si="17"/>
        <v>2034</v>
      </c>
      <c r="AG34" s="295">
        <f>Q34</f>
        <v>2020</v>
      </c>
      <c r="AH34" s="295">
        <f t="shared" ref="AH34:AU34" si="18">AG34+1</f>
        <v>2021</v>
      </c>
      <c r="AI34" s="295">
        <f t="shared" si="18"/>
        <v>2022</v>
      </c>
      <c r="AJ34" s="295">
        <f t="shared" si="18"/>
        <v>2023</v>
      </c>
      <c r="AK34" s="295">
        <f t="shared" si="18"/>
        <v>2024</v>
      </c>
      <c r="AL34" s="295">
        <f t="shared" si="18"/>
        <v>2025</v>
      </c>
      <c r="AM34" s="295">
        <f t="shared" si="18"/>
        <v>2026</v>
      </c>
      <c r="AN34" s="295">
        <f t="shared" si="18"/>
        <v>2027</v>
      </c>
      <c r="AO34" s="295">
        <f t="shared" si="18"/>
        <v>2028</v>
      </c>
      <c r="AP34" s="295">
        <f t="shared" si="18"/>
        <v>2029</v>
      </c>
      <c r="AQ34" s="295">
        <f t="shared" si="18"/>
        <v>2030</v>
      </c>
      <c r="AR34" s="295">
        <f t="shared" si="18"/>
        <v>2031</v>
      </c>
      <c r="AS34" s="295">
        <f t="shared" si="18"/>
        <v>2032</v>
      </c>
      <c r="AT34" s="295">
        <f t="shared" si="18"/>
        <v>2033</v>
      </c>
      <c r="AU34" s="295">
        <f t="shared" si="18"/>
        <v>2034</v>
      </c>
      <c r="AW34" s="295">
        <f>AG34</f>
        <v>2020</v>
      </c>
      <c r="AX34" s="295">
        <f t="shared" ref="AX34:BK34" si="19">AW34+1</f>
        <v>2021</v>
      </c>
      <c r="AY34" s="295">
        <f t="shared" si="19"/>
        <v>2022</v>
      </c>
      <c r="AZ34" s="295">
        <f t="shared" si="19"/>
        <v>2023</v>
      </c>
      <c r="BA34" s="295">
        <f t="shared" si="19"/>
        <v>2024</v>
      </c>
      <c r="BB34" s="295">
        <f t="shared" si="19"/>
        <v>2025</v>
      </c>
      <c r="BC34" s="295">
        <f t="shared" si="19"/>
        <v>2026</v>
      </c>
      <c r="BD34" s="295">
        <f t="shared" si="19"/>
        <v>2027</v>
      </c>
      <c r="BE34" s="295">
        <f t="shared" si="19"/>
        <v>2028</v>
      </c>
      <c r="BF34" s="295">
        <f t="shared" si="19"/>
        <v>2029</v>
      </c>
      <c r="BG34" s="295">
        <f t="shared" si="19"/>
        <v>2030</v>
      </c>
      <c r="BH34" s="295">
        <f t="shared" si="19"/>
        <v>2031</v>
      </c>
      <c r="BI34" s="295">
        <f t="shared" si="19"/>
        <v>2032</v>
      </c>
      <c r="BJ34" s="295">
        <f t="shared" si="19"/>
        <v>2033</v>
      </c>
      <c r="BK34" s="295">
        <f t="shared" si="19"/>
        <v>2034</v>
      </c>
    </row>
    <row r="35" spans="1:16384" ht="12">
      <c r="C35" s="317" t="s">
        <v>248</v>
      </c>
      <c r="D35" s="362">
        <v>5552.4</v>
      </c>
      <c r="E35" s="362">
        <v>5643.5</v>
      </c>
      <c r="F35" s="362">
        <v>5689.6</v>
      </c>
      <c r="G35" s="362">
        <v>6227</v>
      </c>
      <c r="H35" s="362">
        <v>6897.1</v>
      </c>
      <c r="I35" s="543">
        <f t="shared" ref="I35:N35" si="20">H35*(1+AVERAGE($G$36,$H$36))</f>
        <v>7593.9314258506738</v>
      </c>
      <c r="J35" s="543">
        <f t="shared" si="20"/>
        <v>8361.1654899193054</v>
      </c>
      <c r="K35" s="543">
        <f t="shared" si="20"/>
        <v>9205.9151484879658</v>
      </c>
      <c r="L35" s="543">
        <f t="shared" si="20"/>
        <v>10136.01199776972</v>
      </c>
      <c r="M35" s="543">
        <f t="shared" si="20"/>
        <v>11160.078879915172</v>
      </c>
      <c r="N35" s="543">
        <f t="shared" si="20"/>
        <v>12287.609824587174</v>
      </c>
      <c r="O35" s="362"/>
      <c r="P35" s="318">
        <f>'Vestis Corporation PNL'!R11</f>
        <v>527.20500000000004</v>
      </c>
      <c r="Q35" s="319">
        <f>'Vestis Corporation PNL'!W11</f>
        <v>652.21260628383368</v>
      </c>
      <c r="R35" s="319">
        <f>'Vestis Corporation PNL'!X11</f>
        <v>744.47351451430302</v>
      </c>
      <c r="S35" s="319">
        <f>'Vestis Corporation PNL'!Y11</f>
        <v>881.30706194362608</v>
      </c>
      <c r="T35" s="319">
        <f>'Vestis Corporation PNL'!Z11</f>
        <v>1026.3204269714192</v>
      </c>
      <c r="U35" s="319">
        <f>'Vestis Corporation PNL'!AA11</f>
        <v>1176.7441344158319</v>
      </c>
      <c r="V35" s="319">
        <f>'Vestis Corporation PNL'!AB11</f>
        <v>1286.6492047247332</v>
      </c>
      <c r="W35" s="319">
        <f>'Vestis Corporation PNL'!AC11</f>
        <v>1370.1216089743971</v>
      </c>
      <c r="X35" s="319">
        <f>'Vestis Corporation PNL'!AD11</f>
        <v>1428.1295723712483</v>
      </c>
      <c r="Y35" s="319">
        <f>'Vestis Corporation PNL'!AE11</f>
        <v>1472.3756399806971</v>
      </c>
      <c r="Z35" s="319">
        <f>'Vestis Corporation PNL'!AF11</f>
        <v>1241.5915372730499</v>
      </c>
      <c r="AA35" s="319">
        <f>'Vestis Corporation PNL'!AG11</f>
        <v>1061.9677393772274</v>
      </c>
      <c r="AB35" s="319">
        <f>'Vestis Corporation PNL'!AH11</f>
        <v>976.34279282099465</v>
      </c>
      <c r="AC35" s="319">
        <f>'Vestis Corporation PNL'!AI11</f>
        <v>903.42371745859941</v>
      </c>
      <c r="AD35" s="319">
        <f>'Vestis Corporation PNL'!AJ11</f>
        <v>821.83812941503697</v>
      </c>
      <c r="AE35" s="319">
        <f>'Vestis Corporation PNL'!AK11</f>
        <v>764.07360844716641</v>
      </c>
      <c r="AF35" s="362"/>
      <c r="AG35" s="319"/>
      <c r="AH35" s="319"/>
      <c r="AI35" s="319"/>
      <c r="AJ35" s="319"/>
      <c r="AK35" s="319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62"/>
      <c r="AW35" s="319">
        <f t="shared" ref="AW35:BF35" si="21">AG35+Q35+E35</f>
        <v>6295.7126062838333</v>
      </c>
      <c r="AX35" s="319">
        <f t="shared" si="21"/>
        <v>6434.0735145143035</v>
      </c>
      <c r="AY35" s="319">
        <f t="shared" si="21"/>
        <v>7108.3070619436257</v>
      </c>
      <c r="AZ35" s="319">
        <f t="shared" si="21"/>
        <v>7923.4204269714191</v>
      </c>
      <c r="BA35" s="319">
        <f t="shared" si="21"/>
        <v>8770.6755602665053</v>
      </c>
      <c r="BB35" s="319">
        <f t="shared" si="21"/>
        <v>9647.8146946440393</v>
      </c>
      <c r="BC35" s="319">
        <f t="shared" si="21"/>
        <v>10576.036757462363</v>
      </c>
      <c r="BD35" s="319">
        <f t="shared" si="21"/>
        <v>11564.141570140968</v>
      </c>
      <c r="BE35" s="319">
        <f t="shared" si="21"/>
        <v>12632.454519895869</v>
      </c>
      <c r="BF35" s="319">
        <f t="shared" si="21"/>
        <v>13529.201361860225</v>
      </c>
      <c r="BG35" s="319" t="e">
        <f>AQ35+AA35+#REF!</f>
        <v>#REF!</v>
      </c>
      <c r="BH35" s="319" t="e">
        <f>AR35+AB35+#REF!</f>
        <v>#REF!</v>
      </c>
      <c r="BI35" s="319" t="e">
        <f>AS35+AC35+#REF!</f>
        <v>#REF!</v>
      </c>
      <c r="BJ35" s="319" t="e">
        <f>AT35+AD35+#REF!</f>
        <v>#REF!</v>
      </c>
      <c r="BK35" s="319" t="e">
        <f>AU35+AE35+#REF!</f>
        <v>#REF!</v>
      </c>
      <c r="BL35" s="287"/>
      <c r="BM35" s="287"/>
      <c r="BN35" s="287"/>
      <c r="BO35" s="287"/>
      <c r="BP35" s="287"/>
      <c r="BQ35" s="287"/>
      <c r="BR35" s="287"/>
      <c r="BS35" s="287"/>
      <c r="BT35" s="287"/>
      <c r="BU35" s="287"/>
      <c r="BV35" s="287"/>
      <c r="BW35" s="287"/>
      <c r="BX35" s="287"/>
      <c r="BY35" s="287"/>
      <c r="BZ35" s="287"/>
      <c r="CA35" s="287"/>
      <c r="CB35" s="287"/>
      <c r="CC35" s="287"/>
      <c r="CD35" s="287"/>
      <c r="CE35" s="287"/>
      <c r="CF35" s="287"/>
      <c r="CG35" s="287"/>
      <c r="CH35" s="287"/>
      <c r="CI35" s="287"/>
      <c r="CJ35" s="287"/>
      <c r="CK35" s="287"/>
      <c r="CL35" s="287"/>
      <c r="CM35" s="287"/>
      <c r="CN35" s="287"/>
      <c r="CO35" s="287"/>
      <c r="CP35" s="287"/>
      <c r="CQ35" s="287"/>
      <c r="CR35" s="287"/>
      <c r="CS35" s="287"/>
      <c r="CT35" s="287"/>
      <c r="CU35" s="287"/>
      <c r="CV35" s="287"/>
      <c r="CW35" s="287"/>
      <c r="CX35" s="287"/>
      <c r="CY35" s="287"/>
      <c r="CZ35" s="287"/>
      <c r="DA35" s="287"/>
      <c r="DB35" s="287"/>
      <c r="DC35" s="287"/>
      <c r="DD35" s="287"/>
      <c r="DE35" s="287"/>
      <c r="DF35" s="287"/>
      <c r="DG35" s="287"/>
      <c r="DH35" s="287"/>
      <c r="DI35" s="287"/>
      <c r="DJ35" s="287"/>
      <c r="DK35" s="287"/>
      <c r="DL35" s="287"/>
      <c r="DM35" s="287"/>
      <c r="DN35" s="287"/>
      <c r="DO35" s="287"/>
      <c r="DP35" s="287"/>
      <c r="DQ35" s="287"/>
      <c r="DR35" s="287"/>
      <c r="DS35" s="287"/>
      <c r="DT35" s="287"/>
      <c r="DU35" s="287"/>
      <c r="DV35" s="287"/>
      <c r="DW35" s="287"/>
      <c r="DX35" s="287"/>
      <c r="DY35" s="287"/>
      <c r="DZ35" s="287"/>
      <c r="EA35" s="287"/>
      <c r="EB35" s="287"/>
      <c r="EC35" s="287"/>
      <c r="ED35" s="287"/>
      <c r="EE35" s="287"/>
      <c r="EF35" s="287"/>
      <c r="EG35" s="287"/>
      <c r="EH35" s="287"/>
      <c r="EI35" s="287"/>
      <c r="EJ35" s="287"/>
      <c r="EK35" s="287"/>
      <c r="EL35" s="287"/>
      <c r="EM35" s="287"/>
      <c r="EN35" s="287"/>
      <c r="EO35" s="287"/>
      <c r="EP35" s="287"/>
      <c r="EQ35" s="287"/>
      <c r="ER35" s="287"/>
      <c r="ES35" s="287"/>
      <c r="ET35" s="287"/>
      <c r="EU35" s="287"/>
      <c r="EV35" s="287"/>
      <c r="EW35" s="287"/>
      <c r="EX35" s="287"/>
      <c r="EY35" s="287"/>
      <c r="EZ35" s="287"/>
      <c r="FA35" s="287"/>
      <c r="FB35" s="287"/>
      <c r="FC35" s="287"/>
      <c r="FD35" s="287"/>
      <c r="FE35" s="287"/>
      <c r="FF35" s="287"/>
      <c r="FG35" s="287"/>
      <c r="FH35" s="287"/>
      <c r="FI35" s="287"/>
      <c r="FJ35" s="287"/>
      <c r="FK35" s="287"/>
      <c r="FL35" s="287"/>
      <c r="FM35" s="287"/>
      <c r="FN35" s="287"/>
      <c r="FO35" s="287"/>
      <c r="FP35" s="287"/>
      <c r="FQ35" s="287"/>
      <c r="FR35" s="287"/>
      <c r="FS35" s="287"/>
      <c r="FT35" s="287"/>
      <c r="FU35" s="287"/>
      <c r="FV35" s="287"/>
      <c r="FW35" s="287"/>
      <c r="FX35" s="287"/>
      <c r="FY35" s="287"/>
      <c r="FZ35" s="287"/>
      <c r="GA35" s="287"/>
      <c r="GB35" s="287"/>
      <c r="GC35" s="287"/>
      <c r="GD35" s="287"/>
      <c r="GE35" s="287"/>
      <c r="GF35" s="287"/>
      <c r="GG35" s="287"/>
      <c r="GH35" s="287"/>
      <c r="GI35" s="287"/>
      <c r="GJ35" s="287"/>
      <c r="GK35" s="287"/>
      <c r="GL35" s="287"/>
      <c r="GM35" s="287"/>
      <c r="GN35" s="287"/>
      <c r="GO35" s="287"/>
      <c r="GP35" s="287"/>
      <c r="GQ35" s="287"/>
      <c r="GR35" s="287"/>
      <c r="GS35" s="287"/>
      <c r="GT35" s="287"/>
      <c r="GU35" s="287"/>
      <c r="GV35" s="287"/>
      <c r="GW35" s="287"/>
      <c r="GX35" s="287"/>
      <c r="GY35" s="287"/>
      <c r="GZ35" s="287"/>
      <c r="HA35" s="287"/>
      <c r="HB35" s="287"/>
      <c r="HC35" s="287"/>
      <c r="HD35" s="287"/>
      <c r="HE35" s="287"/>
      <c r="HF35" s="287"/>
      <c r="HG35" s="287"/>
      <c r="HH35" s="287"/>
      <c r="HI35" s="287"/>
      <c r="HJ35" s="287"/>
      <c r="HK35" s="287"/>
      <c r="HL35" s="287"/>
      <c r="HM35" s="287"/>
      <c r="HN35" s="287"/>
      <c r="HO35" s="287"/>
      <c r="HP35" s="287"/>
      <c r="HQ35" s="287"/>
      <c r="HR35" s="287"/>
      <c r="HS35" s="287"/>
      <c r="HT35" s="287"/>
      <c r="HU35" s="287"/>
      <c r="HV35" s="287"/>
      <c r="HW35" s="287"/>
      <c r="HX35" s="287"/>
      <c r="HY35" s="287"/>
      <c r="HZ35" s="287"/>
      <c r="IA35" s="287"/>
      <c r="IB35" s="287"/>
      <c r="IC35" s="287"/>
      <c r="ID35" s="287"/>
      <c r="IE35" s="287"/>
      <c r="IF35" s="287"/>
      <c r="IG35" s="287"/>
      <c r="IH35" s="287"/>
      <c r="II35" s="287"/>
      <c r="IJ35" s="287"/>
      <c r="IK35" s="287"/>
      <c r="IL35" s="287"/>
      <c r="IM35" s="287"/>
      <c r="IN35" s="287"/>
      <c r="IO35" s="287"/>
      <c r="IP35" s="287"/>
      <c r="IQ35" s="287"/>
      <c r="IR35" s="287"/>
      <c r="IS35" s="287"/>
      <c r="IT35" s="287"/>
      <c r="IU35" s="287"/>
      <c r="IV35" s="287"/>
      <c r="IW35" s="287"/>
      <c r="IX35" s="287"/>
      <c r="IY35" s="287"/>
      <c r="IZ35" s="287"/>
      <c r="JA35" s="287"/>
      <c r="JB35" s="287"/>
      <c r="JC35" s="287"/>
      <c r="JD35" s="287"/>
      <c r="JE35" s="287"/>
      <c r="JF35" s="287"/>
      <c r="JG35" s="287"/>
      <c r="JH35" s="287"/>
      <c r="JI35" s="287"/>
      <c r="JJ35" s="287"/>
      <c r="JK35" s="287"/>
      <c r="JL35" s="287"/>
      <c r="JM35" s="287"/>
      <c r="JN35" s="287"/>
      <c r="JO35" s="287"/>
      <c r="JP35" s="287"/>
      <c r="JQ35" s="287"/>
      <c r="JR35" s="287"/>
      <c r="JS35" s="287"/>
      <c r="JT35" s="287"/>
      <c r="JU35" s="287"/>
      <c r="JV35" s="287"/>
      <c r="JW35" s="287"/>
      <c r="JX35" s="287"/>
      <c r="JY35" s="287"/>
      <c r="JZ35" s="287"/>
      <c r="KA35" s="287"/>
      <c r="KB35" s="287"/>
      <c r="KC35" s="287"/>
      <c r="KD35" s="287"/>
      <c r="KE35" s="287"/>
      <c r="KF35" s="287"/>
      <c r="KG35" s="287"/>
      <c r="KH35" s="287"/>
      <c r="KI35" s="287"/>
      <c r="KJ35" s="287"/>
      <c r="KK35" s="287"/>
      <c r="KL35" s="287"/>
      <c r="KM35" s="287"/>
      <c r="KN35" s="287"/>
      <c r="KO35" s="287"/>
      <c r="KP35" s="287"/>
      <c r="KQ35" s="287"/>
      <c r="KR35" s="287"/>
      <c r="KS35" s="287"/>
      <c r="KT35" s="287"/>
      <c r="KU35" s="287"/>
      <c r="KV35" s="287"/>
      <c r="KW35" s="287"/>
      <c r="KX35" s="287"/>
      <c r="KY35" s="287"/>
      <c r="KZ35" s="287"/>
      <c r="LA35" s="287"/>
      <c r="LB35" s="287"/>
      <c r="LC35" s="287"/>
      <c r="LD35" s="287"/>
      <c r="LE35" s="287"/>
      <c r="LF35" s="287"/>
      <c r="LG35" s="287"/>
      <c r="LH35" s="287"/>
      <c r="LI35" s="287"/>
      <c r="LJ35" s="287"/>
      <c r="LK35" s="287"/>
      <c r="LL35" s="287"/>
      <c r="LM35" s="287"/>
      <c r="LN35" s="287"/>
      <c r="LO35" s="287"/>
      <c r="LP35" s="287"/>
      <c r="LQ35" s="287"/>
      <c r="LR35" s="287"/>
      <c r="LS35" s="287"/>
      <c r="LT35" s="287"/>
      <c r="LU35" s="287"/>
      <c r="LV35" s="287"/>
      <c r="LW35" s="287"/>
      <c r="LX35" s="287"/>
      <c r="LY35" s="287"/>
      <c r="LZ35" s="287"/>
      <c r="MA35" s="287"/>
      <c r="MB35" s="287"/>
      <c r="MC35" s="287"/>
      <c r="MD35" s="287"/>
      <c r="ME35" s="287"/>
      <c r="MF35" s="287"/>
      <c r="MG35" s="287"/>
      <c r="MH35" s="287"/>
      <c r="MI35" s="287"/>
      <c r="MJ35" s="287"/>
      <c r="MK35" s="287"/>
      <c r="ML35" s="287"/>
      <c r="MM35" s="287"/>
      <c r="MN35" s="287"/>
      <c r="MO35" s="287"/>
      <c r="MP35" s="287"/>
      <c r="MQ35" s="287"/>
      <c r="MR35" s="287"/>
      <c r="MS35" s="287"/>
      <c r="MT35" s="287"/>
      <c r="MU35" s="287"/>
      <c r="MV35" s="287"/>
      <c r="MW35" s="287"/>
      <c r="MX35" s="287"/>
      <c r="MY35" s="287"/>
      <c r="MZ35" s="287"/>
      <c r="NA35" s="287"/>
      <c r="NB35" s="287"/>
      <c r="NC35" s="287"/>
      <c r="ND35" s="287"/>
      <c r="NE35" s="287"/>
      <c r="NF35" s="287"/>
      <c r="NG35" s="287"/>
      <c r="NH35" s="287"/>
      <c r="NI35" s="287"/>
      <c r="NJ35" s="287"/>
      <c r="NK35" s="287"/>
      <c r="NL35" s="287"/>
      <c r="NM35" s="287"/>
      <c r="NN35" s="287"/>
      <c r="NO35" s="287"/>
      <c r="NP35" s="287"/>
      <c r="NQ35" s="287"/>
      <c r="NR35" s="287"/>
      <c r="NS35" s="287"/>
      <c r="NT35" s="287"/>
      <c r="NU35" s="287"/>
      <c r="NV35" s="287"/>
      <c r="NW35" s="287"/>
      <c r="NX35" s="287"/>
      <c r="NY35" s="287"/>
      <c r="NZ35" s="287"/>
      <c r="OA35" s="287"/>
      <c r="OB35" s="287"/>
      <c r="OC35" s="287"/>
      <c r="OD35" s="287"/>
      <c r="OE35" s="287"/>
      <c r="OF35" s="287"/>
      <c r="OG35" s="287"/>
      <c r="OH35" s="287"/>
      <c r="OI35" s="287"/>
      <c r="OJ35" s="287"/>
      <c r="OK35" s="287"/>
      <c r="OL35" s="287"/>
      <c r="OM35" s="287"/>
      <c r="ON35" s="287"/>
      <c r="OO35" s="287"/>
      <c r="OP35" s="287"/>
      <c r="OQ35" s="287"/>
      <c r="OR35" s="287"/>
      <c r="OS35" s="287"/>
      <c r="OT35" s="287"/>
      <c r="OU35" s="287"/>
      <c r="OV35" s="287"/>
      <c r="OW35" s="287"/>
      <c r="OX35" s="287"/>
      <c r="OY35" s="287"/>
      <c r="OZ35" s="287"/>
      <c r="PA35" s="287"/>
      <c r="PB35" s="287"/>
      <c r="PC35" s="287"/>
      <c r="PD35" s="287"/>
      <c r="PE35" s="287"/>
      <c r="PF35" s="287"/>
      <c r="PG35" s="287"/>
      <c r="PH35" s="287"/>
      <c r="PI35" s="287"/>
      <c r="PJ35" s="287"/>
      <c r="PK35" s="287"/>
      <c r="PL35" s="287"/>
      <c r="PM35" s="287"/>
      <c r="PN35" s="287"/>
      <c r="PO35" s="287"/>
      <c r="PP35" s="287"/>
      <c r="PQ35" s="287"/>
      <c r="PR35" s="287"/>
      <c r="PS35" s="287"/>
      <c r="PT35" s="287"/>
      <c r="PU35" s="287"/>
      <c r="PV35" s="287"/>
      <c r="PW35" s="287"/>
      <c r="PX35" s="287"/>
      <c r="PY35" s="287"/>
      <c r="PZ35" s="287"/>
      <c r="QA35" s="287"/>
      <c r="QB35" s="287"/>
      <c r="QC35" s="287"/>
      <c r="QD35" s="287"/>
      <c r="QE35" s="287"/>
      <c r="QF35" s="287"/>
      <c r="QG35" s="287"/>
      <c r="QH35" s="287"/>
      <c r="QI35" s="287"/>
      <c r="QJ35" s="287"/>
      <c r="QK35" s="287"/>
      <c r="QL35" s="287"/>
      <c r="QM35" s="287"/>
      <c r="QN35" s="287"/>
      <c r="QO35" s="287"/>
      <c r="QP35" s="287"/>
      <c r="QQ35" s="287"/>
      <c r="QR35" s="287"/>
      <c r="QS35" s="287"/>
      <c r="QT35" s="287"/>
      <c r="QU35" s="287"/>
      <c r="QV35" s="287"/>
      <c r="QW35" s="287"/>
      <c r="QX35" s="287"/>
      <c r="QY35" s="287"/>
      <c r="QZ35" s="287"/>
      <c r="RA35" s="287"/>
      <c r="RB35" s="287"/>
      <c r="RC35" s="287"/>
      <c r="RD35" s="287"/>
      <c r="RE35" s="287"/>
      <c r="RF35" s="287"/>
      <c r="RG35" s="287"/>
      <c r="RH35" s="287"/>
      <c r="RI35" s="287"/>
      <c r="RJ35" s="287"/>
      <c r="RK35" s="287"/>
      <c r="RL35" s="287"/>
      <c r="RM35" s="287"/>
      <c r="RN35" s="287"/>
      <c r="RO35" s="287"/>
      <c r="RP35" s="287"/>
      <c r="RQ35" s="287"/>
      <c r="RR35" s="287"/>
      <c r="RS35" s="287"/>
      <c r="RT35" s="287"/>
      <c r="RU35" s="287"/>
      <c r="RV35" s="287"/>
      <c r="RW35" s="287"/>
      <c r="RX35" s="287"/>
      <c r="RY35" s="287"/>
      <c r="RZ35" s="287"/>
      <c r="SA35" s="287"/>
      <c r="SB35" s="287"/>
      <c r="SC35" s="287"/>
      <c r="SD35" s="287"/>
      <c r="SE35" s="287"/>
      <c r="SF35" s="287"/>
      <c r="SG35" s="287"/>
      <c r="SH35" s="287"/>
      <c r="SI35" s="287"/>
      <c r="SJ35" s="287"/>
      <c r="SK35" s="287"/>
      <c r="SL35" s="287"/>
      <c r="SM35" s="287"/>
      <c r="SN35" s="287"/>
      <c r="SO35" s="287"/>
      <c r="SP35" s="287"/>
      <c r="SQ35" s="287"/>
      <c r="SR35" s="287"/>
      <c r="SS35" s="287"/>
      <c r="ST35" s="287"/>
      <c r="SU35" s="287"/>
      <c r="SV35" s="287"/>
      <c r="SW35" s="287"/>
      <c r="SX35" s="287"/>
      <c r="SY35" s="287"/>
      <c r="SZ35" s="287"/>
      <c r="TA35" s="287"/>
      <c r="TB35" s="287"/>
      <c r="TC35" s="287"/>
      <c r="TD35" s="287"/>
      <c r="TE35" s="287"/>
      <c r="TF35" s="287"/>
      <c r="TG35" s="287"/>
      <c r="TH35" s="287"/>
      <c r="TI35" s="287"/>
      <c r="TJ35" s="287"/>
      <c r="TK35" s="287"/>
      <c r="TL35" s="287"/>
      <c r="TM35" s="287"/>
      <c r="TN35" s="287"/>
      <c r="TO35" s="287"/>
      <c r="TP35" s="287"/>
      <c r="TQ35" s="287"/>
      <c r="TR35" s="287"/>
      <c r="TS35" s="287"/>
      <c r="TT35" s="287"/>
      <c r="TU35" s="287"/>
      <c r="TV35" s="287"/>
      <c r="TW35" s="287"/>
      <c r="TX35" s="287"/>
      <c r="TY35" s="287"/>
      <c r="TZ35" s="287"/>
      <c r="UA35" s="287"/>
      <c r="UB35" s="287"/>
      <c r="UC35" s="287"/>
      <c r="UD35" s="287"/>
      <c r="UE35" s="287"/>
      <c r="UF35" s="287"/>
      <c r="UG35" s="287"/>
      <c r="UH35" s="287"/>
      <c r="UI35" s="287"/>
      <c r="UJ35" s="287"/>
      <c r="UK35" s="287"/>
      <c r="UL35" s="287"/>
      <c r="UM35" s="287"/>
      <c r="UN35" s="287"/>
      <c r="UO35" s="287"/>
      <c r="UP35" s="287"/>
      <c r="UQ35" s="287"/>
      <c r="UR35" s="287"/>
      <c r="US35" s="287"/>
      <c r="UT35" s="287"/>
      <c r="UU35" s="287"/>
      <c r="UV35" s="287"/>
      <c r="UW35" s="287"/>
      <c r="UX35" s="287"/>
      <c r="UY35" s="287"/>
      <c r="UZ35" s="287"/>
      <c r="VA35" s="287"/>
      <c r="VB35" s="287"/>
      <c r="VC35" s="287"/>
      <c r="VD35" s="287"/>
      <c r="VE35" s="287"/>
      <c r="VF35" s="287"/>
      <c r="VG35" s="287"/>
      <c r="VH35" s="287"/>
      <c r="VI35" s="287"/>
      <c r="VJ35" s="287"/>
      <c r="VK35" s="287"/>
      <c r="VL35" s="287"/>
      <c r="VM35" s="287"/>
      <c r="VN35" s="287"/>
      <c r="VO35" s="287"/>
      <c r="VP35" s="287"/>
      <c r="VQ35" s="287"/>
      <c r="VR35" s="287"/>
      <c r="VS35" s="287"/>
      <c r="VT35" s="287"/>
      <c r="VU35" s="287"/>
      <c r="VV35" s="287"/>
      <c r="VW35" s="287"/>
      <c r="VX35" s="287"/>
      <c r="VY35" s="287"/>
      <c r="VZ35" s="287"/>
      <c r="WA35" s="287"/>
      <c r="WB35" s="287"/>
      <c r="WC35" s="287"/>
      <c r="WD35" s="287"/>
      <c r="WE35" s="287"/>
      <c r="WF35" s="287"/>
      <c r="WG35" s="287"/>
      <c r="WH35" s="287"/>
      <c r="WI35" s="287"/>
      <c r="WJ35" s="287"/>
      <c r="WK35" s="287"/>
      <c r="WL35" s="287"/>
      <c r="WM35" s="287"/>
      <c r="WN35" s="287"/>
      <c r="WO35" s="287"/>
      <c r="WP35" s="287"/>
      <c r="WQ35" s="287"/>
      <c r="WR35" s="287"/>
      <c r="WS35" s="287"/>
      <c r="WT35" s="287"/>
      <c r="WU35" s="287"/>
      <c r="WV35" s="287"/>
      <c r="WW35" s="287"/>
      <c r="WX35" s="287"/>
      <c r="WY35" s="287"/>
      <c r="WZ35" s="287"/>
      <c r="XA35" s="287"/>
      <c r="XB35" s="287"/>
      <c r="XC35" s="287"/>
      <c r="XD35" s="287"/>
      <c r="XE35" s="287"/>
      <c r="XF35" s="287"/>
      <c r="XG35" s="287"/>
      <c r="XH35" s="287"/>
      <c r="XI35" s="287"/>
      <c r="XJ35" s="287"/>
      <c r="XK35" s="287"/>
      <c r="XL35" s="287"/>
      <c r="XM35" s="287"/>
      <c r="XN35" s="287"/>
      <c r="XO35" s="287"/>
      <c r="XP35" s="287"/>
      <c r="XQ35" s="287"/>
      <c r="XR35" s="287"/>
      <c r="XS35" s="287"/>
      <c r="XT35" s="287"/>
      <c r="XU35" s="287"/>
      <c r="XV35" s="287"/>
      <c r="XW35" s="287"/>
      <c r="XX35" s="287"/>
      <c r="XY35" s="287"/>
      <c r="XZ35" s="287"/>
      <c r="YA35" s="287"/>
      <c r="YB35" s="287"/>
      <c r="YC35" s="287"/>
      <c r="YD35" s="287"/>
      <c r="YE35" s="287"/>
      <c r="YF35" s="287"/>
      <c r="YG35" s="287"/>
      <c r="YH35" s="287"/>
      <c r="YI35" s="287"/>
      <c r="YJ35" s="287"/>
      <c r="YK35" s="287"/>
      <c r="YL35" s="287"/>
      <c r="YM35" s="287"/>
      <c r="YN35" s="287"/>
      <c r="YO35" s="287"/>
      <c r="YP35" s="287"/>
      <c r="YQ35" s="287"/>
      <c r="YR35" s="287"/>
      <c r="YS35" s="287"/>
      <c r="YT35" s="287"/>
      <c r="YU35" s="287"/>
      <c r="YV35" s="287"/>
      <c r="YW35" s="287"/>
      <c r="YX35" s="287"/>
      <c r="YY35" s="287"/>
      <c r="YZ35" s="287"/>
      <c r="ZA35" s="287"/>
      <c r="ZB35" s="287"/>
      <c r="ZC35" s="287"/>
      <c r="ZD35" s="287"/>
      <c r="ZE35" s="287"/>
      <c r="ZF35" s="287"/>
      <c r="ZG35" s="287"/>
      <c r="ZH35" s="287"/>
      <c r="ZI35" s="287"/>
      <c r="ZJ35" s="287"/>
      <c r="ZK35" s="287"/>
      <c r="ZL35" s="287"/>
      <c r="ZM35" s="287"/>
      <c r="ZN35" s="287"/>
      <c r="ZO35" s="287"/>
      <c r="ZP35" s="287"/>
      <c r="ZQ35" s="287"/>
      <c r="ZR35" s="287"/>
      <c r="ZS35" s="287"/>
      <c r="ZT35" s="287"/>
      <c r="ZU35" s="287"/>
      <c r="ZV35" s="287"/>
      <c r="ZW35" s="287"/>
      <c r="ZX35" s="287"/>
      <c r="ZY35" s="287"/>
      <c r="ZZ35" s="287"/>
      <c r="AAA35" s="287"/>
      <c r="AAB35" s="287"/>
      <c r="AAC35" s="287"/>
      <c r="AAD35" s="287"/>
      <c r="AAE35" s="287"/>
      <c r="AAF35" s="287"/>
      <c r="AAG35" s="287"/>
      <c r="AAH35" s="287"/>
      <c r="AAI35" s="287"/>
      <c r="AAJ35" s="287"/>
      <c r="AAK35" s="287"/>
      <c r="AAL35" s="287"/>
      <c r="AAM35" s="287"/>
      <c r="AAN35" s="287"/>
      <c r="AAO35" s="287"/>
      <c r="AAP35" s="287"/>
      <c r="AAQ35" s="287"/>
      <c r="AAR35" s="287"/>
      <c r="AAS35" s="287"/>
      <c r="AAT35" s="287"/>
      <c r="AAU35" s="287"/>
      <c r="AAV35" s="287"/>
      <c r="AAW35" s="287"/>
      <c r="AAX35" s="287"/>
      <c r="AAY35" s="287"/>
      <c r="AAZ35" s="287"/>
      <c r="ABA35" s="287"/>
      <c r="ABB35" s="287"/>
      <c r="ABC35" s="287"/>
      <c r="ABD35" s="287"/>
      <c r="ABE35" s="287"/>
      <c r="ABF35" s="287"/>
      <c r="ABG35" s="287"/>
      <c r="ABH35" s="287"/>
      <c r="ABI35" s="287"/>
      <c r="ABJ35" s="287"/>
      <c r="ABK35" s="287"/>
      <c r="ABL35" s="287"/>
      <c r="ABM35" s="287"/>
      <c r="ABN35" s="287"/>
      <c r="ABO35" s="287"/>
      <c r="ABP35" s="287"/>
      <c r="ABQ35" s="287"/>
      <c r="ABR35" s="287"/>
      <c r="ABS35" s="287"/>
      <c r="ABT35" s="287"/>
      <c r="ABU35" s="287"/>
      <c r="ABV35" s="287"/>
      <c r="ABW35" s="287"/>
      <c r="ABX35" s="287"/>
      <c r="ABY35" s="287"/>
      <c r="ABZ35" s="287"/>
      <c r="ACA35" s="287"/>
      <c r="ACB35" s="287"/>
      <c r="ACC35" s="287"/>
      <c r="ACD35" s="287"/>
      <c r="ACE35" s="287"/>
      <c r="ACF35" s="287"/>
      <c r="ACG35" s="287"/>
      <c r="ACH35" s="287"/>
      <c r="ACI35" s="287"/>
      <c r="ACJ35" s="287"/>
      <c r="ACK35" s="287"/>
      <c r="ACL35" s="287"/>
      <c r="ACM35" s="287"/>
      <c r="ACN35" s="287"/>
      <c r="ACO35" s="287"/>
      <c r="ACP35" s="287"/>
      <c r="ACQ35" s="287"/>
      <c r="ACR35" s="287"/>
      <c r="ACS35" s="287"/>
      <c r="ACT35" s="287"/>
      <c r="ACU35" s="287"/>
      <c r="ACV35" s="287"/>
      <c r="ACW35" s="287"/>
      <c r="ACX35" s="287"/>
      <c r="ACY35" s="287"/>
      <c r="ACZ35" s="287"/>
      <c r="ADA35" s="287"/>
      <c r="ADB35" s="287"/>
      <c r="ADC35" s="287"/>
      <c r="ADD35" s="287"/>
      <c r="ADE35" s="287"/>
      <c r="ADF35" s="287"/>
      <c r="ADG35" s="287"/>
      <c r="ADH35" s="287"/>
      <c r="ADI35" s="287"/>
      <c r="ADJ35" s="287"/>
      <c r="ADK35" s="287"/>
      <c r="ADL35" s="287"/>
      <c r="ADM35" s="287"/>
      <c r="ADN35" s="287"/>
      <c r="ADO35" s="287"/>
      <c r="ADP35" s="287"/>
      <c r="ADQ35" s="287"/>
      <c r="ADR35" s="287"/>
      <c r="ADS35" s="287"/>
      <c r="ADT35" s="287"/>
      <c r="ADU35" s="287"/>
      <c r="ADV35" s="287"/>
      <c r="ADW35" s="287"/>
      <c r="ADX35" s="287"/>
      <c r="ADY35" s="287"/>
      <c r="ADZ35" s="287"/>
      <c r="AEA35" s="287"/>
      <c r="AEB35" s="287"/>
      <c r="AEC35" s="287"/>
      <c r="AED35" s="287"/>
      <c r="AEE35" s="287"/>
      <c r="AEF35" s="287"/>
      <c r="AEG35" s="287"/>
      <c r="AEH35" s="287"/>
      <c r="AEI35" s="287"/>
      <c r="AEJ35" s="287"/>
      <c r="AEK35" s="287"/>
      <c r="AEL35" s="287"/>
      <c r="AEM35" s="287"/>
      <c r="AEN35" s="287"/>
      <c r="AEO35" s="287"/>
      <c r="AEP35" s="287"/>
      <c r="AEQ35" s="287"/>
      <c r="AER35" s="287"/>
      <c r="AES35" s="287"/>
      <c r="AET35" s="287"/>
      <c r="AEU35" s="287"/>
      <c r="AEV35" s="287"/>
      <c r="AEW35" s="287"/>
      <c r="AEX35" s="287"/>
      <c r="AEY35" s="287"/>
      <c r="AEZ35" s="287"/>
      <c r="AFA35" s="287"/>
      <c r="AFB35" s="287"/>
      <c r="AFC35" s="287"/>
      <c r="AFD35" s="287"/>
      <c r="AFE35" s="287"/>
      <c r="AFF35" s="287"/>
      <c r="AFG35" s="287"/>
      <c r="AFH35" s="287"/>
      <c r="AFI35" s="287"/>
      <c r="AFJ35" s="287"/>
      <c r="AFK35" s="287"/>
      <c r="AFL35" s="287"/>
      <c r="AFM35" s="287"/>
      <c r="AFN35" s="287"/>
      <c r="AFO35" s="287"/>
      <c r="AFP35" s="287"/>
      <c r="AFQ35" s="287"/>
      <c r="AFR35" s="287"/>
      <c r="AFS35" s="287"/>
      <c r="AFT35" s="287"/>
      <c r="AFU35" s="287"/>
      <c r="AFV35" s="287"/>
      <c r="AFW35" s="287"/>
      <c r="AFX35" s="287"/>
      <c r="AFY35" s="287"/>
      <c r="AFZ35" s="287"/>
      <c r="AGA35" s="287"/>
      <c r="AGB35" s="287"/>
      <c r="AGC35" s="287"/>
      <c r="AGD35" s="287"/>
      <c r="AGE35" s="287"/>
      <c r="AGF35" s="287"/>
      <c r="AGG35" s="287"/>
      <c r="AGH35" s="287"/>
      <c r="AGI35" s="287"/>
      <c r="AGJ35" s="287"/>
      <c r="AGK35" s="287"/>
      <c r="AGL35" s="287"/>
      <c r="AGM35" s="287"/>
      <c r="AGN35" s="287"/>
      <c r="AGO35" s="287"/>
      <c r="AGP35" s="287"/>
      <c r="AGQ35" s="287"/>
      <c r="AGR35" s="287"/>
      <c r="AGS35" s="287"/>
      <c r="AGT35" s="287"/>
      <c r="AGU35" s="287"/>
      <c r="AGV35" s="287"/>
      <c r="AGW35" s="287"/>
      <c r="AGX35" s="287"/>
      <c r="AGY35" s="287"/>
      <c r="AGZ35" s="287"/>
      <c r="AHA35" s="287"/>
      <c r="AHB35" s="287"/>
      <c r="AHC35" s="287"/>
      <c r="AHD35" s="287"/>
      <c r="AHE35" s="287"/>
      <c r="AHF35" s="287"/>
      <c r="AHG35" s="287"/>
      <c r="AHH35" s="287"/>
      <c r="AHI35" s="287"/>
      <c r="AHJ35" s="287"/>
      <c r="AHK35" s="287"/>
      <c r="AHL35" s="287"/>
      <c r="AHM35" s="287"/>
      <c r="AHN35" s="287"/>
      <c r="AHO35" s="287"/>
      <c r="AHP35" s="287"/>
      <c r="AHQ35" s="287"/>
      <c r="AHR35" s="287"/>
      <c r="AHS35" s="287"/>
      <c r="AHT35" s="287"/>
      <c r="AHU35" s="287"/>
      <c r="AHV35" s="287"/>
      <c r="AHW35" s="287"/>
      <c r="AHX35" s="287"/>
      <c r="AHY35" s="287"/>
      <c r="AHZ35" s="287"/>
      <c r="AIA35" s="287"/>
      <c r="AIB35" s="287"/>
      <c r="AIC35" s="287"/>
      <c r="AID35" s="287"/>
      <c r="AIE35" s="287"/>
      <c r="AIF35" s="287"/>
      <c r="AIG35" s="287"/>
      <c r="AIH35" s="287"/>
      <c r="AII35" s="287"/>
      <c r="AIJ35" s="287"/>
      <c r="AIK35" s="287"/>
      <c r="AIL35" s="287"/>
      <c r="AIM35" s="287"/>
      <c r="AIN35" s="287"/>
      <c r="AIO35" s="287"/>
      <c r="AIP35" s="287"/>
      <c r="AIQ35" s="287"/>
      <c r="AIR35" s="287"/>
      <c r="AIS35" s="287"/>
      <c r="AIT35" s="287"/>
      <c r="AIU35" s="287"/>
      <c r="AIV35" s="287"/>
      <c r="AIW35" s="287"/>
      <c r="AIX35" s="287"/>
      <c r="AIY35" s="287"/>
      <c r="AIZ35" s="287"/>
      <c r="AJA35" s="287"/>
      <c r="AJB35" s="287"/>
      <c r="AJC35" s="287"/>
      <c r="AJD35" s="287"/>
      <c r="AJE35" s="287"/>
      <c r="AJF35" s="287"/>
      <c r="AJG35" s="287"/>
      <c r="AJH35" s="287"/>
      <c r="AJI35" s="287"/>
      <c r="AJJ35" s="287"/>
      <c r="AJK35" s="287"/>
      <c r="AJL35" s="287"/>
      <c r="AJM35" s="287"/>
      <c r="AJN35" s="287"/>
      <c r="AJO35" s="287"/>
      <c r="AJP35" s="287"/>
      <c r="AJQ35" s="287"/>
      <c r="AJR35" s="287"/>
      <c r="AJS35" s="287"/>
      <c r="AJT35" s="287"/>
      <c r="AJU35" s="287"/>
      <c r="AJV35" s="287"/>
      <c r="AJW35" s="287"/>
      <c r="AJX35" s="287"/>
      <c r="AJY35" s="287"/>
      <c r="AJZ35" s="287"/>
      <c r="AKA35" s="287"/>
      <c r="AKB35" s="287"/>
      <c r="AKC35" s="287"/>
      <c r="AKD35" s="287"/>
      <c r="AKE35" s="287"/>
      <c r="AKF35" s="287"/>
      <c r="AKG35" s="287"/>
      <c r="AKH35" s="287"/>
      <c r="AKI35" s="287"/>
      <c r="AKJ35" s="287"/>
      <c r="AKK35" s="287"/>
      <c r="AKL35" s="287"/>
      <c r="AKM35" s="287"/>
      <c r="AKN35" s="287"/>
      <c r="AKO35" s="287"/>
      <c r="AKP35" s="287"/>
      <c r="AKQ35" s="287"/>
      <c r="AKR35" s="287"/>
      <c r="AKS35" s="287"/>
      <c r="AKT35" s="287"/>
      <c r="AKU35" s="287"/>
      <c r="AKV35" s="287"/>
      <c r="AKW35" s="287"/>
      <c r="AKX35" s="287"/>
      <c r="AKY35" s="287"/>
      <c r="AKZ35" s="287"/>
      <c r="ALA35" s="287"/>
      <c r="ALB35" s="287"/>
      <c r="ALC35" s="287"/>
      <c r="ALD35" s="287"/>
      <c r="ALE35" s="287"/>
      <c r="ALF35" s="287"/>
      <c r="ALG35" s="287"/>
      <c r="ALH35" s="287"/>
      <c r="ALI35" s="287"/>
      <c r="ALJ35" s="287"/>
      <c r="ALK35" s="287"/>
      <c r="ALL35" s="287"/>
      <c r="ALM35" s="287"/>
      <c r="ALN35" s="287"/>
      <c r="ALO35" s="287"/>
      <c r="ALP35" s="287"/>
      <c r="ALQ35" s="287"/>
      <c r="ALR35" s="287"/>
      <c r="ALS35" s="287"/>
      <c r="ALT35" s="287"/>
      <c r="ALU35" s="287"/>
      <c r="ALV35" s="287"/>
      <c r="ALW35" s="287"/>
      <c r="ALX35" s="287"/>
      <c r="ALY35" s="287"/>
      <c r="ALZ35" s="287"/>
      <c r="AMA35" s="287"/>
      <c r="AMB35" s="287"/>
      <c r="AMC35" s="287"/>
      <c r="AMD35" s="287"/>
      <c r="AME35" s="287"/>
      <c r="AMF35" s="287"/>
      <c r="AMG35" s="287"/>
      <c r="AMH35" s="287"/>
      <c r="AMI35" s="287"/>
      <c r="AMJ35" s="287"/>
      <c r="AMK35" s="287"/>
      <c r="AML35" s="287"/>
      <c r="AMM35" s="287"/>
      <c r="AMN35" s="287"/>
      <c r="AMO35" s="287"/>
      <c r="AMP35" s="287"/>
      <c r="AMQ35" s="287"/>
      <c r="AMR35" s="287"/>
      <c r="AMS35" s="287"/>
      <c r="AMT35" s="287"/>
      <c r="AMU35" s="287"/>
      <c r="AMV35" s="287"/>
      <c r="AMW35" s="287"/>
      <c r="AMX35" s="287"/>
      <c r="AMY35" s="287"/>
      <c r="AMZ35" s="287"/>
      <c r="ANA35" s="287"/>
      <c r="ANB35" s="287"/>
      <c r="ANC35" s="287"/>
      <c r="AND35" s="287"/>
      <c r="ANE35" s="287"/>
      <c r="ANF35" s="287"/>
      <c r="ANG35" s="287"/>
      <c r="ANH35" s="287"/>
      <c r="ANI35" s="287"/>
      <c r="ANJ35" s="287"/>
      <c r="ANK35" s="287"/>
      <c r="ANL35" s="287"/>
      <c r="ANM35" s="287"/>
      <c r="ANN35" s="287"/>
      <c r="ANO35" s="287"/>
      <c r="ANP35" s="287"/>
      <c r="ANQ35" s="287"/>
      <c r="ANR35" s="287"/>
      <c r="ANS35" s="287"/>
      <c r="ANT35" s="287"/>
      <c r="ANU35" s="287"/>
      <c r="ANV35" s="287"/>
      <c r="ANW35" s="287"/>
      <c r="ANX35" s="287"/>
      <c r="ANY35" s="287"/>
      <c r="ANZ35" s="287"/>
      <c r="AOA35" s="287"/>
      <c r="AOB35" s="287"/>
      <c r="AOC35" s="287"/>
      <c r="AOD35" s="287"/>
      <c r="AOE35" s="287"/>
      <c r="AOF35" s="287"/>
      <c r="AOG35" s="287"/>
      <c r="AOH35" s="287"/>
      <c r="AOI35" s="287"/>
      <c r="AOJ35" s="287"/>
      <c r="AOK35" s="287"/>
      <c r="AOL35" s="287"/>
      <c r="AOM35" s="287"/>
      <c r="AON35" s="287"/>
      <c r="AOO35" s="287"/>
      <c r="AOP35" s="287"/>
      <c r="AOQ35" s="287"/>
      <c r="AOR35" s="287"/>
      <c r="AOS35" s="287"/>
      <c r="AOT35" s="287"/>
      <c r="AOU35" s="287"/>
      <c r="AOV35" s="287"/>
      <c r="AOW35" s="287"/>
      <c r="AOX35" s="287"/>
      <c r="AOY35" s="287"/>
      <c r="AOZ35" s="287"/>
      <c r="APA35" s="287"/>
      <c r="APB35" s="287"/>
      <c r="APC35" s="287"/>
      <c r="APD35" s="287"/>
      <c r="APE35" s="287"/>
      <c r="APF35" s="287"/>
      <c r="APG35" s="287"/>
      <c r="APH35" s="287"/>
      <c r="API35" s="287"/>
      <c r="APJ35" s="287"/>
      <c r="APK35" s="287"/>
      <c r="APL35" s="287"/>
      <c r="APM35" s="287"/>
      <c r="APN35" s="287"/>
      <c r="APO35" s="287"/>
      <c r="APP35" s="287"/>
      <c r="APQ35" s="287"/>
      <c r="APR35" s="287"/>
      <c r="APS35" s="287"/>
      <c r="APT35" s="287"/>
      <c r="APU35" s="287"/>
      <c r="APV35" s="287"/>
      <c r="APW35" s="287"/>
      <c r="APX35" s="287"/>
      <c r="APY35" s="287"/>
      <c r="APZ35" s="287"/>
      <c r="AQA35" s="287"/>
      <c r="AQB35" s="287"/>
      <c r="AQC35" s="287"/>
      <c r="AQD35" s="287"/>
      <c r="AQE35" s="287"/>
      <c r="AQF35" s="287"/>
      <c r="AQG35" s="287"/>
      <c r="AQH35" s="287"/>
      <c r="AQI35" s="287"/>
      <c r="AQJ35" s="287"/>
      <c r="AQK35" s="287"/>
      <c r="AQL35" s="287"/>
      <c r="AQM35" s="287"/>
      <c r="AQN35" s="287"/>
      <c r="AQO35" s="287"/>
      <c r="AQP35" s="287"/>
      <c r="AQQ35" s="287"/>
      <c r="AQR35" s="287"/>
      <c r="AQS35" s="287"/>
      <c r="AQT35" s="287"/>
      <c r="AQU35" s="287"/>
      <c r="AQV35" s="287"/>
      <c r="AQW35" s="287"/>
      <c r="AQX35" s="287"/>
      <c r="AQY35" s="287"/>
      <c r="AQZ35" s="287"/>
      <c r="ARA35" s="287"/>
      <c r="ARB35" s="287"/>
      <c r="ARC35" s="287"/>
      <c r="ARD35" s="287"/>
      <c r="ARE35" s="287"/>
      <c r="ARF35" s="287"/>
      <c r="ARG35" s="287"/>
      <c r="ARH35" s="287"/>
      <c r="ARI35" s="287"/>
      <c r="ARJ35" s="287"/>
      <c r="ARK35" s="287"/>
      <c r="ARL35" s="287"/>
      <c r="ARM35" s="287"/>
      <c r="ARN35" s="287"/>
      <c r="ARO35" s="287"/>
      <c r="ARP35" s="287"/>
      <c r="ARQ35" s="287"/>
      <c r="ARR35" s="287"/>
      <c r="ARS35" s="287"/>
      <c r="ART35" s="287"/>
      <c r="ARU35" s="287"/>
      <c r="ARV35" s="287"/>
      <c r="ARW35" s="287"/>
      <c r="ARX35" s="287"/>
      <c r="ARY35" s="287"/>
      <c r="ARZ35" s="287"/>
      <c r="ASA35" s="287"/>
      <c r="ASB35" s="287"/>
      <c r="ASC35" s="287"/>
      <c r="ASD35" s="287"/>
      <c r="ASE35" s="287"/>
      <c r="ASF35" s="287"/>
      <c r="ASG35" s="287"/>
      <c r="ASH35" s="287"/>
      <c r="ASI35" s="287"/>
      <c r="ASJ35" s="287"/>
      <c r="ASK35" s="287"/>
      <c r="ASL35" s="287"/>
      <c r="ASM35" s="287"/>
      <c r="ASN35" s="287"/>
      <c r="ASO35" s="287"/>
      <c r="ASP35" s="287"/>
      <c r="ASQ35" s="287"/>
      <c r="ASR35" s="287"/>
      <c r="ASS35" s="287"/>
      <c r="AST35" s="287"/>
      <c r="ASU35" s="287"/>
      <c r="ASV35" s="287"/>
      <c r="ASW35" s="287"/>
      <c r="ASX35" s="287"/>
      <c r="ASY35" s="287"/>
      <c r="ASZ35" s="287"/>
      <c r="ATA35" s="287"/>
      <c r="ATB35" s="287"/>
      <c r="ATC35" s="287"/>
      <c r="ATD35" s="287"/>
      <c r="ATE35" s="287"/>
      <c r="ATF35" s="287"/>
      <c r="ATG35" s="287"/>
      <c r="ATH35" s="287"/>
      <c r="ATI35" s="287"/>
      <c r="ATJ35" s="287"/>
      <c r="ATK35" s="287"/>
      <c r="ATL35" s="287"/>
      <c r="ATM35" s="287"/>
      <c r="ATN35" s="287"/>
      <c r="ATO35" s="287"/>
      <c r="ATP35" s="287"/>
      <c r="ATQ35" s="287"/>
      <c r="ATR35" s="287"/>
      <c r="ATS35" s="287"/>
      <c r="ATT35" s="287"/>
      <c r="ATU35" s="287"/>
      <c r="ATV35" s="287"/>
      <c r="ATW35" s="287"/>
      <c r="ATX35" s="287"/>
      <c r="ATY35" s="287"/>
      <c r="ATZ35" s="287"/>
      <c r="AUA35" s="287"/>
      <c r="AUB35" s="287"/>
      <c r="AUC35" s="287"/>
      <c r="AUD35" s="287"/>
      <c r="AUE35" s="287"/>
      <c r="AUF35" s="287"/>
      <c r="AUG35" s="287"/>
      <c r="AUH35" s="287"/>
      <c r="AUI35" s="287"/>
      <c r="AUJ35" s="287"/>
      <c r="AUK35" s="287"/>
      <c r="AUL35" s="287"/>
      <c r="AUM35" s="287"/>
      <c r="AUN35" s="287"/>
      <c r="AUO35" s="287"/>
      <c r="AUP35" s="287"/>
      <c r="AUQ35" s="287"/>
      <c r="AUR35" s="287"/>
      <c r="AUS35" s="287"/>
      <c r="AUT35" s="287"/>
      <c r="AUU35" s="287"/>
      <c r="AUV35" s="287"/>
      <c r="AUW35" s="287"/>
      <c r="AUX35" s="287"/>
      <c r="AUY35" s="287"/>
      <c r="AUZ35" s="287"/>
      <c r="AVA35" s="287"/>
      <c r="AVB35" s="287"/>
      <c r="AVC35" s="287"/>
      <c r="AVD35" s="287"/>
      <c r="AVE35" s="287"/>
      <c r="AVF35" s="287"/>
      <c r="AVG35" s="287"/>
      <c r="AVH35" s="287"/>
      <c r="AVI35" s="287"/>
      <c r="AVJ35" s="287"/>
      <c r="AVK35" s="287"/>
      <c r="AVL35" s="287"/>
      <c r="AVM35" s="287"/>
      <c r="AVN35" s="287"/>
      <c r="AVO35" s="287"/>
      <c r="AVP35" s="287"/>
      <c r="AVQ35" s="287"/>
      <c r="AVR35" s="287"/>
      <c r="AVS35" s="287"/>
      <c r="AVT35" s="287"/>
      <c r="AVU35" s="287"/>
      <c r="AVV35" s="287"/>
      <c r="AVW35" s="287"/>
      <c r="AVX35" s="287"/>
      <c r="AVY35" s="287"/>
      <c r="AVZ35" s="287"/>
      <c r="AWA35" s="287"/>
      <c r="AWB35" s="287"/>
      <c r="AWC35" s="287"/>
      <c r="AWD35" s="287"/>
      <c r="AWE35" s="287"/>
      <c r="AWF35" s="287"/>
      <c r="AWG35" s="287"/>
      <c r="AWH35" s="287"/>
      <c r="AWI35" s="287"/>
      <c r="AWJ35" s="287"/>
      <c r="AWK35" s="287"/>
      <c r="AWL35" s="287"/>
      <c r="AWM35" s="287"/>
      <c r="AWN35" s="287"/>
      <c r="AWO35" s="287"/>
      <c r="AWP35" s="287"/>
      <c r="AWQ35" s="287"/>
      <c r="AWR35" s="287"/>
      <c r="AWS35" s="287"/>
      <c r="AWT35" s="287"/>
      <c r="AWU35" s="287"/>
      <c r="AWV35" s="287"/>
      <c r="AWW35" s="287"/>
      <c r="AWX35" s="287"/>
      <c r="AWY35" s="287"/>
      <c r="AWZ35" s="287"/>
      <c r="AXA35" s="287"/>
      <c r="AXB35" s="287"/>
      <c r="AXC35" s="287"/>
      <c r="AXD35" s="287"/>
      <c r="AXE35" s="287"/>
      <c r="AXF35" s="287"/>
      <c r="AXG35" s="287"/>
      <c r="AXH35" s="287"/>
      <c r="AXI35" s="287"/>
      <c r="AXJ35" s="287"/>
      <c r="AXK35" s="287"/>
      <c r="AXL35" s="287"/>
      <c r="AXM35" s="287"/>
      <c r="AXN35" s="287"/>
      <c r="AXO35" s="287"/>
      <c r="AXP35" s="287"/>
      <c r="AXQ35" s="287"/>
      <c r="AXR35" s="287"/>
      <c r="AXS35" s="287"/>
      <c r="AXT35" s="287"/>
      <c r="AXU35" s="287"/>
      <c r="AXV35" s="287"/>
      <c r="AXW35" s="287"/>
      <c r="AXX35" s="287"/>
      <c r="AXY35" s="287"/>
      <c r="AXZ35" s="287"/>
      <c r="AYA35" s="287"/>
      <c r="AYB35" s="287"/>
      <c r="AYC35" s="287"/>
      <c r="AYD35" s="287"/>
      <c r="AYE35" s="287"/>
      <c r="AYF35" s="287"/>
      <c r="AYG35" s="287"/>
      <c r="AYH35" s="287"/>
      <c r="AYI35" s="287"/>
      <c r="AYJ35" s="287"/>
      <c r="AYK35" s="287"/>
      <c r="AYL35" s="287"/>
      <c r="AYM35" s="287"/>
      <c r="AYN35" s="287"/>
      <c r="AYO35" s="287"/>
      <c r="AYP35" s="287"/>
      <c r="AYQ35" s="287"/>
      <c r="AYR35" s="287"/>
      <c r="AYS35" s="287"/>
      <c r="AYT35" s="287"/>
      <c r="AYU35" s="287"/>
      <c r="AYV35" s="287"/>
      <c r="AYW35" s="287"/>
      <c r="AYX35" s="287"/>
      <c r="AYY35" s="287"/>
      <c r="AYZ35" s="287"/>
      <c r="AZA35" s="287"/>
      <c r="AZB35" s="287"/>
      <c r="AZC35" s="287"/>
      <c r="AZD35" s="287"/>
      <c r="AZE35" s="287"/>
      <c r="AZF35" s="287"/>
      <c r="AZG35" s="287"/>
      <c r="AZH35" s="287"/>
      <c r="AZI35" s="287"/>
      <c r="AZJ35" s="287"/>
      <c r="AZK35" s="287"/>
      <c r="AZL35" s="287"/>
      <c r="AZM35" s="287"/>
      <c r="AZN35" s="287"/>
      <c r="AZO35" s="287"/>
      <c r="AZP35" s="287"/>
      <c r="AZQ35" s="287"/>
      <c r="AZR35" s="287"/>
      <c r="AZS35" s="287"/>
      <c r="AZT35" s="287"/>
      <c r="AZU35" s="287"/>
      <c r="AZV35" s="287"/>
      <c r="AZW35" s="287"/>
      <c r="AZX35" s="287"/>
      <c r="AZY35" s="287"/>
      <c r="AZZ35" s="287"/>
      <c r="BAA35" s="287"/>
      <c r="BAB35" s="287"/>
      <c r="BAC35" s="287"/>
      <c r="BAD35" s="287"/>
      <c r="BAE35" s="287"/>
      <c r="BAF35" s="287"/>
      <c r="BAG35" s="287"/>
      <c r="BAH35" s="287"/>
      <c r="BAI35" s="287"/>
      <c r="BAJ35" s="287"/>
      <c r="BAK35" s="287"/>
      <c r="BAL35" s="287"/>
      <c r="BAM35" s="287"/>
      <c r="BAN35" s="287"/>
      <c r="BAO35" s="287"/>
      <c r="BAP35" s="287"/>
      <c r="BAQ35" s="287"/>
      <c r="BAR35" s="287"/>
      <c r="BAS35" s="287"/>
      <c r="BAT35" s="287"/>
      <c r="BAU35" s="287"/>
      <c r="BAV35" s="287"/>
      <c r="BAW35" s="287"/>
      <c r="BAX35" s="287"/>
      <c r="BAY35" s="287"/>
      <c r="BAZ35" s="287"/>
      <c r="BBA35" s="287"/>
      <c r="BBB35" s="287"/>
      <c r="BBC35" s="287"/>
      <c r="BBD35" s="287"/>
      <c r="BBE35" s="287"/>
      <c r="BBF35" s="287"/>
      <c r="BBG35" s="287"/>
      <c r="BBH35" s="287"/>
      <c r="BBI35" s="287"/>
      <c r="BBJ35" s="287"/>
      <c r="BBK35" s="287"/>
      <c r="BBL35" s="287"/>
      <c r="BBM35" s="287"/>
      <c r="BBN35" s="287"/>
      <c r="BBO35" s="287"/>
      <c r="BBP35" s="287"/>
      <c r="BBQ35" s="287"/>
      <c r="BBR35" s="287"/>
      <c r="BBS35" s="287"/>
      <c r="BBT35" s="287"/>
      <c r="BBU35" s="287"/>
      <c r="BBV35" s="287"/>
      <c r="BBW35" s="287"/>
      <c r="BBX35" s="287"/>
      <c r="BBY35" s="287"/>
      <c r="BBZ35" s="287"/>
      <c r="BCA35" s="287"/>
      <c r="BCB35" s="287"/>
      <c r="BCC35" s="287"/>
      <c r="BCD35" s="287"/>
      <c r="BCE35" s="287"/>
      <c r="BCF35" s="287"/>
      <c r="BCG35" s="287"/>
      <c r="BCH35" s="287"/>
      <c r="BCI35" s="287"/>
      <c r="BCJ35" s="287"/>
      <c r="BCK35" s="287"/>
      <c r="BCL35" s="287"/>
      <c r="BCM35" s="287"/>
      <c r="BCN35" s="287"/>
      <c r="BCO35" s="287"/>
      <c r="BCP35" s="287"/>
      <c r="BCQ35" s="287"/>
      <c r="BCR35" s="287"/>
      <c r="BCS35" s="287"/>
      <c r="BCT35" s="287"/>
      <c r="BCU35" s="287"/>
      <c r="BCV35" s="287"/>
      <c r="BCW35" s="287"/>
      <c r="BCX35" s="287"/>
      <c r="BCY35" s="287"/>
      <c r="BCZ35" s="287"/>
      <c r="BDA35" s="287"/>
      <c r="BDB35" s="287"/>
      <c r="BDC35" s="287"/>
      <c r="BDD35" s="287"/>
      <c r="BDE35" s="287"/>
      <c r="BDF35" s="287"/>
      <c r="BDG35" s="287"/>
      <c r="BDH35" s="287"/>
      <c r="BDI35" s="287"/>
      <c r="BDJ35" s="287"/>
      <c r="BDK35" s="287"/>
      <c r="BDL35" s="287"/>
      <c r="BDM35" s="287"/>
      <c r="BDN35" s="287"/>
      <c r="BDO35" s="287"/>
      <c r="BDP35" s="287"/>
      <c r="BDQ35" s="287"/>
      <c r="BDR35" s="287"/>
      <c r="BDS35" s="287"/>
      <c r="BDT35" s="287"/>
      <c r="BDU35" s="287"/>
      <c r="BDV35" s="287"/>
      <c r="BDW35" s="287"/>
      <c r="BDX35" s="287"/>
      <c r="BDY35" s="287"/>
      <c r="BDZ35" s="287"/>
      <c r="BEA35" s="287"/>
      <c r="BEB35" s="287"/>
      <c r="BEC35" s="287"/>
      <c r="BED35" s="287"/>
      <c r="BEE35" s="287"/>
      <c r="BEF35" s="287"/>
      <c r="BEG35" s="287"/>
      <c r="BEH35" s="287"/>
      <c r="BEI35" s="287"/>
      <c r="BEJ35" s="287"/>
      <c r="BEK35" s="287"/>
      <c r="BEL35" s="287"/>
      <c r="BEM35" s="287"/>
      <c r="BEN35" s="287"/>
      <c r="BEO35" s="287"/>
      <c r="BEP35" s="287"/>
      <c r="BEQ35" s="287"/>
      <c r="BER35" s="287"/>
      <c r="BES35" s="287"/>
      <c r="BET35" s="287"/>
      <c r="BEU35" s="287"/>
      <c r="BEV35" s="287"/>
      <c r="BEW35" s="287"/>
      <c r="BEX35" s="287"/>
      <c r="BEY35" s="287"/>
      <c r="BEZ35" s="287"/>
      <c r="BFA35" s="287"/>
      <c r="BFB35" s="287"/>
      <c r="BFC35" s="287"/>
      <c r="BFD35" s="287"/>
      <c r="BFE35" s="287"/>
      <c r="BFF35" s="287"/>
      <c r="BFG35" s="287"/>
      <c r="BFH35" s="287"/>
      <c r="BFI35" s="287"/>
      <c r="BFJ35" s="287"/>
      <c r="BFK35" s="287"/>
      <c r="BFL35" s="287"/>
      <c r="BFM35" s="287"/>
      <c r="BFN35" s="287"/>
      <c r="BFO35" s="287"/>
      <c r="BFP35" s="287"/>
      <c r="BFQ35" s="287"/>
      <c r="BFR35" s="287"/>
      <c r="BFS35" s="287"/>
      <c r="BFT35" s="287"/>
      <c r="BFU35" s="287"/>
      <c r="BFV35" s="287"/>
      <c r="BFW35" s="287"/>
      <c r="BFX35" s="287"/>
      <c r="BFY35" s="287"/>
      <c r="BFZ35" s="287"/>
      <c r="BGA35" s="287"/>
      <c r="BGB35" s="287"/>
      <c r="BGC35" s="287"/>
      <c r="BGD35" s="287"/>
      <c r="BGE35" s="287"/>
      <c r="BGF35" s="287"/>
      <c r="BGG35" s="287"/>
      <c r="BGH35" s="287"/>
      <c r="BGI35" s="287"/>
      <c r="BGJ35" s="287"/>
      <c r="BGK35" s="287"/>
      <c r="BGL35" s="287"/>
      <c r="BGM35" s="287"/>
      <c r="BGN35" s="287"/>
      <c r="BGO35" s="287"/>
      <c r="BGP35" s="287"/>
      <c r="BGQ35" s="287"/>
      <c r="BGR35" s="287"/>
      <c r="BGS35" s="287"/>
      <c r="BGT35" s="287"/>
      <c r="BGU35" s="287"/>
      <c r="BGV35" s="287"/>
      <c r="BGW35" s="287"/>
      <c r="BGX35" s="287"/>
      <c r="BGY35" s="287"/>
      <c r="BGZ35" s="287"/>
      <c r="BHA35" s="287"/>
      <c r="BHB35" s="287"/>
      <c r="BHC35" s="287"/>
      <c r="BHD35" s="287"/>
      <c r="BHE35" s="287"/>
      <c r="BHF35" s="287"/>
      <c r="BHG35" s="287"/>
      <c r="BHH35" s="287"/>
      <c r="BHI35" s="287"/>
      <c r="BHJ35" s="287"/>
      <c r="BHK35" s="287"/>
      <c r="BHL35" s="287"/>
      <c r="BHM35" s="287"/>
      <c r="BHN35" s="287"/>
      <c r="BHO35" s="287"/>
      <c r="BHP35" s="287"/>
      <c r="BHQ35" s="287"/>
      <c r="BHR35" s="287"/>
      <c r="BHS35" s="287"/>
      <c r="BHT35" s="287"/>
      <c r="BHU35" s="287"/>
      <c r="BHV35" s="287"/>
      <c r="BHW35" s="287"/>
      <c r="BHX35" s="287"/>
      <c r="BHY35" s="287"/>
      <c r="BHZ35" s="287"/>
      <c r="BIA35" s="287"/>
      <c r="BIB35" s="287"/>
      <c r="BIC35" s="287"/>
      <c r="BID35" s="287"/>
      <c r="BIE35" s="287"/>
      <c r="BIF35" s="287"/>
      <c r="BIG35" s="287"/>
      <c r="BIH35" s="287"/>
      <c r="BII35" s="287"/>
      <c r="BIJ35" s="287"/>
      <c r="BIK35" s="287"/>
      <c r="BIL35" s="287"/>
      <c r="BIM35" s="287"/>
      <c r="BIN35" s="287"/>
      <c r="BIO35" s="287"/>
      <c r="BIP35" s="287"/>
      <c r="BIQ35" s="287"/>
      <c r="BIR35" s="287"/>
      <c r="BIS35" s="287"/>
      <c r="BIT35" s="287"/>
      <c r="BIU35" s="287"/>
      <c r="BIV35" s="287"/>
      <c r="BIW35" s="287"/>
      <c r="BIX35" s="287"/>
      <c r="BIY35" s="287"/>
      <c r="BIZ35" s="287"/>
      <c r="BJA35" s="287"/>
      <c r="BJB35" s="287"/>
      <c r="BJC35" s="287"/>
      <c r="BJD35" s="287"/>
      <c r="BJE35" s="287"/>
      <c r="BJF35" s="287"/>
      <c r="BJG35" s="287"/>
      <c r="BJH35" s="287"/>
      <c r="BJI35" s="287"/>
      <c r="BJJ35" s="287"/>
      <c r="BJK35" s="287"/>
      <c r="BJL35" s="287"/>
      <c r="BJM35" s="287"/>
      <c r="BJN35" s="287"/>
      <c r="BJO35" s="287"/>
      <c r="BJP35" s="287"/>
      <c r="BJQ35" s="287"/>
      <c r="BJR35" s="287"/>
      <c r="BJS35" s="287"/>
      <c r="BJT35" s="287"/>
      <c r="BJU35" s="287"/>
      <c r="BJV35" s="287"/>
      <c r="BJW35" s="287"/>
      <c r="BJX35" s="287"/>
      <c r="BJY35" s="287"/>
      <c r="BJZ35" s="287"/>
      <c r="BKA35" s="287"/>
      <c r="BKB35" s="287"/>
      <c r="BKC35" s="287"/>
      <c r="BKD35" s="287"/>
      <c r="BKE35" s="287"/>
      <c r="BKF35" s="287"/>
      <c r="BKG35" s="287"/>
      <c r="BKH35" s="287"/>
      <c r="BKI35" s="287"/>
      <c r="BKJ35" s="287"/>
      <c r="BKK35" s="287"/>
      <c r="BKL35" s="287"/>
      <c r="BKM35" s="287"/>
      <c r="BKN35" s="287"/>
      <c r="BKO35" s="287"/>
      <c r="BKP35" s="287"/>
      <c r="BKQ35" s="287"/>
      <c r="BKR35" s="287"/>
      <c r="BKS35" s="287"/>
      <c r="BKT35" s="287"/>
      <c r="BKU35" s="287"/>
      <c r="BKV35" s="287"/>
      <c r="BKW35" s="287"/>
      <c r="BKX35" s="287"/>
      <c r="BKY35" s="287"/>
      <c r="BKZ35" s="287"/>
      <c r="BLA35" s="287"/>
      <c r="BLB35" s="287"/>
      <c r="BLC35" s="287"/>
      <c r="BLD35" s="287"/>
      <c r="BLE35" s="287"/>
      <c r="BLF35" s="287"/>
      <c r="BLG35" s="287"/>
      <c r="BLH35" s="287"/>
      <c r="BLI35" s="287"/>
      <c r="BLJ35" s="287"/>
      <c r="BLK35" s="287"/>
      <c r="BLL35" s="287"/>
      <c r="BLM35" s="287"/>
      <c r="BLN35" s="287"/>
      <c r="BLO35" s="287"/>
      <c r="BLP35" s="287"/>
      <c r="BLQ35" s="287"/>
      <c r="BLR35" s="287"/>
      <c r="BLS35" s="287"/>
      <c r="BLT35" s="287"/>
      <c r="BLU35" s="287"/>
      <c r="BLV35" s="287"/>
      <c r="BLW35" s="287"/>
      <c r="BLX35" s="287"/>
      <c r="BLY35" s="287"/>
      <c r="BLZ35" s="287"/>
      <c r="BMA35" s="287"/>
      <c r="BMB35" s="287"/>
      <c r="BMC35" s="287"/>
      <c r="BMD35" s="287"/>
      <c r="BME35" s="287"/>
      <c r="BMF35" s="287"/>
      <c r="BMG35" s="287"/>
      <c r="BMH35" s="287"/>
      <c r="BMI35" s="287"/>
      <c r="BMJ35" s="287"/>
      <c r="BMK35" s="287"/>
      <c r="BML35" s="287"/>
      <c r="BMM35" s="287"/>
      <c r="BMN35" s="287"/>
      <c r="BMO35" s="287"/>
      <c r="BMP35" s="287"/>
      <c r="BMQ35" s="287"/>
      <c r="BMR35" s="287"/>
      <c r="BMS35" s="287"/>
      <c r="BMT35" s="287"/>
      <c r="BMU35" s="287"/>
      <c r="BMV35" s="287"/>
      <c r="BMW35" s="287"/>
      <c r="BMX35" s="287"/>
      <c r="BMY35" s="287"/>
      <c r="BMZ35" s="287"/>
      <c r="BNA35" s="287"/>
      <c r="BNB35" s="287"/>
      <c r="BNC35" s="287"/>
      <c r="BND35" s="287"/>
      <c r="BNE35" s="287"/>
      <c r="BNF35" s="287"/>
      <c r="BNG35" s="287"/>
      <c r="BNH35" s="287"/>
      <c r="BNI35" s="287"/>
      <c r="BNJ35" s="287"/>
      <c r="BNK35" s="287"/>
      <c r="BNL35" s="287"/>
      <c r="BNM35" s="287"/>
      <c r="BNN35" s="287"/>
      <c r="BNO35" s="287"/>
      <c r="BNP35" s="287"/>
      <c r="BNQ35" s="287"/>
      <c r="BNR35" s="287"/>
      <c r="BNS35" s="287"/>
      <c r="BNT35" s="287"/>
      <c r="BNU35" s="287"/>
      <c r="BNV35" s="287"/>
      <c r="BNW35" s="287"/>
      <c r="BNX35" s="287"/>
      <c r="BNY35" s="287"/>
      <c r="BNZ35" s="287"/>
      <c r="BOA35" s="287"/>
      <c r="BOB35" s="287"/>
      <c r="BOC35" s="287"/>
      <c r="BOD35" s="287"/>
      <c r="BOE35" s="287"/>
      <c r="BOF35" s="287"/>
      <c r="BOG35" s="287"/>
      <c r="BOH35" s="287"/>
      <c r="BOI35" s="287"/>
      <c r="BOJ35" s="287"/>
      <c r="BOK35" s="287"/>
      <c r="BOL35" s="287"/>
      <c r="BOM35" s="287"/>
      <c r="BON35" s="287"/>
      <c r="BOO35" s="287"/>
      <c r="BOP35" s="287"/>
      <c r="BOQ35" s="287"/>
      <c r="BOR35" s="287"/>
      <c r="BOS35" s="287"/>
      <c r="BOT35" s="287"/>
      <c r="BOU35" s="287"/>
      <c r="BOV35" s="287"/>
      <c r="BOW35" s="287"/>
      <c r="BOX35" s="287"/>
      <c r="BOY35" s="287"/>
      <c r="BOZ35" s="287"/>
      <c r="BPA35" s="287"/>
      <c r="BPB35" s="287"/>
      <c r="BPC35" s="287"/>
      <c r="BPD35" s="287"/>
      <c r="BPE35" s="287"/>
      <c r="BPF35" s="287"/>
      <c r="BPG35" s="287"/>
      <c r="BPH35" s="287"/>
      <c r="BPI35" s="287"/>
      <c r="BPJ35" s="287"/>
      <c r="BPK35" s="287"/>
      <c r="BPL35" s="287"/>
      <c r="BPM35" s="287"/>
      <c r="BPN35" s="287"/>
      <c r="BPO35" s="287"/>
      <c r="BPP35" s="287"/>
      <c r="BPQ35" s="287"/>
      <c r="BPR35" s="287"/>
      <c r="BPS35" s="287"/>
      <c r="BPT35" s="287"/>
      <c r="BPU35" s="287"/>
      <c r="BPV35" s="287"/>
      <c r="BPW35" s="287"/>
      <c r="BPX35" s="287"/>
      <c r="BPY35" s="287"/>
      <c r="BPZ35" s="287"/>
      <c r="BQA35" s="287"/>
      <c r="BQB35" s="287"/>
      <c r="BQC35" s="287"/>
      <c r="BQD35" s="287"/>
      <c r="BQE35" s="287"/>
      <c r="BQF35" s="287"/>
      <c r="BQG35" s="287"/>
      <c r="BQH35" s="287"/>
      <c r="BQI35" s="287"/>
      <c r="BQJ35" s="287"/>
      <c r="BQK35" s="287"/>
      <c r="BQL35" s="287"/>
      <c r="BQM35" s="287"/>
      <c r="BQN35" s="287"/>
      <c r="BQO35" s="287"/>
      <c r="BQP35" s="287"/>
      <c r="BQQ35" s="287"/>
      <c r="BQR35" s="287"/>
      <c r="BQS35" s="287"/>
      <c r="BQT35" s="287"/>
      <c r="BQU35" s="287"/>
      <c r="BQV35" s="287"/>
      <c r="BQW35" s="287"/>
      <c r="BQX35" s="287"/>
      <c r="BQY35" s="287"/>
      <c r="BQZ35" s="287"/>
      <c r="BRA35" s="287"/>
      <c r="BRB35" s="287"/>
      <c r="BRC35" s="287"/>
      <c r="BRD35" s="287"/>
      <c r="BRE35" s="287"/>
      <c r="BRF35" s="287"/>
      <c r="BRG35" s="287"/>
      <c r="BRH35" s="287"/>
      <c r="BRI35" s="287"/>
      <c r="BRJ35" s="287"/>
      <c r="BRK35" s="287"/>
      <c r="BRL35" s="287"/>
      <c r="BRM35" s="287"/>
      <c r="BRN35" s="287"/>
      <c r="BRO35" s="287"/>
      <c r="BRP35" s="287"/>
      <c r="BRQ35" s="287"/>
      <c r="BRR35" s="287"/>
      <c r="BRS35" s="287"/>
      <c r="BRT35" s="287"/>
      <c r="BRU35" s="287"/>
      <c r="BRV35" s="287"/>
      <c r="BRW35" s="287"/>
      <c r="BRX35" s="287"/>
      <c r="BRY35" s="287"/>
      <c r="BRZ35" s="287"/>
      <c r="BSA35" s="287"/>
      <c r="BSB35" s="287"/>
      <c r="BSC35" s="287"/>
      <c r="BSD35" s="287"/>
      <c r="BSE35" s="287"/>
      <c r="BSF35" s="287"/>
      <c r="BSG35" s="287"/>
      <c r="BSH35" s="287"/>
      <c r="BSI35" s="287"/>
      <c r="BSJ35" s="287"/>
      <c r="BSK35" s="287"/>
      <c r="BSL35" s="287"/>
      <c r="BSM35" s="287"/>
      <c r="BSN35" s="287"/>
      <c r="BSO35" s="287"/>
      <c r="BSP35" s="287"/>
      <c r="BSQ35" s="287"/>
      <c r="BSR35" s="287"/>
      <c r="BSS35" s="287"/>
      <c r="BST35" s="287"/>
      <c r="BSU35" s="287"/>
      <c r="BSV35" s="287"/>
      <c r="BSW35" s="287"/>
      <c r="BSX35" s="287"/>
      <c r="BSY35" s="287"/>
      <c r="BSZ35" s="287"/>
      <c r="BTA35" s="287"/>
      <c r="BTB35" s="287"/>
      <c r="BTC35" s="287"/>
      <c r="BTD35" s="287"/>
      <c r="BTE35" s="287"/>
      <c r="BTF35" s="287"/>
      <c r="BTG35" s="287"/>
      <c r="BTH35" s="287"/>
      <c r="BTI35" s="287"/>
      <c r="BTJ35" s="287"/>
      <c r="BTK35" s="287"/>
      <c r="BTL35" s="287"/>
      <c r="BTM35" s="287"/>
      <c r="BTN35" s="287"/>
      <c r="BTO35" s="287"/>
      <c r="BTP35" s="287"/>
      <c r="BTQ35" s="287"/>
      <c r="BTR35" s="287"/>
      <c r="BTS35" s="287"/>
      <c r="BTT35" s="287"/>
      <c r="BTU35" s="287"/>
      <c r="BTV35" s="287"/>
      <c r="BTW35" s="287"/>
      <c r="BTX35" s="287"/>
      <c r="BTY35" s="287"/>
      <c r="BTZ35" s="287"/>
      <c r="BUA35" s="287"/>
      <c r="BUB35" s="287"/>
      <c r="BUC35" s="287"/>
      <c r="BUD35" s="287"/>
      <c r="BUE35" s="287"/>
      <c r="BUF35" s="287"/>
      <c r="BUG35" s="287"/>
      <c r="BUH35" s="287"/>
      <c r="BUI35" s="287"/>
      <c r="BUJ35" s="287"/>
      <c r="BUK35" s="287"/>
      <c r="BUL35" s="287"/>
      <c r="BUM35" s="287"/>
      <c r="BUN35" s="287"/>
      <c r="BUO35" s="287"/>
      <c r="BUP35" s="287"/>
      <c r="BUQ35" s="287"/>
      <c r="BUR35" s="287"/>
      <c r="BUS35" s="287"/>
      <c r="BUT35" s="287"/>
      <c r="BUU35" s="287"/>
      <c r="BUV35" s="287"/>
      <c r="BUW35" s="287"/>
      <c r="BUX35" s="287"/>
      <c r="BUY35" s="287"/>
      <c r="BUZ35" s="287"/>
      <c r="BVA35" s="287"/>
      <c r="BVB35" s="287"/>
      <c r="BVC35" s="287"/>
      <c r="BVD35" s="287"/>
      <c r="BVE35" s="287"/>
      <c r="BVF35" s="287"/>
      <c r="BVG35" s="287"/>
      <c r="BVH35" s="287"/>
      <c r="BVI35" s="287"/>
      <c r="BVJ35" s="287"/>
      <c r="BVK35" s="287"/>
      <c r="BVL35" s="287"/>
      <c r="BVM35" s="287"/>
      <c r="BVN35" s="287"/>
      <c r="BVO35" s="287"/>
      <c r="BVP35" s="287"/>
      <c r="BVQ35" s="287"/>
      <c r="BVR35" s="287"/>
      <c r="BVS35" s="287"/>
      <c r="BVT35" s="287"/>
      <c r="BVU35" s="287"/>
      <c r="BVV35" s="287"/>
      <c r="BVW35" s="287"/>
      <c r="BVX35" s="287"/>
      <c r="BVY35" s="287"/>
      <c r="BVZ35" s="287"/>
      <c r="BWA35" s="287"/>
      <c r="BWB35" s="287"/>
      <c r="BWC35" s="287"/>
      <c r="BWD35" s="287"/>
      <c r="BWE35" s="287"/>
      <c r="BWF35" s="287"/>
      <c r="BWG35" s="287"/>
      <c r="BWH35" s="287"/>
      <c r="BWI35" s="287"/>
      <c r="BWJ35" s="287"/>
      <c r="BWK35" s="287"/>
      <c r="BWL35" s="287"/>
      <c r="BWM35" s="287"/>
      <c r="BWN35" s="287"/>
      <c r="BWO35" s="287"/>
      <c r="BWP35" s="287"/>
      <c r="BWQ35" s="287"/>
      <c r="BWR35" s="287"/>
      <c r="BWS35" s="287"/>
      <c r="BWT35" s="287"/>
      <c r="BWU35" s="287"/>
      <c r="BWV35" s="287"/>
      <c r="BWW35" s="287"/>
      <c r="BWX35" s="287"/>
      <c r="BWY35" s="287"/>
      <c r="BWZ35" s="287"/>
      <c r="BXA35" s="287"/>
      <c r="BXB35" s="287"/>
      <c r="BXC35" s="287"/>
      <c r="BXD35" s="287"/>
      <c r="BXE35" s="287"/>
      <c r="BXF35" s="287"/>
      <c r="BXG35" s="287"/>
      <c r="BXH35" s="287"/>
      <c r="BXI35" s="287"/>
      <c r="BXJ35" s="287"/>
      <c r="BXK35" s="287"/>
      <c r="BXL35" s="287"/>
      <c r="BXM35" s="287"/>
      <c r="BXN35" s="287"/>
      <c r="BXO35" s="287"/>
      <c r="BXP35" s="287"/>
      <c r="BXQ35" s="287"/>
      <c r="BXR35" s="287"/>
      <c r="BXS35" s="287"/>
      <c r="BXT35" s="287"/>
      <c r="BXU35" s="287"/>
      <c r="BXV35" s="287"/>
      <c r="BXW35" s="287"/>
      <c r="BXX35" s="287"/>
      <c r="BXY35" s="287"/>
      <c r="BXZ35" s="287"/>
      <c r="BYA35" s="287"/>
      <c r="BYB35" s="287"/>
      <c r="BYC35" s="287"/>
      <c r="BYD35" s="287"/>
      <c r="BYE35" s="287"/>
      <c r="BYF35" s="287"/>
      <c r="BYG35" s="287"/>
      <c r="BYH35" s="287"/>
      <c r="BYI35" s="287"/>
      <c r="BYJ35" s="287"/>
      <c r="BYK35" s="287"/>
      <c r="BYL35" s="287"/>
      <c r="BYM35" s="287"/>
      <c r="BYN35" s="287"/>
      <c r="BYO35" s="287"/>
      <c r="BYP35" s="287"/>
      <c r="BYQ35" s="287"/>
      <c r="BYR35" s="287"/>
      <c r="BYS35" s="287"/>
      <c r="BYT35" s="287"/>
      <c r="BYU35" s="287"/>
      <c r="BYV35" s="287"/>
      <c r="BYW35" s="287"/>
      <c r="BYX35" s="287"/>
      <c r="BYY35" s="287"/>
      <c r="BYZ35" s="287"/>
      <c r="BZA35" s="287"/>
      <c r="BZB35" s="287"/>
      <c r="BZC35" s="287"/>
      <c r="BZD35" s="287"/>
      <c r="BZE35" s="287"/>
      <c r="BZF35" s="287"/>
      <c r="BZG35" s="287"/>
      <c r="BZH35" s="287"/>
      <c r="BZI35" s="287"/>
      <c r="BZJ35" s="287"/>
      <c r="BZK35" s="287"/>
      <c r="BZL35" s="287"/>
      <c r="BZM35" s="287"/>
      <c r="BZN35" s="287"/>
      <c r="BZO35" s="287"/>
      <c r="BZP35" s="287"/>
      <c r="BZQ35" s="287"/>
      <c r="BZR35" s="287"/>
      <c r="BZS35" s="287"/>
      <c r="BZT35" s="287"/>
      <c r="BZU35" s="287"/>
      <c r="BZV35" s="287"/>
      <c r="BZW35" s="287"/>
      <c r="BZX35" s="287"/>
      <c r="BZY35" s="287"/>
      <c r="BZZ35" s="287"/>
      <c r="CAA35" s="287"/>
      <c r="CAB35" s="287"/>
      <c r="CAC35" s="287"/>
      <c r="CAD35" s="287"/>
      <c r="CAE35" s="287"/>
      <c r="CAF35" s="287"/>
      <c r="CAG35" s="287"/>
      <c r="CAH35" s="287"/>
      <c r="CAI35" s="287"/>
      <c r="CAJ35" s="287"/>
      <c r="CAK35" s="287"/>
      <c r="CAL35" s="287"/>
      <c r="CAM35" s="287"/>
      <c r="CAN35" s="287"/>
      <c r="CAO35" s="287"/>
      <c r="CAP35" s="287"/>
      <c r="CAQ35" s="287"/>
      <c r="CAR35" s="287"/>
      <c r="CAS35" s="287"/>
      <c r="CAT35" s="287"/>
      <c r="CAU35" s="287"/>
      <c r="CAV35" s="287"/>
      <c r="CAW35" s="287"/>
      <c r="CAX35" s="287"/>
      <c r="CAY35" s="287"/>
      <c r="CAZ35" s="287"/>
      <c r="CBA35" s="287"/>
      <c r="CBB35" s="287"/>
      <c r="CBC35" s="287"/>
      <c r="CBD35" s="287"/>
      <c r="CBE35" s="287"/>
      <c r="CBF35" s="287"/>
      <c r="CBG35" s="287"/>
      <c r="CBH35" s="287"/>
      <c r="CBI35" s="287"/>
      <c r="CBJ35" s="287"/>
      <c r="CBK35" s="287"/>
      <c r="CBL35" s="287"/>
      <c r="CBM35" s="287"/>
      <c r="CBN35" s="287"/>
      <c r="CBO35" s="287"/>
      <c r="CBP35" s="287"/>
      <c r="CBQ35" s="287"/>
      <c r="CBR35" s="287"/>
      <c r="CBS35" s="287"/>
      <c r="CBT35" s="287"/>
      <c r="CBU35" s="287"/>
      <c r="CBV35" s="287"/>
      <c r="CBW35" s="287"/>
      <c r="CBX35" s="287"/>
      <c r="CBY35" s="287"/>
      <c r="CBZ35" s="287"/>
      <c r="CCA35" s="287"/>
      <c r="CCB35" s="287"/>
      <c r="CCC35" s="287"/>
      <c r="CCD35" s="287"/>
      <c r="CCE35" s="287"/>
      <c r="CCF35" s="287"/>
      <c r="CCG35" s="287"/>
      <c r="CCH35" s="287"/>
      <c r="CCI35" s="287"/>
      <c r="CCJ35" s="287"/>
      <c r="CCK35" s="287"/>
      <c r="CCL35" s="287"/>
      <c r="CCM35" s="287"/>
      <c r="CCN35" s="287"/>
      <c r="CCO35" s="287"/>
      <c r="CCP35" s="287"/>
      <c r="CCQ35" s="287"/>
      <c r="CCR35" s="287"/>
      <c r="CCS35" s="287"/>
      <c r="CCT35" s="287"/>
      <c r="CCU35" s="287"/>
      <c r="CCV35" s="287"/>
      <c r="CCW35" s="287"/>
      <c r="CCX35" s="287"/>
      <c r="CCY35" s="287"/>
      <c r="CCZ35" s="287"/>
      <c r="CDA35" s="287"/>
      <c r="CDB35" s="287"/>
      <c r="CDC35" s="287"/>
      <c r="CDD35" s="287"/>
      <c r="CDE35" s="287"/>
      <c r="CDF35" s="287"/>
      <c r="CDG35" s="287"/>
      <c r="CDH35" s="287"/>
      <c r="CDI35" s="287"/>
      <c r="CDJ35" s="287"/>
      <c r="CDK35" s="287"/>
      <c r="CDL35" s="287"/>
      <c r="CDM35" s="287"/>
      <c r="CDN35" s="287"/>
      <c r="CDO35" s="287"/>
      <c r="CDP35" s="287"/>
      <c r="CDQ35" s="287"/>
      <c r="CDR35" s="287"/>
      <c r="CDS35" s="287"/>
      <c r="CDT35" s="287"/>
      <c r="CDU35" s="287"/>
      <c r="CDV35" s="287"/>
      <c r="CDW35" s="287"/>
      <c r="CDX35" s="287"/>
      <c r="CDY35" s="287"/>
      <c r="CDZ35" s="287"/>
      <c r="CEA35" s="287"/>
      <c r="CEB35" s="287"/>
      <c r="CEC35" s="287"/>
      <c r="CED35" s="287"/>
      <c r="CEE35" s="287"/>
      <c r="CEF35" s="287"/>
      <c r="CEG35" s="287"/>
      <c r="CEH35" s="287"/>
      <c r="CEI35" s="287"/>
      <c r="CEJ35" s="287"/>
      <c r="CEK35" s="287"/>
      <c r="CEL35" s="287"/>
      <c r="CEM35" s="287"/>
      <c r="CEN35" s="287"/>
      <c r="CEO35" s="287"/>
      <c r="CEP35" s="287"/>
      <c r="CEQ35" s="287"/>
      <c r="CER35" s="287"/>
      <c r="CES35" s="287"/>
      <c r="CET35" s="287"/>
      <c r="CEU35" s="287"/>
      <c r="CEV35" s="287"/>
      <c r="CEW35" s="287"/>
      <c r="CEX35" s="287"/>
      <c r="CEY35" s="287"/>
      <c r="CEZ35" s="287"/>
      <c r="CFA35" s="287"/>
      <c r="CFB35" s="287"/>
      <c r="CFC35" s="287"/>
      <c r="CFD35" s="287"/>
      <c r="CFE35" s="287"/>
      <c r="CFF35" s="287"/>
      <c r="CFG35" s="287"/>
      <c r="CFH35" s="287"/>
      <c r="CFI35" s="287"/>
      <c r="CFJ35" s="287"/>
      <c r="CFK35" s="287"/>
      <c r="CFL35" s="287"/>
      <c r="CFM35" s="287"/>
      <c r="CFN35" s="287"/>
      <c r="CFO35" s="287"/>
      <c r="CFP35" s="287"/>
      <c r="CFQ35" s="287"/>
      <c r="CFR35" s="287"/>
      <c r="CFS35" s="287"/>
      <c r="CFT35" s="287"/>
      <c r="CFU35" s="287"/>
      <c r="CFV35" s="287"/>
      <c r="CFW35" s="287"/>
      <c r="CFX35" s="287"/>
      <c r="CFY35" s="287"/>
      <c r="CFZ35" s="287"/>
      <c r="CGA35" s="287"/>
      <c r="CGB35" s="287"/>
      <c r="CGC35" s="287"/>
      <c r="CGD35" s="287"/>
      <c r="CGE35" s="287"/>
      <c r="CGF35" s="287"/>
      <c r="CGG35" s="287"/>
      <c r="CGH35" s="287"/>
      <c r="CGI35" s="287"/>
      <c r="CGJ35" s="287"/>
      <c r="CGK35" s="287"/>
      <c r="CGL35" s="287"/>
      <c r="CGM35" s="287"/>
      <c r="CGN35" s="287"/>
      <c r="CGO35" s="287"/>
      <c r="CGP35" s="287"/>
      <c r="CGQ35" s="287"/>
      <c r="CGR35" s="287"/>
      <c r="CGS35" s="287"/>
      <c r="CGT35" s="287"/>
      <c r="CGU35" s="287"/>
      <c r="CGV35" s="287"/>
      <c r="CGW35" s="287"/>
      <c r="CGX35" s="287"/>
      <c r="CGY35" s="287"/>
      <c r="CGZ35" s="287"/>
      <c r="CHA35" s="287"/>
      <c r="CHB35" s="287"/>
      <c r="CHC35" s="287"/>
      <c r="CHD35" s="287"/>
      <c r="CHE35" s="287"/>
      <c r="CHF35" s="287"/>
      <c r="CHG35" s="287"/>
      <c r="CHH35" s="287"/>
      <c r="CHI35" s="287"/>
      <c r="CHJ35" s="287"/>
      <c r="CHK35" s="287"/>
      <c r="CHL35" s="287"/>
      <c r="CHM35" s="287"/>
      <c r="CHN35" s="287"/>
      <c r="CHO35" s="287"/>
      <c r="CHP35" s="287"/>
      <c r="CHQ35" s="287"/>
      <c r="CHR35" s="287"/>
      <c r="CHS35" s="287"/>
      <c r="CHT35" s="287"/>
      <c r="CHU35" s="287"/>
      <c r="CHV35" s="287"/>
      <c r="CHW35" s="287"/>
      <c r="CHX35" s="287"/>
      <c r="CHY35" s="287"/>
      <c r="CHZ35" s="287"/>
      <c r="CIA35" s="287"/>
      <c r="CIB35" s="287"/>
      <c r="CIC35" s="287"/>
      <c r="CID35" s="287"/>
      <c r="CIE35" s="287"/>
      <c r="CIF35" s="287"/>
      <c r="CIG35" s="287"/>
      <c r="CIH35" s="287"/>
      <c r="CII35" s="287"/>
      <c r="CIJ35" s="287"/>
      <c r="CIK35" s="287"/>
      <c r="CIL35" s="287"/>
      <c r="CIM35" s="287"/>
      <c r="CIN35" s="287"/>
      <c r="CIO35" s="287"/>
      <c r="CIP35" s="287"/>
      <c r="CIQ35" s="287"/>
      <c r="CIR35" s="287"/>
      <c r="CIS35" s="287"/>
      <c r="CIT35" s="287"/>
      <c r="CIU35" s="287"/>
      <c r="CIV35" s="287"/>
      <c r="CIW35" s="287"/>
      <c r="CIX35" s="287"/>
      <c r="CIY35" s="287"/>
      <c r="CIZ35" s="287"/>
      <c r="CJA35" s="287"/>
      <c r="CJB35" s="287"/>
      <c r="CJC35" s="287"/>
      <c r="CJD35" s="287"/>
      <c r="CJE35" s="287"/>
      <c r="CJF35" s="287"/>
      <c r="CJG35" s="287"/>
      <c r="CJH35" s="287"/>
      <c r="CJI35" s="287"/>
      <c r="CJJ35" s="287"/>
      <c r="CJK35" s="287"/>
      <c r="CJL35" s="287"/>
      <c r="CJM35" s="287"/>
      <c r="CJN35" s="287"/>
      <c r="CJO35" s="287"/>
      <c r="CJP35" s="287"/>
      <c r="CJQ35" s="287"/>
      <c r="CJR35" s="287"/>
      <c r="CJS35" s="287"/>
      <c r="CJT35" s="287"/>
      <c r="CJU35" s="287"/>
      <c r="CJV35" s="287"/>
      <c r="CJW35" s="287"/>
      <c r="CJX35" s="287"/>
      <c r="CJY35" s="287"/>
      <c r="CJZ35" s="287"/>
      <c r="CKA35" s="287"/>
      <c r="CKB35" s="287"/>
      <c r="CKC35" s="287"/>
      <c r="CKD35" s="287"/>
      <c r="CKE35" s="287"/>
      <c r="CKF35" s="287"/>
      <c r="CKG35" s="287"/>
      <c r="CKH35" s="287"/>
      <c r="CKI35" s="287"/>
      <c r="CKJ35" s="287"/>
      <c r="CKK35" s="287"/>
      <c r="CKL35" s="287"/>
      <c r="CKM35" s="287"/>
      <c r="CKN35" s="287"/>
      <c r="CKO35" s="287"/>
      <c r="CKP35" s="287"/>
      <c r="CKQ35" s="287"/>
      <c r="CKR35" s="287"/>
      <c r="CKS35" s="287"/>
      <c r="CKT35" s="287"/>
      <c r="CKU35" s="287"/>
      <c r="CKV35" s="287"/>
      <c r="CKW35" s="287"/>
      <c r="CKX35" s="287"/>
      <c r="CKY35" s="287"/>
      <c r="CKZ35" s="287"/>
      <c r="CLA35" s="287"/>
      <c r="CLB35" s="287"/>
      <c r="CLC35" s="287"/>
      <c r="CLD35" s="287"/>
      <c r="CLE35" s="287"/>
      <c r="CLF35" s="287"/>
      <c r="CLG35" s="287"/>
      <c r="CLH35" s="287"/>
      <c r="CLI35" s="287"/>
      <c r="CLJ35" s="287"/>
      <c r="CLK35" s="287"/>
      <c r="CLL35" s="287"/>
      <c r="CLM35" s="287"/>
      <c r="CLN35" s="287"/>
      <c r="CLO35" s="287"/>
      <c r="CLP35" s="287"/>
      <c r="CLQ35" s="287"/>
      <c r="CLR35" s="287"/>
      <c r="CLS35" s="287"/>
      <c r="CLT35" s="287"/>
      <c r="CLU35" s="287"/>
      <c r="CLV35" s="287"/>
      <c r="CLW35" s="287"/>
      <c r="CLX35" s="287"/>
      <c r="CLY35" s="287"/>
      <c r="CLZ35" s="287"/>
      <c r="CMA35" s="287"/>
      <c r="CMB35" s="287"/>
      <c r="CMC35" s="287"/>
      <c r="CMD35" s="287"/>
      <c r="CME35" s="287"/>
      <c r="CMF35" s="287"/>
      <c r="CMG35" s="287"/>
      <c r="CMH35" s="287"/>
      <c r="CMI35" s="287"/>
      <c r="CMJ35" s="287"/>
      <c r="CMK35" s="287"/>
      <c r="CML35" s="287"/>
      <c r="CMM35" s="287"/>
      <c r="CMN35" s="287"/>
      <c r="CMO35" s="287"/>
      <c r="CMP35" s="287"/>
      <c r="CMQ35" s="287"/>
      <c r="CMR35" s="287"/>
      <c r="CMS35" s="287"/>
      <c r="CMT35" s="287"/>
      <c r="CMU35" s="287"/>
      <c r="CMV35" s="287"/>
      <c r="CMW35" s="287"/>
      <c r="CMX35" s="287"/>
      <c r="CMY35" s="287"/>
      <c r="CMZ35" s="287"/>
      <c r="CNA35" s="287"/>
      <c r="CNB35" s="287"/>
      <c r="CNC35" s="287"/>
      <c r="CND35" s="287"/>
      <c r="CNE35" s="287"/>
      <c r="CNF35" s="287"/>
      <c r="CNG35" s="287"/>
      <c r="CNH35" s="287"/>
      <c r="CNI35" s="287"/>
      <c r="CNJ35" s="287"/>
      <c r="CNK35" s="287"/>
      <c r="CNL35" s="287"/>
      <c r="CNM35" s="287"/>
      <c r="CNN35" s="287"/>
      <c r="CNO35" s="287"/>
      <c r="CNP35" s="287"/>
      <c r="CNQ35" s="287"/>
      <c r="CNR35" s="287"/>
      <c r="CNS35" s="287"/>
      <c r="CNT35" s="287"/>
      <c r="CNU35" s="287"/>
      <c r="CNV35" s="287"/>
      <c r="CNW35" s="287"/>
      <c r="CNX35" s="287"/>
      <c r="CNY35" s="287"/>
      <c r="CNZ35" s="287"/>
      <c r="COA35" s="287"/>
      <c r="COB35" s="287"/>
      <c r="COC35" s="287"/>
      <c r="COD35" s="287"/>
      <c r="COE35" s="287"/>
      <c r="COF35" s="287"/>
      <c r="COG35" s="287"/>
      <c r="COH35" s="287"/>
      <c r="COI35" s="287"/>
      <c r="COJ35" s="287"/>
      <c r="COK35" s="287"/>
      <c r="COL35" s="287"/>
      <c r="COM35" s="287"/>
      <c r="CON35" s="287"/>
      <c r="COO35" s="287"/>
      <c r="COP35" s="287"/>
      <c r="COQ35" s="287"/>
      <c r="COR35" s="287"/>
      <c r="COS35" s="287"/>
      <c r="COT35" s="287"/>
      <c r="COU35" s="287"/>
      <c r="COV35" s="287"/>
      <c r="COW35" s="287"/>
      <c r="COX35" s="287"/>
      <c r="COY35" s="287"/>
      <c r="COZ35" s="287"/>
      <c r="CPA35" s="287"/>
      <c r="CPB35" s="287"/>
      <c r="CPC35" s="287"/>
      <c r="CPD35" s="287"/>
      <c r="CPE35" s="287"/>
      <c r="CPF35" s="287"/>
      <c r="CPG35" s="287"/>
      <c r="CPH35" s="287"/>
      <c r="CPI35" s="287"/>
      <c r="CPJ35" s="287"/>
      <c r="CPK35" s="287"/>
      <c r="CPL35" s="287"/>
      <c r="CPM35" s="287"/>
      <c r="CPN35" s="287"/>
      <c r="CPO35" s="287"/>
      <c r="CPP35" s="287"/>
      <c r="CPQ35" s="287"/>
      <c r="CPR35" s="287"/>
      <c r="CPS35" s="287"/>
      <c r="CPT35" s="287"/>
      <c r="CPU35" s="287"/>
      <c r="CPV35" s="287"/>
      <c r="CPW35" s="287"/>
      <c r="CPX35" s="287"/>
      <c r="CPY35" s="287"/>
      <c r="CPZ35" s="287"/>
      <c r="CQA35" s="287"/>
      <c r="CQB35" s="287"/>
      <c r="CQC35" s="287"/>
      <c r="CQD35" s="287"/>
      <c r="CQE35" s="287"/>
      <c r="CQF35" s="287"/>
      <c r="CQG35" s="287"/>
      <c r="CQH35" s="287"/>
      <c r="CQI35" s="287"/>
      <c r="CQJ35" s="287"/>
      <c r="CQK35" s="287"/>
      <c r="CQL35" s="287"/>
      <c r="CQM35" s="287"/>
      <c r="CQN35" s="287"/>
      <c r="CQO35" s="287"/>
      <c r="CQP35" s="287"/>
      <c r="CQQ35" s="287"/>
      <c r="CQR35" s="287"/>
      <c r="CQS35" s="287"/>
      <c r="CQT35" s="287"/>
      <c r="CQU35" s="287"/>
      <c r="CQV35" s="287"/>
      <c r="CQW35" s="287"/>
      <c r="CQX35" s="287"/>
      <c r="CQY35" s="287"/>
      <c r="CQZ35" s="287"/>
      <c r="CRA35" s="287"/>
      <c r="CRB35" s="287"/>
      <c r="CRC35" s="287"/>
      <c r="CRD35" s="287"/>
      <c r="CRE35" s="287"/>
      <c r="CRF35" s="287"/>
      <c r="CRG35" s="287"/>
      <c r="CRH35" s="287"/>
      <c r="CRI35" s="287"/>
      <c r="CRJ35" s="287"/>
      <c r="CRK35" s="287"/>
      <c r="CRL35" s="287"/>
      <c r="CRM35" s="287"/>
      <c r="CRN35" s="287"/>
      <c r="CRO35" s="287"/>
      <c r="CRP35" s="287"/>
      <c r="CRQ35" s="287"/>
      <c r="CRR35" s="287"/>
      <c r="CRS35" s="287"/>
      <c r="CRT35" s="287"/>
      <c r="CRU35" s="287"/>
      <c r="CRV35" s="287"/>
      <c r="CRW35" s="287"/>
      <c r="CRX35" s="287"/>
      <c r="CRY35" s="287"/>
      <c r="CRZ35" s="287"/>
      <c r="CSA35" s="287"/>
      <c r="CSB35" s="287"/>
      <c r="CSC35" s="287"/>
      <c r="CSD35" s="287"/>
      <c r="CSE35" s="287"/>
      <c r="CSF35" s="287"/>
      <c r="CSG35" s="287"/>
      <c r="CSH35" s="287"/>
      <c r="CSI35" s="287"/>
      <c r="CSJ35" s="287"/>
      <c r="CSK35" s="287"/>
      <c r="CSL35" s="287"/>
      <c r="CSM35" s="287"/>
      <c r="CSN35" s="287"/>
      <c r="CSO35" s="287"/>
      <c r="CSP35" s="287"/>
      <c r="CSQ35" s="287"/>
      <c r="CSR35" s="287"/>
      <c r="CSS35" s="287"/>
      <c r="CST35" s="287"/>
      <c r="CSU35" s="287"/>
      <c r="CSV35" s="287"/>
      <c r="CSW35" s="287"/>
      <c r="CSX35" s="287"/>
      <c r="CSY35" s="287"/>
      <c r="CSZ35" s="287"/>
      <c r="CTA35" s="287"/>
      <c r="CTB35" s="287"/>
      <c r="CTC35" s="287"/>
      <c r="CTD35" s="287"/>
      <c r="CTE35" s="287"/>
      <c r="CTF35" s="287"/>
      <c r="CTG35" s="287"/>
      <c r="CTH35" s="287"/>
      <c r="CTI35" s="287"/>
      <c r="CTJ35" s="287"/>
      <c r="CTK35" s="287"/>
      <c r="CTL35" s="287"/>
      <c r="CTM35" s="287"/>
      <c r="CTN35" s="287"/>
      <c r="CTO35" s="287"/>
      <c r="CTP35" s="287"/>
      <c r="CTQ35" s="287"/>
      <c r="CTR35" s="287"/>
      <c r="CTS35" s="287"/>
      <c r="CTT35" s="287"/>
      <c r="CTU35" s="287"/>
      <c r="CTV35" s="287"/>
      <c r="CTW35" s="287"/>
      <c r="CTX35" s="287"/>
      <c r="CTY35" s="287"/>
      <c r="CTZ35" s="287"/>
      <c r="CUA35" s="287"/>
      <c r="CUB35" s="287"/>
      <c r="CUC35" s="287"/>
      <c r="CUD35" s="287"/>
      <c r="CUE35" s="287"/>
      <c r="CUF35" s="287"/>
      <c r="CUG35" s="287"/>
      <c r="CUH35" s="287"/>
      <c r="CUI35" s="287"/>
      <c r="CUJ35" s="287"/>
      <c r="CUK35" s="287"/>
      <c r="CUL35" s="287"/>
      <c r="CUM35" s="287"/>
      <c r="CUN35" s="287"/>
      <c r="CUO35" s="287"/>
      <c r="CUP35" s="287"/>
      <c r="CUQ35" s="287"/>
      <c r="CUR35" s="287"/>
      <c r="CUS35" s="287"/>
      <c r="CUT35" s="287"/>
      <c r="CUU35" s="287"/>
      <c r="CUV35" s="287"/>
      <c r="CUW35" s="287"/>
      <c r="CUX35" s="287"/>
      <c r="CUY35" s="287"/>
      <c r="CUZ35" s="287"/>
      <c r="CVA35" s="287"/>
      <c r="CVB35" s="287"/>
      <c r="CVC35" s="287"/>
      <c r="CVD35" s="287"/>
      <c r="CVE35" s="287"/>
      <c r="CVF35" s="287"/>
      <c r="CVG35" s="287"/>
      <c r="CVH35" s="287"/>
      <c r="CVI35" s="287"/>
      <c r="CVJ35" s="287"/>
      <c r="CVK35" s="287"/>
      <c r="CVL35" s="287"/>
      <c r="CVM35" s="287"/>
      <c r="CVN35" s="287"/>
      <c r="CVO35" s="287"/>
      <c r="CVP35" s="287"/>
      <c r="CVQ35" s="287"/>
      <c r="CVR35" s="287"/>
      <c r="CVS35" s="287"/>
      <c r="CVT35" s="287"/>
      <c r="CVU35" s="287"/>
      <c r="CVV35" s="287"/>
      <c r="CVW35" s="287"/>
      <c r="CVX35" s="287"/>
      <c r="CVY35" s="287"/>
      <c r="CVZ35" s="287"/>
      <c r="CWA35" s="287"/>
      <c r="CWB35" s="287"/>
      <c r="CWC35" s="287"/>
      <c r="CWD35" s="287"/>
      <c r="CWE35" s="287"/>
      <c r="CWF35" s="287"/>
      <c r="CWG35" s="287"/>
      <c r="CWH35" s="287"/>
      <c r="CWI35" s="287"/>
      <c r="CWJ35" s="287"/>
      <c r="CWK35" s="287"/>
      <c r="CWL35" s="287"/>
      <c r="CWM35" s="287"/>
      <c r="CWN35" s="287"/>
      <c r="CWO35" s="287"/>
      <c r="CWP35" s="287"/>
      <c r="CWQ35" s="287"/>
      <c r="CWR35" s="287"/>
      <c r="CWS35" s="287"/>
      <c r="CWT35" s="287"/>
      <c r="CWU35" s="287"/>
      <c r="CWV35" s="287"/>
      <c r="CWW35" s="287"/>
      <c r="CWX35" s="287"/>
      <c r="CWY35" s="287"/>
      <c r="CWZ35" s="287"/>
      <c r="CXA35" s="287"/>
      <c r="CXB35" s="287"/>
      <c r="CXC35" s="287"/>
      <c r="CXD35" s="287"/>
      <c r="CXE35" s="287"/>
      <c r="CXF35" s="287"/>
      <c r="CXG35" s="287"/>
      <c r="CXH35" s="287"/>
      <c r="CXI35" s="287"/>
      <c r="CXJ35" s="287"/>
      <c r="CXK35" s="287"/>
      <c r="CXL35" s="287"/>
      <c r="CXM35" s="287"/>
      <c r="CXN35" s="287"/>
      <c r="CXO35" s="287"/>
      <c r="CXP35" s="287"/>
      <c r="CXQ35" s="287"/>
      <c r="CXR35" s="287"/>
      <c r="CXS35" s="287"/>
      <c r="CXT35" s="287"/>
      <c r="CXU35" s="287"/>
      <c r="CXV35" s="287"/>
      <c r="CXW35" s="287"/>
      <c r="CXX35" s="287"/>
      <c r="CXY35" s="287"/>
      <c r="CXZ35" s="287"/>
      <c r="CYA35" s="287"/>
      <c r="CYB35" s="287"/>
      <c r="CYC35" s="287"/>
      <c r="CYD35" s="287"/>
      <c r="CYE35" s="287"/>
      <c r="CYF35" s="287"/>
      <c r="CYG35" s="287"/>
      <c r="CYH35" s="287"/>
      <c r="CYI35" s="287"/>
      <c r="CYJ35" s="287"/>
      <c r="CYK35" s="287"/>
      <c r="CYL35" s="287"/>
      <c r="CYM35" s="287"/>
      <c r="CYN35" s="287"/>
      <c r="CYO35" s="287"/>
      <c r="CYP35" s="287"/>
      <c r="CYQ35" s="287"/>
      <c r="CYR35" s="287"/>
      <c r="CYS35" s="287"/>
      <c r="CYT35" s="287"/>
      <c r="CYU35" s="287"/>
      <c r="CYV35" s="287"/>
      <c r="CYW35" s="287"/>
      <c r="CYX35" s="287"/>
      <c r="CYY35" s="287"/>
      <c r="CYZ35" s="287"/>
      <c r="CZA35" s="287"/>
      <c r="CZB35" s="287"/>
      <c r="CZC35" s="287"/>
      <c r="CZD35" s="287"/>
      <c r="CZE35" s="287"/>
      <c r="CZF35" s="287"/>
      <c r="CZG35" s="287"/>
      <c r="CZH35" s="287"/>
      <c r="CZI35" s="287"/>
      <c r="CZJ35" s="287"/>
      <c r="CZK35" s="287"/>
      <c r="CZL35" s="287"/>
      <c r="CZM35" s="287"/>
      <c r="CZN35" s="287"/>
      <c r="CZO35" s="287"/>
      <c r="CZP35" s="287"/>
      <c r="CZQ35" s="287"/>
      <c r="CZR35" s="287"/>
      <c r="CZS35" s="287"/>
      <c r="CZT35" s="287"/>
      <c r="CZU35" s="287"/>
      <c r="CZV35" s="287"/>
      <c r="CZW35" s="287"/>
      <c r="CZX35" s="287"/>
      <c r="CZY35" s="287"/>
      <c r="CZZ35" s="287"/>
      <c r="DAA35" s="287"/>
      <c r="DAB35" s="287"/>
      <c r="DAC35" s="287"/>
      <c r="DAD35" s="287"/>
      <c r="DAE35" s="287"/>
      <c r="DAF35" s="287"/>
      <c r="DAG35" s="287"/>
      <c r="DAH35" s="287"/>
      <c r="DAI35" s="287"/>
      <c r="DAJ35" s="287"/>
      <c r="DAK35" s="287"/>
      <c r="DAL35" s="287"/>
      <c r="DAM35" s="287"/>
      <c r="DAN35" s="287"/>
      <c r="DAO35" s="287"/>
      <c r="DAP35" s="287"/>
      <c r="DAQ35" s="287"/>
      <c r="DAR35" s="287"/>
      <c r="DAS35" s="287"/>
      <c r="DAT35" s="287"/>
      <c r="DAU35" s="287"/>
      <c r="DAV35" s="287"/>
      <c r="DAW35" s="287"/>
      <c r="DAX35" s="287"/>
      <c r="DAY35" s="287"/>
      <c r="DAZ35" s="287"/>
      <c r="DBA35" s="287"/>
      <c r="DBB35" s="287"/>
      <c r="DBC35" s="287"/>
      <c r="DBD35" s="287"/>
      <c r="DBE35" s="287"/>
      <c r="DBF35" s="287"/>
      <c r="DBG35" s="287"/>
      <c r="DBH35" s="287"/>
      <c r="DBI35" s="287"/>
      <c r="DBJ35" s="287"/>
      <c r="DBK35" s="287"/>
      <c r="DBL35" s="287"/>
      <c r="DBM35" s="287"/>
      <c r="DBN35" s="287"/>
      <c r="DBO35" s="287"/>
      <c r="DBP35" s="287"/>
      <c r="DBQ35" s="287"/>
      <c r="DBR35" s="287"/>
      <c r="DBS35" s="287"/>
      <c r="DBT35" s="287"/>
      <c r="DBU35" s="287"/>
      <c r="DBV35" s="287"/>
      <c r="DBW35" s="287"/>
      <c r="DBX35" s="287"/>
      <c r="DBY35" s="287"/>
      <c r="DBZ35" s="287"/>
      <c r="DCA35" s="287"/>
      <c r="DCB35" s="287"/>
      <c r="DCC35" s="287"/>
      <c r="DCD35" s="287"/>
      <c r="DCE35" s="287"/>
      <c r="DCF35" s="287"/>
      <c r="DCG35" s="287"/>
      <c r="DCH35" s="287"/>
      <c r="DCI35" s="287"/>
      <c r="DCJ35" s="287"/>
      <c r="DCK35" s="287"/>
      <c r="DCL35" s="287"/>
      <c r="DCM35" s="287"/>
      <c r="DCN35" s="287"/>
      <c r="DCO35" s="287"/>
      <c r="DCP35" s="287"/>
      <c r="DCQ35" s="287"/>
      <c r="DCR35" s="287"/>
      <c r="DCS35" s="287"/>
      <c r="DCT35" s="287"/>
      <c r="DCU35" s="287"/>
      <c r="DCV35" s="287"/>
      <c r="DCW35" s="287"/>
      <c r="DCX35" s="287"/>
      <c r="DCY35" s="287"/>
      <c r="DCZ35" s="287"/>
      <c r="DDA35" s="287"/>
      <c r="DDB35" s="287"/>
      <c r="DDC35" s="287"/>
      <c r="DDD35" s="287"/>
      <c r="DDE35" s="287"/>
      <c r="DDF35" s="287"/>
      <c r="DDG35" s="287"/>
      <c r="DDH35" s="287"/>
      <c r="DDI35" s="287"/>
      <c r="DDJ35" s="287"/>
      <c r="DDK35" s="287"/>
      <c r="DDL35" s="287"/>
      <c r="DDM35" s="287"/>
      <c r="DDN35" s="287"/>
      <c r="DDO35" s="287"/>
      <c r="DDP35" s="287"/>
      <c r="DDQ35" s="287"/>
      <c r="DDR35" s="287"/>
      <c r="DDS35" s="287"/>
      <c r="DDT35" s="287"/>
      <c r="DDU35" s="287"/>
      <c r="DDV35" s="287"/>
      <c r="DDW35" s="287"/>
      <c r="DDX35" s="287"/>
      <c r="DDY35" s="287"/>
      <c r="DDZ35" s="287"/>
      <c r="DEA35" s="287"/>
      <c r="DEB35" s="287"/>
      <c r="DEC35" s="287"/>
      <c r="DED35" s="287"/>
      <c r="DEE35" s="287"/>
      <c r="DEF35" s="287"/>
      <c r="DEG35" s="287"/>
      <c r="DEH35" s="287"/>
      <c r="DEI35" s="287"/>
      <c r="DEJ35" s="287"/>
      <c r="DEK35" s="287"/>
      <c r="DEL35" s="287"/>
      <c r="DEM35" s="287"/>
      <c r="DEN35" s="287"/>
      <c r="DEO35" s="287"/>
      <c r="DEP35" s="287"/>
      <c r="DEQ35" s="287"/>
      <c r="DER35" s="287"/>
      <c r="DES35" s="287"/>
      <c r="DET35" s="287"/>
      <c r="DEU35" s="287"/>
      <c r="DEV35" s="287"/>
      <c r="DEW35" s="287"/>
      <c r="DEX35" s="287"/>
      <c r="DEY35" s="287"/>
      <c r="DEZ35" s="287"/>
      <c r="DFA35" s="287"/>
      <c r="DFB35" s="287"/>
      <c r="DFC35" s="287"/>
      <c r="DFD35" s="287"/>
      <c r="DFE35" s="287"/>
      <c r="DFF35" s="287"/>
      <c r="DFG35" s="287"/>
      <c r="DFH35" s="287"/>
      <c r="DFI35" s="287"/>
      <c r="DFJ35" s="287"/>
      <c r="DFK35" s="287"/>
      <c r="DFL35" s="287"/>
      <c r="DFM35" s="287"/>
      <c r="DFN35" s="287"/>
      <c r="DFO35" s="287"/>
      <c r="DFP35" s="287"/>
      <c r="DFQ35" s="287"/>
      <c r="DFR35" s="287"/>
      <c r="DFS35" s="287"/>
      <c r="DFT35" s="287"/>
      <c r="DFU35" s="287"/>
      <c r="DFV35" s="287"/>
      <c r="DFW35" s="287"/>
      <c r="DFX35" s="287"/>
      <c r="DFY35" s="287"/>
      <c r="DFZ35" s="287"/>
      <c r="DGA35" s="287"/>
      <c r="DGB35" s="287"/>
      <c r="DGC35" s="287"/>
      <c r="DGD35" s="287"/>
      <c r="DGE35" s="287"/>
      <c r="DGF35" s="287"/>
      <c r="DGG35" s="287"/>
      <c r="DGH35" s="287"/>
      <c r="DGI35" s="287"/>
      <c r="DGJ35" s="287"/>
      <c r="DGK35" s="287"/>
      <c r="DGL35" s="287"/>
      <c r="DGM35" s="287"/>
      <c r="DGN35" s="287"/>
      <c r="DGO35" s="287"/>
      <c r="DGP35" s="287"/>
      <c r="DGQ35" s="287"/>
      <c r="DGR35" s="287"/>
      <c r="DGS35" s="287"/>
      <c r="DGT35" s="287"/>
      <c r="DGU35" s="287"/>
      <c r="DGV35" s="287"/>
      <c r="DGW35" s="287"/>
      <c r="DGX35" s="287"/>
      <c r="DGY35" s="287"/>
      <c r="DGZ35" s="287"/>
      <c r="DHA35" s="287"/>
      <c r="DHB35" s="287"/>
      <c r="DHC35" s="287"/>
      <c r="DHD35" s="287"/>
      <c r="DHE35" s="287"/>
      <c r="DHF35" s="287"/>
      <c r="DHG35" s="287"/>
      <c r="DHH35" s="287"/>
      <c r="DHI35" s="287"/>
      <c r="DHJ35" s="287"/>
      <c r="DHK35" s="287"/>
      <c r="DHL35" s="287"/>
      <c r="DHM35" s="287"/>
      <c r="DHN35" s="287"/>
      <c r="DHO35" s="287"/>
      <c r="DHP35" s="287"/>
      <c r="DHQ35" s="287"/>
      <c r="DHR35" s="287"/>
      <c r="DHS35" s="287"/>
      <c r="DHT35" s="287"/>
      <c r="DHU35" s="287"/>
      <c r="DHV35" s="287"/>
      <c r="DHW35" s="287"/>
      <c r="DHX35" s="287"/>
      <c r="DHY35" s="287"/>
      <c r="DHZ35" s="287"/>
      <c r="DIA35" s="287"/>
      <c r="DIB35" s="287"/>
      <c r="DIC35" s="287"/>
      <c r="DID35" s="287"/>
      <c r="DIE35" s="287"/>
      <c r="DIF35" s="287"/>
      <c r="DIG35" s="287"/>
      <c r="DIH35" s="287"/>
      <c r="DII35" s="287"/>
      <c r="DIJ35" s="287"/>
      <c r="DIK35" s="287"/>
      <c r="DIL35" s="287"/>
      <c r="DIM35" s="287"/>
      <c r="DIN35" s="287"/>
      <c r="DIO35" s="287"/>
      <c r="DIP35" s="287"/>
      <c r="DIQ35" s="287"/>
      <c r="DIR35" s="287"/>
      <c r="DIS35" s="287"/>
      <c r="DIT35" s="287"/>
      <c r="DIU35" s="287"/>
      <c r="DIV35" s="287"/>
      <c r="DIW35" s="287"/>
      <c r="DIX35" s="287"/>
      <c r="DIY35" s="287"/>
      <c r="DIZ35" s="287"/>
      <c r="DJA35" s="287"/>
      <c r="DJB35" s="287"/>
      <c r="DJC35" s="287"/>
      <c r="DJD35" s="287"/>
      <c r="DJE35" s="287"/>
      <c r="DJF35" s="287"/>
      <c r="DJG35" s="287"/>
      <c r="DJH35" s="287"/>
      <c r="DJI35" s="287"/>
      <c r="DJJ35" s="287"/>
      <c r="DJK35" s="287"/>
      <c r="DJL35" s="287"/>
      <c r="DJM35" s="287"/>
      <c r="DJN35" s="287"/>
      <c r="DJO35" s="287"/>
      <c r="DJP35" s="287"/>
      <c r="DJQ35" s="287"/>
      <c r="DJR35" s="287"/>
      <c r="DJS35" s="287"/>
      <c r="DJT35" s="287"/>
      <c r="DJU35" s="287"/>
      <c r="DJV35" s="287"/>
      <c r="DJW35" s="287"/>
      <c r="DJX35" s="287"/>
      <c r="DJY35" s="287"/>
      <c r="DJZ35" s="287"/>
      <c r="DKA35" s="287"/>
      <c r="DKB35" s="287"/>
      <c r="DKC35" s="287"/>
      <c r="DKD35" s="287"/>
      <c r="DKE35" s="287"/>
      <c r="DKF35" s="287"/>
      <c r="DKG35" s="287"/>
      <c r="DKH35" s="287"/>
      <c r="DKI35" s="287"/>
      <c r="DKJ35" s="287"/>
      <c r="DKK35" s="287"/>
      <c r="DKL35" s="287"/>
      <c r="DKM35" s="287"/>
      <c r="DKN35" s="287"/>
      <c r="DKO35" s="287"/>
      <c r="DKP35" s="287"/>
      <c r="DKQ35" s="287"/>
      <c r="DKR35" s="287"/>
      <c r="DKS35" s="287"/>
      <c r="DKT35" s="287"/>
      <c r="DKU35" s="287"/>
      <c r="DKV35" s="287"/>
      <c r="DKW35" s="287"/>
      <c r="DKX35" s="287"/>
      <c r="DKY35" s="287"/>
      <c r="DKZ35" s="287"/>
      <c r="DLA35" s="287"/>
      <c r="DLB35" s="287"/>
      <c r="DLC35" s="287"/>
      <c r="DLD35" s="287"/>
      <c r="DLE35" s="287"/>
      <c r="DLF35" s="287"/>
      <c r="DLG35" s="287"/>
      <c r="DLH35" s="287"/>
      <c r="DLI35" s="287"/>
      <c r="DLJ35" s="287"/>
      <c r="DLK35" s="287"/>
      <c r="DLL35" s="287"/>
      <c r="DLM35" s="287"/>
      <c r="DLN35" s="287"/>
      <c r="DLO35" s="287"/>
      <c r="DLP35" s="287"/>
      <c r="DLQ35" s="287"/>
      <c r="DLR35" s="287"/>
      <c r="DLS35" s="287"/>
      <c r="DLT35" s="287"/>
      <c r="DLU35" s="287"/>
      <c r="DLV35" s="287"/>
      <c r="DLW35" s="287"/>
      <c r="DLX35" s="287"/>
      <c r="DLY35" s="287"/>
      <c r="DLZ35" s="287"/>
      <c r="DMA35" s="287"/>
      <c r="DMB35" s="287"/>
      <c r="DMC35" s="287"/>
      <c r="DMD35" s="287"/>
      <c r="DME35" s="287"/>
      <c r="DMF35" s="287"/>
      <c r="DMG35" s="287"/>
      <c r="DMH35" s="287"/>
      <c r="DMI35" s="287"/>
      <c r="DMJ35" s="287"/>
      <c r="DMK35" s="287"/>
      <c r="DML35" s="287"/>
      <c r="DMM35" s="287"/>
      <c r="DMN35" s="287"/>
      <c r="DMO35" s="287"/>
      <c r="DMP35" s="287"/>
      <c r="DMQ35" s="287"/>
      <c r="DMR35" s="287"/>
      <c r="DMS35" s="287"/>
      <c r="DMT35" s="287"/>
      <c r="DMU35" s="287"/>
      <c r="DMV35" s="287"/>
      <c r="DMW35" s="287"/>
      <c r="DMX35" s="287"/>
      <c r="DMY35" s="287"/>
      <c r="DMZ35" s="287"/>
      <c r="DNA35" s="287"/>
      <c r="DNB35" s="287"/>
      <c r="DNC35" s="287"/>
      <c r="DND35" s="287"/>
      <c r="DNE35" s="287"/>
      <c r="DNF35" s="287"/>
      <c r="DNG35" s="287"/>
      <c r="DNH35" s="287"/>
      <c r="DNI35" s="287"/>
      <c r="DNJ35" s="287"/>
      <c r="DNK35" s="287"/>
      <c r="DNL35" s="287"/>
      <c r="DNM35" s="287"/>
      <c r="DNN35" s="287"/>
      <c r="DNO35" s="287"/>
      <c r="DNP35" s="287"/>
      <c r="DNQ35" s="287"/>
      <c r="DNR35" s="287"/>
      <c r="DNS35" s="287"/>
      <c r="DNT35" s="287"/>
      <c r="DNU35" s="287"/>
      <c r="DNV35" s="287"/>
      <c r="DNW35" s="287"/>
      <c r="DNX35" s="287"/>
      <c r="DNY35" s="287"/>
      <c r="DNZ35" s="287"/>
      <c r="DOA35" s="287"/>
      <c r="DOB35" s="287"/>
      <c r="DOC35" s="287"/>
      <c r="DOD35" s="287"/>
      <c r="DOE35" s="287"/>
      <c r="DOF35" s="287"/>
      <c r="DOG35" s="287"/>
      <c r="DOH35" s="287"/>
      <c r="DOI35" s="287"/>
      <c r="DOJ35" s="287"/>
      <c r="DOK35" s="287"/>
      <c r="DOL35" s="287"/>
      <c r="DOM35" s="287"/>
      <c r="DON35" s="287"/>
      <c r="DOO35" s="287"/>
      <c r="DOP35" s="287"/>
      <c r="DOQ35" s="287"/>
      <c r="DOR35" s="287"/>
      <c r="DOS35" s="287"/>
      <c r="DOT35" s="287"/>
      <c r="DOU35" s="287"/>
      <c r="DOV35" s="287"/>
      <c r="DOW35" s="287"/>
      <c r="DOX35" s="287"/>
      <c r="DOY35" s="287"/>
      <c r="DOZ35" s="287"/>
      <c r="DPA35" s="287"/>
      <c r="DPB35" s="287"/>
      <c r="DPC35" s="287"/>
      <c r="DPD35" s="287"/>
      <c r="DPE35" s="287"/>
      <c r="DPF35" s="287"/>
      <c r="DPG35" s="287"/>
      <c r="DPH35" s="287"/>
      <c r="DPI35" s="287"/>
      <c r="DPJ35" s="287"/>
      <c r="DPK35" s="287"/>
      <c r="DPL35" s="287"/>
      <c r="DPM35" s="287"/>
      <c r="DPN35" s="287"/>
      <c r="DPO35" s="287"/>
      <c r="DPP35" s="287"/>
      <c r="DPQ35" s="287"/>
      <c r="DPR35" s="287"/>
      <c r="DPS35" s="287"/>
      <c r="DPT35" s="287"/>
      <c r="DPU35" s="287"/>
      <c r="DPV35" s="287"/>
      <c r="DPW35" s="287"/>
      <c r="DPX35" s="287"/>
      <c r="DPY35" s="287"/>
      <c r="DPZ35" s="287"/>
      <c r="DQA35" s="287"/>
      <c r="DQB35" s="287"/>
      <c r="DQC35" s="287"/>
      <c r="DQD35" s="287"/>
      <c r="DQE35" s="287"/>
      <c r="DQF35" s="287"/>
      <c r="DQG35" s="287"/>
      <c r="DQH35" s="287"/>
      <c r="DQI35" s="287"/>
      <c r="DQJ35" s="287"/>
      <c r="DQK35" s="287"/>
      <c r="DQL35" s="287"/>
      <c r="DQM35" s="287"/>
      <c r="DQN35" s="287"/>
      <c r="DQO35" s="287"/>
      <c r="DQP35" s="287"/>
      <c r="DQQ35" s="287"/>
      <c r="DQR35" s="287"/>
      <c r="DQS35" s="287"/>
      <c r="DQT35" s="287"/>
      <c r="DQU35" s="287"/>
      <c r="DQV35" s="287"/>
      <c r="DQW35" s="287"/>
      <c r="DQX35" s="287"/>
      <c r="DQY35" s="287"/>
      <c r="DQZ35" s="287"/>
      <c r="DRA35" s="287"/>
      <c r="DRB35" s="287"/>
      <c r="DRC35" s="287"/>
      <c r="DRD35" s="287"/>
      <c r="DRE35" s="287"/>
      <c r="DRF35" s="287"/>
      <c r="DRG35" s="287"/>
      <c r="DRH35" s="287"/>
      <c r="DRI35" s="287"/>
      <c r="DRJ35" s="287"/>
      <c r="DRK35" s="287"/>
      <c r="DRL35" s="287"/>
      <c r="DRM35" s="287"/>
      <c r="DRN35" s="287"/>
      <c r="DRO35" s="287"/>
      <c r="DRP35" s="287"/>
      <c r="DRQ35" s="287"/>
      <c r="DRR35" s="287"/>
      <c r="DRS35" s="287"/>
      <c r="DRT35" s="287"/>
      <c r="DRU35" s="287"/>
      <c r="DRV35" s="287"/>
      <c r="DRW35" s="287"/>
      <c r="DRX35" s="287"/>
      <c r="DRY35" s="287"/>
      <c r="DRZ35" s="287"/>
      <c r="DSA35" s="287"/>
      <c r="DSB35" s="287"/>
      <c r="DSC35" s="287"/>
      <c r="DSD35" s="287"/>
      <c r="DSE35" s="287"/>
      <c r="DSF35" s="287"/>
      <c r="DSG35" s="287"/>
      <c r="DSH35" s="287"/>
      <c r="DSI35" s="287"/>
      <c r="DSJ35" s="287"/>
      <c r="DSK35" s="287"/>
      <c r="DSL35" s="287"/>
      <c r="DSM35" s="287"/>
      <c r="DSN35" s="287"/>
      <c r="DSO35" s="287"/>
      <c r="DSP35" s="287"/>
      <c r="DSQ35" s="287"/>
      <c r="DSR35" s="287"/>
      <c r="DSS35" s="287"/>
      <c r="DST35" s="287"/>
      <c r="DSU35" s="287"/>
      <c r="DSV35" s="287"/>
      <c r="DSW35" s="287"/>
      <c r="DSX35" s="287"/>
      <c r="DSY35" s="287"/>
      <c r="DSZ35" s="287"/>
      <c r="DTA35" s="287"/>
      <c r="DTB35" s="287"/>
      <c r="DTC35" s="287"/>
      <c r="DTD35" s="287"/>
      <c r="DTE35" s="287"/>
      <c r="DTF35" s="287"/>
      <c r="DTG35" s="287"/>
      <c r="DTH35" s="287"/>
      <c r="DTI35" s="287"/>
      <c r="DTJ35" s="287"/>
      <c r="DTK35" s="287"/>
      <c r="DTL35" s="287"/>
      <c r="DTM35" s="287"/>
      <c r="DTN35" s="287"/>
      <c r="DTO35" s="287"/>
      <c r="DTP35" s="287"/>
      <c r="DTQ35" s="287"/>
      <c r="DTR35" s="287"/>
      <c r="DTS35" s="287"/>
      <c r="DTT35" s="287"/>
      <c r="DTU35" s="287"/>
      <c r="DTV35" s="287"/>
      <c r="DTW35" s="287"/>
      <c r="DTX35" s="287"/>
      <c r="DTY35" s="287"/>
      <c r="DTZ35" s="287"/>
      <c r="DUA35" s="287"/>
      <c r="DUB35" s="287"/>
      <c r="DUC35" s="287"/>
      <c r="DUD35" s="287"/>
      <c r="DUE35" s="287"/>
      <c r="DUF35" s="287"/>
      <c r="DUG35" s="287"/>
      <c r="DUH35" s="287"/>
      <c r="DUI35" s="287"/>
      <c r="DUJ35" s="287"/>
      <c r="DUK35" s="287"/>
      <c r="DUL35" s="287"/>
      <c r="DUM35" s="287"/>
      <c r="DUN35" s="287"/>
      <c r="DUO35" s="287"/>
      <c r="DUP35" s="287"/>
      <c r="DUQ35" s="287"/>
      <c r="DUR35" s="287"/>
      <c r="DUS35" s="287"/>
      <c r="DUT35" s="287"/>
      <c r="DUU35" s="287"/>
      <c r="DUV35" s="287"/>
      <c r="DUW35" s="287"/>
      <c r="DUX35" s="287"/>
      <c r="DUY35" s="287"/>
      <c r="DUZ35" s="287"/>
      <c r="DVA35" s="287"/>
      <c r="DVB35" s="287"/>
      <c r="DVC35" s="287"/>
      <c r="DVD35" s="287"/>
      <c r="DVE35" s="287"/>
      <c r="DVF35" s="287"/>
      <c r="DVG35" s="287"/>
      <c r="DVH35" s="287"/>
      <c r="DVI35" s="287"/>
      <c r="DVJ35" s="287"/>
      <c r="DVK35" s="287"/>
      <c r="DVL35" s="287"/>
      <c r="DVM35" s="287"/>
      <c r="DVN35" s="287"/>
      <c r="DVO35" s="287"/>
      <c r="DVP35" s="287"/>
      <c r="DVQ35" s="287"/>
      <c r="DVR35" s="287"/>
      <c r="DVS35" s="287"/>
      <c r="DVT35" s="287"/>
      <c r="DVU35" s="287"/>
      <c r="DVV35" s="287"/>
      <c r="DVW35" s="287"/>
      <c r="DVX35" s="287"/>
      <c r="DVY35" s="287"/>
      <c r="DVZ35" s="287"/>
      <c r="DWA35" s="287"/>
      <c r="DWB35" s="287"/>
      <c r="DWC35" s="287"/>
      <c r="DWD35" s="287"/>
      <c r="DWE35" s="287"/>
      <c r="DWF35" s="287"/>
      <c r="DWG35" s="287"/>
      <c r="DWH35" s="287"/>
      <c r="DWI35" s="287"/>
      <c r="DWJ35" s="287"/>
      <c r="DWK35" s="287"/>
      <c r="DWL35" s="287"/>
      <c r="DWM35" s="287"/>
      <c r="DWN35" s="287"/>
      <c r="DWO35" s="287"/>
      <c r="DWP35" s="287"/>
      <c r="DWQ35" s="287"/>
      <c r="DWR35" s="287"/>
      <c r="DWS35" s="287"/>
      <c r="DWT35" s="287"/>
      <c r="DWU35" s="287"/>
      <c r="DWV35" s="287"/>
      <c r="DWW35" s="287"/>
      <c r="DWX35" s="287"/>
      <c r="DWY35" s="287"/>
      <c r="DWZ35" s="287"/>
      <c r="DXA35" s="287"/>
      <c r="DXB35" s="287"/>
      <c r="DXC35" s="287"/>
      <c r="DXD35" s="287"/>
      <c r="DXE35" s="287"/>
      <c r="DXF35" s="287"/>
      <c r="DXG35" s="287"/>
      <c r="DXH35" s="287"/>
      <c r="DXI35" s="287"/>
      <c r="DXJ35" s="287"/>
      <c r="DXK35" s="287"/>
      <c r="DXL35" s="287"/>
      <c r="DXM35" s="287"/>
      <c r="DXN35" s="287"/>
      <c r="DXO35" s="287"/>
      <c r="DXP35" s="287"/>
      <c r="DXQ35" s="287"/>
      <c r="DXR35" s="287"/>
      <c r="DXS35" s="287"/>
      <c r="DXT35" s="287"/>
      <c r="DXU35" s="287"/>
      <c r="DXV35" s="287"/>
      <c r="DXW35" s="287"/>
      <c r="DXX35" s="287"/>
      <c r="DXY35" s="287"/>
      <c r="DXZ35" s="287"/>
      <c r="DYA35" s="287"/>
      <c r="DYB35" s="287"/>
      <c r="DYC35" s="287"/>
      <c r="DYD35" s="287"/>
      <c r="DYE35" s="287"/>
      <c r="DYF35" s="287"/>
      <c r="DYG35" s="287"/>
      <c r="DYH35" s="287"/>
      <c r="DYI35" s="287"/>
      <c r="DYJ35" s="287"/>
      <c r="DYK35" s="287"/>
      <c r="DYL35" s="287"/>
      <c r="DYM35" s="287"/>
      <c r="DYN35" s="287"/>
      <c r="DYO35" s="287"/>
      <c r="DYP35" s="287"/>
      <c r="DYQ35" s="287"/>
      <c r="DYR35" s="287"/>
      <c r="DYS35" s="287"/>
      <c r="DYT35" s="287"/>
      <c r="DYU35" s="287"/>
      <c r="DYV35" s="287"/>
      <c r="DYW35" s="287"/>
      <c r="DYX35" s="287"/>
      <c r="DYY35" s="287"/>
      <c r="DYZ35" s="287"/>
      <c r="DZA35" s="287"/>
      <c r="DZB35" s="287"/>
      <c r="DZC35" s="287"/>
      <c r="DZD35" s="287"/>
      <c r="DZE35" s="287"/>
      <c r="DZF35" s="287"/>
      <c r="DZG35" s="287"/>
      <c r="DZH35" s="287"/>
      <c r="DZI35" s="287"/>
      <c r="DZJ35" s="287"/>
      <c r="DZK35" s="287"/>
      <c r="DZL35" s="287"/>
      <c r="DZM35" s="287"/>
      <c r="DZN35" s="287"/>
      <c r="DZO35" s="287"/>
      <c r="DZP35" s="287"/>
      <c r="DZQ35" s="287"/>
      <c r="DZR35" s="287"/>
      <c r="DZS35" s="287"/>
      <c r="DZT35" s="287"/>
      <c r="DZU35" s="287"/>
      <c r="DZV35" s="287"/>
      <c r="DZW35" s="287"/>
      <c r="DZX35" s="287"/>
      <c r="DZY35" s="287"/>
      <c r="DZZ35" s="287"/>
      <c r="EAA35" s="287"/>
      <c r="EAB35" s="287"/>
      <c r="EAC35" s="287"/>
      <c r="EAD35" s="287"/>
      <c r="EAE35" s="287"/>
      <c r="EAF35" s="287"/>
      <c r="EAG35" s="287"/>
      <c r="EAH35" s="287"/>
      <c r="EAI35" s="287"/>
      <c r="EAJ35" s="287"/>
      <c r="EAK35" s="287"/>
      <c r="EAL35" s="287"/>
      <c r="EAM35" s="287"/>
      <c r="EAN35" s="287"/>
      <c r="EAO35" s="287"/>
      <c r="EAP35" s="287"/>
      <c r="EAQ35" s="287"/>
      <c r="EAR35" s="287"/>
      <c r="EAS35" s="287"/>
      <c r="EAT35" s="287"/>
      <c r="EAU35" s="287"/>
      <c r="EAV35" s="287"/>
      <c r="EAW35" s="287"/>
      <c r="EAX35" s="287"/>
      <c r="EAY35" s="287"/>
      <c r="EAZ35" s="287"/>
      <c r="EBA35" s="287"/>
      <c r="EBB35" s="287"/>
      <c r="EBC35" s="287"/>
      <c r="EBD35" s="287"/>
      <c r="EBE35" s="287"/>
      <c r="EBF35" s="287"/>
      <c r="EBG35" s="287"/>
      <c r="EBH35" s="287"/>
      <c r="EBI35" s="287"/>
      <c r="EBJ35" s="287"/>
      <c r="EBK35" s="287"/>
      <c r="EBL35" s="287"/>
      <c r="EBM35" s="287"/>
      <c r="EBN35" s="287"/>
      <c r="EBO35" s="287"/>
      <c r="EBP35" s="287"/>
      <c r="EBQ35" s="287"/>
      <c r="EBR35" s="287"/>
      <c r="EBS35" s="287"/>
      <c r="EBT35" s="287"/>
      <c r="EBU35" s="287"/>
      <c r="EBV35" s="287"/>
      <c r="EBW35" s="287"/>
      <c r="EBX35" s="287"/>
      <c r="EBY35" s="287"/>
      <c r="EBZ35" s="287"/>
      <c r="ECA35" s="287"/>
      <c r="ECB35" s="287"/>
      <c r="ECC35" s="287"/>
      <c r="ECD35" s="287"/>
      <c r="ECE35" s="287"/>
      <c r="ECF35" s="287"/>
      <c r="ECG35" s="287"/>
      <c r="ECH35" s="287"/>
      <c r="ECI35" s="287"/>
      <c r="ECJ35" s="287"/>
      <c r="ECK35" s="287"/>
      <c r="ECL35" s="287"/>
      <c r="ECM35" s="287"/>
      <c r="ECN35" s="287"/>
      <c r="ECO35" s="287"/>
      <c r="ECP35" s="287"/>
      <c r="ECQ35" s="287"/>
      <c r="ECR35" s="287"/>
      <c r="ECS35" s="287"/>
      <c r="ECT35" s="287"/>
      <c r="ECU35" s="287"/>
      <c r="ECV35" s="287"/>
      <c r="ECW35" s="287"/>
      <c r="ECX35" s="287"/>
      <c r="ECY35" s="287"/>
      <c r="ECZ35" s="287"/>
      <c r="EDA35" s="287"/>
      <c r="EDB35" s="287"/>
      <c r="EDC35" s="287"/>
      <c r="EDD35" s="287"/>
      <c r="EDE35" s="287"/>
      <c r="EDF35" s="287"/>
      <c r="EDG35" s="287"/>
      <c r="EDH35" s="287"/>
      <c r="EDI35" s="287"/>
      <c r="EDJ35" s="287"/>
      <c r="EDK35" s="287"/>
      <c r="EDL35" s="287"/>
      <c r="EDM35" s="287"/>
      <c r="EDN35" s="287"/>
      <c r="EDO35" s="287"/>
      <c r="EDP35" s="287"/>
      <c r="EDQ35" s="287"/>
      <c r="EDR35" s="287"/>
      <c r="EDS35" s="287"/>
      <c r="EDT35" s="287"/>
      <c r="EDU35" s="287"/>
      <c r="EDV35" s="287"/>
      <c r="EDW35" s="287"/>
      <c r="EDX35" s="287"/>
      <c r="EDY35" s="287"/>
      <c r="EDZ35" s="287"/>
      <c r="EEA35" s="287"/>
      <c r="EEB35" s="287"/>
      <c r="EEC35" s="287"/>
      <c r="EED35" s="287"/>
      <c r="EEE35" s="287"/>
      <c r="EEF35" s="287"/>
      <c r="EEG35" s="287"/>
      <c r="EEH35" s="287"/>
      <c r="EEI35" s="287"/>
      <c r="EEJ35" s="287"/>
      <c r="EEK35" s="287"/>
      <c r="EEL35" s="287"/>
      <c r="EEM35" s="287"/>
      <c r="EEN35" s="287"/>
      <c r="EEO35" s="287"/>
      <c r="EEP35" s="287"/>
      <c r="EEQ35" s="287"/>
      <c r="EER35" s="287"/>
      <c r="EES35" s="287"/>
      <c r="EET35" s="287"/>
      <c r="EEU35" s="287"/>
      <c r="EEV35" s="287"/>
      <c r="EEW35" s="287"/>
      <c r="EEX35" s="287"/>
      <c r="EEY35" s="287"/>
      <c r="EEZ35" s="287"/>
      <c r="EFA35" s="287"/>
      <c r="EFB35" s="287"/>
      <c r="EFC35" s="287"/>
      <c r="EFD35" s="287"/>
      <c r="EFE35" s="287"/>
      <c r="EFF35" s="287"/>
      <c r="EFG35" s="287"/>
      <c r="EFH35" s="287"/>
      <c r="EFI35" s="287"/>
      <c r="EFJ35" s="287"/>
      <c r="EFK35" s="287"/>
      <c r="EFL35" s="287"/>
      <c r="EFM35" s="287"/>
      <c r="EFN35" s="287"/>
      <c r="EFO35" s="287"/>
      <c r="EFP35" s="287"/>
      <c r="EFQ35" s="287"/>
      <c r="EFR35" s="287"/>
      <c r="EFS35" s="287"/>
      <c r="EFT35" s="287"/>
      <c r="EFU35" s="287"/>
      <c r="EFV35" s="287"/>
      <c r="EFW35" s="287"/>
      <c r="EFX35" s="287"/>
      <c r="EFY35" s="287"/>
      <c r="EFZ35" s="287"/>
      <c r="EGA35" s="287"/>
      <c r="EGB35" s="287"/>
      <c r="EGC35" s="287"/>
      <c r="EGD35" s="287"/>
      <c r="EGE35" s="287"/>
      <c r="EGF35" s="287"/>
      <c r="EGG35" s="287"/>
      <c r="EGH35" s="287"/>
      <c r="EGI35" s="287"/>
      <c r="EGJ35" s="287"/>
      <c r="EGK35" s="287"/>
      <c r="EGL35" s="287"/>
      <c r="EGM35" s="287"/>
      <c r="EGN35" s="287"/>
      <c r="EGO35" s="287"/>
      <c r="EGP35" s="287"/>
      <c r="EGQ35" s="287"/>
      <c r="EGR35" s="287"/>
      <c r="EGS35" s="287"/>
      <c r="EGT35" s="287"/>
      <c r="EGU35" s="287"/>
      <c r="EGV35" s="287"/>
      <c r="EGW35" s="287"/>
      <c r="EGX35" s="287"/>
      <c r="EGY35" s="287"/>
      <c r="EGZ35" s="287"/>
      <c r="EHA35" s="287"/>
      <c r="EHB35" s="287"/>
      <c r="EHC35" s="287"/>
      <c r="EHD35" s="287"/>
      <c r="EHE35" s="287"/>
      <c r="EHF35" s="287"/>
      <c r="EHG35" s="287"/>
      <c r="EHH35" s="287"/>
      <c r="EHI35" s="287"/>
      <c r="EHJ35" s="287"/>
      <c r="EHK35" s="287"/>
      <c r="EHL35" s="287"/>
      <c r="EHM35" s="287"/>
      <c r="EHN35" s="287"/>
      <c r="EHO35" s="287"/>
      <c r="EHP35" s="287"/>
      <c r="EHQ35" s="287"/>
      <c r="EHR35" s="287"/>
      <c r="EHS35" s="287"/>
      <c r="EHT35" s="287"/>
      <c r="EHU35" s="287"/>
      <c r="EHV35" s="287"/>
      <c r="EHW35" s="287"/>
      <c r="EHX35" s="287"/>
      <c r="EHY35" s="287"/>
      <c r="EHZ35" s="287"/>
      <c r="EIA35" s="287"/>
      <c r="EIB35" s="287"/>
      <c r="EIC35" s="287"/>
      <c r="EID35" s="287"/>
      <c r="EIE35" s="287"/>
      <c r="EIF35" s="287"/>
      <c r="EIG35" s="287"/>
      <c r="EIH35" s="287"/>
      <c r="EII35" s="287"/>
      <c r="EIJ35" s="287"/>
      <c r="EIK35" s="287"/>
      <c r="EIL35" s="287"/>
      <c r="EIM35" s="287"/>
      <c r="EIN35" s="287"/>
      <c r="EIO35" s="287"/>
      <c r="EIP35" s="287"/>
      <c r="EIQ35" s="287"/>
      <c r="EIR35" s="287"/>
      <c r="EIS35" s="287"/>
      <c r="EIT35" s="287"/>
      <c r="EIU35" s="287"/>
      <c r="EIV35" s="287"/>
      <c r="EIW35" s="287"/>
      <c r="EIX35" s="287"/>
      <c r="EIY35" s="287"/>
      <c r="EIZ35" s="287"/>
      <c r="EJA35" s="287"/>
      <c r="EJB35" s="287"/>
      <c r="EJC35" s="287"/>
      <c r="EJD35" s="287"/>
      <c r="EJE35" s="287"/>
      <c r="EJF35" s="287"/>
      <c r="EJG35" s="287"/>
      <c r="EJH35" s="287"/>
      <c r="EJI35" s="287"/>
      <c r="EJJ35" s="287"/>
      <c r="EJK35" s="287"/>
      <c r="EJL35" s="287"/>
      <c r="EJM35" s="287"/>
      <c r="EJN35" s="287"/>
      <c r="EJO35" s="287"/>
      <c r="EJP35" s="287"/>
      <c r="EJQ35" s="287"/>
      <c r="EJR35" s="287"/>
      <c r="EJS35" s="287"/>
      <c r="EJT35" s="287"/>
      <c r="EJU35" s="287"/>
      <c r="EJV35" s="287"/>
      <c r="EJW35" s="287"/>
      <c r="EJX35" s="287"/>
      <c r="EJY35" s="287"/>
      <c r="EJZ35" s="287"/>
      <c r="EKA35" s="287"/>
      <c r="EKB35" s="287"/>
      <c r="EKC35" s="287"/>
      <c r="EKD35" s="287"/>
      <c r="EKE35" s="287"/>
      <c r="EKF35" s="287"/>
      <c r="EKG35" s="287"/>
      <c r="EKH35" s="287"/>
      <c r="EKI35" s="287"/>
      <c r="EKJ35" s="287"/>
      <c r="EKK35" s="287"/>
      <c r="EKL35" s="287"/>
      <c r="EKM35" s="287"/>
      <c r="EKN35" s="287"/>
      <c r="EKO35" s="287"/>
      <c r="EKP35" s="287"/>
      <c r="EKQ35" s="287"/>
      <c r="EKR35" s="287"/>
      <c r="EKS35" s="287"/>
      <c r="EKT35" s="287"/>
      <c r="EKU35" s="287"/>
      <c r="EKV35" s="287"/>
      <c r="EKW35" s="287"/>
      <c r="EKX35" s="287"/>
      <c r="EKY35" s="287"/>
      <c r="EKZ35" s="287"/>
      <c r="ELA35" s="287"/>
      <c r="ELB35" s="287"/>
      <c r="ELC35" s="287"/>
      <c r="ELD35" s="287"/>
      <c r="ELE35" s="287"/>
      <c r="ELF35" s="287"/>
      <c r="ELG35" s="287"/>
      <c r="ELH35" s="287"/>
      <c r="ELI35" s="287"/>
      <c r="ELJ35" s="287"/>
      <c r="ELK35" s="287"/>
      <c r="ELL35" s="287"/>
      <c r="ELM35" s="287"/>
      <c r="ELN35" s="287"/>
      <c r="ELO35" s="287"/>
      <c r="ELP35" s="287"/>
      <c r="ELQ35" s="287"/>
      <c r="ELR35" s="287"/>
      <c r="ELS35" s="287"/>
      <c r="ELT35" s="287"/>
      <c r="ELU35" s="287"/>
      <c r="ELV35" s="287"/>
      <c r="ELW35" s="287"/>
      <c r="ELX35" s="287"/>
      <c r="ELY35" s="287"/>
      <c r="ELZ35" s="287"/>
      <c r="EMA35" s="287"/>
      <c r="EMB35" s="287"/>
      <c r="EMC35" s="287"/>
      <c r="EMD35" s="287"/>
      <c r="EME35" s="287"/>
      <c r="EMF35" s="287"/>
      <c r="EMG35" s="287"/>
      <c r="EMH35" s="287"/>
      <c r="EMI35" s="287"/>
      <c r="EMJ35" s="287"/>
      <c r="EMK35" s="287"/>
      <c r="EML35" s="287"/>
      <c r="EMM35" s="287"/>
      <c r="EMN35" s="287"/>
      <c r="EMO35" s="287"/>
      <c r="EMP35" s="287"/>
      <c r="EMQ35" s="287"/>
      <c r="EMR35" s="287"/>
      <c r="EMS35" s="287"/>
      <c r="EMT35" s="287"/>
      <c r="EMU35" s="287"/>
      <c r="EMV35" s="287"/>
      <c r="EMW35" s="287"/>
      <c r="EMX35" s="287"/>
      <c r="EMY35" s="287"/>
      <c r="EMZ35" s="287"/>
      <c r="ENA35" s="287"/>
      <c r="ENB35" s="287"/>
      <c r="ENC35" s="287"/>
      <c r="END35" s="287"/>
      <c r="ENE35" s="287"/>
      <c r="ENF35" s="287"/>
      <c r="ENG35" s="287"/>
      <c r="ENH35" s="287"/>
      <c r="ENI35" s="287"/>
      <c r="ENJ35" s="287"/>
      <c r="ENK35" s="287"/>
      <c r="ENL35" s="287"/>
      <c r="ENM35" s="287"/>
      <c r="ENN35" s="287"/>
      <c r="ENO35" s="287"/>
      <c r="ENP35" s="287"/>
      <c r="ENQ35" s="287"/>
      <c r="ENR35" s="287"/>
      <c r="ENS35" s="287"/>
      <c r="ENT35" s="287"/>
      <c r="ENU35" s="287"/>
      <c r="ENV35" s="287"/>
      <c r="ENW35" s="287"/>
      <c r="ENX35" s="287"/>
      <c r="ENY35" s="287"/>
      <c r="ENZ35" s="287"/>
      <c r="EOA35" s="287"/>
      <c r="EOB35" s="287"/>
      <c r="EOC35" s="287"/>
      <c r="EOD35" s="287"/>
      <c r="EOE35" s="287"/>
      <c r="EOF35" s="287"/>
      <c r="EOG35" s="287"/>
      <c r="EOH35" s="287"/>
      <c r="EOI35" s="287"/>
      <c r="EOJ35" s="287"/>
      <c r="EOK35" s="287"/>
      <c r="EOL35" s="287"/>
      <c r="EOM35" s="287"/>
      <c r="EON35" s="287"/>
      <c r="EOO35" s="287"/>
      <c r="EOP35" s="287"/>
      <c r="EOQ35" s="287"/>
      <c r="EOR35" s="287"/>
      <c r="EOS35" s="287"/>
      <c r="EOT35" s="287"/>
      <c r="EOU35" s="287"/>
      <c r="EOV35" s="287"/>
      <c r="EOW35" s="287"/>
      <c r="EOX35" s="287"/>
      <c r="EOY35" s="287"/>
      <c r="EOZ35" s="287"/>
      <c r="EPA35" s="287"/>
      <c r="EPB35" s="287"/>
      <c r="EPC35" s="287"/>
      <c r="EPD35" s="287"/>
      <c r="EPE35" s="287"/>
      <c r="EPF35" s="287"/>
      <c r="EPG35" s="287"/>
      <c r="EPH35" s="287"/>
      <c r="EPI35" s="287"/>
      <c r="EPJ35" s="287"/>
      <c r="EPK35" s="287"/>
      <c r="EPL35" s="287"/>
      <c r="EPM35" s="287"/>
      <c r="EPN35" s="287"/>
      <c r="EPO35" s="287"/>
      <c r="EPP35" s="287"/>
      <c r="EPQ35" s="287"/>
      <c r="EPR35" s="287"/>
      <c r="EPS35" s="287"/>
      <c r="EPT35" s="287"/>
      <c r="EPU35" s="287"/>
      <c r="EPV35" s="287"/>
      <c r="EPW35" s="287"/>
      <c r="EPX35" s="287"/>
      <c r="EPY35" s="287"/>
      <c r="EPZ35" s="287"/>
      <c r="EQA35" s="287"/>
      <c r="EQB35" s="287"/>
      <c r="EQC35" s="287"/>
      <c r="EQD35" s="287"/>
      <c r="EQE35" s="287"/>
      <c r="EQF35" s="287"/>
      <c r="EQG35" s="287"/>
      <c r="EQH35" s="287"/>
      <c r="EQI35" s="287"/>
      <c r="EQJ35" s="287"/>
      <c r="EQK35" s="287"/>
      <c r="EQL35" s="287"/>
      <c r="EQM35" s="287"/>
      <c r="EQN35" s="287"/>
      <c r="EQO35" s="287"/>
      <c r="EQP35" s="287"/>
      <c r="EQQ35" s="287"/>
      <c r="EQR35" s="287"/>
      <c r="EQS35" s="287"/>
      <c r="EQT35" s="287"/>
      <c r="EQU35" s="287"/>
      <c r="EQV35" s="287"/>
      <c r="EQW35" s="287"/>
      <c r="EQX35" s="287"/>
      <c r="EQY35" s="287"/>
      <c r="EQZ35" s="287"/>
      <c r="ERA35" s="287"/>
      <c r="ERB35" s="287"/>
      <c r="ERC35" s="287"/>
      <c r="ERD35" s="287"/>
      <c r="ERE35" s="287"/>
      <c r="ERF35" s="287"/>
      <c r="ERG35" s="287"/>
      <c r="ERH35" s="287"/>
      <c r="ERI35" s="287"/>
      <c r="ERJ35" s="287"/>
      <c r="ERK35" s="287"/>
      <c r="ERL35" s="287"/>
      <c r="ERM35" s="287"/>
      <c r="ERN35" s="287"/>
      <c r="ERO35" s="287"/>
      <c r="ERP35" s="287"/>
      <c r="ERQ35" s="287"/>
      <c r="ERR35" s="287"/>
      <c r="ERS35" s="287"/>
      <c r="ERT35" s="287"/>
      <c r="ERU35" s="287"/>
      <c r="ERV35" s="287"/>
      <c r="ERW35" s="287"/>
      <c r="ERX35" s="287"/>
      <c r="ERY35" s="287"/>
      <c r="ERZ35" s="287"/>
      <c r="ESA35" s="287"/>
      <c r="ESB35" s="287"/>
      <c r="ESC35" s="287"/>
      <c r="ESD35" s="287"/>
      <c r="ESE35" s="287"/>
      <c r="ESF35" s="287"/>
      <c r="ESG35" s="287"/>
      <c r="ESH35" s="287"/>
      <c r="ESI35" s="287"/>
      <c r="ESJ35" s="287"/>
      <c r="ESK35" s="287"/>
      <c r="ESL35" s="287"/>
      <c r="ESM35" s="287"/>
      <c r="ESN35" s="287"/>
      <c r="ESO35" s="287"/>
      <c r="ESP35" s="287"/>
      <c r="ESQ35" s="287"/>
      <c r="ESR35" s="287"/>
      <c r="ESS35" s="287"/>
      <c r="EST35" s="287"/>
      <c r="ESU35" s="287"/>
      <c r="ESV35" s="287"/>
      <c r="ESW35" s="287"/>
      <c r="ESX35" s="287"/>
      <c r="ESY35" s="287"/>
      <c r="ESZ35" s="287"/>
      <c r="ETA35" s="287"/>
      <c r="ETB35" s="287"/>
      <c r="ETC35" s="287"/>
      <c r="ETD35" s="287"/>
      <c r="ETE35" s="287"/>
      <c r="ETF35" s="287"/>
      <c r="ETG35" s="287"/>
      <c r="ETH35" s="287"/>
      <c r="ETI35" s="287"/>
      <c r="ETJ35" s="287"/>
      <c r="ETK35" s="287"/>
      <c r="ETL35" s="287"/>
      <c r="ETM35" s="287"/>
      <c r="ETN35" s="287"/>
      <c r="ETO35" s="287"/>
      <c r="ETP35" s="287"/>
      <c r="ETQ35" s="287"/>
      <c r="ETR35" s="287"/>
      <c r="ETS35" s="287"/>
      <c r="ETT35" s="287"/>
      <c r="ETU35" s="287"/>
      <c r="ETV35" s="287"/>
      <c r="ETW35" s="287"/>
      <c r="ETX35" s="287"/>
      <c r="ETY35" s="287"/>
      <c r="ETZ35" s="287"/>
      <c r="EUA35" s="287"/>
      <c r="EUB35" s="287"/>
      <c r="EUC35" s="287"/>
      <c r="EUD35" s="287"/>
      <c r="EUE35" s="287"/>
      <c r="EUF35" s="287"/>
      <c r="EUG35" s="287"/>
      <c r="EUH35" s="287"/>
      <c r="EUI35" s="287"/>
      <c r="EUJ35" s="287"/>
      <c r="EUK35" s="287"/>
      <c r="EUL35" s="287"/>
      <c r="EUM35" s="287"/>
      <c r="EUN35" s="287"/>
      <c r="EUO35" s="287"/>
      <c r="EUP35" s="287"/>
      <c r="EUQ35" s="287"/>
      <c r="EUR35" s="287"/>
      <c r="EUS35" s="287"/>
      <c r="EUT35" s="287"/>
      <c r="EUU35" s="287"/>
      <c r="EUV35" s="287"/>
      <c r="EUW35" s="287"/>
      <c r="EUX35" s="287"/>
      <c r="EUY35" s="287"/>
      <c r="EUZ35" s="287"/>
      <c r="EVA35" s="287"/>
      <c r="EVB35" s="287"/>
      <c r="EVC35" s="287"/>
      <c r="EVD35" s="287"/>
      <c r="EVE35" s="287"/>
      <c r="EVF35" s="287"/>
      <c r="EVG35" s="287"/>
      <c r="EVH35" s="287"/>
      <c r="EVI35" s="287"/>
      <c r="EVJ35" s="287"/>
      <c r="EVK35" s="287"/>
      <c r="EVL35" s="287"/>
      <c r="EVM35" s="287"/>
      <c r="EVN35" s="287"/>
      <c r="EVO35" s="287"/>
      <c r="EVP35" s="287"/>
      <c r="EVQ35" s="287"/>
      <c r="EVR35" s="287"/>
      <c r="EVS35" s="287"/>
      <c r="EVT35" s="287"/>
      <c r="EVU35" s="287"/>
      <c r="EVV35" s="287"/>
      <c r="EVW35" s="287"/>
      <c r="EVX35" s="287"/>
      <c r="EVY35" s="287"/>
      <c r="EVZ35" s="287"/>
      <c r="EWA35" s="287"/>
      <c r="EWB35" s="287"/>
      <c r="EWC35" s="287"/>
      <c r="EWD35" s="287"/>
      <c r="EWE35" s="287"/>
      <c r="EWF35" s="287"/>
      <c r="EWG35" s="287"/>
      <c r="EWH35" s="287"/>
      <c r="EWI35" s="287"/>
      <c r="EWJ35" s="287"/>
      <c r="EWK35" s="287"/>
      <c r="EWL35" s="287"/>
      <c r="EWM35" s="287"/>
      <c r="EWN35" s="287"/>
      <c r="EWO35" s="287"/>
      <c r="EWP35" s="287"/>
      <c r="EWQ35" s="287"/>
      <c r="EWR35" s="287"/>
      <c r="EWS35" s="287"/>
      <c r="EWT35" s="287"/>
      <c r="EWU35" s="287"/>
      <c r="EWV35" s="287"/>
      <c r="EWW35" s="287"/>
      <c r="EWX35" s="287"/>
      <c r="EWY35" s="287"/>
      <c r="EWZ35" s="287"/>
      <c r="EXA35" s="287"/>
      <c r="EXB35" s="287"/>
      <c r="EXC35" s="287"/>
      <c r="EXD35" s="287"/>
      <c r="EXE35" s="287"/>
      <c r="EXF35" s="287"/>
      <c r="EXG35" s="287"/>
      <c r="EXH35" s="287"/>
      <c r="EXI35" s="287"/>
      <c r="EXJ35" s="287"/>
      <c r="EXK35" s="287"/>
      <c r="EXL35" s="287"/>
      <c r="EXM35" s="287"/>
      <c r="EXN35" s="287"/>
      <c r="EXO35" s="287"/>
      <c r="EXP35" s="287"/>
      <c r="EXQ35" s="287"/>
      <c r="EXR35" s="287"/>
      <c r="EXS35" s="287"/>
      <c r="EXT35" s="287"/>
      <c r="EXU35" s="287"/>
      <c r="EXV35" s="287"/>
      <c r="EXW35" s="287"/>
      <c r="EXX35" s="287"/>
      <c r="EXY35" s="287"/>
      <c r="EXZ35" s="287"/>
      <c r="EYA35" s="287"/>
      <c r="EYB35" s="287"/>
      <c r="EYC35" s="287"/>
      <c r="EYD35" s="287"/>
      <c r="EYE35" s="287"/>
      <c r="EYF35" s="287"/>
      <c r="EYG35" s="287"/>
      <c r="EYH35" s="287"/>
      <c r="EYI35" s="287"/>
      <c r="EYJ35" s="287"/>
      <c r="EYK35" s="287"/>
      <c r="EYL35" s="287"/>
      <c r="EYM35" s="287"/>
      <c r="EYN35" s="287"/>
      <c r="EYO35" s="287"/>
      <c r="EYP35" s="287"/>
      <c r="EYQ35" s="287"/>
      <c r="EYR35" s="287"/>
      <c r="EYS35" s="287"/>
      <c r="EYT35" s="287"/>
      <c r="EYU35" s="287"/>
      <c r="EYV35" s="287"/>
      <c r="EYW35" s="287"/>
      <c r="EYX35" s="287"/>
      <c r="EYY35" s="287"/>
      <c r="EYZ35" s="287"/>
      <c r="EZA35" s="287"/>
      <c r="EZB35" s="287"/>
      <c r="EZC35" s="287"/>
      <c r="EZD35" s="287"/>
      <c r="EZE35" s="287"/>
      <c r="EZF35" s="287"/>
      <c r="EZG35" s="287"/>
      <c r="EZH35" s="287"/>
      <c r="EZI35" s="287"/>
      <c r="EZJ35" s="287"/>
      <c r="EZK35" s="287"/>
      <c r="EZL35" s="287"/>
      <c r="EZM35" s="287"/>
      <c r="EZN35" s="287"/>
      <c r="EZO35" s="287"/>
      <c r="EZP35" s="287"/>
      <c r="EZQ35" s="287"/>
      <c r="EZR35" s="287"/>
      <c r="EZS35" s="287"/>
      <c r="EZT35" s="287"/>
      <c r="EZU35" s="287"/>
      <c r="EZV35" s="287"/>
      <c r="EZW35" s="287"/>
      <c r="EZX35" s="287"/>
      <c r="EZY35" s="287"/>
      <c r="EZZ35" s="287"/>
      <c r="FAA35" s="287"/>
      <c r="FAB35" s="287"/>
      <c r="FAC35" s="287"/>
      <c r="FAD35" s="287"/>
      <c r="FAE35" s="287"/>
      <c r="FAF35" s="287"/>
      <c r="FAG35" s="287"/>
      <c r="FAH35" s="287"/>
      <c r="FAI35" s="287"/>
      <c r="FAJ35" s="287"/>
      <c r="FAK35" s="287"/>
      <c r="FAL35" s="287"/>
      <c r="FAM35" s="287"/>
      <c r="FAN35" s="287"/>
      <c r="FAO35" s="287"/>
      <c r="FAP35" s="287"/>
      <c r="FAQ35" s="287"/>
      <c r="FAR35" s="287"/>
      <c r="FAS35" s="287"/>
      <c r="FAT35" s="287"/>
      <c r="FAU35" s="287"/>
      <c r="FAV35" s="287"/>
      <c r="FAW35" s="287"/>
      <c r="FAX35" s="287"/>
      <c r="FAY35" s="287"/>
      <c r="FAZ35" s="287"/>
      <c r="FBA35" s="287"/>
      <c r="FBB35" s="287"/>
      <c r="FBC35" s="287"/>
      <c r="FBD35" s="287"/>
      <c r="FBE35" s="287"/>
      <c r="FBF35" s="287"/>
      <c r="FBG35" s="287"/>
      <c r="FBH35" s="287"/>
      <c r="FBI35" s="287"/>
      <c r="FBJ35" s="287"/>
      <c r="FBK35" s="287"/>
      <c r="FBL35" s="287"/>
      <c r="FBM35" s="287"/>
      <c r="FBN35" s="287"/>
      <c r="FBO35" s="287"/>
      <c r="FBP35" s="287"/>
      <c r="FBQ35" s="287"/>
      <c r="FBR35" s="287"/>
      <c r="FBS35" s="287"/>
      <c r="FBT35" s="287"/>
      <c r="FBU35" s="287"/>
      <c r="FBV35" s="287"/>
      <c r="FBW35" s="287"/>
      <c r="FBX35" s="287"/>
      <c r="FBY35" s="287"/>
      <c r="FBZ35" s="287"/>
      <c r="FCA35" s="287"/>
      <c r="FCB35" s="287"/>
      <c r="FCC35" s="287"/>
      <c r="FCD35" s="287"/>
      <c r="FCE35" s="287"/>
      <c r="FCF35" s="287"/>
      <c r="FCG35" s="287"/>
      <c r="FCH35" s="287"/>
      <c r="FCI35" s="287"/>
      <c r="FCJ35" s="287"/>
      <c r="FCK35" s="287"/>
      <c r="FCL35" s="287"/>
      <c r="FCM35" s="287"/>
      <c r="FCN35" s="287"/>
      <c r="FCO35" s="287"/>
      <c r="FCP35" s="287"/>
      <c r="FCQ35" s="287"/>
      <c r="FCR35" s="287"/>
      <c r="FCS35" s="287"/>
      <c r="FCT35" s="287"/>
      <c r="FCU35" s="287"/>
      <c r="FCV35" s="287"/>
      <c r="FCW35" s="287"/>
      <c r="FCX35" s="287"/>
      <c r="FCY35" s="287"/>
      <c r="FCZ35" s="287"/>
      <c r="FDA35" s="287"/>
      <c r="FDB35" s="287"/>
      <c r="FDC35" s="287"/>
      <c r="FDD35" s="287"/>
      <c r="FDE35" s="287"/>
      <c r="FDF35" s="287"/>
      <c r="FDG35" s="287"/>
      <c r="FDH35" s="287"/>
      <c r="FDI35" s="287"/>
      <c r="FDJ35" s="287"/>
      <c r="FDK35" s="287"/>
      <c r="FDL35" s="287"/>
      <c r="FDM35" s="287"/>
      <c r="FDN35" s="287"/>
      <c r="FDO35" s="287"/>
      <c r="FDP35" s="287"/>
      <c r="FDQ35" s="287"/>
      <c r="FDR35" s="287"/>
      <c r="FDS35" s="287"/>
      <c r="FDT35" s="287"/>
      <c r="FDU35" s="287"/>
      <c r="FDV35" s="287"/>
      <c r="FDW35" s="287"/>
      <c r="FDX35" s="287"/>
      <c r="FDY35" s="287"/>
      <c r="FDZ35" s="287"/>
      <c r="FEA35" s="287"/>
      <c r="FEB35" s="287"/>
      <c r="FEC35" s="287"/>
      <c r="FED35" s="287"/>
      <c r="FEE35" s="287"/>
      <c r="FEF35" s="287"/>
      <c r="FEG35" s="287"/>
      <c r="FEH35" s="287"/>
      <c r="FEI35" s="287"/>
      <c r="FEJ35" s="287"/>
      <c r="FEK35" s="287"/>
      <c r="FEL35" s="287"/>
      <c r="FEM35" s="287"/>
      <c r="FEN35" s="287"/>
      <c r="FEO35" s="287"/>
      <c r="FEP35" s="287"/>
      <c r="FEQ35" s="287"/>
      <c r="FER35" s="287"/>
      <c r="FES35" s="287"/>
      <c r="FET35" s="287"/>
      <c r="FEU35" s="287"/>
      <c r="FEV35" s="287"/>
      <c r="FEW35" s="287"/>
      <c r="FEX35" s="287"/>
      <c r="FEY35" s="287"/>
      <c r="FEZ35" s="287"/>
      <c r="FFA35" s="287"/>
      <c r="FFB35" s="287"/>
      <c r="FFC35" s="287"/>
      <c r="FFD35" s="287"/>
      <c r="FFE35" s="287"/>
      <c r="FFF35" s="287"/>
      <c r="FFG35" s="287"/>
      <c r="FFH35" s="287"/>
      <c r="FFI35" s="287"/>
      <c r="FFJ35" s="287"/>
      <c r="FFK35" s="287"/>
      <c r="FFL35" s="287"/>
      <c r="FFM35" s="287"/>
      <c r="FFN35" s="287"/>
      <c r="FFO35" s="287"/>
      <c r="FFP35" s="287"/>
      <c r="FFQ35" s="287"/>
      <c r="FFR35" s="287"/>
      <c r="FFS35" s="287"/>
      <c r="FFT35" s="287"/>
      <c r="FFU35" s="287"/>
      <c r="FFV35" s="287"/>
      <c r="FFW35" s="287"/>
      <c r="FFX35" s="287"/>
      <c r="FFY35" s="287"/>
      <c r="FFZ35" s="287"/>
      <c r="FGA35" s="287"/>
      <c r="FGB35" s="287"/>
      <c r="FGC35" s="287"/>
      <c r="FGD35" s="287"/>
      <c r="FGE35" s="287"/>
      <c r="FGF35" s="287"/>
      <c r="FGG35" s="287"/>
      <c r="FGH35" s="287"/>
      <c r="FGI35" s="287"/>
      <c r="FGJ35" s="287"/>
      <c r="FGK35" s="287"/>
      <c r="FGL35" s="287"/>
      <c r="FGM35" s="287"/>
      <c r="FGN35" s="287"/>
      <c r="FGO35" s="287"/>
      <c r="FGP35" s="287"/>
      <c r="FGQ35" s="287"/>
      <c r="FGR35" s="287"/>
      <c r="FGS35" s="287"/>
      <c r="FGT35" s="287"/>
      <c r="FGU35" s="287"/>
      <c r="FGV35" s="287"/>
      <c r="FGW35" s="287"/>
      <c r="FGX35" s="287"/>
      <c r="FGY35" s="287"/>
      <c r="FGZ35" s="287"/>
      <c r="FHA35" s="287"/>
      <c r="FHB35" s="287"/>
      <c r="FHC35" s="287"/>
      <c r="FHD35" s="287"/>
      <c r="FHE35" s="287"/>
      <c r="FHF35" s="287"/>
      <c r="FHG35" s="287"/>
      <c r="FHH35" s="287"/>
      <c r="FHI35" s="287"/>
      <c r="FHJ35" s="287"/>
      <c r="FHK35" s="287"/>
      <c r="FHL35" s="287"/>
      <c r="FHM35" s="287"/>
      <c r="FHN35" s="287"/>
      <c r="FHO35" s="287"/>
      <c r="FHP35" s="287"/>
      <c r="FHQ35" s="287"/>
      <c r="FHR35" s="287"/>
      <c r="FHS35" s="287"/>
      <c r="FHT35" s="287"/>
      <c r="FHU35" s="287"/>
      <c r="FHV35" s="287"/>
      <c r="FHW35" s="287"/>
      <c r="FHX35" s="287"/>
      <c r="FHY35" s="287"/>
      <c r="FHZ35" s="287"/>
      <c r="FIA35" s="287"/>
      <c r="FIB35" s="287"/>
      <c r="FIC35" s="287"/>
      <c r="FID35" s="287"/>
      <c r="FIE35" s="287"/>
      <c r="FIF35" s="287"/>
      <c r="FIG35" s="287"/>
      <c r="FIH35" s="287"/>
      <c r="FII35" s="287"/>
      <c r="FIJ35" s="287"/>
      <c r="FIK35" s="287"/>
      <c r="FIL35" s="287"/>
      <c r="FIM35" s="287"/>
      <c r="FIN35" s="287"/>
      <c r="FIO35" s="287"/>
      <c r="FIP35" s="287"/>
      <c r="FIQ35" s="287"/>
      <c r="FIR35" s="287"/>
      <c r="FIS35" s="287"/>
      <c r="FIT35" s="287"/>
      <c r="FIU35" s="287"/>
      <c r="FIV35" s="287"/>
      <c r="FIW35" s="287"/>
      <c r="FIX35" s="287"/>
      <c r="FIY35" s="287"/>
      <c r="FIZ35" s="287"/>
      <c r="FJA35" s="287"/>
      <c r="FJB35" s="287"/>
      <c r="FJC35" s="287"/>
      <c r="FJD35" s="287"/>
      <c r="FJE35" s="287"/>
      <c r="FJF35" s="287"/>
      <c r="FJG35" s="287"/>
      <c r="FJH35" s="287"/>
      <c r="FJI35" s="287"/>
      <c r="FJJ35" s="287"/>
      <c r="FJK35" s="287"/>
      <c r="FJL35" s="287"/>
      <c r="FJM35" s="287"/>
      <c r="FJN35" s="287"/>
      <c r="FJO35" s="287"/>
      <c r="FJP35" s="287"/>
      <c r="FJQ35" s="287"/>
      <c r="FJR35" s="287"/>
      <c r="FJS35" s="287"/>
      <c r="FJT35" s="287"/>
      <c r="FJU35" s="287"/>
      <c r="FJV35" s="287"/>
      <c r="FJW35" s="287"/>
      <c r="FJX35" s="287"/>
      <c r="FJY35" s="287"/>
      <c r="FJZ35" s="287"/>
      <c r="FKA35" s="287"/>
      <c r="FKB35" s="287"/>
      <c r="FKC35" s="287"/>
      <c r="FKD35" s="287"/>
      <c r="FKE35" s="287"/>
      <c r="FKF35" s="287"/>
      <c r="FKG35" s="287"/>
      <c r="FKH35" s="287"/>
      <c r="FKI35" s="287"/>
      <c r="FKJ35" s="287"/>
      <c r="FKK35" s="287"/>
      <c r="FKL35" s="287"/>
      <c r="FKM35" s="287"/>
      <c r="FKN35" s="287"/>
      <c r="FKO35" s="287"/>
      <c r="FKP35" s="287"/>
      <c r="FKQ35" s="287"/>
      <c r="FKR35" s="287"/>
      <c r="FKS35" s="287"/>
      <c r="FKT35" s="287"/>
      <c r="FKU35" s="287"/>
      <c r="FKV35" s="287"/>
      <c r="FKW35" s="287"/>
      <c r="FKX35" s="287"/>
      <c r="FKY35" s="287"/>
      <c r="FKZ35" s="287"/>
      <c r="FLA35" s="287"/>
      <c r="FLB35" s="287"/>
      <c r="FLC35" s="287"/>
      <c r="FLD35" s="287"/>
      <c r="FLE35" s="287"/>
      <c r="FLF35" s="287"/>
      <c r="FLG35" s="287"/>
      <c r="FLH35" s="287"/>
      <c r="FLI35" s="287"/>
      <c r="FLJ35" s="287"/>
      <c r="FLK35" s="287"/>
      <c r="FLL35" s="287"/>
      <c r="FLM35" s="287"/>
      <c r="FLN35" s="287"/>
      <c r="FLO35" s="287"/>
      <c r="FLP35" s="287"/>
      <c r="FLQ35" s="287"/>
      <c r="FLR35" s="287"/>
      <c r="FLS35" s="287"/>
      <c r="FLT35" s="287"/>
      <c r="FLU35" s="287"/>
      <c r="FLV35" s="287"/>
      <c r="FLW35" s="287"/>
      <c r="FLX35" s="287"/>
      <c r="FLY35" s="287"/>
      <c r="FLZ35" s="287"/>
      <c r="FMA35" s="287"/>
      <c r="FMB35" s="287"/>
      <c r="FMC35" s="287"/>
      <c r="FMD35" s="287"/>
      <c r="FME35" s="287"/>
      <c r="FMF35" s="287"/>
      <c r="FMG35" s="287"/>
      <c r="FMH35" s="287"/>
      <c r="FMI35" s="287"/>
      <c r="FMJ35" s="287"/>
      <c r="FMK35" s="287"/>
      <c r="FML35" s="287"/>
      <c r="FMM35" s="287"/>
      <c r="FMN35" s="287"/>
      <c r="FMO35" s="287"/>
      <c r="FMP35" s="287"/>
      <c r="FMQ35" s="287"/>
      <c r="FMR35" s="287"/>
      <c r="FMS35" s="287"/>
      <c r="FMT35" s="287"/>
      <c r="FMU35" s="287"/>
      <c r="FMV35" s="287"/>
      <c r="FMW35" s="287"/>
      <c r="FMX35" s="287"/>
      <c r="FMY35" s="287"/>
      <c r="FMZ35" s="287"/>
      <c r="FNA35" s="287"/>
      <c r="FNB35" s="287"/>
      <c r="FNC35" s="287"/>
      <c r="FND35" s="287"/>
      <c r="FNE35" s="287"/>
      <c r="FNF35" s="287"/>
      <c r="FNG35" s="287"/>
      <c r="FNH35" s="287"/>
      <c r="FNI35" s="287"/>
      <c r="FNJ35" s="287"/>
      <c r="FNK35" s="287"/>
      <c r="FNL35" s="287"/>
      <c r="FNM35" s="287"/>
      <c r="FNN35" s="287"/>
      <c r="FNO35" s="287"/>
      <c r="FNP35" s="287"/>
      <c r="FNQ35" s="287"/>
      <c r="FNR35" s="287"/>
      <c r="FNS35" s="287"/>
      <c r="FNT35" s="287"/>
      <c r="FNU35" s="287"/>
      <c r="FNV35" s="287"/>
      <c r="FNW35" s="287"/>
      <c r="FNX35" s="287"/>
      <c r="FNY35" s="287"/>
      <c r="FNZ35" s="287"/>
      <c r="FOA35" s="287"/>
      <c r="FOB35" s="287"/>
      <c r="FOC35" s="287"/>
      <c r="FOD35" s="287"/>
      <c r="FOE35" s="287"/>
      <c r="FOF35" s="287"/>
      <c r="FOG35" s="287"/>
      <c r="FOH35" s="287"/>
      <c r="FOI35" s="287"/>
      <c r="FOJ35" s="287"/>
      <c r="FOK35" s="287"/>
      <c r="FOL35" s="287"/>
      <c r="FOM35" s="287"/>
      <c r="FON35" s="287"/>
      <c r="FOO35" s="287"/>
      <c r="FOP35" s="287"/>
      <c r="FOQ35" s="287"/>
      <c r="FOR35" s="287"/>
      <c r="FOS35" s="287"/>
      <c r="FOT35" s="287"/>
      <c r="FOU35" s="287"/>
      <c r="FOV35" s="287"/>
      <c r="FOW35" s="287"/>
      <c r="FOX35" s="287"/>
      <c r="FOY35" s="287"/>
      <c r="FOZ35" s="287"/>
      <c r="FPA35" s="287"/>
      <c r="FPB35" s="287"/>
      <c r="FPC35" s="287"/>
      <c r="FPD35" s="287"/>
      <c r="FPE35" s="287"/>
      <c r="FPF35" s="287"/>
      <c r="FPG35" s="287"/>
      <c r="FPH35" s="287"/>
      <c r="FPI35" s="287"/>
      <c r="FPJ35" s="287"/>
      <c r="FPK35" s="287"/>
      <c r="FPL35" s="287"/>
      <c r="FPM35" s="287"/>
      <c r="FPN35" s="287"/>
      <c r="FPO35" s="287"/>
      <c r="FPP35" s="287"/>
      <c r="FPQ35" s="287"/>
      <c r="FPR35" s="287"/>
      <c r="FPS35" s="287"/>
      <c r="FPT35" s="287"/>
      <c r="FPU35" s="287"/>
      <c r="FPV35" s="287"/>
      <c r="FPW35" s="287"/>
      <c r="FPX35" s="287"/>
      <c r="FPY35" s="287"/>
      <c r="FPZ35" s="287"/>
      <c r="FQA35" s="287"/>
      <c r="FQB35" s="287"/>
      <c r="FQC35" s="287"/>
      <c r="FQD35" s="287"/>
      <c r="FQE35" s="287"/>
      <c r="FQF35" s="287"/>
      <c r="FQG35" s="287"/>
      <c r="FQH35" s="287"/>
      <c r="FQI35" s="287"/>
      <c r="FQJ35" s="287"/>
      <c r="FQK35" s="287"/>
      <c r="FQL35" s="287"/>
      <c r="FQM35" s="287"/>
      <c r="FQN35" s="287"/>
      <c r="FQO35" s="287"/>
      <c r="FQP35" s="287"/>
      <c r="FQQ35" s="287"/>
      <c r="FQR35" s="287"/>
      <c r="FQS35" s="287"/>
      <c r="FQT35" s="287"/>
      <c r="FQU35" s="287"/>
      <c r="FQV35" s="287"/>
      <c r="FQW35" s="287"/>
      <c r="FQX35" s="287"/>
      <c r="FQY35" s="287"/>
      <c r="FQZ35" s="287"/>
      <c r="FRA35" s="287"/>
      <c r="FRB35" s="287"/>
      <c r="FRC35" s="287"/>
      <c r="FRD35" s="287"/>
      <c r="FRE35" s="287"/>
      <c r="FRF35" s="287"/>
      <c r="FRG35" s="287"/>
      <c r="FRH35" s="287"/>
      <c r="FRI35" s="287"/>
      <c r="FRJ35" s="287"/>
      <c r="FRK35" s="287"/>
      <c r="FRL35" s="287"/>
      <c r="FRM35" s="287"/>
      <c r="FRN35" s="287"/>
      <c r="FRO35" s="287"/>
      <c r="FRP35" s="287"/>
      <c r="FRQ35" s="287"/>
      <c r="FRR35" s="287"/>
      <c r="FRS35" s="287"/>
      <c r="FRT35" s="287"/>
      <c r="FRU35" s="287"/>
      <c r="FRV35" s="287"/>
      <c r="FRW35" s="287"/>
      <c r="FRX35" s="287"/>
      <c r="FRY35" s="287"/>
      <c r="FRZ35" s="287"/>
      <c r="FSA35" s="287"/>
      <c r="FSB35" s="287"/>
      <c r="FSC35" s="287"/>
      <c r="FSD35" s="287"/>
      <c r="FSE35" s="287"/>
      <c r="FSF35" s="287"/>
      <c r="FSG35" s="287"/>
      <c r="FSH35" s="287"/>
      <c r="FSI35" s="287"/>
      <c r="FSJ35" s="287"/>
      <c r="FSK35" s="287"/>
      <c r="FSL35" s="287"/>
      <c r="FSM35" s="287"/>
      <c r="FSN35" s="287"/>
      <c r="FSO35" s="287"/>
      <c r="FSP35" s="287"/>
      <c r="FSQ35" s="287"/>
      <c r="FSR35" s="287"/>
      <c r="FSS35" s="287"/>
      <c r="FST35" s="287"/>
      <c r="FSU35" s="287"/>
      <c r="FSV35" s="287"/>
      <c r="FSW35" s="287"/>
      <c r="FSX35" s="287"/>
      <c r="FSY35" s="287"/>
      <c r="FSZ35" s="287"/>
      <c r="FTA35" s="287"/>
      <c r="FTB35" s="287"/>
      <c r="FTC35" s="287"/>
      <c r="FTD35" s="287"/>
      <c r="FTE35" s="287"/>
      <c r="FTF35" s="287"/>
      <c r="FTG35" s="287"/>
      <c r="FTH35" s="287"/>
      <c r="FTI35" s="287"/>
      <c r="FTJ35" s="287"/>
      <c r="FTK35" s="287"/>
      <c r="FTL35" s="287"/>
      <c r="FTM35" s="287"/>
      <c r="FTN35" s="287"/>
      <c r="FTO35" s="287"/>
      <c r="FTP35" s="287"/>
      <c r="FTQ35" s="287"/>
      <c r="FTR35" s="287"/>
      <c r="FTS35" s="287"/>
      <c r="FTT35" s="287"/>
      <c r="FTU35" s="287"/>
      <c r="FTV35" s="287"/>
      <c r="FTW35" s="287"/>
      <c r="FTX35" s="287"/>
      <c r="FTY35" s="287"/>
      <c r="FTZ35" s="287"/>
      <c r="FUA35" s="287"/>
      <c r="FUB35" s="287"/>
      <c r="FUC35" s="287"/>
      <c r="FUD35" s="287"/>
      <c r="FUE35" s="287"/>
      <c r="FUF35" s="287"/>
      <c r="FUG35" s="287"/>
      <c r="FUH35" s="287"/>
      <c r="FUI35" s="287"/>
      <c r="FUJ35" s="287"/>
      <c r="FUK35" s="287"/>
      <c r="FUL35" s="287"/>
      <c r="FUM35" s="287"/>
      <c r="FUN35" s="287"/>
      <c r="FUO35" s="287"/>
      <c r="FUP35" s="287"/>
      <c r="FUQ35" s="287"/>
      <c r="FUR35" s="287"/>
      <c r="FUS35" s="287"/>
      <c r="FUT35" s="287"/>
      <c r="FUU35" s="287"/>
      <c r="FUV35" s="287"/>
      <c r="FUW35" s="287"/>
      <c r="FUX35" s="287"/>
      <c r="FUY35" s="287"/>
      <c r="FUZ35" s="287"/>
      <c r="FVA35" s="287"/>
      <c r="FVB35" s="287"/>
      <c r="FVC35" s="287"/>
      <c r="FVD35" s="287"/>
      <c r="FVE35" s="287"/>
      <c r="FVF35" s="287"/>
      <c r="FVG35" s="287"/>
      <c r="FVH35" s="287"/>
      <c r="FVI35" s="287"/>
      <c r="FVJ35" s="287"/>
      <c r="FVK35" s="287"/>
      <c r="FVL35" s="287"/>
      <c r="FVM35" s="287"/>
      <c r="FVN35" s="287"/>
      <c r="FVO35" s="287"/>
      <c r="FVP35" s="287"/>
      <c r="FVQ35" s="287"/>
      <c r="FVR35" s="287"/>
      <c r="FVS35" s="287"/>
      <c r="FVT35" s="287"/>
      <c r="FVU35" s="287"/>
      <c r="FVV35" s="287"/>
      <c r="FVW35" s="287"/>
      <c r="FVX35" s="287"/>
      <c r="FVY35" s="287"/>
      <c r="FVZ35" s="287"/>
      <c r="FWA35" s="287"/>
      <c r="FWB35" s="287"/>
      <c r="FWC35" s="287"/>
      <c r="FWD35" s="287"/>
      <c r="FWE35" s="287"/>
      <c r="FWF35" s="287"/>
      <c r="FWG35" s="287"/>
      <c r="FWH35" s="287"/>
      <c r="FWI35" s="287"/>
      <c r="FWJ35" s="287"/>
      <c r="FWK35" s="287"/>
      <c r="FWL35" s="287"/>
      <c r="FWM35" s="287"/>
      <c r="FWN35" s="287"/>
      <c r="FWO35" s="287"/>
      <c r="FWP35" s="287"/>
      <c r="FWQ35" s="287"/>
      <c r="FWR35" s="287"/>
      <c r="FWS35" s="287"/>
      <c r="FWT35" s="287"/>
      <c r="FWU35" s="287"/>
      <c r="FWV35" s="287"/>
      <c r="FWW35" s="287"/>
      <c r="FWX35" s="287"/>
      <c r="FWY35" s="287"/>
      <c r="FWZ35" s="287"/>
      <c r="FXA35" s="287"/>
      <c r="FXB35" s="287"/>
      <c r="FXC35" s="287"/>
      <c r="FXD35" s="287"/>
      <c r="FXE35" s="287"/>
      <c r="FXF35" s="287"/>
      <c r="FXG35" s="287"/>
      <c r="FXH35" s="287"/>
      <c r="FXI35" s="287"/>
      <c r="FXJ35" s="287"/>
      <c r="FXK35" s="287"/>
      <c r="FXL35" s="287"/>
      <c r="FXM35" s="287"/>
      <c r="FXN35" s="287"/>
      <c r="FXO35" s="287"/>
      <c r="FXP35" s="287"/>
      <c r="FXQ35" s="287"/>
      <c r="FXR35" s="287"/>
      <c r="FXS35" s="287"/>
      <c r="FXT35" s="287"/>
      <c r="FXU35" s="287"/>
      <c r="FXV35" s="287"/>
      <c r="FXW35" s="287"/>
      <c r="FXX35" s="287"/>
      <c r="FXY35" s="287"/>
      <c r="FXZ35" s="287"/>
      <c r="FYA35" s="287"/>
      <c r="FYB35" s="287"/>
      <c r="FYC35" s="287"/>
      <c r="FYD35" s="287"/>
      <c r="FYE35" s="287"/>
      <c r="FYF35" s="287"/>
      <c r="FYG35" s="287"/>
      <c r="FYH35" s="287"/>
      <c r="FYI35" s="287"/>
      <c r="FYJ35" s="287"/>
      <c r="FYK35" s="287"/>
      <c r="FYL35" s="287"/>
      <c r="FYM35" s="287"/>
      <c r="FYN35" s="287"/>
      <c r="FYO35" s="287"/>
      <c r="FYP35" s="287"/>
      <c r="FYQ35" s="287"/>
      <c r="FYR35" s="287"/>
      <c r="FYS35" s="287"/>
      <c r="FYT35" s="287"/>
      <c r="FYU35" s="287"/>
      <c r="FYV35" s="287"/>
      <c r="FYW35" s="287"/>
      <c r="FYX35" s="287"/>
      <c r="FYY35" s="287"/>
      <c r="FYZ35" s="287"/>
      <c r="FZA35" s="287"/>
      <c r="FZB35" s="287"/>
      <c r="FZC35" s="287"/>
      <c r="FZD35" s="287"/>
      <c r="FZE35" s="287"/>
      <c r="FZF35" s="287"/>
      <c r="FZG35" s="287"/>
      <c r="FZH35" s="287"/>
      <c r="FZI35" s="287"/>
      <c r="FZJ35" s="287"/>
      <c r="FZK35" s="287"/>
      <c r="FZL35" s="287"/>
      <c r="FZM35" s="287"/>
      <c r="FZN35" s="287"/>
      <c r="FZO35" s="287"/>
      <c r="FZP35" s="287"/>
      <c r="FZQ35" s="287"/>
      <c r="FZR35" s="287"/>
      <c r="FZS35" s="287"/>
      <c r="FZT35" s="287"/>
      <c r="FZU35" s="287"/>
      <c r="FZV35" s="287"/>
      <c r="FZW35" s="287"/>
      <c r="FZX35" s="287"/>
      <c r="FZY35" s="287"/>
      <c r="FZZ35" s="287"/>
      <c r="GAA35" s="287"/>
      <c r="GAB35" s="287"/>
      <c r="GAC35" s="287"/>
      <c r="GAD35" s="287"/>
      <c r="GAE35" s="287"/>
      <c r="GAF35" s="287"/>
      <c r="GAG35" s="287"/>
      <c r="GAH35" s="287"/>
      <c r="GAI35" s="287"/>
      <c r="GAJ35" s="287"/>
      <c r="GAK35" s="287"/>
      <c r="GAL35" s="287"/>
      <c r="GAM35" s="287"/>
      <c r="GAN35" s="287"/>
      <c r="GAO35" s="287"/>
      <c r="GAP35" s="287"/>
      <c r="GAQ35" s="287"/>
      <c r="GAR35" s="287"/>
      <c r="GAS35" s="287"/>
      <c r="GAT35" s="287"/>
      <c r="GAU35" s="287"/>
      <c r="GAV35" s="287"/>
      <c r="GAW35" s="287"/>
      <c r="GAX35" s="287"/>
      <c r="GAY35" s="287"/>
      <c r="GAZ35" s="287"/>
      <c r="GBA35" s="287"/>
      <c r="GBB35" s="287"/>
      <c r="GBC35" s="287"/>
      <c r="GBD35" s="287"/>
      <c r="GBE35" s="287"/>
      <c r="GBF35" s="287"/>
      <c r="GBG35" s="287"/>
      <c r="GBH35" s="287"/>
      <c r="GBI35" s="287"/>
      <c r="GBJ35" s="287"/>
      <c r="GBK35" s="287"/>
      <c r="GBL35" s="287"/>
      <c r="GBM35" s="287"/>
      <c r="GBN35" s="287"/>
      <c r="GBO35" s="287"/>
      <c r="GBP35" s="287"/>
      <c r="GBQ35" s="287"/>
      <c r="GBR35" s="287"/>
      <c r="GBS35" s="287"/>
      <c r="GBT35" s="287"/>
      <c r="GBU35" s="287"/>
      <c r="GBV35" s="287"/>
      <c r="GBW35" s="287"/>
      <c r="GBX35" s="287"/>
      <c r="GBY35" s="287"/>
      <c r="GBZ35" s="287"/>
      <c r="GCA35" s="287"/>
      <c r="GCB35" s="287"/>
      <c r="GCC35" s="287"/>
      <c r="GCD35" s="287"/>
      <c r="GCE35" s="287"/>
      <c r="GCF35" s="287"/>
      <c r="GCG35" s="287"/>
      <c r="GCH35" s="287"/>
      <c r="GCI35" s="287"/>
      <c r="GCJ35" s="287"/>
      <c r="GCK35" s="287"/>
      <c r="GCL35" s="287"/>
      <c r="GCM35" s="287"/>
      <c r="GCN35" s="287"/>
      <c r="GCO35" s="287"/>
      <c r="GCP35" s="287"/>
      <c r="GCQ35" s="287"/>
      <c r="GCR35" s="287"/>
      <c r="GCS35" s="287"/>
      <c r="GCT35" s="287"/>
      <c r="GCU35" s="287"/>
      <c r="GCV35" s="287"/>
      <c r="GCW35" s="287"/>
      <c r="GCX35" s="287"/>
      <c r="GCY35" s="287"/>
      <c r="GCZ35" s="287"/>
      <c r="GDA35" s="287"/>
      <c r="GDB35" s="287"/>
      <c r="GDC35" s="287"/>
      <c r="GDD35" s="287"/>
      <c r="GDE35" s="287"/>
      <c r="GDF35" s="287"/>
      <c r="GDG35" s="287"/>
      <c r="GDH35" s="287"/>
      <c r="GDI35" s="287"/>
      <c r="GDJ35" s="287"/>
      <c r="GDK35" s="287"/>
      <c r="GDL35" s="287"/>
      <c r="GDM35" s="287"/>
      <c r="GDN35" s="287"/>
      <c r="GDO35" s="287"/>
      <c r="GDP35" s="287"/>
      <c r="GDQ35" s="287"/>
      <c r="GDR35" s="287"/>
      <c r="GDS35" s="287"/>
      <c r="GDT35" s="287"/>
      <c r="GDU35" s="287"/>
      <c r="GDV35" s="287"/>
      <c r="GDW35" s="287"/>
      <c r="GDX35" s="287"/>
      <c r="GDY35" s="287"/>
      <c r="GDZ35" s="287"/>
      <c r="GEA35" s="287"/>
      <c r="GEB35" s="287"/>
      <c r="GEC35" s="287"/>
      <c r="GED35" s="287"/>
      <c r="GEE35" s="287"/>
      <c r="GEF35" s="287"/>
      <c r="GEG35" s="287"/>
      <c r="GEH35" s="287"/>
      <c r="GEI35" s="287"/>
      <c r="GEJ35" s="287"/>
      <c r="GEK35" s="287"/>
      <c r="GEL35" s="287"/>
      <c r="GEM35" s="287"/>
      <c r="GEN35" s="287"/>
      <c r="GEO35" s="287"/>
      <c r="GEP35" s="287"/>
      <c r="GEQ35" s="287"/>
      <c r="GER35" s="287"/>
      <c r="GES35" s="287"/>
      <c r="GET35" s="287"/>
      <c r="GEU35" s="287"/>
      <c r="GEV35" s="287"/>
      <c r="GEW35" s="287"/>
      <c r="GEX35" s="287"/>
      <c r="GEY35" s="287"/>
      <c r="GEZ35" s="287"/>
      <c r="GFA35" s="287"/>
      <c r="GFB35" s="287"/>
      <c r="GFC35" s="287"/>
      <c r="GFD35" s="287"/>
      <c r="GFE35" s="287"/>
      <c r="GFF35" s="287"/>
      <c r="GFG35" s="287"/>
      <c r="GFH35" s="287"/>
      <c r="GFI35" s="287"/>
      <c r="GFJ35" s="287"/>
      <c r="GFK35" s="287"/>
      <c r="GFL35" s="287"/>
      <c r="GFM35" s="287"/>
      <c r="GFN35" s="287"/>
      <c r="GFO35" s="287"/>
      <c r="GFP35" s="287"/>
      <c r="GFQ35" s="287"/>
      <c r="GFR35" s="287"/>
      <c r="GFS35" s="287"/>
      <c r="GFT35" s="287"/>
      <c r="GFU35" s="287"/>
      <c r="GFV35" s="287"/>
      <c r="GFW35" s="287"/>
      <c r="GFX35" s="287"/>
      <c r="GFY35" s="287"/>
      <c r="GFZ35" s="287"/>
      <c r="GGA35" s="287"/>
      <c r="GGB35" s="287"/>
      <c r="GGC35" s="287"/>
      <c r="GGD35" s="287"/>
      <c r="GGE35" s="287"/>
      <c r="GGF35" s="287"/>
      <c r="GGG35" s="287"/>
      <c r="GGH35" s="287"/>
      <c r="GGI35" s="287"/>
      <c r="GGJ35" s="287"/>
      <c r="GGK35" s="287"/>
      <c r="GGL35" s="287"/>
      <c r="GGM35" s="287"/>
      <c r="GGN35" s="287"/>
      <c r="GGO35" s="287"/>
      <c r="GGP35" s="287"/>
      <c r="GGQ35" s="287"/>
      <c r="GGR35" s="287"/>
      <c r="GGS35" s="287"/>
      <c r="GGT35" s="287"/>
      <c r="GGU35" s="287"/>
      <c r="GGV35" s="287"/>
      <c r="GGW35" s="287"/>
      <c r="GGX35" s="287"/>
      <c r="GGY35" s="287"/>
      <c r="GGZ35" s="287"/>
      <c r="GHA35" s="287"/>
      <c r="GHB35" s="287"/>
      <c r="GHC35" s="287"/>
      <c r="GHD35" s="287"/>
      <c r="GHE35" s="287"/>
      <c r="GHF35" s="287"/>
      <c r="GHG35" s="287"/>
      <c r="GHH35" s="287"/>
      <c r="GHI35" s="287"/>
      <c r="GHJ35" s="287"/>
      <c r="GHK35" s="287"/>
      <c r="GHL35" s="287"/>
      <c r="GHM35" s="287"/>
      <c r="GHN35" s="287"/>
      <c r="GHO35" s="287"/>
      <c r="GHP35" s="287"/>
      <c r="GHQ35" s="287"/>
      <c r="GHR35" s="287"/>
      <c r="GHS35" s="287"/>
      <c r="GHT35" s="287"/>
      <c r="GHU35" s="287"/>
      <c r="GHV35" s="287"/>
      <c r="GHW35" s="287"/>
      <c r="GHX35" s="287"/>
      <c r="GHY35" s="287"/>
      <c r="GHZ35" s="287"/>
      <c r="GIA35" s="287"/>
      <c r="GIB35" s="287"/>
      <c r="GIC35" s="287"/>
      <c r="GID35" s="287"/>
      <c r="GIE35" s="287"/>
      <c r="GIF35" s="287"/>
      <c r="GIG35" s="287"/>
      <c r="GIH35" s="287"/>
      <c r="GII35" s="287"/>
      <c r="GIJ35" s="287"/>
      <c r="GIK35" s="287"/>
      <c r="GIL35" s="287"/>
      <c r="GIM35" s="287"/>
      <c r="GIN35" s="287"/>
      <c r="GIO35" s="287"/>
      <c r="GIP35" s="287"/>
      <c r="GIQ35" s="287"/>
      <c r="GIR35" s="287"/>
      <c r="GIS35" s="287"/>
      <c r="GIT35" s="287"/>
      <c r="GIU35" s="287"/>
      <c r="GIV35" s="287"/>
      <c r="GIW35" s="287"/>
      <c r="GIX35" s="287"/>
      <c r="GIY35" s="287"/>
      <c r="GIZ35" s="287"/>
      <c r="GJA35" s="287"/>
      <c r="GJB35" s="287"/>
      <c r="GJC35" s="287"/>
      <c r="GJD35" s="287"/>
      <c r="GJE35" s="287"/>
      <c r="GJF35" s="287"/>
      <c r="GJG35" s="287"/>
      <c r="GJH35" s="287"/>
      <c r="GJI35" s="287"/>
      <c r="GJJ35" s="287"/>
      <c r="GJK35" s="287"/>
      <c r="GJL35" s="287"/>
      <c r="GJM35" s="287"/>
      <c r="GJN35" s="287"/>
      <c r="GJO35" s="287"/>
      <c r="GJP35" s="287"/>
      <c r="GJQ35" s="287"/>
      <c r="GJR35" s="287"/>
      <c r="GJS35" s="287"/>
      <c r="GJT35" s="287"/>
      <c r="GJU35" s="287"/>
      <c r="GJV35" s="287"/>
      <c r="GJW35" s="287"/>
      <c r="GJX35" s="287"/>
      <c r="GJY35" s="287"/>
      <c r="GJZ35" s="287"/>
      <c r="GKA35" s="287"/>
      <c r="GKB35" s="287"/>
      <c r="GKC35" s="287"/>
      <c r="GKD35" s="287"/>
      <c r="GKE35" s="287"/>
      <c r="GKF35" s="287"/>
      <c r="GKG35" s="287"/>
      <c r="GKH35" s="287"/>
      <c r="GKI35" s="287"/>
      <c r="GKJ35" s="287"/>
      <c r="GKK35" s="287"/>
      <c r="GKL35" s="287"/>
      <c r="GKM35" s="287"/>
      <c r="GKN35" s="287"/>
      <c r="GKO35" s="287"/>
      <c r="GKP35" s="287"/>
      <c r="GKQ35" s="287"/>
      <c r="GKR35" s="287"/>
      <c r="GKS35" s="287"/>
      <c r="GKT35" s="287"/>
      <c r="GKU35" s="287"/>
      <c r="GKV35" s="287"/>
      <c r="GKW35" s="287"/>
      <c r="GKX35" s="287"/>
      <c r="GKY35" s="287"/>
      <c r="GKZ35" s="287"/>
      <c r="GLA35" s="287"/>
      <c r="GLB35" s="287"/>
      <c r="GLC35" s="287"/>
      <c r="GLD35" s="287"/>
      <c r="GLE35" s="287"/>
      <c r="GLF35" s="287"/>
      <c r="GLG35" s="287"/>
      <c r="GLH35" s="287"/>
      <c r="GLI35" s="287"/>
      <c r="GLJ35" s="287"/>
      <c r="GLK35" s="287"/>
      <c r="GLL35" s="287"/>
      <c r="GLM35" s="287"/>
      <c r="GLN35" s="287"/>
      <c r="GLO35" s="287"/>
      <c r="GLP35" s="287"/>
      <c r="GLQ35" s="287"/>
      <c r="GLR35" s="287"/>
      <c r="GLS35" s="287"/>
      <c r="GLT35" s="287"/>
      <c r="GLU35" s="287"/>
      <c r="GLV35" s="287"/>
      <c r="GLW35" s="287"/>
      <c r="GLX35" s="287"/>
      <c r="GLY35" s="287"/>
      <c r="GLZ35" s="287"/>
      <c r="GMA35" s="287"/>
      <c r="GMB35" s="287"/>
      <c r="GMC35" s="287"/>
      <c r="GMD35" s="287"/>
      <c r="GME35" s="287"/>
      <c r="GMF35" s="287"/>
      <c r="GMG35" s="287"/>
      <c r="GMH35" s="287"/>
      <c r="GMI35" s="287"/>
      <c r="GMJ35" s="287"/>
      <c r="GMK35" s="287"/>
      <c r="GML35" s="287"/>
      <c r="GMM35" s="287"/>
      <c r="GMN35" s="287"/>
      <c r="GMO35" s="287"/>
      <c r="GMP35" s="287"/>
      <c r="GMQ35" s="287"/>
      <c r="GMR35" s="287"/>
      <c r="GMS35" s="287"/>
      <c r="GMT35" s="287"/>
      <c r="GMU35" s="287"/>
      <c r="GMV35" s="287"/>
      <c r="GMW35" s="287"/>
      <c r="GMX35" s="287"/>
      <c r="GMY35" s="287"/>
      <c r="GMZ35" s="287"/>
      <c r="GNA35" s="287"/>
      <c r="GNB35" s="287"/>
      <c r="GNC35" s="287"/>
      <c r="GND35" s="287"/>
      <c r="GNE35" s="287"/>
      <c r="GNF35" s="287"/>
      <c r="GNG35" s="287"/>
      <c r="GNH35" s="287"/>
      <c r="GNI35" s="287"/>
      <c r="GNJ35" s="287"/>
      <c r="GNK35" s="287"/>
      <c r="GNL35" s="287"/>
      <c r="GNM35" s="287"/>
      <c r="GNN35" s="287"/>
      <c r="GNO35" s="287"/>
      <c r="GNP35" s="287"/>
      <c r="GNQ35" s="287"/>
      <c r="GNR35" s="287"/>
      <c r="GNS35" s="287"/>
      <c r="GNT35" s="287"/>
      <c r="GNU35" s="287"/>
      <c r="GNV35" s="287"/>
      <c r="GNW35" s="287"/>
      <c r="GNX35" s="287"/>
      <c r="GNY35" s="287"/>
      <c r="GNZ35" s="287"/>
      <c r="GOA35" s="287"/>
      <c r="GOB35" s="287"/>
      <c r="GOC35" s="287"/>
      <c r="GOD35" s="287"/>
      <c r="GOE35" s="287"/>
      <c r="GOF35" s="287"/>
      <c r="GOG35" s="287"/>
      <c r="GOH35" s="287"/>
      <c r="GOI35" s="287"/>
      <c r="GOJ35" s="287"/>
      <c r="GOK35" s="287"/>
      <c r="GOL35" s="287"/>
      <c r="GOM35" s="287"/>
      <c r="GON35" s="287"/>
      <c r="GOO35" s="287"/>
      <c r="GOP35" s="287"/>
      <c r="GOQ35" s="287"/>
      <c r="GOR35" s="287"/>
      <c r="GOS35" s="287"/>
      <c r="GOT35" s="287"/>
      <c r="GOU35" s="287"/>
      <c r="GOV35" s="287"/>
      <c r="GOW35" s="287"/>
      <c r="GOX35" s="287"/>
      <c r="GOY35" s="287"/>
      <c r="GOZ35" s="287"/>
      <c r="GPA35" s="287"/>
      <c r="GPB35" s="287"/>
      <c r="GPC35" s="287"/>
      <c r="GPD35" s="287"/>
      <c r="GPE35" s="287"/>
      <c r="GPF35" s="287"/>
      <c r="GPG35" s="287"/>
      <c r="GPH35" s="287"/>
      <c r="GPI35" s="287"/>
      <c r="GPJ35" s="287"/>
      <c r="GPK35" s="287"/>
      <c r="GPL35" s="287"/>
      <c r="GPM35" s="287"/>
      <c r="GPN35" s="287"/>
      <c r="GPO35" s="287"/>
      <c r="GPP35" s="287"/>
      <c r="GPQ35" s="287"/>
      <c r="GPR35" s="287"/>
      <c r="GPS35" s="287"/>
      <c r="GPT35" s="287"/>
      <c r="GPU35" s="287"/>
      <c r="GPV35" s="287"/>
      <c r="GPW35" s="287"/>
      <c r="GPX35" s="287"/>
      <c r="GPY35" s="287"/>
      <c r="GPZ35" s="287"/>
      <c r="GQA35" s="287"/>
      <c r="GQB35" s="287"/>
      <c r="GQC35" s="287"/>
      <c r="GQD35" s="287"/>
      <c r="GQE35" s="287"/>
      <c r="GQF35" s="287"/>
      <c r="GQG35" s="287"/>
      <c r="GQH35" s="287"/>
      <c r="GQI35" s="287"/>
      <c r="GQJ35" s="287"/>
      <c r="GQK35" s="287"/>
      <c r="GQL35" s="287"/>
      <c r="GQM35" s="287"/>
      <c r="GQN35" s="287"/>
      <c r="GQO35" s="287"/>
      <c r="GQP35" s="287"/>
      <c r="GQQ35" s="287"/>
      <c r="GQR35" s="287"/>
      <c r="GQS35" s="287"/>
      <c r="GQT35" s="287"/>
      <c r="GQU35" s="287"/>
      <c r="GQV35" s="287"/>
      <c r="GQW35" s="287"/>
      <c r="GQX35" s="287"/>
      <c r="GQY35" s="287"/>
      <c r="GQZ35" s="287"/>
      <c r="GRA35" s="287"/>
      <c r="GRB35" s="287"/>
      <c r="GRC35" s="287"/>
      <c r="GRD35" s="287"/>
      <c r="GRE35" s="287"/>
      <c r="GRF35" s="287"/>
      <c r="GRG35" s="287"/>
      <c r="GRH35" s="287"/>
      <c r="GRI35" s="287"/>
      <c r="GRJ35" s="287"/>
      <c r="GRK35" s="287"/>
      <c r="GRL35" s="287"/>
      <c r="GRM35" s="287"/>
      <c r="GRN35" s="287"/>
      <c r="GRO35" s="287"/>
      <c r="GRP35" s="287"/>
      <c r="GRQ35" s="287"/>
      <c r="GRR35" s="287"/>
      <c r="GRS35" s="287"/>
      <c r="GRT35" s="287"/>
      <c r="GRU35" s="287"/>
      <c r="GRV35" s="287"/>
      <c r="GRW35" s="287"/>
      <c r="GRX35" s="287"/>
      <c r="GRY35" s="287"/>
      <c r="GRZ35" s="287"/>
      <c r="GSA35" s="287"/>
      <c r="GSB35" s="287"/>
      <c r="GSC35" s="287"/>
      <c r="GSD35" s="287"/>
      <c r="GSE35" s="287"/>
      <c r="GSF35" s="287"/>
      <c r="GSG35" s="287"/>
      <c r="GSH35" s="287"/>
      <c r="GSI35" s="287"/>
      <c r="GSJ35" s="287"/>
      <c r="GSK35" s="287"/>
      <c r="GSL35" s="287"/>
      <c r="GSM35" s="287"/>
      <c r="GSN35" s="287"/>
      <c r="GSO35" s="287"/>
      <c r="GSP35" s="287"/>
      <c r="GSQ35" s="287"/>
      <c r="GSR35" s="287"/>
      <c r="GSS35" s="287"/>
      <c r="GST35" s="287"/>
      <c r="GSU35" s="287"/>
      <c r="GSV35" s="287"/>
      <c r="GSW35" s="287"/>
      <c r="GSX35" s="287"/>
      <c r="GSY35" s="287"/>
      <c r="GSZ35" s="287"/>
      <c r="GTA35" s="287"/>
      <c r="GTB35" s="287"/>
      <c r="GTC35" s="287"/>
      <c r="GTD35" s="287"/>
      <c r="GTE35" s="287"/>
      <c r="GTF35" s="287"/>
      <c r="GTG35" s="287"/>
      <c r="GTH35" s="287"/>
      <c r="GTI35" s="287"/>
      <c r="GTJ35" s="287"/>
      <c r="GTK35" s="287"/>
      <c r="GTL35" s="287"/>
      <c r="GTM35" s="287"/>
      <c r="GTN35" s="287"/>
      <c r="GTO35" s="287"/>
      <c r="GTP35" s="287"/>
      <c r="GTQ35" s="287"/>
      <c r="GTR35" s="287"/>
      <c r="GTS35" s="287"/>
      <c r="GTT35" s="287"/>
      <c r="GTU35" s="287"/>
      <c r="GTV35" s="287"/>
      <c r="GTW35" s="287"/>
      <c r="GTX35" s="287"/>
      <c r="GTY35" s="287"/>
      <c r="GTZ35" s="287"/>
      <c r="GUA35" s="287"/>
      <c r="GUB35" s="287"/>
      <c r="GUC35" s="287"/>
      <c r="GUD35" s="287"/>
      <c r="GUE35" s="287"/>
      <c r="GUF35" s="287"/>
      <c r="GUG35" s="287"/>
      <c r="GUH35" s="287"/>
      <c r="GUI35" s="287"/>
      <c r="GUJ35" s="287"/>
      <c r="GUK35" s="287"/>
      <c r="GUL35" s="287"/>
      <c r="GUM35" s="287"/>
      <c r="GUN35" s="287"/>
      <c r="GUO35" s="287"/>
      <c r="GUP35" s="287"/>
      <c r="GUQ35" s="287"/>
      <c r="GUR35" s="287"/>
      <c r="GUS35" s="287"/>
      <c r="GUT35" s="287"/>
      <c r="GUU35" s="287"/>
      <c r="GUV35" s="287"/>
      <c r="GUW35" s="287"/>
      <c r="GUX35" s="287"/>
      <c r="GUY35" s="287"/>
      <c r="GUZ35" s="287"/>
      <c r="GVA35" s="287"/>
      <c r="GVB35" s="287"/>
      <c r="GVC35" s="287"/>
      <c r="GVD35" s="287"/>
      <c r="GVE35" s="287"/>
      <c r="GVF35" s="287"/>
      <c r="GVG35" s="287"/>
      <c r="GVH35" s="287"/>
      <c r="GVI35" s="287"/>
      <c r="GVJ35" s="287"/>
      <c r="GVK35" s="287"/>
      <c r="GVL35" s="287"/>
      <c r="GVM35" s="287"/>
      <c r="GVN35" s="287"/>
      <c r="GVO35" s="287"/>
      <c r="GVP35" s="287"/>
      <c r="GVQ35" s="287"/>
      <c r="GVR35" s="287"/>
      <c r="GVS35" s="287"/>
      <c r="GVT35" s="287"/>
      <c r="GVU35" s="287"/>
      <c r="GVV35" s="287"/>
      <c r="GVW35" s="287"/>
      <c r="GVX35" s="287"/>
      <c r="GVY35" s="287"/>
      <c r="GVZ35" s="287"/>
      <c r="GWA35" s="287"/>
      <c r="GWB35" s="287"/>
      <c r="GWC35" s="287"/>
      <c r="GWD35" s="287"/>
      <c r="GWE35" s="287"/>
      <c r="GWF35" s="287"/>
      <c r="GWG35" s="287"/>
      <c r="GWH35" s="287"/>
      <c r="GWI35" s="287"/>
      <c r="GWJ35" s="287"/>
      <c r="GWK35" s="287"/>
      <c r="GWL35" s="287"/>
      <c r="GWM35" s="287"/>
      <c r="GWN35" s="287"/>
      <c r="GWO35" s="287"/>
      <c r="GWP35" s="287"/>
      <c r="GWQ35" s="287"/>
      <c r="GWR35" s="287"/>
      <c r="GWS35" s="287"/>
      <c r="GWT35" s="287"/>
      <c r="GWU35" s="287"/>
      <c r="GWV35" s="287"/>
      <c r="GWW35" s="287"/>
      <c r="GWX35" s="287"/>
      <c r="GWY35" s="287"/>
      <c r="GWZ35" s="287"/>
      <c r="GXA35" s="287"/>
      <c r="GXB35" s="287"/>
      <c r="GXC35" s="287"/>
      <c r="GXD35" s="287"/>
      <c r="GXE35" s="287"/>
      <c r="GXF35" s="287"/>
      <c r="GXG35" s="287"/>
      <c r="GXH35" s="287"/>
      <c r="GXI35" s="287"/>
      <c r="GXJ35" s="287"/>
      <c r="GXK35" s="287"/>
      <c r="GXL35" s="287"/>
      <c r="GXM35" s="287"/>
      <c r="GXN35" s="287"/>
      <c r="GXO35" s="287"/>
      <c r="GXP35" s="287"/>
      <c r="GXQ35" s="287"/>
      <c r="GXR35" s="287"/>
      <c r="GXS35" s="287"/>
      <c r="GXT35" s="287"/>
      <c r="GXU35" s="287"/>
      <c r="GXV35" s="287"/>
      <c r="GXW35" s="287"/>
      <c r="GXX35" s="287"/>
      <c r="GXY35" s="287"/>
      <c r="GXZ35" s="287"/>
      <c r="GYA35" s="287"/>
      <c r="GYB35" s="287"/>
      <c r="GYC35" s="287"/>
      <c r="GYD35" s="287"/>
      <c r="GYE35" s="287"/>
      <c r="GYF35" s="287"/>
      <c r="GYG35" s="287"/>
      <c r="GYH35" s="287"/>
      <c r="GYI35" s="287"/>
      <c r="GYJ35" s="287"/>
      <c r="GYK35" s="287"/>
      <c r="GYL35" s="287"/>
      <c r="GYM35" s="287"/>
      <c r="GYN35" s="287"/>
      <c r="GYO35" s="287"/>
      <c r="GYP35" s="287"/>
      <c r="GYQ35" s="287"/>
      <c r="GYR35" s="287"/>
      <c r="GYS35" s="287"/>
      <c r="GYT35" s="287"/>
      <c r="GYU35" s="287"/>
      <c r="GYV35" s="287"/>
      <c r="GYW35" s="287"/>
      <c r="GYX35" s="287"/>
      <c r="GYY35" s="287"/>
      <c r="GYZ35" s="287"/>
      <c r="GZA35" s="287"/>
      <c r="GZB35" s="287"/>
      <c r="GZC35" s="287"/>
      <c r="GZD35" s="287"/>
      <c r="GZE35" s="287"/>
      <c r="GZF35" s="287"/>
      <c r="GZG35" s="287"/>
      <c r="GZH35" s="287"/>
      <c r="GZI35" s="287"/>
      <c r="GZJ35" s="287"/>
      <c r="GZK35" s="287"/>
      <c r="GZL35" s="287"/>
      <c r="GZM35" s="287"/>
      <c r="GZN35" s="287"/>
      <c r="GZO35" s="287"/>
      <c r="GZP35" s="287"/>
      <c r="GZQ35" s="287"/>
      <c r="GZR35" s="287"/>
      <c r="GZS35" s="287"/>
      <c r="GZT35" s="287"/>
      <c r="GZU35" s="287"/>
      <c r="GZV35" s="287"/>
      <c r="GZW35" s="287"/>
      <c r="GZX35" s="287"/>
      <c r="GZY35" s="287"/>
      <c r="GZZ35" s="287"/>
      <c r="HAA35" s="287"/>
      <c r="HAB35" s="287"/>
      <c r="HAC35" s="287"/>
      <c r="HAD35" s="287"/>
      <c r="HAE35" s="287"/>
      <c r="HAF35" s="287"/>
      <c r="HAG35" s="287"/>
      <c r="HAH35" s="287"/>
      <c r="HAI35" s="287"/>
      <c r="HAJ35" s="287"/>
      <c r="HAK35" s="287"/>
      <c r="HAL35" s="287"/>
      <c r="HAM35" s="287"/>
      <c r="HAN35" s="287"/>
      <c r="HAO35" s="287"/>
      <c r="HAP35" s="287"/>
      <c r="HAQ35" s="287"/>
      <c r="HAR35" s="287"/>
      <c r="HAS35" s="287"/>
      <c r="HAT35" s="287"/>
      <c r="HAU35" s="287"/>
      <c r="HAV35" s="287"/>
      <c r="HAW35" s="287"/>
      <c r="HAX35" s="287"/>
      <c r="HAY35" s="287"/>
      <c r="HAZ35" s="287"/>
      <c r="HBA35" s="287"/>
      <c r="HBB35" s="287"/>
      <c r="HBC35" s="287"/>
      <c r="HBD35" s="287"/>
      <c r="HBE35" s="287"/>
      <c r="HBF35" s="287"/>
      <c r="HBG35" s="287"/>
      <c r="HBH35" s="287"/>
      <c r="HBI35" s="287"/>
      <c r="HBJ35" s="287"/>
      <c r="HBK35" s="287"/>
      <c r="HBL35" s="287"/>
      <c r="HBM35" s="287"/>
      <c r="HBN35" s="287"/>
      <c r="HBO35" s="287"/>
      <c r="HBP35" s="287"/>
      <c r="HBQ35" s="287"/>
      <c r="HBR35" s="287"/>
      <c r="HBS35" s="287"/>
      <c r="HBT35" s="287"/>
      <c r="HBU35" s="287"/>
      <c r="HBV35" s="287"/>
      <c r="HBW35" s="287"/>
      <c r="HBX35" s="287"/>
      <c r="HBY35" s="287"/>
      <c r="HBZ35" s="287"/>
      <c r="HCA35" s="287"/>
      <c r="HCB35" s="287"/>
      <c r="HCC35" s="287"/>
      <c r="HCD35" s="287"/>
      <c r="HCE35" s="287"/>
      <c r="HCF35" s="287"/>
      <c r="HCG35" s="287"/>
      <c r="HCH35" s="287"/>
      <c r="HCI35" s="287"/>
      <c r="HCJ35" s="287"/>
      <c r="HCK35" s="287"/>
      <c r="HCL35" s="287"/>
      <c r="HCM35" s="287"/>
      <c r="HCN35" s="287"/>
      <c r="HCO35" s="287"/>
      <c r="HCP35" s="287"/>
      <c r="HCQ35" s="287"/>
      <c r="HCR35" s="287"/>
      <c r="HCS35" s="287"/>
      <c r="HCT35" s="287"/>
      <c r="HCU35" s="287"/>
      <c r="HCV35" s="287"/>
      <c r="HCW35" s="287"/>
      <c r="HCX35" s="287"/>
      <c r="HCY35" s="287"/>
      <c r="HCZ35" s="287"/>
      <c r="HDA35" s="287"/>
      <c r="HDB35" s="287"/>
      <c r="HDC35" s="287"/>
      <c r="HDD35" s="287"/>
      <c r="HDE35" s="287"/>
      <c r="HDF35" s="287"/>
      <c r="HDG35" s="287"/>
      <c r="HDH35" s="287"/>
      <c r="HDI35" s="287"/>
      <c r="HDJ35" s="287"/>
      <c r="HDK35" s="287"/>
      <c r="HDL35" s="287"/>
      <c r="HDM35" s="287"/>
      <c r="HDN35" s="287"/>
      <c r="HDO35" s="287"/>
      <c r="HDP35" s="287"/>
      <c r="HDQ35" s="287"/>
      <c r="HDR35" s="287"/>
      <c r="HDS35" s="287"/>
      <c r="HDT35" s="287"/>
      <c r="HDU35" s="287"/>
      <c r="HDV35" s="287"/>
      <c r="HDW35" s="287"/>
      <c r="HDX35" s="287"/>
      <c r="HDY35" s="287"/>
      <c r="HDZ35" s="287"/>
      <c r="HEA35" s="287"/>
      <c r="HEB35" s="287"/>
      <c r="HEC35" s="287"/>
      <c r="HED35" s="287"/>
      <c r="HEE35" s="287"/>
      <c r="HEF35" s="287"/>
      <c r="HEG35" s="287"/>
      <c r="HEH35" s="287"/>
      <c r="HEI35" s="287"/>
      <c r="HEJ35" s="287"/>
      <c r="HEK35" s="287"/>
      <c r="HEL35" s="287"/>
      <c r="HEM35" s="287"/>
      <c r="HEN35" s="287"/>
      <c r="HEO35" s="287"/>
      <c r="HEP35" s="287"/>
      <c r="HEQ35" s="287"/>
      <c r="HER35" s="287"/>
      <c r="HES35" s="287"/>
      <c r="HET35" s="287"/>
      <c r="HEU35" s="287"/>
      <c r="HEV35" s="287"/>
      <c r="HEW35" s="287"/>
      <c r="HEX35" s="287"/>
      <c r="HEY35" s="287"/>
      <c r="HEZ35" s="287"/>
      <c r="HFA35" s="287"/>
      <c r="HFB35" s="287"/>
      <c r="HFC35" s="287"/>
      <c r="HFD35" s="287"/>
      <c r="HFE35" s="287"/>
      <c r="HFF35" s="287"/>
      <c r="HFG35" s="287"/>
      <c r="HFH35" s="287"/>
      <c r="HFI35" s="287"/>
      <c r="HFJ35" s="287"/>
      <c r="HFK35" s="287"/>
      <c r="HFL35" s="287"/>
      <c r="HFM35" s="287"/>
      <c r="HFN35" s="287"/>
      <c r="HFO35" s="287"/>
      <c r="HFP35" s="287"/>
      <c r="HFQ35" s="287"/>
      <c r="HFR35" s="287"/>
      <c r="HFS35" s="287"/>
      <c r="HFT35" s="287"/>
      <c r="HFU35" s="287"/>
      <c r="HFV35" s="287"/>
      <c r="HFW35" s="287"/>
      <c r="HFX35" s="287"/>
      <c r="HFY35" s="287"/>
      <c r="HFZ35" s="287"/>
      <c r="HGA35" s="287"/>
      <c r="HGB35" s="287"/>
      <c r="HGC35" s="287"/>
      <c r="HGD35" s="287"/>
      <c r="HGE35" s="287"/>
      <c r="HGF35" s="287"/>
      <c r="HGG35" s="287"/>
      <c r="HGH35" s="287"/>
      <c r="HGI35" s="287"/>
      <c r="HGJ35" s="287"/>
      <c r="HGK35" s="287"/>
      <c r="HGL35" s="287"/>
      <c r="HGM35" s="287"/>
      <c r="HGN35" s="287"/>
      <c r="HGO35" s="287"/>
      <c r="HGP35" s="287"/>
      <c r="HGQ35" s="287"/>
      <c r="HGR35" s="287"/>
      <c r="HGS35" s="287"/>
      <c r="HGT35" s="287"/>
      <c r="HGU35" s="287"/>
      <c r="HGV35" s="287"/>
      <c r="HGW35" s="287"/>
      <c r="HGX35" s="287"/>
      <c r="HGY35" s="287"/>
      <c r="HGZ35" s="287"/>
      <c r="HHA35" s="287"/>
      <c r="HHB35" s="287"/>
      <c r="HHC35" s="287"/>
      <c r="HHD35" s="287"/>
      <c r="HHE35" s="287"/>
      <c r="HHF35" s="287"/>
      <c r="HHG35" s="287"/>
      <c r="HHH35" s="287"/>
      <c r="HHI35" s="287"/>
      <c r="HHJ35" s="287"/>
      <c r="HHK35" s="287"/>
      <c r="HHL35" s="287"/>
      <c r="HHM35" s="287"/>
      <c r="HHN35" s="287"/>
      <c r="HHO35" s="287"/>
      <c r="HHP35" s="287"/>
      <c r="HHQ35" s="287"/>
      <c r="HHR35" s="287"/>
      <c r="HHS35" s="287"/>
      <c r="HHT35" s="287"/>
      <c r="HHU35" s="287"/>
      <c r="HHV35" s="287"/>
      <c r="HHW35" s="287"/>
      <c r="HHX35" s="287"/>
      <c r="HHY35" s="287"/>
      <c r="HHZ35" s="287"/>
      <c r="HIA35" s="287"/>
      <c r="HIB35" s="287"/>
      <c r="HIC35" s="287"/>
      <c r="HID35" s="287"/>
      <c r="HIE35" s="287"/>
      <c r="HIF35" s="287"/>
      <c r="HIG35" s="287"/>
      <c r="HIH35" s="287"/>
      <c r="HII35" s="287"/>
      <c r="HIJ35" s="287"/>
      <c r="HIK35" s="287"/>
      <c r="HIL35" s="287"/>
      <c r="HIM35" s="287"/>
      <c r="HIN35" s="287"/>
      <c r="HIO35" s="287"/>
      <c r="HIP35" s="287"/>
      <c r="HIQ35" s="287"/>
      <c r="HIR35" s="287"/>
      <c r="HIS35" s="287"/>
      <c r="HIT35" s="287"/>
      <c r="HIU35" s="287"/>
      <c r="HIV35" s="287"/>
      <c r="HIW35" s="287"/>
      <c r="HIX35" s="287"/>
      <c r="HIY35" s="287"/>
      <c r="HIZ35" s="287"/>
      <c r="HJA35" s="287"/>
      <c r="HJB35" s="287"/>
      <c r="HJC35" s="287"/>
      <c r="HJD35" s="287"/>
      <c r="HJE35" s="287"/>
      <c r="HJF35" s="287"/>
      <c r="HJG35" s="287"/>
      <c r="HJH35" s="287"/>
      <c r="HJI35" s="287"/>
      <c r="HJJ35" s="287"/>
      <c r="HJK35" s="287"/>
      <c r="HJL35" s="287"/>
      <c r="HJM35" s="287"/>
      <c r="HJN35" s="287"/>
      <c r="HJO35" s="287"/>
      <c r="HJP35" s="287"/>
      <c r="HJQ35" s="287"/>
      <c r="HJR35" s="287"/>
      <c r="HJS35" s="287"/>
      <c r="HJT35" s="287"/>
      <c r="HJU35" s="287"/>
      <c r="HJV35" s="287"/>
      <c r="HJW35" s="287"/>
      <c r="HJX35" s="287"/>
      <c r="HJY35" s="287"/>
      <c r="HJZ35" s="287"/>
      <c r="HKA35" s="287"/>
      <c r="HKB35" s="287"/>
      <c r="HKC35" s="287"/>
      <c r="HKD35" s="287"/>
      <c r="HKE35" s="287"/>
      <c r="HKF35" s="287"/>
      <c r="HKG35" s="287"/>
      <c r="HKH35" s="287"/>
      <c r="HKI35" s="287"/>
      <c r="HKJ35" s="287"/>
      <c r="HKK35" s="287"/>
      <c r="HKL35" s="287"/>
      <c r="HKM35" s="287"/>
      <c r="HKN35" s="287"/>
      <c r="HKO35" s="287"/>
      <c r="HKP35" s="287"/>
      <c r="HKQ35" s="287"/>
      <c r="HKR35" s="287"/>
      <c r="HKS35" s="287"/>
      <c r="HKT35" s="287"/>
      <c r="HKU35" s="287"/>
      <c r="HKV35" s="287"/>
      <c r="HKW35" s="287"/>
      <c r="HKX35" s="287"/>
      <c r="HKY35" s="287"/>
      <c r="HKZ35" s="287"/>
      <c r="HLA35" s="287"/>
      <c r="HLB35" s="287"/>
      <c r="HLC35" s="287"/>
      <c r="HLD35" s="287"/>
      <c r="HLE35" s="287"/>
      <c r="HLF35" s="287"/>
      <c r="HLG35" s="287"/>
      <c r="HLH35" s="287"/>
      <c r="HLI35" s="287"/>
      <c r="HLJ35" s="287"/>
      <c r="HLK35" s="287"/>
      <c r="HLL35" s="287"/>
      <c r="HLM35" s="287"/>
      <c r="HLN35" s="287"/>
      <c r="HLO35" s="287"/>
      <c r="HLP35" s="287"/>
      <c r="HLQ35" s="287"/>
      <c r="HLR35" s="287"/>
      <c r="HLS35" s="287"/>
      <c r="HLT35" s="287"/>
      <c r="HLU35" s="287"/>
      <c r="HLV35" s="287"/>
      <c r="HLW35" s="287"/>
      <c r="HLX35" s="287"/>
      <c r="HLY35" s="287"/>
      <c r="HLZ35" s="287"/>
      <c r="HMA35" s="287"/>
      <c r="HMB35" s="287"/>
      <c r="HMC35" s="287"/>
      <c r="HMD35" s="287"/>
      <c r="HME35" s="287"/>
      <c r="HMF35" s="287"/>
      <c r="HMG35" s="287"/>
      <c r="HMH35" s="287"/>
      <c r="HMI35" s="287"/>
      <c r="HMJ35" s="287"/>
      <c r="HMK35" s="287"/>
      <c r="HML35" s="287"/>
      <c r="HMM35" s="287"/>
      <c r="HMN35" s="287"/>
      <c r="HMO35" s="287"/>
      <c r="HMP35" s="287"/>
      <c r="HMQ35" s="287"/>
      <c r="HMR35" s="287"/>
      <c r="HMS35" s="287"/>
      <c r="HMT35" s="287"/>
      <c r="HMU35" s="287"/>
      <c r="HMV35" s="287"/>
      <c r="HMW35" s="287"/>
      <c r="HMX35" s="287"/>
      <c r="HMY35" s="287"/>
      <c r="HMZ35" s="287"/>
      <c r="HNA35" s="287"/>
      <c r="HNB35" s="287"/>
      <c r="HNC35" s="287"/>
      <c r="HND35" s="287"/>
      <c r="HNE35" s="287"/>
      <c r="HNF35" s="287"/>
      <c r="HNG35" s="287"/>
      <c r="HNH35" s="287"/>
      <c r="HNI35" s="287"/>
      <c r="HNJ35" s="287"/>
      <c r="HNK35" s="287"/>
      <c r="HNL35" s="287"/>
      <c r="HNM35" s="287"/>
      <c r="HNN35" s="287"/>
      <c r="HNO35" s="287"/>
      <c r="HNP35" s="287"/>
      <c r="HNQ35" s="287"/>
      <c r="HNR35" s="287"/>
      <c r="HNS35" s="287"/>
      <c r="HNT35" s="287"/>
      <c r="HNU35" s="287"/>
      <c r="HNV35" s="287"/>
      <c r="HNW35" s="287"/>
      <c r="HNX35" s="287"/>
      <c r="HNY35" s="287"/>
      <c r="HNZ35" s="287"/>
      <c r="HOA35" s="287"/>
      <c r="HOB35" s="287"/>
      <c r="HOC35" s="287"/>
      <c r="HOD35" s="287"/>
      <c r="HOE35" s="287"/>
      <c r="HOF35" s="287"/>
      <c r="HOG35" s="287"/>
      <c r="HOH35" s="287"/>
      <c r="HOI35" s="287"/>
      <c r="HOJ35" s="287"/>
      <c r="HOK35" s="287"/>
      <c r="HOL35" s="287"/>
      <c r="HOM35" s="287"/>
      <c r="HON35" s="287"/>
      <c r="HOO35" s="287"/>
      <c r="HOP35" s="287"/>
      <c r="HOQ35" s="287"/>
      <c r="HOR35" s="287"/>
      <c r="HOS35" s="287"/>
      <c r="HOT35" s="287"/>
      <c r="HOU35" s="287"/>
      <c r="HOV35" s="287"/>
      <c r="HOW35" s="287"/>
      <c r="HOX35" s="287"/>
      <c r="HOY35" s="287"/>
      <c r="HOZ35" s="287"/>
      <c r="HPA35" s="287"/>
      <c r="HPB35" s="287"/>
      <c r="HPC35" s="287"/>
      <c r="HPD35" s="287"/>
      <c r="HPE35" s="287"/>
      <c r="HPF35" s="287"/>
      <c r="HPG35" s="287"/>
      <c r="HPH35" s="287"/>
      <c r="HPI35" s="287"/>
      <c r="HPJ35" s="287"/>
      <c r="HPK35" s="287"/>
      <c r="HPL35" s="287"/>
      <c r="HPM35" s="287"/>
      <c r="HPN35" s="287"/>
      <c r="HPO35" s="287"/>
      <c r="HPP35" s="287"/>
      <c r="HPQ35" s="287"/>
      <c r="HPR35" s="287"/>
      <c r="HPS35" s="287"/>
      <c r="HPT35" s="287"/>
      <c r="HPU35" s="287"/>
      <c r="HPV35" s="287"/>
      <c r="HPW35" s="287"/>
      <c r="HPX35" s="287"/>
      <c r="HPY35" s="287"/>
      <c r="HPZ35" s="287"/>
      <c r="HQA35" s="287"/>
      <c r="HQB35" s="287"/>
      <c r="HQC35" s="287"/>
      <c r="HQD35" s="287"/>
      <c r="HQE35" s="287"/>
      <c r="HQF35" s="287"/>
      <c r="HQG35" s="287"/>
      <c r="HQH35" s="287"/>
      <c r="HQI35" s="287"/>
      <c r="HQJ35" s="287"/>
      <c r="HQK35" s="287"/>
      <c r="HQL35" s="287"/>
      <c r="HQM35" s="287"/>
      <c r="HQN35" s="287"/>
      <c r="HQO35" s="287"/>
      <c r="HQP35" s="287"/>
      <c r="HQQ35" s="287"/>
      <c r="HQR35" s="287"/>
      <c r="HQS35" s="287"/>
      <c r="HQT35" s="287"/>
      <c r="HQU35" s="287"/>
      <c r="HQV35" s="287"/>
      <c r="HQW35" s="287"/>
      <c r="HQX35" s="287"/>
      <c r="HQY35" s="287"/>
      <c r="HQZ35" s="287"/>
      <c r="HRA35" s="287"/>
      <c r="HRB35" s="287"/>
      <c r="HRC35" s="287"/>
      <c r="HRD35" s="287"/>
      <c r="HRE35" s="287"/>
      <c r="HRF35" s="287"/>
      <c r="HRG35" s="287"/>
      <c r="HRH35" s="287"/>
      <c r="HRI35" s="287"/>
      <c r="HRJ35" s="287"/>
      <c r="HRK35" s="287"/>
      <c r="HRL35" s="287"/>
      <c r="HRM35" s="287"/>
      <c r="HRN35" s="287"/>
      <c r="HRO35" s="287"/>
      <c r="HRP35" s="287"/>
      <c r="HRQ35" s="287"/>
      <c r="HRR35" s="287"/>
      <c r="HRS35" s="287"/>
      <c r="HRT35" s="287"/>
      <c r="HRU35" s="287"/>
      <c r="HRV35" s="287"/>
      <c r="HRW35" s="287"/>
      <c r="HRX35" s="287"/>
      <c r="HRY35" s="287"/>
      <c r="HRZ35" s="287"/>
      <c r="HSA35" s="287"/>
      <c r="HSB35" s="287"/>
      <c r="HSC35" s="287"/>
      <c r="HSD35" s="287"/>
      <c r="HSE35" s="287"/>
      <c r="HSF35" s="287"/>
      <c r="HSG35" s="287"/>
      <c r="HSH35" s="287"/>
      <c r="HSI35" s="287"/>
      <c r="HSJ35" s="287"/>
      <c r="HSK35" s="287"/>
      <c r="HSL35" s="287"/>
      <c r="HSM35" s="287"/>
      <c r="HSN35" s="287"/>
      <c r="HSO35" s="287"/>
      <c r="HSP35" s="287"/>
      <c r="HSQ35" s="287"/>
      <c r="HSR35" s="287"/>
      <c r="HSS35" s="287"/>
      <c r="HST35" s="287"/>
      <c r="HSU35" s="287"/>
      <c r="HSV35" s="287"/>
      <c r="HSW35" s="287"/>
      <c r="HSX35" s="287"/>
      <c r="HSY35" s="287"/>
      <c r="HSZ35" s="287"/>
      <c r="HTA35" s="287"/>
      <c r="HTB35" s="287"/>
      <c r="HTC35" s="287"/>
      <c r="HTD35" s="287"/>
      <c r="HTE35" s="287"/>
      <c r="HTF35" s="287"/>
      <c r="HTG35" s="287"/>
      <c r="HTH35" s="287"/>
      <c r="HTI35" s="287"/>
      <c r="HTJ35" s="287"/>
      <c r="HTK35" s="287"/>
      <c r="HTL35" s="287"/>
      <c r="HTM35" s="287"/>
      <c r="HTN35" s="287"/>
      <c r="HTO35" s="287"/>
      <c r="HTP35" s="287"/>
      <c r="HTQ35" s="287"/>
      <c r="HTR35" s="287"/>
      <c r="HTS35" s="287"/>
      <c r="HTT35" s="287"/>
      <c r="HTU35" s="287"/>
      <c r="HTV35" s="287"/>
      <c r="HTW35" s="287"/>
      <c r="HTX35" s="287"/>
      <c r="HTY35" s="287"/>
      <c r="HTZ35" s="287"/>
      <c r="HUA35" s="287"/>
      <c r="HUB35" s="287"/>
      <c r="HUC35" s="287"/>
      <c r="HUD35" s="287"/>
      <c r="HUE35" s="287"/>
      <c r="HUF35" s="287"/>
      <c r="HUG35" s="287"/>
      <c r="HUH35" s="287"/>
      <c r="HUI35" s="287"/>
      <c r="HUJ35" s="287"/>
      <c r="HUK35" s="287"/>
      <c r="HUL35" s="287"/>
      <c r="HUM35" s="287"/>
      <c r="HUN35" s="287"/>
      <c r="HUO35" s="287"/>
      <c r="HUP35" s="287"/>
      <c r="HUQ35" s="287"/>
      <c r="HUR35" s="287"/>
      <c r="HUS35" s="287"/>
      <c r="HUT35" s="287"/>
      <c r="HUU35" s="287"/>
      <c r="HUV35" s="287"/>
      <c r="HUW35" s="287"/>
      <c r="HUX35" s="287"/>
      <c r="HUY35" s="287"/>
      <c r="HUZ35" s="287"/>
      <c r="HVA35" s="287"/>
      <c r="HVB35" s="287"/>
      <c r="HVC35" s="287"/>
      <c r="HVD35" s="287"/>
      <c r="HVE35" s="287"/>
      <c r="HVF35" s="287"/>
      <c r="HVG35" s="287"/>
      <c r="HVH35" s="287"/>
      <c r="HVI35" s="287"/>
      <c r="HVJ35" s="287"/>
      <c r="HVK35" s="287"/>
      <c r="HVL35" s="287"/>
      <c r="HVM35" s="287"/>
      <c r="HVN35" s="287"/>
      <c r="HVO35" s="287"/>
      <c r="HVP35" s="287"/>
      <c r="HVQ35" s="287"/>
      <c r="HVR35" s="287"/>
      <c r="HVS35" s="287"/>
      <c r="HVT35" s="287"/>
      <c r="HVU35" s="287"/>
      <c r="HVV35" s="287"/>
      <c r="HVW35" s="287"/>
      <c r="HVX35" s="287"/>
      <c r="HVY35" s="287"/>
      <c r="HVZ35" s="287"/>
      <c r="HWA35" s="287"/>
      <c r="HWB35" s="287"/>
      <c r="HWC35" s="287"/>
      <c r="HWD35" s="287"/>
      <c r="HWE35" s="287"/>
      <c r="HWF35" s="287"/>
      <c r="HWG35" s="287"/>
      <c r="HWH35" s="287"/>
      <c r="HWI35" s="287"/>
      <c r="HWJ35" s="287"/>
      <c r="HWK35" s="287"/>
      <c r="HWL35" s="287"/>
      <c r="HWM35" s="287"/>
      <c r="HWN35" s="287"/>
      <c r="HWO35" s="287"/>
      <c r="HWP35" s="287"/>
      <c r="HWQ35" s="287"/>
      <c r="HWR35" s="287"/>
      <c r="HWS35" s="287"/>
      <c r="HWT35" s="287"/>
      <c r="HWU35" s="287"/>
      <c r="HWV35" s="287"/>
      <c r="HWW35" s="287"/>
      <c r="HWX35" s="287"/>
      <c r="HWY35" s="287"/>
      <c r="HWZ35" s="287"/>
      <c r="HXA35" s="287"/>
      <c r="HXB35" s="287"/>
      <c r="HXC35" s="287"/>
      <c r="HXD35" s="287"/>
      <c r="HXE35" s="287"/>
      <c r="HXF35" s="287"/>
      <c r="HXG35" s="287"/>
      <c r="HXH35" s="287"/>
      <c r="HXI35" s="287"/>
      <c r="HXJ35" s="287"/>
      <c r="HXK35" s="287"/>
      <c r="HXL35" s="287"/>
      <c r="HXM35" s="287"/>
      <c r="HXN35" s="287"/>
      <c r="HXO35" s="287"/>
      <c r="HXP35" s="287"/>
      <c r="HXQ35" s="287"/>
      <c r="HXR35" s="287"/>
      <c r="HXS35" s="287"/>
      <c r="HXT35" s="287"/>
      <c r="HXU35" s="287"/>
      <c r="HXV35" s="287"/>
      <c r="HXW35" s="287"/>
      <c r="HXX35" s="287"/>
      <c r="HXY35" s="287"/>
      <c r="HXZ35" s="287"/>
      <c r="HYA35" s="287"/>
      <c r="HYB35" s="287"/>
      <c r="HYC35" s="287"/>
      <c r="HYD35" s="287"/>
      <c r="HYE35" s="287"/>
      <c r="HYF35" s="287"/>
      <c r="HYG35" s="287"/>
      <c r="HYH35" s="287"/>
      <c r="HYI35" s="287"/>
      <c r="HYJ35" s="287"/>
      <c r="HYK35" s="287"/>
      <c r="HYL35" s="287"/>
      <c r="HYM35" s="287"/>
      <c r="HYN35" s="287"/>
      <c r="HYO35" s="287"/>
      <c r="HYP35" s="287"/>
      <c r="HYQ35" s="287"/>
      <c r="HYR35" s="287"/>
      <c r="HYS35" s="287"/>
      <c r="HYT35" s="287"/>
      <c r="HYU35" s="287"/>
      <c r="HYV35" s="287"/>
      <c r="HYW35" s="287"/>
      <c r="HYX35" s="287"/>
      <c r="HYY35" s="287"/>
      <c r="HYZ35" s="287"/>
      <c r="HZA35" s="287"/>
      <c r="HZB35" s="287"/>
      <c r="HZC35" s="287"/>
      <c r="HZD35" s="287"/>
      <c r="HZE35" s="287"/>
      <c r="HZF35" s="287"/>
      <c r="HZG35" s="287"/>
      <c r="HZH35" s="287"/>
      <c r="HZI35" s="287"/>
      <c r="HZJ35" s="287"/>
      <c r="HZK35" s="287"/>
      <c r="HZL35" s="287"/>
      <c r="HZM35" s="287"/>
      <c r="HZN35" s="287"/>
      <c r="HZO35" s="287"/>
      <c r="HZP35" s="287"/>
      <c r="HZQ35" s="287"/>
      <c r="HZR35" s="287"/>
      <c r="HZS35" s="287"/>
      <c r="HZT35" s="287"/>
      <c r="HZU35" s="287"/>
      <c r="HZV35" s="287"/>
      <c r="HZW35" s="287"/>
      <c r="HZX35" s="287"/>
      <c r="HZY35" s="287"/>
      <c r="HZZ35" s="287"/>
      <c r="IAA35" s="287"/>
      <c r="IAB35" s="287"/>
      <c r="IAC35" s="287"/>
      <c r="IAD35" s="287"/>
      <c r="IAE35" s="287"/>
      <c r="IAF35" s="287"/>
      <c r="IAG35" s="287"/>
      <c r="IAH35" s="287"/>
      <c r="IAI35" s="287"/>
      <c r="IAJ35" s="287"/>
      <c r="IAK35" s="287"/>
      <c r="IAL35" s="287"/>
      <c r="IAM35" s="287"/>
      <c r="IAN35" s="287"/>
      <c r="IAO35" s="287"/>
      <c r="IAP35" s="287"/>
      <c r="IAQ35" s="287"/>
      <c r="IAR35" s="287"/>
      <c r="IAS35" s="287"/>
      <c r="IAT35" s="287"/>
      <c r="IAU35" s="287"/>
      <c r="IAV35" s="287"/>
      <c r="IAW35" s="287"/>
      <c r="IAX35" s="287"/>
      <c r="IAY35" s="287"/>
      <c r="IAZ35" s="287"/>
      <c r="IBA35" s="287"/>
      <c r="IBB35" s="287"/>
      <c r="IBC35" s="287"/>
      <c r="IBD35" s="287"/>
      <c r="IBE35" s="287"/>
      <c r="IBF35" s="287"/>
      <c r="IBG35" s="287"/>
      <c r="IBH35" s="287"/>
      <c r="IBI35" s="287"/>
      <c r="IBJ35" s="287"/>
      <c r="IBK35" s="287"/>
      <c r="IBL35" s="287"/>
      <c r="IBM35" s="287"/>
      <c r="IBN35" s="287"/>
      <c r="IBO35" s="287"/>
      <c r="IBP35" s="287"/>
      <c r="IBQ35" s="287"/>
      <c r="IBR35" s="287"/>
      <c r="IBS35" s="287"/>
      <c r="IBT35" s="287"/>
      <c r="IBU35" s="287"/>
      <c r="IBV35" s="287"/>
      <c r="IBW35" s="287"/>
      <c r="IBX35" s="287"/>
      <c r="IBY35" s="287"/>
      <c r="IBZ35" s="287"/>
      <c r="ICA35" s="287"/>
      <c r="ICB35" s="287"/>
      <c r="ICC35" s="287"/>
      <c r="ICD35" s="287"/>
      <c r="ICE35" s="287"/>
      <c r="ICF35" s="287"/>
      <c r="ICG35" s="287"/>
      <c r="ICH35" s="287"/>
      <c r="ICI35" s="287"/>
      <c r="ICJ35" s="287"/>
      <c r="ICK35" s="287"/>
      <c r="ICL35" s="287"/>
      <c r="ICM35" s="287"/>
      <c r="ICN35" s="287"/>
      <c r="ICO35" s="287"/>
      <c r="ICP35" s="287"/>
      <c r="ICQ35" s="287"/>
      <c r="ICR35" s="287"/>
      <c r="ICS35" s="287"/>
      <c r="ICT35" s="287"/>
      <c r="ICU35" s="287"/>
      <c r="ICV35" s="287"/>
      <c r="ICW35" s="287"/>
      <c r="ICX35" s="287"/>
      <c r="ICY35" s="287"/>
      <c r="ICZ35" s="287"/>
      <c r="IDA35" s="287"/>
      <c r="IDB35" s="287"/>
      <c r="IDC35" s="287"/>
      <c r="IDD35" s="287"/>
      <c r="IDE35" s="287"/>
      <c r="IDF35" s="287"/>
      <c r="IDG35" s="287"/>
      <c r="IDH35" s="287"/>
      <c r="IDI35" s="287"/>
      <c r="IDJ35" s="287"/>
      <c r="IDK35" s="287"/>
      <c r="IDL35" s="287"/>
      <c r="IDM35" s="287"/>
      <c r="IDN35" s="287"/>
      <c r="IDO35" s="287"/>
      <c r="IDP35" s="287"/>
      <c r="IDQ35" s="287"/>
      <c r="IDR35" s="287"/>
      <c r="IDS35" s="287"/>
      <c r="IDT35" s="287"/>
      <c r="IDU35" s="287"/>
      <c r="IDV35" s="287"/>
      <c r="IDW35" s="287"/>
      <c r="IDX35" s="287"/>
      <c r="IDY35" s="287"/>
      <c r="IDZ35" s="287"/>
      <c r="IEA35" s="287"/>
      <c r="IEB35" s="287"/>
      <c r="IEC35" s="287"/>
      <c r="IED35" s="287"/>
      <c r="IEE35" s="287"/>
      <c r="IEF35" s="287"/>
      <c r="IEG35" s="287"/>
      <c r="IEH35" s="287"/>
      <c r="IEI35" s="287"/>
      <c r="IEJ35" s="287"/>
      <c r="IEK35" s="287"/>
      <c r="IEL35" s="287"/>
      <c r="IEM35" s="287"/>
      <c r="IEN35" s="287"/>
      <c r="IEO35" s="287"/>
      <c r="IEP35" s="287"/>
      <c r="IEQ35" s="287"/>
      <c r="IER35" s="287"/>
      <c r="IES35" s="287"/>
      <c r="IET35" s="287"/>
      <c r="IEU35" s="287"/>
      <c r="IEV35" s="287"/>
      <c r="IEW35" s="287"/>
      <c r="IEX35" s="287"/>
      <c r="IEY35" s="287"/>
      <c r="IEZ35" s="287"/>
      <c r="IFA35" s="287"/>
      <c r="IFB35" s="287"/>
      <c r="IFC35" s="287"/>
      <c r="IFD35" s="287"/>
      <c r="IFE35" s="287"/>
      <c r="IFF35" s="287"/>
      <c r="IFG35" s="287"/>
      <c r="IFH35" s="287"/>
      <c r="IFI35" s="287"/>
      <c r="IFJ35" s="287"/>
      <c r="IFK35" s="287"/>
      <c r="IFL35" s="287"/>
      <c r="IFM35" s="287"/>
      <c r="IFN35" s="287"/>
      <c r="IFO35" s="287"/>
      <c r="IFP35" s="287"/>
      <c r="IFQ35" s="287"/>
      <c r="IFR35" s="287"/>
      <c r="IFS35" s="287"/>
      <c r="IFT35" s="287"/>
      <c r="IFU35" s="287"/>
      <c r="IFV35" s="287"/>
      <c r="IFW35" s="287"/>
      <c r="IFX35" s="287"/>
      <c r="IFY35" s="287"/>
      <c r="IFZ35" s="287"/>
      <c r="IGA35" s="287"/>
      <c r="IGB35" s="287"/>
      <c r="IGC35" s="287"/>
      <c r="IGD35" s="287"/>
      <c r="IGE35" s="287"/>
      <c r="IGF35" s="287"/>
      <c r="IGG35" s="287"/>
      <c r="IGH35" s="287"/>
      <c r="IGI35" s="287"/>
      <c r="IGJ35" s="287"/>
      <c r="IGK35" s="287"/>
      <c r="IGL35" s="287"/>
      <c r="IGM35" s="287"/>
      <c r="IGN35" s="287"/>
      <c r="IGO35" s="287"/>
      <c r="IGP35" s="287"/>
      <c r="IGQ35" s="287"/>
      <c r="IGR35" s="287"/>
      <c r="IGS35" s="287"/>
      <c r="IGT35" s="287"/>
      <c r="IGU35" s="287"/>
      <c r="IGV35" s="287"/>
      <c r="IGW35" s="287"/>
      <c r="IGX35" s="287"/>
      <c r="IGY35" s="287"/>
      <c r="IGZ35" s="287"/>
      <c r="IHA35" s="287"/>
      <c r="IHB35" s="287"/>
      <c r="IHC35" s="287"/>
      <c r="IHD35" s="287"/>
      <c r="IHE35" s="287"/>
      <c r="IHF35" s="287"/>
      <c r="IHG35" s="287"/>
      <c r="IHH35" s="287"/>
      <c r="IHI35" s="287"/>
      <c r="IHJ35" s="287"/>
      <c r="IHK35" s="287"/>
      <c r="IHL35" s="287"/>
      <c r="IHM35" s="287"/>
      <c r="IHN35" s="287"/>
      <c r="IHO35" s="287"/>
      <c r="IHP35" s="287"/>
      <c r="IHQ35" s="287"/>
      <c r="IHR35" s="287"/>
      <c r="IHS35" s="287"/>
      <c r="IHT35" s="287"/>
      <c r="IHU35" s="287"/>
      <c r="IHV35" s="287"/>
      <c r="IHW35" s="287"/>
      <c r="IHX35" s="287"/>
      <c r="IHY35" s="287"/>
      <c r="IHZ35" s="287"/>
      <c r="IIA35" s="287"/>
      <c r="IIB35" s="287"/>
      <c r="IIC35" s="287"/>
      <c r="IID35" s="287"/>
      <c r="IIE35" s="287"/>
      <c r="IIF35" s="287"/>
      <c r="IIG35" s="287"/>
      <c r="IIH35" s="287"/>
      <c r="III35" s="287"/>
      <c r="IIJ35" s="287"/>
      <c r="IIK35" s="287"/>
      <c r="IIL35" s="287"/>
      <c r="IIM35" s="287"/>
      <c r="IIN35" s="287"/>
      <c r="IIO35" s="287"/>
      <c r="IIP35" s="287"/>
      <c r="IIQ35" s="287"/>
      <c r="IIR35" s="287"/>
      <c r="IIS35" s="287"/>
      <c r="IIT35" s="287"/>
      <c r="IIU35" s="287"/>
      <c r="IIV35" s="287"/>
      <c r="IIW35" s="287"/>
      <c r="IIX35" s="287"/>
      <c r="IIY35" s="287"/>
      <c r="IIZ35" s="287"/>
      <c r="IJA35" s="287"/>
      <c r="IJB35" s="287"/>
      <c r="IJC35" s="287"/>
      <c r="IJD35" s="287"/>
      <c r="IJE35" s="287"/>
      <c r="IJF35" s="287"/>
      <c r="IJG35" s="287"/>
      <c r="IJH35" s="287"/>
      <c r="IJI35" s="287"/>
      <c r="IJJ35" s="287"/>
      <c r="IJK35" s="287"/>
      <c r="IJL35" s="287"/>
      <c r="IJM35" s="287"/>
      <c r="IJN35" s="287"/>
      <c r="IJO35" s="287"/>
      <c r="IJP35" s="287"/>
      <c r="IJQ35" s="287"/>
      <c r="IJR35" s="287"/>
      <c r="IJS35" s="287"/>
      <c r="IJT35" s="287"/>
      <c r="IJU35" s="287"/>
      <c r="IJV35" s="287"/>
      <c r="IJW35" s="287"/>
      <c r="IJX35" s="287"/>
      <c r="IJY35" s="287"/>
      <c r="IJZ35" s="287"/>
      <c r="IKA35" s="287"/>
      <c r="IKB35" s="287"/>
      <c r="IKC35" s="287"/>
      <c r="IKD35" s="287"/>
      <c r="IKE35" s="287"/>
      <c r="IKF35" s="287"/>
      <c r="IKG35" s="287"/>
      <c r="IKH35" s="287"/>
      <c r="IKI35" s="287"/>
      <c r="IKJ35" s="287"/>
      <c r="IKK35" s="287"/>
      <c r="IKL35" s="287"/>
      <c r="IKM35" s="287"/>
      <c r="IKN35" s="287"/>
      <c r="IKO35" s="287"/>
      <c r="IKP35" s="287"/>
      <c r="IKQ35" s="287"/>
      <c r="IKR35" s="287"/>
      <c r="IKS35" s="287"/>
      <c r="IKT35" s="287"/>
      <c r="IKU35" s="287"/>
      <c r="IKV35" s="287"/>
      <c r="IKW35" s="287"/>
      <c r="IKX35" s="287"/>
      <c r="IKY35" s="287"/>
      <c r="IKZ35" s="287"/>
      <c r="ILA35" s="287"/>
      <c r="ILB35" s="287"/>
      <c r="ILC35" s="287"/>
      <c r="ILD35" s="287"/>
      <c r="ILE35" s="287"/>
      <c r="ILF35" s="287"/>
      <c r="ILG35" s="287"/>
      <c r="ILH35" s="287"/>
      <c r="ILI35" s="287"/>
      <c r="ILJ35" s="287"/>
      <c r="ILK35" s="287"/>
      <c r="ILL35" s="287"/>
      <c r="ILM35" s="287"/>
      <c r="ILN35" s="287"/>
      <c r="ILO35" s="287"/>
      <c r="ILP35" s="287"/>
      <c r="ILQ35" s="287"/>
      <c r="ILR35" s="287"/>
      <c r="ILS35" s="287"/>
      <c r="ILT35" s="287"/>
      <c r="ILU35" s="287"/>
      <c r="ILV35" s="287"/>
      <c r="ILW35" s="287"/>
      <c r="ILX35" s="287"/>
      <c r="ILY35" s="287"/>
      <c r="ILZ35" s="287"/>
      <c r="IMA35" s="287"/>
      <c r="IMB35" s="287"/>
      <c r="IMC35" s="287"/>
      <c r="IMD35" s="287"/>
      <c r="IME35" s="287"/>
      <c r="IMF35" s="287"/>
      <c r="IMG35" s="287"/>
      <c r="IMH35" s="287"/>
      <c r="IMI35" s="287"/>
      <c r="IMJ35" s="287"/>
      <c r="IMK35" s="287"/>
      <c r="IML35" s="287"/>
      <c r="IMM35" s="287"/>
      <c r="IMN35" s="287"/>
      <c r="IMO35" s="287"/>
      <c r="IMP35" s="287"/>
      <c r="IMQ35" s="287"/>
      <c r="IMR35" s="287"/>
      <c r="IMS35" s="287"/>
      <c r="IMT35" s="287"/>
      <c r="IMU35" s="287"/>
      <c r="IMV35" s="287"/>
      <c r="IMW35" s="287"/>
      <c r="IMX35" s="287"/>
      <c r="IMY35" s="287"/>
      <c r="IMZ35" s="287"/>
      <c r="INA35" s="287"/>
      <c r="INB35" s="287"/>
      <c r="INC35" s="287"/>
      <c r="IND35" s="287"/>
      <c r="INE35" s="287"/>
      <c r="INF35" s="287"/>
      <c r="ING35" s="287"/>
      <c r="INH35" s="287"/>
      <c r="INI35" s="287"/>
      <c r="INJ35" s="287"/>
      <c r="INK35" s="287"/>
      <c r="INL35" s="287"/>
      <c r="INM35" s="287"/>
      <c r="INN35" s="287"/>
      <c r="INO35" s="287"/>
      <c r="INP35" s="287"/>
      <c r="INQ35" s="287"/>
      <c r="INR35" s="287"/>
      <c r="INS35" s="287"/>
      <c r="INT35" s="287"/>
      <c r="INU35" s="287"/>
      <c r="INV35" s="287"/>
      <c r="INW35" s="287"/>
      <c r="INX35" s="287"/>
      <c r="INY35" s="287"/>
      <c r="INZ35" s="287"/>
      <c r="IOA35" s="287"/>
      <c r="IOB35" s="287"/>
      <c r="IOC35" s="287"/>
      <c r="IOD35" s="287"/>
      <c r="IOE35" s="287"/>
      <c r="IOF35" s="287"/>
      <c r="IOG35" s="287"/>
      <c r="IOH35" s="287"/>
      <c r="IOI35" s="287"/>
      <c r="IOJ35" s="287"/>
      <c r="IOK35" s="287"/>
      <c r="IOL35" s="287"/>
      <c r="IOM35" s="287"/>
      <c r="ION35" s="287"/>
      <c r="IOO35" s="287"/>
      <c r="IOP35" s="287"/>
      <c r="IOQ35" s="287"/>
      <c r="IOR35" s="287"/>
      <c r="IOS35" s="287"/>
      <c r="IOT35" s="287"/>
      <c r="IOU35" s="287"/>
      <c r="IOV35" s="287"/>
      <c r="IOW35" s="287"/>
      <c r="IOX35" s="287"/>
      <c r="IOY35" s="287"/>
      <c r="IOZ35" s="287"/>
      <c r="IPA35" s="287"/>
      <c r="IPB35" s="287"/>
      <c r="IPC35" s="287"/>
      <c r="IPD35" s="287"/>
      <c r="IPE35" s="287"/>
      <c r="IPF35" s="287"/>
      <c r="IPG35" s="287"/>
      <c r="IPH35" s="287"/>
      <c r="IPI35" s="287"/>
      <c r="IPJ35" s="287"/>
      <c r="IPK35" s="287"/>
      <c r="IPL35" s="287"/>
      <c r="IPM35" s="287"/>
      <c r="IPN35" s="287"/>
      <c r="IPO35" s="287"/>
      <c r="IPP35" s="287"/>
      <c r="IPQ35" s="287"/>
      <c r="IPR35" s="287"/>
      <c r="IPS35" s="287"/>
      <c r="IPT35" s="287"/>
      <c r="IPU35" s="287"/>
      <c r="IPV35" s="287"/>
      <c r="IPW35" s="287"/>
      <c r="IPX35" s="287"/>
      <c r="IPY35" s="287"/>
      <c r="IPZ35" s="287"/>
      <c r="IQA35" s="287"/>
      <c r="IQB35" s="287"/>
      <c r="IQC35" s="287"/>
      <c r="IQD35" s="287"/>
      <c r="IQE35" s="287"/>
      <c r="IQF35" s="287"/>
      <c r="IQG35" s="287"/>
      <c r="IQH35" s="287"/>
      <c r="IQI35" s="287"/>
      <c r="IQJ35" s="287"/>
      <c r="IQK35" s="287"/>
      <c r="IQL35" s="287"/>
      <c r="IQM35" s="287"/>
      <c r="IQN35" s="287"/>
      <c r="IQO35" s="287"/>
      <c r="IQP35" s="287"/>
      <c r="IQQ35" s="287"/>
      <c r="IQR35" s="287"/>
      <c r="IQS35" s="287"/>
      <c r="IQT35" s="287"/>
      <c r="IQU35" s="287"/>
      <c r="IQV35" s="287"/>
      <c r="IQW35" s="287"/>
      <c r="IQX35" s="287"/>
      <c r="IQY35" s="287"/>
      <c r="IQZ35" s="287"/>
      <c r="IRA35" s="287"/>
      <c r="IRB35" s="287"/>
      <c r="IRC35" s="287"/>
      <c r="IRD35" s="287"/>
      <c r="IRE35" s="287"/>
      <c r="IRF35" s="287"/>
      <c r="IRG35" s="287"/>
      <c r="IRH35" s="287"/>
      <c r="IRI35" s="287"/>
      <c r="IRJ35" s="287"/>
      <c r="IRK35" s="287"/>
      <c r="IRL35" s="287"/>
      <c r="IRM35" s="287"/>
      <c r="IRN35" s="287"/>
      <c r="IRO35" s="287"/>
      <c r="IRP35" s="287"/>
      <c r="IRQ35" s="287"/>
      <c r="IRR35" s="287"/>
      <c r="IRS35" s="287"/>
      <c r="IRT35" s="287"/>
      <c r="IRU35" s="287"/>
      <c r="IRV35" s="287"/>
      <c r="IRW35" s="287"/>
      <c r="IRX35" s="287"/>
      <c r="IRY35" s="287"/>
      <c r="IRZ35" s="287"/>
      <c r="ISA35" s="287"/>
      <c r="ISB35" s="287"/>
      <c r="ISC35" s="287"/>
      <c r="ISD35" s="287"/>
      <c r="ISE35" s="287"/>
      <c r="ISF35" s="287"/>
      <c r="ISG35" s="287"/>
      <c r="ISH35" s="287"/>
      <c r="ISI35" s="287"/>
      <c r="ISJ35" s="287"/>
      <c r="ISK35" s="287"/>
      <c r="ISL35" s="287"/>
      <c r="ISM35" s="287"/>
      <c r="ISN35" s="287"/>
      <c r="ISO35" s="287"/>
      <c r="ISP35" s="287"/>
      <c r="ISQ35" s="287"/>
      <c r="ISR35" s="287"/>
      <c r="ISS35" s="287"/>
      <c r="IST35" s="287"/>
      <c r="ISU35" s="287"/>
      <c r="ISV35" s="287"/>
      <c r="ISW35" s="287"/>
      <c r="ISX35" s="287"/>
      <c r="ISY35" s="287"/>
      <c r="ISZ35" s="287"/>
      <c r="ITA35" s="287"/>
      <c r="ITB35" s="287"/>
      <c r="ITC35" s="287"/>
      <c r="ITD35" s="287"/>
      <c r="ITE35" s="287"/>
      <c r="ITF35" s="287"/>
      <c r="ITG35" s="287"/>
      <c r="ITH35" s="287"/>
      <c r="ITI35" s="287"/>
      <c r="ITJ35" s="287"/>
      <c r="ITK35" s="287"/>
      <c r="ITL35" s="287"/>
      <c r="ITM35" s="287"/>
      <c r="ITN35" s="287"/>
      <c r="ITO35" s="287"/>
      <c r="ITP35" s="287"/>
      <c r="ITQ35" s="287"/>
      <c r="ITR35" s="287"/>
      <c r="ITS35" s="287"/>
      <c r="ITT35" s="287"/>
      <c r="ITU35" s="287"/>
      <c r="ITV35" s="287"/>
      <c r="ITW35" s="287"/>
      <c r="ITX35" s="287"/>
      <c r="ITY35" s="287"/>
      <c r="ITZ35" s="287"/>
      <c r="IUA35" s="287"/>
      <c r="IUB35" s="287"/>
      <c r="IUC35" s="287"/>
      <c r="IUD35" s="287"/>
      <c r="IUE35" s="287"/>
      <c r="IUF35" s="287"/>
      <c r="IUG35" s="287"/>
      <c r="IUH35" s="287"/>
      <c r="IUI35" s="287"/>
      <c r="IUJ35" s="287"/>
      <c r="IUK35" s="287"/>
      <c r="IUL35" s="287"/>
      <c r="IUM35" s="287"/>
      <c r="IUN35" s="287"/>
      <c r="IUO35" s="287"/>
      <c r="IUP35" s="287"/>
      <c r="IUQ35" s="287"/>
      <c r="IUR35" s="287"/>
      <c r="IUS35" s="287"/>
      <c r="IUT35" s="287"/>
      <c r="IUU35" s="287"/>
      <c r="IUV35" s="287"/>
      <c r="IUW35" s="287"/>
      <c r="IUX35" s="287"/>
      <c r="IUY35" s="287"/>
      <c r="IUZ35" s="287"/>
      <c r="IVA35" s="287"/>
      <c r="IVB35" s="287"/>
      <c r="IVC35" s="287"/>
      <c r="IVD35" s="287"/>
      <c r="IVE35" s="287"/>
      <c r="IVF35" s="287"/>
      <c r="IVG35" s="287"/>
      <c r="IVH35" s="287"/>
      <c r="IVI35" s="287"/>
      <c r="IVJ35" s="287"/>
      <c r="IVK35" s="287"/>
      <c r="IVL35" s="287"/>
      <c r="IVM35" s="287"/>
      <c r="IVN35" s="287"/>
      <c r="IVO35" s="287"/>
      <c r="IVP35" s="287"/>
      <c r="IVQ35" s="287"/>
      <c r="IVR35" s="287"/>
      <c r="IVS35" s="287"/>
      <c r="IVT35" s="287"/>
      <c r="IVU35" s="287"/>
      <c r="IVV35" s="287"/>
      <c r="IVW35" s="287"/>
      <c r="IVX35" s="287"/>
      <c r="IVY35" s="287"/>
      <c r="IVZ35" s="287"/>
      <c r="IWA35" s="287"/>
      <c r="IWB35" s="287"/>
      <c r="IWC35" s="287"/>
      <c r="IWD35" s="287"/>
      <c r="IWE35" s="287"/>
      <c r="IWF35" s="287"/>
      <c r="IWG35" s="287"/>
      <c r="IWH35" s="287"/>
      <c r="IWI35" s="287"/>
      <c r="IWJ35" s="287"/>
      <c r="IWK35" s="287"/>
      <c r="IWL35" s="287"/>
      <c r="IWM35" s="287"/>
      <c r="IWN35" s="287"/>
      <c r="IWO35" s="287"/>
      <c r="IWP35" s="287"/>
      <c r="IWQ35" s="287"/>
      <c r="IWR35" s="287"/>
      <c r="IWS35" s="287"/>
      <c r="IWT35" s="287"/>
      <c r="IWU35" s="287"/>
      <c r="IWV35" s="287"/>
      <c r="IWW35" s="287"/>
      <c r="IWX35" s="287"/>
      <c r="IWY35" s="287"/>
      <c r="IWZ35" s="287"/>
      <c r="IXA35" s="287"/>
      <c r="IXB35" s="287"/>
      <c r="IXC35" s="287"/>
      <c r="IXD35" s="287"/>
      <c r="IXE35" s="287"/>
      <c r="IXF35" s="287"/>
      <c r="IXG35" s="287"/>
      <c r="IXH35" s="287"/>
      <c r="IXI35" s="287"/>
      <c r="IXJ35" s="287"/>
      <c r="IXK35" s="287"/>
      <c r="IXL35" s="287"/>
      <c r="IXM35" s="287"/>
      <c r="IXN35" s="287"/>
      <c r="IXO35" s="287"/>
      <c r="IXP35" s="287"/>
      <c r="IXQ35" s="287"/>
      <c r="IXR35" s="287"/>
      <c r="IXS35" s="287"/>
      <c r="IXT35" s="287"/>
      <c r="IXU35" s="287"/>
      <c r="IXV35" s="287"/>
      <c r="IXW35" s="287"/>
      <c r="IXX35" s="287"/>
      <c r="IXY35" s="287"/>
      <c r="IXZ35" s="287"/>
      <c r="IYA35" s="287"/>
      <c r="IYB35" s="287"/>
      <c r="IYC35" s="287"/>
      <c r="IYD35" s="287"/>
      <c r="IYE35" s="287"/>
      <c r="IYF35" s="287"/>
      <c r="IYG35" s="287"/>
      <c r="IYH35" s="287"/>
      <c r="IYI35" s="287"/>
      <c r="IYJ35" s="287"/>
      <c r="IYK35" s="287"/>
      <c r="IYL35" s="287"/>
      <c r="IYM35" s="287"/>
      <c r="IYN35" s="287"/>
      <c r="IYO35" s="287"/>
      <c r="IYP35" s="287"/>
      <c r="IYQ35" s="287"/>
      <c r="IYR35" s="287"/>
      <c r="IYS35" s="287"/>
      <c r="IYT35" s="287"/>
      <c r="IYU35" s="287"/>
      <c r="IYV35" s="287"/>
      <c r="IYW35" s="287"/>
      <c r="IYX35" s="287"/>
      <c r="IYY35" s="287"/>
      <c r="IYZ35" s="287"/>
      <c r="IZA35" s="287"/>
      <c r="IZB35" s="287"/>
      <c r="IZC35" s="287"/>
      <c r="IZD35" s="287"/>
      <c r="IZE35" s="287"/>
      <c r="IZF35" s="287"/>
      <c r="IZG35" s="287"/>
      <c r="IZH35" s="287"/>
      <c r="IZI35" s="287"/>
      <c r="IZJ35" s="287"/>
      <c r="IZK35" s="287"/>
      <c r="IZL35" s="287"/>
      <c r="IZM35" s="287"/>
      <c r="IZN35" s="287"/>
      <c r="IZO35" s="287"/>
      <c r="IZP35" s="287"/>
      <c r="IZQ35" s="287"/>
      <c r="IZR35" s="287"/>
      <c r="IZS35" s="287"/>
      <c r="IZT35" s="287"/>
      <c r="IZU35" s="287"/>
      <c r="IZV35" s="287"/>
      <c r="IZW35" s="287"/>
      <c r="IZX35" s="287"/>
      <c r="IZY35" s="287"/>
      <c r="IZZ35" s="287"/>
      <c r="JAA35" s="287"/>
      <c r="JAB35" s="287"/>
      <c r="JAC35" s="287"/>
      <c r="JAD35" s="287"/>
      <c r="JAE35" s="287"/>
      <c r="JAF35" s="287"/>
      <c r="JAG35" s="287"/>
      <c r="JAH35" s="287"/>
      <c r="JAI35" s="287"/>
      <c r="JAJ35" s="287"/>
      <c r="JAK35" s="287"/>
      <c r="JAL35" s="287"/>
      <c r="JAM35" s="287"/>
      <c r="JAN35" s="287"/>
      <c r="JAO35" s="287"/>
      <c r="JAP35" s="287"/>
      <c r="JAQ35" s="287"/>
      <c r="JAR35" s="287"/>
      <c r="JAS35" s="287"/>
      <c r="JAT35" s="287"/>
      <c r="JAU35" s="287"/>
      <c r="JAV35" s="287"/>
      <c r="JAW35" s="287"/>
      <c r="JAX35" s="287"/>
      <c r="JAY35" s="287"/>
      <c r="JAZ35" s="287"/>
      <c r="JBA35" s="287"/>
      <c r="JBB35" s="287"/>
      <c r="JBC35" s="287"/>
      <c r="JBD35" s="287"/>
      <c r="JBE35" s="287"/>
      <c r="JBF35" s="287"/>
      <c r="JBG35" s="287"/>
      <c r="JBH35" s="287"/>
      <c r="JBI35" s="287"/>
      <c r="JBJ35" s="287"/>
      <c r="JBK35" s="287"/>
      <c r="JBL35" s="287"/>
      <c r="JBM35" s="287"/>
      <c r="JBN35" s="287"/>
      <c r="JBO35" s="287"/>
      <c r="JBP35" s="287"/>
      <c r="JBQ35" s="287"/>
      <c r="JBR35" s="287"/>
      <c r="JBS35" s="287"/>
      <c r="JBT35" s="287"/>
      <c r="JBU35" s="287"/>
      <c r="JBV35" s="287"/>
      <c r="JBW35" s="287"/>
      <c r="JBX35" s="287"/>
      <c r="JBY35" s="287"/>
      <c r="JBZ35" s="287"/>
      <c r="JCA35" s="287"/>
      <c r="JCB35" s="287"/>
      <c r="JCC35" s="287"/>
      <c r="JCD35" s="287"/>
      <c r="JCE35" s="287"/>
      <c r="JCF35" s="287"/>
      <c r="JCG35" s="287"/>
      <c r="JCH35" s="287"/>
      <c r="JCI35" s="287"/>
      <c r="JCJ35" s="287"/>
      <c r="JCK35" s="287"/>
      <c r="JCL35" s="287"/>
      <c r="JCM35" s="287"/>
      <c r="JCN35" s="287"/>
      <c r="JCO35" s="287"/>
      <c r="JCP35" s="287"/>
      <c r="JCQ35" s="287"/>
      <c r="JCR35" s="287"/>
      <c r="JCS35" s="287"/>
      <c r="JCT35" s="287"/>
      <c r="JCU35" s="287"/>
      <c r="JCV35" s="287"/>
      <c r="JCW35" s="287"/>
      <c r="JCX35" s="287"/>
      <c r="JCY35" s="287"/>
      <c r="JCZ35" s="287"/>
      <c r="JDA35" s="287"/>
      <c r="JDB35" s="287"/>
      <c r="JDC35" s="287"/>
      <c r="JDD35" s="287"/>
      <c r="JDE35" s="287"/>
      <c r="JDF35" s="287"/>
      <c r="JDG35" s="287"/>
      <c r="JDH35" s="287"/>
      <c r="JDI35" s="287"/>
      <c r="JDJ35" s="287"/>
      <c r="JDK35" s="287"/>
      <c r="JDL35" s="287"/>
      <c r="JDM35" s="287"/>
      <c r="JDN35" s="287"/>
      <c r="JDO35" s="287"/>
      <c r="JDP35" s="287"/>
      <c r="JDQ35" s="287"/>
      <c r="JDR35" s="287"/>
      <c r="JDS35" s="287"/>
      <c r="JDT35" s="287"/>
      <c r="JDU35" s="287"/>
      <c r="JDV35" s="287"/>
      <c r="JDW35" s="287"/>
      <c r="JDX35" s="287"/>
      <c r="JDY35" s="287"/>
      <c r="JDZ35" s="287"/>
      <c r="JEA35" s="287"/>
      <c r="JEB35" s="287"/>
      <c r="JEC35" s="287"/>
      <c r="JED35" s="287"/>
      <c r="JEE35" s="287"/>
      <c r="JEF35" s="287"/>
      <c r="JEG35" s="287"/>
      <c r="JEH35" s="287"/>
      <c r="JEI35" s="287"/>
      <c r="JEJ35" s="287"/>
      <c r="JEK35" s="287"/>
      <c r="JEL35" s="287"/>
      <c r="JEM35" s="287"/>
      <c r="JEN35" s="287"/>
      <c r="JEO35" s="287"/>
      <c r="JEP35" s="287"/>
      <c r="JEQ35" s="287"/>
      <c r="JER35" s="287"/>
      <c r="JES35" s="287"/>
      <c r="JET35" s="287"/>
      <c r="JEU35" s="287"/>
      <c r="JEV35" s="287"/>
      <c r="JEW35" s="287"/>
      <c r="JEX35" s="287"/>
      <c r="JEY35" s="287"/>
      <c r="JEZ35" s="287"/>
      <c r="JFA35" s="287"/>
      <c r="JFB35" s="287"/>
      <c r="JFC35" s="287"/>
      <c r="JFD35" s="287"/>
      <c r="JFE35" s="287"/>
      <c r="JFF35" s="287"/>
      <c r="JFG35" s="287"/>
      <c r="JFH35" s="287"/>
      <c r="JFI35" s="287"/>
      <c r="JFJ35" s="287"/>
      <c r="JFK35" s="287"/>
      <c r="JFL35" s="287"/>
      <c r="JFM35" s="287"/>
      <c r="JFN35" s="287"/>
      <c r="JFO35" s="287"/>
      <c r="JFP35" s="287"/>
      <c r="JFQ35" s="287"/>
      <c r="JFR35" s="287"/>
      <c r="JFS35" s="287"/>
      <c r="JFT35" s="287"/>
      <c r="JFU35" s="287"/>
      <c r="JFV35" s="287"/>
      <c r="JFW35" s="287"/>
      <c r="JFX35" s="287"/>
      <c r="JFY35" s="287"/>
      <c r="JFZ35" s="287"/>
      <c r="JGA35" s="287"/>
      <c r="JGB35" s="287"/>
      <c r="JGC35" s="287"/>
      <c r="JGD35" s="287"/>
      <c r="JGE35" s="287"/>
      <c r="JGF35" s="287"/>
      <c r="JGG35" s="287"/>
      <c r="JGH35" s="287"/>
      <c r="JGI35" s="287"/>
      <c r="JGJ35" s="287"/>
      <c r="JGK35" s="287"/>
      <c r="JGL35" s="287"/>
      <c r="JGM35" s="287"/>
      <c r="JGN35" s="287"/>
      <c r="JGO35" s="287"/>
      <c r="JGP35" s="287"/>
      <c r="JGQ35" s="287"/>
      <c r="JGR35" s="287"/>
      <c r="JGS35" s="287"/>
      <c r="JGT35" s="287"/>
      <c r="JGU35" s="287"/>
      <c r="JGV35" s="287"/>
      <c r="JGW35" s="287"/>
      <c r="JGX35" s="287"/>
      <c r="JGY35" s="287"/>
      <c r="JGZ35" s="287"/>
      <c r="JHA35" s="287"/>
      <c r="JHB35" s="287"/>
      <c r="JHC35" s="287"/>
      <c r="JHD35" s="287"/>
      <c r="JHE35" s="287"/>
      <c r="JHF35" s="287"/>
      <c r="JHG35" s="287"/>
      <c r="JHH35" s="287"/>
      <c r="JHI35" s="287"/>
      <c r="JHJ35" s="287"/>
      <c r="JHK35" s="287"/>
      <c r="JHL35" s="287"/>
      <c r="JHM35" s="287"/>
      <c r="JHN35" s="287"/>
      <c r="JHO35" s="287"/>
      <c r="JHP35" s="287"/>
      <c r="JHQ35" s="287"/>
      <c r="JHR35" s="287"/>
      <c r="JHS35" s="287"/>
      <c r="JHT35" s="287"/>
      <c r="JHU35" s="287"/>
      <c r="JHV35" s="287"/>
      <c r="JHW35" s="287"/>
      <c r="JHX35" s="287"/>
      <c r="JHY35" s="287"/>
      <c r="JHZ35" s="287"/>
      <c r="JIA35" s="287"/>
      <c r="JIB35" s="287"/>
      <c r="JIC35" s="287"/>
      <c r="JID35" s="287"/>
      <c r="JIE35" s="287"/>
      <c r="JIF35" s="287"/>
      <c r="JIG35" s="287"/>
      <c r="JIH35" s="287"/>
      <c r="JII35" s="287"/>
      <c r="JIJ35" s="287"/>
      <c r="JIK35" s="287"/>
      <c r="JIL35" s="287"/>
      <c r="JIM35" s="287"/>
      <c r="JIN35" s="287"/>
      <c r="JIO35" s="287"/>
      <c r="JIP35" s="287"/>
      <c r="JIQ35" s="287"/>
      <c r="JIR35" s="287"/>
      <c r="JIS35" s="287"/>
      <c r="JIT35" s="287"/>
      <c r="JIU35" s="287"/>
      <c r="JIV35" s="287"/>
      <c r="JIW35" s="287"/>
      <c r="JIX35" s="287"/>
      <c r="JIY35" s="287"/>
      <c r="JIZ35" s="287"/>
      <c r="JJA35" s="287"/>
      <c r="JJB35" s="287"/>
      <c r="JJC35" s="287"/>
      <c r="JJD35" s="287"/>
      <c r="JJE35" s="287"/>
      <c r="JJF35" s="287"/>
      <c r="JJG35" s="287"/>
      <c r="JJH35" s="287"/>
      <c r="JJI35" s="287"/>
      <c r="JJJ35" s="287"/>
      <c r="JJK35" s="287"/>
      <c r="JJL35" s="287"/>
      <c r="JJM35" s="287"/>
      <c r="JJN35" s="287"/>
      <c r="JJO35" s="287"/>
      <c r="JJP35" s="287"/>
      <c r="JJQ35" s="287"/>
      <c r="JJR35" s="287"/>
      <c r="JJS35" s="287"/>
      <c r="JJT35" s="287"/>
      <c r="JJU35" s="287"/>
      <c r="JJV35" s="287"/>
      <c r="JJW35" s="287"/>
      <c r="JJX35" s="287"/>
      <c r="JJY35" s="287"/>
      <c r="JJZ35" s="287"/>
      <c r="JKA35" s="287"/>
      <c r="JKB35" s="287"/>
      <c r="JKC35" s="287"/>
      <c r="JKD35" s="287"/>
      <c r="JKE35" s="287"/>
      <c r="JKF35" s="287"/>
      <c r="JKG35" s="287"/>
      <c r="JKH35" s="287"/>
      <c r="JKI35" s="287"/>
      <c r="JKJ35" s="287"/>
      <c r="JKK35" s="287"/>
      <c r="JKL35" s="287"/>
      <c r="JKM35" s="287"/>
      <c r="JKN35" s="287"/>
      <c r="JKO35" s="287"/>
      <c r="JKP35" s="287"/>
      <c r="JKQ35" s="287"/>
      <c r="JKR35" s="287"/>
      <c r="JKS35" s="287"/>
      <c r="JKT35" s="287"/>
      <c r="JKU35" s="287"/>
      <c r="JKV35" s="287"/>
      <c r="JKW35" s="287"/>
      <c r="JKX35" s="287"/>
      <c r="JKY35" s="287"/>
      <c r="JKZ35" s="287"/>
      <c r="JLA35" s="287"/>
      <c r="JLB35" s="287"/>
      <c r="JLC35" s="287"/>
      <c r="JLD35" s="287"/>
      <c r="JLE35" s="287"/>
      <c r="JLF35" s="287"/>
      <c r="JLG35" s="287"/>
      <c r="JLH35" s="287"/>
      <c r="JLI35" s="287"/>
      <c r="JLJ35" s="287"/>
      <c r="JLK35" s="287"/>
      <c r="JLL35" s="287"/>
      <c r="JLM35" s="287"/>
      <c r="JLN35" s="287"/>
      <c r="JLO35" s="287"/>
      <c r="JLP35" s="287"/>
      <c r="JLQ35" s="287"/>
      <c r="JLR35" s="287"/>
      <c r="JLS35" s="287"/>
      <c r="JLT35" s="287"/>
      <c r="JLU35" s="287"/>
      <c r="JLV35" s="287"/>
      <c r="JLW35" s="287"/>
      <c r="JLX35" s="287"/>
      <c r="JLY35" s="287"/>
      <c r="JLZ35" s="287"/>
      <c r="JMA35" s="287"/>
      <c r="JMB35" s="287"/>
      <c r="JMC35" s="287"/>
      <c r="JMD35" s="287"/>
      <c r="JME35" s="287"/>
      <c r="JMF35" s="287"/>
      <c r="JMG35" s="287"/>
      <c r="JMH35" s="287"/>
      <c r="JMI35" s="287"/>
      <c r="JMJ35" s="287"/>
      <c r="JMK35" s="287"/>
      <c r="JML35" s="287"/>
      <c r="JMM35" s="287"/>
      <c r="JMN35" s="287"/>
      <c r="JMO35" s="287"/>
      <c r="JMP35" s="287"/>
      <c r="JMQ35" s="287"/>
      <c r="JMR35" s="287"/>
      <c r="JMS35" s="287"/>
      <c r="JMT35" s="287"/>
      <c r="JMU35" s="287"/>
      <c r="JMV35" s="287"/>
      <c r="JMW35" s="287"/>
      <c r="JMX35" s="287"/>
      <c r="JMY35" s="287"/>
      <c r="JMZ35" s="287"/>
      <c r="JNA35" s="287"/>
      <c r="JNB35" s="287"/>
      <c r="JNC35" s="287"/>
      <c r="JND35" s="287"/>
      <c r="JNE35" s="287"/>
      <c r="JNF35" s="287"/>
      <c r="JNG35" s="287"/>
      <c r="JNH35" s="287"/>
      <c r="JNI35" s="287"/>
      <c r="JNJ35" s="287"/>
      <c r="JNK35" s="287"/>
      <c r="JNL35" s="287"/>
      <c r="JNM35" s="287"/>
      <c r="JNN35" s="287"/>
      <c r="JNO35" s="287"/>
      <c r="JNP35" s="287"/>
      <c r="JNQ35" s="287"/>
      <c r="JNR35" s="287"/>
      <c r="JNS35" s="287"/>
      <c r="JNT35" s="287"/>
      <c r="JNU35" s="287"/>
      <c r="JNV35" s="287"/>
      <c r="JNW35" s="287"/>
      <c r="JNX35" s="287"/>
      <c r="JNY35" s="287"/>
      <c r="JNZ35" s="287"/>
      <c r="JOA35" s="287"/>
      <c r="JOB35" s="287"/>
      <c r="JOC35" s="287"/>
      <c r="JOD35" s="287"/>
      <c r="JOE35" s="287"/>
      <c r="JOF35" s="287"/>
      <c r="JOG35" s="287"/>
      <c r="JOH35" s="287"/>
      <c r="JOI35" s="287"/>
      <c r="JOJ35" s="287"/>
      <c r="JOK35" s="287"/>
      <c r="JOL35" s="287"/>
      <c r="JOM35" s="287"/>
      <c r="JON35" s="287"/>
      <c r="JOO35" s="287"/>
      <c r="JOP35" s="287"/>
      <c r="JOQ35" s="287"/>
      <c r="JOR35" s="287"/>
      <c r="JOS35" s="287"/>
      <c r="JOT35" s="287"/>
      <c r="JOU35" s="287"/>
      <c r="JOV35" s="287"/>
      <c r="JOW35" s="287"/>
      <c r="JOX35" s="287"/>
      <c r="JOY35" s="287"/>
      <c r="JOZ35" s="287"/>
      <c r="JPA35" s="287"/>
      <c r="JPB35" s="287"/>
      <c r="JPC35" s="287"/>
      <c r="JPD35" s="287"/>
      <c r="JPE35" s="287"/>
      <c r="JPF35" s="287"/>
      <c r="JPG35" s="287"/>
      <c r="JPH35" s="287"/>
      <c r="JPI35" s="287"/>
      <c r="JPJ35" s="287"/>
      <c r="JPK35" s="287"/>
      <c r="JPL35" s="287"/>
      <c r="JPM35" s="287"/>
      <c r="JPN35" s="287"/>
      <c r="JPO35" s="287"/>
      <c r="JPP35" s="287"/>
      <c r="JPQ35" s="287"/>
      <c r="JPR35" s="287"/>
      <c r="JPS35" s="287"/>
      <c r="JPT35" s="287"/>
      <c r="JPU35" s="287"/>
      <c r="JPV35" s="287"/>
      <c r="JPW35" s="287"/>
      <c r="JPX35" s="287"/>
      <c r="JPY35" s="287"/>
      <c r="JPZ35" s="287"/>
      <c r="JQA35" s="287"/>
      <c r="JQB35" s="287"/>
      <c r="JQC35" s="287"/>
      <c r="JQD35" s="287"/>
      <c r="JQE35" s="287"/>
      <c r="JQF35" s="287"/>
      <c r="JQG35" s="287"/>
      <c r="JQH35" s="287"/>
      <c r="JQI35" s="287"/>
      <c r="JQJ35" s="287"/>
      <c r="JQK35" s="287"/>
      <c r="JQL35" s="287"/>
      <c r="JQM35" s="287"/>
      <c r="JQN35" s="287"/>
      <c r="JQO35" s="287"/>
      <c r="JQP35" s="287"/>
      <c r="JQQ35" s="287"/>
      <c r="JQR35" s="287"/>
      <c r="JQS35" s="287"/>
      <c r="JQT35" s="287"/>
      <c r="JQU35" s="287"/>
      <c r="JQV35" s="287"/>
      <c r="JQW35" s="287"/>
      <c r="JQX35" s="287"/>
      <c r="JQY35" s="287"/>
      <c r="JQZ35" s="287"/>
      <c r="JRA35" s="287"/>
      <c r="JRB35" s="287"/>
      <c r="JRC35" s="287"/>
      <c r="JRD35" s="287"/>
      <c r="JRE35" s="287"/>
      <c r="JRF35" s="287"/>
      <c r="JRG35" s="287"/>
      <c r="JRH35" s="287"/>
      <c r="JRI35" s="287"/>
      <c r="JRJ35" s="287"/>
      <c r="JRK35" s="287"/>
      <c r="JRL35" s="287"/>
      <c r="JRM35" s="287"/>
      <c r="JRN35" s="287"/>
      <c r="JRO35" s="287"/>
      <c r="JRP35" s="287"/>
      <c r="JRQ35" s="287"/>
      <c r="JRR35" s="287"/>
      <c r="JRS35" s="287"/>
      <c r="JRT35" s="287"/>
      <c r="JRU35" s="287"/>
      <c r="JRV35" s="287"/>
      <c r="JRW35" s="287"/>
      <c r="JRX35" s="287"/>
      <c r="JRY35" s="287"/>
      <c r="JRZ35" s="287"/>
      <c r="JSA35" s="287"/>
      <c r="JSB35" s="287"/>
      <c r="JSC35" s="287"/>
      <c r="JSD35" s="287"/>
      <c r="JSE35" s="287"/>
      <c r="JSF35" s="287"/>
      <c r="JSG35" s="287"/>
      <c r="JSH35" s="287"/>
      <c r="JSI35" s="287"/>
      <c r="JSJ35" s="287"/>
      <c r="JSK35" s="287"/>
      <c r="JSL35" s="287"/>
      <c r="JSM35" s="287"/>
      <c r="JSN35" s="287"/>
      <c r="JSO35" s="287"/>
      <c r="JSP35" s="287"/>
      <c r="JSQ35" s="287"/>
      <c r="JSR35" s="287"/>
      <c r="JSS35" s="287"/>
      <c r="JST35" s="287"/>
      <c r="JSU35" s="287"/>
      <c r="JSV35" s="287"/>
      <c r="JSW35" s="287"/>
      <c r="JSX35" s="287"/>
      <c r="JSY35" s="287"/>
      <c r="JSZ35" s="287"/>
      <c r="JTA35" s="287"/>
      <c r="JTB35" s="287"/>
      <c r="JTC35" s="287"/>
      <c r="JTD35" s="287"/>
      <c r="JTE35" s="287"/>
      <c r="JTF35" s="287"/>
      <c r="JTG35" s="287"/>
      <c r="JTH35" s="287"/>
      <c r="JTI35" s="287"/>
      <c r="JTJ35" s="287"/>
      <c r="JTK35" s="287"/>
      <c r="JTL35" s="287"/>
      <c r="JTM35" s="287"/>
      <c r="JTN35" s="287"/>
      <c r="JTO35" s="287"/>
      <c r="JTP35" s="287"/>
      <c r="JTQ35" s="287"/>
      <c r="JTR35" s="287"/>
      <c r="JTS35" s="287"/>
      <c r="JTT35" s="287"/>
      <c r="JTU35" s="287"/>
      <c r="JTV35" s="287"/>
      <c r="JTW35" s="287"/>
      <c r="JTX35" s="287"/>
      <c r="JTY35" s="287"/>
      <c r="JTZ35" s="287"/>
      <c r="JUA35" s="287"/>
      <c r="JUB35" s="287"/>
      <c r="JUC35" s="287"/>
      <c r="JUD35" s="287"/>
      <c r="JUE35" s="287"/>
      <c r="JUF35" s="287"/>
      <c r="JUG35" s="287"/>
      <c r="JUH35" s="287"/>
      <c r="JUI35" s="287"/>
      <c r="JUJ35" s="287"/>
      <c r="JUK35" s="287"/>
      <c r="JUL35" s="287"/>
      <c r="JUM35" s="287"/>
      <c r="JUN35" s="287"/>
      <c r="JUO35" s="287"/>
      <c r="JUP35" s="287"/>
      <c r="JUQ35" s="287"/>
      <c r="JUR35" s="287"/>
      <c r="JUS35" s="287"/>
      <c r="JUT35" s="287"/>
      <c r="JUU35" s="287"/>
      <c r="JUV35" s="287"/>
      <c r="JUW35" s="287"/>
      <c r="JUX35" s="287"/>
      <c r="JUY35" s="287"/>
      <c r="JUZ35" s="287"/>
      <c r="JVA35" s="287"/>
      <c r="JVB35" s="287"/>
      <c r="JVC35" s="287"/>
      <c r="JVD35" s="287"/>
      <c r="JVE35" s="287"/>
      <c r="JVF35" s="287"/>
      <c r="JVG35" s="287"/>
      <c r="JVH35" s="287"/>
      <c r="JVI35" s="287"/>
      <c r="JVJ35" s="287"/>
      <c r="JVK35" s="287"/>
      <c r="JVL35" s="287"/>
      <c r="JVM35" s="287"/>
      <c r="JVN35" s="287"/>
      <c r="JVO35" s="287"/>
      <c r="JVP35" s="287"/>
      <c r="JVQ35" s="287"/>
      <c r="JVR35" s="287"/>
      <c r="JVS35" s="287"/>
      <c r="JVT35" s="287"/>
      <c r="JVU35" s="287"/>
      <c r="JVV35" s="287"/>
      <c r="JVW35" s="287"/>
      <c r="JVX35" s="287"/>
      <c r="JVY35" s="287"/>
      <c r="JVZ35" s="287"/>
      <c r="JWA35" s="287"/>
      <c r="JWB35" s="287"/>
      <c r="JWC35" s="287"/>
      <c r="JWD35" s="287"/>
      <c r="JWE35" s="287"/>
      <c r="JWF35" s="287"/>
      <c r="JWG35" s="287"/>
      <c r="JWH35" s="287"/>
      <c r="JWI35" s="287"/>
      <c r="JWJ35" s="287"/>
      <c r="JWK35" s="287"/>
      <c r="JWL35" s="287"/>
      <c r="JWM35" s="287"/>
      <c r="JWN35" s="287"/>
      <c r="JWO35" s="287"/>
      <c r="JWP35" s="287"/>
      <c r="JWQ35" s="287"/>
      <c r="JWR35" s="287"/>
      <c r="JWS35" s="287"/>
      <c r="JWT35" s="287"/>
      <c r="JWU35" s="287"/>
      <c r="JWV35" s="287"/>
      <c r="JWW35" s="287"/>
      <c r="JWX35" s="287"/>
      <c r="JWY35" s="287"/>
      <c r="JWZ35" s="287"/>
      <c r="JXA35" s="287"/>
      <c r="JXB35" s="287"/>
      <c r="JXC35" s="287"/>
      <c r="JXD35" s="287"/>
      <c r="JXE35" s="287"/>
      <c r="JXF35" s="287"/>
      <c r="JXG35" s="287"/>
      <c r="JXH35" s="287"/>
      <c r="JXI35" s="287"/>
      <c r="JXJ35" s="287"/>
      <c r="JXK35" s="287"/>
      <c r="JXL35" s="287"/>
      <c r="JXM35" s="287"/>
      <c r="JXN35" s="287"/>
      <c r="JXO35" s="287"/>
      <c r="JXP35" s="287"/>
      <c r="JXQ35" s="287"/>
      <c r="JXR35" s="287"/>
      <c r="JXS35" s="287"/>
      <c r="JXT35" s="287"/>
      <c r="JXU35" s="287"/>
      <c r="JXV35" s="287"/>
      <c r="JXW35" s="287"/>
      <c r="JXX35" s="287"/>
      <c r="JXY35" s="287"/>
      <c r="JXZ35" s="287"/>
      <c r="JYA35" s="287"/>
      <c r="JYB35" s="287"/>
      <c r="JYC35" s="287"/>
      <c r="JYD35" s="287"/>
      <c r="JYE35" s="287"/>
      <c r="JYF35" s="287"/>
      <c r="JYG35" s="287"/>
      <c r="JYH35" s="287"/>
      <c r="JYI35" s="287"/>
      <c r="JYJ35" s="287"/>
      <c r="JYK35" s="287"/>
      <c r="JYL35" s="287"/>
      <c r="JYM35" s="287"/>
      <c r="JYN35" s="287"/>
      <c r="JYO35" s="287"/>
      <c r="JYP35" s="287"/>
      <c r="JYQ35" s="287"/>
      <c r="JYR35" s="287"/>
      <c r="JYS35" s="287"/>
      <c r="JYT35" s="287"/>
      <c r="JYU35" s="287"/>
      <c r="JYV35" s="287"/>
      <c r="JYW35" s="287"/>
      <c r="JYX35" s="287"/>
      <c r="JYY35" s="287"/>
      <c r="JYZ35" s="287"/>
      <c r="JZA35" s="287"/>
      <c r="JZB35" s="287"/>
      <c r="JZC35" s="287"/>
      <c r="JZD35" s="287"/>
      <c r="JZE35" s="287"/>
      <c r="JZF35" s="287"/>
      <c r="JZG35" s="287"/>
      <c r="JZH35" s="287"/>
      <c r="JZI35" s="287"/>
      <c r="JZJ35" s="287"/>
      <c r="JZK35" s="287"/>
      <c r="JZL35" s="287"/>
      <c r="JZM35" s="287"/>
      <c r="JZN35" s="287"/>
      <c r="JZO35" s="287"/>
      <c r="JZP35" s="287"/>
      <c r="JZQ35" s="287"/>
      <c r="JZR35" s="287"/>
      <c r="JZS35" s="287"/>
      <c r="JZT35" s="287"/>
      <c r="JZU35" s="287"/>
      <c r="JZV35" s="287"/>
      <c r="JZW35" s="287"/>
      <c r="JZX35" s="287"/>
      <c r="JZY35" s="287"/>
      <c r="JZZ35" s="287"/>
      <c r="KAA35" s="287"/>
      <c r="KAB35" s="287"/>
      <c r="KAC35" s="287"/>
      <c r="KAD35" s="287"/>
      <c r="KAE35" s="287"/>
      <c r="KAF35" s="287"/>
      <c r="KAG35" s="287"/>
      <c r="KAH35" s="287"/>
      <c r="KAI35" s="287"/>
      <c r="KAJ35" s="287"/>
      <c r="KAK35" s="287"/>
      <c r="KAL35" s="287"/>
      <c r="KAM35" s="287"/>
      <c r="KAN35" s="287"/>
      <c r="KAO35" s="287"/>
      <c r="KAP35" s="287"/>
      <c r="KAQ35" s="287"/>
      <c r="KAR35" s="287"/>
      <c r="KAS35" s="287"/>
      <c r="KAT35" s="287"/>
      <c r="KAU35" s="287"/>
      <c r="KAV35" s="287"/>
      <c r="KAW35" s="287"/>
      <c r="KAX35" s="287"/>
      <c r="KAY35" s="287"/>
      <c r="KAZ35" s="287"/>
      <c r="KBA35" s="287"/>
      <c r="KBB35" s="287"/>
      <c r="KBC35" s="287"/>
      <c r="KBD35" s="287"/>
      <c r="KBE35" s="287"/>
      <c r="KBF35" s="287"/>
      <c r="KBG35" s="287"/>
      <c r="KBH35" s="287"/>
      <c r="KBI35" s="287"/>
      <c r="KBJ35" s="287"/>
      <c r="KBK35" s="287"/>
      <c r="KBL35" s="287"/>
      <c r="KBM35" s="287"/>
      <c r="KBN35" s="287"/>
      <c r="KBO35" s="287"/>
      <c r="KBP35" s="287"/>
      <c r="KBQ35" s="287"/>
      <c r="KBR35" s="287"/>
      <c r="KBS35" s="287"/>
      <c r="KBT35" s="287"/>
      <c r="KBU35" s="287"/>
      <c r="KBV35" s="287"/>
      <c r="KBW35" s="287"/>
      <c r="KBX35" s="287"/>
      <c r="KBY35" s="287"/>
      <c r="KBZ35" s="287"/>
      <c r="KCA35" s="287"/>
      <c r="KCB35" s="287"/>
      <c r="KCC35" s="287"/>
      <c r="KCD35" s="287"/>
      <c r="KCE35" s="287"/>
      <c r="KCF35" s="287"/>
      <c r="KCG35" s="287"/>
      <c r="KCH35" s="287"/>
      <c r="KCI35" s="287"/>
      <c r="KCJ35" s="287"/>
      <c r="KCK35" s="287"/>
      <c r="KCL35" s="287"/>
      <c r="KCM35" s="287"/>
      <c r="KCN35" s="287"/>
      <c r="KCO35" s="287"/>
      <c r="KCP35" s="287"/>
      <c r="KCQ35" s="287"/>
      <c r="KCR35" s="287"/>
      <c r="KCS35" s="287"/>
      <c r="KCT35" s="287"/>
      <c r="KCU35" s="287"/>
      <c r="KCV35" s="287"/>
      <c r="KCW35" s="287"/>
      <c r="KCX35" s="287"/>
      <c r="KCY35" s="287"/>
      <c r="KCZ35" s="287"/>
      <c r="KDA35" s="287"/>
      <c r="KDB35" s="287"/>
      <c r="KDC35" s="287"/>
      <c r="KDD35" s="287"/>
      <c r="KDE35" s="287"/>
      <c r="KDF35" s="287"/>
      <c r="KDG35" s="287"/>
      <c r="KDH35" s="287"/>
      <c r="KDI35" s="287"/>
      <c r="KDJ35" s="287"/>
      <c r="KDK35" s="287"/>
      <c r="KDL35" s="287"/>
      <c r="KDM35" s="287"/>
      <c r="KDN35" s="287"/>
      <c r="KDO35" s="287"/>
      <c r="KDP35" s="287"/>
      <c r="KDQ35" s="287"/>
      <c r="KDR35" s="287"/>
      <c r="KDS35" s="287"/>
      <c r="KDT35" s="287"/>
      <c r="KDU35" s="287"/>
      <c r="KDV35" s="287"/>
      <c r="KDW35" s="287"/>
      <c r="KDX35" s="287"/>
      <c r="KDY35" s="287"/>
      <c r="KDZ35" s="287"/>
      <c r="KEA35" s="287"/>
      <c r="KEB35" s="287"/>
      <c r="KEC35" s="287"/>
      <c r="KED35" s="287"/>
      <c r="KEE35" s="287"/>
      <c r="KEF35" s="287"/>
      <c r="KEG35" s="287"/>
      <c r="KEH35" s="287"/>
      <c r="KEI35" s="287"/>
      <c r="KEJ35" s="287"/>
      <c r="KEK35" s="287"/>
      <c r="KEL35" s="287"/>
      <c r="KEM35" s="287"/>
      <c r="KEN35" s="287"/>
      <c r="KEO35" s="287"/>
      <c r="KEP35" s="287"/>
      <c r="KEQ35" s="287"/>
      <c r="KER35" s="287"/>
      <c r="KES35" s="287"/>
      <c r="KET35" s="287"/>
      <c r="KEU35" s="287"/>
      <c r="KEV35" s="287"/>
      <c r="KEW35" s="287"/>
      <c r="KEX35" s="287"/>
      <c r="KEY35" s="287"/>
      <c r="KEZ35" s="287"/>
      <c r="KFA35" s="287"/>
      <c r="KFB35" s="287"/>
      <c r="KFC35" s="287"/>
      <c r="KFD35" s="287"/>
      <c r="KFE35" s="287"/>
      <c r="KFF35" s="287"/>
      <c r="KFG35" s="287"/>
      <c r="KFH35" s="287"/>
      <c r="KFI35" s="287"/>
      <c r="KFJ35" s="287"/>
      <c r="KFK35" s="287"/>
      <c r="KFL35" s="287"/>
      <c r="KFM35" s="287"/>
      <c r="KFN35" s="287"/>
      <c r="KFO35" s="287"/>
      <c r="KFP35" s="287"/>
      <c r="KFQ35" s="287"/>
      <c r="KFR35" s="287"/>
      <c r="KFS35" s="287"/>
      <c r="KFT35" s="287"/>
      <c r="KFU35" s="287"/>
      <c r="KFV35" s="287"/>
      <c r="KFW35" s="287"/>
      <c r="KFX35" s="287"/>
      <c r="KFY35" s="287"/>
      <c r="KFZ35" s="287"/>
      <c r="KGA35" s="287"/>
      <c r="KGB35" s="287"/>
      <c r="KGC35" s="287"/>
      <c r="KGD35" s="287"/>
      <c r="KGE35" s="287"/>
      <c r="KGF35" s="287"/>
      <c r="KGG35" s="287"/>
      <c r="KGH35" s="287"/>
      <c r="KGI35" s="287"/>
      <c r="KGJ35" s="287"/>
      <c r="KGK35" s="287"/>
      <c r="KGL35" s="287"/>
      <c r="KGM35" s="287"/>
      <c r="KGN35" s="287"/>
      <c r="KGO35" s="287"/>
      <c r="KGP35" s="287"/>
      <c r="KGQ35" s="287"/>
      <c r="KGR35" s="287"/>
      <c r="KGS35" s="287"/>
      <c r="KGT35" s="287"/>
      <c r="KGU35" s="287"/>
      <c r="KGV35" s="287"/>
      <c r="KGW35" s="287"/>
      <c r="KGX35" s="287"/>
      <c r="KGY35" s="287"/>
      <c r="KGZ35" s="287"/>
      <c r="KHA35" s="287"/>
      <c r="KHB35" s="287"/>
      <c r="KHC35" s="287"/>
      <c r="KHD35" s="287"/>
      <c r="KHE35" s="287"/>
      <c r="KHF35" s="287"/>
      <c r="KHG35" s="287"/>
      <c r="KHH35" s="287"/>
      <c r="KHI35" s="287"/>
      <c r="KHJ35" s="287"/>
      <c r="KHK35" s="287"/>
      <c r="KHL35" s="287"/>
      <c r="KHM35" s="287"/>
      <c r="KHN35" s="287"/>
      <c r="KHO35" s="287"/>
      <c r="KHP35" s="287"/>
      <c r="KHQ35" s="287"/>
      <c r="KHR35" s="287"/>
      <c r="KHS35" s="287"/>
      <c r="KHT35" s="287"/>
      <c r="KHU35" s="287"/>
      <c r="KHV35" s="287"/>
      <c r="KHW35" s="287"/>
      <c r="KHX35" s="287"/>
      <c r="KHY35" s="287"/>
      <c r="KHZ35" s="287"/>
      <c r="KIA35" s="287"/>
      <c r="KIB35" s="287"/>
      <c r="KIC35" s="287"/>
      <c r="KID35" s="287"/>
      <c r="KIE35" s="287"/>
      <c r="KIF35" s="287"/>
      <c r="KIG35" s="287"/>
      <c r="KIH35" s="287"/>
      <c r="KII35" s="287"/>
      <c r="KIJ35" s="287"/>
      <c r="KIK35" s="287"/>
      <c r="KIL35" s="287"/>
      <c r="KIM35" s="287"/>
      <c r="KIN35" s="287"/>
      <c r="KIO35" s="287"/>
      <c r="KIP35" s="287"/>
      <c r="KIQ35" s="287"/>
      <c r="KIR35" s="287"/>
      <c r="KIS35" s="287"/>
      <c r="KIT35" s="287"/>
      <c r="KIU35" s="287"/>
      <c r="KIV35" s="287"/>
      <c r="KIW35" s="287"/>
      <c r="KIX35" s="287"/>
      <c r="KIY35" s="287"/>
      <c r="KIZ35" s="287"/>
      <c r="KJA35" s="287"/>
      <c r="KJB35" s="287"/>
      <c r="KJC35" s="287"/>
      <c r="KJD35" s="287"/>
      <c r="KJE35" s="287"/>
      <c r="KJF35" s="287"/>
      <c r="KJG35" s="287"/>
      <c r="KJH35" s="287"/>
      <c r="KJI35" s="287"/>
      <c r="KJJ35" s="287"/>
      <c r="KJK35" s="287"/>
      <c r="KJL35" s="287"/>
      <c r="KJM35" s="287"/>
      <c r="KJN35" s="287"/>
      <c r="KJO35" s="287"/>
      <c r="KJP35" s="287"/>
      <c r="KJQ35" s="287"/>
      <c r="KJR35" s="287"/>
      <c r="KJS35" s="287"/>
      <c r="KJT35" s="287"/>
      <c r="KJU35" s="287"/>
      <c r="KJV35" s="287"/>
      <c r="KJW35" s="287"/>
      <c r="KJX35" s="287"/>
      <c r="KJY35" s="287"/>
      <c r="KJZ35" s="287"/>
      <c r="KKA35" s="287"/>
      <c r="KKB35" s="287"/>
      <c r="KKC35" s="287"/>
      <c r="KKD35" s="287"/>
      <c r="KKE35" s="287"/>
      <c r="KKF35" s="287"/>
      <c r="KKG35" s="287"/>
      <c r="KKH35" s="287"/>
      <c r="KKI35" s="287"/>
      <c r="KKJ35" s="287"/>
      <c r="KKK35" s="287"/>
      <c r="KKL35" s="287"/>
      <c r="KKM35" s="287"/>
      <c r="KKN35" s="287"/>
      <c r="KKO35" s="287"/>
      <c r="KKP35" s="287"/>
      <c r="KKQ35" s="287"/>
      <c r="KKR35" s="287"/>
      <c r="KKS35" s="287"/>
      <c r="KKT35" s="287"/>
      <c r="KKU35" s="287"/>
      <c r="KKV35" s="287"/>
      <c r="KKW35" s="287"/>
      <c r="KKX35" s="287"/>
      <c r="KKY35" s="287"/>
      <c r="KKZ35" s="287"/>
      <c r="KLA35" s="287"/>
      <c r="KLB35" s="287"/>
      <c r="KLC35" s="287"/>
      <c r="KLD35" s="287"/>
      <c r="KLE35" s="287"/>
      <c r="KLF35" s="287"/>
      <c r="KLG35" s="287"/>
      <c r="KLH35" s="287"/>
      <c r="KLI35" s="287"/>
      <c r="KLJ35" s="287"/>
      <c r="KLK35" s="287"/>
      <c r="KLL35" s="287"/>
      <c r="KLM35" s="287"/>
      <c r="KLN35" s="287"/>
      <c r="KLO35" s="287"/>
      <c r="KLP35" s="287"/>
      <c r="KLQ35" s="287"/>
      <c r="KLR35" s="287"/>
      <c r="KLS35" s="287"/>
      <c r="KLT35" s="287"/>
      <c r="KLU35" s="287"/>
      <c r="KLV35" s="287"/>
      <c r="KLW35" s="287"/>
      <c r="KLX35" s="287"/>
      <c r="KLY35" s="287"/>
      <c r="KLZ35" s="287"/>
      <c r="KMA35" s="287"/>
      <c r="KMB35" s="287"/>
      <c r="KMC35" s="287"/>
      <c r="KMD35" s="287"/>
      <c r="KME35" s="287"/>
      <c r="KMF35" s="287"/>
      <c r="KMG35" s="287"/>
      <c r="KMH35" s="287"/>
      <c r="KMI35" s="287"/>
      <c r="KMJ35" s="287"/>
      <c r="KMK35" s="287"/>
      <c r="KML35" s="287"/>
      <c r="KMM35" s="287"/>
      <c r="KMN35" s="287"/>
      <c r="KMO35" s="287"/>
      <c r="KMP35" s="287"/>
      <c r="KMQ35" s="287"/>
      <c r="KMR35" s="287"/>
      <c r="KMS35" s="287"/>
      <c r="KMT35" s="287"/>
      <c r="KMU35" s="287"/>
      <c r="KMV35" s="287"/>
      <c r="KMW35" s="287"/>
      <c r="KMX35" s="287"/>
      <c r="KMY35" s="287"/>
      <c r="KMZ35" s="287"/>
      <c r="KNA35" s="287"/>
      <c r="KNB35" s="287"/>
      <c r="KNC35" s="287"/>
      <c r="KND35" s="287"/>
      <c r="KNE35" s="287"/>
      <c r="KNF35" s="287"/>
      <c r="KNG35" s="287"/>
      <c r="KNH35" s="287"/>
      <c r="KNI35" s="287"/>
      <c r="KNJ35" s="287"/>
      <c r="KNK35" s="287"/>
      <c r="KNL35" s="287"/>
      <c r="KNM35" s="287"/>
      <c r="KNN35" s="287"/>
      <c r="KNO35" s="287"/>
      <c r="KNP35" s="287"/>
      <c r="KNQ35" s="287"/>
      <c r="KNR35" s="287"/>
      <c r="KNS35" s="287"/>
      <c r="KNT35" s="287"/>
      <c r="KNU35" s="287"/>
      <c r="KNV35" s="287"/>
      <c r="KNW35" s="287"/>
      <c r="KNX35" s="287"/>
      <c r="KNY35" s="287"/>
      <c r="KNZ35" s="287"/>
      <c r="KOA35" s="287"/>
      <c r="KOB35" s="287"/>
      <c r="KOC35" s="287"/>
      <c r="KOD35" s="287"/>
      <c r="KOE35" s="287"/>
      <c r="KOF35" s="287"/>
      <c r="KOG35" s="287"/>
      <c r="KOH35" s="287"/>
      <c r="KOI35" s="287"/>
      <c r="KOJ35" s="287"/>
      <c r="KOK35" s="287"/>
      <c r="KOL35" s="287"/>
      <c r="KOM35" s="287"/>
      <c r="KON35" s="287"/>
      <c r="KOO35" s="287"/>
      <c r="KOP35" s="287"/>
      <c r="KOQ35" s="287"/>
      <c r="KOR35" s="287"/>
      <c r="KOS35" s="287"/>
      <c r="KOT35" s="287"/>
      <c r="KOU35" s="287"/>
      <c r="KOV35" s="287"/>
      <c r="KOW35" s="287"/>
      <c r="KOX35" s="287"/>
      <c r="KOY35" s="287"/>
      <c r="KOZ35" s="287"/>
      <c r="KPA35" s="287"/>
      <c r="KPB35" s="287"/>
      <c r="KPC35" s="287"/>
      <c r="KPD35" s="287"/>
      <c r="KPE35" s="287"/>
      <c r="KPF35" s="287"/>
      <c r="KPG35" s="287"/>
      <c r="KPH35" s="287"/>
      <c r="KPI35" s="287"/>
      <c r="KPJ35" s="287"/>
      <c r="KPK35" s="287"/>
      <c r="KPL35" s="287"/>
      <c r="KPM35" s="287"/>
      <c r="KPN35" s="287"/>
      <c r="KPO35" s="287"/>
      <c r="KPP35" s="287"/>
      <c r="KPQ35" s="287"/>
      <c r="KPR35" s="287"/>
      <c r="KPS35" s="287"/>
      <c r="KPT35" s="287"/>
      <c r="KPU35" s="287"/>
      <c r="KPV35" s="287"/>
      <c r="KPW35" s="287"/>
      <c r="KPX35" s="287"/>
      <c r="KPY35" s="287"/>
      <c r="KPZ35" s="287"/>
      <c r="KQA35" s="287"/>
      <c r="KQB35" s="287"/>
      <c r="KQC35" s="287"/>
      <c r="KQD35" s="287"/>
      <c r="KQE35" s="287"/>
      <c r="KQF35" s="287"/>
      <c r="KQG35" s="287"/>
      <c r="KQH35" s="287"/>
      <c r="KQI35" s="287"/>
      <c r="KQJ35" s="287"/>
      <c r="KQK35" s="287"/>
      <c r="KQL35" s="287"/>
      <c r="KQM35" s="287"/>
      <c r="KQN35" s="287"/>
      <c r="KQO35" s="287"/>
      <c r="KQP35" s="287"/>
      <c r="KQQ35" s="287"/>
      <c r="KQR35" s="287"/>
      <c r="KQS35" s="287"/>
      <c r="KQT35" s="287"/>
      <c r="KQU35" s="287"/>
      <c r="KQV35" s="287"/>
      <c r="KQW35" s="287"/>
      <c r="KQX35" s="287"/>
      <c r="KQY35" s="287"/>
      <c r="KQZ35" s="287"/>
      <c r="KRA35" s="287"/>
      <c r="KRB35" s="287"/>
      <c r="KRC35" s="287"/>
      <c r="KRD35" s="287"/>
      <c r="KRE35" s="287"/>
      <c r="KRF35" s="287"/>
      <c r="KRG35" s="287"/>
      <c r="KRH35" s="287"/>
      <c r="KRI35" s="287"/>
      <c r="KRJ35" s="287"/>
      <c r="KRK35" s="287"/>
      <c r="KRL35" s="287"/>
      <c r="KRM35" s="287"/>
      <c r="KRN35" s="287"/>
      <c r="KRO35" s="287"/>
      <c r="KRP35" s="287"/>
      <c r="KRQ35" s="287"/>
      <c r="KRR35" s="287"/>
      <c r="KRS35" s="287"/>
      <c r="KRT35" s="287"/>
      <c r="KRU35" s="287"/>
      <c r="KRV35" s="287"/>
      <c r="KRW35" s="287"/>
      <c r="KRX35" s="287"/>
      <c r="KRY35" s="287"/>
      <c r="KRZ35" s="287"/>
      <c r="KSA35" s="287"/>
      <c r="KSB35" s="287"/>
      <c r="KSC35" s="287"/>
      <c r="KSD35" s="287"/>
      <c r="KSE35" s="287"/>
      <c r="KSF35" s="287"/>
      <c r="KSG35" s="287"/>
      <c r="KSH35" s="287"/>
      <c r="KSI35" s="287"/>
      <c r="KSJ35" s="287"/>
      <c r="KSK35" s="287"/>
      <c r="KSL35" s="287"/>
      <c r="KSM35" s="287"/>
      <c r="KSN35" s="287"/>
      <c r="KSO35" s="287"/>
      <c r="KSP35" s="287"/>
      <c r="KSQ35" s="287"/>
      <c r="KSR35" s="287"/>
      <c r="KSS35" s="287"/>
      <c r="KST35" s="287"/>
      <c r="KSU35" s="287"/>
      <c r="KSV35" s="287"/>
      <c r="KSW35" s="287"/>
      <c r="KSX35" s="287"/>
      <c r="KSY35" s="287"/>
      <c r="KSZ35" s="287"/>
      <c r="KTA35" s="287"/>
      <c r="KTB35" s="287"/>
      <c r="KTC35" s="287"/>
      <c r="KTD35" s="287"/>
      <c r="KTE35" s="287"/>
      <c r="KTF35" s="287"/>
      <c r="KTG35" s="287"/>
      <c r="KTH35" s="287"/>
      <c r="KTI35" s="287"/>
      <c r="KTJ35" s="287"/>
      <c r="KTK35" s="287"/>
      <c r="KTL35" s="287"/>
      <c r="KTM35" s="287"/>
      <c r="KTN35" s="287"/>
      <c r="KTO35" s="287"/>
      <c r="KTP35" s="287"/>
      <c r="KTQ35" s="287"/>
      <c r="KTR35" s="287"/>
      <c r="KTS35" s="287"/>
      <c r="KTT35" s="287"/>
      <c r="KTU35" s="287"/>
      <c r="KTV35" s="287"/>
      <c r="KTW35" s="287"/>
      <c r="KTX35" s="287"/>
      <c r="KTY35" s="287"/>
      <c r="KTZ35" s="287"/>
      <c r="KUA35" s="287"/>
      <c r="KUB35" s="287"/>
      <c r="KUC35" s="287"/>
      <c r="KUD35" s="287"/>
      <c r="KUE35" s="287"/>
      <c r="KUF35" s="287"/>
      <c r="KUG35" s="287"/>
      <c r="KUH35" s="287"/>
      <c r="KUI35" s="287"/>
      <c r="KUJ35" s="287"/>
      <c r="KUK35" s="287"/>
      <c r="KUL35" s="287"/>
      <c r="KUM35" s="287"/>
      <c r="KUN35" s="287"/>
      <c r="KUO35" s="287"/>
      <c r="KUP35" s="287"/>
      <c r="KUQ35" s="287"/>
      <c r="KUR35" s="287"/>
      <c r="KUS35" s="287"/>
      <c r="KUT35" s="287"/>
      <c r="KUU35" s="287"/>
      <c r="KUV35" s="287"/>
      <c r="KUW35" s="287"/>
      <c r="KUX35" s="287"/>
      <c r="KUY35" s="287"/>
      <c r="KUZ35" s="287"/>
      <c r="KVA35" s="287"/>
      <c r="KVB35" s="287"/>
      <c r="KVC35" s="287"/>
      <c r="KVD35" s="287"/>
      <c r="KVE35" s="287"/>
      <c r="KVF35" s="287"/>
      <c r="KVG35" s="287"/>
      <c r="KVH35" s="287"/>
      <c r="KVI35" s="287"/>
      <c r="KVJ35" s="287"/>
      <c r="KVK35" s="287"/>
      <c r="KVL35" s="287"/>
      <c r="KVM35" s="287"/>
      <c r="KVN35" s="287"/>
      <c r="KVO35" s="287"/>
      <c r="KVP35" s="287"/>
      <c r="KVQ35" s="287"/>
      <c r="KVR35" s="287"/>
      <c r="KVS35" s="287"/>
      <c r="KVT35" s="287"/>
      <c r="KVU35" s="287"/>
      <c r="KVV35" s="287"/>
      <c r="KVW35" s="287"/>
      <c r="KVX35" s="287"/>
      <c r="KVY35" s="287"/>
      <c r="KVZ35" s="287"/>
      <c r="KWA35" s="287"/>
      <c r="KWB35" s="287"/>
      <c r="KWC35" s="287"/>
      <c r="KWD35" s="287"/>
      <c r="KWE35" s="287"/>
      <c r="KWF35" s="287"/>
      <c r="KWG35" s="287"/>
      <c r="KWH35" s="287"/>
      <c r="KWI35" s="287"/>
      <c r="KWJ35" s="287"/>
      <c r="KWK35" s="287"/>
      <c r="KWL35" s="287"/>
      <c r="KWM35" s="287"/>
      <c r="KWN35" s="287"/>
      <c r="KWO35" s="287"/>
      <c r="KWP35" s="287"/>
      <c r="KWQ35" s="287"/>
      <c r="KWR35" s="287"/>
      <c r="KWS35" s="287"/>
      <c r="KWT35" s="287"/>
      <c r="KWU35" s="287"/>
      <c r="KWV35" s="287"/>
      <c r="KWW35" s="287"/>
      <c r="KWX35" s="287"/>
      <c r="KWY35" s="287"/>
      <c r="KWZ35" s="287"/>
      <c r="KXA35" s="287"/>
      <c r="KXB35" s="287"/>
      <c r="KXC35" s="287"/>
      <c r="KXD35" s="287"/>
      <c r="KXE35" s="287"/>
      <c r="KXF35" s="287"/>
      <c r="KXG35" s="287"/>
      <c r="KXH35" s="287"/>
      <c r="KXI35" s="287"/>
      <c r="KXJ35" s="287"/>
      <c r="KXK35" s="287"/>
      <c r="KXL35" s="287"/>
      <c r="KXM35" s="287"/>
      <c r="KXN35" s="287"/>
      <c r="KXO35" s="287"/>
      <c r="KXP35" s="287"/>
      <c r="KXQ35" s="287"/>
      <c r="KXR35" s="287"/>
      <c r="KXS35" s="287"/>
      <c r="KXT35" s="287"/>
      <c r="KXU35" s="287"/>
      <c r="KXV35" s="287"/>
      <c r="KXW35" s="287"/>
      <c r="KXX35" s="287"/>
      <c r="KXY35" s="287"/>
      <c r="KXZ35" s="287"/>
      <c r="KYA35" s="287"/>
      <c r="KYB35" s="287"/>
      <c r="KYC35" s="287"/>
      <c r="KYD35" s="287"/>
      <c r="KYE35" s="287"/>
      <c r="KYF35" s="287"/>
      <c r="KYG35" s="287"/>
      <c r="KYH35" s="287"/>
      <c r="KYI35" s="287"/>
      <c r="KYJ35" s="287"/>
      <c r="KYK35" s="287"/>
      <c r="KYL35" s="287"/>
      <c r="KYM35" s="287"/>
      <c r="KYN35" s="287"/>
      <c r="KYO35" s="287"/>
      <c r="KYP35" s="287"/>
      <c r="KYQ35" s="287"/>
      <c r="KYR35" s="287"/>
      <c r="KYS35" s="287"/>
      <c r="KYT35" s="287"/>
      <c r="KYU35" s="287"/>
      <c r="KYV35" s="287"/>
      <c r="KYW35" s="287"/>
      <c r="KYX35" s="287"/>
      <c r="KYY35" s="287"/>
      <c r="KYZ35" s="287"/>
      <c r="KZA35" s="287"/>
      <c r="KZB35" s="287"/>
      <c r="KZC35" s="287"/>
      <c r="KZD35" s="287"/>
      <c r="KZE35" s="287"/>
      <c r="KZF35" s="287"/>
      <c r="KZG35" s="287"/>
      <c r="KZH35" s="287"/>
      <c r="KZI35" s="287"/>
      <c r="KZJ35" s="287"/>
      <c r="KZK35" s="287"/>
      <c r="KZL35" s="287"/>
      <c r="KZM35" s="287"/>
      <c r="KZN35" s="287"/>
      <c r="KZO35" s="287"/>
      <c r="KZP35" s="287"/>
      <c r="KZQ35" s="287"/>
      <c r="KZR35" s="287"/>
      <c r="KZS35" s="287"/>
      <c r="KZT35" s="287"/>
      <c r="KZU35" s="287"/>
      <c r="KZV35" s="287"/>
      <c r="KZW35" s="287"/>
      <c r="KZX35" s="287"/>
      <c r="KZY35" s="287"/>
      <c r="KZZ35" s="287"/>
      <c r="LAA35" s="287"/>
      <c r="LAB35" s="287"/>
      <c r="LAC35" s="287"/>
      <c r="LAD35" s="287"/>
      <c r="LAE35" s="287"/>
      <c r="LAF35" s="287"/>
      <c r="LAG35" s="287"/>
      <c r="LAH35" s="287"/>
      <c r="LAI35" s="287"/>
      <c r="LAJ35" s="287"/>
      <c r="LAK35" s="287"/>
      <c r="LAL35" s="287"/>
      <c r="LAM35" s="287"/>
      <c r="LAN35" s="287"/>
      <c r="LAO35" s="287"/>
      <c r="LAP35" s="287"/>
      <c r="LAQ35" s="287"/>
      <c r="LAR35" s="287"/>
      <c r="LAS35" s="287"/>
      <c r="LAT35" s="287"/>
      <c r="LAU35" s="287"/>
      <c r="LAV35" s="287"/>
      <c r="LAW35" s="287"/>
      <c r="LAX35" s="287"/>
      <c r="LAY35" s="287"/>
      <c r="LAZ35" s="287"/>
      <c r="LBA35" s="287"/>
      <c r="LBB35" s="287"/>
      <c r="LBC35" s="287"/>
      <c r="LBD35" s="287"/>
      <c r="LBE35" s="287"/>
      <c r="LBF35" s="287"/>
      <c r="LBG35" s="287"/>
      <c r="LBH35" s="287"/>
      <c r="LBI35" s="287"/>
      <c r="LBJ35" s="287"/>
      <c r="LBK35" s="287"/>
      <c r="LBL35" s="287"/>
      <c r="LBM35" s="287"/>
      <c r="LBN35" s="287"/>
      <c r="LBO35" s="287"/>
      <c r="LBP35" s="287"/>
      <c r="LBQ35" s="287"/>
      <c r="LBR35" s="287"/>
      <c r="LBS35" s="287"/>
      <c r="LBT35" s="287"/>
      <c r="LBU35" s="287"/>
      <c r="LBV35" s="287"/>
      <c r="LBW35" s="287"/>
      <c r="LBX35" s="287"/>
      <c r="LBY35" s="287"/>
      <c r="LBZ35" s="287"/>
      <c r="LCA35" s="287"/>
      <c r="LCB35" s="287"/>
      <c r="LCC35" s="287"/>
      <c r="LCD35" s="287"/>
      <c r="LCE35" s="287"/>
      <c r="LCF35" s="287"/>
      <c r="LCG35" s="287"/>
      <c r="LCH35" s="287"/>
      <c r="LCI35" s="287"/>
      <c r="LCJ35" s="287"/>
      <c r="LCK35" s="287"/>
      <c r="LCL35" s="287"/>
      <c r="LCM35" s="287"/>
      <c r="LCN35" s="287"/>
      <c r="LCO35" s="287"/>
      <c r="LCP35" s="287"/>
      <c r="LCQ35" s="287"/>
      <c r="LCR35" s="287"/>
      <c r="LCS35" s="287"/>
      <c r="LCT35" s="287"/>
      <c r="LCU35" s="287"/>
      <c r="LCV35" s="287"/>
      <c r="LCW35" s="287"/>
      <c r="LCX35" s="287"/>
      <c r="LCY35" s="287"/>
      <c r="LCZ35" s="287"/>
      <c r="LDA35" s="287"/>
      <c r="LDB35" s="287"/>
      <c r="LDC35" s="287"/>
      <c r="LDD35" s="287"/>
      <c r="LDE35" s="287"/>
      <c r="LDF35" s="287"/>
      <c r="LDG35" s="287"/>
      <c r="LDH35" s="287"/>
      <c r="LDI35" s="287"/>
      <c r="LDJ35" s="287"/>
      <c r="LDK35" s="287"/>
      <c r="LDL35" s="287"/>
      <c r="LDM35" s="287"/>
      <c r="LDN35" s="287"/>
      <c r="LDO35" s="287"/>
      <c r="LDP35" s="287"/>
      <c r="LDQ35" s="287"/>
      <c r="LDR35" s="287"/>
      <c r="LDS35" s="287"/>
      <c r="LDT35" s="287"/>
      <c r="LDU35" s="287"/>
      <c r="LDV35" s="287"/>
      <c r="LDW35" s="287"/>
      <c r="LDX35" s="287"/>
      <c r="LDY35" s="287"/>
      <c r="LDZ35" s="287"/>
      <c r="LEA35" s="287"/>
      <c r="LEB35" s="287"/>
      <c r="LEC35" s="287"/>
      <c r="LED35" s="287"/>
      <c r="LEE35" s="287"/>
      <c r="LEF35" s="287"/>
      <c r="LEG35" s="287"/>
      <c r="LEH35" s="287"/>
      <c r="LEI35" s="287"/>
      <c r="LEJ35" s="287"/>
      <c r="LEK35" s="287"/>
      <c r="LEL35" s="287"/>
      <c r="LEM35" s="287"/>
      <c r="LEN35" s="287"/>
      <c r="LEO35" s="287"/>
      <c r="LEP35" s="287"/>
      <c r="LEQ35" s="287"/>
      <c r="LER35" s="287"/>
      <c r="LES35" s="287"/>
      <c r="LET35" s="287"/>
      <c r="LEU35" s="287"/>
      <c r="LEV35" s="287"/>
      <c r="LEW35" s="287"/>
      <c r="LEX35" s="287"/>
      <c r="LEY35" s="287"/>
      <c r="LEZ35" s="287"/>
      <c r="LFA35" s="287"/>
      <c r="LFB35" s="287"/>
      <c r="LFC35" s="287"/>
      <c r="LFD35" s="287"/>
      <c r="LFE35" s="287"/>
      <c r="LFF35" s="287"/>
      <c r="LFG35" s="287"/>
      <c r="LFH35" s="287"/>
      <c r="LFI35" s="287"/>
      <c r="LFJ35" s="287"/>
      <c r="LFK35" s="287"/>
      <c r="LFL35" s="287"/>
      <c r="LFM35" s="287"/>
      <c r="LFN35" s="287"/>
      <c r="LFO35" s="287"/>
      <c r="LFP35" s="287"/>
      <c r="LFQ35" s="287"/>
      <c r="LFR35" s="287"/>
      <c r="LFS35" s="287"/>
      <c r="LFT35" s="287"/>
      <c r="LFU35" s="287"/>
      <c r="LFV35" s="287"/>
      <c r="LFW35" s="287"/>
      <c r="LFX35" s="287"/>
      <c r="LFY35" s="287"/>
      <c r="LFZ35" s="287"/>
      <c r="LGA35" s="287"/>
      <c r="LGB35" s="287"/>
      <c r="LGC35" s="287"/>
      <c r="LGD35" s="287"/>
      <c r="LGE35" s="287"/>
      <c r="LGF35" s="287"/>
      <c r="LGG35" s="287"/>
      <c r="LGH35" s="287"/>
      <c r="LGI35" s="287"/>
      <c r="LGJ35" s="287"/>
      <c r="LGK35" s="287"/>
      <c r="LGL35" s="287"/>
      <c r="LGM35" s="287"/>
      <c r="LGN35" s="287"/>
      <c r="LGO35" s="287"/>
      <c r="LGP35" s="287"/>
      <c r="LGQ35" s="287"/>
      <c r="LGR35" s="287"/>
      <c r="LGS35" s="287"/>
      <c r="LGT35" s="287"/>
      <c r="LGU35" s="287"/>
      <c r="LGV35" s="287"/>
      <c r="LGW35" s="287"/>
      <c r="LGX35" s="287"/>
      <c r="LGY35" s="287"/>
      <c r="LGZ35" s="287"/>
      <c r="LHA35" s="287"/>
      <c r="LHB35" s="287"/>
      <c r="LHC35" s="287"/>
      <c r="LHD35" s="287"/>
      <c r="LHE35" s="287"/>
      <c r="LHF35" s="287"/>
      <c r="LHG35" s="287"/>
      <c r="LHH35" s="287"/>
      <c r="LHI35" s="287"/>
      <c r="LHJ35" s="287"/>
      <c r="LHK35" s="287"/>
      <c r="LHL35" s="287"/>
      <c r="LHM35" s="287"/>
      <c r="LHN35" s="287"/>
      <c r="LHO35" s="287"/>
      <c r="LHP35" s="287"/>
      <c r="LHQ35" s="287"/>
      <c r="LHR35" s="287"/>
      <c r="LHS35" s="287"/>
      <c r="LHT35" s="287"/>
      <c r="LHU35" s="287"/>
      <c r="LHV35" s="287"/>
      <c r="LHW35" s="287"/>
      <c r="LHX35" s="287"/>
      <c r="LHY35" s="287"/>
      <c r="LHZ35" s="287"/>
      <c r="LIA35" s="287"/>
      <c r="LIB35" s="287"/>
      <c r="LIC35" s="287"/>
      <c r="LID35" s="287"/>
      <c r="LIE35" s="287"/>
      <c r="LIF35" s="287"/>
      <c r="LIG35" s="287"/>
      <c r="LIH35" s="287"/>
      <c r="LII35" s="287"/>
      <c r="LIJ35" s="287"/>
      <c r="LIK35" s="287"/>
      <c r="LIL35" s="287"/>
      <c r="LIM35" s="287"/>
      <c r="LIN35" s="287"/>
      <c r="LIO35" s="287"/>
      <c r="LIP35" s="287"/>
      <c r="LIQ35" s="287"/>
      <c r="LIR35" s="287"/>
      <c r="LIS35" s="287"/>
      <c r="LIT35" s="287"/>
      <c r="LIU35" s="287"/>
      <c r="LIV35" s="287"/>
      <c r="LIW35" s="287"/>
      <c r="LIX35" s="287"/>
      <c r="LIY35" s="287"/>
      <c r="LIZ35" s="287"/>
      <c r="LJA35" s="287"/>
      <c r="LJB35" s="287"/>
      <c r="LJC35" s="287"/>
      <c r="LJD35" s="287"/>
      <c r="LJE35" s="287"/>
      <c r="LJF35" s="287"/>
      <c r="LJG35" s="287"/>
      <c r="LJH35" s="287"/>
      <c r="LJI35" s="287"/>
      <c r="LJJ35" s="287"/>
      <c r="LJK35" s="287"/>
      <c r="LJL35" s="287"/>
      <c r="LJM35" s="287"/>
      <c r="LJN35" s="287"/>
      <c r="LJO35" s="287"/>
      <c r="LJP35" s="287"/>
      <c r="LJQ35" s="287"/>
      <c r="LJR35" s="287"/>
      <c r="LJS35" s="287"/>
      <c r="LJT35" s="287"/>
      <c r="LJU35" s="287"/>
      <c r="LJV35" s="287"/>
      <c r="LJW35" s="287"/>
      <c r="LJX35" s="287"/>
      <c r="LJY35" s="287"/>
      <c r="LJZ35" s="287"/>
      <c r="LKA35" s="287"/>
      <c r="LKB35" s="287"/>
      <c r="LKC35" s="287"/>
      <c r="LKD35" s="287"/>
      <c r="LKE35" s="287"/>
      <c r="LKF35" s="287"/>
      <c r="LKG35" s="287"/>
      <c r="LKH35" s="287"/>
      <c r="LKI35" s="287"/>
      <c r="LKJ35" s="287"/>
      <c r="LKK35" s="287"/>
      <c r="LKL35" s="287"/>
      <c r="LKM35" s="287"/>
      <c r="LKN35" s="287"/>
      <c r="LKO35" s="287"/>
      <c r="LKP35" s="287"/>
      <c r="LKQ35" s="287"/>
      <c r="LKR35" s="287"/>
      <c r="LKS35" s="287"/>
      <c r="LKT35" s="287"/>
      <c r="LKU35" s="287"/>
      <c r="LKV35" s="287"/>
      <c r="LKW35" s="287"/>
      <c r="LKX35" s="287"/>
      <c r="LKY35" s="287"/>
      <c r="LKZ35" s="287"/>
      <c r="LLA35" s="287"/>
      <c r="LLB35" s="287"/>
      <c r="LLC35" s="287"/>
      <c r="LLD35" s="287"/>
      <c r="LLE35" s="287"/>
      <c r="LLF35" s="287"/>
      <c r="LLG35" s="287"/>
      <c r="LLH35" s="287"/>
      <c r="LLI35" s="287"/>
      <c r="LLJ35" s="287"/>
      <c r="LLK35" s="287"/>
      <c r="LLL35" s="287"/>
      <c r="LLM35" s="287"/>
      <c r="LLN35" s="287"/>
      <c r="LLO35" s="287"/>
      <c r="LLP35" s="287"/>
      <c r="LLQ35" s="287"/>
      <c r="LLR35" s="287"/>
      <c r="LLS35" s="287"/>
      <c r="LLT35" s="287"/>
      <c r="LLU35" s="287"/>
      <c r="LLV35" s="287"/>
      <c r="LLW35" s="287"/>
      <c r="LLX35" s="287"/>
      <c r="LLY35" s="287"/>
      <c r="LLZ35" s="287"/>
      <c r="LMA35" s="287"/>
      <c r="LMB35" s="287"/>
      <c r="LMC35" s="287"/>
      <c r="LMD35" s="287"/>
      <c r="LME35" s="287"/>
      <c r="LMF35" s="287"/>
      <c r="LMG35" s="287"/>
      <c r="LMH35" s="287"/>
      <c r="LMI35" s="287"/>
      <c r="LMJ35" s="287"/>
      <c r="LMK35" s="287"/>
      <c r="LML35" s="287"/>
      <c r="LMM35" s="287"/>
      <c r="LMN35" s="287"/>
      <c r="LMO35" s="287"/>
      <c r="LMP35" s="287"/>
      <c r="LMQ35" s="287"/>
      <c r="LMR35" s="287"/>
      <c r="LMS35" s="287"/>
      <c r="LMT35" s="287"/>
      <c r="LMU35" s="287"/>
      <c r="LMV35" s="287"/>
      <c r="LMW35" s="287"/>
      <c r="LMX35" s="287"/>
      <c r="LMY35" s="287"/>
      <c r="LMZ35" s="287"/>
      <c r="LNA35" s="287"/>
      <c r="LNB35" s="287"/>
      <c r="LNC35" s="287"/>
      <c r="LND35" s="287"/>
      <c r="LNE35" s="287"/>
      <c r="LNF35" s="287"/>
      <c r="LNG35" s="287"/>
      <c r="LNH35" s="287"/>
      <c r="LNI35" s="287"/>
      <c r="LNJ35" s="287"/>
      <c r="LNK35" s="287"/>
      <c r="LNL35" s="287"/>
      <c r="LNM35" s="287"/>
      <c r="LNN35" s="287"/>
      <c r="LNO35" s="287"/>
      <c r="LNP35" s="287"/>
      <c r="LNQ35" s="287"/>
      <c r="LNR35" s="287"/>
      <c r="LNS35" s="287"/>
      <c r="LNT35" s="287"/>
      <c r="LNU35" s="287"/>
      <c r="LNV35" s="287"/>
      <c r="LNW35" s="287"/>
      <c r="LNX35" s="287"/>
      <c r="LNY35" s="287"/>
      <c r="LNZ35" s="287"/>
      <c r="LOA35" s="287"/>
      <c r="LOB35" s="287"/>
      <c r="LOC35" s="287"/>
      <c r="LOD35" s="287"/>
      <c r="LOE35" s="287"/>
      <c r="LOF35" s="287"/>
      <c r="LOG35" s="287"/>
      <c r="LOH35" s="287"/>
      <c r="LOI35" s="287"/>
      <c r="LOJ35" s="287"/>
      <c r="LOK35" s="287"/>
      <c r="LOL35" s="287"/>
      <c r="LOM35" s="287"/>
      <c r="LON35" s="287"/>
      <c r="LOO35" s="287"/>
      <c r="LOP35" s="287"/>
      <c r="LOQ35" s="287"/>
      <c r="LOR35" s="287"/>
      <c r="LOS35" s="287"/>
      <c r="LOT35" s="287"/>
      <c r="LOU35" s="287"/>
      <c r="LOV35" s="287"/>
      <c r="LOW35" s="287"/>
      <c r="LOX35" s="287"/>
      <c r="LOY35" s="287"/>
      <c r="LOZ35" s="287"/>
      <c r="LPA35" s="287"/>
      <c r="LPB35" s="287"/>
      <c r="LPC35" s="287"/>
      <c r="LPD35" s="287"/>
      <c r="LPE35" s="287"/>
      <c r="LPF35" s="287"/>
      <c r="LPG35" s="287"/>
      <c r="LPH35" s="287"/>
      <c r="LPI35" s="287"/>
      <c r="LPJ35" s="287"/>
      <c r="LPK35" s="287"/>
      <c r="LPL35" s="287"/>
      <c r="LPM35" s="287"/>
      <c r="LPN35" s="287"/>
      <c r="LPO35" s="287"/>
      <c r="LPP35" s="287"/>
      <c r="LPQ35" s="287"/>
      <c r="LPR35" s="287"/>
      <c r="LPS35" s="287"/>
      <c r="LPT35" s="287"/>
      <c r="LPU35" s="287"/>
      <c r="LPV35" s="287"/>
      <c r="LPW35" s="287"/>
      <c r="LPX35" s="287"/>
      <c r="LPY35" s="287"/>
      <c r="LPZ35" s="287"/>
      <c r="LQA35" s="287"/>
      <c r="LQB35" s="287"/>
      <c r="LQC35" s="287"/>
      <c r="LQD35" s="287"/>
      <c r="LQE35" s="287"/>
      <c r="LQF35" s="287"/>
      <c r="LQG35" s="287"/>
      <c r="LQH35" s="287"/>
      <c r="LQI35" s="287"/>
      <c r="LQJ35" s="287"/>
      <c r="LQK35" s="287"/>
      <c r="LQL35" s="287"/>
      <c r="LQM35" s="287"/>
      <c r="LQN35" s="287"/>
      <c r="LQO35" s="287"/>
      <c r="LQP35" s="287"/>
      <c r="LQQ35" s="287"/>
      <c r="LQR35" s="287"/>
      <c r="LQS35" s="287"/>
      <c r="LQT35" s="287"/>
      <c r="LQU35" s="287"/>
      <c r="LQV35" s="287"/>
      <c r="LQW35" s="287"/>
      <c r="LQX35" s="287"/>
      <c r="LQY35" s="287"/>
      <c r="LQZ35" s="287"/>
      <c r="LRA35" s="287"/>
      <c r="LRB35" s="287"/>
      <c r="LRC35" s="287"/>
      <c r="LRD35" s="287"/>
      <c r="LRE35" s="287"/>
      <c r="LRF35" s="287"/>
      <c r="LRG35" s="287"/>
      <c r="LRH35" s="287"/>
      <c r="LRI35" s="287"/>
      <c r="LRJ35" s="287"/>
      <c r="LRK35" s="287"/>
      <c r="LRL35" s="287"/>
      <c r="LRM35" s="287"/>
      <c r="LRN35" s="287"/>
      <c r="LRO35" s="287"/>
      <c r="LRP35" s="287"/>
      <c r="LRQ35" s="287"/>
      <c r="LRR35" s="287"/>
      <c r="LRS35" s="287"/>
      <c r="LRT35" s="287"/>
      <c r="LRU35" s="287"/>
      <c r="LRV35" s="287"/>
      <c r="LRW35" s="287"/>
      <c r="LRX35" s="287"/>
      <c r="LRY35" s="287"/>
      <c r="LRZ35" s="287"/>
      <c r="LSA35" s="287"/>
      <c r="LSB35" s="287"/>
      <c r="LSC35" s="287"/>
      <c r="LSD35" s="287"/>
      <c r="LSE35" s="287"/>
      <c r="LSF35" s="287"/>
      <c r="LSG35" s="287"/>
      <c r="LSH35" s="287"/>
      <c r="LSI35" s="287"/>
      <c r="LSJ35" s="287"/>
      <c r="LSK35" s="287"/>
      <c r="LSL35" s="287"/>
      <c r="LSM35" s="287"/>
      <c r="LSN35" s="287"/>
      <c r="LSO35" s="287"/>
      <c r="LSP35" s="287"/>
      <c r="LSQ35" s="287"/>
      <c r="LSR35" s="287"/>
      <c r="LSS35" s="287"/>
      <c r="LST35" s="287"/>
      <c r="LSU35" s="287"/>
      <c r="LSV35" s="287"/>
      <c r="LSW35" s="287"/>
      <c r="LSX35" s="287"/>
      <c r="LSY35" s="287"/>
      <c r="LSZ35" s="287"/>
      <c r="LTA35" s="287"/>
      <c r="LTB35" s="287"/>
      <c r="LTC35" s="287"/>
      <c r="LTD35" s="287"/>
      <c r="LTE35" s="287"/>
      <c r="LTF35" s="287"/>
      <c r="LTG35" s="287"/>
      <c r="LTH35" s="287"/>
      <c r="LTI35" s="287"/>
      <c r="LTJ35" s="287"/>
      <c r="LTK35" s="287"/>
      <c r="LTL35" s="287"/>
      <c r="LTM35" s="287"/>
      <c r="LTN35" s="287"/>
      <c r="LTO35" s="287"/>
      <c r="LTP35" s="287"/>
      <c r="LTQ35" s="287"/>
      <c r="LTR35" s="287"/>
      <c r="LTS35" s="287"/>
      <c r="LTT35" s="287"/>
      <c r="LTU35" s="287"/>
      <c r="LTV35" s="287"/>
      <c r="LTW35" s="287"/>
      <c r="LTX35" s="287"/>
      <c r="LTY35" s="287"/>
      <c r="LTZ35" s="287"/>
      <c r="LUA35" s="287"/>
      <c r="LUB35" s="287"/>
      <c r="LUC35" s="287"/>
      <c r="LUD35" s="287"/>
      <c r="LUE35" s="287"/>
      <c r="LUF35" s="287"/>
      <c r="LUG35" s="287"/>
      <c r="LUH35" s="287"/>
      <c r="LUI35" s="287"/>
      <c r="LUJ35" s="287"/>
      <c r="LUK35" s="287"/>
      <c r="LUL35" s="287"/>
      <c r="LUM35" s="287"/>
      <c r="LUN35" s="287"/>
      <c r="LUO35" s="287"/>
      <c r="LUP35" s="287"/>
      <c r="LUQ35" s="287"/>
      <c r="LUR35" s="287"/>
      <c r="LUS35" s="287"/>
      <c r="LUT35" s="287"/>
      <c r="LUU35" s="287"/>
      <c r="LUV35" s="287"/>
      <c r="LUW35" s="287"/>
      <c r="LUX35" s="287"/>
      <c r="LUY35" s="287"/>
      <c r="LUZ35" s="287"/>
      <c r="LVA35" s="287"/>
      <c r="LVB35" s="287"/>
      <c r="LVC35" s="287"/>
      <c r="LVD35" s="287"/>
      <c r="LVE35" s="287"/>
      <c r="LVF35" s="287"/>
      <c r="LVG35" s="287"/>
      <c r="LVH35" s="287"/>
      <c r="LVI35" s="287"/>
      <c r="LVJ35" s="287"/>
      <c r="LVK35" s="287"/>
      <c r="LVL35" s="287"/>
      <c r="LVM35" s="287"/>
      <c r="LVN35" s="287"/>
      <c r="LVO35" s="287"/>
      <c r="LVP35" s="287"/>
      <c r="LVQ35" s="287"/>
      <c r="LVR35" s="287"/>
      <c r="LVS35" s="287"/>
      <c r="LVT35" s="287"/>
      <c r="LVU35" s="287"/>
      <c r="LVV35" s="287"/>
      <c r="LVW35" s="287"/>
      <c r="LVX35" s="287"/>
      <c r="LVY35" s="287"/>
      <c r="LVZ35" s="287"/>
      <c r="LWA35" s="287"/>
      <c r="LWB35" s="287"/>
      <c r="LWC35" s="287"/>
      <c r="LWD35" s="287"/>
      <c r="LWE35" s="287"/>
      <c r="LWF35" s="287"/>
      <c r="LWG35" s="287"/>
      <c r="LWH35" s="287"/>
      <c r="LWI35" s="287"/>
      <c r="LWJ35" s="287"/>
      <c r="LWK35" s="287"/>
      <c r="LWL35" s="287"/>
      <c r="LWM35" s="287"/>
      <c r="LWN35" s="287"/>
      <c r="LWO35" s="287"/>
      <c r="LWP35" s="287"/>
      <c r="LWQ35" s="287"/>
      <c r="LWR35" s="287"/>
      <c r="LWS35" s="287"/>
      <c r="LWT35" s="287"/>
      <c r="LWU35" s="287"/>
      <c r="LWV35" s="287"/>
      <c r="LWW35" s="287"/>
      <c r="LWX35" s="287"/>
      <c r="LWY35" s="287"/>
      <c r="LWZ35" s="287"/>
      <c r="LXA35" s="287"/>
      <c r="LXB35" s="287"/>
      <c r="LXC35" s="287"/>
      <c r="LXD35" s="287"/>
      <c r="LXE35" s="287"/>
      <c r="LXF35" s="287"/>
      <c r="LXG35" s="287"/>
      <c r="LXH35" s="287"/>
      <c r="LXI35" s="287"/>
      <c r="LXJ35" s="287"/>
      <c r="LXK35" s="287"/>
      <c r="LXL35" s="287"/>
      <c r="LXM35" s="287"/>
      <c r="LXN35" s="287"/>
      <c r="LXO35" s="287"/>
      <c r="LXP35" s="287"/>
      <c r="LXQ35" s="287"/>
      <c r="LXR35" s="287"/>
      <c r="LXS35" s="287"/>
      <c r="LXT35" s="287"/>
      <c r="LXU35" s="287"/>
      <c r="LXV35" s="287"/>
      <c r="LXW35" s="287"/>
      <c r="LXX35" s="287"/>
      <c r="LXY35" s="287"/>
      <c r="LXZ35" s="287"/>
      <c r="LYA35" s="287"/>
      <c r="LYB35" s="287"/>
      <c r="LYC35" s="287"/>
      <c r="LYD35" s="287"/>
      <c r="LYE35" s="287"/>
      <c r="LYF35" s="287"/>
      <c r="LYG35" s="287"/>
      <c r="LYH35" s="287"/>
      <c r="LYI35" s="287"/>
      <c r="LYJ35" s="287"/>
      <c r="LYK35" s="287"/>
      <c r="LYL35" s="287"/>
      <c r="LYM35" s="287"/>
      <c r="LYN35" s="287"/>
      <c r="LYO35" s="287"/>
      <c r="LYP35" s="287"/>
      <c r="LYQ35" s="287"/>
      <c r="LYR35" s="287"/>
      <c r="LYS35" s="287"/>
      <c r="LYT35" s="287"/>
      <c r="LYU35" s="287"/>
      <c r="LYV35" s="287"/>
      <c r="LYW35" s="287"/>
      <c r="LYX35" s="287"/>
      <c r="LYY35" s="287"/>
      <c r="LYZ35" s="287"/>
      <c r="LZA35" s="287"/>
      <c r="LZB35" s="287"/>
      <c r="LZC35" s="287"/>
      <c r="LZD35" s="287"/>
      <c r="LZE35" s="287"/>
      <c r="LZF35" s="287"/>
      <c r="LZG35" s="287"/>
      <c r="LZH35" s="287"/>
      <c r="LZI35" s="287"/>
      <c r="LZJ35" s="287"/>
      <c r="LZK35" s="287"/>
      <c r="LZL35" s="287"/>
      <c r="LZM35" s="287"/>
      <c r="LZN35" s="287"/>
      <c r="LZO35" s="287"/>
      <c r="LZP35" s="287"/>
      <c r="LZQ35" s="287"/>
      <c r="LZR35" s="287"/>
      <c r="LZS35" s="287"/>
      <c r="LZT35" s="287"/>
      <c r="LZU35" s="287"/>
      <c r="LZV35" s="287"/>
      <c r="LZW35" s="287"/>
      <c r="LZX35" s="287"/>
      <c r="LZY35" s="287"/>
      <c r="LZZ35" s="287"/>
      <c r="MAA35" s="287"/>
      <c r="MAB35" s="287"/>
      <c r="MAC35" s="287"/>
      <c r="MAD35" s="287"/>
      <c r="MAE35" s="287"/>
      <c r="MAF35" s="287"/>
      <c r="MAG35" s="287"/>
      <c r="MAH35" s="287"/>
      <c r="MAI35" s="287"/>
      <c r="MAJ35" s="287"/>
      <c r="MAK35" s="287"/>
      <c r="MAL35" s="287"/>
      <c r="MAM35" s="287"/>
      <c r="MAN35" s="287"/>
      <c r="MAO35" s="287"/>
      <c r="MAP35" s="287"/>
      <c r="MAQ35" s="287"/>
      <c r="MAR35" s="287"/>
      <c r="MAS35" s="287"/>
      <c r="MAT35" s="287"/>
      <c r="MAU35" s="287"/>
      <c r="MAV35" s="287"/>
      <c r="MAW35" s="287"/>
      <c r="MAX35" s="287"/>
      <c r="MAY35" s="287"/>
      <c r="MAZ35" s="287"/>
      <c r="MBA35" s="287"/>
      <c r="MBB35" s="287"/>
      <c r="MBC35" s="287"/>
      <c r="MBD35" s="287"/>
      <c r="MBE35" s="287"/>
      <c r="MBF35" s="287"/>
      <c r="MBG35" s="287"/>
      <c r="MBH35" s="287"/>
      <c r="MBI35" s="287"/>
      <c r="MBJ35" s="287"/>
      <c r="MBK35" s="287"/>
      <c r="MBL35" s="287"/>
      <c r="MBM35" s="287"/>
      <c r="MBN35" s="287"/>
      <c r="MBO35" s="287"/>
      <c r="MBP35" s="287"/>
      <c r="MBQ35" s="287"/>
      <c r="MBR35" s="287"/>
      <c r="MBS35" s="287"/>
      <c r="MBT35" s="287"/>
      <c r="MBU35" s="287"/>
      <c r="MBV35" s="287"/>
      <c r="MBW35" s="287"/>
      <c r="MBX35" s="287"/>
      <c r="MBY35" s="287"/>
      <c r="MBZ35" s="287"/>
      <c r="MCA35" s="287"/>
      <c r="MCB35" s="287"/>
      <c r="MCC35" s="287"/>
      <c r="MCD35" s="287"/>
      <c r="MCE35" s="287"/>
      <c r="MCF35" s="287"/>
      <c r="MCG35" s="287"/>
      <c r="MCH35" s="287"/>
      <c r="MCI35" s="287"/>
      <c r="MCJ35" s="287"/>
      <c r="MCK35" s="287"/>
      <c r="MCL35" s="287"/>
      <c r="MCM35" s="287"/>
      <c r="MCN35" s="287"/>
      <c r="MCO35" s="287"/>
      <c r="MCP35" s="287"/>
      <c r="MCQ35" s="287"/>
      <c r="MCR35" s="287"/>
      <c r="MCS35" s="287"/>
      <c r="MCT35" s="287"/>
      <c r="MCU35" s="287"/>
      <c r="MCV35" s="287"/>
      <c r="MCW35" s="287"/>
      <c r="MCX35" s="287"/>
      <c r="MCY35" s="287"/>
      <c r="MCZ35" s="287"/>
      <c r="MDA35" s="287"/>
      <c r="MDB35" s="287"/>
      <c r="MDC35" s="287"/>
      <c r="MDD35" s="287"/>
      <c r="MDE35" s="287"/>
      <c r="MDF35" s="287"/>
      <c r="MDG35" s="287"/>
      <c r="MDH35" s="287"/>
      <c r="MDI35" s="287"/>
      <c r="MDJ35" s="287"/>
      <c r="MDK35" s="287"/>
      <c r="MDL35" s="287"/>
      <c r="MDM35" s="287"/>
      <c r="MDN35" s="287"/>
      <c r="MDO35" s="287"/>
      <c r="MDP35" s="287"/>
      <c r="MDQ35" s="287"/>
      <c r="MDR35" s="287"/>
      <c r="MDS35" s="287"/>
      <c r="MDT35" s="287"/>
      <c r="MDU35" s="287"/>
      <c r="MDV35" s="287"/>
      <c r="MDW35" s="287"/>
      <c r="MDX35" s="287"/>
      <c r="MDY35" s="287"/>
      <c r="MDZ35" s="287"/>
      <c r="MEA35" s="287"/>
      <c r="MEB35" s="287"/>
      <c r="MEC35" s="287"/>
      <c r="MED35" s="287"/>
      <c r="MEE35" s="287"/>
      <c r="MEF35" s="287"/>
      <c r="MEG35" s="287"/>
      <c r="MEH35" s="287"/>
      <c r="MEI35" s="287"/>
      <c r="MEJ35" s="287"/>
      <c r="MEK35" s="287"/>
      <c r="MEL35" s="287"/>
      <c r="MEM35" s="287"/>
      <c r="MEN35" s="287"/>
      <c r="MEO35" s="287"/>
      <c r="MEP35" s="287"/>
      <c r="MEQ35" s="287"/>
      <c r="MER35" s="287"/>
      <c r="MES35" s="287"/>
      <c r="MET35" s="287"/>
      <c r="MEU35" s="287"/>
      <c r="MEV35" s="287"/>
      <c r="MEW35" s="287"/>
      <c r="MEX35" s="287"/>
      <c r="MEY35" s="287"/>
      <c r="MEZ35" s="287"/>
      <c r="MFA35" s="287"/>
      <c r="MFB35" s="287"/>
      <c r="MFC35" s="287"/>
      <c r="MFD35" s="287"/>
      <c r="MFE35" s="287"/>
      <c r="MFF35" s="287"/>
      <c r="MFG35" s="287"/>
      <c r="MFH35" s="287"/>
      <c r="MFI35" s="287"/>
      <c r="MFJ35" s="287"/>
      <c r="MFK35" s="287"/>
      <c r="MFL35" s="287"/>
      <c r="MFM35" s="287"/>
      <c r="MFN35" s="287"/>
      <c r="MFO35" s="287"/>
      <c r="MFP35" s="287"/>
      <c r="MFQ35" s="287"/>
      <c r="MFR35" s="287"/>
      <c r="MFS35" s="287"/>
      <c r="MFT35" s="287"/>
      <c r="MFU35" s="287"/>
      <c r="MFV35" s="287"/>
      <c r="MFW35" s="287"/>
      <c r="MFX35" s="287"/>
      <c r="MFY35" s="287"/>
      <c r="MFZ35" s="287"/>
      <c r="MGA35" s="287"/>
      <c r="MGB35" s="287"/>
      <c r="MGC35" s="287"/>
      <c r="MGD35" s="287"/>
      <c r="MGE35" s="287"/>
      <c r="MGF35" s="287"/>
      <c r="MGG35" s="287"/>
      <c r="MGH35" s="287"/>
      <c r="MGI35" s="287"/>
      <c r="MGJ35" s="287"/>
      <c r="MGK35" s="287"/>
      <c r="MGL35" s="287"/>
      <c r="MGM35" s="287"/>
      <c r="MGN35" s="287"/>
      <c r="MGO35" s="287"/>
      <c r="MGP35" s="287"/>
      <c r="MGQ35" s="287"/>
      <c r="MGR35" s="287"/>
      <c r="MGS35" s="287"/>
      <c r="MGT35" s="287"/>
      <c r="MGU35" s="287"/>
      <c r="MGV35" s="287"/>
      <c r="MGW35" s="287"/>
      <c r="MGX35" s="287"/>
      <c r="MGY35" s="287"/>
      <c r="MGZ35" s="287"/>
      <c r="MHA35" s="287"/>
      <c r="MHB35" s="287"/>
      <c r="MHC35" s="287"/>
      <c r="MHD35" s="287"/>
      <c r="MHE35" s="287"/>
      <c r="MHF35" s="287"/>
      <c r="MHG35" s="287"/>
      <c r="MHH35" s="287"/>
      <c r="MHI35" s="287"/>
      <c r="MHJ35" s="287"/>
      <c r="MHK35" s="287"/>
      <c r="MHL35" s="287"/>
      <c r="MHM35" s="287"/>
      <c r="MHN35" s="287"/>
      <c r="MHO35" s="287"/>
      <c r="MHP35" s="287"/>
      <c r="MHQ35" s="287"/>
      <c r="MHR35" s="287"/>
      <c r="MHS35" s="287"/>
      <c r="MHT35" s="287"/>
      <c r="MHU35" s="287"/>
      <c r="MHV35" s="287"/>
      <c r="MHW35" s="287"/>
      <c r="MHX35" s="287"/>
      <c r="MHY35" s="287"/>
      <c r="MHZ35" s="287"/>
      <c r="MIA35" s="287"/>
      <c r="MIB35" s="287"/>
      <c r="MIC35" s="287"/>
      <c r="MID35" s="287"/>
      <c r="MIE35" s="287"/>
      <c r="MIF35" s="287"/>
      <c r="MIG35" s="287"/>
      <c r="MIH35" s="287"/>
      <c r="MII35" s="287"/>
      <c r="MIJ35" s="287"/>
      <c r="MIK35" s="287"/>
      <c r="MIL35" s="287"/>
      <c r="MIM35" s="287"/>
      <c r="MIN35" s="287"/>
      <c r="MIO35" s="287"/>
      <c r="MIP35" s="287"/>
      <c r="MIQ35" s="287"/>
      <c r="MIR35" s="287"/>
      <c r="MIS35" s="287"/>
      <c r="MIT35" s="287"/>
      <c r="MIU35" s="287"/>
      <c r="MIV35" s="287"/>
      <c r="MIW35" s="287"/>
      <c r="MIX35" s="287"/>
      <c r="MIY35" s="287"/>
      <c r="MIZ35" s="287"/>
      <c r="MJA35" s="287"/>
      <c r="MJB35" s="287"/>
      <c r="MJC35" s="287"/>
      <c r="MJD35" s="287"/>
      <c r="MJE35" s="287"/>
      <c r="MJF35" s="287"/>
      <c r="MJG35" s="287"/>
      <c r="MJH35" s="287"/>
      <c r="MJI35" s="287"/>
      <c r="MJJ35" s="287"/>
      <c r="MJK35" s="287"/>
      <c r="MJL35" s="287"/>
      <c r="MJM35" s="287"/>
      <c r="MJN35" s="287"/>
      <c r="MJO35" s="287"/>
      <c r="MJP35" s="287"/>
      <c r="MJQ35" s="287"/>
      <c r="MJR35" s="287"/>
      <c r="MJS35" s="287"/>
      <c r="MJT35" s="287"/>
      <c r="MJU35" s="287"/>
      <c r="MJV35" s="287"/>
      <c r="MJW35" s="287"/>
      <c r="MJX35" s="287"/>
      <c r="MJY35" s="287"/>
      <c r="MJZ35" s="287"/>
      <c r="MKA35" s="287"/>
      <c r="MKB35" s="287"/>
      <c r="MKC35" s="287"/>
      <c r="MKD35" s="287"/>
      <c r="MKE35" s="287"/>
      <c r="MKF35" s="287"/>
      <c r="MKG35" s="287"/>
      <c r="MKH35" s="287"/>
      <c r="MKI35" s="287"/>
      <c r="MKJ35" s="287"/>
      <c r="MKK35" s="287"/>
      <c r="MKL35" s="287"/>
      <c r="MKM35" s="287"/>
      <c r="MKN35" s="287"/>
      <c r="MKO35" s="287"/>
      <c r="MKP35" s="287"/>
      <c r="MKQ35" s="287"/>
      <c r="MKR35" s="287"/>
      <c r="MKS35" s="287"/>
      <c r="MKT35" s="287"/>
      <c r="MKU35" s="287"/>
      <c r="MKV35" s="287"/>
      <c r="MKW35" s="287"/>
      <c r="MKX35" s="287"/>
      <c r="MKY35" s="287"/>
      <c r="MKZ35" s="287"/>
      <c r="MLA35" s="287"/>
      <c r="MLB35" s="287"/>
      <c r="MLC35" s="287"/>
      <c r="MLD35" s="287"/>
      <c r="MLE35" s="287"/>
      <c r="MLF35" s="287"/>
      <c r="MLG35" s="287"/>
      <c r="MLH35" s="287"/>
      <c r="MLI35" s="287"/>
      <c r="MLJ35" s="287"/>
      <c r="MLK35" s="287"/>
      <c r="MLL35" s="287"/>
      <c r="MLM35" s="287"/>
      <c r="MLN35" s="287"/>
      <c r="MLO35" s="287"/>
      <c r="MLP35" s="287"/>
      <c r="MLQ35" s="287"/>
      <c r="MLR35" s="287"/>
      <c r="MLS35" s="287"/>
      <c r="MLT35" s="287"/>
      <c r="MLU35" s="287"/>
      <c r="MLV35" s="287"/>
      <c r="MLW35" s="287"/>
      <c r="MLX35" s="287"/>
      <c r="MLY35" s="287"/>
      <c r="MLZ35" s="287"/>
      <c r="MMA35" s="287"/>
      <c r="MMB35" s="287"/>
      <c r="MMC35" s="287"/>
      <c r="MMD35" s="287"/>
      <c r="MME35" s="287"/>
      <c r="MMF35" s="287"/>
      <c r="MMG35" s="287"/>
      <c r="MMH35" s="287"/>
      <c r="MMI35" s="287"/>
      <c r="MMJ35" s="287"/>
      <c r="MMK35" s="287"/>
      <c r="MML35" s="287"/>
      <c r="MMM35" s="287"/>
      <c r="MMN35" s="287"/>
      <c r="MMO35" s="287"/>
      <c r="MMP35" s="287"/>
      <c r="MMQ35" s="287"/>
      <c r="MMR35" s="287"/>
      <c r="MMS35" s="287"/>
      <c r="MMT35" s="287"/>
      <c r="MMU35" s="287"/>
      <c r="MMV35" s="287"/>
      <c r="MMW35" s="287"/>
      <c r="MMX35" s="287"/>
      <c r="MMY35" s="287"/>
      <c r="MMZ35" s="287"/>
      <c r="MNA35" s="287"/>
      <c r="MNB35" s="287"/>
      <c r="MNC35" s="287"/>
      <c r="MND35" s="287"/>
      <c r="MNE35" s="287"/>
      <c r="MNF35" s="287"/>
      <c r="MNG35" s="287"/>
      <c r="MNH35" s="287"/>
      <c r="MNI35" s="287"/>
      <c r="MNJ35" s="287"/>
      <c r="MNK35" s="287"/>
      <c r="MNL35" s="287"/>
      <c r="MNM35" s="287"/>
      <c r="MNN35" s="287"/>
      <c r="MNO35" s="287"/>
      <c r="MNP35" s="287"/>
      <c r="MNQ35" s="287"/>
      <c r="MNR35" s="287"/>
      <c r="MNS35" s="287"/>
      <c r="MNT35" s="287"/>
      <c r="MNU35" s="287"/>
      <c r="MNV35" s="287"/>
      <c r="MNW35" s="287"/>
      <c r="MNX35" s="287"/>
      <c r="MNY35" s="287"/>
      <c r="MNZ35" s="287"/>
      <c r="MOA35" s="287"/>
      <c r="MOB35" s="287"/>
      <c r="MOC35" s="287"/>
      <c r="MOD35" s="287"/>
      <c r="MOE35" s="287"/>
      <c r="MOF35" s="287"/>
      <c r="MOG35" s="287"/>
      <c r="MOH35" s="287"/>
      <c r="MOI35" s="287"/>
      <c r="MOJ35" s="287"/>
      <c r="MOK35" s="287"/>
      <c r="MOL35" s="287"/>
      <c r="MOM35" s="287"/>
      <c r="MON35" s="287"/>
      <c r="MOO35" s="287"/>
      <c r="MOP35" s="287"/>
      <c r="MOQ35" s="287"/>
      <c r="MOR35" s="287"/>
      <c r="MOS35" s="287"/>
      <c r="MOT35" s="287"/>
      <c r="MOU35" s="287"/>
      <c r="MOV35" s="287"/>
      <c r="MOW35" s="287"/>
      <c r="MOX35" s="287"/>
      <c r="MOY35" s="287"/>
      <c r="MOZ35" s="287"/>
      <c r="MPA35" s="287"/>
      <c r="MPB35" s="287"/>
      <c r="MPC35" s="287"/>
      <c r="MPD35" s="287"/>
      <c r="MPE35" s="287"/>
      <c r="MPF35" s="287"/>
      <c r="MPG35" s="287"/>
      <c r="MPH35" s="287"/>
      <c r="MPI35" s="287"/>
      <c r="MPJ35" s="287"/>
      <c r="MPK35" s="287"/>
      <c r="MPL35" s="287"/>
      <c r="MPM35" s="287"/>
      <c r="MPN35" s="287"/>
      <c r="MPO35" s="287"/>
      <c r="MPP35" s="287"/>
      <c r="MPQ35" s="287"/>
      <c r="MPR35" s="287"/>
      <c r="MPS35" s="287"/>
      <c r="MPT35" s="287"/>
      <c r="MPU35" s="287"/>
      <c r="MPV35" s="287"/>
      <c r="MPW35" s="287"/>
      <c r="MPX35" s="287"/>
      <c r="MPY35" s="287"/>
      <c r="MPZ35" s="287"/>
      <c r="MQA35" s="287"/>
      <c r="MQB35" s="287"/>
      <c r="MQC35" s="287"/>
      <c r="MQD35" s="287"/>
      <c r="MQE35" s="287"/>
      <c r="MQF35" s="287"/>
      <c r="MQG35" s="287"/>
      <c r="MQH35" s="287"/>
      <c r="MQI35" s="287"/>
      <c r="MQJ35" s="287"/>
      <c r="MQK35" s="287"/>
      <c r="MQL35" s="287"/>
      <c r="MQM35" s="287"/>
      <c r="MQN35" s="287"/>
      <c r="MQO35" s="287"/>
      <c r="MQP35" s="287"/>
      <c r="MQQ35" s="287"/>
      <c r="MQR35" s="287"/>
      <c r="MQS35" s="287"/>
      <c r="MQT35" s="287"/>
      <c r="MQU35" s="287"/>
      <c r="MQV35" s="287"/>
      <c r="MQW35" s="287"/>
      <c r="MQX35" s="287"/>
      <c r="MQY35" s="287"/>
      <c r="MQZ35" s="287"/>
      <c r="MRA35" s="287"/>
      <c r="MRB35" s="287"/>
      <c r="MRC35" s="287"/>
      <c r="MRD35" s="287"/>
      <c r="MRE35" s="287"/>
      <c r="MRF35" s="287"/>
      <c r="MRG35" s="287"/>
      <c r="MRH35" s="287"/>
      <c r="MRI35" s="287"/>
      <c r="MRJ35" s="287"/>
      <c r="MRK35" s="287"/>
      <c r="MRL35" s="287"/>
      <c r="MRM35" s="287"/>
      <c r="MRN35" s="287"/>
      <c r="MRO35" s="287"/>
      <c r="MRP35" s="287"/>
      <c r="MRQ35" s="287"/>
      <c r="MRR35" s="287"/>
      <c r="MRS35" s="287"/>
      <c r="MRT35" s="287"/>
      <c r="MRU35" s="287"/>
      <c r="MRV35" s="287"/>
      <c r="MRW35" s="287"/>
      <c r="MRX35" s="287"/>
      <c r="MRY35" s="287"/>
      <c r="MRZ35" s="287"/>
      <c r="MSA35" s="287"/>
      <c r="MSB35" s="287"/>
      <c r="MSC35" s="287"/>
      <c r="MSD35" s="287"/>
      <c r="MSE35" s="287"/>
      <c r="MSF35" s="287"/>
      <c r="MSG35" s="287"/>
      <c r="MSH35" s="287"/>
      <c r="MSI35" s="287"/>
      <c r="MSJ35" s="287"/>
      <c r="MSK35" s="287"/>
      <c r="MSL35" s="287"/>
      <c r="MSM35" s="287"/>
      <c r="MSN35" s="287"/>
      <c r="MSO35" s="287"/>
      <c r="MSP35" s="287"/>
      <c r="MSQ35" s="287"/>
      <c r="MSR35" s="287"/>
      <c r="MSS35" s="287"/>
      <c r="MST35" s="287"/>
      <c r="MSU35" s="287"/>
      <c r="MSV35" s="287"/>
      <c r="MSW35" s="287"/>
      <c r="MSX35" s="287"/>
      <c r="MSY35" s="287"/>
      <c r="MSZ35" s="287"/>
      <c r="MTA35" s="287"/>
      <c r="MTB35" s="287"/>
      <c r="MTC35" s="287"/>
      <c r="MTD35" s="287"/>
      <c r="MTE35" s="287"/>
      <c r="MTF35" s="287"/>
      <c r="MTG35" s="287"/>
      <c r="MTH35" s="287"/>
      <c r="MTI35" s="287"/>
      <c r="MTJ35" s="287"/>
      <c r="MTK35" s="287"/>
      <c r="MTL35" s="287"/>
      <c r="MTM35" s="287"/>
      <c r="MTN35" s="287"/>
      <c r="MTO35" s="287"/>
      <c r="MTP35" s="287"/>
      <c r="MTQ35" s="287"/>
      <c r="MTR35" s="287"/>
      <c r="MTS35" s="287"/>
      <c r="MTT35" s="287"/>
      <c r="MTU35" s="287"/>
      <c r="MTV35" s="287"/>
      <c r="MTW35" s="287"/>
      <c r="MTX35" s="287"/>
      <c r="MTY35" s="287"/>
      <c r="MTZ35" s="287"/>
      <c r="MUA35" s="287"/>
      <c r="MUB35" s="287"/>
      <c r="MUC35" s="287"/>
      <c r="MUD35" s="287"/>
      <c r="MUE35" s="287"/>
      <c r="MUF35" s="287"/>
      <c r="MUG35" s="287"/>
      <c r="MUH35" s="287"/>
      <c r="MUI35" s="287"/>
      <c r="MUJ35" s="287"/>
      <c r="MUK35" s="287"/>
      <c r="MUL35" s="287"/>
      <c r="MUM35" s="287"/>
      <c r="MUN35" s="287"/>
      <c r="MUO35" s="287"/>
      <c r="MUP35" s="287"/>
      <c r="MUQ35" s="287"/>
      <c r="MUR35" s="287"/>
      <c r="MUS35" s="287"/>
      <c r="MUT35" s="287"/>
      <c r="MUU35" s="287"/>
      <c r="MUV35" s="287"/>
      <c r="MUW35" s="287"/>
      <c r="MUX35" s="287"/>
      <c r="MUY35" s="287"/>
      <c r="MUZ35" s="287"/>
      <c r="MVA35" s="287"/>
      <c r="MVB35" s="287"/>
      <c r="MVC35" s="287"/>
      <c r="MVD35" s="287"/>
      <c r="MVE35" s="287"/>
      <c r="MVF35" s="287"/>
      <c r="MVG35" s="287"/>
      <c r="MVH35" s="287"/>
      <c r="MVI35" s="287"/>
      <c r="MVJ35" s="287"/>
      <c r="MVK35" s="287"/>
      <c r="MVL35" s="287"/>
      <c r="MVM35" s="287"/>
      <c r="MVN35" s="287"/>
      <c r="MVO35" s="287"/>
      <c r="MVP35" s="287"/>
      <c r="MVQ35" s="287"/>
      <c r="MVR35" s="287"/>
      <c r="MVS35" s="287"/>
      <c r="MVT35" s="287"/>
      <c r="MVU35" s="287"/>
      <c r="MVV35" s="287"/>
      <c r="MVW35" s="287"/>
      <c r="MVX35" s="287"/>
      <c r="MVY35" s="287"/>
      <c r="MVZ35" s="287"/>
      <c r="MWA35" s="287"/>
      <c r="MWB35" s="287"/>
      <c r="MWC35" s="287"/>
      <c r="MWD35" s="287"/>
      <c r="MWE35" s="287"/>
      <c r="MWF35" s="287"/>
      <c r="MWG35" s="287"/>
      <c r="MWH35" s="287"/>
      <c r="MWI35" s="287"/>
      <c r="MWJ35" s="287"/>
      <c r="MWK35" s="287"/>
      <c r="MWL35" s="287"/>
      <c r="MWM35" s="287"/>
      <c r="MWN35" s="287"/>
      <c r="MWO35" s="287"/>
      <c r="MWP35" s="287"/>
      <c r="MWQ35" s="287"/>
      <c r="MWR35" s="287"/>
      <c r="MWS35" s="287"/>
      <c r="MWT35" s="287"/>
      <c r="MWU35" s="287"/>
      <c r="MWV35" s="287"/>
      <c r="MWW35" s="287"/>
      <c r="MWX35" s="287"/>
      <c r="MWY35" s="287"/>
      <c r="MWZ35" s="287"/>
      <c r="MXA35" s="287"/>
      <c r="MXB35" s="287"/>
      <c r="MXC35" s="287"/>
      <c r="MXD35" s="287"/>
      <c r="MXE35" s="287"/>
      <c r="MXF35" s="287"/>
      <c r="MXG35" s="287"/>
      <c r="MXH35" s="287"/>
      <c r="MXI35" s="287"/>
      <c r="MXJ35" s="287"/>
      <c r="MXK35" s="287"/>
      <c r="MXL35" s="287"/>
      <c r="MXM35" s="287"/>
      <c r="MXN35" s="287"/>
      <c r="MXO35" s="287"/>
      <c r="MXP35" s="287"/>
      <c r="MXQ35" s="287"/>
      <c r="MXR35" s="287"/>
      <c r="MXS35" s="287"/>
      <c r="MXT35" s="287"/>
      <c r="MXU35" s="287"/>
      <c r="MXV35" s="287"/>
      <c r="MXW35" s="287"/>
      <c r="MXX35" s="287"/>
      <c r="MXY35" s="287"/>
      <c r="MXZ35" s="287"/>
      <c r="MYA35" s="287"/>
      <c r="MYB35" s="287"/>
      <c r="MYC35" s="287"/>
      <c r="MYD35" s="287"/>
      <c r="MYE35" s="287"/>
      <c r="MYF35" s="287"/>
      <c r="MYG35" s="287"/>
      <c r="MYH35" s="287"/>
      <c r="MYI35" s="287"/>
      <c r="MYJ35" s="287"/>
      <c r="MYK35" s="287"/>
      <c r="MYL35" s="287"/>
      <c r="MYM35" s="287"/>
      <c r="MYN35" s="287"/>
      <c r="MYO35" s="287"/>
      <c r="MYP35" s="287"/>
      <c r="MYQ35" s="287"/>
      <c r="MYR35" s="287"/>
      <c r="MYS35" s="287"/>
      <c r="MYT35" s="287"/>
      <c r="MYU35" s="287"/>
      <c r="MYV35" s="287"/>
      <c r="MYW35" s="287"/>
      <c r="MYX35" s="287"/>
      <c r="MYY35" s="287"/>
      <c r="MYZ35" s="287"/>
      <c r="MZA35" s="287"/>
      <c r="MZB35" s="287"/>
      <c r="MZC35" s="287"/>
      <c r="MZD35" s="287"/>
      <c r="MZE35" s="287"/>
      <c r="MZF35" s="287"/>
      <c r="MZG35" s="287"/>
      <c r="MZH35" s="287"/>
      <c r="MZI35" s="287"/>
      <c r="MZJ35" s="287"/>
      <c r="MZK35" s="287"/>
      <c r="MZL35" s="287"/>
      <c r="MZM35" s="287"/>
      <c r="MZN35" s="287"/>
      <c r="MZO35" s="287"/>
      <c r="MZP35" s="287"/>
      <c r="MZQ35" s="287"/>
      <c r="MZR35" s="287"/>
      <c r="MZS35" s="287"/>
      <c r="MZT35" s="287"/>
      <c r="MZU35" s="287"/>
      <c r="MZV35" s="287"/>
      <c r="MZW35" s="287"/>
      <c r="MZX35" s="287"/>
      <c r="MZY35" s="287"/>
      <c r="MZZ35" s="287"/>
      <c r="NAA35" s="287"/>
      <c r="NAB35" s="287"/>
      <c r="NAC35" s="287"/>
      <c r="NAD35" s="287"/>
      <c r="NAE35" s="287"/>
      <c r="NAF35" s="287"/>
      <c r="NAG35" s="287"/>
      <c r="NAH35" s="287"/>
      <c r="NAI35" s="287"/>
      <c r="NAJ35" s="287"/>
      <c r="NAK35" s="287"/>
      <c r="NAL35" s="287"/>
      <c r="NAM35" s="287"/>
      <c r="NAN35" s="287"/>
      <c r="NAO35" s="287"/>
      <c r="NAP35" s="287"/>
      <c r="NAQ35" s="287"/>
      <c r="NAR35" s="287"/>
      <c r="NAS35" s="287"/>
      <c r="NAT35" s="287"/>
      <c r="NAU35" s="287"/>
      <c r="NAV35" s="287"/>
      <c r="NAW35" s="287"/>
      <c r="NAX35" s="287"/>
      <c r="NAY35" s="287"/>
      <c r="NAZ35" s="287"/>
      <c r="NBA35" s="287"/>
      <c r="NBB35" s="287"/>
      <c r="NBC35" s="287"/>
      <c r="NBD35" s="287"/>
      <c r="NBE35" s="287"/>
      <c r="NBF35" s="287"/>
      <c r="NBG35" s="287"/>
      <c r="NBH35" s="287"/>
      <c r="NBI35" s="287"/>
      <c r="NBJ35" s="287"/>
      <c r="NBK35" s="287"/>
      <c r="NBL35" s="287"/>
      <c r="NBM35" s="287"/>
      <c r="NBN35" s="287"/>
      <c r="NBO35" s="287"/>
      <c r="NBP35" s="287"/>
      <c r="NBQ35" s="287"/>
      <c r="NBR35" s="287"/>
      <c r="NBS35" s="287"/>
      <c r="NBT35" s="287"/>
      <c r="NBU35" s="287"/>
      <c r="NBV35" s="287"/>
      <c r="NBW35" s="287"/>
      <c r="NBX35" s="287"/>
      <c r="NBY35" s="287"/>
      <c r="NBZ35" s="287"/>
      <c r="NCA35" s="287"/>
      <c r="NCB35" s="287"/>
      <c r="NCC35" s="287"/>
      <c r="NCD35" s="287"/>
      <c r="NCE35" s="287"/>
      <c r="NCF35" s="287"/>
      <c r="NCG35" s="287"/>
      <c r="NCH35" s="287"/>
      <c r="NCI35" s="287"/>
      <c r="NCJ35" s="287"/>
      <c r="NCK35" s="287"/>
      <c r="NCL35" s="287"/>
      <c r="NCM35" s="287"/>
      <c r="NCN35" s="287"/>
      <c r="NCO35" s="287"/>
      <c r="NCP35" s="287"/>
      <c r="NCQ35" s="287"/>
      <c r="NCR35" s="287"/>
      <c r="NCS35" s="287"/>
      <c r="NCT35" s="287"/>
      <c r="NCU35" s="287"/>
      <c r="NCV35" s="287"/>
      <c r="NCW35" s="287"/>
      <c r="NCX35" s="287"/>
      <c r="NCY35" s="287"/>
      <c r="NCZ35" s="287"/>
      <c r="NDA35" s="287"/>
      <c r="NDB35" s="287"/>
      <c r="NDC35" s="287"/>
      <c r="NDD35" s="287"/>
      <c r="NDE35" s="287"/>
      <c r="NDF35" s="287"/>
      <c r="NDG35" s="287"/>
      <c r="NDH35" s="287"/>
      <c r="NDI35" s="287"/>
      <c r="NDJ35" s="287"/>
      <c r="NDK35" s="287"/>
      <c r="NDL35" s="287"/>
      <c r="NDM35" s="287"/>
      <c r="NDN35" s="287"/>
      <c r="NDO35" s="287"/>
      <c r="NDP35" s="287"/>
      <c r="NDQ35" s="287"/>
      <c r="NDR35" s="287"/>
      <c r="NDS35" s="287"/>
      <c r="NDT35" s="287"/>
      <c r="NDU35" s="287"/>
      <c r="NDV35" s="287"/>
      <c r="NDW35" s="287"/>
      <c r="NDX35" s="287"/>
      <c r="NDY35" s="287"/>
      <c r="NDZ35" s="287"/>
      <c r="NEA35" s="287"/>
      <c r="NEB35" s="287"/>
      <c r="NEC35" s="287"/>
      <c r="NED35" s="287"/>
      <c r="NEE35" s="287"/>
      <c r="NEF35" s="287"/>
      <c r="NEG35" s="287"/>
      <c r="NEH35" s="287"/>
      <c r="NEI35" s="287"/>
      <c r="NEJ35" s="287"/>
      <c r="NEK35" s="287"/>
      <c r="NEL35" s="287"/>
      <c r="NEM35" s="287"/>
      <c r="NEN35" s="287"/>
      <c r="NEO35" s="287"/>
      <c r="NEP35" s="287"/>
      <c r="NEQ35" s="287"/>
      <c r="NER35" s="287"/>
      <c r="NES35" s="287"/>
      <c r="NET35" s="287"/>
      <c r="NEU35" s="287"/>
      <c r="NEV35" s="287"/>
      <c r="NEW35" s="287"/>
      <c r="NEX35" s="287"/>
      <c r="NEY35" s="287"/>
      <c r="NEZ35" s="287"/>
      <c r="NFA35" s="287"/>
      <c r="NFB35" s="287"/>
      <c r="NFC35" s="287"/>
      <c r="NFD35" s="287"/>
      <c r="NFE35" s="287"/>
      <c r="NFF35" s="287"/>
      <c r="NFG35" s="287"/>
      <c r="NFH35" s="287"/>
      <c r="NFI35" s="287"/>
      <c r="NFJ35" s="287"/>
      <c r="NFK35" s="287"/>
      <c r="NFL35" s="287"/>
      <c r="NFM35" s="287"/>
      <c r="NFN35" s="287"/>
      <c r="NFO35" s="287"/>
      <c r="NFP35" s="287"/>
      <c r="NFQ35" s="287"/>
      <c r="NFR35" s="287"/>
      <c r="NFS35" s="287"/>
      <c r="NFT35" s="287"/>
      <c r="NFU35" s="287"/>
      <c r="NFV35" s="287"/>
      <c r="NFW35" s="287"/>
      <c r="NFX35" s="287"/>
      <c r="NFY35" s="287"/>
      <c r="NFZ35" s="287"/>
      <c r="NGA35" s="287"/>
      <c r="NGB35" s="287"/>
      <c r="NGC35" s="287"/>
      <c r="NGD35" s="287"/>
      <c r="NGE35" s="287"/>
      <c r="NGF35" s="287"/>
      <c r="NGG35" s="287"/>
      <c r="NGH35" s="287"/>
      <c r="NGI35" s="287"/>
      <c r="NGJ35" s="287"/>
      <c r="NGK35" s="287"/>
      <c r="NGL35" s="287"/>
      <c r="NGM35" s="287"/>
      <c r="NGN35" s="287"/>
      <c r="NGO35" s="287"/>
      <c r="NGP35" s="287"/>
      <c r="NGQ35" s="287"/>
      <c r="NGR35" s="287"/>
      <c r="NGS35" s="287"/>
      <c r="NGT35" s="287"/>
      <c r="NGU35" s="287"/>
      <c r="NGV35" s="287"/>
      <c r="NGW35" s="287"/>
      <c r="NGX35" s="287"/>
      <c r="NGY35" s="287"/>
      <c r="NGZ35" s="287"/>
      <c r="NHA35" s="287"/>
      <c r="NHB35" s="287"/>
      <c r="NHC35" s="287"/>
      <c r="NHD35" s="287"/>
      <c r="NHE35" s="287"/>
      <c r="NHF35" s="287"/>
      <c r="NHG35" s="287"/>
      <c r="NHH35" s="287"/>
      <c r="NHI35" s="287"/>
      <c r="NHJ35" s="287"/>
      <c r="NHK35" s="287"/>
      <c r="NHL35" s="287"/>
      <c r="NHM35" s="287"/>
      <c r="NHN35" s="287"/>
      <c r="NHO35" s="287"/>
      <c r="NHP35" s="287"/>
      <c r="NHQ35" s="287"/>
      <c r="NHR35" s="287"/>
      <c r="NHS35" s="287"/>
      <c r="NHT35" s="287"/>
      <c r="NHU35" s="287"/>
      <c r="NHV35" s="287"/>
      <c r="NHW35" s="287"/>
      <c r="NHX35" s="287"/>
      <c r="NHY35" s="287"/>
      <c r="NHZ35" s="287"/>
      <c r="NIA35" s="287"/>
      <c r="NIB35" s="287"/>
      <c r="NIC35" s="287"/>
      <c r="NID35" s="287"/>
      <c r="NIE35" s="287"/>
      <c r="NIF35" s="287"/>
      <c r="NIG35" s="287"/>
      <c r="NIH35" s="287"/>
      <c r="NII35" s="287"/>
      <c r="NIJ35" s="287"/>
      <c r="NIK35" s="287"/>
      <c r="NIL35" s="287"/>
      <c r="NIM35" s="287"/>
      <c r="NIN35" s="287"/>
      <c r="NIO35" s="287"/>
      <c r="NIP35" s="287"/>
      <c r="NIQ35" s="287"/>
      <c r="NIR35" s="287"/>
      <c r="NIS35" s="287"/>
      <c r="NIT35" s="287"/>
      <c r="NIU35" s="287"/>
      <c r="NIV35" s="287"/>
      <c r="NIW35" s="287"/>
      <c r="NIX35" s="287"/>
      <c r="NIY35" s="287"/>
      <c r="NIZ35" s="287"/>
      <c r="NJA35" s="287"/>
      <c r="NJB35" s="287"/>
      <c r="NJC35" s="287"/>
      <c r="NJD35" s="287"/>
      <c r="NJE35" s="287"/>
      <c r="NJF35" s="287"/>
      <c r="NJG35" s="287"/>
      <c r="NJH35" s="287"/>
      <c r="NJI35" s="287"/>
      <c r="NJJ35" s="287"/>
      <c r="NJK35" s="287"/>
      <c r="NJL35" s="287"/>
      <c r="NJM35" s="287"/>
      <c r="NJN35" s="287"/>
      <c r="NJO35" s="287"/>
      <c r="NJP35" s="287"/>
      <c r="NJQ35" s="287"/>
      <c r="NJR35" s="287"/>
      <c r="NJS35" s="287"/>
      <c r="NJT35" s="287"/>
      <c r="NJU35" s="287"/>
      <c r="NJV35" s="287"/>
      <c r="NJW35" s="287"/>
      <c r="NJX35" s="287"/>
      <c r="NJY35" s="287"/>
      <c r="NJZ35" s="287"/>
      <c r="NKA35" s="287"/>
      <c r="NKB35" s="287"/>
      <c r="NKC35" s="287"/>
      <c r="NKD35" s="287"/>
      <c r="NKE35" s="287"/>
      <c r="NKF35" s="287"/>
      <c r="NKG35" s="287"/>
      <c r="NKH35" s="287"/>
      <c r="NKI35" s="287"/>
      <c r="NKJ35" s="287"/>
      <c r="NKK35" s="287"/>
      <c r="NKL35" s="287"/>
      <c r="NKM35" s="287"/>
      <c r="NKN35" s="287"/>
      <c r="NKO35" s="287"/>
      <c r="NKP35" s="287"/>
      <c r="NKQ35" s="287"/>
      <c r="NKR35" s="287"/>
      <c r="NKS35" s="287"/>
      <c r="NKT35" s="287"/>
      <c r="NKU35" s="287"/>
      <c r="NKV35" s="287"/>
      <c r="NKW35" s="287"/>
      <c r="NKX35" s="287"/>
      <c r="NKY35" s="287"/>
      <c r="NKZ35" s="287"/>
      <c r="NLA35" s="287"/>
      <c r="NLB35" s="287"/>
      <c r="NLC35" s="287"/>
      <c r="NLD35" s="287"/>
      <c r="NLE35" s="287"/>
      <c r="NLF35" s="287"/>
      <c r="NLG35" s="287"/>
      <c r="NLH35" s="287"/>
      <c r="NLI35" s="287"/>
      <c r="NLJ35" s="287"/>
      <c r="NLK35" s="287"/>
      <c r="NLL35" s="287"/>
      <c r="NLM35" s="287"/>
      <c r="NLN35" s="287"/>
      <c r="NLO35" s="287"/>
      <c r="NLP35" s="287"/>
      <c r="NLQ35" s="287"/>
      <c r="NLR35" s="287"/>
      <c r="NLS35" s="287"/>
      <c r="NLT35" s="287"/>
      <c r="NLU35" s="287"/>
      <c r="NLV35" s="287"/>
      <c r="NLW35" s="287"/>
      <c r="NLX35" s="287"/>
      <c r="NLY35" s="287"/>
      <c r="NLZ35" s="287"/>
      <c r="NMA35" s="287"/>
      <c r="NMB35" s="287"/>
      <c r="NMC35" s="287"/>
      <c r="NMD35" s="287"/>
      <c r="NME35" s="287"/>
      <c r="NMF35" s="287"/>
      <c r="NMG35" s="287"/>
      <c r="NMH35" s="287"/>
      <c r="NMI35" s="287"/>
      <c r="NMJ35" s="287"/>
      <c r="NMK35" s="287"/>
      <c r="NML35" s="287"/>
      <c r="NMM35" s="287"/>
      <c r="NMN35" s="287"/>
      <c r="NMO35" s="287"/>
      <c r="NMP35" s="287"/>
      <c r="NMQ35" s="287"/>
      <c r="NMR35" s="287"/>
      <c r="NMS35" s="287"/>
      <c r="NMT35" s="287"/>
      <c r="NMU35" s="287"/>
      <c r="NMV35" s="287"/>
      <c r="NMW35" s="287"/>
      <c r="NMX35" s="287"/>
      <c r="NMY35" s="287"/>
      <c r="NMZ35" s="287"/>
      <c r="NNA35" s="287"/>
      <c r="NNB35" s="287"/>
      <c r="NNC35" s="287"/>
      <c r="NND35" s="287"/>
      <c r="NNE35" s="287"/>
      <c r="NNF35" s="287"/>
      <c r="NNG35" s="287"/>
      <c r="NNH35" s="287"/>
      <c r="NNI35" s="287"/>
      <c r="NNJ35" s="287"/>
      <c r="NNK35" s="287"/>
      <c r="NNL35" s="287"/>
      <c r="NNM35" s="287"/>
      <c r="NNN35" s="287"/>
      <c r="NNO35" s="287"/>
      <c r="NNP35" s="287"/>
      <c r="NNQ35" s="287"/>
      <c r="NNR35" s="287"/>
      <c r="NNS35" s="287"/>
      <c r="NNT35" s="287"/>
      <c r="NNU35" s="287"/>
      <c r="NNV35" s="287"/>
      <c r="NNW35" s="287"/>
      <c r="NNX35" s="287"/>
      <c r="NNY35" s="287"/>
      <c r="NNZ35" s="287"/>
      <c r="NOA35" s="287"/>
      <c r="NOB35" s="287"/>
      <c r="NOC35" s="287"/>
      <c r="NOD35" s="287"/>
      <c r="NOE35" s="287"/>
      <c r="NOF35" s="287"/>
      <c r="NOG35" s="287"/>
      <c r="NOH35" s="287"/>
      <c r="NOI35" s="287"/>
      <c r="NOJ35" s="287"/>
      <c r="NOK35" s="287"/>
      <c r="NOL35" s="287"/>
      <c r="NOM35" s="287"/>
      <c r="NON35" s="287"/>
      <c r="NOO35" s="287"/>
      <c r="NOP35" s="287"/>
      <c r="NOQ35" s="287"/>
      <c r="NOR35" s="287"/>
      <c r="NOS35" s="287"/>
      <c r="NOT35" s="287"/>
      <c r="NOU35" s="287"/>
      <c r="NOV35" s="287"/>
      <c r="NOW35" s="287"/>
      <c r="NOX35" s="287"/>
      <c r="NOY35" s="287"/>
      <c r="NOZ35" s="287"/>
      <c r="NPA35" s="287"/>
      <c r="NPB35" s="287"/>
      <c r="NPC35" s="287"/>
      <c r="NPD35" s="287"/>
      <c r="NPE35" s="287"/>
      <c r="NPF35" s="287"/>
      <c r="NPG35" s="287"/>
      <c r="NPH35" s="287"/>
      <c r="NPI35" s="287"/>
      <c r="NPJ35" s="287"/>
      <c r="NPK35" s="287"/>
      <c r="NPL35" s="287"/>
      <c r="NPM35" s="287"/>
      <c r="NPN35" s="287"/>
      <c r="NPO35" s="287"/>
      <c r="NPP35" s="287"/>
      <c r="NPQ35" s="287"/>
      <c r="NPR35" s="287"/>
      <c r="NPS35" s="287"/>
      <c r="NPT35" s="287"/>
      <c r="NPU35" s="287"/>
      <c r="NPV35" s="287"/>
      <c r="NPW35" s="287"/>
      <c r="NPX35" s="287"/>
      <c r="NPY35" s="287"/>
      <c r="NPZ35" s="287"/>
      <c r="NQA35" s="287"/>
      <c r="NQB35" s="287"/>
      <c r="NQC35" s="287"/>
      <c r="NQD35" s="287"/>
      <c r="NQE35" s="287"/>
      <c r="NQF35" s="287"/>
      <c r="NQG35" s="287"/>
      <c r="NQH35" s="287"/>
      <c r="NQI35" s="287"/>
      <c r="NQJ35" s="287"/>
      <c r="NQK35" s="287"/>
      <c r="NQL35" s="287"/>
      <c r="NQM35" s="287"/>
      <c r="NQN35" s="287"/>
      <c r="NQO35" s="287"/>
      <c r="NQP35" s="287"/>
      <c r="NQQ35" s="287"/>
      <c r="NQR35" s="287"/>
      <c r="NQS35" s="287"/>
      <c r="NQT35" s="287"/>
      <c r="NQU35" s="287"/>
      <c r="NQV35" s="287"/>
      <c r="NQW35" s="287"/>
      <c r="NQX35" s="287"/>
      <c r="NQY35" s="287"/>
      <c r="NQZ35" s="287"/>
      <c r="NRA35" s="287"/>
      <c r="NRB35" s="287"/>
      <c r="NRC35" s="287"/>
      <c r="NRD35" s="287"/>
      <c r="NRE35" s="287"/>
      <c r="NRF35" s="287"/>
      <c r="NRG35" s="287"/>
      <c r="NRH35" s="287"/>
      <c r="NRI35" s="287"/>
      <c r="NRJ35" s="287"/>
      <c r="NRK35" s="287"/>
      <c r="NRL35" s="287"/>
      <c r="NRM35" s="287"/>
      <c r="NRN35" s="287"/>
      <c r="NRO35" s="287"/>
      <c r="NRP35" s="287"/>
      <c r="NRQ35" s="287"/>
      <c r="NRR35" s="287"/>
      <c r="NRS35" s="287"/>
      <c r="NRT35" s="287"/>
      <c r="NRU35" s="287"/>
      <c r="NRV35" s="287"/>
      <c r="NRW35" s="287"/>
      <c r="NRX35" s="287"/>
      <c r="NRY35" s="287"/>
      <c r="NRZ35" s="287"/>
      <c r="NSA35" s="287"/>
      <c r="NSB35" s="287"/>
      <c r="NSC35" s="287"/>
      <c r="NSD35" s="287"/>
      <c r="NSE35" s="287"/>
      <c r="NSF35" s="287"/>
      <c r="NSG35" s="287"/>
      <c r="NSH35" s="287"/>
      <c r="NSI35" s="287"/>
      <c r="NSJ35" s="287"/>
      <c r="NSK35" s="287"/>
      <c r="NSL35" s="287"/>
      <c r="NSM35" s="287"/>
      <c r="NSN35" s="287"/>
      <c r="NSO35" s="287"/>
      <c r="NSP35" s="287"/>
      <c r="NSQ35" s="287"/>
      <c r="NSR35" s="287"/>
      <c r="NSS35" s="287"/>
      <c r="NST35" s="287"/>
      <c r="NSU35" s="287"/>
      <c r="NSV35" s="287"/>
      <c r="NSW35" s="287"/>
      <c r="NSX35" s="287"/>
      <c r="NSY35" s="287"/>
      <c r="NSZ35" s="287"/>
      <c r="NTA35" s="287"/>
      <c r="NTB35" s="287"/>
      <c r="NTC35" s="287"/>
      <c r="NTD35" s="287"/>
      <c r="NTE35" s="287"/>
      <c r="NTF35" s="287"/>
      <c r="NTG35" s="287"/>
      <c r="NTH35" s="287"/>
      <c r="NTI35" s="287"/>
      <c r="NTJ35" s="287"/>
      <c r="NTK35" s="287"/>
      <c r="NTL35" s="287"/>
      <c r="NTM35" s="287"/>
      <c r="NTN35" s="287"/>
      <c r="NTO35" s="287"/>
      <c r="NTP35" s="287"/>
      <c r="NTQ35" s="287"/>
      <c r="NTR35" s="287"/>
      <c r="NTS35" s="287"/>
      <c r="NTT35" s="287"/>
      <c r="NTU35" s="287"/>
      <c r="NTV35" s="287"/>
      <c r="NTW35" s="287"/>
      <c r="NTX35" s="287"/>
      <c r="NTY35" s="287"/>
      <c r="NTZ35" s="287"/>
      <c r="NUA35" s="287"/>
      <c r="NUB35" s="287"/>
      <c r="NUC35" s="287"/>
      <c r="NUD35" s="287"/>
      <c r="NUE35" s="287"/>
      <c r="NUF35" s="287"/>
      <c r="NUG35" s="287"/>
      <c r="NUH35" s="287"/>
      <c r="NUI35" s="287"/>
      <c r="NUJ35" s="287"/>
      <c r="NUK35" s="287"/>
      <c r="NUL35" s="287"/>
      <c r="NUM35" s="287"/>
      <c r="NUN35" s="287"/>
      <c r="NUO35" s="287"/>
      <c r="NUP35" s="287"/>
      <c r="NUQ35" s="287"/>
      <c r="NUR35" s="287"/>
      <c r="NUS35" s="287"/>
      <c r="NUT35" s="287"/>
      <c r="NUU35" s="287"/>
      <c r="NUV35" s="287"/>
      <c r="NUW35" s="287"/>
      <c r="NUX35" s="287"/>
      <c r="NUY35" s="287"/>
      <c r="NUZ35" s="287"/>
      <c r="NVA35" s="287"/>
      <c r="NVB35" s="287"/>
      <c r="NVC35" s="287"/>
      <c r="NVD35" s="287"/>
      <c r="NVE35" s="287"/>
      <c r="NVF35" s="287"/>
      <c r="NVG35" s="287"/>
      <c r="NVH35" s="287"/>
      <c r="NVI35" s="287"/>
      <c r="NVJ35" s="287"/>
      <c r="NVK35" s="287"/>
      <c r="NVL35" s="287"/>
      <c r="NVM35" s="287"/>
      <c r="NVN35" s="287"/>
      <c r="NVO35" s="287"/>
      <c r="NVP35" s="287"/>
      <c r="NVQ35" s="287"/>
      <c r="NVR35" s="287"/>
      <c r="NVS35" s="287"/>
      <c r="NVT35" s="287"/>
      <c r="NVU35" s="287"/>
      <c r="NVV35" s="287"/>
      <c r="NVW35" s="287"/>
      <c r="NVX35" s="287"/>
      <c r="NVY35" s="287"/>
      <c r="NVZ35" s="287"/>
      <c r="NWA35" s="287"/>
      <c r="NWB35" s="287"/>
      <c r="NWC35" s="287"/>
      <c r="NWD35" s="287"/>
      <c r="NWE35" s="287"/>
      <c r="NWF35" s="287"/>
      <c r="NWG35" s="287"/>
      <c r="NWH35" s="287"/>
      <c r="NWI35" s="287"/>
      <c r="NWJ35" s="287"/>
      <c r="NWK35" s="287"/>
      <c r="NWL35" s="287"/>
      <c r="NWM35" s="287"/>
      <c r="NWN35" s="287"/>
      <c r="NWO35" s="287"/>
      <c r="NWP35" s="287"/>
      <c r="NWQ35" s="287"/>
      <c r="NWR35" s="287"/>
      <c r="NWS35" s="287"/>
      <c r="NWT35" s="287"/>
      <c r="NWU35" s="287"/>
      <c r="NWV35" s="287"/>
      <c r="NWW35" s="287"/>
      <c r="NWX35" s="287"/>
      <c r="NWY35" s="287"/>
      <c r="NWZ35" s="287"/>
      <c r="NXA35" s="287"/>
      <c r="NXB35" s="287"/>
      <c r="NXC35" s="287"/>
      <c r="NXD35" s="287"/>
      <c r="NXE35" s="287"/>
      <c r="NXF35" s="287"/>
      <c r="NXG35" s="287"/>
      <c r="NXH35" s="287"/>
      <c r="NXI35" s="287"/>
      <c r="NXJ35" s="287"/>
      <c r="NXK35" s="287"/>
      <c r="NXL35" s="287"/>
      <c r="NXM35" s="287"/>
      <c r="NXN35" s="287"/>
      <c r="NXO35" s="287"/>
      <c r="NXP35" s="287"/>
      <c r="NXQ35" s="287"/>
      <c r="NXR35" s="287"/>
      <c r="NXS35" s="287"/>
      <c r="NXT35" s="287"/>
      <c r="NXU35" s="287"/>
      <c r="NXV35" s="287"/>
      <c r="NXW35" s="287"/>
      <c r="NXX35" s="287"/>
      <c r="NXY35" s="287"/>
      <c r="NXZ35" s="287"/>
      <c r="NYA35" s="287"/>
      <c r="NYB35" s="287"/>
      <c r="NYC35" s="287"/>
      <c r="NYD35" s="287"/>
      <c r="NYE35" s="287"/>
      <c r="NYF35" s="287"/>
      <c r="NYG35" s="287"/>
      <c r="NYH35" s="287"/>
      <c r="NYI35" s="287"/>
      <c r="NYJ35" s="287"/>
      <c r="NYK35" s="287"/>
      <c r="NYL35" s="287"/>
      <c r="NYM35" s="287"/>
      <c r="NYN35" s="287"/>
      <c r="NYO35" s="287"/>
      <c r="NYP35" s="287"/>
      <c r="NYQ35" s="287"/>
      <c r="NYR35" s="287"/>
      <c r="NYS35" s="287"/>
      <c r="NYT35" s="287"/>
      <c r="NYU35" s="287"/>
      <c r="NYV35" s="287"/>
      <c r="NYW35" s="287"/>
      <c r="NYX35" s="287"/>
      <c r="NYY35" s="287"/>
      <c r="NYZ35" s="287"/>
      <c r="NZA35" s="287"/>
      <c r="NZB35" s="287"/>
      <c r="NZC35" s="287"/>
      <c r="NZD35" s="287"/>
      <c r="NZE35" s="287"/>
      <c r="NZF35" s="287"/>
      <c r="NZG35" s="287"/>
      <c r="NZH35" s="287"/>
      <c r="NZI35" s="287"/>
      <c r="NZJ35" s="287"/>
      <c r="NZK35" s="287"/>
      <c r="NZL35" s="287"/>
      <c r="NZM35" s="287"/>
      <c r="NZN35" s="287"/>
      <c r="NZO35" s="287"/>
      <c r="NZP35" s="287"/>
      <c r="NZQ35" s="287"/>
      <c r="NZR35" s="287"/>
      <c r="NZS35" s="287"/>
      <c r="NZT35" s="287"/>
      <c r="NZU35" s="287"/>
      <c r="NZV35" s="287"/>
      <c r="NZW35" s="287"/>
      <c r="NZX35" s="287"/>
      <c r="NZY35" s="287"/>
      <c r="NZZ35" s="287"/>
      <c r="OAA35" s="287"/>
      <c r="OAB35" s="287"/>
      <c r="OAC35" s="287"/>
      <c r="OAD35" s="287"/>
      <c r="OAE35" s="287"/>
      <c r="OAF35" s="287"/>
      <c r="OAG35" s="287"/>
      <c r="OAH35" s="287"/>
      <c r="OAI35" s="287"/>
      <c r="OAJ35" s="287"/>
      <c r="OAK35" s="287"/>
      <c r="OAL35" s="287"/>
      <c r="OAM35" s="287"/>
      <c r="OAN35" s="287"/>
      <c r="OAO35" s="287"/>
      <c r="OAP35" s="287"/>
      <c r="OAQ35" s="287"/>
      <c r="OAR35" s="287"/>
      <c r="OAS35" s="287"/>
      <c r="OAT35" s="287"/>
      <c r="OAU35" s="287"/>
      <c r="OAV35" s="287"/>
      <c r="OAW35" s="287"/>
      <c r="OAX35" s="287"/>
      <c r="OAY35" s="287"/>
      <c r="OAZ35" s="287"/>
      <c r="OBA35" s="287"/>
      <c r="OBB35" s="287"/>
      <c r="OBC35" s="287"/>
      <c r="OBD35" s="287"/>
      <c r="OBE35" s="287"/>
      <c r="OBF35" s="287"/>
      <c r="OBG35" s="287"/>
      <c r="OBH35" s="287"/>
      <c r="OBI35" s="287"/>
      <c r="OBJ35" s="287"/>
      <c r="OBK35" s="287"/>
      <c r="OBL35" s="287"/>
      <c r="OBM35" s="287"/>
      <c r="OBN35" s="287"/>
      <c r="OBO35" s="287"/>
      <c r="OBP35" s="287"/>
      <c r="OBQ35" s="287"/>
      <c r="OBR35" s="287"/>
      <c r="OBS35" s="287"/>
      <c r="OBT35" s="287"/>
      <c r="OBU35" s="287"/>
      <c r="OBV35" s="287"/>
      <c r="OBW35" s="287"/>
      <c r="OBX35" s="287"/>
      <c r="OBY35" s="287"/>
      <c r="OBZ35" s="287"/>
      <c r="OCA35" s="287"/>
      <c r="OCB35" s="287"/>
      <c r="OCC35" s="287"/>
      <c r="OCD35" s="287"/>
      <c r="OCE35" s="287"/>
      <c r="OCF35" s="287"/>
      <c r="OCG35" s="287"/>
      <c r="OCH35" s="287"/>
      <c r="OCI35" s="287"/>
      <c r="OCJ35" s="287"/>
      <c r="OCK35" s="287"/>
      <c r="OCL35" s="287"/>
      <c r="OCM35" s="287"/>
      <c r="OCN35" s="287"/>
      <c r="OCO35" s="287"/>
      <c r="OCP35" s="287"/>
      <c r="OCQ35" s="287"/>
      <c r="OCR35" s="287"/>
      <c r="OCS35" s="287"/>
      <c r="OCT35" s="287"/>
      <c r="OCU35" s="287"/>
      <c r="OCV35" s="287"/>
      <c r="OCW35" s="287"/>
      <c r="OCX35" s="287"/>
      <c r="OCY35" s="287"/>
      <c r="OCZ35" s="287"/>
      <c r="ODA35" s="287"/>
      <c r="ODB35" s="287"/>
      <c r="ODC35" s="287"/>
      <c r="ODD35" s="287"/>
      <c r="ODE35" s="287"/>
      <c r="ODF35" s="287"/>
      <c r="ODG35" s="287"/>
      <c r="ODH35" s="287"/>
      <c r="ODI35" s="287"/>
      <c r="ODJ35" s="287"/>
      <c r="ODK35" s="287"/>
      <c r="ODL35" s="287"/>
      <c r="ODM35" s="287"/>
      <c r="ODN35" s="287"/>
      <c r="ODO35" s="287"/>
      <c r="ODP35" s="287"/>
      <c r="ODQ35" s="287"/>
      <c r="ODR35" s="287"/>
      <c r="ODS35" s="287"/>
      <c r="ODT35" s="287"/>
      <c r="ODU35" s="287"/>
      <c r="ODV35" s="287"/>
      <c r="ODW35" s="287"/>
      <c r="ODX35" s="287"/>
      <c r="ODY35" s="287"/>
      <c r="ODZ35" s="287"/>
      <c r="OEA35" s="287"/>
      <c r="OEB35" s="287"/>
      <c r="OEC35" s="287"/>
      <c r="OED35" s="287"/>
      <c r="OEE35" s="287"/>
      <c r="OEF35" s="287"/>
      <c r="OEG35" s="287"/>
      <c r="OEH35" s="287"/>
      <c r="OEI35" s="287"/>
      <c r="OEJ35" s="287"/>
      <c r="OEK35" s="287"/>
      <c r="OEL35" s="287"/>
      <c r="OEM35" s="287"/>
      <c r="OEN35" s="287"/>
      <c r="OEO35" s="287"/>
      <c r="OEP35" s="287"/>
      <c r="OEQ35" s="287"/>
      <c r="OER35" s="287"/>
      <c r="OES35" s="287"/>
      <c r="OET35" s="287"/>
      <c r="OEU35" s="287"/>
      <c r="OEV35" s="287"/>
      <c r="OEW35" s="287"/>
      <c r="OEX35" s="287"/>
      <c r="OEY35" s="287"/>
      <c r="OEZ35" s="287"/>
      <c r="OFA35" s="287"/>
      <c r="OFB35" s="287"/>
      <c r="OFC35" s="287"/>
      <c r="OFD35" s="287"/>
      <c r="OFE35" s="287"/>
      <c r="OFF35" s="287"/>
      <c r="OFG35" s="287"/>
      <c r="OFH35" s="287"/>
      <c r="OFI35" s="287"/>
      <c r="OFJ35" s="287"/>
      <c r="OFK35" s="287"/>
      <c r="OFL35" s="287"/>
      <c r="OFM35" s="287"/>
      <c r="OFN35" s="287"/>
      <c r="OFO35" s="287"/>
      <c r="OFP35" s="287"/>
      <c r="OFQ35" s="287"/>
      <c r="OFR35" s="287"/>
      <c r="OFS35" s="287"/>
      <c r="OFT35" s="287"/>
      <c r="OFU35" s="287"/>
      <c r="OFV35" s="287"/>
      <c r="OFW35" s="287"/>
      <c r="OFX35" s="287"/>
      <c r="OFY35" s="287"/>
      <c r="OFZ35" s="287"/>
      <c r="OGA35" s="287"/>
      <c r="OGB35" s="287"/>
      <c r="OGC35" s="287"/>
      <c r="OGD35" s="287"/>
      <c r="OGE35" s="287"/>
      <c r="OGF35" s="287"/>
      <c r="OGG35" s="287"/>
      <c r="OGH35" s="287"/>
      <c r="OGI35" s="287"/>
      <c r="OGJ35" s="287"/>
      <c r="OGK35" s="287"/>
      <c r="OGL35" s="287"/>
      <c r="OGM35" s="287"/>
      <c r="OGN35" s="287"/>
      <c r="OGO35" s="287"/>
      <c r="OGP35" s="287"/>
      <c r="OGQ35" s="287"/>
      <c r="OGR35" s="287"/>
      <c r="OGS35" s="287"/>
      <c r="OGT35" s="287"/>
      <c r="OGU35" s="287"/>
      <c r="OGV35" s="287"/>
      <c r="OGW35" s="287"/>
      <c r="OGX35" s="287"/>
      <c r="OGY35" s="287"/>
      <c r="OGZ35" s="287"/>
      <c r="OHA35" s="287"/>
      <c r="OHB35" s="287"/>
      <c r="OHC35" s="287"/>
      <c r="OHD35" s="287"/>
      <c r="OHE35" s="287"/>
      <c r="OHF35" s="287"/>
      <c r="OHG35" s="287"/>
      <c r="OHH35" s="287"/>
      <c r="OHI35" s="287"/>
      <c r="OHJ35" s="287"/>
      <c r="OHK35" s="287"/>
      <c r="OHL35" s="287"/>
      <c r="OHM35" s="287"/>
      <c r="OHN35" s="287"/>
      <c r="OHO35" s="287"/>
      <c r="OHP35" s="287"/>
      <c r="OHQ35" s="287"/>
      <c r="OHR35" s="287"/>
      <c r="OHS35" s="287"/>
      <c r="OHT35" s="287"/>
      <c r="OHU35" s="287"/>
      <c r="OHV35" s="287"/>
      <c r="OHW35" s="287"/>
      <c r="OHX35" s="287"/>
      <c r="OHY35" s="287"/>
      <c r="OHZ35" s="287"/>
      <c r="OIA35" s="287"/>
      <c r="OIB35" s="287"/>
      <c r="OIC35" s="287"/>
      <c r="OID35" s="287"/>
      <c r="OIE35" s="287"/>
      <c r="OIF35" s="287"/>
      <c r="OIG35" s="287"/>
      <c r="OIH35" s="287"/>
      <c r="OII35" s="287"/>
      <c r="OIJ35" s="287"/>
      <c r="OIK35" s="287"/>
      <c r="OIL35" s="287"/>
      <c r="OIM35" s="287"/>
      <c r="OIN35" s="287"/>
      <c r="OIO35" s="287"/>
      <c r="OIP35" s="287"/>
      <c r="OIQ35" s="287"/>
      <c r="OIR35" s="287"/>
      <c r="OIS35" s="287"/>
      <c r="OIT35" s="287"/>
      <c r="OIU35" s="287"/>
      <c r="OIV35" s="287"/>
      <c r="OIW35" s="287"/>
      <c r="OIX35" s="287"/>
      <c r="OIY35" s="287"/>
      <c r="OIZ35" s="287"/>
      <c r="OJA35" s="287"/>
      <c r="OJB35" s="287"/>
      <c r="OJC35" s="287"/>
      <c r="OJD35" s="287"/>
      <c r="OJE35" s="287"/>
      <c r="OJF35" s="287"/>
      <c r="OJG35" s="287"/>
      <c r="OJH35" s="287"/>
      <c r="OJI35" s="287"/>
      <c r="OJJ35" s="287"/>
      <c r="OJK35" s="287"/>
      <c r="OJL35" s="287"/>
      <c r="OJM35" s="287"/>
      <c r="OJN35" s="287"/>
      <c r="OJO35" s="287"/>
      <c r="OJP35" s="287"/>
      <c r="OJQ35" s="287"/>
      <c r="OJR35" s="287"/>
      <c r="OJS35" s="287"/>
      <c r="OJT35" s="287"/>
      <c r="OJU35" s="287"/>
      <c r="OJV35" s="287"/>
      <c r="OJW35" s="287"/>
      <c r="OJX35" s="287"/>
      <c r="OJY35" s="287"/>
      <c r="OJZ35" s="287"/>
      <c r="OKA35" s="287"/>
      <c r="OKB35" s="287"/>
      <c r="OKC35" s="287"/>
      <c r="OKD35" s="287"/>
      <c r="OKE35" s="287"/>
      <c r="OKF35" s="287"/>
      <c r="OKG35" s="287"/>
      <c r="OKH35" s="287"/>
      <c r="OKI35" s="287"/>
      <c r="OKJ35" s="287"/>
      <c r="OKK35" s="287"/>
      <c r="OKL35" s="287"/>
      <c r="OKM35" s="287"/>
      <c r="OKN35" s="287"/>
      <c r="OKO35" s="287"/>
      <c r="OKP35" s="287"/>
      <c r="OKQ35" s="287"/>
      <c r="OKR35" s="287"/>
      <c r="OKS35" s="287"/>
      <c r="OKT35" s="287"/>
      <c r="OKU35" s="287"/>
      <c r="OKV35" s="287"/>
      <c r="OKW35" s="287"/>
      <c r="OKX35" s="287"/>
      <c r="OKY35" s="287"/>
      <c r="OKZ35" s="287"/>
      <c r="OLA35" s="287"/>
      <c r="OLB35" s="287"/>
      <c r="OLC35" s="287"/>
      <c r="OLD35" s="287"/>
      <c r="OLE35" s="287"/>
      <c r="OLF35" s="287"/>
      <c r="OLG35" s="287"/>
      <c r="OLH35" s="287"/>
      <c r="OLI35" s="287"/>
      <c r="OLJ35" s="287"/>
      <c r="OLK35" s="287"/>
      <c r="OLL35" s="287"/>
      <c r="OLM35" s="287"/>
      <c r="OLN35" s="287"/>
      <c r="OLO35" s="287"/>
      <c r="OLP35" s="287"/>
      <c r="OLQ35" s="287"/>
      <c r="OLR35" s="287"/>
      <c r="OLS35" s="287"/>
      <c r="OLT35" s="287"/>
      <c r="OLU35" s="287"/>
      <c r="OLV35" s="287"/>
      <c r="OLW35" s="287"/>
      <c r="OLX35" s="287"/>
      <c r="OLY35" s="287"/>
      <c r="OLZ35" s="287"/>
      <c r="OMA35" s="287"/>
      <c r="OMB35" s="287"/>
      <c r="OMC35" s="287"/>
      <c r="OMD35" s="287"/>
      <c r="OME35" s="287"/>
      <c r="OMF35" s="287"/>
      <c r="OMG35" s="287"/>
      <c r="OMH35" s="287"/>
      <c r="OMI35" s="287"/>
      <c r="OMJ35" s="287"/>
      <c r="OMK35" s="287"/>
      <c r="OML35" s="287"/>
      <c r="OMM35" s="287"/>
      <c r="OMN35" s="287"/>
      <c r="OMO35" s="287"/>
      <c r="OMP35" s="287"/>
      <c r="OMQ35" s="287"/>
      <c r="OMR35" s="287"/>
      <c r="OMS35" s="287"/>
      <c r="OMT35" s="287"/>
      <c r="OMU35" s="287"/>
      <c r="OMV35" s="287"/>
      <c r="OMW35" s="287"/>
      <c r="OMX35" s="287"/>
      <c r="OMY35" s="287"/>
      <c r="OMZ35" s="287"/>
      <c r="ONA35" s="287"/>
      <c r="ONB35" s="287"/>
      <c r="ONC35" s="287"/>
      <c r="OND35" s="287"/>
      <c r="ONE35" s="287"/>
      <c r="ONF35" s="287"/>
      <c r="ONG35" s="287"/>
      <c r="ONH35" s="287"/>
      <c r="ONI35" s="287"/>
      <c r="ONJ35" s="287"/>
      <c r="ONK35" s="287"/>
      <c r="ONL35" s="287"/>
      <c r="ONM35" s="287"/>
      <c r="ONN35" s="287"/>
      <c r="ONO35" s="287"/>
      <c r="ONP35" s="287"/>
      <c r="ONQ35" s="287"/>
      <c r="ONR35" s="287"/>
      <c r="ONS35" s="287"/>
      <c r="ONT35" s="287"/>
      <c r="ONU35" s="287"/>
      <c r="ONV35" s="287"/>
      <c r="ONW35" s="287"/>
      <c r="ONX35" s="287"/>
      <c r="ONY35" s="287"/>
      <c r="ONZ35" s="287"/>
      <c r="OOA35" s="287"/>
      <c r="OOB35" s="287"/>
      <c r="OOC35" s="287"/>
      <c r="OOD35" s="287"/>
      <c r="OOE35" s="287"/>
      <c r="OOF35" s="287"/>
      <c r="OOG35" s="287"/>
      <c r="OOH35" s="287"/>
      <c r="OOI35" s="287"/>
      <c r="OOJ35" s="287"/>
      <c r="OOK35" s="287"/>
      <c r="OOL35" s="287"/>
      <c r="OOM35" s="287"/>
      <c r="OON35" s="287"/>
      <c r="OOO35" s="287"/>
      <c r="OOP35" s="287"/>
      <c r="OOQ35" s="287"/>
      <c r="OOR35" s="287"/>
      <c r="OOS35" s="287"/>
      <c r="OOT35" s="287"/>
      <c r="OOU35" s="287"/>
      <c r="OOV35" s="287"/>
      <c r="OOW35" s="287"/>
      <c r="OOX35" s="287"/>
      <c r="OOY35" s="287"/>
      <c r="OOZ35" s="287"/>
      <c r="OPA35" s="287"/>
      <c r="OPB35" s="287"/>
      <c r="OPC35" s="287"/>
      <c r="OPD35" s="287"/>
      <c r="OPE35" s="287"/>
      <c r="OPF35" s="287"/>
      <c r="OPG35" s="287"/>
      <c r="OPH35" s="287"/>
      <c r="OPI35" s="287"/>
      <c r="OPJ35" s="287"/>
      <c r="OPK35" s="287"/>
      <c r="OPL35" s="287"/>
      <c r="OPM35" s="287"/>
      <c r="OPN35" s="287"/>
      <c r="OPO35" s="287"/>
      <c r="OPP35" s="287"/>
      <c r="OPQ35" s="287"/>
      <c r="OPR35" s="287"/>
      <c r="OPS35" s="287"/>
      <c r="OPT35" s="287"/>
      <c r="OPU35" s="287"/>
      <c r="OPV35" s="287"/>
      <c r="OPW35" s="287"/>
      <c r="OPX35" s="287"/>
      <c r="OPY35" s="287"/>
      <c r="OPZ35" s="287"/>
      <c r="OQA35" s="287"/>
      <c r="OQB35" s="287"/>
      <c r="OQC35" s="287"/>
      <c r="OQD35" s="287"/>
      <c r="OQE35" s="287"/>
      <c r="OQF35" s="287"/>
      <c r="OQG35" s="287"/>
      <c r="OQH35" s="287"/>
      <c r="OQI35" s="287"/>
      <c r="OQJ35" s="287"/>
      <c r="OQK35" s="287"/>
      <c r="OQL35" s="287"/>
      <c r="OQM35" s="287"/>
      <c r="OQN35" s="287"/>
      <c r="OQO35" s="287"/>
      <c r="OQP35" s="287"/>
      <c r="OQQ35" s="287"/>
      <c r="OQR35" s="287"/>
      <c r="OQS35" s="287"/>
      <c r="OQT35" s="287"/>
      <c r="OQU35" s="287"/>
      <c r="OQV35" s="287"/>
      <c r="OQW35" s="287"/>
      <c r="OQX35" s="287"/>
      <c r="OQY35" s="287"/>
      <c r="OQZ35" s="287"/>
      <c r="ORA35" s="287"/>
      <c r="ORB35" s="287"/>
      <c r="ORC35" s="287"/>
      <c r="ORD35" s="287"/>
      <c r="ORE35" s="287"/>
      <c r="ORF35" s="287"/>
      <c r="ORG35" s="287"/>
      <c r="ORH35" s="287"/>
      <c r="ORI35" s="287"/>
      <c r="ORJ35" s="287"/>
      <c r="ORK35" s="287"/>
      <c r="ORL35" s="287"/>
      <c r="ORM35" s="287"/>
      <c r="ORN35" s="287"/>
      <c r="ORO35" s="287"/>
      <c r="ORP35" s="287"/>
      <c r="ORQ35" s="287"/>
      <c r="ORR35" s="287"/>
      <c r="ORS35" s="287"/>
      <c r="ORT35" s="287"/>
      <c r="ORU35" s="287"/>
      <c r="ORV35" s="287"/>
      <c r="ORW35" s="287"/>
      <c r="ORX35" s="287"/>
      <c r="ORY35" s="287"/>
      <c r="ORZ35" s="287"/>
      <c r="OSA35" s="287"/>
      <c r="OSB35" s="287"/>
      <c r="OSC35" s="287"/>
      <c r="OSD35" s="287"/>
      <c r="OSE35" s="287"/>
      <c r="OSF35" s="287"/>
      <c r="OSG35" s="287"/>
      <c r="OSH35" s="287"/>
      <c r="OSI35" s="287"/>
      <c r="OSJ35" s="287"/>
      <c r="OSK35" s="287"/>
      <c r="OSL35" s="287"/>
      <c r="OSM35" s="287"/>
      <c r="OSN35" s="287"/>
      <c r="OSO35" s="287"/>
      <c r="OSP35" s="287"/>
      <c r="OSQ35" s="287"/>
      <c r="OSR35" s="287"/>
      <c r="OSS35" s="287"/>
      <c r="OST35" s="287"/>
      <c r="OSU35" s="287"/>
      <c r="OSV35" s="287"/>
      <c r="OSW35" s="287"/>
      <c r="OSX35" s="287"/>
      <c r="OSY35" s="287"/>
      <c r="OSZ35" s="287"/>
      <c r="OTA35" s="287"/>
      <c r="OTB35" s="287"/>
      <c r="OTC35" s="287"/>
      <c r="OTD35" s="287"/>
      <c r="OTE35" s="287"/>
      <c r="OTF35" s="287"/>
      <c r="OTG35" s="287"/>
      <c r="OTH35" s="287"/>
      <c r="OTI35" s="287"/>
      <c r="OTJ35" s="287"/>
      <c r="OTK35" s="287"/>
      <c r="OTL35" s="287"/>
      <c r="OTM35" s="287"/>
      <c r="OTN35" s="287"/>
      <c r="OTO35" s="287"/>
      <c r="OTP35" s="287"/>
      <c r="OTQ35" s="287"/>
      <c r="OTR35" s="287"/>
      <c r="OTS35" s="287"/>
      <c r="OTT35" s="287"/>
      <c r="OTU35" s="287"/>
      <c r="OTV35" s="287"/>
      <c r="OTW35" s="287"/>
      <c r="OTX35" s="287"/>
      <c r="OTY35" s="287"/>
      <c r="OTZ35" s="287"/>
      <c r="OUA35" s="287"/>
      <c r="OUB35" s="287"/>
      <c r="OUC35" s="287"/>
      <c r="OUD35" s="287"/>
      <c r="OUE35" s="287"/>
      <c r="OUF35" s="287"/>
      <c r="OUG35" s="287"/>
      <c r="OUH35" s="287"/>
      <c r="OUI35" s="287"/>
      <c r="OUJ35" s="287"/>
      <c r="OUK35" s="287"/>
      <c r="OUL35" s="287"/>
      <c r="OUM35" s="287"/>
      <c r="OUN35" s="287"/>
      <c r="OUO35" s="287"/>
      <c r="OUP35" s="287"/>
      <c r="OUQ35" s="287"/>
      <c r="OUR35" s="287"/>
      <c r="OUS35" s="287"/>
      <c r="OUT35" s="287"/>
      <c r="OUU35" s="287"/>
      <c r="OUV35" s="287"/>
      <c r="OUW35" s="287"/>
      <c r="OUX35" s="287"/>
      <c r="OUY35" s="287"/>
      <c r="OUZ35" s="287"/>
      <c r="OVA35" s="287"/>
      <c r="OVB35" s="287"/>
      <c r="OVC35" s="287"/>
      <c r="OVD35" s="287"/>
      <c r="OVE35" s="287"/>
      <c r="OVF35" s="287"/>
      <c r="OVG35" s="287"/>
      <c r="OVH35" s="287"/>
      <c r="OVI35" s="287"/>
      <c r="OVJ35" s="287"/>
      <c r="OVK35" s="287"/>
      <c r="OVL35" s="287"/>
      <c r="OVM35" s="287"/>
      <c r="OVN35" s="287"/>
      <c r="OVO35" s="287"/>
      <c r="OVP35" s="287"/>
      <c r="OVQ35" s="287"/>
      <c r="OVR35" s="287"/>
      <c r="OVS35" s="287"/>
      <c r="OVT35" s="287"/>
      <c r="OVU35" s="287"/>
      <c r="OVV35" s="287"/>
      <c r="OVW35" s="287"/>
      <c r="OVX35" s="287"/>
      <c r="OVY35" s="287"/>
      <c r="OVZ35" s="287"/>
      <c r="OWA35" s="287"/>
      <c r="OWB35" s="287"/>
      <c r="OWC35" s="287"/>
      <c r="OWD35" s="287"/>
      <c r="OWE35" s="287"/>
      <c r="OWF35" s="287"/>
      <c r="OWG35" s="287"/>
      <c r="OWH35" s="287"/>
      <c r="OWI35" s="287"/>
      <c r="OWJ35" s="287"/>
      <c r="OWK35" s="287"/>
      <c r="OWL35" s="287"/>
      <c r="OWM35" s="287"/>
      <c r="OWN35" s="287"/>
      <c r="OWO35" s="287"/>
      <c r="OWP35" s="287"/>
      <c r="OWQ35" s="287"/>
      <c r="OWR35" s="287"/>
      <c r="OWS35" s="287"/>
      <c r="OWT35" s="287"/>
      <c r="OWU35" s="287"/>
      <c r="OWV35" s="287"/>
      <c r="OWW35" s="287"/>
      <c r="OWX35" s="287"/>
      <c r="OWY35" s="287"/>
      <c r="OWZ35" s="287"/>
      <c r="OXA35" s="287"/>
      <c r="OXB35" s="287"/>
      <c r="OXC35" s="287"/>
      <c r="OXD35" s="287"/>
      <c r="OXE35" s="287"/>
      <c r="OXF35" s="287"/>
      <c r="OXG35" s="287"/>
      <c r="OXH35" s="287"/>
      <c r="OXI35" s="287"/>
      <c r="OXJ35" s="287"/>
      <c r="OXK35" s="287"/>
      <c r="OXL35" s="287"/>
      <c r="OXM35" s="287"/>
      <c r="OXN35" s="287"/>
      <c r="OXO35" s="287"/>
      <c r="OXP35" s="287"/>
      <c r="OXQ35" s="287"/>
      <c r="OXR35" s="287"/>
      <c r="OXS35" s="287"/>
      <c r="OXT35" s="287"/>
      <c r="OXU35" s="287"/>
      <c r="OXV35" s="287"/>
      <c r="OXW35" s="287"/>
      <c r="OXX35" s="287"/>
      <c r="OXY35" s="287"/>
      <c r="OXZ35" s="287"/>
      <c r="OYA35" s="287"/>
      <c r="OYB35" s="287"/>
      <c r="OYC35" s="287"/>
      <c r="OYD35" s="287"/>
      <c r="OYE35" s="287"/>
      <c r="OYF35" s="287"/>
      <c r="OYG35" s="287"/>
      <c r="OYH35" s="287"/>
      <c r="OYI35" s="287"/>
      <c r="OYJ35" s="287"/>
      <c r="OYK35" s="287"/>
      <c r="OYL35" s="287"/>
      <c r="OYM35" s="287"/>
      <c r="OYN35" s="287"/>
      <c r="OYO35" s="287"/>
      <c r="OYP35" s="287"/>
      <c r="OYQ35" s="287"/>
      <c r="OYR35" s="287"/>
      <c r="OYS35" s="287"/>
      <c r="OYT35" s="287"/>
      <c r="OYU35" s="287"/>
      <c r="OYV35" s="287"/>
      <c r="OYW35" s="287"/>
      <c r="OYX35" s="287"/>
      <c r="OYY35" s="287"/>
      <c r="OYZ35" s="287"/>
      <c r="OZA35" s="287"/>
      <c r="OZB35" s="287"/>
      <c r="OZC35" s="287"/>
      <c r="OZD35" s="287"/>
      <c r="OZE35" s="287"/>
      <c r="OZF35" s="287"/>
      <c r="OZG35" s="287"/>
      <c r="OZH35" s="287"/>
      <c r="OZI35" s="287"/>
      <c r="OZJ35" s="287"/>
      <c r="OZK35" s="287"/>
      <c r="OZL35" s="287"/>
      <c r="OZM35" s="287"/>
      <c r="OZN35" s="287"/>
      <c r="OZO35" s="287"/>
      <c r="OZP35" s="287"/>
      <c r="OZQ35" s="287"/>
      <c r="OZR35" s="287"/>
      <c r="OZS35" s="287"/>
      <c r="OZT35" s="287"/>
      <c r="OZU35" s="287"/>
      <c r="OZV35" s="287"/>
      <c r="OZW35" s="287"/>
      <c r="OZX35" s="287"/>
      <c r="OZY35" s="287"/>
      <c r="OZZ35" s="287"/>
      <c r="PAA35" s="287"/>
      <c r="PAB35" s="287"/>
      <c r="PAC35" s="287"/>
      <c r="PAD35" s="287"/>
      <c r="PAE35" s="287"/>
      <c r="PAF35" s="287"/>
      <c r="PAG35" s="287"/>
      <c r="PAH35" s="287"/>
      <c r="PAI35" s="287"/>
      <c r="PAJ35" s="287"/>
      <c r="PAK35" s="287"/>
      <c r="PAL35" s="287"/>
      <c r="PAM35" s="287"/>
      <c r="PAN35" s="287"/>
      <c r="PAO35" s="287"/>
      <c r="PAP35" s="287"/>
      <c r="PAQ35" s="287"/>
      <c r="PAR35" s="287"/>
      <c r="PAS35" s="287"/>
      <c r="PAT35" s="287"/>
      <c r="PAU35" s="287"/>
      <c r="PAV35" s="287"/>
      <c r="PAW35" s="287"/>
      <c r="PAX35" s="287"/>
      <c r="PAY35" s="287"/>
      <c r="PAZ35" s="287"/>
      <c r="PBA35" s="287"/>
      <c r="PBB35" s="287"/>
      <c r="PBC35" s="287"/>
      <c r="PBD35" s="287"/>
      <c r="PBE35" s="287"/>
      <c r="PBF35" s="287"/>
      <c r="PBG35" s="287"/>
      <c r="PBH35" s="287"/>
      <c r="PBI35" s="287"/>
      <c r="PBJ35" s="287"/>
      <c r="PBK35" s="287"/>
      <c r="PBL35" s="287"/>
      <c r="PBM35" s="287"/>
      <c r="PBN35" s="287"/>
      <c r="PBO35" s="287"/>
      <c r="PBP35" s="287"/>
      <c r="PBQ35" s="287"/>
      <c r="PBR35" s="287"/>
      <c r="PBS35" s="287"/>
      <c r="PBT35" s="287"/>
      <c r="PBU35" s="287"/>
      <c r="PBV35" s="287"/>
      <c r="PBW35" s="287"/>
      <c r="PBX35" s="287"/>
      <c r="PBY35" s="287"/>
      <c r="PBZ35" s="287"/>
      <c r="PCA35" s="287"/>
      <c r="PCB35" s="287"/>
      <c r="PCC35" s="287"/>
      <c r="PCD35" s="287"/>
      <c r="PCE35" s="287"/>
      <c r="PCF35" s="287"/>
      <c r="PCG35" s="287"/>
      <c r="PCH35" s="287"/>
      <c r="PCI35" s="287"/>
      <c r="PCJ35" s="287"/>
      <c r="PCK35" s="287"/>
      <c r="PCL35" s="287"/>
      <c r="PCM35" s="287"/>
      <c r="PCN35" s="287"/>
      <c r="PCO35" s="287"/>
      <c r="PCP35" s="287"/>
      <c r="PCQ35" s="287"/>
      <c r="PCR35" s="287"/>
      <c r="PCS35" s="287"/>
      <c r="PCT35" s="287"/>
      <c r="PCU35" s="287"/>
      <c r="PCV35" s="287"/>
      <c r="PCW35" s="287"/>
      <c r="PCX35" s="287"/>
      <c r="PCY35" s="287"/>
      <c r="PCZ35" s="287"/>
      <c r="PDA35" s="287"/>
      <c r="PDB35" s="287"/>
      <c r="PDC35" s="287"/>
      <c r="PDD35" s="287"/>
      <c r="PDE35" s="287"/>
      <c r="PDF35" s="287"/>
      <c r="PDG35" s="287"/>
      <c r="PDH35" s="287"/>
      <c r="PDI35" s="287"/>
      <c r="PDJ35" s="287"/>
      <c r="PDK35" s="287"/>
      <c r="PDL35" s="287"/>
      <c r="PDM35" s="287"/>
      <c r="PDN35" s="287"/>
      <c r="PDO35" s="287"/>
      <c r="PDP35" s="287"/>
      <c r="PDQ35" s="287"/>
      <c r="PDR35" s="287"/>
      <c r="PDS35" s="287"/>
      <c r="PDT35" s="287"/>
      <c r="PDU35" s="287"/>
      <c r="PDV35" s="287"/>
      <c r="PDW35" s="287"/>
      <c r="PDX35" s="287"/>
      <c r="PDY35" s="287"/>
      <c r="PDZ35" s="287"/>
      <c r="PEA35" s="287"/>
      <c r="PEB35" s="287"/>
      <c r="PEC35" s="287"/>
      <c r="PED35" s="287"/>
      <c r="PEE35" s="287"/>
      <c r="PEF35" s="287"/>
      <c r="PEG35" s="287"/>
      <c r="PEH35" s="287"/>
      <c r="PEI35" s="287"/>
      <c r="PEJ35" s="287"/>
      <c r="PEK35" s="287"/>
      <c r="PEL35" s="287"/>
      <c r="PEM35" s="287"/>
      <c r="PEN35" s="287"/>
      <c r="PEO35" s="287"/>
      <c r="PEP35" s="287"/>
      <c r="PEQ35" s="287"/>
      <c r="PER35" s="287"/>
      <c r="PES35" s="287"/>
      <c r="PET35" s="287"/>
      <c r="PEU35" s="287"/>
      <c r="PEV35" s="287"/>
      <c r="PEW35" s="287"/>
      <c r="PEX35" s="287"/>
      <c r="PEY35" s="287"/>
      <c r="PEZ35" s="287"/>
      <c r="PFA35" s="287"/>
      <c r="PFB35" s="287"/>
      <c r="PFC35" s="287"/>
      <c r="PFD35" s="287"/>
      <c r="PFE35" s="287"/>
      <c r="PFF35" s="287"/>
      <c r="PFG35" s="287"/>
      <c r="PFH35" s="287"/>
      <c r="PFI35" s="287"/>
      <c r="PFJ35" s="287"/>
      <c r="PFK35" s="287"/>
      <c r="PFL35" s="287"/>
      <c r="PFM35" s="287"/>
      <c r="PFN35" s="287"/>
      <c r="PFO35" s="287"/>
      <c r="PFP35" s="287"/>
      <c r="PFQ35" s="287"/>
      <c r="PFR35" s="287"/>
      <c r="PFS35" s="287"/>
      <c r="PFT35" s="287"/>
      <c r="PFU35" s="287"/>
      <c r="PFV35" s="287"/>
      <c r="PFW35" s="287"/>
      <c r="PFX35" s="287"/>
      <c r="PFY35" s="287"/>
      <c r="PFZ35" s="287"/>
      <c r="PGA35" s="287"/>
      <c r="PGB35" s="287"/>
      <c r="PGC35" s="287"/>
      <c r="PGD35" s="287"/>
      <c r="PGE35" s="287"/>
      <c r="PGF35" s="287"/>
      <c r="PGG35" s="287"/>
      <c r="PGH35" s="287"/>
      <c r="PGI35" s="287"/>
      <c r="PGJ35" s="287"/>
      <c r="PGK35" s="287"/>
      <c r="PGL35" s="287"/>
      <c r="PGM35" s="287"/>
      <c r="PGN35" s="287"/>
      <c r="PGO35" s="287"/>
      <c r="PGP35" s="287"/>
      <c r="PGQ35" s="287"/>
      <c r="PGR35" s="287"/>
      <c r="PGS35" s="287"/>
      <c r="PGT35" s="287"/>
      <c r="PGU35" s="287"/>
      <c r="PGV35" s="287"/>
      <c r="PGW35" s="287"/>
      <c r="PGX35" s="287"/>
      <c r="PGY35" s="287"/>
      <c r="PGZ35" s="287"/>
      <c r="PHA35" s="287"/>
      <c r="PHB35" s="287"/>
      <c r="PHC35" s="287"/>
      <c r="PHD35" s="287"/>
      <c r="PHE35" s="287"/>
      <c r="PHF35" s="287"/>
      <c r="PHG35" s="287"/>
      <c r="PHH35" s="287"/>
      <c r="PHI35" s="287"/>
      <c r="PHJ35" s="287"/>
      <c r="PHK35" s="287"/>
      <c r="PHL35" s="287"/>
      <c r="PHM35" s="287"/>
      <c r="PHN35" s="287"/>
      <c r="PHO35" s="287"/>
      <c r="PHP35" s="287"/>
      <c r="PHQ35" s="287"/>
      <c r="PHR35" s="287"/>
      <c r="PHS35" s="287"/>
      <c r="PHT35" s="287"/>
      <c r="PHU35" s="287"/>
      <c r="PHV35" s="287"/>
      <c r="PHW35" s="287"/>
      <c r="PHX35" s="287"/>
      <c r="PHY35" s="287"/>
      <c r="PHZ35" s="287"/>
      <c r="PIA35" s="287"/>
      <c r="PIB35" s="287"/>
      <c r="PIC35" s="287"/>
      <c r="PID35" s="287"/>
      <c r="PIE35" s="287"/>
      <c r="PIF35" s="287"/>
      <c r="PIG35" s="287"/>
      <c r="PIH35" s="287"/>
      <c r="PII35" s="287"/>
      <c r="PIJ35" s="287"/>
      <c r="PIK35" s="287"/>
      <c r="PIL35" s="287"/>
      <c r="PIM35" s="287"/>
      <c r="PIN35" s="287"/>
      <c r="PIO35" s="287"/>
      <c r="PIP35" s="287"/>
      <c r="PIQ35" s="287"/>
      <c r="PIR35" s="287"/>
      <c r="PIS35" s="287"/>
      <c r="PIT35" s="287"/>
      <c r="PIU35" s="287"/>
      <c r="PIV35" s="287"/>
      <c r="PIW35" s="287"/>
      <c r="PIX35" s="287"/>
      <c r="PIY35" s="287"/>
      <c r="PIZ35" s="287"/>
      <c r="PJA35" s="287"/>
      <c r="PJB35" s="287"/>
      <c r="PJC35" s="287"/>
      <c r="PJD35" s="287"/>
      <c r="PJE35" s="287"/>
      <c r="PJF35" s="287"/>
      <c r="PJG35" s="287"/>
      <c r="PJH35" s="287"/>
      <c r="PJI35" s="287"/>
      <c r="PJJ35" s="287"/>
      <c r="PJK35" s="287"/>
      <c r="PJL35" s="287"/>
      <c r="PJM35" s="287"/>
      <c r="PJN35" s="287"/>
      <c r="PJO35" s="287"/>
      <c r="PJP35" s="287"/>
      <c r="PJQ35" s="287"/>
      <c r="PJR35" s="287"/>
      <c r="PJS35" s="287"/>
      <c r="PJT35" s="287"/>
      <c r="PJU35" s="287"/>
      <c r="PJV35" s="287"/>
      <c r="PJW35" s="287"/>
      <c r="PJX35" s="287"/>
      <c r="PJY35" s="287"/>
      <c r="PJZ35" s="287"/>
      <c r="PKA35" s="287"/>
      <c r="PKB35" s="287"/>
      <c r="PKC35" s="287"/>
      <c r="PKD35" s="287"/>
      <c r="PKE35" s="287"/>
      <c r="PKF35" s="287"/>
      <c r="PKG35" s="287"/>
      <c r="PKH35" s="287"/>
      <c r="PKI35" s="287"/>
      <c r="PKJ35" s="287"/>
      <c r="PKK35" s="287"/>
      <c r="PKL35" s="287"/>
      <c r="PKM35" s="287"/>
      <c r="PKN35" s="287"/>
      <c r="PKO35" s="287"/>
      <c r="PKP35" s="287"/>
      <c r="PKQ35" s="287"/>
      <c r="PKR35" s="287"/>
      <c r="PKS35" s="287"/>
      <c r="PKT35" s="287"/>
      <c r="PKU35" s="287"/>
      <c r="PKV35" s="287"/>
      <c r="PKW35" s="287"/>
      <c r="PKX35" s="287"/>
      <c r="PKY35" s="287"/>
      <c r="PKZ35" s="287"/>
      <c r="PLA35" s="287"/>
      <c r="PLB35" s="287"/>
      <c r="PLC35" s="287"/>
      <c r="PLD35" s="287"/>
      <c r="PLE35" s="287"/>
      <c r="PLF35" s="287"/>
      <c r="PLG35" s="287"/>
      <c r="PLH35" s="287"/>
      <c r="PLI35" s="287"/>
      <c r="PLJ35" s="287"/>
      <c r="PLK35" s="287"/>
      <c r="PLL35" s="287"/>
      <c r="PLM35" s="287"/>
      <c r="PLN35" s="287"/>
      <c r="PLO35" s="287"/>
      <c r="PLP35" s="287"/>
      <c r="PLQ35" s="287"/>
      <c r="PLR35" s="287"/>
      <c r="PLS35" s="287"/>
      <c r="PLT35" s="287"/>
      <c r="PLU35" s="287"/>
      <c r="PLV35" s="287"/>
      <c r="PLW35" s="287"/>
      <c r="PLX35" s="287"/>
      <c r="PLY35" s="287"/>
      <c r="PLZ35" s="287"/>
      <c r="PMA35" s="287"/>
      <c r="PMB35" s="287"/>
      <c r="PMC35" s="287"/>
      <c r="PMD35" s="287"/>
      <c r="PME35" s="287"/>
      <c r="PMF35" s="287"/>
      <c r="PMG35" s="287"/>
      <c r="PMH35" s="287"/>
      <c r="PMI35" s="287"/>
      <c r="PMJ35" s="287"/>
      <c r="PMK35" s="287"/>
      <c r="PML35" s="287"/>
      <c r="PMM35" s="287"/>
      <c r="PMN35" s="287"/>
      <c r="PMO35" s="287"/>
      <c r="PMP35" s="287"/>
      <c r="PMQ35" s="287"/>
      <c r="PMR35" s="287"/>
      <c r="PMS35" s="287"/>
      <c r="PMT35" s="287"/>
      <c r="PMU35" s="287"/>
      <c r="PMV35" s="287"/>
      <c r="PMW35" s="287"/>
      <c r="PMX35" s="287"/>
      <c r="PMY35" s="287"/>
      <c r="PMZ35" s="287"/>
      <c r="PNA35" s="287"/>
      <c r="PNB35" s="287"/>
      <c r="PNC35" s="287"/>
      <c r="PND35" s="287"/>
      <c r="PNE35" s="287"/>
      <c r="PNF35" s="287"/>
      <c r="PNG35" s="287"/>
      <c r="PNH35" s="287"/>
      <c r="PNI35" s="287"/>
      <c r="PNJ35" s="287"/>
      <c r="PNK35" s="287"/>
      <c r="PNL35" s="287"/>
      <c r="PNM35" s="287"/>
      <c r="PNN35" s="287"/>
      <c r="PNO35" s="287"/>
      <c r="PNP35" s="287"/>
      <c r="PNQ35" s="287"/>
      <c r="PNR35" s="287"/>
      <c r="PNS35" s="287"/>
      <c r="PNT35" s="287"/>
      <c r="PNU35" s="287"/>
      <c r="PNV35" s="287"/>
      <c r="PNW35" s="287"/>
      <c r="PNX35" s="287"/>
      <c r="PNY35" s="287"/>
      <c r="PNZ35" s="287"/>
      <c r="POA35" s="287"/>
      <c r="POB35" s="287"/>
      <c r="POC35" s="287"/>
      <c r="POD35" s="287"/>
      <c r="POE35" s="287"/>
      <c r="POF35" s="287"/>
      <c r="POG35" s="287"/>
      <c r="POH35" s="287"/>
      <c r="POI35" s="287"/>
      <c r="POJ35" s="287"/>
      <c r="POK35" s="287"/>
      <c r="POL35" s="287"/>
      <c r="POM35" s="287"/>
      <c r="PON35" s="287"/>
      <c r="POO35" s="287"/>
      <c r="POP35" s="287"/>
      <c r="POQ35" s="287"/>
      <c r="POR35" s="287"/>
      <c r="POS35" s="287"/>
      <c r="POT35" s="287"/>
      <c r="POU35" s="287"/>
      <c r="POV35" s="287"/>
      <c r="POW35" s="287"/>
      <c r="POX35" s="287"/>
      <c r="POY35" s="287"/>
      <c r="POZ35" s="287"/>
      <c r="PPA35" s="287"/>
      <c r="PPB35" s="287"/>
      <c r="PPC35" s="287"/>
      <c r="PPD35" s="287"/>
      <c r="PPE35" s="287"/>
      <c r="PPF35" s="287"/>
      <c r="PPG35" s="287"/>
      <c r="PPH35" s="287"/>
      <c r="PPI35" s="287"/>
      <c r="PPJ35" s="287"/>
      <c r="PPK35" s="287"/>
      <c r="PPL35" s="287"/>
      <c r="PPM35" s="287"/>
      <c r="PPN35" s="287"/>
      <c r="PPO35" s="287"/>
      <c r="PPP35" s="287"/>
      <c r="PPQ35" s="287"/>
      <c r="PPR35" s="287"/>
      <c r="PPS35" s="287"/>
      <c r="PPT35" s="287"/>
      <c r="PPU35" s="287"/>
      <c r="PPV35" s="287"/>
      <c r="PPW35" s="287"/>
      <c r="PPX35" s="287"/>
      <c r="PPY35" s="287"/>
      <c r="PPZ35" s="287"/>
      <c r="PQA35" s="287"/>
      <c r="PQB35" s="287"/>
      <c r="PQC35" s="287"/>
      <c r="PQD35" s="287"/>
      <c r="PQE35" s="287"/>
      <c r="PQF35" s="287"/>
      <c r="PQG35" s="287"/>
      <c r="PQH35" s="287"/>
      <c r="PQI35" s="287"/>
      <c r="PQJ35" s="287"/>
      <c r="PQK35" s="287"/>
      <c r="PQL35" s="287"/>
      <c r="PQM35" s="287"/>
      <c r="PQN35" s="287"/>
      <c r="PQO35" s="287"/>
      <c r="PQP35" s="287"/>
      <c r="PQQ35" s="287"/>
      <c r="PQR35" s="287"/>
      <c r="PQS35" s="287"/>
      <c r="PQT35" s="287"/>
      <c r="PQU35" s="287"/>
      <c r="PQV35" s="287"/>
      <c r="PQW35" s="287"/>
      <c r="PQX35" s="287"/>
      <c r="PQY35" s="287"/>
      <c r="PQZ35" s="287"/>
      <c r="PRA35" s="287"/>
      <c r="PRB35" s="287"/>
      <c r="PRC35" s="287"/>
      <c r="PRD35" s="287"/>
      <c r="PRE35" s="287"/>
      <c r="PRF35" s="287"/>
      <c r="PRG35" s="287"/>
      <c r="PRH35" s="287"/>
      <c r="PRI35" s="287"/>
      <c r="PRJ35" s="287"/>
      <c r="PRK35" s="287"/>
      <c r="PRL35" s="287"/>
      <c r="PRM35" s="287"/>
      <c r="PRN35" s="287"/>
      <c r="PRO35" s="287"/>
      <c r="PRP35" s="287"/>
      <c r="PRQ35" s="287"/>
      <c r="PRR35" s="287"/>
      <c r="PRS35" s="287"/>
      <c r="PRT35" s="287"/>
      <c r="PRU35" s="287"/>
      <c r="PRV35" s="287"/>
      <c r="PRW35" s="287"/>
      <c r="PRX35" s="287"/>
      <c r="PRY35" s="287"/>
      <c r="PRZ35" s="287"/>
      <c r="PSA35" s="287"/>
      <c r="PSB35" s="287"/>
      <c r="PSC35" s="287"/>
      <c r="PSD35" s="287"/>
      <c r="PSE35" s="287"/>
      <c r="PSF35" s="287"/>
      <c r="PSG35" s="287"/>
      <c r="PSH35" s="287"/>
      <c r="PSI35" s="287"/>
      <c r="PSJ35" s="287"/>
      <c r="PSK35" s="287"/>
      <c r="PSL35" s="287"/>
      <c r="PSM35" s="287"/>
      <c r="PSN35" s="287"/>
      <c r="PSO35" s="287"/>
      <c r="PSP35" s="287"/>
      <c r="PSQ35" s="287"/>
      <c r="PSR35" s="287"/>
      <c r="PSS35" s="287"/>
      <c r="PST35" s="287"/>
      <c r="PSU35" s="287"/>
      <c r="PSV35" s="287"/>
      <c r="PSW35" s="287"/>
      <c r="PSX35" s="287"/>
      <c r="PSY35" s="287"/>
      <c r="PSZ35" s="287"/>
      <c r="PTA35" s="287"/>
      <c r="PTB35" s="287"/>
      <c r="PTC35" s="287"/>
      <c r="PTD35" s="287"/>
      <c r="PTE35" s="287"/>
      <c r="PTF35" s="287"/>
      <c r="PTG35" s="287"/>
      <c r="PTH35" s="287"/>
      <c r="PTI35" s="287"/>
      <c r="PTJ35" s="287"/>
      <c r="PTK35" s="287"/>
      <c r="PTL35" s="287"/>
      <c r="PTM35" s="287"/>
      <c r="PTN35" s="287"/>
      <c r="PTO35" s="287"/>
      <c r="PTP35" s="287"/>
      <c r="PTQ35" s="287"/>
      <c r="PTR35" s="287"/>
      <c r="PTS35" s="287"/>
      <c r="PTT35" s="287"/>
      <c r="PTU35" s="287"/>
      <c r="PTV35" s="287"/>
      <c r="PTW35" s="287"/>
      <c r="PTX35" s="287"/>
      <c r="PTY35" s="287"/>
      <c r="PTZ35" s="287"/>
      <c r="PUA35" s="287"/>
      <c r="PUB35" s="287"/>
      <c r="PUC35" s="287"/>
      <c r="PUD35" s="287"/>
      <c r="PUE35" s="287"/>
      <c r="PUF35" s="287"/>
      <c r="PUG35" s="287"/>
      <c r="PUH35" s="287"/>
      <c r="PUI35" s="287"/>
      <c r="PUJ35" s="287"/>
      <c r="PUK35" s="287"/>
      <c r="PUL35" s="287"/>
      <c r="PUM35" s="287"/>
      <c r="PUN35" s="287"/>
      <c r="PUO35" s="287"/>
      <c r="PUP35" s="287"/>
      <c r="PUQ35" s="287"/>
      <c r="PUR35" s="287"/>
      <c r="PUS35" s="287"/>
      <c r="PUT35" s="287"/>
      <c r="PUU35" s="287"/>
      <c r="PUV35" s="287"/>
      <c r="PUW35" s="287"/>
      <c r="PUX35" s="287"/>
      <c r="PUY35" s="287"/>
      <c r="PUZ35" s="287"/>
      <c r="PVA35" s="287"/>
      <c r="PVB35" s="287"/>
      <c r="PVC35" s="287"/>
      <c r="PVD35" s="287"/>
      <c r="PVE35" s="287"/>
      <c r="PVF35" s="287"/>
      <c r="PVG35" s="287"/>
      <c r="PVH35" s="287"/>
      <c r="PVI35" s="287"/>
      <c r="PVJ35" s="287"/>
      <c r="PVK35" s="287"/>
      <c r="PVL35" s="287"/>
      <c r="PVM35" s="287"/>
      <c r="PVN35" s="287"/>
      <c r="PVO35" s="287"/>
      <c r="PVP35" s="287"/>
      <c r="PVQ35" s="287"/>
      <c r="PVR35" s="287"/>
      <c r="PVS35" s="287"/>
      <c r="PVT35" s="287"/>
      <c r="PVU35" s="287"/>
      <c r="PVV35" s="287"/>
      <c r="PVW35" s="287"/>
      <c r="PVX35" s="287"/>
      <c r="PVY35" s="287"/>
      <c r="PVZ35" s="287"/>
      <c r="PWA35" s="287"/>
      <c r="PWB35" s="287"/>
      <c r="PWC35" s="287"/>
      <c r="PWD35" s="287"/>
      <c r="PWE35" s="287"/>
      <c r="PWF35" s="287"/>
      <c r="PWG35" s="287"/>
      <c r="PWH35" s="287"/>
      <c r="PWI35" s="287"/>
      <c r="PWJ35" s="287"/>
      <c r="PWK35" s="287"/>
      <c r="PWL35" s="287"/>
      <c r="PWM35" s="287"/>
      <c r="PWN35" s="287"/>
      <c r="PWO35" s="287"/>
      <c r="PWP35" s="287"/>
      <c r="PWQ35" s="287"/>
      <c r="PWR35" s="287"/>
      <c r="PWS35" s="287"/>
      <c r="PWT35" s="287"/>
      <c r="PWU35" s="287"/>
      <c r="PWV35" s="287"/>
      <c r="PWW35" s="287"/>
      <c r="PWX35" s="287"/>
      <c r="PWY35" s="287"/>
      <c r="PWZ35" s="287"/>
      <c r="PXA35" s="287"/>
      <c r="PXB35" s="287"/>
      <c r="PXC35" s="287"/>
      <c r="PXD35" s="287"/>
      <c r="PXE35" s="287"/>
      <c r="PXF35" s="287"/>
      <c r="PXG35" s="287"/>
      <c r="PXH35" s="287"/>
      <c r="PXI35" s="287"/>
      <c r="PXJ35" s="287"/>
      <c r="PXK35" s="287"/>
      <c r="PXL35" s="287"/>
      <c r="PXM35" s="287"/>
      <c r="PXN35" s="287"/>
      <c r="PXO35" s="287"/>
      <c r="PXP35" s="287"/>
      <c r="PXQ35" s="287"/>
      <c r="PXR35" s="287"/>
      <c r="PXS35" s="287"/>
      <c r="PXT35" s="287"/>
      <c r="PXU35" s="287"/>
      <c r="PXV35" s="287"/>
      <c r="PXW35" s="287"/>
      <c r="PXX35" s="287"/>
      <c r="PXY35" s="287"/>
      <c r="PXZ35" s="287"/>
      <c r="PYA35" s="287"/>
      <c r="PYB35" s="287"/>
      <c r="PYC35" s="287"/>
      <c r="PYD35" s="287"/>
      <c r="PYE35" s="287"/>
      <c r="PYF35" s="287"/>
      <c r="PYG35" s="287"/>
      <c r="PYH35" s="287"/>
      <c r="PYI35" s="287"/>
      <c r="PYJ35" s="287"/>
      <c r="PYK35" s="287"/>
      <c r="PYL35" s="287"/>
      <c r="PYM35" s="287"/>
      <c r="PYN35" s="287"/>
      <c r="PYO35" s="287"/>
      <c r="PYP35" s="287"/>
      <c r="PYQ35" s="287"/>
      <c r="PYR35" s="287"/>
      <c r="PYS35" s="287"/>
      <c r="PYT35" s="287"/>
      <c r="PYU35" s="287"/>
      <c r="PYV35" s="287"/>
      <c r="PYW35" s="287"/>
      <c r="PYX35" s="287"/>
      <c r="PYY35" s="287"/>
      <c r="PYZ35" s="287"/>
      <c r="PZA35" s="287"/>
      <c r="PZB35" s="287"/>
      <c r="PZC35" s="287"/>
      <c r="PZD35" s="287"/>
      <c r="PZE35" s="287"/>
      <c r="PZF35" s="287"/>
      <c r="PZG35" s="287"/>
      <c r="PZH35" s="287"/>
      <c r="PZI35" s="287"/>
      <c r="PZJ35" s="287"/>
      <c r="PZK35" s="287"/>
      <c r="PZL35" s="287"/>
      <c r="PZM35" s="287"/>
      <c r="PZN35" s="287"/>
      <c r="PZO35" s="287"/>
      <c r="PZP35" s="287"/>
      <c r="PZQ35" s="287"/>
      <c r="PZR35" s="287"/>
      <c r="PZS35" s="287"/>
      <c r="PZT35" s="287"/>
      <c r="PZU35" s="287"/>
      <c r="PZV35" s="287"/>
      <c r="PZW35" s="287"/>
      <c r="PZX35" s="287"/>
      <c r="PZY35" s="287"/>
      <c r="PZZ35" s="287"/>
      <c r="QAA35" s="287"/>
      <c r="QAB35" s="287"/>
      <c r="QAC35" s="287"/>
      <c r="QAD35" s="287"/>
      <c r="QAE35" s="287"/>
      <c r="QAF35" s="287"/>
      <c r="QAG35" s="287"/>
      <c r="QAH35" s="287"/>
      <c r="QAI35" s="287"/>
      <c r="QAJ35" s="287"/>
      <c r="QAK35" s="287"/>
      <c r="QAL35" s="287"/>
      <c r="QAM35" s="287"/>
      <c r="QAN35" s="287"/>
      <c r="QAO35" s="287"/>
      <c r="QAP35" s="287"/>
      <c r="QAQ35" s="287"/>
      <c r="QAR35" s="287"/>
      <c r="QAS35" s="287"/>
      <c r="QAT35" s="287"/>
      <c r="QAU35" s="287"/>
      <c r="QAV35" s="287"/>
      <c r="QAW35" s="287"/>
      <c r="QAX35" s="287"/>
      <c r="QAY35" s="287"/>
      <c r="QAZ35" s="287"/>
      <c r="QBA35" s="287"/>
      <c r="QBB35" s="287"/>
      <c r="QBC35" s="287"/>
      <c r="QBD35" s="287"/>
      <c r="QBE35" s="287"/>
      <c r="QBF35" s="287"/>
      <c r="QBG35" s="287"/>
      <c r="QBH35" s="287"/>
      <c r="QBI35" s="287"/>
      <c r="QBJ35" s="287"/>
      <c r="QBK35" s="287"/>
      <c r="QBL35" s="287"/>
      <c r="QBM35" s="287"/>
      <c r="QBN35" s="287"/>
      <c r="QBO35" s="287"/>
      <c r="QBP35" s="287"/>
      <c r="QBQ35" s="287"/>
      <c r="QBR35" s="287"/>
      <c r="QBS35" s="287"/>
      <c r="QBT35" s="287"/>
      <c r="QBU35" s="287"/>
      <c r="QBV35" s="287"/>
      <c r="QBW35" s="287"/>
      <c r="QBX35" s="287"/>
      <c r="QBY35" s="287"/>
      <c r="QBZ35" s="287"/>
      <c r="QCA35" s="287"/>
      <c r="QCB35" s="287"/>
      <c r="QCC35" s="287"/>
      <c r="QCD35" s="287"/>
      <c r="QCE35" s="287"/>
      <c r="QCF35" s="287"/>
      <c r="QCG35" s="287"/>
      <c r="QCH35" s="287"/>
      <c r="QCI35" s="287"/>
      <c r="QCJ35" s="287"/>
      <c r="QCK35" s="287"/>
      <c r="QCL35" s="287"/>
      <c r="QCM35" s="287"/>
      <c r="QCN35" s="287"/>
      <c r="QCO35" s="287"/>
      <c r="QCP35" s="287"/>
      <c r="QCQ35" s="287"/>
      <c r="QCR35" s="287"/>
      <c r="QCS35" s="287"/>
      <c r="QCT35" s="287"/>
      <c r="QCU35" s="287"/>
      <c r="QCV35" s="287"/>
      <c r="QCW35" s="287"/>
      <c r="QCX35" s="287"/>
      <c r="QCY35" s="287"/>
      <c r="QCZ35" s="287"/>
      <c r="QDA35" s="287"/>
      <c r="QDB35" s="287"/>
      <c r="QDC35" s="287"/>
      <c r="QDD35" s="287"/>
      <c r="QDE35" s="287"/>
      <c r="QDF35" s="287"/>
      <c r="QDG35" s="287"/>
      <c r="QDH35" s="287"/>
      <c r="QDI35" s="287"/>
      <c r="QDJ35" s="287"/>
      <c r="QDK35" s="287"/>
      <c r="QDL35" s="287"/>
      <c r="QDM35" s="287"/>
      <c r="QDN35" s="287"/>
      <c r="QDO35" s="287"/>
      <c r="QDP35" s="287"/>
      <c r="QDQ35" s="287"/>
      <c r="QDR35" s="287"/>
      <c r="QDS35" s="287"/>
      <c r="QDT35" s="287"/>
      <c r="QDU35" s="287"/>
      <c r="QDV35" s="287"/>
      <c r="QDW35" s="287"/>
      <c r="QDX35" s="287"/>
      <c r="QDY35" s="287"/>
      <c r="QDZ35" s="287"/>
      <c r="QEA35" s="287"/>
      <c r="QEB35" s="287"/>
      <c r="QEC35" s="287"/>
      <c r="QED35" s="287"/>
      <c r="QEE35" s="287"/>
      <c r="QEF35" s="287"/>
      <c r="QEG35" s="287"/>
      <c r="QEH35" s="287"/>
      <c r="QEI35" s="287"/>
      <c r="QEJ35" s="287"/>
      <c r="QEK35" s="287"/>
      <c r="QEL35" s="287"/>
      <c r="QEM35" s="287"/>
      <c r="QEN35" s="287"/>
      <c r="QEO35" s="287"/>
      <c r="QEP35" s="287"/>
      <c r="QEQ35" s="287"/>
      <c r="QER35" s="287"/>
      <c r="QES35" s="287"/>
      <c r="QET35" s="287"/>
      <c r="QEU35" s="287"/>
      <c r="QEV35" s="287"/>
      <c r="QEW35" s="287"/>
      <c r="QEX35" s="287"/>
      <c r="QEY35" s="287"/>
      <c r="QEZ35" s="287"/>
      <c r="QFA35" s="287"/>
      <c r="QFB35" s="287"/>
      <c r="QFC35" s="287"/>
      <c r="QFD35" s="287"/>
      <c r="QFE35" s="287"/>
      <c r="QFF35" s="287"/>
      <c r="QFG35" s="287"/>
      <c r="QFH35" s="287"/>
      <c r="QFI35" s="287"/>
      <c r="QFJ35" s="287"/>
      <c r="QFK35" s="287"/>
      <c r="QFL35" s="287"/>
      <c r="QFM35" s="287"/>
      <c r="QFN35" s="287"/>
      <c r="QFO35" s="287"/>
      <c r="QFP35" s="287"/>
      <c r="QFQ35" s="287"/>
      <c r="QFR35" s="287"/>
      <c r="QFS35" s="287"/>
      <c r="QFT35" s="287"/>
      <c r="QFU35" s="287"/>
      <c r="QFV35" s="287"/>
      <c r="QFW35" s="287"/>
      <c r="QFX35" s="287"/>
      <c r="QFY35" s="287"/>
      <c r="QFZ35" s="287"/>
      <c r="QGA35" s="287"/>
      <c r="QGB35" s="287"/>
      <c r="QGC35" s="287"/>
      <c r="QGD35" s="287"/>
      <c r="QGE35" s="287"/>
      <c r="QGF35" s="287"/>
      <c r="QGG35" s="287"/>
      <c r="QGH35" s="287"/>
      <c r="QGI35" s="287"/>
      <c r="QGJ35" s="287"/>
      <c r="QGK35" s="287"/>
      <c r="QGL35" s="287"/>
      <c r="QGM35" s="287"/>
      <c r="QGN35" s="287"/>
      <c r="QGO35" s="287"/>
      <c r="QGP35" s="287"/>
      <c r="QGQ35" s="287"/>
      <c r="QGR35" s="287"/>
      <c r="QGS35" s="287"/>
      <c r="QGT35" s="287"/>
      <c r="QGU35" s="287"/>
      <c r="QGV35" s="287"/>
      <c r="QGW35" s="287"/>
      <c r="QGX35" s="287"/>
      <c r="QGY35" s="287"/>
      <c r="QGZ35" s="287"/>
      <c r="QHA35" s="287"/>
      <c r="QHB35" s="287"/>
      <c r="QHC35" s="287"/>
      <c r="QHD35" s="287"/>
      <c r="QHE35" s="287"/>
      <c r="QHF35" s="287"/>
      <c r="QHG35" s="287"/>
      <c r="QHH35" s="287"/>
      <c r="QHI35" s="287"/>
      <c r="QHJ35" s="287"/>
      <c r="QHK35" s="287"/>
      <c r="QHL35" s="287"/>
      <c r="QHM35" s="287"/>
      <c r="QHN35" s="287"/>
      <c r="QHO35" s="287"/>
      <c r="QHP35" s="287"/>
      <c r="QHQ35" s="287"/>
      <c r="QHR35" s="287"/>
      <c r="QHS35" s="287"/>
      <c r="QHT35" s="287"/>
      <c r="QHU35" s="287"/>
      <c r="QHV35" s="287"/>
      <c r="QHW35" s="287"/>
      <c r="QHX35" s="287"/>
      <c r="QHY35" s="287"/>
      <c r="QHZ35" s="287"/>
      <c r="QIA35" s="287"/>
      <c r="QIB35" s="287"/>
      <c r="QIC35" s="287"/>
      <c r="QID35" s="287"/>
      <c r="QIE35" s="287"/>
      <c r="QIF35" s="287"/>
      <c r="QIG35" s="287"/>
      <c r="QIH35" s="287"/>
      <c r="QII35" s="287"/>
      <c r="QIJ35" s="287"/>
      <c r="QIK35" s="287"/>
      <c r="QIL35" s="287"/>
      <c r="QIM35" s="287"/>
      <c r="QIN35" s="287"/>
      <c r="QIO35" s="287"/>
      <c r="QIP35" s="287"/>
      <c r="QIQ35" s="287"/>
      <c r="QIR35" s="287"/>
      <c r="QIS35" s="287"/>
      <c r="QIT35" s="287"/>
      <c r="QIU35" s="287"/>
      <c r="QIV35" s="287"/>
      <c r="QIW35" s="287"/>
      <c r="QIX35" s="287"/>
      <c r="QIY35" s="287"/>
      <c r="QIZ35" s="287"/>
      <c r="QJA35" s="287"/>
      <c r="QJB35" s="287"/>
      <c r="QJC35" s="287"/>
      <c r="QJD35" s="287"/>
      <c r="QJE35" s="287"/>
      <c r="QJF35" s="287"/>
      <c r="QJG35" s="287"/>
      <c r="QJH35" s="287"/>
      <c r="QJI35" s="287"/>
      <c r="QJJ35" s="287"/>
      <c r="QJK35" s="287"/>
      <c r="QJL35" s="287"/>
      <c r="QJM35" s="287"/>
      <c r="QJN35" s="287"/>
      <c r="QJO35" s="287"/>
      <c r="QJP35" s="287"/>
      <c r="QJQ35" s="287"/>
      <c r="QJR35" s="287"/>
      <c r="QJS35" s="287"/>
      <c r="QJT35" s="287"/>
      <c r="QJU35" s="287"/>
      <c r="QJV35" s="287"/>
      <c r="QJW35" s="287"/>
      <c r="QJX35" s="287"/>
      <c r="QJY35" s="287"/>
      <c r="QJZ35" s="287"/>
      <c r="QKA35" s="287"/>
      <c r="QKB35" s="287"/>
      <c r="QKC35" s="287"/>
      <c r="QKD35" s="287"/>
      <c r="QKE35" s="287"/>
      <c r="QKF35" s="287"/>
      <c r="QKG35" s="287"/>
      <c r="QKH35" s="287"/>
      <c r="QKI35" s="287"/>
      <c r="QKJ35" s="287"/>
      <c r="QKK35" s="287"/>
      <c r="QKL35" s="287"/>
      <c r="QKM35" s="287"/>
      <c r="QKN35" s="287"/>
      <c r="QKO35" s="287"/>
      <c r="QKP35" s="287"/>
      <c r="QKQ35" s="287"/>
      <c r="QKR35" s="287"/>
      <c r="QKS35" s="287"/>
      <c r="QKT35" s="287"/>
      <c r="QKU35" s="287"/>
      <c r="QKV35" s="287"/>
      <c r="QKW35" s="287"/>
      <c r="QKX35" s="287"/>
      <c r="QKY35" s="287"/>
      <c r="QKZ35" s="287"/>
      <c r="QLA35" s="287"/>
      <c r="QLB35" s="287"/>
      <c r="QLC35" s="287"/>
      <c r="QLD35" s="287"/>
      <c r="QLE35" s="287"/>
      <c r="QLF35" s="287"/>
      <c r="QLG35" s="287"/>
      <c r="QLH35" s="287"/>
      <c r="QLI35" s="287"/>
      <c r="QLJ35" s="287"/>
      <c r="QLK35" s="287"/>
      <c r="QLL35" s="287"/>
      <c r="QLM35" s="287"/>
      <c r="QLN35" s="287"/>
      <c r="QLO35" s="287"/>
      <c r="QLP35" s="287"/>
      <c r="QLQ35" s="287"/>
      <c r="QLR35" s="287"/>
      <c r="QLS35" s="287"/>
      <c r="QLT35" s="287"/>
      <c r="QLU35" s="287"/>
      <c r="QLV35" s="287"/>
      <c r="QLW35" s="287"/>
      <c r="QLX35" s="287"/>
      <c r="QLY35" s="287"/>
      <c r="QLZ35" s="287"/>
      <c r="QMA35" s="287"/>
      <c r="QMB35" s="287"/>
      <c r="QMC35" s="287"/>
      <c r="QMD35" s="287"/>
      <c r="QME35" s="287"/>
      <c r="QMF35" s="287"/>
      <c r="QMG35" s="287"/>
      <c r="QMH35" s="287"/>
      <c r="QMI35" s="287"/>
      <c r="QMJ35" s="287"/>
      <c r="QMK35" s="287"/>
      <c r="QML35" s="287"/>
      <c r="QMM35" s="287"/>
      <c r="QMN35" s="287"/>
      <c r="QMO35" s="287"/>
      <c r="QMP35" s="287"/>
      <c r="QMQ35" s="287"/>
      <c r="QMR35" s="287"/>
      <c r="QMS35" s="287"/>
      <c r="QMT35" s="287"/>
      <c r="QMU35" s="287"/>
      <c r="QMV35" s="287"/>
      <c r="QMW35" s="287"/>
      <c r="QMX35" s="287"/>
      <c r="QMY35" s="287"/>
      <c r="QMZ35" s="287"/>
      <c r="QNA35" s="287"/>
      <c r="QNB35" s="287"/>
      <c r="QNC35" s="287"/>
      <c r="QND35" s="287"/>
      <c r="QNE35" s="287"/>
      <c r="QNF35" s="287"/>
      <c r="QNG35" s="287"/>
      <c r="QNH35" s="287"/>
      <c r="QNI35" s="287"/>
      <c r="QNJ35" s="287"/>
      <c r="QNK35" s="287"/>
      <c r="QNL35" s="287"/>
      <c r="QNM35" s="287"/>
      <c r="QNN35" s="287"/>
      <c r="QNO35" s="287"/>
      <c r="QNP35" s="287"/>
      <c r="QNQ35" s="287"/>
      <c r="QNR35" s="287"/>
      <c r="QNS35" s="287"/>
      <c r="QNT35" s="287"/>
      <c r="QNU35" s="287"/>
      <c r="QNV35" s="287"/>
      <c r="QNW35" s="287"/>
      <c r="QNX35" s="287"/>
      <c r="QNY35" s="287"/>
      <c r="QNZ35" s="287"/>
      <c r="QOA35" s="287"/>
      <c r="QOB35" s="287"/>
      <c r="QOC35" s="287"/>
      <c r="QOD35" s="287"/>
      <c r="QOE35" s="287"/>
      <c r="QOF35" s="287"/>
      <c r="QOG35" s="287"/>
      <c r="QOH35" s="287"/>
      <c r="QOI35" s="287"/>
      <c r="QOJ35" s="287"/>
      <c r="QOK35" s="287"/>
      <c r="QOL35" s="287"/>
      <c r="QOM35" s="287"/>
      <c r="QON35" s="287"/>
      <c r="QOO35" s="287"/>
      <c r="QOP35" s="287"/>
      <c r="QOQ35" s="287"/>
      <c r="QOR35" s="287"/>
      <c r="QOS35" s="287"/>
      <c r="QOT35" s="287"/>
      <c r="QOU35" s="287"/>
      <c r="QOV35" s="287"/>
      <c r="QOW35" s="287"/>
      <c r="QOX35" s="287"/>
      <c r="QOY35" s="287"/>
      <c r="QOZ35" s="287"/>
      <c r="QPA35" s="287"/>
      <c r="QPB35" s="287"/>
      <c r="QPC35" s="287"/>
      <c r="QPD35" s="287"/>
      <c r="QPE35" s="287"/>
      <c r="QPF35" s="287"/>
      <c r="QPG35" s="287"/>
      <c r="QPH35" s="287"/>
      <c r="QPI35" s="287"/>
      <c r="QPJ35" s="287"/>
      <c r="QPK35" s="287"/>
      <c r="QPL35" s="287"/>
      <c r="QPM35" s="287"/>
      <c r="QPN35" s="287"/>
      <c r="QPO35" s="287"/>
      <c r="QPP35" s="287"/>
      <c r="QPQ35" s="287"/>
      <c r="QPR35" s="287"/>
      <c r="QPS35" s="287"/>
      <c r="QPT35" s="287"/>
      <c r="QPU35" s="287"/>
      <c r="QPV35" s="287"/>
      <c r="QPW35" s="287"/>
      <c r="QPX35" s="287"/>
      <c r="QPY35" s="287"/>
      <c r="QPZ35" s="287"/>
      <c r="QQA35" s="287"/>
      <c r="QQB35" s="287"/>
      <c r="QQC35" s="287"/>
      <c r="QQD35" s="287"/>
      <c r="QQE35" s="287"/>
      <c r="QQF35" s="287"/>
      <c r="QQG35" s="287"/>
      <c r="QQH35" s="287"/>
      <c r="QQI35" s="287"/>
      <c r="QQJ35" s="287"/>
      <c r="QQK35" s="287"/>
      <c r="QQL35" s="287"/>
      <c r="QQM35" s="287"/>
      <c r="QQN35" s="287"/>
      <c r="QQO35" s="287"/>
      <c r="QQP35" s="287"/>
      <c r="QQQ35" s="287"/>
      <c r="QQR35" s="287"/>
      <c r="QQS35" s="287"/>
      <c r="QQT35" s="287"/>
      <c r="QQU35" s="287"/>
      <c r="QQV35" s="287"/>
      <c r="QQW35" s="287"/>
      <c r="QQX35" s="287"/>
      <c r="QQY35" s="287"/>
      <c r="QQZ35" s="287"/>
      <c r="QRA35" s="287"/>
      <c r="QRB35" s="287"/>
      <c r="QRC35" s="287"/>
      <c r="QRD35" s="287"/>
      <c r="QRE35" s="287"/>
      <c r="QRF35" s="287"/>
      <c r="QRG35" s="287"/>
      <c r="QRH35" s="287"/>
      <c r="QRI35" s="287"/>
      <c r="QRJ35" s="287"/>
      <c r="QRK35" s="287"/>
      <c r="QRL35" s="287"/>
      <c r="QRM35" s="287"/>
      <c r="QRN35" s="287"/>
      <c r="QRO35" s="287"/>
      <c r="QRP35" s="287"/>
      <c r="QRQ35" s="287"/>
      <c r="QRR35" s="287"/>
      <c r="QRS35" s="287"/>
      <c r="QRT35" s="287"/>
      <c r="QRU35" s="287"/>
      <c r="QRV35" s="287"/>
      <c r="QRW35" s="287"/>
      <c r="QRX35" s="287"/>
      <c r="QRY35" s="287"/>
      <c r="QRZ35" s="287"/>
      <c r="QSA35" s="287"/>
      <c r="QSB35" s="287"/>
      <c r="QSC35" s="287"/>
      <c r="QSD35" s="287"/>
      <c r="QSE35" s="287"/>
      <c r="QSF35" s="287"/>
      <c r="QSG35" s="287"/>
      <c r="QSH35" s="287"/>
      <c r="QSI35" s="287"/>
      <c r="QSJ35" s="287"/>
      <c r="QSK35" s="287"/>
      <c r="QSL35" s="287"/>
      <c r="QSM35" s="287"/>
      <c r="QSN35" s="287"/>
      <c r="QSO35" s="287"/>
      <c r="QSP35" s="287"/>
      <c r="QSQ35" s="287"/>
      <c r="QSR35" s="287"/>
      <c r="QSS35" s="287"/>
      <c r="QST35" s="287"/>
      <c r="QSU35" s="287"/>
      <c r="QSV35" s="287"/>
      <c r="QSW35" s="287"/>
      <c r="QSX35" s="287"/>
      <c r="QSY35" s="287"/>
      <c r="QSZ35" s="287"/>
      <c r="QTA35" s="287"/>
      <c r="QTB35" s="287"/>
      <c r="QTC35" s="287"/>
      <c r="QTD35" s="287"/>
      <c r="QTE35" s="287"/>
      <c r="QTF35" s="287"/>
      <c r="QTG35" s="287"/>
      <c r="QTH35" s="287"/>
      <c r="QTI35" s="287"/>
      <c r="QTJ35" s="287"/>
      <c r="QTK35" s="287"/>
      <c r="QTL35" s="287"/>
      <c r="QTM35" s="287"/>
      <c r="QTN35" s="287"/>
      <c r="QTO35" s="287"/>
      <c r="QTP35" s="287"/>
      <c r="QTQ35" s="287"/>
      <c r="QTR35" s="287"/>
      <c r="QTS35" s="287"/>
      <c r="QTT35" s="287"/>
      <c r="QTU35" s="287"/>
      <c r="QTV35" s="287"/>
      <c r="QTW35" s="287"/>
      <c r="QTX35" s="287"/>
      <c r="QTY35" s="287"/>
      <c r="QTZ35" s="287"/>
      <c r="QUA35" s="287"/>
      <c r="QUB35" s="287"/>
      <c r="QUC35" s="287"/>
      <c r="QUD35" s="287"/>
      <c r="QUE35" s="287"/>
      <c r="QUF35" s="287"/>
      <c r="QUG35" s="287"/>
      <c r="QUH35" s="287"/>
      <c r="QUI35" s="287"/>
      <c r="QUJ35" s="287"/>
      <c r="QUK35" s="287"/>
      <c r="QUL35" s="287"/>
      <c r="QUM35" s="287"/>
      <c r="QUN35" s="287"/>
      <c r="QUO35" s="287"/>
      <c r="QUP35" s="287"/>
      <c r="QUQ35" s="287"/>
      <c r="QUR35" s="287"/>
      <c r="QUS35" s="287"/>
      <c r="QUT35" s="287"/>
      <c r="QUU35" s="287"/>
      <c r="QUV35" s="287"/>
      <c r="QUW35" s="287"/>
      <c r="QUX35" s="287"/>
      <c r="QUY35" s="287"/>
      <c r="QUZ35" s="287"/>
      <c r="QVA35" s="287"/>
      <c r="QVB35" s="287"/>
      <c r="QVC35" s="287"/>
      <c r="QVD35" s="287"/>
      <c r="QVE35" s="287"/>
      <c r="QVF35" s="287"/>
      <c r="QVG35" s="287"/>
      <c r="QVH35" s="287"/>
      <c r="QVI35" s="287"/>
      <c r="QVJ35" s="287"/>
      <c r="QVK35" s="287"/>
      <c r="QVL35" s="287"/>
      <c r="QVM35" s="287"/>
      <c r="QVN35" s="287"/>
      <c r="QVO35" s="287"/>
      <c r="QVP35" s="287"/>
      <c r="QVQ35" s="287"/>
      <c r="QVR35" s="287"/>
      <c r="QVS35" s="287"/>
      <c r="QVT35" s="287"/>
      <c r="QVU35" s="287"/>
      <c r="QVV35" s="287"/>
      <c r="QVW35" s="287"/>
      <c r="QVX35" s="287"/>
      <c r="QVY35" s="287"/>
      <c r="QVZ35" s="287"/>
      <c r="QWA35" s="287"/>
      <c r="QWB35" s="287"/>
      <c r="QWC35" s="287"/>
      <c r="QWD35" s="287"/>
      <c r="QWE35" s="287"/>
      <c r="QWF35" s="287"/>
      <c r="QWG35" s="287"/>
      <c r="QWH35" s="287"/>
      <c r="QWI35" s="287"/>
      <c r="QWJ35" s="287"/>
      <c r="QWK35" s="287"/>
      <c r="QWL35" s="287"/>
      <c r="QWM35" s="287"/>
      <c r="QWN35" s="287"/>
      <c r="QWO35" s="287"/>
      <c r="QWP35" s="287"/>
      <c r="QWQ35" s="287"/>
      <c r="QWR35" s="287"/>
      <c r="QWS35" s="287"/>
      <c r="QWT35" s="287"/>
      <c r="QWU35" s="287"/>
      <c r="QWV35" s="287"/>
      <c r="QWW35" s="287"/>
      <c r="QWX35" s="287"/>
      <c r="QWY35" s="287"/>
      <c r="QWZ35" s="287"/>
      <c r="QXA35" s="287"/>
      <c r="QXB35" s="287"/>
      <c r="QXC35" s="287"/>
      <c r="QXD35" s="287"/>
      <c r="QXE35" s="287"/>
      <c r="QXF35" s="287"/>
      <c r="QXG35" s="287"/>
      <c r="QXH35" s="287"/>
      <c r="QXI35" s="287"/>
      <c r="QXJ35" s="287"/>
      <c r="QXK35" s="287"/>
      <c r="QXL35" s="287"/>
      <c r="QXM35" s="287"/>
      <c r="QXN35" s="287"/>
      <c r="QXO35" s="287"/>
      <c r="QXP35" s="287"/>
      <c r="QXQ35" s="287"/>
      <c r="QXR35" s="287"/>
      <c r="QXS35" s="287"/>
      <c r="QXT35" s="287"/>
      <c r="QXU35" s="287"/>
      <c r="QXV35" s="287"/>
      <c r="QXW35" s="287"/>
      <c r="QXX35" s="287"/>
      <c r="QXY35" s="287"/>
      <c r="QXZ35" s="287"/>
      <c r="QYA35" s="287"/>
      <c r="QYB35" s="287"/>
      <c r="QYC35" s="287"/>
      <c r="QYD35" s="287"/>
      <c r="QYE35" s="287"/>
      <c r="QYF35" s="287"/>
      <c r="QYG35" s="287"/>
      <c r="QYH35" s="287"/>
      <c r="QYI35" s="287"/>
      <c r="QYJ35" s="287"/>
      <c r="QYK35" s="287"/>
      <c r="QYL35" s="287"/>
      <c r="QYM35" s="287"/>
      <c r="QYN35" s="287"/>
      <c r="QYO35" s="287"/>
      <c r="QYP35" s="287"/>
      <c r="QYQ35" s="287"/>
      <c r="QYR35" s="287"/>
      <c r="QYS35" s="287"/>
      <c r="QYT35" s="287"/>
      <c r="QYU35" s="287"/>
      <c r="QYV35" s="287"/>
      <c r="QYW35" s="287"/>
      <c r="QYX35" s="287"/>
      <c r="QYY35" s="287"/>
      <c r="QYZ35" s="287"/>
      <c r="QZA35" s="287"/>
      <c r="QZB35" s="287"/>
      <c r="QZC35" s="287"/>
      <c r="QZD35" s="287"/>
      <c r="QZE35" s="287"/>
      <c r="QZF35" s="287"/>
      <c r="QZG35" s="287"/>
      <c r="QZH35" s="287"/>
      <c r="QZI35" s="287"/>
      <c r="QZJ35" s="287"/>
      <c r="QZK35" s="287"/>
      <c r="QZL35" s="287"/>
      <c r="QZM35" s="287"/>
      <c r="QZN35" s="287"/>
      <c r="QZO35" s="287"/>
      <c r="QZP35" s="287"/>
      <c r="QZQ35" s="287"/>
      <c r="QZR35" s="287"/>
      <c r="QZS35" s="287"/>
      <c r="QZT35" s="287"/>
      <c r="QZU35" s="287"/>
      <c r="QZV35" s="287"/>
      <c r="QZW35" s="287"/>
      <c r="QZX35" s="287"/>
      <c r="QZY35" s="287"/>
      <c r="QZZ35" s="287"/>
      <c r="RAA35" s="287"/>
      <c r="RAB35" s="287"/>
      <c r="RAC35" s="287"/>
      <c r="RAD35" s="287"/>
      <c r="RAE35" s="287"/>
      <c r="RAF35" s="287"/>
      <c r="RAG35" s="287"/>
      <c r="RAH35" s="287"/>
      <c r="RAI35" s="287"/>
      <c r="RAJ35" s="287"/>
      <c r="RAK35" s="287"/>
      <c r="RAL35" s="287"/>
      <c r="RAM35" s="287"/>
      <c r="RAN35" s="287"/>
      <c r="RAO35" s="287"/>
      <c r="RAP35" s="287"/>
      <c r="RAQ35" s="287"/>
      <c r="RAR35" s="287"/>
      <c r="RAS35" s="287"/>
      <c r="RAT35" s="287"/>
      <c r="RAU35" s="287"/>
      <c r="RAV35" s="287"/>
      <c r="RAW35" s="287"/>
      <c r="RAX35" s="287"/>
      <c r="RAY35" s="287"/>
      <c r="RAZ35" s="287"/>
      <c r="RBA35" s="287"/>
      <c r="RBB35" s="287"/>
      <c r="RBC35" s="287"/>
      <c r="RBD35" s="287"/>
      <c r="RBE35" s="287"/>
      <c r="RBF35" s="287"/>
      <c r="RBG35" s="287"/>
      <c r="RBH35" s="287"/>
      <c r="RBI35" s="287"/>
      <c r="RBJ35" s="287"/>
      <c r="RBK35" s="287"/>
      <c r="RBL35" s="287"/>
      <c r="RBM35" s="287"/>
      <c r="RBN35" s="287"/>
      <c r="RBO35" s="287"/>
      <c r="RBP35" s="287"/>
      <c r="RBQ35" s="287"/>
      <c r="RBR35" s="287"/>
      <c r="RBS35" s="287"/>
      <c r="RBT35" s="287"/>
      <c r="RBU35" s="287"/>
      <c r="RBV35" s="287"/>
      <c r="RBW35" s="287"/>
      <c r="RBX35" s="287"/>
      <c r="RBY35" s="287"/>
      <c r="RBZ35" s="287"/>
      <c r="RCA35" s="287"/>
      <c r="RCB35" s="287"/>
      <c r="RCC35" s="287"/>
      <c r="RCD35" s="287"/>
      <c r="RCE35" s="287"/>
      <c r="RCF35" s="287"/>
      <c r="RCG35" s="287"/>
      <c r="RCH35" s="287"/>
      <c r="RCI35" s="287"/>
      <c r="RCJ35" s="287"/>
      <c r="RCK35" s="287"/>
      <c r="RCL35" s="287"/>
      <c r="RCM35" s="287"/>
      <c r="RCN35" s="287"/>
      <c r="RCO35" s="287"/>
      <c r="RCP35" s="287"/>
      <c r="RCQ35" s="287"/>
      <c r="RCR35" s="287"/>
      <c r="RCS35" s="287"/>
      <c r="RCT35" s="287"/>
      <c r="RCU35" s="287"/>
      <c r="RCV35" s="287"/>
      <c r="RCW35" s="287"/>
      <c r="RCX35" s="287"/>
      <c r="RCY35" s="287"/>
      <c r="RCZ35" s="287"/>
      <c r="RDA35" s="287"/>
      <c r="RDB35" s="287"/>
      <c r="RDC35" s="287"/>
      <c r="RDD35" s="287"/>
      <c r="RDE35" s="287"/>
      <c r="RDF35" s="287"/>
      <c r="RDG35" s="287"/>
      <c r="RDH35" s="287"/>
      <c r="RDI35" s="287"/>
      <c r="RDJ35" s="287"/>
      <c r="RDK35" s="287"/>
      <c r="RDL35" s="287"/>
      <c r="RDM35" s="287"/>
      <c r="RDN35" s="287"/>
      <c r="RDO35" s="287"/>
      <c r="RDP35" s="287"/>
      <c r="RDQ35" s="287"/>
      <c r="RDR35" s="287"/>
      <c r="RDS35" s="287"/>
      <c r="RDT35" s="287"/>
      <c r="RDU35" s="287"/>
      <c r="RDV35" s="287"/>
      <c r="RDW35" s="287"/>
      <c r="RDX35" s="287"/>
      <c r="RDY35" s="287"/>
      <c r="RDZ35" s="287"/>
      <c r="REA35" s="287"/>
      <c r="REB35" s="287"/>
      <c r="REC35" s="287"/>
      <c r="RED35" s="287"/>
      <c r="REE35" s="287"/>
      <c r="REF35" s="287"/>
      <c r="REG35" s="287"/>
      <c r="REH35" s="287"/>
      <c r="REI35" s="287"/>
      <c r="REJ35" s="287"/>
      <c r="REK35" s="287"/>
      <c r="REL35" s="287"/>
      <c r="REM35" s="287"/>
      <c r="REN35" s="287"/>
      <c r="REO35" s="287"/>
      <c r="REP35" s="287"/>
      <c r="REQ35" s="287"/>
      <c r="RER35" s="287"/>
      <c r="RES35" s="287"/>
      <c r="RET35" s="287"/>
      <c r="REU35" s="287"/>
      <c r="REV35" s="287"/>
      <c r="REW35" s="287"/>
      <c r="REX35" s="287"/>
      <c r="REY35" s="287"/>
      <c r="REZ35" s="287"/>
      <c r="RFA35" s="287"/>
      <c r="RFB35" s="287"/>
      <c r="RFC35" s="287"/>
      <c r="RFD35" s="287"/>
      <c r="RFE35" s="287"/>
      <c r="RFF35" s="287"/>
      <c r="RFG35" s="287"/>
      <c r="RFH35" s="287"/>
      <c r="RFI35" s="287"/>
      <c r="RFJ35" s="287"/>
      <c r="RFK35" s="287"/>
      <c r="RFL35" s="287"/>
      <c r="RFM35" s="287"/>
      <c r="RFN35" s="287"/>
      <c r="RFO35" s="287"/>
      <c r="RFP35" s="287"/>
      <c r="RFQ35" s="287"/>
      <c r="RFR35" s="287"/>
      <c r="RFS35" s="287"/>
      <c r="RFT35" s="287"/>
      <c r="RFU35" s="287"/>
      <c r="RFV35" s="287"/>
      <c r="RFW35" s="287"/>
      <c r="RFX35" s="287"/>
      <c r="RFY35" s="287"/>
      <c r="RFZ35" s="287"/>
      <c r="RGA35" s="287"/>
      <c r="RGB35" s="287"/>
      <c r="RGC35" s="287"/>
      <c r="RGD35" s="287"/>
      <c r="RGE35" s="287"/>
      <c r="RGF35" s="287"/>
      <c r="RGG35" s="287"/>
      <c r="RGH35" s="287"/>
      <c r="RGI35" s="287"/>
      <c r="RGJ35" s="287"/>
      <c r="RGK35" s="287"/>
      <c r="RGL35" s="287"/>
      <c r="RGM35" s="287"/>
      <c r="RGN35" s="287"/>
      <c r="RGO35" s="287"/>
      <c r="RGP35" s="287"/>
      <c r="RGQ35" s="287"/>
      <c r="RGR35" s="287"/>
      <c r="RGS35" s="287"/>
      <c r="RGT35" s="287"/>
      <c r="RGU35" s="287"/>
      <c r="RGV35" s="287"/>
      <c r="RGW35" s="287"/>
      <c r="RGX35" s="287"/>
      <c r="RGY35" s="287"/>
      <c r="RGZ35" s="287"/>
      <c r="RHA35" s="287"/>
      <c r="RHB35" s="287"/>
      <c r="RHC35" s="287"/>
      <c r="RHD35" s="287"/>
      <c r="RHE35" s="287"/>
      <c r="RHF35" s="287"/>
      <c r="RHG35" s="287"/>
      <c r="RHH35" s="287"/>
      <c r="RHI35" s="287"/>
      <c r="RHJ35" s="287"/>
      <c r="RHK35" s="287"/>
      <c r="RHL35" s="287"/>
      <c r="RHM35" s="287"/>
      <c r="RHN35" s="287"/>
      <c r="RHO35" s="287"/>
      <c r="RHP35" s="287"/>
      <c r="RHQ35" s="287"/>
      <c r="RHR35" s="287"/>
      <c r="RHS35" s="287"/>
      <c r="RHT35" s="287"/>
      <c r="RHU35" s="287"/>
      <c r="RHV35" s="287"/>
      <c r="RHW35" s="287"/>
      <c r="RHX35" s="287"/>
      <c r="RHY35" s="287"/>
      <c r="RHZ35" s="287"/>
      <c r="RIA35" s="287"/>
      <c r="RIB35" s="287"/>
      <c r="RIC35" s="287"/>
      <c r="RID35" s="287"/>
      <c r="RIE35" s="287"/>
      <c r="RIF35" s="287"/>
      <c r="RIG35" s="287"/>
      <c r="RIH35" s="287"/>
      <c r="RII35" s="287"/>
      <c r="RIJ35" s="287"/>
      <c r="RIK35" s="287"/>
      <c r="RIL35" s="287"/>
      <c r="RIM35" s="287"/>
      <c r="RIN35" s="287"/>
      <c r="RIO35" s="287"/>
      <c r="RIP35" s="287"/>
      <c r="RIQ35" s="287"/>
      <c r="RIR35" s="287"/>
      <c r="RIS35" s="287"/>
      <c r="RIT35" s="287"/>
      <c r="RIU35" s="287"/>
      <c r="RIV35" s="287"/>
      <c r="RIW35" s="287"/>
      <c r="RIX35" s="287"/>
      <c r="RIY35" s="287"/>
      <c r="RIZ35" s="287"/>
      <c r="RJA35" s="287"/>
      <c r="RJB35" s="287"/>
      <c r="RJC35" s="287"/>
      <c r="RJD35" s="287"/>
      <c r="RJE35" s="287"/>
      <c r="RJF35" s="287"/>
      <c r="RJG35" s="287"/>
      <c r="RJH35" s="287"/>
      <c r="RJI35" s="287"/>
      <c r="RJJ35" s="287"/>
      <c r="RJK35" s="287"/>
      <c r="RJL35" s="287"/>
      <c r="RJM35" s="287"/>
      <c r="RJN35" s="287"/>
      <c r="RJO35" s="287"/>
      <c r="RJP35" s="287"/>
      <c r="RJQ35" s="287"/>
      <c r="RJR35" s="287"/>
      <c r="RJS35" s="287"/>
      <c r="RJT35" s="287"/>
      <c r="RJU35" s="287"/>
      <c r="RJV35" s="287"/>
      <c r="RJW35" s="287"/>
      <c r="RJX35" s="287"/>
      <c r="RJY35" s="287"/>
      <c r="RJZ35" s="287"/>
      <c r="RKA35" s="287"/>
      <c r="RKB35" s="287"/>
      <c r="RKC35" s="287"/>
      <c r="RKD35" s="287"/>
      <c r="RKE35" s="287"/>
      <c r="RKF35" s="287"/>
      <c r="RKG35" s="287"/>
      <c r="RKH35" s="287"/>
      <c r="RKI35" s="287"/>
      <c r="RKJ35" s="287"/>
      <c r="RKK35" s="287"/>
      <c r="RKL35" s="287"/>
      <c r="RKM35" s="287"/>
      <c r="RKN35" s="287"/>
      <c r="RKO35" s="287"/>
      <c r="RKP35" s="287"/>
      <c r="RKQ35" s="287"/>
      <c r="RKR35" s="287"/>
      <c r="RKS35" s="287"/>
      <c r="RKT35" s="287"/>
      <c r="RKU35" s="287"/>
      <c r="RKV35" s="287"/>
      <c r="RKW35" s="287"/>
      <c r="RKX35" s="287"/>
      <c r="RKY35" s="287"/>
      <c r="RKZ35" s="287"/>
      <c r="RLA35" s="287"/>
      <c r="RLB35" s="287"/>
      <c r="RLC35" s="287"/>
      <c r="RLD35" s="287"/>
      <c r="RLE35" s="287"/>
      <c r="RLF35" s="287"/>
      <c r="RLG35" s="287"/>
      <c r="RLH35" s="287"/>
      <c r="RLI35" s="287"/>
      <c r="RLJ35" s="287"/>
      <c r="RLK35" s="287"/>
      <c r="RLL35" s="287"/>
      <c r="RLM35" s="287"/>
      <c r="RLN35" s="287"/>
      <c r="RLO35" s="287"/>
      <c r="RLP35" s="287"/>
      <c r="RLQ35" s="287"/>
      <c r="RLR35" s="287"/>
      <c r="RLS35" s="287"/>
      <c r="RLT35" s="287"/>
      <c r="RLU35" s="287"/>
      <c r="RLV35" s="287"/>
      <c r="RLW35" s="287"/>
      <c r="RLX35" s="287"/>
      <c r="RLY35" s="287"/>
      <c r="RLZ35" s="287"/>
      <c r="RMA35" s="287"/>
      <c r="RMB35" s="287"/>
      <c r="RMC35" s="287"/>
      <c r="RMD35" s="287"/>
      <c r="RME35" s="287"/>
      <c r="RMF35" s="287"/>
      <c r="RMG35" s="287"/>
      <c r="RMH35" s="287"/>
      <c r="RMI35" s="287"/>
      <c r="RMJ35" s="287"/>
      <c r="RMK35" s="287"/>
      <c r="RML35" s="287"/>
      <c r="RMM35" s="287"/>
      <c r="RMN35" s="287"/>
      <c r="RMO35" s="287"/>
      <c r="RMP35" s="287"/>
      <c r="RMQ35" s="287"/>
      <c r="RMR35" s="287"/>
      <c r="RMS35" s="287"/>
      <c r="RMT35" s="287"/>
      <c r="RMU35" s="287"/>
      <c r="RMV35" s="287"/>
      <c r="RMW35" s="287"/>
      <c r="RMX35" s="287"/>
      <c r="RMY35" s="287"/>
      <c r="RMZ35" s="287"/>
      <c r="RNA35" s="287"/>
      <c r="RNB35" s="287"/>
      <c r="RNC35" s="287"/>
      <c r="RND35" s="287"/>
      <c r="RNE35" s="287"/>
      <c r="RNF35" s="287"/>
      <c r="RNG35" s="287"/>
      <c r="RNH35" s="287"/>
      <c r="RNI35" s="287"/>
      <c r="RNJ35" s="287"/>
      <c r="RNK35" s="287"/>
      <c r="RNL35" s="287"/>
      <c r="RNM35" s="287"/>
      <c r="RNN35" s="287"/>
      <c r="RNO35" s="287"/>
      <c r="RNP35" s="287"/>
      <c r="RNQ35" s="287"/>
      <c r="RNR35" s="287"/>
      <c r="RNS35" s="287"/>
      <c r="RNT35" s="287"/>
      <c r="RNU35" s="287"/>
      <c r="RNV35" s="287"/>
      <c r="RNW35" s="287"/>
      <c r="RNX35" s="287"/>
      <c r="RNY35" s="287"/>
      <c r="RNZ35" s="287"/>
      <c r="ROA35" s="287"/>
      <c r="ROB35" s="287"/>
      <c r="ROC35" s="287"/>
      <c r="ROD35" s="287"/>
      <c r="ROE35" s="287"/>
      <c r="ROF35" s="287"/>
      <c r="ROG35" s="287"/>
      <c r="ROH35" s="287"/>
      <c r="ROI35" s="287"/>
      <c r="ROJ35" s="287"/>
      <c r="ROK35" s="287"/>
      <c r="ROL35" s="287"/>
      <c r="ROM35" s="287"/>
      <c r="RON35" s="287"/>
      <c r="ROO35" s="287"/>
      <c r="ROP35" s="287"/>
      <c r="ROQ35" s="287"/>
      <c r="ROR35" s="287"/>
      <c r="ROS35" s="287"/>
      <c r="ROT35" s="287"/>
      <c r="ROU35" s="287"/>
      <c r="ROV35" s="287"/>
      <c r="ROW35" s="287"/>
      <c r="ROX35" s="287"/>
      <c r="ROY35" s="287"/>
      <c r="ROZ35" s="287"/>
      <c r="RPA35" s="287"/>
      <c r="RPB35" s="287"/>
      <c r="RPC35" s="287"/>
      <c r="RPD35" s="287"/>
      <c r="RPE35" s="287"/>
      <c r="RPF35" s="287"/>
      <c r="RPG35" s="287"/>
      <c r="RPH35" s="287"/>
      <c r="RPI35" s="287"/>
      <c r="RPJ35" s="287"/>
      <c r="RPK35" s="287"/>
      <c r="RPL35" s="287"/>
      <c r="RPM35" s="287"/>
      <c r="RPN35" s="287"/>
      <c r="RPO35" s="287"/>
      <c r="RPP35" s="287"/>
      <c r="RPQ35" s="287"/>
      <c r="RPR35" s="287"/>
      <c r="RPS35" s="287"/>
      <c r="RPT35" s="287"/>
      <c r="RPU35" s="287"/>
      <c r="RPV35" s="287"/>
      <c r="RPW35" s="287"/>
      <c r="RPX35" s="287"/>
      <c r="RPY35" s="287"/>
      <c r="RPZ35" s="287"/>
      <c r="RQA35" s="287"/>
      <c r="RQB35" s="287"/>
      <c r="RQC35" s="287"/>
      <c r="RQD35" s="287"/>
      <c r="RQE35" s="287"/>
      <c r="RQF35" s="287"/>
      <c r="RQG35" s="287"/>
      <c r="RQH35" s="287"/>
      <c r="RQI35" s="287"/>
      <c r="RQJ35" s="287"/>
      <c r="RQK35" s="287"/>
      <c r="RQL35" s="287"/>
      <c r="RQM35" s="287"/>
      <c r="RQN35" s="287"/>
      <c r="RQO35" s="287"/>
      <c r="RQP35" s="287"/>
      <c r="RQQ35" s="287"/>
      <c r="RQR35" s="287"/>
      <c r="RQS35" s="287"/>
      <c r="RQT35" s="287"/>
      <c r="RQU35" s="287"/>
      <c r="RQV35" s="287"/>
      <c r="RQW35" s="287"/>
      <c r="RQX35" s="287"/>
      <c r="RQY35" s="287"/>
      <c r="RQZ35" s="287"/>
      <c r="RRA35" s="287"/>
      <c r="RRB35" s="287"/>
      <c r="RRC35" s="287"/>
      <c r="RRD35" s="287"/>
      <c r="RRE35" s="287"/>
      <c r="RRF35" s="287"/>
      <c r="RRG35" s="287"/>
      <c r="RRH35" s="287"/>
      <c r="RRI35" s="287"/>
      <c r="RRJ35" s="287"/>
      <c r="RRK35" s="287"/>
      <c r="RRL35" s="287"/>
      <c r="RRM35" s="287"/>
      <c r="RRN35" s="287"/>
      <c r="RRO35" s="287"/>
      <c r="RRP35" s="287"/>
      <c r="RRQ35" s="287"/>
      <c r="RRR35" s="287"/>
      <c r="RRS35" s="287"/>
      <c r="RRT35" s="287"/>
      <c r="RRU35" s="287"/>
      <c r="RRV35" s="287"/>
      <c r="RRW35" s="287"/>
      <c r="RRX35" s="287"/>
      <c r="RRY35" s="287"/>
      <c r="RRZ35" s="287"/>
      <c r="RSA35" s="287"/>
      <c r="RSB35" s="287"/>
      <c r="RSC35" s="287"/>
      <c r="RSD35" s="287"/>
      <c r="RSE35" s="287"/>
      <c r="RSF35" s="287"/>
      <c r="RSG35" s="287"/>
      <c r="RSH35" s="287"/>
      <c r="RSI35" s="287"/>
      <c r="RSJ35" s="287"/>
      <c r="RSK35" s="287"/>
      <c r="RSL35" s="287"/>
      <c r="RSM35" s="287"/>
      <c r="RSN35" s="287"/>
      <c r="RSO35" s="287"/>
      <c r="RSP35" s="287"/>
      <c r="RSQ35" s="287"/>
      <c r="RSR35" s="287"/>
      <c r="RSS35" s="287"/>
      <c r="RST35" s="287"/>
      <c r="RSU35" s="287"/>
      <c r="RSV35" s="287"/>
      <c r="RSW35" s="287"/>
      <c r="RSX35" s="287"/>
      <c r="RSY35" s="287"/>
      <c r="RSZ35" s="287"/>
      <c r="RTA35" s="287"/>
      <c r="RTB35" s="287"/>
      <c r="RTC35" s="287"/>
      <c r="RTD35" s="287"/>
      <c r="RTE35" s="287"/>
      <c r="RTF35" s="287"/>
      <c r="RTG35" s="287"/>
      <c r="RTH35" s="287"/>
      <c r="RTI35" s="287"/>
      <c r="RTJ35" s="287"/>
      <c r="RTK35" s="287"/>
      <c r="RTL35" s="287"/>
      <c r="RTM35" s="287"/>
      <c r="RTN35" s="287"/>
      <c r="RTO35" s="287"/>
      <c r="RTP35" s="287"/>
      <c r="RTQ35" s="287"/>
      <c r="RTR35" s="287"/>
      <c r="RTS35" s="287"/>
      <c r="RTT35" s="287"/>
      <c r="RTU35" s="287"/>
      <c r="RTV35" s="287"/>
      <c r="RTW35" s="287"/>
      <c r="RTX35" s="287"/>
      <c r="RTY35" s="287"/>
      <c r="RTZ35" s="287"/>
      <c r="RUA35" s="287"/>
      <c r="RUB35" s="287"/>
      <c r="RUC35" s="287"/>
      <c r="RUD35" s="287"/>
      <c r="RUE35" s="287"/>
      <c r="RUF35" s="287"/>
      <c r="RUG35" s="287"/>
      <c r="RUH35" s="287"/>
      <c r="RUI35" s="287"/>
      <c r="RUJ35" s="287"/>
      <c r="RUK35" s="287"/>
      <c r="RUL35" s="287"/>
      <c r="RUM35" s="287"/>
      <c r="RUN35" s="287"/>
      <c r="RUO35" s="287"/>
      <c r="RUP35" s="287"/>
      <c r="RUQ35" s="287"/>
      <c r="RUR35" s="287"/>
      <c r="RUS35" s="287"/>
      <c r="RUT35" s="287"/>
      <c r="RUU35" s="287"/>
      <c r="RUV35" s="287"/>
      <c r="RUW35" s="287"/>
      <c r="RUX35" s="287"/>
      <c r="RUY35" s="287"/>
      <c r="RUZ35" s="287"/>
      <c r="RVA35" s="287"/>
      <c r="RVB35" s="287"/>
      <c r="RVC35" s="287"/>
      <c r="RVD35" s="287"/>
      <c r="RVE35" s="287"/>
      <c r="RVF35" s="287"/>
      <c r="RVG35" s="287"/>
      <c r="RVH35" s="287"/>
      <c r="RVI35" s="287"/>
      <c r="RVJ35" s="287"/>
      <c r="RVK35" s="287"/>
      <c r="RVL35" s="287"/>
      <c r="RVM35" s="287"/>
      <c r="RVN35" s="287"/>
      <c r="RVO35" s="287"/>
      <c r="RVP35" s="287"/>
      <c r="RVQ35" s="287"/>
      <c r="RVR35" s="287"/>
      <c r="RVS35" s="287"/>
      <c r="RVT35" s="287"/>
      <c r="RVU35" s="287"/>
      <c r="RVV35" s="287"/>
      <c r="RVW35" s="287"/>
      <c r="RVX35" s="287"/>
      <c r="RVY35" s="287"/>
      <c r="RVZ35" s="287"/>
      <c r="RWA35" s="287"/>
      <c r="RWB35" s="287"/>
      <c r="RWC35" s="287"/>
      <c r="RWD35" s="287"/>
      <c r="RWE35" s="287"/>
      <c r="RWF35" s="287"/>
      <c r="RWG35" s="287"/>
      <c r="RWH35" s="287"/>
      <c r="RWI35" s="287"/>
      <c r="RWJ35" s="287"/>
      <c r="RWK35" s="287"/>
      <c r="RWL35" s="287"/>
      <c r="RWM35" s="287"/>
      <c r="RWN35" s="287"/>
      <c r="RWO35" s="287"/>
      <c r="RWP35" s="287"/>
      <c r="RWQ35" s="287"/>
      <c r="RWR35" s="287"/>
      <c r="RWS35" s="287"/>
      <c r="RWT35" s="287"/>
      <c r="RWU35" s="287"/>
      <c r="RWV35" s="287"/>
      <c r="RWW35" s="287"/>
      <c r="RWX35" s="287"/>
      <c r="RWY35" s="287"/>
      <c r="RWZ35" s="287"/>
      <c r="RXA35" s="287"/>
      <c r="RXB35" s="287"/>
      <c r="RXC35" s="287"/>
      <c r="RXD35" s="287"/>
      <c r="RXE35" s="287"/>
      <c r="RXF35" s="287"/>
      <c r="RXG35" s="287"/>
      <c r="RXH35" s="287"/>
      <c r="RXI35" s="287"/>
      <c r="RXJ35" s="287"/>
      <c r="RXK35" s="287"/>
      <c r="RXL35" s="287"/>
      <c r="RXM35" s="287"/>
      <c r="RXN35" s="287"/>
      <c r="RXO35" s="287"/>
      <c r="RXP35" s="287"/>
      <c r="RXQ35" s="287"/>
      <c r="RXR35" s="287"/>
      <c r="RXS35" s="287"/>
      <c r="RXT35" s="287"/>
      <c r="RXU35" s="287"/>
      <c r="RXV35" s="287"/>
      <c r="RXW35" s="287"/>
      <c r="RXX35" s="287"/>
      <c r="RXY35" s="287"/>
      <c r="RXZ35" s="287"/>
      <c r="RYA35" s="287"/>
      <c r="RYB35" s="287"/>
      <c r="RYC35" s="287"/>
      <c r="RYD35" s="287"/>
      <c r="RYE35" s="287"/>
      <c r="RYF35" s="287"/>
      <c r="RYG35" s="287"/>
      <c r="RYH35" s="287"/>
      <c r="RYI35" s="287"/>
      <c r="RYJ35" s="287"/>
      <c r="RYK35" s="287"/>
      <c r="RYL35" s="287"/>
      <c r="RYM35" s="287"/>
      <c r="RYN35" s="287"/>
      <c r="RYO35" s="287"/>
      <c r="RYP35" s="287"/>
      <c r="RYQ35" s="287"/>
      <c r="RYR35" s="287"/>
      <c r="RYS35" s="287"/>
      <c r="RYT35" s="287"/>
      <c r="RYU35" s="287"/>
      <c r="RYV35" s="287"/>
      <c r="RYW35" s="287"/>
      <c r="RYX35" s="287"/>
      <c r="RYY35" s="287"/>
      <c r="RYZ35" s="287"/>
      <c r="RZA35" s="287"/>
      <c r="RZB35" s="287"/>
      <c r="RZC35" s="287"/>
      <c r="RZD35" s="287"/>
      <c r="RZE35" s="287"/>
      <c r="RZF35" s="287"/>
      <c r="RZG35" s="287"/>
      <c r="RZH35" s="287"/>
      <c r="RZI35" s="287"/>
      <c r="RZJ35" s="287"/>
      <c r="RZK35" s="287"/>
      <c r="RZL35" s="287"/>
      <c r="RZM35" s="287"/>
      <c r="RZN35" s="287"/>
      <c r="RZO35" s="287"/>
      <c r="RZP35" s="287"/>
      <c r="RZQ35" s="287"/>
      <c r="RZR35" s="287"/>
      <c r="RZS35" s="287"/>
      <c r="RZT35" s="287"/>
      <c r="RZU35" s="287"/>
      <c r="RZV35" s="287"/>
      <c r="RZW35" s="287"/>
      <c r="RZX35" s="287"/>
      <c r="RZY35" s="287"/>
      <c r="RZZ35" s="287"/>
      <c r="SAA35" s="287"/>
      <c r="SAB35" s="287"/>
      <c r="SAC35" s="287"/>
      <c r="SAD35" s="287"/>
      <c r="SAE35" s="287"/>
      <c r="SAF35" s="287"/>
      <c r="SAG35" s="287"/>
      <c r="SAH35" s="287"/>
      <c r="SAI35" s="287"/>
      <c r="SAJ35" s="287"/>
      <c r="SAK35" s="287"/>
      <c r="SAL35" s="287"/>
      <c r="SAM35" s="287"/>
      <c r="SAN35" s="287"/>
      <c r="SAO35" s="287"/>
      <c r="SAP35" s="287"/>
      <c r="SAQ35" s="287"/>
      <c r="SAR35" s="287"/>
      <c r="SAS35" s="287"/>
      <c r="SAT35" s="287"/>
      <c r="SAU35" s="287"/>
      <c r="SAV35" s="287"/>
      <c r="SAW35" s="287"/>
      <c r="SAX35" s="287"/>
      <c r="SAY35" s="287"/>
      <c r="SAZ35" s="287"/>
      <c r="SBA35" s="287"/>
      <c r="SBB35" s="287"/>
      <c r="SBC35" s="287"/>
      <c r="SBD35" s="287"/>
      <c r="SBE35" s="287"/>
      <c r="SBF35" s="287"/>
      <c r="SBG35" s="287"/>
      <c r="SBH35" s="287"/>
      <c r="SBI35" s="287"/>
      <c r="SBJ35" s="287"/>
      <c r="SBK35" s="287"/>
      <c r="SBL35" s="287"/>
      <c r="SBM35" s="287"/>
      <c r="SBN35" s="287"/>
      <c r="SBO35" s="287"/>
      <c r="SBP35" s="287"/>
      <c r="SBQ35" s="287"/>
      <c r="SBR35" s="287"/>
      <c r="SBS35" s="287"/>
      <c r="SBT35" s="287"/>
      <c r="SBU35" s="287"/>
      <c r="SBV35" s="287"/>
      <c r="SBW35" s="287"/>
      <c r="SBX35" s="287"/>
      <c r="SBY35" s="287"/>
      <c r="SBZ35" s="287"/>
      <c r="SCA35" s="287"/>
      <c r="SCB35" s="287"/>
      <c r="SCC35" s="287"/>
      <c r="SCD35" s="287"/>
      <c r="SCE35" s="287"/>
      <c r="SCF35" s="287"/>
      <c r="SCG35" s="287"/>
      <c r="SCH35" s="287"/>
      <c r="SCI35" s="287"/>
      <c r="SCJ35" s="287"/>
      <c r="SCK35" s="287"/>
      <c r="SCL35" s="287"/>
      <c r="SCM35" s="287"/>
      <c r="SCN35" s="287"/>
      <c r="SCO35" s="287"/>
      <c r="SCP35" s="287"/>
      <c r="SCQ35" s="287"/>
      <c r="SCR35" s="287"/>
      <c r="SCS35" s="287"/>
      <c r="SCT35" s="287"/>
      <c r="SCU35" s="287"/>
      <c r="SCV35" s="287"/>
      <c r="SCW35" s="287"/>
      <c r="SCX35" s="287"/>
      <c r="SCY35" s="287"/>
      <c r="SCZ35" s="287"/>
      <c r="SDA35" s="287"/>
      <c r="SDB35" s="287"/>
      <c r="SDC35" s="287"/>
      <c r="SDD35" s="287"/>
      <c r="SDE35" s="287"/>
      <c r="SDF35" s="287"/>
      <c r="SDG35" s="287"/>
      <c r="SDH35" s="287"/>
      <c r="SDI35" s="287"/>
      <c r="SDJ35" s="287"/>
      <c r="SDK35" s="287"/>
      <c r="SDL35" s="287"/>
      <c r="SDM35" s="287"/>
      <c r="SDN35" s="287"/>
      <c r="SDO35" s="287"/>
      <c r="SDP35" s="287"/>
      <c r="SDQ35" s="287"/>
      <c r="SDR35" s="287"/>
      <c r="SDS35" s="287"/>
      <c r="SDT35" s="287"/>
      <c r="SDU35" s="287"/>
      <c r="SDV35" s="287"/>
      <c r="SDW35" s="287"/>
      <c r="SDX35" s="287"/>
      <c r="SDY35" s="287"/>
      <c r="SDZ35" s="287"/>
      <c r="SEA35" s="287"/>
      <c r="SEB35" s="287"/>
      <c r="SEC35" s="287"/>
      <c r="SED35" s="287"/>
      <c r="SEE35" s="287"/>
      <c r="SEF35" s="287"/>
      <c r="SEG35" s="287"/>
      <c r="SEH35" s="287"/>
      <c r="SEI35" s="287"/>
      <c r="SEJ35" s="287"/>
      <c r="SEK35" s="287"/>
      <c r="SEL35" s="287"/>
      <c r="SEM35" s="287"/>
      <c r="SEN35" s="287"/>
      <c r="SEO35" s="287"/>
      <c r="SEP35" s="287"/>
      <c r="SEQ35" s="287"/>
      <c r="SER35" s="287"/>
      <c r="SES35" s="287"/>
      <c r="SET35" s="287"/>
      <c r="SEU35" s="287"/>
      <c r="SEV35" s="287"/>
      <c r="SEW35" s="287"/>
      <c r="SEX35" s="287"/>
      <c r="SEY35" s="287"/>
      <c r="SEZ35" s="287"/>
      <c r="SFA35" s="287"/>
      <c r="SFB35" s="287"/>
      <c r="SFC35" s="287"/>
      <c r="SFD35" s="287"/>
      <c r="SFE35" s="287"/>
      <c r="SFF35" s="287"/>
      <c r="SFG35" s="287"/>
      <c r="SFH35" s="287"/>
      <c r="SFI35" s="287"/>
      <c r="SFJ35" s="287"/>
      <c r="SFK35" s="287"/>
      <c r="SFL35" s="287"/>
      <c r="SFM35" s="287"/>
      <c r="SFN35" s="287"/>
      <c r="SFO35" s="287"/>
      <c r="SFP35" s="287"/>
      <c r="SFQ35" s="287"/>
      <c r="SFR35" s="287"/>
      <c r="SFS35" s="287"/>
      <c r="SFT35" s="287"/>
      <c r="SFU35" s="287"/>
      <c r="SFV35" s="287"/>
      <c r="SFW35" s="287"/>
      <c r="SFX35" s="287"/>
      <c r="SFY35" s="287"/>
      <c r="SFZ35" s="287"/>
      <c r="SGA35" s="287"/>
      <c r="SGB35" s="287"/>
      <c r="SGC35" s="287"/>
      <c r="SGD35" s="287"/>
      <c r="SGE35" s="287"/>
      <c r="SGF35" s="287"/>
      <c r="SGG35" s="287"/>
      <c r="SGH35" s="287"/>
      <c r="SGI35" s="287"/>
      <c r="SGJ35" s="287"/>
      <c r="SGK35" s="287"/>
      <c r="SGL35" s="287"/>
      <c r="SGM35" s="287"/>
      <c r="SGN35" s="287"/>
      <c r="SGO35" s="287"/>
      <c r="SGP35" s="287"/>
      <c r="SGQ35" s="287"/>
      <c r="SGR35" s="287"/>
      <c r="SGS35" s="287"/>
      <c r="SGT35" s="287"/>
      <c r="SGU35" s="287"/>
      <c r="SGV35" s="287"/>
      <c r="SGW35" s="287"/>
      <c r="SGX35" s="287"/>
      <c r="SGY35" s="287"/>
      <c r="SGZ35" s="287"/>
      <c r="SHA35" s="287"/>
      <c r="SHB35" s="287"/>
      <c r="SHC35" s="287"/>
      <c r="SHD35" s="287"/>
      <c r="SHE35" s="287"/>
      <c r="SHF35" s="287"/>
      <c r="SHG35" s="287"/>
      <c r="SHH35" s="287"/>
      <c r="SHI35" s="287"/>
      <c r="SHJ35" s="287"/>
      <c r="SHK35" s="287"/>
      <c r="SHL35" s="287"/>
      <c r="SHM35" s="287"/>
      <c r="SHN35" s="287"/>
      <c r="SHO35" s="287"/>
      <c r="SHP35" s="287"/>
      <c r="SHQ35" s="287"/>
      <c r="SHR35" s="287"/>
      <c r="SHS35" s="287"/>
      <c r="SHT35" s="287"/>
      <c r="SHU35" s="287"/>
      <c r="SHV35" s="287"/>
      <c r="SHW35" s="287"/>
      <c r="SHX35" s="287"/>
      <c r="SHY35" s="287"/>
      <c r="SHZ35" s="287"/>
      <c r="SIA35" s="287"/>
      <c r="SIB35" s="287"/>
      <c r="SIC35" s="287"/>
      <c r="SID35" s="287"/>
      <c r="SIE35" s="287"/>
      <c r="SIF35" s="287"/>
      <c r="SIG35" s="287"/>
      <c r="SIH35" s="287"/>
      <c r="SII35" s="287"/>
      <c r="SIJ35" s="287"/>
      <c r="SIK35" s="287"/>
      <c r="SIL35" s="287"/>
      <c r="SIM35" s="287"/>
      <c r="SIN35" s="287"/>
      <c r="SIO35" s="287"/>
      <c r="SIP35" s="287"/>
      <c r="SIQ35" s="287"/>
      <c r="SIR35" s="287"/>
      <c r="SIS35" s="287"/>
      <c r="SIT35" s="287"/>
      <c r="SIU35" s="287"/>
      <c r="SIV35" s="287"/>
      <c r="SIW35" s="287"/>
      <c r="SIX35" s="287"/>
      <c r="SIY35" s="287"/>
      <c r="SIZ35" s="287"/>
      <c r="SJA35" s="287"/>
      <c r="SJB35" s="287"/>
      <c r="SJC35" s="287"/>
      <c r="SJD35" s="287"/>
      <c r="SJE35" s="287"/>
      <c r="SJF35" s="287"/>
      <c r="SJG35" s="287"/>
      <c r="SJH35" s="287"/>
      <c r="SJI35" s="287"/>
      <c r="SJJ35" s="287"/>
      <c r="SJK35" s="287"/>
      <c r="SJL35" s="287"/>
      <c r="SJM35" s="287"/>
      <c r="SJN35" s="287"/>
      <c r="SJO35" s="287"/>
      <c r="SJP35" s="287"/>
      <c r="SJQ35" s="287"/>
      <c r="SJR35" s="287"/>
      <c r="SJS35" s="287"/>
      <c r="SJT35" s="287"/>
      <c r="SJU35" s="287"/>
      <c r="SJV35" s="287"/>
      <c r="SJW35" s="287"/>
      <c r="SJX35" s="287"/>
      <c r="SJY35" s="287"/>
      <c r="SJZ35" s="287"/>
      <c r="SKA35" s="287"/>
      <c r="SKB35" s="287"/>
      <c r="SKC35" s="287"/>
      <c r="SKD35" s="287"/>
      <c r="SKE35" s="287"/>
      <c r="SKF35" s="287"/>
      <c r="SKG35" s="287"/>
      <c r="SKH35" s="287"/>
      <c r="SKI35" s="287"/>
      <c r="SKJ35" s="287"/>
      <c r="SKK35" s="287"/>
      <c r="SKL35" s="287"/>
      <c r="SKM35" s="287"/>
      <c r="SKN35" s="287"/>
      <c r="SKO35" s="287"/>
      <c r="SKP35" s="287"/>
      <c r="SKQ35" s="287"/>
      <c r="SKR35" s="287"/>
      <c r="SKS35" s="287"/>
      <c r="SKT35" s="287"/>
      <c r="SKU35" s="287"/>
      <c r="SKV35" s="287"/>
      <c r="SKW35" s="287"/>
      <c r="SKX35" s="287"/>
      <c r="SKY35" s="287"/>
      <c r="SKZ35" s="287"/>
      <c r="SLA35" s="287"/>
      <c r="SLB35" s="287"/>
      <c r="SLC35" s="287"/>
      <c r="SLD35" s="287"/>
      <c r="SLE35" s="287"/>
      <c r="SLF35" s="287"/>
      <c r="SLG35" s="287"/>
      <c r="SLH35" s="287"/>
      <c r="SLI35" s="287"/>
      <c r="SLJ35" s="287"/>
      <c r="SLK35" s="287"/>
      <c r="SLL35" s="287"/>
      <c r="SLM35" s="287"/>
      <c r="SLN35" s="287"/>
      <c r="SLO35" s="287"/>
      <c r="SLP35" s="287"/>
      <c r="SLQ35" s="287"/>
      <c r="SLR35" s="287"/>
      <c r="SLS35" s="287"/>
      <c r="SLT35" s="287"/>
      <c r="SLU35" s="287"/>
      <c r="SLV35" s="287"/>
      <c r="SLW35" s="287"/>
      <c r="SLX35" s="287"/>
      <c r="SLY35" s="287"/>
      <c r="SLZ35" s="287"/>
      <c r="SMA35" s="287"/>
      <c r="SMB35" s="287"/>
      <c r="SMC35" s="287"/>
      <c r="SMD35" s="287"/>
      <c r="SME35" s="287"/>
      <c r="SMF35" s="287"/>
      <c r="SMG35" s="287"/>
      <c r="SMH35" s="287"/>
      <c r="SMI35" s="287"/>
      <c r="SMJ35" s="287"/>
      <c r="SMK35" s="287"/>
      <c r="SML35" s="287"/>
      <c r="SMM35" s="287"/>
      <c r="SMN35" s="287"/>
      <c r="SMO35" s="287"/>
      <c r="SMP35" s="287"/>
      <c r="SMQ35" s="287"/>
      <c r="SMR35" s="287"/>
      <c r="SMS35" s="287"/>
      <c r="SMT35" s="287"/>
      <c r="SMU35" s="287"/>
      <c r="SMV35" s="287"/>
      <c r="SMW35" s="287"/>
      <c r="SMX35" s="287"/>
      <c r="SMY35" s="287"/>
      <c r="SMZ35" s="287"/>
      <c r="SNA35" s="287"/>
      <c r="SNB35" s="287"/>
      <c r="SNC35" s="287"/>
      <c r="SND35" s="287"/>
      <c r="SNE35" s="287"/>
      <c r="SNF35" s="287"/>
      <c r="SNG35" s="287"/>
      <c r="SNH35" s="287"/>
      <c r="SNI35" s="287"/>
      <c r="SNJ35" s="287"/>
      <c r="SNK35" s="287"/>
      <c r="SNL35" s="287"/>
      <c r="SNM35" s="287"/>
      <c r="SNN35" s="287"/>
      <c r="SNO35" s="287"/>
      <c r="SNP35" s="287"/>
      <c r="SNQ35" s="287"/>
      <c r="SNR35" s="287"/>
      <c r="SNS35" s="287"/>
      <c r="SNT35" s="287"/>
      <c r="SNU35" s="287"/>
      <c r="SNV35" s="287"/>
      <c r="SNW35" s="287"/>
      <c r="SNX35" s="287"/>
      <c r="SNY35" s="287"/>
      <c r="SNZ35" s="287"/>
      <c r="SOA35" s="287"/>
      <c r="SOB35" s="287"/>
      <c r="SOC35" s="287"/>
      <c r="SOD35" s="287"/>
      <c r="SOE35" s="287"/>
      <c r="SOF35" s="287"/>
      <c r="SOG35" s="287"/>
      <c r="SOH35" s="287"/>
      <c r="SOI35" s="287"/>
      <c r="SOJ35" s="287"/>
      <c r="SOK35" s="287"/>
      <c r="SOL35" s="287"/>
      <c r="SOM35" s="287"/>
      <c r="SON35" s="287"/>
      <c r="SOO35" s="287"/>
      <c r="SOP35" s="287"/>
      <c r="SOQ35" s="287"/>
      <c r="SOR35" s="287"/>
      <c r="SOS35" s="287"/>
      <c r="SOT35" s="287"/>
      <c r="SOU35" s="287"/>
      <c r="SOV35" s="287"/>
      <c r="SOW35" s="287"/>
      <c r="SOX35" s="287"/>
      <c r="SOY35" s="287"/>
      <c r="SOZ35" s="287"/>
      <c r="SPA35" s="287"/>
      <c r="SPB35" s="287"/>
      <c r="SPC35" s="287"/>
      <c r="SPD35" s="287"/>
      <c r="SPE35" s="287"/>
      <c r="SPF35" s="287"/>
      <c r="SPG35" s="287"/>
      <c r="SPH35" s="287"/>
      <c r="SPI35" s="287"/>
      <c r="SPJ35" s="287"/>
      <c r="SPK35" s="287"/>
      <c r="SPL35" s="287"/>
      <c r="SPM35" s="287"/>
      <c r="SPN35" s="287"/>
      <c r="SPO35" s="287"/>
      <c r="SPP35" s="287"/>
      <c r="SPQ35" s="287"/>
      <c r="SPR35" s="287"/>
      <c r="SPS35" s="287"/>
      <c r="SPT35" s="287"/>
      <c r="SPU35" s="287"/>
      <c r="SPV35" s="287"/>
      <c r="SPW35" s="287"/>
      <c r="SPX35" s="287"/>
      <c r="SPY35" s="287"/>
      <c r="SPZ35" s="287"/>
      <c r="SQA35" s="287"/>
      <c r="SQB35" s="287"/>
      <c r="SQC35" s="287"/>
      <c r="SQD35" s="287"/>
      <c r="SQE35" s="287"/>
      <c r="SQF35" s="287"/>
      <c r="SQG35" s="287"/>
      <c r="SQH35" s="287"/>
      <c r="SQI35" s="287"/>
      <c r="SQJ35" s="287"/>
      <c r="SQK35" s="287"/>
      <c r="SQL35" s="287"/>
      <c r="SQM35" s="287"/>
      <c r="SQN35" s="287"/>
      <c r="SQO35" s="287"/>
      <c r="SQP35" s="287"/>
      <c r="SQQ35" s="287"/>
      <c r="SQR35" s="287"/>
      <c r="SQS35" s="287"/>
      <c r="SQT35" s="287"/>
      <c r="SQU35" s="287"/>
      <c r="SQV35" s="287"/>
      <c r="SQW35" s="287"/>
      <c r="SQX35" s="287"/>
      <c r="SQY35" s="287"/>
      <c r="SQZ35" s="287"/>
      <c r="SRA35" s="287"/>
      <c r="SRB35" s="287"/>
      <c r="SRC35" s="287"/>
      <c r="SRD35" s="287"/>
      <c r="SRE35" s="287"/>
      <c r="SRF35" s="287"/>
      <c r="SRG35" s="287"/>
      <c r="SRH35" s="287"/>
      <c r="SRI35" s="287"/>
      <c r="SRJ35" s="287"/>
      <c r="SRK35" s="287"/>
      <c r="SRL35" s="287"/>
      <c r="SRM35" s="287"/>
      <c r="SRN35" s="287"/>
      <c r="SRO35" s="287"/>
      <c r="SRP35" s="287"/>
      <c r="SRQ35" s="287"/>
      <c r="SRR35" s="287"/>
      <c r="SRS35" s="287"/>
      <c r="SRT35" s="287"/>
      <c r="SRU35" s="287"/>
      <c r="SRV35" s="287"/>
      <c r="SRW35" s="287"/>
      <c r="SRX35" s="287"/>
      <c r="SRY35" s="287"/>
      <c r="SRZ35" s="287"/>
      <c r="SSA35" s="287"/>
      <c r="SSB35" s="287"/>
      <c r="SSC35" s="287"/>
      <c r="SSD35" s="287"/>
      <c r="SSE35" s="287"/>
      <c r="SSF35" s="287"/>
      <c r="SSG35" s="287"/>
      <c r="SSH35" s="287"/>
      <c r="SSI35" s="287"/>
      <c r="SSJ35" s="287"/>
      <c r="SSK35" s="287"/>
      <c r="SSL35" s="287"/>
      <c r="SSM35" s="287"/>
      <c r="SSN35" s="287"/>
      <c r="SSO35" s="287"/>
      <c r="SSP35" s="287"/>
      <c r="SSQ35" s="287"/>
      <c r="SSR35" s="287"/>
      <c r="SSS35" s="287"/>
      <c r="SST35" s="287"/>
      <c r="SSU35" s="287"/>
      <c r="SSV35" s="287"/>
      <c r="SSW35" s="287"/>
      <c r="SSX35" s="287"/>
      <c r="SSY35" s="287"/>
      <c r="SSZ35" s="287"/>
      <c r="STA35" s="287"/>
      <c r="STB35" s="287"/>
      <c r="STC35" s="287"/>
      <c r="STD35" s="287"/>
      <c r="STE35" s="287"/>
      <c r="STF35" s="287"/>
      <c r="STG35" s="287"/>
      <c r="STH35" s="287"/>
      <c r="STI35" s="287"/>
      <c r="STJ35" s="287"/>
      <c r="STK35" s="287"/>
      <c r="STL35" s="287"/>
      <c r="STM35" s="287"/>
      <c r="STN35" s="287"/>
      <c r="STO35" s="287"/>
      <c r="STP35" s="287"/>
      <c r="STQ35" s="287"/>
      <c r="STR35" s="287"/>
      <c r="STS35" s="287"/>
      <c r="STT35" s="287"/>
      <c r="STU35" s="287"/>
      <c r="STV35" s="287"/>
      <c r="STW35" s="287"/>
      <c r="STX35" s="287"/>
      <c r="STY35" s="287"/>
      <c r="STZ35" s="287"/>
      <c r="SUA35" s="287"/>
      <c r="SUB35" s="287"/>
      <c r="SUC35" s="287"/>
      <c r="SUD35" s="287"/>
      <c r="SUE35" s="287"/>
      <c r="SUF35" s="287"/>
      <c r="SUG35" s="287"/>
      <c r="SUH35" s="287"/>
      <c r="SUI35" s="287"/>
      <c r="SUJ35" s="287"/>
      <c r="SUK35" s="287"/>
      <c r="SUL35" s="287"/>
      <c r="SUM35" s="287"/>
      <c r="SUN35" s="287"/>
      <c r="SUO35" s="287"/>
      <c r="SUP35" s="287"/>
      <c r="SUQ35" s="287"/>
      <c r="SUR35" s="287"/>
      <c r="SUS35" s="287"/>
      <c r="SUT35" s="287"/>
      <c r="SUU35" s="287"/>
      <c r="SUV35" s="287"/>
      <c r="SUW35" s="287"/>
      <c r="SUX35" s="287"/>
      <c r="SUY35" s="287"/>
      <c r="SUZ35" s="287"/>
      <c r="SVA35" s="287"/>
      <c r="SVB35" s="287"/>
      <c r="SVC35" s="287"/>
      <c r="SVD35" s="287"/>
      <c r="SVE35" s="287"/>
      <c r="SVF35" s="287"/>
      <c r="SVG35" s="287"/>
      <c r="SVH35" s="287"/>
      <c r="SVI35" s="287"/>
      <c r="SVJ35" s="287"/>
      <c r="SVK35" s="287"/>
      <c r="SVL35" s="287"/>
      <c r="SVM35" s="287"/>
      <c r="SVN35" s="287"/>
      <c r="SVO35" s="287"/>
      <c r="SVP35" s="287"/>
      <c r="SVQ35" s="287"/>
      <c r="SVR35" s="287"/>
      <c r="SVS35" s="287"/>
      <c r="SVT35" s="287"/>
      <c r="SVU35" s="287"/>
      <c r="SVV35" s="287"/>
      <c r="SVW35" s="287"/>
      <c r="SVX35" s="287"/>
      <c r="SVY35" s="287"/>
      <c r="SVZ35" s="287"/>
      <c r="SWA35" s="287"/>
      <c r="SWB35" s="287"/>
      <c r="SWC35" s="287"/>
      <c r="SWD35" s="287"/>
      <c r="SWE35" s="287"/>
      <c r="SWF35" s="287"/>
      <c r="SWG35" s="287"/>
      <c r="SWH35" s="287"/>
      <c r="SWI35" s="287"/>
      <c r="SWJ35" s="287"/>
      <c r="SWK35" s="287"/>
      <c r="SWL35" s="287"/>
      <c r="SWM35" s="287"/>
      <c r="SWN35" s="287"/>
      <c r="SWO35" s="287"/>
      <c r="SWP35" s="287"/>
      <c r="SWQ35" s="287"/>
      <c r="SWR35" s="287"/>
      <c r="SWS35" s="287"/>
      <c r="SWT35" s="287"/>
      <c r="SWU35" s="287"/>
      <c r="SWV35" s="287"/>
      <c r="SWW35" s="287"/>
      <c r="SWX35" s="287"/>
      <c r="SWY35" s="287"/>
      <c r="SWZ35" s="287"/>
      <c r="SXA35" s="287"/>
      <c r="SXB35" s="287"/>
      <c r="SXC35" s="287"/>
      <c r="SXD35" s="287"/>
      <c r="SXE35" s="287"/>
      <c r="SXF35" s="287"/>
      <c r="SXG35" s="287"/>
      <c r="SXH35" s="287"/>
      <c r="SXI35" s="287"/>
      <c r="SXJ35" s="287"/>
      <c r="SXK35" s="287"/>
      <c r="SXL35" s="287"/>
      <c r="SXM35" s="287"/>
      <c r="SXN35" s="287"/>
      <c r="SXO35" s="287"/>
      <c r="SXP35" s="287"/>
      <c r="SXQ35" s="287"/>
      <c r="SXR35" s="287"/>
      <c r="SXS35" s="287"/>
      <c r="SXT35" s="287"/>
      <c r="SXU35" s="287"/>
      <c r="SXV35" s="287"/>
      <c r="SXW35" s="287"/>
      <c r="SXX35" s="287"/>
      <c r="SXY35" s="287"/>
      <c r="SXZ35" s="287"/>
      <c r="SYA35" s="287"/>
      <c r="SYB35" s="287"/>
      <c r="SYC35" s="287"/>
      <c r="SYD35" s="287"/>
      <c r="SYE35" s="287"/>
      <c r="SYF35" s="287"/>
      <c r="SYG35" s="287"/>
      <c r="SYH35" s="287"/>
      <c r="SYI35" s="287"/>
      <c r="SYJ35" s="287"/>
      <c r="SYK35" s="287"/>
      <c r="SYL35" s="287"/>
      <c r="SYM35" s="287"/>
      <c r="SYN35" s="287"/>
      <c r="SYO35" s="287"/>
      <c r="SYP35" s="287"/>
      <c r="SYQ35" s="287"/>
      <c r="SYR35" s="287"/>
      <c r="SYS35" s="287"/>
      <c r="SYT35" s="287"/>
      <c r="SYU35" s="287"/>
      <c r="SYV35" s="287"/>
      <c r="SYW35" s="287"/>
      <c r="SYX35" s="287"/>
      <c r="SYY35" s="287"/>
      <c r="SYZ35" s="287"/>
      <c r="SZA35" s="287"/>
      <c r="SZB35" s="287"/>
      <c r="SZC35" s="287"/>
      <c r="SZD35" s="287"/>
      <c r="SZE35" s="287"/>
      <c r="SZF35" s="287"/>
      <c r="SZG35" s="287"/>
      <c r="SZH35" s="287"/>
      <c r="SZI35" s="287"/>
      <c r="SZJ35" s="287"/>
      <c r="SZK35" s="287"/>
      <c r="SZL35" s="287"/>
      <c r="SZM35" s="287"/>
      <c r="SZN35" s="287"/>
      <c r="SZO35" s="287"/>
      <c r="SZP35" s="287"/>
      <c r="SZQ35" s="287"/>
      <c r="SZR35" s="287"/>
      <c r="SZS35" s="287"/>
      <c r="SZT35" s="287"/>
      <c r="SZU35" s="287"/>
      <c r="SZV35" s="287"/>
      <c r="SZW35" s="287"/>
      <c r="SZX35" s="287"/>
      <c r="SZY35" s="287"/>
      <c r="SZZ35" s="287"/>
      <c r="TAA35" s="287"/>
      <c r="TAB35" s="287"/>
      <c r="TAC35" s="287"/>
      <c r="TAD35" s="287"/>
      <c r="TAE35" s="287"/>
      <c r="TAF35" s="287"/>
      <c r="TAG35" s="287"/>
      <c r="TAH35" s="287"/>
      <c r="TAI35" s="287"/>
      <c r="TAJ35" s="287"/>
      <c r="TAK35" s="287"/>
      <c r="TAL35" s="287"/>
      <c r="TAM35" s="287"/>
      <c r="TAN35" s="287"/>
      <c r="TAO35" s="287"/>
      <c r="TAP35" s="287"/>
      <c r="TAQ35" s="287"/>
      <c r="TAR35" s="287"/>
      <c r="TAS35" s="287"/>
      <c r="TAT35" s="287"/>
      <c r="TAU35" s="287"/>
      <c r="TAV35" s="287"/>
      <c r="TAW35" s="287"/>
      <c r="TAX35" s="287"/>
      <c r="TAY35" s="287"/>
      <c r="TAZ35" s="287"/>
      <c r="TBA35" s="287"/>
      <c r="TBB35" s="287"/>
      <c r="TBC35" s="287"/>
      <c r="TBD35" s="287"/>
      <c r="TBE35" s="287"/>
      <c r="TBF35" s="287"/>
      <c r="TBG35" s="287"/>
      <c r="TBH35" s="287"/>
      <c r="TBI35" s="287"/>
      <c r="TBJ35" s="287"/>
      <c r="TBK35" s="287"/>
      <c r="TBL35" s="287"/>
      <c r="TBM35" s="287"/>
      <c r="TBN35" s="287"/>
      <c r="TBO35" s="287"/>
      <c r="TBP35" s="287"/>
      <c r="TBQ35" s="287"/>
      <c r="TBR35" s="287"/>
      <c r="TBS35" s="287"/>
      <c r="TBT35" s="287"/>
      <c r="TBU35" s="287"/>
      <c r="TBV35" s="287"/>
      <c r="TBW35" s="287"/>
      <c r="TBX35" s="287"/>
      <c r="TBY35" s="287"/>
      <c r="TBZ35" s="287"/>
      <c r="TCA35" s="287"/>
      <c r="TCB35" s="287"/>
      <c r="TCC35" s="287"/>
      <c r="TCD35" s="287"/>
      <c r="TCE35" s="287"/>
      <c r="TCF35" s="287"/>
      <c r="TCG35" s="287"/>
      <c r="TCH35" s="287"/>
      <c r="TCI35" s="287"/>
      <c r="TCJ35" s="287"/>
      <c r="TCK35" s="287"/>
      <c r="TCL35" s="287"/>
      <c r="TCM35" s="287"/>
      <c r="TCN35" s="287"/>
      <c r="TCO35" s="287"/>
      <c r="TCP35" s="287"/>
      <c r="TCQ35" s="287"/>
      <c r="TCR35" s="287"/>
      <c r="TCS35" s="287"/>
      <c r="TCT35" s="287"/>
      <c r="TCU35" s="287"/>
      <c r="TCV35" s="287"/>
      <c r="TCW35" s="287"/>
      <c r="TCX35" s="287"/>
      <c r="TCY35" s="287"/>
      <c r="TCZ35" s="287"/>
      <c r="TDA35" s="287"/>
      <c r="TDB35" s="287"/>
      <c r="TDC35" s="287"/>
      <c r="TDD35" s="287"/>
      <c r="TDE35" s="287"/>
      <c r="TDF35" s="287"/>
      <c r="TDG35" s="287"/>
      <c r="TDH35" s="287"/>
      <c r="TDI35" s="287"/>
      <c r="TDJ35" s="287"/>
      <c r="TDK35" s="287"/>
      <c r="TDL35" s="287"/>
      <c r="TDM35" s="287"/>
      <c r="TDN35" s="287"/>
      <c r="TDO35" s="287"/>
      <c r="TDP35" s="287"/>
      <c r="TDQ35" s="287"/>
      <c r="TDR35" s="287"/>
      <c r="TDS35" s="287"/>
      <c r="TDT35" s="287"/>
      <c r="TDU35" s="287"/>
      <c r="TDV35" s="287"/>
      <c r="TDW35" s="287"/>
      <c r="TDX35" s="287"/>
      <c r="TDY35" s="287"/>
      <c r="TDZ35" s="287"/>
      <c r="TEA35" s="287"/>
      <c r="TEB35" s="287"/>
      <c r="TEC35" s="287"/>
      <c r="TED35" s="287"/>
      <c r="TEE35" s="287"/>
      <c r="TEF35" s="287"/>
      <c r="TEG35" s="287"/>
      <c r="TEH35" s="287"/>
      <c r="TEI35" s="287"/>
      <c r="TEJ35" s="287"/>
      <c r="TEK35" s="287"/>
      <c r="TEL35" s="287"/>
      <c r="TEM35" s="287"/>
      <c r="TEN35" s="287"/>
      <c r="TEO35" s="287"/>
      <c r="TEP35" s="287"/>
      <c r="TEQ35" s="287"/>
      <c r="TER35" s="287"/>
      <c r="TES35" s="287"/>
      <c r="TET35" s="287"/>
      <c r="TEU35" s="287"/>
      <c r="TEV35" s="287"/>
      <c r="TEW35" s="287"/>
      <c r="TEX35" s="287"/>
      <c r="TEY35" s="287"/>
      <c r="TEZ35" s="287"/>
      <c r="TFA35" s="287"/>
      <c r="TFB35" s="287"/>
      <c r="TFC35" s="287"/>
      <c r="TFD35" s="287"/>
      <c r="TFE35" s="287"/>
      <c r="TFF35" s="287"/>
      <c r="TFG35" s="287"/>
      <c r="TFH35" s="287"/>
      <c r="TFI35" s="287"/>
      <c r="TFJ35" s="287"/>
      <c r="TFK35" s="287"/>
      <c r="TFL35" s="287"/>
      <c r="TFM35" s="287"/>
      <c r="TFN35" s="287"/>
      <c r="TFO35" s="287"/>
      <c r="TFP35" s="287"/>
      <c r="TFQ35" s="287"/>
      <c r="TFR35" s="287"/>
      <c r="TFS35" s="287"/>
      <c r="TFT35" s="287"/>
      <c r="TFU35" s="287"/>
      <c r="TFV35" s="287"/>
      <c r="TFW35" s="287"/>
      <c r="TFX35" s="287"/>
      <c r="TFY35" s="287"/>
      <c r="TFZ35" s="287"/>
      <c r="TGA35" s="287"/>
      <c r="TGB35" s="287"/>
      <c r="TGC35" s="287"/>
      <c r="TGD35" s="287"/>
      <c r="TGE35" s="287"/>
      <c r="TGF35" s="287"/>
      <c r="TGG35" s="287"/>
      <c r="TGH35" s="287"/>
      <c r="TGI35" s="287"/>
      <c r="TGJ35" s="287"/>
      <c r="TGK35" s="287"/>
      <c r="TGL35" s="287"/>
      <c r="TGM35" s="287"/>
      <c r="TGN35" s="287"/>
      <c r="TGO35" s="287"/>
      <c r="TGP35" s="287"/>
      <c r="TGQ35" s="287"/>
      <c r="TGR35" s="287"/>
      <c r="TGS35" s="287"/>
      <c r="TGT35" s="287"/>
      <c r="TGU35" s="287"/>
      <c r="TGV35" s="287"/>
      <c r="TGW35" s="287"/>
      <c r="TGX35" s="287"/>
      <c r="TGY35" s="287"/>
      <c r="TGZ35" s="287"/>
      <c r="THA35" s="287"/>
      <c r="THB35" s="287"/>
      <c r="THC35" s="287"/>
      <c r="THD35" s="287"/>
      <c r="THE35" s="287"/>
      <c r="THF35" s="287"/>
      <c r="THG35" s="287"/>
      <c r="THH35" s="287"/>
      <c r="THI35" s="287"/>
      <c r="THJ35" s="287"/>
      <c r="THK35" s="287"/>
      <c r="THL35" s="287"/>
      <c r="THM35" s="287"/>
      <c r="THN35" s="287"/>
      <c r="THO35" s="287"/>
      <c r="THP35" s="287"/>
      <c r="THQ35" s="287"/>
      <c r="THR35" s="287"/>
      <c r="THS35" s="287"/>
      <c r="THT35" s="287"/>
      <c r="THU35" s="287"/>
      <c r="THV35" s="287"/>
      <c r="THW35" s="287"/>
      <c r="THX35" s="287"/>
      <c r="THY35" s="287"/>
      <c r="THZ35" s="287"/>
      <c r="TIA35" s="287"/>
      <c r="TIB35" s="287"/>
      <c r="TIC35" s="287"/>
      <c r="TID35" s="287"/>
      <c r="TIE35" s="287"/>
      <c r="TIF35" s="287"/>
      <c r="TIG35" s="287"/>
      <c r="TIH35" s="287"/>
      <c r="TII35" s="287"/>
      <c r="TIJ35" s="287"/>
      <c r="TIK35" s="287"/>
      <c r="TIL35" s="287"/>
      <c r="TIM35" s="287"/>
      <c r="TIN35" s="287"/>
      <c r="TIO35" s="287"/>
      <c r="TIP35" s="287"/>
      <c r="TIQ35" s="287"/>
      <c r="TIR35" s="287"/>
      <c r="TIS35" s="287"/>
      <c r="TIT35" s="287"/>
      <c r="TIU35" s="287"/>
      <c r="TIV35" s="287"/>
      <c r="TIW35" s="287"/>
      <c r="TIX35" s="287"/>
      <c r="TIY35" s="287"/>
      <c r="TIZ35" s="287"/>
      <c r="TJA35" s="287"/>
      <c r="TJB35" s="287"/>
      <c r="TJC35" s="287"/>
      <c r="TJD35" s="287"/>
      <c r="TJE35" s="287"/>
      <c r="TJF35" s="287"/>
      <c r="TJG35" s="287"/>
      <c r="TJH35" s="287"/>
      <c r="TJI35" s="287"/>
      <c r="TJJ35" s="287"/>
      <c r="TJK35" s="287"/>
      <c r="TJL35" s="287"/>
      <c r="TJM35" s="287"/>
      <c r="TJN35" s="287"/>
      <c r="TJO35" s="287"/>
      <c r="TJP35" s="287"/>
      <c r="TJQ35" s="287"/>
      <c r="TJR35" s="287"/>
      <c r="TJS35" s="287"/>
      <c r="TJT35" s="287"/>
      <c r="TJU35" s="287"/>
      <c r="TJV35" s="287"/>
      <c r="TJW35" s="287"/>
      <c r="TJX35" s="287"/>
      <c r="TJY35" s="287"/>
      <c r="TJZ35" s="287"/>
      <c r="TKA35" s="287"/>
      <c r="TKB35" s="287"/>
      <c r="TKC35" s="287"/>
      <c r="TKD35" s="287"/>
      <c r="TKE35" s="287"/>
      <c r="TKF35" s="287"/>
      <c r="TKG35" s="287"/>
      <c r="TKH35" s="287"/>
      <c r="TKI35" s="287"/>
      <c r="TKJ35" s="287"/>
      <c r="TKK35" s="287"/>
      <c r="TKL35" s="287"/>
      <c r="TKM35" s="287"/>
      <c r="TKN35" s="287"/>
      <c r="TKO35" s="287"/>
      <c r="TKP35" s="287"/>
      <c r="TKQ35" s="287"/>
      <c r="TKR35" s="287"/>
      <c r="TKS35" s="287"/>
      <c r="TKT35" s="287"/>
      <c r="TKU35" s="287"/>
      <c r="TKV35" s="287"/>
      <c r="TKW35" s="287"/>
      <c r="TKX35" s="287"/>
      <c r="TKY35" s="287"/>
      <c r="TKZ35" s="287"/>
      <c r="TLA35" s="287"/>
      <c r="TLB35" s="287"/>
      <c r="TLC35" s="287"/>
      <c r="TLD35" s="287"/>
      <c r="TLE35" s="287"/>
      <c r="TLF35" s="287"/>
      <c r="TLG35" s="287"/>
      <c r="TLH35" s="287"/>
      <c r="TLI35" s="287"/>
      <c r="TLJ35" s="287"/>
      <c r="TLK35" s="287"/>
      <c r="TLL35" s="287"/>
      <c r="TLM35" s="287"/>
      <c r="TLN35" s="287"/>
      <c r="TLO35" s="287"/>
      <c r="TLP35" s="287"/>
      <c r="TLQ35" s="287"/>
      <c r="TLR35" s="287"/>
      <c r="TLS35" s="287"/>
      <c r="TLT35" s="287"/>
      <c r="TLU35" s="287"/>
      <c r="TLV35" s="287"/>
      <c r="TLW35" s="287"/>
      <c r="TLX35" s="287"/>
      <c r="TLY35" s="287"/>
      <c r="TLZ35" s="287"/>
      <c r="TMA35" s="287"/>
      <c r="TMB35" s="287"/>
      <c r="TMC35" s="287"/>
      <c r="TMD35" s="287"/>
      <c r="TME35" s="287"/>
      <c r="TMF35" s="287"/>
      <c r="TMG35" s="287"/>
      <c r="TMH35" s="287"/>
      <c r="TMI35" s="287"/>
      <c r="TMJ35" s="287"/>
      <c r="TMK35" s="287"/>
      <c r="TML35" s="287"/>
      <c r="TMM35" s="287"/>
      <c r="TMN35" s="287"/>
      <c r="TMO35" s="287"/>
      <c r="TMP35" s="287"/>
      <c r="TMQ35" s="287"/>
      <c r="TMR35" s="287"/>
      <c r="TMS35" s="287"/>
      <c r="TMT35" s="287"/>
      <c r="TMU35" s="287"/>
      <c r="TMV35" s="287"/>
      <c r="TMW35" s="287"/>
      <c r="TMX35" s="287"/>
      <c r="TMY35" s="287"/>
      <c r="TMZ35" s="287"/>
      <c r="TNA35" s="287"/>
      <c r="TNB35" s="287"/>
      <c r="TNC35" s="287"/>
      <c r="TND35" s="287"/>
      <c r="TNE35" s="287"/>
      <c r="TNF35" s="287"/>
      <c r="TNG35" s="287"/>
      <c r="TNH35" s="287"/>
      <c r="TNI35" s="287"/>
      <c r="TNJ35" s="287"/>
      <c r="TNK35" s="287"/>
      <c r="TNL35" s="287"/>
      <c r="TNM35" s="287"/>
      <c r="TNN35" s="287"/>
      <c r="TNO35" s="287"/>
      <c r="TNP35" s="287"/>
      <c r="TNQ35" s="287"/>
      <c r="TNR35" s="287"/>
      <c r="TNS35" s="287"/>
      <c r="TNT35" s="287"/>
      <c r="TNU35" s="287"/>
      <c r="TNV35" s="287"/>
      <c r="TNW35" s="287"/>
      <c r="TNX35" s="287"/>
      <c r="TNY35" s="287"/>
      <c r="TNZ35" s="287"/>
      <c r="TOA35" s="287"/>
      <c r="TOB35" s="287"/>
      <c r="TOC35" s="287"/>
      <c r="TOD35" s="287"/>
      <c r="TOE35" s="287"/>
      <c r="TOF35" s="287"/>
      <c r="TOG35" s="287"/>
      <c r="TOH35" s="287"/>
      <c r="TOI35" s="287"/>
      <c r="TOJ35" s="287"/>
      <c r="TOK35" s="287"/>
      <c r="TOL35" s="287"/>
      <c r="TOM35" s="287"/>
      <c r="TON35" s="287"/>
      <c r="TOO35" s="287"/>
      <c r="TOP35" s="287"/>
      <c r="TOQ35" s="287"/>
      <c r="TOR35" s="287"/>
      <c r="TOS35" s="287"/>
      <c r="TOT35" s="287"/>
      <c r="TOU35" s="287"/>
      <c r="TOV35" s="287"/>
      <c r="TOW35" s="287"/>
      <c r="TOX35" s="287"/>
      <c r="TOY35" s="287"/>
      <c r="TOZ35" s="287"/>
      <c r="TPA35" s="287"/>
      <c r="TPB35" s="287"/>
      <c r="TPC35" s="287"/>
      <c r="TPD35" s="287"/>
      <c r="TPE35" s="287"/>
      <c r="TPF35" s="287"/>
      <c r="TPG35" s="287"/>
      <c r="TPH35" s="287"/>
      <c r="TPI35" s="287"/>
      <c r="TPJ35" s="287"/>
      <c r="TPK35" s="287"/>
      <c r="TPL35" s="287"/>
      <c r="TPM35" s="287"/>
      <c r="TPN35" s="287"/>
      <c r="TPO35" s="287"/>
      <c r="TPP35" s="287"/>
      <c r="TPQ35" s="287"/>
      <c r="TPR35" s="287"/>
      <c r="TPS35" s="287"/>
      <c r="TPT35" s="287"/>
      <c r="TPU35" s="287"/>
      <c r="TPV35" s="287"/>
      <c r="TPW35" s="287"/>
      <c r="TPX35" s="287"/>
      <c r="TPY35" s="287"/>
      <c r="TPZ35" s="287"/>
      <c r="TQA35" s="287"/>
      <c r="TQB35" s="287"/>
      <c r="TQC35" s="287"/>
      <c r="TQD35" s="287"/>
      <c r="TQE35" s="287"/>
      <c r="TQF35" s="287"/>
      <c r="TQG35" s="287"/>
      <c r="TQH35" s="287"/>
      <c r="TQI35" s="287"/>
      <c r="TQJ35" s="287"/>
      <c r="TQK35" s="287"/>
      <c r="TQL35" s="287"/>
      <c r="TQM35" s="287"/>
      <c r="TQN35" s="287"/>
      <c r="TQO35" s="287"/>
      <c r="TQP35" s="287"/>
      <c r="TQQ35" s="287"/>
      <c r="TQR35" s="287"/>
      <c r="TQS35" s="287"/>
      <c r="TQT35" s="287"/>
      <c r="TQU35" s="287"/>
      <c r="TQV35" s="287"/>
      <c r="TQW35" s="287"/>
      <c r="TQX35" s="287"/>
      <c r="TQY35" s="287"/>
      <c r="TQZ35" s="287"/>
      <c r="TRA35" s="287"/>
      <c r="TRB35" s="287"/>
      <c r="TRC35" s="287"/>
      <c r="TRD35" s="287"/>
      <c r="TRE35" s="287"/>
      <c r="TRF35" s="287"/>
      <c r="TRG35" s="287"/>
      <c r="TRH35" s="287"/>
      <c r="TRI35" s="287"/>
      <c r="TRJ35" s="287"/>
      <c r="TRK35" s="287"/>
      <c r="TRL35" s="287"/>
      <c r="TRM35" s="287"/>
      <c r="TRN35" s="287"/>
      <c r="TRO35" s="287"/>
      <c r="TRP35" s="287"/>
      <c r="TRQ35" s="287"/>
      <c r="TRR35" s="287"/>
      <c r="TRS35" s="287"/>
      <c r="TRT35" s="287"/>
      <c r="TRU35" s="287"/>
      <c r="TRV35" s="287"/>
      <c r="TRW35" s="287"/>
      <c r="TRX35" s="287"/>
      <c r="TRY35" s="287"/>
      <c r="TRZ35" s="287"/>
      <c r="TSA35" s="287"/>
      <c r="TSB35" s="287"/>
      <c r="TSC35" s="287"/>
      <c r="TSD35" s="287"/>
      <c r="TSE35" s="287"/>
      <c r="TSF35" s="287"/>
      <c r="TSG35" s="287"/>
      <c r="TSH35" s="287"/>
      <c r="TSI35" s="287"/>
      <c r="TSJ35" s="287"/>
      <c r="TSK35" s="287"/>
      <c r="TSL35" s="287"/>
      <c r="TSM35" s="287"/>
      <c r="TSN35" s="287"/>
      <c r="TSO35" s="287"/>
      <c r="TSP35" s="287"/>
      <c r="TSQ35" s="287"/>
      <c r="TSR35" s="287"/>
      <c r="TSS35" s="287"/>
      <c r="TST35" s="287"/>
      <c r="TSU35" s="287"/>
      <c r="TSV35" s="287"/>
      <c r="TSW35" s="287"/>
      <c r="TSX35" s="287"/>
      <c r="TSY35" s="287"/>
      <c r="TSZ35" s="287"/>
      <c r="TTA35" s="287"/>
      <c r="TTB35" s="287"/>
      <c r="TTC35" s="287"/>
      <c r="TTD35" s="287"/>
      <c r="TTE35" s="287"/>
      <c r="TTF35" s="287"/>
      <c r="TTG35" s="287"/>
      <c r="TTH35" s="287"/>
      <c r="TTI35" s="287"/>
      <c r="TTJ35" s="287"/>
      <c r="TTK35" s="287"/>
      <c r="TTL35" s="287"/>
      <c r="TTM35" s="287"/>
      <c r="TTN35" s="287"/>
      <c r="TTO35" s="287"/>
      <c r="TTP35" s="287"/>
      <c r="TTQ35" s="287"/>
      <c r="TTR35" s="287"/>
      <c r="TTS35" s="287"/>
      <c r="TTT35" s="287"/>
      <c r="TTU35" s="287"/>
      <c r="TTV35" s="287"/>
      <c r="TTW35" s="287"/>
      <c r="TTX35" s="287"/>
      <c r="TTY35" s="287"/>
      <c r="TTZ35" s="287"/>
      <c r="TUA35" s="287"/>
      <c r="TUB35" s="287"/>
      <c r="TUC35" s="287"/>
      <c r="TUD35" s="287"/>
      <c r="TUE35" s="287"/>
      <c r="TUF35" s="287"/>
      <c r="TUG35" s="287"/>
      <c r="TUH35" s="287"/>
      <c r="TUI35" s="287"/>
      <c r="TUJ35" s="287"/>
      <c r="TUK35" s="287"/>
      <c r="TUL35" s="287"/>
      <c r="TUM35" s="287"/>
      <c r="TUN35" s="287"/>
      <c r="TUO35" s="287"/>
      <c r="TUP35" s="287"/>
      <c r="TUQ35" s="287"/>
      <c r="TUR35" s="287"/>
      <c r="TUS35" s="287"/>
      <c r="TUT35" s="287"/>
      <c r="TUU35" s="287"/>
      <c r="TUV35" s="287"/>
      <c r="TUW35" s="287"/>
      <c r="TUX35" s="287"/>
      <c r="TUY35" s="287"/>
      <c r="TUZ35" s="287"/>
      <c r="TVA35" s="287"/>
      <c r="TVB35" s="287"/>
      <c r="TVC35" s="287"/>
      <c r="TVD35" s="287"/>
      <c r="TVE35" s="287"/>
      <c r="TVF35" s="287"/>
      <c r="TVG35" s="287"/>
      <c r="TVH35" s="287"/>
      <c r="TVI35" s="287"/>
      <c r="TVJ35" s="287"/>
      <c r="TVK35" s="287"/>
      <c r="TVL35" s="287"/>
      <c r="TVM35" s="287"/>
      <c r="TVN35" s="287"/>
      <c r="TVO35" s="287"/>
      <c r="TVP35" s="287"/>
      <c r="TVQ35" s="287"/>
      <c r="TVR35" s="287"/>
      <c r="TVS35" s="287"/>
      <c r="TVT35" s="287"/>
      <c r="TVU35" s="287"/>
      <c r="TVV35" s="287"/>
      <c r="TVW35" s="287"/>
      <c r="TVX35" s="287"/>
      <c r="TVY35" s="287"/>
      <c r="TVZ35" s="287"/>
      <c r="TWA35" s="287"/>
      <c r="TWB35" s="287"/>
      <c r="TWC35" s="287"/>
      <c r="TWD35" s="287"/>
      <c r="TWE35" s="287"/>
      <c r="TWF35" s="287"/>
      <c r="TWG35" s="287"/>
      <c r="TWH35" s="287"/>
      <c r="TWI35" s="287"/>
      <c r="TWJ35" s="287"/>
      <c r="TWK35" s="287"/>
      <c r="TWL35" s="287"/>
      <c r="TWM35" s="287"/>
      <c r="TWN35" s="287"/>
      <c r="TWO35" s="287"/>
      <c r="TWP35" s="287"/>
      <c r="TWQ35" s="287"/>
      <c r="TWR35" s="287"/>
      <c r="TWS35" s="287"/>
      <c r="TWT35" s="287"/>
      <c r="TWU35" s="287"/>
      <c r="TWV35" s="287"/>
      <c r="TWW35" s="287"/>
      <c r="TWX35" s="287"/>
      <c r="TWY35" s="287"/>
      <c r="TWZ35" s="287"/>
      <c r="TXA35" s="287"/>
      <c r="TXB35" s="287"/>
      <c r="TXC35" s="287"/>
      <c r="TXD35" s="287"/>
      <c r="TXE35" s="287"/>
      <c r="TXF35" s="287"/>
      <c r="TXG35" s="287"/>
      <c r="TXH35" s="287"/>
      <c r="TXI35" s="287"/>
      <c r="TXJ35" s="287"/>
      <c r="TXK35" s="287"/>
      <c r="TXL35" s="287"/>
      <c r="TXM35" s="287"/>
      <c r="TXN35" s="287"/>
      <c r="TXO35" s="287"/>
      <c r="TXP35" s="287"/>
      <c r="TXQ35" s="287"/>
      <c r="TXR35" s="287"/>
      <c r="TXS35" s="287"/>
      <c r="TXT35" s="287"/>
      <c r="TXU35" s="287"/>
      <c r="TXV35" s="287"/>
      <c r="TXW35" s="287"/>
      <c r="TXX35" s="287"/>
      <c r="TXY35" s="287"/>
      <c r="TXZ35" s="287"/>
      <c r="TYA35" s="287"/>
      <c r="TYB35" s="287"/>
      <c r="TYC35" s="287"/>
      <c r="TYD35" s="287"/>
      <c r="TYE35" s="287"/>
      <c r="TYF35" s="287"/>
      <c r="TYG35" s="287"/>
      <c r="TYH35" s="287"/>
      <c r="TYI35" s="287"/>
      <c r="TYJ35" s="287"/>
      <c r="TYK35" s="287"/>
      <c r="TYL35" s="287"/>
      <c r="TYM35" s="287"/>
      <c r="TYN35" s="287"/>
      <c r="TYO35" s="287"/>
      <c r="TYP35" s="287"/>
      <c r="TYQ35" s="287"/>
      <c r="TYR35" s="287"/>
      <c r="TYS35" s="287"/>
      <c r="TYT35" s="287"/>
      <c r="TYU35" s="287"/>
      <c r="TYV35" s="287"/>
      <c r="TYW35" s="287"/>
      <c r="TYX35" s="287"/>
      <c r="TYY35" s="287"/>
      <c r="TYZ35" s="287"/>
      <c r="TZA35" s="287"/>
      <c r="TZB35" s="287"/>
      <c r="TZC35" s="287"/>
      <c r="TZD35" s="287"/>
      <c r="TZE35" s="287"/>
      <c r="TZF35" s="287"/>
      <c r="TZG35" s="287"/>
      <c r="TZH35" s="287"/>
      <c r="TZI35" s="287"/>
      <c r="TZJ35" s="287"/>
      <c r="TZK35" s="287"/>
      <c r="TZL35" s="287"/>
      <c r="TZM35" s="287"/>
      <c r="TZN35" s="287"/>
      <c r="TZO35" s="287"/>
      <c r="TZP35" s="287"/>
      <c r="TZQ35" s="287"/>
      <c r="TZR35" s="287"/>
      <c r="TZS35" s="287"/>
      <c r="TZT35" s="287"/>
      <c r="TZU35" s="287"/>
      <c r="TZV35" s="287"/>
      <c r="TZW35" s="287"/>
      <c r="TZX35" s="287"/>
      <c r="TZY35" s="287"/>
      <c r="TZZ35" s="287"/>
      <c r="UAA35" s="287"/>
      <c r="UAB35" s="287"/>
      <c r="UAC35" s="287"/>
      <c r="UAD35" s="287"/>
      <c r="UAE35" s="287"/>
      <c r="UAF35" s="287"/>
      <c r="UAG35" s="287"/>
      <c r="UAH35" s="287"/>
      <c r="UAI35" s="287"/>
      <c r="UAJ35" s="287"/>
      <c r="UAK35" s="287"/>
      <c r="UAL35" s="287"/>
      <c r="UAM35" s="287"/>
      <c r="UAN35" s="287"/>
      <c r="UAO35" s="287"/>
      <c r="UAP35" s="287"/>
      <c r="UAQ35" s="287"/>
      <c r="UAR35" s="287"/>
      <c r="UAS35" s="287"/>
      <c r="UAT35" s="287"/>
      <c r="UAU35" s="287"/>
      <c r="UAV35" s="287"/>
      <c r="UAW35" s="287"/>
      <c r="UAX35" s="287"/>
      <c r="UAY35" s="287"/>
      <c r="UAZ35" s="287"/>
      <c r="UBA35" s="287"/>
      <c r="UBB35" s="287"/>
      <c r="UBC35" s="287"/>
      <c r="UBD35" s="287"/>
      <c r="UBE35" s="287"/>
      <c r="UBF35" s="287"/>
      <c r="UBG35" s="287"/>
      <c r="UBH35" s="287"/>
      <c r="UBI35" s="287"/>
      <c r="UBJ35" s="287"/>
      <c r="UBK35" s="287"/>
      <c r="UBL35" s="287"/>
      <c r="UBM35" s="287"/>
      <c r="UBN35" s="287"/>
      <c r="UBO35" s="287"/>
      <c r="UBP35" s="287"/>
      <c r="UBQ35" s="287"/>
      <c r="UBR35" s="287"/>
      <c r="UBS35" s="287"/>
      <c r="UBT35" s="287"/>
      <c r="UBU35" s="287"/>
      <c r="UBV35" s="287"/>
      <c r="UBW35" s="287"/>
      <c r="UBX35" s="287"/>
      <c r="UBY35" s="287"/>
      <c r="UBZ35" s="287"/>
      <c r="UCA35" s="287"/>
      <c r="UCB35" s="287"/>
      <c r="UCC35" s="287"/>
      <c r="UCD35" s="287"/>
      <c r="UCE35" s="287"/>
      <c r="UCF35" s="287"/>
      <c r="UCG35" s="287"/>
      <c r="UCH35" s="287"/>
      <c r="UCI35" s="287"/>
      <c r="UCJ35" s="287"/>
      <c r="UCK35" s="287"/>
      <c r="UCL35" s="287"/>
      <c r="UCM35" s="287"/>
      <c r="UCN35" s="287"/>
      <c r="UCO35" s="287"/>
      <c r="UCP35" s="287"/>
      <c r="UCQ35" s="287"/>
      <c r="UCR35" s="287"/>
      <c r="UCS35" s="287"/>
      <c r="UCT35" s="287"/>
      <c r="UCU35" s="287"/>
      <c r="UCV35" s="287"/>
      <c r="UCW35" s="287"/>
      <c r="UCX35" s="287"/>
      <c r="UCY35" s="287"/>
      <c r="UCZ35" s="287"/>
      <c r="UDA35" s="287"/>
      <c r="UDB35" s="287"/>
      <c r="UDC35" s="287"/>
      <c r="UDD35" s="287"/>
      <c r="UDE35" s="287"/>
      <c r="UDF35" s="287"/>
      <c r="UDG35" s="287"/>
      <c r="UDH35" s="287"/>
      <c r="UDI35" s="287"/>
      <c r="UDJ35" s="287"/>
      <c r="UDK35" s="287"/>
      <c r="UDL35" s="287"/>
      <c r="UDM35" s="287"/>
      <c r="UDN35" s="287"/>
      <c r="UDO35" s="287"/>
      <c r="UDP35" s="287"/>
      <c r="UDQ35" s="287"/>
      <c r="UDR35" s="287"/>
      <c r="UDS35" s="287"/>
      <c r="UDT35" s="287"/>
      <c r="UDU35" s="287"/>
      <c r="UDV35" s="287"/>
      <c r="UDW35" s="287"/>
      <c r="UDX35" s="287"/>
      <c r="UDY35" s="287"/>
      <c r="UDZ35" s="287"/>
      <c r="UEA35" s="287"/>
      <c r="UEB35" s="287"/>
      <c r="UEC35" s="287"/>
      <c r="UED35" s="287"/>
      <c r="UEE35" s="287"/>
      <c r="UEF35" s="287"/>
      <c r="UEG35" s="287"/>
      <c r="UEH35" s="287"/>
      <c r="UEI35" s="287"/>
      <c r="UEJ35" s="287"/>
      <c r="UEK35" s="287"/>
      <c r="UEL35" s="287"/>
      <c r="UEM35" s="287"/>
      <c r="UEN35" s="287"/>
      <c r="UEO35" s="287"/>
      <c r="UEP35" s="287"/>
      <c r="UEQ35" s="287"/>
      <c r="UER35" s="287"/>
      <c r="UES35" s="287"/>
      <c r="UET35" s="287"/>
      <c r="UEU35" s="287"/>
      <c r="UEV35" s="287"/>
      <c r="UEW35" s="287"/>
      <c r="UEX35" s="287"/>
      <c r="UEY35" s="287"/>
      <c r="UEZ35" s="287"/>
      <c r="UFA35" s="287"/>
      <c r="UFB35" s="287"/>
      <c r="UFC35" s="287"/>
      <c r="UFD35" s="287"/>
      <c r="UFE35" s="287"/>
      <c r="UFF35" s="287"/>
      <c r="UFG35" s="287"/>
      <c r="UFH35" s="287"/>
      <c r="UFI35" s="287"/>
      <c r="UFJ35" s="287"/>
      <c r="UFK35" s="287"/>
      <c r="UFL35" s="287"/>
      <c r="UFM35" s="287"/>
      <c r="UFN35" s="287"/>
      <c r="UFO35" s="287"/>
      <c r="UFP35" s="287"/>
      <c r="UFQ35" s="287"/>
      <c r="UFR35" s="287"/>
      <c r="UFS35" s="287"/>
      <c r="UFT35" s="287"/>
      <c r="UFU35" s="287"/>
      <c r="UFV35" s="287"/>
      <c r="UFW35" s="287"/>
      <c r="UFX35" s="287"/>
      <c r="UFY35" s="287"/>
      <c r="UFZ35" s="287"/>
      <c r="UGA35" s="287"/>
      <c r="UGB35" s="287"/>
      <c r="UGC35" s="287"/>
      <c r="UGD35" s="287"/>
      <c r="UGE35" s="287"/>
      <c r="UGF35" s="287"/>
      <c r="UGG35" s="287"/>
      <c r="UGH35" s="287"/>
      <c r="UGI35" s="287"/>
      <c r="UGJ35" s="287"/>
      <c r="UGK35" s="287"/>
      <c r="UGL35" s="287"/>
      <c r="UGM35" s="287"/>
      <c r="UGN35" s="287"/>
      <c r="UGO35" s="287"/>
      <c r="UGP35" s="287"/>
      <c r="UGQ35" s="287"/>
      <c r="UGR35" s="287"/>
      <c r="UGS35" s="287"/>
      <c r="UGT35" s="287"/>
      <c r="UGU35" s="287"/>
      <c r="UGV35" s="287"/>
      <c r="UGW35" s="287"/>
      <c r="UGX35" s="287"/>
      <c r="UGY35" s="287"/>
      <c r="UGZ35" s="287"/>
      <c r="UHA35" s="287"/>
      <c r="UHB35" s="287"/>
      <c r="UHC35" s="287"/>
      <c r="UHD35" s="287"/>
      <c r="UHE35" s="287"/>
      <c r="UHF35" s="287"/>
      <c r="UHG35" s="287"/>
      <c r="UHH35" s="287"/>
      <c r="UHI35" s="287"/>
      <c r="UHJ35" s="287"/>
      <c r="UHK35" s="287"/>
      <c r="UHL35" s="287"/>
      <c r="UHM35" s="287"/>
      <c r="UHN35" s="287"/>
      <c r="UHO35" s="287"/>
      <c r="UHP35" s="287"/>
      <c r="UHQ35" s="287"/>
      <c r="UHR35" s="287"/>
      <c r="UHS35" s="287"/>
      <c r="UHT35" s="287"/>
      <c r="UHU35" s="287"/>
      <c r="UHV35" s="287"/>
      <c r="UHW35" s="287"/>
      <c r="UHX35" s="287"/>
      <c r="UHY35" s="287"/>
      <c r="UHZ35" s="287"/>
      <c r="UIA35" s="287"/>
      <c r="UIB35" s="287"/>
      <c r="UIC35" s="287"/>
      <c r="UID35" s="287"/>
      <c r="UIE35" s="287"/>
      <c r="UIF35" s="287"/>
      <c r="UIG35" s="287"/>
      <c r="UIH35" s="287"/>
      <c r="UII35" s="287"/>
      <c r="UIJ35" s="287"/>
      <c r="UIK35" s="287"/>
      <c r="UIL35" s="287"/>
      <c r="UIM35" s="287"/>
      <c r="UIN35" s="287"/>
      <c r="UIO35" s="287"/>
      <c r="UIP35" s="287"/>
      <c r="UIQ35" s="287"/>
      <c r="UIR35" s="287"/>
      <c r="UIS35" s="287"/>
      <c r="UIT35" s="287"/>
      <c r="UIU35" s="287"/>
      <c r="UIV35" s="287"/>
      <c r="UIW35" s="287"/>
      <c r="UIX35" s="287"/>
      <c r="UIY35" s="287"/>
      <c r="UIZ35" s="287"/>
      <c r="UJA35" s="287"/>
      <c r="UJB35" s="287"/>
      <c r="UJC35" s="287"/>
      <c r="UJD35" s="287"/>
      <c r="UJE35" s="287"/>
      <c r="UJF35" s="287"/>
      <c r="UJG35" s="287"/>
      <c r="UJH35" s="287"/>
      <c r="UJI35" s="287"/>
      <c r="UJJ35" s="287"/>
      <c r="UJK35" s="287"/>
      <c r="UJL35" s="287"/>
      <c r="UJM35" s="287"/>
      <c r="UJN35" s="287"/>
      <c r="UJO35" s="287"/>
      <c r="UJP35" s="287"/>
      <c r="UJQ35" s="287"/>
      <c r="UJR35" s="287"/>
      <c r="UJS35" s="287"/>
      <c r="UJT35" s="287"/>
      <c r="UJU35" s="287"/>
      <c r="UJV35" s="287"/>
      <c r="UJW35" s="287"/>
      <c r="UJX35" s="287"/>
      <c r="UJY35" s="287"/>
      <c r="UJZ35" s="287"/>
      <c r="UKA35" s="287"/>
      <c r="UKB35" s="287"/>
      <c r="UKC35" s="287"/>
      <c r="UKD35" s="287"/>
      <c r="UKE35" s="287"/>
      <c r="UKF35" s="287"/>
      <c r="UKG35" s="287"/>
      <c r="UKH35" s="287"/>
      <c r="UKI35" s="287"/>
      <c r="UKJ35" s="287"/>
      <c r="UKK35" s="287"/>
      <c r="UKL35" s="287"/>
      <c r="UKM35" s="287"/>
      <c r="UKN35" s="287"/>
      <c r="UKO35" s="287"/>
      <c r="UKP35" s="287"/>
      <c r="UKQ35" s="287"/>
      <c r="UKR35" s="287"/>
      <c r="UKS35" s="287"/>
      <c r="UKT35" s="287"/>
      <c r="UKU35" s="287"/>
      <c r="UKV35" s="287"/>
      <c r="UKW35" s="287"/>
      <c r="UKX35" s="287"/>
      <c r="UKY35" s="287"/>
      <c r="UKZ35" s="287"/>
      <c r="ULA35" s="287"/>
      <c r="ULB35" s="287"/>
      <c r="ULC35" s="287"/>
      <c r="ULD35" s="287"/>
      <c r="ULE35" s="287"/>
      <c r="ULF35" s="287"/>
      <c r="ULG35" s="287"/>
      <c r="ULH35" s="287"/>
      <c r="ULI35" s="287"/>
      <c r="ULJ35" s="287"/>
      <c r="ULK35" s="287"/>
      <c r="ULL35" s="287"/>
      <c r="ULM35" s="287"/>
      <c r="ULN35" s="287"/>
      <c r="ULO35" s="287"/>
      <c r="ULP35" s="287"/>
      <c r="ULQ35" s="287"/>
      <c r="ULR35" s="287"/>
      <c r="ULS35" s="287"/>
      <c r="ULT35" s="287"/>
      <c r="ULU35" s="287"/>
      <c r="ULV35" s="287"/>
      <c r="ULW35" s="287"/>
      <c r="ULX35" s="287"/>
      <c r="ULY35" s="287"/>
      <c r="ULZ35" s="287"/>
      <c r="UMA35" s="287"/>
      <c r="UMB35" s="287"/>
      <c r="UMC35" s="287"/>
      <c r="UMD35" s="287"/>
      <c r="UME35" s="287"/>
      <c r="UMF35" s="287"/>
      <c r="UMG35" s="287"/>
      <c r="UMH35" s="287"/>
      <c r="UMI35" s="287"/>
      <c r="UMJ35" s="287"/>
      <c r="UMK35" s="287"/>
      <c r="UML35" s="287"/>
      <c r="UMM35" s="287"/>
      <c r="UMN35" s="287"/>
      <c r="UMO35" s="287"/>
      <c r="UMP35" s="287"/>
      <c r="UMQ35" s="287"/>
      <c r="UMR35" s="287"/>
      <c r="UMS35" s="287"/>
      <c r="UMT35" s="287"/>
      <c r="UMU35" s="287"/>
      <c r="UMV35" s="287"/>
      <c r="UMW35" s="287"/>
      <c r="UMX35" s="287"/>
      <c r="UMY35" s="287"/>
      <c r="UMZ35" s="287"/>
      <c r="UNA35" s="287"/>
      <c r="UNB35" s="287"/>
      <c r="UNC35" s="287"/>
      <c r="UND35" s="287"/>
      <c r="UNE35" s="287"/>
      <c r="UNF35" s="287"/>
      <c r="UNG35" s="287"/>
      <c r="UNH35" s="287"/>
      <c r="UNI35" s="287"/>
      <c r="UNJ35" s="287"/>
      <c r="UNK35" s="287"/>
      <c r="UNL35" s="287"/>
      <c r="UNM35" s="287"/>
      <c r="UNN35" s="287"/>
      <c r="UNO35" s="287"/>
      <c r="UNP35" s="287"/>
      <c r="UNQ35" s="287"/>
      <c r="UNR35" s="287"/>
      <c r="UNS35" s="287"/>
      <c r="UNT35" s="287"/>
      <c r="UNU35" s="287"/>
      <c r="UNV35" s="287"/>
      <c r="UNW35" s="287"/>
      <c r="UNX35" s="287"/>
      <c r="UNY35" s="287"/>
      <c r="UNZ35" s="287"/>
      <c r="UOA35" s="287"/>
      <c r="UOB35" s="287"/>
      <c r="UOC35" s="287"/>
      <c r="UOD35" s="287"/>
      <c r="UOE35" s="287"/>
      <c r="UOF35" s="287"/>
      <c r="UOG35" s="287"/>
      <c r="UOH35" s="287"/>
      <c r="UOI35" s="287"/>
      <c r="UOJ35" s="287"/>
      <c r="UOK35" s="287"/>
      <c r="UOL35" s="287"/>
      <c r="UOM35" s="287"/>
      <c r="UON35" s="287"/>
      <c r="UOO35" s="287"/>
      <c r="UOP35" s="287"/>
      <c r="UOQ35" s="287"/>
      <c r="UOR35" s="287"/>
      <c r="UOS35" s="287"/>
      <c r="UOT35" s="287"/>
      <c r="UOU35" s="287"/>
      <c r="UOV35" s="287"/>
      <c r="UOW35" s="287"/>
      <c r="UOX35" s="287"/>
      <c r="UOY35" s="287"/>
      <c r="UOZ35" s="287"/>
      <c r="UPA35" s="287"/>
      <c r="UPB35" s="287"/>
      <c r="UPC35" s="287"/>
      <c r="UPD35" s="287"/>
      <c r="UPE35" s="287"/>
      <c r="UPF35" s="287"/>
      <c r="UPG35" s="287"/>
      <c r="UPH35" s="287"/>
      <c r="UPI35" s="287"/>
      <c r="UPJ35" s="287"/>
      <c r="UPK35" s="287"/>
      <c r="UPL35" s="287"/>
      <c r="UPM35" s="287"/>
      <c r="UPN35" s="287"/>
      <c r="UPO35" s="287"/>
      <c r="UPP35" s="287"/>
      <c r="UPQ35" s="287"/>
      <c r="UPR35" s="287"/>
      <c r="UPS35" s="287"/>
      <c r="UPT35" s="287"/>
      <c r="UPU35" s="287"/>
      <c r="UPV35" s="287"/>
      <c r="UPW35" s="287"/>
      <c r="UPX35" s="287"/>
      <c r="UPY35" s="287"/>
      <c r="UPZ35" s="287"/>
      <c r="UQA35" s="287"/>
      <c r="UQB35" s="287"/>
      <c r="UQC35" s="287"/>
      <c r="UQD35" s="287"/>
      <c r="UQE35" s="287"/>
      <c r="UQF35" s="287"/>
      <c r="UQG35" s="287"/>
      <c r="UQH35" s="287"/>
      <c r="UQI35" s="287"/>
      <c r="UQJ35" s="287"/>
      <c r="UQK35" s="287"/>
      <c r="UQL35" s="287"/>
      <c r="UQM35" s="287"/>
      <c r="UQN35" s="287"/>
      <c r="UQO35" s="287"/>
      <c r="UQP35" s="287"/>
      <c r="UQQ35" s="287"/>
      <c r="UQR35" s="287"/>
      <c r="UQS35" s="287"/>
      <c r="UQT35" s="287"/>
      <c r="UQU35" s="287"/>
      <c r="UQV35" s="287"/>
      <c r="UQW35" s="287"/>
      <c r="UQX35" s="287"/>
      <c r="UQY35" s="287"/>
      <c r="UQZ35" s="287"/>
      <c r="URA35" s="287"/>
      <c r="URB35" s="287"/>
      <c r="URC35" s="287"/>
      <c r="URD35" s="287"/>
      <c r="URE35" s="287"/>
      <c r="URF35" s="287"/>
      <c r="URG35" s="287"/>
      <c r="URH35" s="287"/>
      <c r="URI35" s="287"/>
      <c r="URJ35" s="287"/>
      <c r="URK35" s="287"/>
      <c r="URL35" s="287"/>
      <c r="URM35" s="287"/>
      <c r="URN35" s="287"/>
      <c r="URO35" s="287"/>
      <c r="URP35" s="287"/>
      <c r="URQ35" s="287"/>
      <c r="URR35" s="287"/>
      <c r="URS35" s="287"/>
      <c r="URT35" s="287"/>
      <c r="URU35" s="287"/>
      <c r="URV35" s="287"/>
      <c r="URW35" s="287"/>
      <c r="URX35" s="287"/>
      <c r="URY35" s="287"/>
      <c r="URZ35" s="287"/>
      <c r="USA35" s="287"/>
      <c r="USB35" s="287"/>
      <c r="USC35" s="287"/>
      <c r="USD35" s="287"/>
      <c r="USE35" s="287"/>
      <c r="USF35" s="287"/>
      <c r="USG35" s="287"/>
      <c r="USH35" s="287"/>
      <c r="USI35" s="287"/>
      <c r="USJ35" s="287"/>
      <c r="USK35" s="287"/>
      <c r="USL35" s="287"/>
      <c r="USM35" s="287"/>
      <c r="USN35" s="287"/>
      <c r="USO35" s="287"/>
      <c r="USP35" s="287"/>
      <c r="USQ35" s="287"/>
      <c r="USR35" s="287"/>
      <c r="USS35" s="287"/>
      <c r="UST35" s="287"/>
      <c r="USU35" s="287"/>
      <c r="USV35" s="287"/>
      <c r="USW35" s="287"/>
      <c r="USX35" s="287"/>
      <c r="USY35" s="287"/>
      <c r="USZ35" s="287"/>
      <c r="UTA35" s="287"/>
      <c r="UTB35" s="287"/>
      <c r="UTC35" s="287"/>
      <c r="UTD35" s="287"/>
      <c r="UTE35" s="287"/>
      <c r="UTF35" s="287"/>
      <c r="UTG35" s="287"/>
      <c r="UTH35" s="287"/>
      <c r="UTI35" s="287"/>
      <c r="UTJ35" s="287"/>
      <c r="UTK35" s="287"/>
      <c r="UTL35" s="287"/>
      <c r="UTM35" s="287"/>
      <c r="UTN35" s="287"/>
      <c r="UTO35" s="287"/>
      <c r="UTP35" s="287"/>
      <c r="UTQ35" s="287"/>
      <c r="UTR35" s="287"/>
      <c r="UTS35" s="287"/>
      <c r="UTT35" s="287"/>
      <c r="UTU35" s="287"/>
      <c r="UTV35" s="287"/>
      <c r="UTW35" s="287"/>
      <c r="UTX35" s="287"/>
      <c r="UTY35" s="287"/>
      <c r="UTZ35" s="287"/>
      <c r="UUA35" s="287"/>
      <c r="UUB35" s="287"/>
      <c r="UUC35" s="287"/>
      <c r="UUD35" s="287"/>
      <c r="UUE35" s="287"/>
      <c r="UUF35" s="287"/>
      <c r="UUG35" s="287"/>
      <c r="UUH35" s="287"/>
      <c r="UUI35" s="287"/>
      <c r="UUJ35" s="287"/>
      <c r="UUK35" s="287"/>
      <c r="UUL35" s="287"/>
      <c r="UUM35" s="287"/>
      <c r="UUN35" s="287"/>
      <c r="UUO35" s="287"/>
      <c r="UUP35" s="287"/>
      <c r="UUQ35" s="287"/>
      <c r="UUR35" s="287"/>
      <c r="UUS35" s="287"/>
      <c r="UUT35" s="287"/>
      <c r="UUU35" s="287"/>
      <c r="UUV35" s="287"/>
      <c r="UUW35" s="287"/>
      <c r="UUX35" s="287"/>
      <c r="UUY35" s="287"/>
      <c r="UUZ35" s="287"/>
      <c r="UVA35" s="287"/>
      <c r="UVB35" s="287"/>
      <c r="UVC35" s="287"/>
      <c r="UVD35" s="287"/>
      <c r="UVE35" s="287"/>
      <c r="UVF35" s="287"/>
      <c r="UVG35" s="287"/>
      <c r="UVH35" s="287"/>
      <c r="UVI35" s="287"/>
      <c r="UVJ35" s="287"/>
      <c r="UVK35" s="287"/>
      <c r="UVL35" s="287"/>
      <c r="UVM35" s="287"/>
      <c r="UVN35" s="287"/>
      <c r="UVO35" s="287"/>
      <c r="UVP35" s="287"/>
      <c r="UVQ35" s="287"/>
      <c r="UVR35" s="287"/>
      <c r="UVS35" s="287"/>
      <c r="UVT35" s="287"/>
      <c r="UVU35" s="287"/>
      <c r="UVV35" s="287"/>
      <c r="UVW35" s="287"/>
      <c r="UVX35" s="287"/>
      <c r="UVY35" s="287"/>
      <c r="UVZ35" s="287"/>
      <c r="UWA35" s="287"/>
      <c r="UWB35" s="287"/>
      <c r="UWC35" s="287"/>
      <c r="UWD35" s="287"/>
      <c r="UWE35" s="287"/>
      <c r="UWF35" s="287"/>
      <c r="UWG35" s="287"/>
      <c r="UWH35" s="287"/>
      <c r="UWI35" s="287"/>
      <c r="UWJ35" s="287"/>
      <c r="UWK35" s="287"/>
      <c r="UWL35" s="287"/>
      <c r="UWM35" s="287"/>
      <c r="UWN35" s="287"/>
      <c r="UWO35" s="287"/>
      <c r="UWP35" s="287"/>
      <c r="UWQ35" s="287"/>
      <c r="UWR35" s="287"/>
      <c r="UWS35" s="287"/>
      <c r="UWT35" s="287"/>
      <c r="UWU35" s="287"/>
      <c r="UWV35" s="287"/>
      <c r="UWW35" s="287"/>
      <c r="UWX35" s="287"/>
      <c r="UWY35" s="287"/>
      <c r="UWZ35" s="287"/>
      <c r="UXA35" s="287"/>
      <c r="UXB35" s="287"/>
      <c r="UXC35" s="287"/>
      <c r="UXD35" s="287"/>
      <c r="UXE35" s="287"/>
      <c r="UXF35" s="287"/>
      <c r="UXG35" s="287"/>
      <c r="UXH35" s="287"/>
      <c r="UXI35" s="287"/>
      <c r="UXJ35" s="287"/>
      <c r="UXK35" s="287"/>
      <c r="UXL35" s="287"/>
      <c r="UXM35" s="287"/>
      <c r="UXN35" s="287"/>
      <c r="UXO35" s="287"/>
      <c r="UXP35" s="287"/>
      <c r="UXQ35" s="287"/>
      <c r="UXR35" s="287"/>
      <c r="UXS35" s="287"/>
      <c r="UXT35" s="287"/>
      <c r="UXU35" s="287"/>
      <c r="UXV35" s="287"/>
      <c r="UXW35" s="287"/>
      <c r="UXX35" s="287"/>
      <c r="UXY35" s="287"/>
      <c r="UXZ35" s="287"/>
      <c r="UYA35" s="287"/>
      <c r="UYB35" s="287"/>
      <c r="UYC35" s="287"/>
      <c r="UYD35" s="287"/>
      <c r="UYE35" s="287"/>
      <c r="UYF35" s="287"/>
      <c r="UYG35" s="287"/>
      <c r="UYH35" s="287"/>
      <c r="UYI35" s="287"/>
      <c r="UYJ35" s="287"/>
      <c r="UYK35" s="287"/>
      <c r="UYL35" s="287"/>
      <c r="UYM35" s="287"/>
      <c r="UYN35" s="287"/>
      <c r="UYO35" s="287"/>
      <c r="UYP35" s="287"/>
      <c r="UYQ35" s="287"/>
      <c r="UYR35" s="287"/>
      <c r="UYS35" s="287"/>
      <c r="UYT35" s="287"/>
      <c r="UYU35" s="287"/>
      <c r="UYV35" s="287"/>
      <c r="UYW35" s="287"/>
      <c r="UYX35" s="287"/>
      <c r="UYY35" s="287"/>
      <c r="UYZ35" s="287"/>
      <c r="UZA35" s="287"/>
      <c r="UZB35" s="287"/>
      <c r="UZC35" s="287"/>
      <c r="UZD35" s="287"/>
      <c r="UZE35" s="287"/>
      <c r="UZF35" s="287"/>
      <c r="UZG35" s="287"/>
      <c r="UZH35" s="287"/>
      <c r="UZI35" s="287"/>
      <c r="UZJ35" s="287"/>
      <c r="UZK35" s="287"/>
      <c r="UZL35" s="287"/>
      <c r="UZM35" s="287"/>
      <c r="UZN35" s="287"/>
      <c r="UZO35" s="287"/>
      <c r="UZP35" s="287"/>
      <c r="UZQ35" s="287"/>
      <c r="UZR35" s="287"/>
      <c r="UZS35" s="287"/>
      <c r="UZT35" s="287"/>
      <c r="UZU35" s="287"/>
      <c r="UZV35" s="287"/>
      <c r="UZW35" s="287"/>
      <c r="UZX35" s="287"/>
      <c r="UZY35" s="287"/>
      <c r="UZZ35" s="287"/>
      <c r="VAA35" s="287"/>
      <c r="VAB35" s="287"/>
      <c r="VAC35" s="287"/>
      <c r="VAD35" s="287"/>
      <c r="VAE35" s="287"/>
      <c r="VAF35" s="287"/>
      <c r="VAG35" s="287"/>
      <c r="VAH35" s="287"/>
      <c r="VAI35" s="287"/>
      <c r="VAJ35" s="287"/>
      <c r="VAK35" s="287"/>
      <c r="VAL35" s="287"/>
      <c r="VAM35" s="287"/>
      <c r="VAN35" s="287"/>
      <c r="VAO35" s="287"/>
      <c r="VAP35" s="287"/>
      <c r="VAQ35" s="287"/>
      <c r="VAR35" s="287"/>
      <c r="VAS35" s="287"/>
      <c r="VAT35" s="287"/>
      <c r="VAU35" s="287"/>
      <c r="VAV35" s="287"/>
      <c r="VAW35" s="287"/>
      <c r="VAX35" s="287"/>
      <c r="VAY35" s="287"/>
      <c r="VAZ35" s="287"/>
      <c r="VBA35" s="287"/>
      <c r="VBB35" s="287"/>
      <c r="VBC35" s="287"/>
      <c r="VBD35" s="287"/>
      <c r="VBE35" s="287"/>
      <c r="VBF35" s="287"/>
      <c r="VBG35" s="287"/>
      <c r="VBH35" s="287"/>
      <c r="VBI35" s="287"/>
      <c r="VBJ35" s="287"/>
      <c r="VBK35" s="287"/>
      <c r="VBL35" s="287"/>
      <c r="VBM35" s="287"/>
      <c r="VBN35" s="287"/>
      <c r="VBO35" s="287"/>
      <c r="VBP35" s="287"/>
      <c r="VBQ35" s="287"/>
      <c r="VBR35" s="287"/>
      <c r="VBS35" s="287"/>
      <c r="VBT35" s="287"/>
      <c r="VBU35" s="287"/>
      <c r="VBV35" s="287"/>
      <c r="VBW35" s="287"/>
      <c r="VBX35" s="287"/>
      <c r="VBY35" s="287"/>
      <c r="VBZ35" s="287"/>
      <c r="VCA35" s="287"/>
      <c r="VCB35" s="287"/>
      <c r="VCC35" s="287"/>
      <c r="VCD35" s="287"/>
      <c r="VCE35" s="287"/>
      <c r="VCF35" s="287"/>
      <c r="VCG35" s="287"/>
      <c r="VCH35" s="287"/>
      <c r="VCI35" s="287"/>
      <c r="VCJ35" s="287"/>
      <c r="VCK35" s="287"/>
      <c r="VCL35" s="287"/>
      <c r="VCM35" s="287"/>
      <c r="VCN35" s="287"/>
      <c r="VCO35" s="287"/>
      <c r="VCP35" s="287"/>
      <c r="VCQ35" s="287"/>
      <c r="VCR35" s="287"/>
      <c r="VCS35" s="287"/>
      <c r="VCT35" s="287"/>
      <c r="VCU35" s="287"/>
      <c r="VCV35" s="287"/>
      <c r="VCW35" s="287"/>
      <c r="VCX35" s="287"/>
      <c r="VCY35" s="287"/>
      <c r="VCZ35" s="287"/>
      <c r="VDA35" s="287"/>
      <c r="VDB35" s="287"/>
      <c r="VDC35" s="287"/>
      <c r="VDD35" s="287"/>
      <c r="VDE35" s="287"/>
      <c r="VDF35" s="287"/>
      <c r="VDG35" s="287"/>
      <c r="VDH35" s="287"/>
      <c r="VDI35" s="287"/>
      <c r="VDJ35" s="287"/>
      <c r="VDK35" s="287"/>
      <c r="VDL35" s="287"/>
      <c r="VDM35" s="287"/>
      <c r="VDN35" s="287"/>
      <c r="VDO35" s="287"/>
      <c r="VDP35" s="287"/>
      <c r="VDQ35" s="287"/>
      <c r="VDR35" s="287"/>
      <c r="VDS35" s="287"/>
      <c r="VDT35" s="287"/>
      <c r="VDU35" s="287"/>
      <c r="VDV35" s="287"/>
      <c r="VDW35" s="287"/>
      <c r="VDX35" s="287"/>
      <c r="VDY35" s="287"/>
      <c r="VDZ35" s="287"/>
      <c r="VEA35" s="287"/>
      <c r="VEB35" s="287"/>
      <c r="VEC35" s="287"/>
      <c r="VED35" s="287"/>
      <c r="VEE35" s="287"/>
      <c r="VEF35" s="287"/>
      <c r="VEG35" s="287"/>
      <c r="VEH35" s="287"/>
      <c r="VEI35" s="287"/>
      <c r="VEJ35" s="287"/>
      <c r="VEK35" s="287"/>
      <c r="VEL35" s="287"/>
      <c r="VEM35" s="287"/>
      <c r="VEN35" s="287"/>
      <c r="VEO35" s="287"/>
      <c r="VEP35" s="287"/>
      <c r="VEQ35" s="287"/>
      <c r="VER35" s="287"/>
      <c r="VES35" s="287"/>
      <c r="VET35" s="287"/>
      <c r="VEU35" s="287"/>
      <c r="VEV35" s="287"/>
      <c r="VEW35" s="287"/>
      <c r="VEX35" s="287"/>
      <c r="VEY35" s="287"/>
      <c r="VEZ35" s="287"/>
      <c r="VFA35" s="287"/>
      <c r="VFB35" s="287"/>
      <c r="VFC35" s="287"/>
      <c r="VFD35" s="287"/>
      <c r="VFE35" s="287"/>
      <c r="VFF35" s="287"/>
      <c r="VFG35" s="287"/>
      <c r="VFH35" s="287"/>
      <c r="VFI35" s="287"/>
      <c r="VFJ35" s="287"/>
      <c r="VFK35" s="287"/>
      <c r="VFL35" s="287"/>
      <c r="VFM35" s="287"/>
      <c r="VFN35" s="287"/>
      <c r="VFO35" s="287"/>
      <c r="VFP35" s="287"/>
      <c r="VFQ35" s="287"/>
      <c r="VFR35" s="287"/>
      <c r="VFS35" s="287"/>
      <c r="VFT35" s="287"/>
      <c r="VFU35" s="287"/>
      <c r="VFV35" s="287"/>
      <c r="VFW35" s="287"/>
      <c r="VFX35" s="287"/>
      <c r="VFY35" s="287"/>
      <c r="VFZ35" s="287"/>
      <c r="VGA35" s="287"/>
      <c r="VGB35" s="287"/>
      <c r="VGC35" s="287"/>
      <c r="VGD35" s="287"/>
      <c r="VGE35" s="287"/>
      <c r="VGF35" s="287"/>
      <c r="VGG35" s="287"/>
      <c r="VGH35" s="287"/>
      <c r="VGI35" s="287"/>
      <c r="VGJ35" s="287"/>
      <c r="VGK35" s="287"/>
      <c r="VGL35" s="287"/>
      <c r="VGM35" s="287"/>
      <c r="VGN35" s="287"/>
      <c r="VGO35" s="287"/>
      <c r="VGP35" s="287"/>
      <c r="VGQ35" s="287"/>
      <c r="VGR35" s="287"/>
      <c r="VGS35" s="287"/>
      <c r="VGT35" s="287"/>
      <c r="VGU35" s="287"/>
      <c r="VGV35" s="287"/>
      <c r="VGW35" s="287"/>
      <c r="VGX35" s="287"/>
      <c r="VGY35" s="287"/>
      <c r="VGZ35" s="287"/>
      <c r="VHA35" s="287"/>
      <c r="VHB35" s="287"/>
      <c r="VHC35" s="287"/>
      <c r="VHD35" s="287"/>
      <c r="VHE35" s="287"/>
      <c r="VHF35" s="287"/>
      <c r="VHG35" s="287"/>
      <c r="VHH35" s="287"/>
      <c r="VHI35" s="287"/>
      <c r="VHJ35" s="287"/>
      <c r="VHK35" s="287"/>
      <c r="VHL35" s="287"/>
      <c r="VHM35" s="287"/>
      <c r="VHN35" s="287"/>
      <c r="VHO35" s="287"/>
      <c r="VHP35" s="287"/>
      <c r="VHQ35" s="287"/>
      <c r="VHR35" s="287"/>
      <c r="VHS35" s="287"/>
      <c r="VHT35" s="287"/>
      <c r="VHU35" s="287"/>
      <c r="VHV35" s="287"/>
      <c r="VHW35" s="287"/>
      <c r="VHX35" s="287"/>
      <c r="VHY35" s="287"/>
      <c r="VHZ35" s="287"/>
      <c r="VIA35" s="287"/>
      <c r="VIB35" s="287"/>
      <c r="VIC35" s="287"/>
      <c r="VID35" s="287"/>
      <c r="VIE35" s="287"/>
      <c r="VIF35" s="287"/>
      <c r="VIG35" s="287"/>
      <c r="VIH35" s="287"/>
      <c r="VII35" s="287"/>
      <c r="VIJ35" s="287"/>
      <c r="VIK35" s="287"/>
      <c r="VIL35" s="287"/>
      <c r="VIM35" s="287"/>
      <c r="VIN35" s="287"/>
      <c r="VIO35" s="287"/>
      <c r="VIP35" s="287"/>
      <c r="VIQ35" s="287"/>
      <c r="VIR35" s="287"/>
      <c r="VIS35" s="287"/>
      <c r="VIT35" s="287"/>
      <c r="VIU35" s="287"/>
      <c r="VIV35" s="287"/>
      <c r="VIW35" s="287"/>
      <c r="VIX35" s="287"/>
      <c r="VIY35" s="287"/>
      <c r="VIZ35" s="287"/>
      <c r="VJA35" s="287"/>
      <c r="VJB35" s="287"/>
      <c r="VJC35" s="287"/>
      <c r="VJD35" s="287"/>
      <c r="VJE35" s="287"/>
      <c r="VJF35" s="287"/>
      <c r="VJG35" s="287"/>
      <c r="VJH35" s="287"/>
      <c r="VJI35" s="287"/>
      <c r="VJJ35" s="287"/>
      <c r="VJK35" s="287"/>
      <c r="VJL35" s="287"/>
      <c r="VJM35" s="287"/>
      <c r="VJN35" s="287"/>
      <c r="VJO35" s="287"/>
      <c r="VJP35" s="287"/>
      <c r="VJQ35" s="287"/>
      <c r="VJR35" s="287"/>
      <c r="VJS35" s="287"/>
      <c r="VJT35" s="287"/>
      <c r="VJU35" s="287"/>
      <c r="VJV35" s="287"/>
      <c r="VJW35" s="287"/>
      <c r="VJX35" s="287"/>
      <c r="VJY35" s="287"/>
      <c r="VJZ35" s="287"/>
      <c r="VKA35" s="287"/>
      <c r="VKB35" s="287"/>
      <c r="VKC35" s="287"/>
      <c r="VKD35" s="287"/>
      <c r="VKE35" s="287"/>
      <c r="VKF35" s="287"/>
      <c r="VKG35" s="287"/>
      <c r="VKH35" s="287"/>
      <c r="VKI35" s="287"/>
      <c r="VKJ35" s="287"/>
      <c r="VKK35" s="287"/>
      <c r="VKL35" s="287"/>
      <c r="VKM35" s="287"/>
      <c r="VKN35" s="287"/>
      <c r="VKO35" s="287"/>
      <c r="VKP35" s="287"/>
      <c r="VKQ35" s="287"/>
      <c r="VKR35" s="287"/>
      <c r="VKS35" s="287"/>
      <c r="VKT35" s="287"/>
      <c r="VKU35" s="287"/>
      <c r="VKV35" s="287"/>
      <c r="VKW35" s="287"/>
      <c r="VKX35" s="287"/>
      <c r="VKY35" s="287"/>
      <c r="VKZ35" s="287"/>
      <c r="VLA35" s="287"/>
      <c r="VLB35" s="287"/>
      <c r="VLC35" s="287"/>
      <c r="VLD35" s="287"/>
      <c r="VLE35" s="287"/>
      <c r="VLF35" s="287"/>
      <c r="VLG35" s="287"/>
      <c r="VLH35" s="287"/>
      <c r="VLI35" s="287"/>
      <c r="VLJ35" s="287"/>
      <c r="VLK35" s="287"/>
      <c r="VLL35" s="287"/>
      <c r="VLM35" s="287"/>
      <c r="VLN35" s="287"/>
      <c r="VLO35" s="287"/>
      <c r="VLP35" s="287"/>
      <c r="VLQ35" s="287"/>
      <c r="VLR35" s="287"/>
      <c r="VLS35" s="287"/>
      <c r="VLT35" s="287"/>
      <c r="VLU35" s="287"/>
      <c r="VLV35" s="287"/>
      <c r="VLW35" s="287"/>
      <c r="VLX35" s="287"/>
      <c r="VLY35" s="287"/>
      <c r="VLZ35" s="287"/>
      <c r="VMA35" s="287"/>
      <c r="VMB35" s="287"/>
      <c r="VMC35" s="287"/>
      <c r="VMD35" s="287"/>
      <c r="VME35" s="287"/>
      <c r="VMF35" s="287"/>
      <c r="VMG35" s="287"/>
      <c r="VMH35" s="287"/>
      <c r="VMI35" s="287"/>
      <c r="VMJ35" s="287"/>
      <c r="VMK35" s="287"/>
      <c r="VML35" s="287"/>
      <c r="VMM35" s="287"/>
      <c r="VMN35" s="287"/>
      <c r="VMO35" s="287"/>
      <c r="VMP35" s="287"/>
      <c r="VMQ35" s="287"/>
      <c r="VMR35" s="287"/>
      <c r="VMS35" s="287"/>
      <c r="VMT35" s="287"/>
      <c r="VMU35" s="287"/>
      <c r="VMV35" s="287"/>
      <c r="VMW35" s="287"/>
      <c r="VMX35" s="287"/>
      <c r="VMY35" s="287"/>
      <c r="VMZ35" s="287"/>
      <c r="VNA35" s="287"/>
      <c r="VNB35" s="287"/>
      <c r="VNC35" s="287"/>
      <c r="VND35" s="287"/>
      <c r="VNE35" s="287"/>
      <c r="VNF35" s="287"/>
      <c r="VNG35" s="287"/>
      <c r="VNH35" s="287"/>
      <c r="VNI35" s="287"/>
      <c r="VNJ35" s="287"/>
      <c r="VNK35" s="287"/>
      <c r="VNL35" s="287"/>
      <c r="VNM35" s="287"/>
      <c r="VNN35" s="287"/>
      <c r="VNO35" s="287"/>
      <c r="VNP35" s="287"/>
      <c r="VNQ35" s="287"/>
      <c r="VNR35" s="287"/>
      <c r="VNS35" s="287"/>
      <c r="VNT35" s="287"/>
      <c r="VNU35" s="287"/>
      <c r="VNV35" s="287"/>
      <c r="VNW35" s="287"/>
      <c r="VNX35" s="287"/>
      <c r="VNY35" s="287"/>
      <c r="VNZ35" s="287"/>
      <c r="VOA35" s="287"/>
      <c r="VOB35" s="287"/>
      <c r="VOC35" s="287"/>
      <c r="VOD35" s="287"/>
      <c r="VOE35" s="287"/>
      <c r="VOF35" s="287"/>
      <c r="VOG35" s="287"/>
      <c r="VOH35" s="287"/>
      <c r="VOI35" s="287"/>
      <c r="VOJ35" s="287"/>
      <c r="VOK35" s="287"/>
      <c r="VOL35" s="287"/>
      <c r="VOM35" s="287"/>
      <c r="VON35" s="287"/>
      <c r="VOO35" s="287"/>
      <c r="VOP35" s="287"/>
      <c r="VOQ35" s="287"/>
      <c r="VOR35" s="287"/>
      <c r="VOS35" s="287"/>
      <c r="VOT35" s="287"/>
      <c r="VOU35" s="287"/>
      <c r="VOV35" s="287"/>
      <c r="VOW35" s="287"/>
      <c r="VOX35" s="287"/>
      <c r="VOY35" s="287"/>
      <c r="VOZ35" s="287"/>
      <c r="VPA35" s="287"/>
      <c r="VPB35" s="287"/>
      <c r="VPC35" s="287"/>
      <c r="VPD35" s="287"/>
      <c r="VPE35" s="287"/>
      <c r="VPF35" s="287"/>
      <c r="VPG35" s="287"/>
      <c r="VPH35" s="287"/>
      <c r="VPI35" s="287"/>
      <c r="VPJ35" s="287"/>
      <c r="VPK35" s="287"/>
      <c r="VPL35" s="287"/>
      <c r="VPM35" s="287"/>
      <c r="VPN35" s="287"/>
      <c r="VPO35" s="287"/>
      <c r="VPP35" s="287"/>
      <c r="VPQ35" s="287"/>
      <c r="VPR35" s="287"/>
      <c r="VPS35" s="287"/>
      <c r="VPT35" s="287"/>
      <c r="VPU35" s="287"/>
      <c r="VPV35" s="287"/>
      <c r="VPW35" s="287"/>
      <c r="VPX35" s="287"/>
      <c r="VPY35" s="287"/>
      <c r="VPZ35" s="287"/>
      <c r="VQA35" s="287"/>
      <c r="VQB35" s="287"/>
      <c r="VQC35" s="287"/>
      <c r="VQD35" s="287"/>
      <c r="VQE35" s="287"/>
      <c r="VQF35" s="287"/>
      <c r="VQG35" s="287"/>
      <c r="VQH35" s="287"/>
      <c r="VQI35" s="287"/>
      <c r="VQJ35" s="287"/>
      <c r="VQK35" s="287"/>
      <c r="VQL35" s="287"/>
      <c r="VQM35" s="287"/>
      <c r="VQN35" s="287"/>
      <c r="VQO35" s="287"/>
      <c r="VQP35" s="287"/>
      <c r="VQQ35" s="287"/>
      <c r="VQR35" s="287"/>
      <c r="VQS35" s="287"/>
      <c r="VQT35" s="287"/>
      <c r="VQU35" s="287"/>
      <c r="VQV35" s="287"/>
      <c r="VQW35" s="287"/>
      <c r="VQX35" s="287"/>
      <c r="VQY35" s="287"/>
      <c r="VQZ35" s="287"/>
      <c r="VRA35" s="287"/>
      <c r="VRB35" s="287"/>
      <c r="VRC35" s="287"/>
      <c r="VRD35" s="287"/>
      <c r="VRE35" s="287"/>
      <c r="VRF35" s="287"/>
      <c r="VRG35" s="287"/>
      <c r="VRH35" s="287"/>
      <c r="VRI35" s="287"/>
      <c r="VRJ35" s="287"/>
      <c r="VRK35" s="287"/>
      <c r="VRL35" s="287"/>
      <c r="VRM35" s="287"/>
      <c r="VRN35" s="287"/>
      <c r="VRO35" s="287"/>
      <c r="VRP35" s="287"/>
      <c r="VRQ35" s="287"/>
      <c r="VRR35" s="287"/>
      <c r="VRS35" s="287"/>
      <c r="VRT35" s="287"/>
      <c r="VRU35" s="287"/>
      <c r="VRV35" s="287"/>
      <c r="VRW35" s="287"/>
      <c r="VRX35" s="287"/>
      <c r="VRY35" s="287"/>
      <c r="VRZ35" s="287"/>
      <c r="VSA35" s="287"/>
      <c r="VSB35" s="287"/>
      <c r="VSC35" s="287"/>
      <c r="VSD35" s="287"/>
      <c r="VSE35" s="287"/>
      <c r="VSF35" s="287"/>
      <c r="VSG35" s="287"/>
      <c r="VSH35" s="287"/>
      <c r="VSI35" s="287"/>
      <c r="VSJ35" s="287"/>
      <c r="VSK35" s="287"/>
      <c r="VSL35" s="287"/>
      <c r="VSM35" s="287"/>
      <c r="VSN35" s="287"/>
      <c r="VSO35" s="287"/>
      <c r="VSP35" s="287"/>
      <c r="VSQ35" s="287"/>
      <c r="VSR35" s="287"/>
      <c r="VSS35" s="287"/>
      <c r="VST35" s="287"/>
      <c r="VSU35" s="287"/>
      <c r="VSV35" s="287"/>
      <c r="VSW35" s="287"/>
      <c r="VSX35" s="287"/>
      <c r="VSY35" s="287"/>
      <c r="VSZ35" s="287"/>
      <c r="VTA35" s="287"/>
      <c r="VTB35" s="287"/>
      <c r="VTC35" s="287"/>
      <c r="VTD35" s="287"/>
      <c r="VTE35" s="287"/>
      <c r="VTF35" s="287"/>
      <c r="VTG35" s="287"/>
      <c r="VTH35" s="287"/>
      <c r="VTI35" s="287"/>
      <c r="VTJ35" s="287"/>
      <c r="VTK35" s="287"/>
      <c r="VTL35" s="287"/>
      <c r="VTM35" s="287"/>
      <c r="VTN35" s="287"/>
      <c r="VTO35" s="287"/>
      <c r="VTP35" s="287"/>
      <c r="VTQ35" s="287"/>
      <c r="VTR35" s="287"/>
      <c r="VTS35" s="287"/>
      <c r="VTT35" s="287"/>
      <c r="VTU35" s="287"/>
      <c r="VTV35" s="287"/>
      <c r="VTW35" s="287"/>
      <c r="VTX35" s="287"/>
      <c r="VTY35" s="287"/>
      <c r="VTZ35" s="287"/>
      <c r="VUA35" s="287"/>
      <c r="VUB35" s="287"/>
      <c r="VUC35" s="287"/>
      <c r="VUD35" s="287"/>
      <c r="VUE35" s="287"/>
      <c r="VUF35" s="287"/>
      <c r="VUG35" s="287"/>
      <c r="VUH35" s="287"/>
      <c r="VUI35" s="287"/>
      <c r="VUJ35" s="287"/>
      <c r="VUK35" s="287"/>
      <c r="VUL35" s="287"/>
      <c r="VUM35" s="287"/>
      <c r="VUN35" s="287"/>
      <c r="VUO35" s="287"/>
      <c r="VUP35" s="287"/>
      <c r="VUQ35" s="287"/>
      <c r="VUR35" s="287"/>
      <c r="VUS35" s="287"/>
      <c r="VUT35" s="287"/>
      <c r="VUU35" s="287"/>
      <c r="VUV35" s="287"/>
      <c r="VUW35" s="287"/>
      <c r="VUX35" s="287"/>
      <c r="VUY35" s="287"/>
      <c r="VUZ35" s="287"/>
      <c r="VVA35" s="287"/>
      <c r="VVB35" s="287"/>
      <c r="VVC35" s="287"/>
      <c r="VVD35" s="287"/>
      <c r="VVE35" s="287"/>
      <c r="VVF35" s="287"/>
      <c r="VVG35" s="287"/>
      <c r="VVH35" s="287"/>
      <c r="VVI35" s="287"/>
      <c r="VVJ35" s="287"/>
      <c r="VVK35" s="287"/>
      <c r="VVL35" s="287"/>
      <c r="VVM35" s="287"/>
      <c r="VVN35" s="287"/>
      <c r="VVO35" s="287"/>
      <c r="VVP35" s="287"/>
      <c r="VVQ35" s="287"/>
      <c r="VVR35" s="287"/>
      <c r="VVS35" s="287"/>
      <c r="VVT35" s="287"/>
      <c r="VVU35" s="287"/>
      <c r="VVV35" s="287"/>
      <c r="VVW35" s="287"/>
      <c r="VVX35" s="287"/>
      <c r="VVY35" s="287"/>
      <c r="VVZ35" s="287"/>
      <c r="VWA35" s="287"/>
      <c r="VWB35" s="287"/>
      <c r="VWC35" s="287"/>
      <c r="VWD35" s="287"/>
      <c r="VWE35" s="287"/>
      <c r="VWF35" s="287"/>
      <c r="VWG35" s="287"/>
      <c r="VWH35" s="287"/>
      <c r="VWI35" s="287"/>
      <c r="VWJ35" s="287"/>
      <c r="VWK35" s="287"/>
      <c r="VWL35" s="287"/>
      <c r="VWM35" s="287"/>
      <c r="VWN35" s="287"/>
      <c r="VWO35" s="287"/>
      <c r="VWP35" s="287"/>
      <c r="VWQ35" s="287"/>
      <c r="VWR35" s="287"/>
      <c r="VWS35" s="287"/>
      <c r="VWT35" s="287"/>
      <c r="VWU35" s="287"/>
      <c r="VWV35" s="287"/>
      <c r="VWW35" s="287"/>
      <c r="VWX35" s="287"/>
      <c r="VWY35" s="287"/>
      <c r="VWZ35" s="287"/>
      <c r="VXA35" s="287"/>
      <c r="VXB35" s="287"/>
      <c r="VXC35" s="287"/>
      <c r="VXD35" s="287"/>
      <c r="VXE35" s="287"/>
      <c r="VXF35" s="287"/>
      <c r="VXG35" s="287"/>
      <c r="VXH35" s="287"/>
      <c r="VXI35" s="287"/>
      <c r="VXJ35" s="287"/>
      <c r="VXK35" s="287"/>
      <c r="VXL35" s="287"/>
      <c r="VXM35" s="287"/>
      <c r="VXN35" s="287"/>
      <c r="VXO35" s="287"/>
      <c r="VXP35" s="287"/>
      <c r="VXQ35" s="287"/>
      <c r="VXR35" s="287"/>
      <c r="VXS35" s="287"/>
      <c r="VXT35" s="287"/>
      <c r="VXU35" s="287"/>
      <c r="VXV35" s="287"/>
      <c r="VXW35" s="287"/>
      <c r="VXX35" s="287"/>
      <c r="VXY35" s="287"/>
      <c r="VXZ35" s="287"/>
      <c r="VYA35" s="287"/>
      <c r="VYB35" s="287"/>
      <c r="VYC35" s="287"/>
      <c r="VYD35" s="287"/>
      <c r="VYE35" s="287"/>
      <c r="VYF35" s="287"/>
      <c r="VYG35" s="287"/>
      <c r="VYH35" s="287"/>
      <c r="VYI35" s="287"/>
      <c r="VYJ35" s="287"/>
      <c r="VYK35" s="287"/>
      <c r="VYL35" s="287"/>
      <c r="VYM35" s="287"/>
      <c r="VYN35" s="287"/>
      <c r="VYO35" s="287"/>
      <c r="VYP35" s="287"/>
      <c r="VYQ35" s="287"/>
      <c r="VYR35" s="287"/>
      <c r="VYS35" s="287"/>
      <c r="VYT35" s="287"/>
      <c r="VYU35" s="287"/>
      <c r="VYV35" s="287"/>
      <c r="VYW35" s="287"/>
      <c r="VYX35" s="287"/>
      <c r="VYY35" s="287"/>
      <c r="VYZ35" s="287"/>
      <c r="VZA35" s="287"/>
      <c r="VZB35" s="287"/>
      <c r="VZC35" s="287"/>
      <c r="VZD35" s="287"/>
      <c r="VZE35" s="287"/>
      <c r="VZF35" s="287"/>
      <c r="VZG35" s="287"/>
      <c r="VZH35" s="287"/>
      <c r="VZI35" s="287"/>
      <c r="VZJ35" s="287"/>
      <c r="VZK35" s="287"/>
      <c r="VZL35" s="287"/>
      <c r="VZM35" s="287"/>
      <c r="VZN35" s="287"/>
      <c r="VZO35" s="287"/>
      <c r="VZP35" s="287"/>
      <c r="VZQ35" s="287"/>
      <c r="VZR35" s="287"/>
      <c r="VZS35" s="287"/>
      <c r="VZT35" s="287"/>
      <c r="VZU35" s="287"/>
      <c r="VZV35" s="287"/>
      <c r="VZW35" s="287"/>
      <c r="VZX35" s="287"/>
      <c r="VZY35" s="287"/>
      <c r="VZZ35" s="287"/>
      <c r="WAA35" s="287"/>
      <c r="WAB35" s="287"/>
      <c r="WAC35" s="287"/>
      <c r="WAD35" s="287"/>
      <c r="WAE35" s="287"/>
      <c r="WAF35" s="287"/>
      <c r="WAG35" s="287"/>
      <c r="WAH35" s="287"/>
      <c r="WAI35" s="287"/>
      <c r="WAJ35" s="287"/>
      <c r="WAK35" s="287"/>
      <c r="WAL35" s="287"/>
      <c r="WAM35" s="287"/>
      <c r="WAN35" s="287"/>
      <c r="WAO35" s="287"/>
      <c r="WAP35" s="287"/>
      <c r="WAQ35" s="287"/>
      <c r="WAR35" s="287"/>
      <c r="WAS35" s="287"/>
      <c r="WAT35" s="287"/>
      <c r="WAU35" s="287"/>
      <c r="WAV35" s="287"/>
      <c r="WAW35" s="287"/>
      <c r="WAX35" s="287"/>
      <c r="WAY35" s="287"/>
      <c r="WAZ35" s="287"/>
      <c r="WBA35" s="287"/>
      <c r="WBB35" s="287"/>
      <c r="WBC35" s="287"/>
      <c r="WBD35" s="287"/>
      <c r="WBE35" s="287"/>
      <c r="WBF35" s="287"/>
      <c r="WBG35" s="287"/>
      <c r="WBH35" s="287"/>
      <c r="WBI35" s="287"/>
      <c r="WBJ35" s="287"/>
      <c r="WBK35" s="287"/>
      <c r="WBL35" s="287"/>
      <c r="WBM35" s="287"/>
      <c r="WBN35" s="287"/>
      <c r="WBO35" s="287"/>
      <c r="WBP35" s="287"/>
      <c r="WBQ35" s="287"/>
      <c r="WBR35" s="287"/>
      <c r="WBS35" s="287"/>
      <c r="WBT35" s="287"/>
      <c r="WBU35" s="287"/>
      <c r="WBV35" s="287"/>
      <c r="WBW35" s="287"/>
      <c r="WBX35" s="287"/>
      <c r="WBY35" s="287"/>
      <c r="WBZ35" s="287"/>
      <c r="WCA35" s="287"/>
      <c r="WCB35" s="287"/>
      <c r="WCC35" s="287"/>
      <c r="WCD35" s="287"/>
      <c r="WCE35" s="287"/>
      <c r="WCF35" s="287"/>
      <c r="WCG35" s="287"/>
      <c r="WCH35" s="287"/>
      <c r="WCI35" s="287"/>
      <c r="WCJ35" s="287"/>
      <c r="WCK35" s="287"/>
      <c r="WCL35" s="287"/>
      <c r="WCM35" s="287"/>
      <c r="WCN35" s="287"/>
      <c r="WCO35" s="287"/>
      <c r="WCP35" s="287"/>
      <c r="WCQ35" s="287"/>
      <c r="WCR35" s="287"/>
      <c r="WCS35" s="287"/>
      <c r="WCT35" s="287"/>
      <c r="WCU35" s="287"/>
      <c r="WCV35" s="287"/>
      <c r="WCW35" s="287"/>
      <c r="WCX35" s="287"/>
      <c r="WCY35" s="287"/>
      <c r="WCZ35" s="287"/>
      <c r="WDA35" s="287"/>
      <c r="WDB35" s="287"/>
      <c r="WDC35" s="287"/>
      <c r="WDD35" s="287"/>
      <c r="WDE35" s="287"/>
      <c r="WDF35" s="287"/>
      <c r="WDG35" s="287"/>
      <c r="WDH35" s="287"/>
      <c r="WDI35" s="287"/>
      <c r="WDJ35" s="287"/>
      <c r="WDK35" s="287"/>
      <c r="WDL35" s="287"/>
      <c r="WDM35" s="287"/>
      <c r="WDN35" s="287"/>
      <c r="WDO35" s="287"/>
      <c r="WDP35" s="287"/>
      <c r="WDQ35" s="287"/>
      <c r="WDR35" s="287"/>
      <c r="WDS35" s="287"/>
      <c r="WDT35" s="287"/>
      <c r="WDU35" s="287"/>
      <c r="WDV35" s="287"/>
      <c r="WDW35" s="287"/>
      <c r="WDX35" s="287"/>
      <c r="WDY35" s="287"/>
      <c r="WDZ35" s="287"/>
      <c r="WEA35" s="287"/>
      <c r="WEB35" s="287"/>
      <c r="WEC35" s="287"/>
      <c r="WED35" s="287"/>
      <c r="WEE35" s="287"/>
      <c r="WEF35" s="287"/>
      <c r="WEG35" s="287"/>
      <c r="WEH35" s="287"/>
      <c r="WEI35" s="287"/>
      <c r="WEJ35" s="287"/>
      <c r="WEK35" s="287"/>
      <c r="WEL35" s="287"/>
      <c r="WEM35" s="287"/>
      <c r="WEN35" s="287"/>
      <c r="WEO35" s="287"/>
      <c r="WEP35" s="287"/>
      <c r="WEQ35" s="287"/>
      <c r="WER35" s="287"/>
      <c r="WES35" s="287"/>
      <c r="WET35" s="287"/>
      <c r="WEU35" s="287"/>
      <c r="WEV35" s="287"/>
      <c r="WEW35" s="287"/>
      <c r="WEX35" s="287"/>
      <c r="WEY35" s="287"/>
      <c r="WEZ35" s="287"/>
      <c r="WFA35" s="287"/>
      <c r="WFB35" s="287"/>
      <c r="WFC35" s="287"/>
      <c r="WFD35" s="287"/>
      <c r="WFE35" s="287"/>
      <c r="WFF35" s="287"/>
      <c r="WFG35" s="287"/>
      <c r="WFH35" s="287"/>
      <c r="WFI35" s="287"/>
      <c r="WFJ35" s="287"/>
      <c r="WFK35" s="287"/>
      <c r="WFL35" s="287"/>
      <c r="WFM35" s="287"/>
      <c r="WFN35" s="287"/>
      <c r="WFO35" s="287"/>
      <c r="WFP35" s="287"/>
      <c r="WFQ35" s="287"/>
      <c r="WFR35" s="287"/>
      <c r="WFS35" s="287"/>
      <c r="WFT35" s="287"/>
      <c r="WFU35" s="287"/>
      <c r="WFV35" s="287"/>
      <c r="WFW35" s="287"/>
      <c r="WFX35" s="287"/>
      <c r="WFY35" s="287"/>
      <c r="WFZ35" s="287"/>
      <c r="WGA35" s="287"/>
      <c r="WGB35" s="287"/>
      <c r="WGC35" s="287"/>
      <c r="WGD35" s="287"/>
      <c r="WGE35" s="287"/>
      <c r="WGF35" s="287"/>
      <c r="WGG35" s="287"/>
      <c r="WGH35" s="287"/>
      <c r="WGI35" s="287"/>
      <c r="WGJ35" s="287"/>
      <c r="WGK35" s="287"/>
      <c r="WGL35" s="287"/>
      <c r="WGM35" s="287"/>
      <c r="WGN35" s="287"/>
      <c r="WGO35" s="287"/>
      <c r="WGP35" s="287"/>
      <c r="WGQ35" s="287"/>
      <c r="WGR35" s="287"/>
      <c r="WGS35" s="287"/>
      <c r="WGT35" s="287"/>
      <c r="WGU35" s="287"/>
      <c r="WGV35" s="287"/>
      <c r="WGW35" s="287"/>
      <c r="WGX35" s="287"/>
      <c r="WGY35" s="287"/>
      <c r="WGZ35" s="287"/>
      <c r="WHA35" s="287"/>
      <c r="WHB35" s="287"/>
      <c r="WHC35" s="287"/>
      <c r="WHD35" s="287"/>
      <c r="WHE35" s="287"/>
      <c r="WHF35" s="287"/>
      <c r="WHG35" s="287"/>
      <c r="WHH35" s="287"/>
      <c r="WHI35" s="287"/>
      <c r="WHJ35" s="287"/>
      <c r="WHK35" s="287"/>
      <c r="WHL35" s="287"/>
      <c r="WHM35" s="287"/>
      <c r="WHN35" s="287"/>
      <c r="WHO35" s="287"/>
      <c r="WHP35" s="287"/>
      <c r="WHQ35" s="287"/>
      <c r="WHR35" s="287"/>
      <c r="WHS35" s="287"/>
      <c r="WHT35" s="287"/>
      <c r="WHU35" s="287"/>
      <c r="WHV35" s="287"/>
      <c r="WHW35" s="287"/>
      <c r="WHX35" s="287"/>
      <c r="WHY35" s="287"/>
      <c r="WHZ35" s="287"/>
      <c r="WIA35" s="287"/>
      <c r="WIB35" s="287"/>
      <c r="WIC35" s="287"/>
      <c r="WID35" s="287"/>
      <c r="WIE35" s="287"/>
      <c r="WIF35" s="287"/>
      <c r="WIG35" s="287"/>
      <c r="WIH35" s="287"/>
      <c r="WII35" s="287"/>
      <c r="WIJ35" s="287"/>
      <c r="WIK35" s="287"/>
      <c r="WIL35" s="287"/>
      <c r="WIM35" s="287"/>
      <c r="WIN35" s="287"/>
      <c r="WIO35" s="287"/>
      <c r="WIP35" s="287"/>
      <c r="WIQ35" s="287"/>
      <c r="WIR35" s="287"/>
      <c r="WIS35" s="287"/>
      <c r="WIT35" s="287"/>
      <c r="WIU35" s="287"/>
      <c r="WIV35" s="287"/>
      <c r="WIW35" s="287"/>
      <c r="WIX35" s="287"/>
      <c r="WIY35" s="287"/>
      <c r="WIZ35" s="287"/>
      <c r="WJA35" s="287"/>
      <c r="WJB35" s="287"/>
      <c r="WJC35" s="287"/>
      <c r="WJD35" s="287"/>
      <c r="WJE35" s="287"/>
      <c r="WJF35" s="287"/>
      <c r="WJG35" s="287"/>
      <c r="WJH35" s="287"/>
      <c r="WJI35" s="287"/>
      <c r="WJJ35" s="287"/>
      <c r="WJK35" s="287"/>
      <c r="WJL35" s="287"/>
      <c r="WJM35" s="287"/>
      <c r="WJN35" s="287"/>
      <c r="WJO35" s="287"/>
      <c r="WJP35" s="287"/>
      <c r="WJQ35" s="287"/>
      <c r="WJR35" s="287"/>
      <c r="WJS35" s="287"/>
      <c r="WJT35" s="287"/>
      <c r="WJU35" s="287"/>
      <c r="WJV35" s="287"/>
      <c r="WJW35" s="287"/>
      <c r="WJX35" s="287"/>
      <c r="WJY35" s="287"/>
      <c r="WJZ35" s="287"/>
      <c r="WKA35" s="287"/>
      <c r="WKB35" s="287"/>
      <c r="WKC35" s="287"/>
      <c r="WKD35" s="287"/>
      <c r="WKE35" s="287"/>
      <c r="WKF35" s="287"/>
      <c r="WKG35" s="287"/>
      <c r="WKH35" s="287"/>
      <c r="WKI35" s="287"/>
      <c r="WKJ35" s="287"/>
      <c r="WKK35" s="287"/>
      <c r="WKL35" s="287"/>
      <c r="WKM35" s="287"/>
      <c r="WKN35" s="287"/>
      <c r="WKO35" s="287"/>
      <c r="WKP35" s="287"/>
      <c r="WKQ35" s="287"/>
      <c r="WKR35" s="287"/>
      <c r="WKS35" s="287"/>
      <c r="WKT35" s="287"/>
      <c r="WKU35" s="287"/>
      <c r="WKV35" s="287"/>
      <c r="WKW35" s="287"/>
      <c r="WKX35" s="287"/>
      <c r="WKY35" s="287"/>
      <c r="WKZ35" s="287"/>
      <c r="WLA35" s="287"/>
      <c r="WLB35" s="287"/>
      <c r="WLC35" s="287"/>
      <c r="WLD35" s="287"/>
      <c r="WLE35" s="287"/>
      <c r="WLF35" s="287"/>
      <c r="WLG35" s="287"/>
      <c r="WLH35" s="287"/>
      <c r="WLI35" s="287"/>
      <c r="WLJ35" s="287"/>
      <c r="WLK35" s="287"/>
      <c r="WLL35" s="287"/>
      <c r="WLM35" s="287"/>
      <c r="WLN35" s="287"/>
      <c r="WLO35" s="287"/>
      <c r="WLP35" s="287"/>
      <c r="WLQ35" s="287"/>
      <c r="WLR35" s="287"/>
      <c r="WLS35" s="287"/>
      <c r="WLT35" s="287"/>
      <c r="WLU35" s="287"/>
      <c r="WLV35" s="287"/>
      <c r="WLW35" s="287"/>
      <c r="WLX35" s="287"/>
      <c r="WLY35" s="287"/>
      <c r="WLZ35" s="287"/>
      <c r="WMA35" s="287"/>
      <c r="WMB35" s="287"/>
      <c r="WMC35" s="287"/>
      <c r="WMD35" s="287"/>
      <c r="WME35" s="287"/>
      <c r="WMF35" s="287"/>
      <c r="WMG35" s="287"/>
      <c r="WMH35" s="287"/>
      <c r="WMI35" s="287"/>
      <c r="WMJ35" s="287"/>
      <c r="WMK35" s="287"/>
      <c r="WML35" s="287"/>
      <c r="WMM35" s="287"/>
      <c r="WMN35" s="287"/>
      <c r="WMO35" s="287"/>
      <c r="WMP35" s="287"/>
      <c r="WMQ35" s="287"/>
      <c r="WMR35" s="287"/>
      <c r="WMS35" s="287"/>
      <c r="WMT35" s="287"/>
      <c r="WMU35" s="287"/>
      <c r="WMV35" s="287"/>
      <c r="WMW35" s="287"/>
      <c r="WMX35" s="287"/>
      <c r="WMY35" s="287"/>
      <c r="WMZ35" s="287"/>
      <c r="WNA35" s="287"/>
      <c r="WNB35" s="287"/>
      <c r="WNC35" s="287"/>
      <c r="WND35" s="287"/>
      <c r="WNE35" s="287"/>
      <c r="WNF35" s="287"/>
      <c r="WNG35" s="287"/>
      <c r="WNH35" s="287"/>
      <c r="WNI35" s="287"/>
      <c r="WNJ35" s="287"/>
      <c r="WNK35" s="287"/>
      <c r="WNL35" s="287"/>
      <c r="WNM35" s="287"/>
      <c r="WNN35" s="287"/>
      <c r="WNO35" s="287"/>
      <c r="WNP35" s="287"/>
      <c r="WNQ35" s="287"/>
      <c r="WNR35" s="287"/>
      <c r="WNS35" s="287"/>
      <c r="WNT35" s="287"/>
      <c r="WNU35" s="287"/>
      <c r="WNV35" s="287"/>
      <c r="WNW35" s="287"/>
      <c r="WNX35" s="287"/>
      <c r="WNY35" s="287"/>
      <c r="WNZ35" s="287"/>
      <c r="WOA35" s="287"/>
      <c r="WOB35" s="287"/>
      <c r="WOC35" s="287"/>
      <c r="WOD35" s="287"/>
      <c r="WOE35" s="287"/>
      <c r="WOF35" s="287"/>
      <c r="WOG35" s="287"/>
      <c r="WOH35" s="287"/>
      <c r="WOI35" s="287"/>
      <c r="WOJ35" s="287"/>
      <c r="WOK35" s="287"/>
      <c r="WOL35" s="287"/>
      <c r="WOM35" s="287"/>
      <c r="WON35" s="287"/>
      <c r="WOO35" s="287"/>
      <c r="WOP35" s="287"/>
      <c r="WOQ35" s="287"/>
      <c r="WOR35" s="287"/>
      <c r="WOS35" s="287"/>
      <c r="WOT35" s="287"/>
      <c r="WOU35" s="287"/>
      <c r="WOV35" s="287"/>
      <c r="WOW35" s="287"/>
      <c r="WOX35" s="287"/>
      <c r="WOY35" s="287"/>
      <c r="WOZ35" s="287"/>
      <c r="WPA35" s="287"/>
      <c r="WPB35" s="287"/>
      <c r="WPC35" s="287"/>
      <c r="WPD35" s="287"/>
      <c r="WPE35" s="287"/>
      <c r="WPF35" s="287"/>
      <c r="WPG35" s="287"/>
      <c r="WPH35" s="287"/>
      <c r="WPI35" s="287"/>
      <c r="WPJ35" s="287"/>
      <c r="WPK35" s="287"/>
      <c r="WPL35" s="287"/>
      <c r="WPM35" s="287"/>
      <c r="WPN35" s="287"/>
      <c r="WPO35" s="287"/>
      <c r="WPP35" s="287"/>
      <c r="WPQ35" s="287"/>
      <c r="WPR35" s="287"/>
      <c r="WPS35" s="287"/>
      <c r="WPT35" s="287"/>
      <c r="WPU35" s="287"/>
      <c r="WPV35" s="287"/>
      <c r="WPW35" s="287"/>
      <c r="WPX35" s="287"/>
      <c r="WPY35" s="287"/>
      <c r="WPZ35" s="287"/>
      <c r="WQA35" s="287"/>
      <c r="WQB35" s="287"/>
      <c r="WQC35" s="287"/>
      <c r="WQD35" s="287"/>
      <c r="WQE35" s="287"/>
      <c r="WQF35" s="287"/>
      <c r="WQG35" s="287"/>
      <c r="WQH35" s="287"/>
      <c r="WQI35" s="287"/>
      <c r="WQJ35" s="287"/>
      <c r="WQK35" s="287"/>
      <c r="WQL35" s="287"/>
      <c r="WQM35" s="287"/>
      <c r="WQN35" s="287"/>
      <c r="WQO35" s="287"/>
      <c r="WQP35" s="287"/>
      <c r="WQQ35" s="287"/>
      <c r="WQR35" s="287"/>
      <c r="WQS35" s="287"/>
      <c r="WQT35" s="287"/>
      <c r="WQU35" s="287"/>
      <c r="WQV35" s="287"/>
      <c r="WQW35" s="287"/>
      <c r="WQX35" s="287"/>
      <c r="WQY35" s="287"/>
      <c r="WQZ35" s="287"/>
      <c r="WRA35" s="287"/>
      <c r="WRB35" s="287"/>
      <c r="WRC35" s="287"/>
      <c r="WRD35" s="287"/>
      <c r="WRE35" s="287"/>
      <c r="WRF35" s="287"/>
      <c r="WRG35" s="287"/>
      <c r="WRH35" s="287"/>
      <c r="WRI35" s="287"/>
      <c r="WRJ35" s="287"/>
      <c r="WRK35" s="287"/>
      <c r="WRL35" s="287"/>
      <c r="WRM35" s="287"/>
      <c r="WRN35" s="287"/>
      <c r="WRO35" s="287"/>
      <c r="WRP35" s="287"/>
      <c r="WRQ35" s="287"/>
      <c r="WRR35" s="287"/>
      <c r="WRS35" s="287"/>
      <c r="WRT35" s="287"/>
      <c r="WRU35" s="287"/>
      <c r="WRV35" s="287"/>
      <c r="WRW35" s="287"/>
      <c r="WRX35" s="287"/>
      <c r="WRY35" s="287"/>
      <c r="WRZ35" s="287"/>
      <c r="WSA35" s="287"/>
      <c r="WSB35" s="287"/>
      <c r="WSC35" s="287"/>
      <c r="WSD35" s="287"/>
      <c r="WSE35" s="287"/>
      <c r="WSF35" s="287"/>
      <c r="WSG35" s="287"/>
      <c r="WSH35" s="287"/>
      <c r="WSI35" s="287"/>
      <c r="WSJ35" s="287"/>
      <c r="WSK35" s="287"/>
      <c r="WSL35" s="287"/>
      <c r="WSM35" s="287"/>
      <c r="WSN35" s="287"/>
      <c r="WSO35" s="287"/>
      <c r="WSP35" s="287"/>
      <c r="WSQ35" s="287"/>
      <c r="WSR35" s="287"/>
      <c r="WSS35" s="287"/>
      <c r="WST35" s="287"/>
      <c r="WSU35" s="287"/>
      <c r="WSV35" s="287"/>
      <c r="WSW35" s="287"/>
      <c r="WSX35" s="287"/>
      <c r="WSY35" s="287"/>
      <c r="WSZ35" s="287"/>
      <c r="WTA35" s="287"/>
      <c r="WTB35" s="287"/>
      <c r="WTC35" s="287"/>
      <c r="WTD35" s="287"/>
      <c r="WTE35" s="287"/>
      <c r="WTF35" s="287"/>
      <c r="WTG35" s="287"/>
      <c r="WTH35" s="287"/>
      <c r="WTI35" s="287"/>
      <c r="WTJ35" s="287"/>
      <c r="WTK35" s="287"/>
      <c r="WTL35" s="287"/>
      <c r="WTM35" s="287"/>
      <c r="WTN35" s="287"/>
      <c r="WTO35" s="287"/>
      <c r="WTP35" s="287"/>
      <c r="WTQ35" s="287"/>
      <c r="WTR35" s="287"/>
      <c r="WTS35" s="287"/>
      <c r="WTT35" s="287"/>
      <c r="WTU35" s="287"/>
      <c r="WTV35" s="287"/>
      <c r="WTW35" s="287"/>
      <c r="WTX35" s="287"/>
      <c r="WTY35" s="287"/>
      <c r="WTZ35" s="287"/>
      <c r="WUA35" s="287"/>
      <c r="WUB35" s="287"/>
      <c r="WUC35" s="287"/>
      <c r="WUD35" s="287"/>
      <c r="WUE35" s="287"/>
      <c r="WUF35" s="287"/>
      <c r="WUG35" s="287"/>
      <c r="WUH35" s="287"/>
      <c r="WUI35" s="287"/>
      <c r="WUJ35" s="287"/>
      <c r="WUK35" s="287"/>
      <c r="WUL35" s="287"/>
      <c r="WUM35" s="287"/>
      <c r="WUN35" s="287"/>
      <c r="WUO35" s="287"/>
      <c r="WUP35" s="287"/>
      <c r="WUQ35" s="287"/>
      <c r="WUR35" s="287"/>
      <c r="WUS35" s="287"/>
      <c r="WUT35" s="287"/>
      <c r="WUU35" s="287"/>
      <c r="WUV35" s="287"/>
      <c r="WUW35" s="287"/>
      <c r="WUX35" s="287"/>
      <c r="WUY35" s="287"/>
      <c r="WUZ35" s="287"/>
      <c r="WVA35" s="287"/>
      <c r="WVB35" s="287"/>
      <c r="WVC35" s="287"/>
      <c r="WVD35" s="287"/>
      <c r="WVE35" s="287"/>
      <c r="WVF35" s="287"/>
      <c r="WVG35" s="287"/>
      <c r="WVH35" s="287"/>
      <c r="WVI35" s="287"/>
      <c r="WVJ35" s="287"/>
      <c r="WVK35" s="287"/>
      <c r="WVL35" s="287"/>
      <c r="WVM35" s="287"/>
      <c r="WVN35" s="287"/>
      <c r="WVO35" s="287"/>
      <c r="WVP35" s="287"/>
      <c r="WVQ35" s="287"/>
      <c r="WVR35" s="287"/>
      <c r="WVS35" s="287"/>
      <c r="WVT35" s="287"/>
      <c r="WVU35" s="287"/>
      <c r="WVV35" s="287"/>
      <c r="WVW35" s="287"/>
      <c r="WVX35" s="287"/>
      <c r="WVY35" s="287"/>
      <c r="WVZ35" s="287"/>
      <c r="WWA35" s="287"/>
      <c r="WWB35" s="287"/>
      <c r="WWC35" s="287"/>
      <c r="WWD35" s="287"/>
      <c r="WWE35" s="287"/>
      <c r="WWF35" s="287"/>
      <c r="WWG35" s="287"/>
      <c r="WWH35" s="287"/>
      <c r="WWI35" s="287"/>
      <c r="WWJ35" s="287"/>
      <c r="WWK35" s="287"/>
      <c r="WWL35" s="287"/>
      <c r="WWM35" s="287"/>
      <c r="WWN35" s="287"/>
      <c r="WWO35" s="287"/>
      <c r="WWP35" s="287"/>
      <c r="WWQ35" s="287"/>
      <c r="WWR35" s="287"/>
      <c r="WWS35" s="287"/>
      <c r="WWT35" s="287"/>
      <c r="WWU35" s="287"/>
      <c r="WWV35" s="287"/>
      <c r="WWW35" s="287"/>
      <c r="WWX35" s="287"/>
      <c r="WWY35" s="287"/>
      <c r="WWZ35" s="287"/>
      <c r="WXA35" s="287"/>
      <c r="WXB35" s="287"/>
      <c r="WXC35" s="287"/>
      <c r="WXD35" s="287"/>
      <c r="WXE35" s="287"/>
      <c r="WXF35" s="287"/>
      <c r="WXG35" s="287"/>
      <c r="WXH35" s="287"/>
      <c r="WXI35" s="287"/>
      <c r="WXJ35" s="287"/>
      <c r="WXK35" s="287"/>
      <c r="WXL35" s="287"/>
      <c r="WXM35" s="287"/>
      <c r="WXN35" s="287"/>
      <c r="WXO35" s="287"/>
      <c r="WXP35" s="287"/>
      <c r="WXQ35" s="287"/>
      <c r="WXR35" s="287"/>
      <c r="WXS35" s="287"/>
      <c r="WXT35" s="287"/>
      <c r="WXU35" s="287"/>
      <c r="WXV35" s="287"/>
      <c r="WXW35" s="287"/>
      <c r="WXX35" s="287"/>
      <c r="WXY35" s="287"/>
      <c r="WXZ35" s="287"/>
      <c r="WYA35" s="287"/>
      <c r="WYB35" s="287"/>
      <c r="WYC35" s="287"/>
      <c r="WYD35" s="287"/>
      <c r="WYE35" s="287"/>
      <c r="WYF35" s="287"/>
      <c r="WYG35" s="287"/>
      <c r="WYH35" s="287"/>
      <c r="WYI35" s="287"/>
      <c r="WYJ35" s="287"/>
      <c r="WYK35" s="287"/>
      <c r="WYL35" s="287"/>
      <c r="WYM35" s="287"/>
      <c r="WYN35" s="287"/>
      <c r="WYO35" s="287"/>
      <c r="WYP35" s="287"/>
      <c r="WYQ35" s="287"/>
      <c r="WYR35" s="287"/>
      <c r="WYS35" s="287"/>
      <c r="WYT35" s="287"/>
      <c r="WYU35" s="287"/>
      <c r="WYV35" s="287"/>
      <c r="WYW35" s="287"/>
      <c r="WYX35" s="287"/>
      <c r="WYY35" s="287"/>
      <c r="WYZ35" s="287"/>
      <c r="WZA35" s="287"/>
      <c r="WZB35" s="287"/>
      <c r="WZC35" s="287"/>
      <c r="WZD35" s="287"/>
      <c r="WZE35" s="287"/>
      <c r="WZF35" s="287"/>
      <c r="WZG35" s="287"/>
      <c r="WZH35" s="287"/>
      <c r="WZI35" s="287"/>
      <c r="WZJ35" s="287"/>
      <c r="WZK35" s="287"/>
      <c r="WZL35" s="287"/>
      <c r="WZM35" s="287"/>
      <c r="WZN35" s="287"/>
      <c r="WZO35" s="287"/>
      <c r="WZP35" s="287"/>
      <c r="WZQ35" s="287"/>
      <c r="WZR35" s="287"/>
      <c r="WZS35" s="287"/>
      <c r="WZT35" s="287"/>
      <c r="WZU35" s="287"/>
      <c r="WZV35" s="287"/>
      <c r="WZW35" s="287"/>
      <c r="WZX35" s="287"/>
      <c r="WZY35" s="287"/>
      <c r="WZZ35" s="287"/>
      <c r="XAA35" s="287"/>
      <c r="XAB35" s="287"/>
      <c r="XAC35" s="287"/>
      <c r="XAD35" s="287"/>
      <c r="XAE35" s="287"/>
      <c r="XAF35" s="287"/>
      <c r="XAG35" s="287"/>
      <c r="XAH35" s="287"/>
      <c r="XAI35" s="287"/>
      <c r="XAJ35" s="287"/>
      <c r="XAK35" s="287"/>
      <c r="XAL35" s="287"/>
      <c r="XAM35" s="287"/>
      <c r="XAN35" s="287"/>
      <c r="XAO35" s="287"/>
      <c r="XAP35" s="287"/>
      <c r="XAQ35" s="287"/>
      <c r="XAR35" s="287"/>
      <c r="XAS35" s="287"/>
      <c r="XAT35" s="287"/>
      <c r="XAU35" s="287"/>
      <c r="XAV35" s="287"/>
      <c r="XAW35" s="287"/>
      <c r="XAX35" s="287"/>
      <c r="XAY35" s="287"/>
      <c r="XAZ35" s="287"/>
      <c r="XBA35" s="287"/>
      <c r="XBB35" s="287"/>
      <c r="XBC35" s="287"/>
      <c r="XBD35" s="287"/>
      <c r="XBE35" s="287"/>
      <c r="XBF35" s="287"/>
      <c r="XBG35" s="287"/>
      <c r="XBH35" s="287"/>
      <c r="XBI35" s="287"/>
      <c r="XBJ35" s="287"/>
      <c r="XBK35" s="287"/>
      <c r="XBL35" s="287"/>
      <c r="XBM35" s="287"/>
      <c r="XBN35" s="287"/>
      <c r="XBO35" s="287"/>
      <c r="XBP35" s="287"/>
      <c r="XBQ35" s="287"/>
      <c r="XBR35" s="287"/>
      <c r="XBS35" s="287"/>
      <c r="XBT35" s="287"/>
      <c r="XBU35" s="287"/>
      <c r="XBV35" s="287"/>
      <c r="XBW35" s="287"/>
      <c r="XBX35" s="287"/>
      <c r="XBY35" s="287"/>
      <c r="XBZ35" s="287"/>
      <c r="XCA35" s="287"/>
      <c r="XCB35" s="287"/>
      <c r="XCC35" s="287"/>
      <c r="XCD35" s="287"/>
      <c r="XCE35" s="287"/>
      <c r="XCF35" s="287"/>
      <c r="XCG35" s="287"/>
      <c r="XCH35" s="287"/>
      <c r="XCI35" s="287"/>
      <c r="XCJ35" s="287"/>
      <c r="XCK35" s="287"/>
      <c r="XCL35" s="287"/>
      <c r="XCM35" s="287"/>
      <c r="XCN35" s="287"/>
      <c r="XCO35" s="287"/>
      <c r="XCP35" s="287"/>
      <c r="XCQ35" s="287"/>
      <c r="XCR35" s="287"/>
      <c r="XCS35" s="287"/>
      <c r="XCT35" s="287"/>
      <c r="XCU35" s="287"/>
      <c r="XCV35" s="287"/>
      <c r="XCW35" s="287"/>
      <c r="XCX35" s="287"/>
      <c r="XCY35" s="287"/>
      <c r="XCZ35" s="287"/>
      <c r="XDA35" s="287"/>
      <c r="XDB35" s="287"/>
      <c r="XDC35" s="287"/>
      <c r="XDD35" s="287"/>
      <c r="XDE35" s="287"/>
      <c r="XDF35" s="287"/>
      <c r="XDG35" s="287"/>
      <c r="XDH35" s="287"/>
      <c r="XDI35" s="287"/>
      <c r="XDJ35" s="287"/>
      <c r="XDK35" s="287"/>
      <c r="XDL35" s="287"/>
      <c r="XDM35" s="287"/>
      <c r="XDN35" s="287"/>
      <c r="XDO35" s="287"/>
      <c r="XDP35" s="287"/>
      <c r="XDQ35" s="287"/>
      <c r="XDR35" s="287"/>
      <c r="XDS35" s="287"/>
      <c r="XDT35" s="287"/>
      <c r="XDU35" s="287"/>
      <c r="XDV35" s="287"/>
      <c r="XDW35" s="287"/>
      <c r="XDX35" s="287"/>
      <c r="XDY35" s="287"/>
      <c r="XDZ35" s="287"/>
      <c r="XEA35" s="287"/>
      <c r="XEB35" s="287"/>
      <c r="XEC35" s="287"/>
      <c r="XED35" s="287"/>
      <c r="XEE35" s="287"/>
      <c r="XEF35" s="287"/>
      <c r="XEG35" s="287"/>
      <c r="XEH35" s="287"/>
      <c r="XEI35" s="287"/>
      <c r="XEJ35" s="287"/>
      <c r="XEK35" s="287"/>
      <c r="XEL35" s="287"/>
      <c r="XEM35" s="287"/>
      <c r="XEN35" s="287"/>
      <c r="XEO35" s="287"/>
      <c r="XEP35" s="287"/>
      <c r="XEQ35" s="287"/>
      <c r="XER35" s="287"/>
      <c r="XES35" s="287"/>
      <c r="XET35" s="287"/>
      <c r="XEU35" s="287"/>
      <c r="XEV35" s="287"/>
      <c r="XEW35" s="287"/>
      <c r="XEX35" s="287"/>
      <c r="XEY35" s="287"/>
    </row>
    <row r="36" spans="1:16384" s="287" customFormat="1">
      <c r="A36" s="276"/>
      <c r="B36" s="276"/>
      <c r="C36" s="303" t="s">
        <v>249</v>
      </c>
      <c r="D36" s="363"/>
      <c r="E36" s="364">
        <f t="shared" ref="E36:N36" si="22">E35/D35-1</f>
        <v>1.6407319357395034E-2</v>
      </c>
      <c r="F36" s="364">
        <f t="shared" si="22"/>
        <v>8.1686896429520317E-3</v>
      </c>
      <c r="G36" s="364">
        <f t="shared" si="22"/>
        <v>9.4453037120359795E-2</v>
      </c>
      <c r="H36" s="364">
        <f t="shared" si="22"/>
        <v>0.10761201220491423</v>
      </c>
      <c r="I36" s="364">
        <f t="shared" si="22"/>
        <v>0.1010325246626369</v>
      </c>
      <c r="J36" s="364">
        <f t="shared" si="22"/>
        <v>0.1010325246626369</v>
      </c>
      <c r="K36" s="364">
        <f t="shared" si="22"/>
        <v>0.1010325246626369</v>
      </c>
      <c r="L36" s="364">
        <f t="shared" si="22"/>
        <v>0.1010325246626369</v>
      </c>
      <c r="M36" s="364">
        <f t="shared" si="22"/>
        <v>0.1010325246626369</v>
      </c>
      <c r="N36" s="364">
        <f t="shared" si="22"/>
        <v>0.1010325246626369</v>
      </c>
      <c r="O36" s="276"/>
      <c r="P36" s="276"/>
      <c r="Q36" s="364">
        <f t="shared" ref="Q36:AE36" si="23">Q35/P35-1</f>
        <v>0.2371138480929309</v>
      </c>
      <c r="R36" s="364">
        <f t="shared" si="23"/>
        <v>0.14145833328207513</v>
      </c>
      <c r="S36" s="364">
        <f t="shared" si="23"/>
        <v>0.18379908050670379</v>
      </c>
      <c r="T36" s="364">
        <f t="shared" si="23"/>
        <v>0.164543518700488</v>
      </c>
      <c r="U36" s="364">
        <f t="shared" si="23"/>
        <v>0.14656602703338928</v>
      </c>
      <c r="V36" s="364">
        <f t="shared" si="23"/>
        <v>9.3397593490840869E-2</v>
      </c>
      <c r="W36" s="364">
        <f t="shared" si="23"/>
        <v>6.4875806041882367E-2</v>
      </c>
      <c r="X36" s="364">
        <f t="shared" si="23"/>
        <v>4.2337820976543039E-2</v>
      </c>
      <c r="Y36" s="364">
        <f t="shared" si="23"/>
        <v>3.0981829986184817E-2</v>
      </c>
      <c r="Z36" s="364">
        <f t="shared" si="23"/>
        <v>-0.15674267927352614</v>
      </c>
      <c r="AA36" s="364">
        <f t="shared" si="23"/>
        <v>-0.14467221505901717</v>
      </c>
      <c r="AB36" s="364">
        <f t="shared" si="23"/>
        <v>-8.06285759739237E-2</v>
      </c>
      <c r="AC36" s="364">
        <f t="shared" si="23"/>
        <v>-7.4685936024279531E-2</v>
      </c>
      <c r="AD36" s="364">
        <f t="shared" si="23"/>
        <v>-9.0307113336662193E-2</v>
      </c>
      <c r="AE36" s="364">
        <f t="shared" si="23"/>
        <v>-7.0286980976394742E-2</v>
      </c>
      <c r="AF36" s="276"/>
      <c r="AG36" s="276"/>
      <c r="AH36" s="276"/>
      <c r="AI36" s="276"/>
      <c r="AJ36" s="276"/>
      <c r="AK36" s="276"/>
      <c r="AL36" s="276"/>
      <c r="AM36" s="276"/>
      <c r="AN36" s="276"/>
      <c r="AO36" s="276"/>
      <c r="AP36" s="276"/>
      <c r="AQ36" s="276"/>
      <c r="AR36" s="276"/>
      <c r="AS36" s="276"/>
      <c r="AT36" s="276"/>
      <c r="AU36" s="276"/>
      <c r="AV36" s="276"/>
      <c r="AW36" s="276"/>
      <c r="AX36" s="276"/>
      <c r="AY36" s="276"/>
      <c r="AZ36" s="276"/>
      <c r="BA36" s="276"/>
      <c r="BB36" s="276"/>
      <c r="BC36" s="276"/>
      <c r="BD36" s="276"/>
      <c r="BE36" s="276"/>
      <c r="BF36" s="276"/>
      <c r="BG36" s="276"/>
      <c r="BH36" s="276"/>
      <c r="BI36" s="276"/>
      <c r="BJ36" s="276"/>
      <c r="BK36" s="276"/>
      <c r="BL36" s="276"/>
      <c r="BM36" s="276"/>
      <c r="BN36" s="276"/>
      <c r="BO36" s="276"/>
      <c r="BP36" s="276"/>
      <c r="BQ36" s="276"/>
      <c r="BR36" s="276"/>
      <c r="BS36" s="276"/>
      <c r="BT36" s="276"/>
      <c r="BU36" s="276"/>
      <c r="BV36" s="276"/>
      <c r="BW36" s="276"/>
      <c r="BX36" s="276"/>
      <c r="BY36" s="276"/>
      <c r="BZ36" s="276"/>
      <c r="CA36" s="276"/>
      <c r="CB36" s="276"/>
      <c r="CC36" s="276"/>
      <c r="CD36" s="276"/>
      <c r="CE36" s="276"/>
      <c r="CF36" s="276"/>
      <c r="CG36" s="276"/>
      <c r="CH36" s="276"/>
      <c r="CI36" s="276"/>
      <c r="CJ36" s="276"/>
      <c r="CK36" s="276"/>
      <c r="CL36" s="276"/>
      <c r="CM36" s="276"/>
      <c r="CN36" s="276"/>
      <c r="CO36" s="276"/>
      <c r="CP36" s="276"/>
      <c r="CQ36" s="276"/>
      <c r="CR36" s="276"/>
      <c r="CS36" s="276"/>
      <c r="CT36" s="276"/>
      <c r="CU36" s="276"/>
      <c r="CV36" s="276"/>
      <c r="CW36" s="276"/>
      <c r="CX36" s="276"/>
      <c r="CY36" s="276"/>
      <c r="CZ36" s="276"/>
      <c r="DA36" s="276"/>
      <c r="DB36" s="276"/>
      <c r="DC36" s="276"/>
      <c r="DD36" s="276"/>
      <c r="DE36" s="276"/>
      <c r="DF36" s="276"/>
      <c r="DG36" s="276"/>
      <c r="DH36" s="276"/>
      <c r="DI36" s="276"/>
      <c r="DJ36" s="276"/>
      <c r="DK36" s="276"/>
      <c r="DL36" s="276"/>
      <c r="DM36" s="276"/>
      <c r="DN36" s="276"/>
      <c r="DO36" s="276"/>
      <c r="DP36" s="276"/>
      <c r="DQ36" s="276"/>
      <c r="DR36" s="276"/>
      <c r="DS36" s="276"/>
      <c r="DT36" s="276"/>
      <c r="DU36" s="276"/>
      <c r="DV36" s="276"/>
      <c r="DW36" s="276"/>
      <c r="DX36" s="276"/>
      <c r="DY36" s="276"/>
      <c r="DZ36" s="276"/>
      <c r="EA36" s="276"/>
      <c r="EB36" s="276"/>
      <c r="EC36" s="276"/>
      <c r="ED36" s="276"/>
      <c r="EE36" s="276"/>
      <c r="EF36" s="276"/>
      <c r="EG36" s="276"/>
      <c r="EH36" s="276"/>
      <c r="EI36" s="276"/>
      <c r="EJ36" s="276"/>
      <c r="EK36" s="276"/>
      <c r="EL36" s="276"/>
      <c r="EM36" s="276"/>
      <c r="EN36" s="276"/>
      <c r="EO36" s="276"/>
      <c r="EP36" s="276"/>
      <c r="EQ36" s="276"/>
      <c r="ER36" s="276"/>
      <c r="ES36" s="276"/>
      <c r="ET36" s="276"/>
      <c r="EU36" s="276"/>
      <c r="EV36" s="276"/>
      <c r="EW36" s="276"/>
      <c r="EX36" s="276"/>
      <c r="EY36" s="276"/>
      <c r="EZ36" s="276"/>
      <c r="FA36" s="276"/>
      <c r="FB36" s="276"/>
      <c r="FC36" s="276"/>
      <c r="FD36" s="276"/>
      <c r="FE36" s="276"/>
      <c r="FF36" s="276"/>
      <c r="FG36" s="276"/>
      <c r="FH36" s="276"/>
      <c r="FI36" s="276"/>
      <c r="FJ36" s="276"/>
      <c r="FK36" s="276"/>
      <c r="FL36" s="276"/>
      <c r="FM36" s="276"/>
      <c r="FN36" s="276"/>
      <c r="FO36" s="276"/>
      <c r="FP36" s="276"/>
      <c r="FQ36" s="276"/>
      <c r="FR36" s="276"/>
      <c r="FS36" s="276"/>
      <c r="FT36" s="276"/>
      <c r="FU36" s="276"/>
      <c r="FV36" s="276"/>
      <c r="FW36" s="276"/>
      <c r="FX36" s="276"/>
      <c r="FY36" s="276"/>
      <c r="FZ36" s="276"/>
      <c r="GA36" s="276"/>
      <c r="GB36" s="276"/>
      <c r="GC36" s="276"/>
      <c r="GD36" s="276"/>
      <c r="GE36" s="276"/>
      <c r="GF36" s="276"/>
      <c r="GG36" s="276"/>
      <c r="GH36" s="276"/>
      <c r="GI36" s="276"/>
      <c r="GJ36" s="276"/>
      <c r="GK36" s="276"/>
      <c r="GL36" s="276"/>
      <c r="GM36" s="276"/>
      <c r="GN36" s="276"/>
      <c r="GO36" s="276"/>
      <c r="GP36" s="276"/>
      <c r="GQ36" s="276"/>
      <c r="GR36" s="276"/>
      <c r="GS36" s="276"/>
      <c r="GT36" s="276"/>
      <c r="GU36" s="276"/>
      <c r="GV36" s="276"/>
      <c r="GW36" s="276"/>
      <c r="GX36" s="276"/>
      <c r="GY36" s="276"/>
      <c r="GZ36" s="276"/>
      <c r="HA36" s="276"/>
      <c r="HB36" s="276"/>
      <c r="HC36" s="276"/>
      <c r="HD36" s="276"/>
      <c r="HE36" s="276"/>
      <c r="HF36" s="276"/>
      <c r="HG36" s="276"/>
      <c r="HH36" s="276"/>
      <c r="HI36" s="276"/>
      <c r="HJ36" s="276"/>
      <c r="HK36" s="276"/>
      <c r="HL36" s="276"/>
      <c r="HM36" s="276"/>
      <c r="HN36" s="276"/>
      <c r="HO36" s="276"/>
      <c r="HP36" s="276"/>
      <c r="HQ36" s="276"/>
      <c r="HR36" s="276"/>
      <c r="HS36" s="276"/>
      <c r="HT36" s="276"/>
      <c r="HU36" s="276"/>
      <c r="HV36" s="276"/>
      <c r="HW36" s="276"/>
      <c r="HX36" s="276"/>
      <c r="HY36" s="276"/>
      <c r="HZ36" s="276"/>
      <c r="IA36" s="276"/>
      <c r="IB36" s="276"/>
      <c r="IC36" s="276"/>
      <c r="ID36" s="276"/>
      <c r="IE36" s="276"/>
      <c r="IF36" s="276"/>
      <c r="IG36" s="276"/>
      <c r="IH36" s="276"/>
      <c r="II36" s="276"/>
      <c r="IJ36" s="276"/>
      <c r="IK36" s="276"/>
      <c r="IL36" s="276"/>
      <c r="IM36" s="276"/>
      <c r="IN36" s="276"/>
      <c r="IO36" s="276"/>
      <c r="IP36" s="276"/>
      <c r="IQ36" s="276"/>
      <c r="IR36" s="276"/>
      <c r="IS36" s="276"/>
      <c r="IT36" s="276"/>
      <c r="IU36" s="276"/>
      <c r="IV36" s="276"/>
      <c r="IW36" s="276"/>
      <c r="IX36" s="276"/>
      <c r="IY36" s="276"/>
      <c r="IZ36" s="276"/>
      <c r="JA36" s="276"/>
      <c r="JB36" s="276"/>
      <c r="JC36" s="276"/>
      <c r="JD36" s="276"/>
      <c r="JE36" s="276"/>
      <c r="JF36" s="276"/>
      <c r="JG36" s="276"/>
      <c r="JH36" s="276"/>
      <c r="JI36" s="276"/>
      <c r="JJ36" s="276"/>
      <c r="JK36" s="276"/>
      <c r="JL36" s="276"/>
      <c r="JM36" s="276"/>
      <c r="JN36" s="276"/>
      <c r="JO36" s="276"/>
      <c r="JP36" s="276"/>
      <c r="JQ36" s="276"/>
      <c r="JR36" s="276"/>
      <c r="JS36" s="276"/>
      <c r="JT36" s="276"/>
      <c r="JU36" s="276"/>
      <c r="JV36" s="276"/>
      <c r="JW36" s="276"/>
      <c r="JX36" s="276"/>
      <c r="JY36" s="276"/>
      <c r="JZ36" s="276"/>
      <c r="KA36" s="276"/>
      <c r="KB36" s="276"/>
      <c r="KC36" s="276"/>
      <c r="KD36" s="276"/>
      <c r="KE36" s="276"/>
      <c r="KF36" s="276"/>
      <c r="KG36" s="276"/>
      <c r="KH36" s="276"/>
      <c r="KI36" s="276"/>
      <c r="KJ36" s="276"/>
      <c r="KK36" s="276"/>
      <c r="KL36" s="276"/>
      <c r="KM36" s="276"/>
      <c r="KN36" s="276"/>
      <c r="KO36" s="276"/>
      <c r="KP36" s="276"/>
      <c r="KQ36" s="276"/>
      <c r="KR36" s="276"/>
      <c r="KS36" s="276"/>
      <c r="KT36" s="276"/>
      <c r="KU36" s="276"/>
      <c r="KV36" s="276"/>
      <c r="KW36" s="276"/>
      <c r="KX36" s="276"/>
      <c r="KY36" s="276"/>
      <c r="KZ36" s="276"/>
      <c r="LA36" s="276"/>
      <c r="LB36" s="276"/>
      <c r="LC36" s="276"/>
      <c r="LD36" s="276"/>
      <c r="LE36" s="276"/>
      <c r="LF36" s="276"/>
      <c r="LG36" s="276"/>
      <c r="LH36" s="276"/>
      <c r="LI36" s="276"/>
      <c r="LJ36" s="276"/>
      <c r="LK36" s="276"/>
      <c r="LL36" s="276"/>
      <c r="LM36" s="276"/>
      <c r="LN36" s="276"/>
      <c r="LO36" s="276"/>
      <c r="LP36" s="276"/>
      <c r="LQ36" s="276"/>
      <c r="LR36" s="276"/>
      <c r="LS36" s="276"/>
      <c r="LT36" s="276"/>
      <c r="LU36" s="276"/>
      <c r="LV36" s="276"/>
      <c r="LW36" s="276"/>
      <c r="LX36" s="276"/>
      <c r="LY36" s="276"/>
      <c r="LZ36" s="276"/>
      <c r="MA36" s="276"/>
      <c r="MB36" s="276"/>
      <c r="MC36" s="276"/>
      <c r="MD36" s="276"/>
      <c r="ME36" s="276"/>
      <c r="MF36" s="276"/>
      <c r="MG36" s="276"/>
      <c r="MH36" s="276"/>
      <c r="MI36" s="276"/>
      <c r="MJ36" s="276"/>
      <c r="MK36" s="276"/>
      <c r="ML36" s="276"/>
      <c r="MM36" s="276"/>
      <c r="MN36" s="276"/>
      <c r="MO36" s="276"/>
      <c r="MP36" s="276"/>
      <c r="MQ36" s="276"/>
      <c r="MR36" s="276"/>
      <c r="MS36" s="276"/>
      <c r="MT36" s="276"/>
      <c r="MU36" s="276"/>
      <c r="MV36" s="276"/>
      <c r="MW36" s="276"/>
      <c r="MX36" s="276"/>
      <c r="MY36" s="276"/>
      <c r="MZ36" s="276"/>
      <c r="NA36" s="276"/>
      <c r="NB36" s="276"/>
      <c r="NC36" s="276"/>
      <c r="ND36" s="276"/>
      <c r="NE36" s="276"/>
      <c r="NF36" s="276"/>
      <c r="NG36" s="276"/>
      <c r="NH36" s="276"/>
      <c r="NI36" s="276"/>
      <c r="NJ36" s="276"/>
      <c r="NK36" s="276"/>
      <c r="NL36" s="276"/>
      <c r="NM36" s="276"/>
      <c r="NN36" s="276"/>
      <c r="NO36" s="276"/>
      <c r="NP36" s="276"/>
      <c r="NQ36" s="276"/>
      <c r="NR36" s="276"/>
      <c r="NS36" s="276"/>
      <c r="NT36" s="276"/>
      <c r="NU36" s="276"/>
      <c r="NV36" s="276"/>
      <c r="NW36" s="276"/>
      <c r="NX36" s="276"/>
      <c r="NY36" s="276"/>
      <c r="NZ36" s="276"/>
      <c r="OA36" s="276"/>
      <c r="OB36" s="276"/>
      <c r="OC36" s="276"/>
      <c r="OD36" s="276"/>
      <c r="OE36" s="276"/>
      <c r="OF36" s="276"/>
      <c r="OG36" s="276"/>
      <c r="OH36" s="276"/>
      <c r="OI36" s="276"/>
      <c r="OJ36" s="276"/>
      <c r="OK36" s="276"/>
      <c r="OL36" s="276"/>
      <c r="OM36" s="276"/>
      <c r="ON36" s="276"/>
      <c r="OO36" s="276"/>
      <c r="OP36" s="276"/>
      <c r="OQ36" s="276"/>
      <c r="OR36" s="276"/>
      <c r="OS36" s="276"/>
      <c r="OT36" s="276"/>
      <c r="OU36" s="276"/>
      <c r="OV36" s="276"/>
      <c r="OW36" s="276"/>
      <c r="OX36" s="276"/>
      <c r="OY36" s="276"/>
      <c r="OZ36" s="276"/>
      <c r="PA36" s="276"/>
      <c r="PB36" s="276"/>
      <c r="PC36" s="276"/>
      <c r="PD36" s="276"/>
      <c r="PE36" s="276"/>
      <c r="PF36" s="276"/>
      <c r="PG36" s="276"/>
      <c r="PH36" s="276"/>
      <c r="PI36" s="276"/>
      <c r="PJ36" s="276"/>
      <c r="PK36" s="276"/>
      <c r="PL36" s="276"/>
      <c r="PM36" s="276"/>
      <c r="PN36" s="276"/>
      <c r="PO36" s="276"/>
      <c r="PP36" s="276"/>
      <c r="PQ36" s="276"/>
      <c r="PR36" s="276"/>
      <c r="PS36" s="276"/>
      <c r="PT36" s="276"/>
      <c r="PU36" s="276"/>
      <c r="PV36" s="276"/>
      <c r="PW36" s="276"/>
      <c r="PX36" s="276"/>
      <c r="PY36" s="276"/>
      <c r="PZ36" s="276"/>
      <c r="QA36" s="276"/>
      <c r="QB36" s="276"/>
      <c r="QC36" s="276"/>
      <c r="QD36" s="276"/>
      <c r="QE36" s="276"/>
      <c r="QF36" s="276"/>
      <c r="QG36" s="276"/>
      <c r="QH36" s="276"/>
      <c r="QI36" s="276"/>
      <c r="QJ36" s="276"/>
      <c r="QK36" s="276"/>
      <c r="QL36" s="276"/>
      <c r="QM36" s="276"/>
      <c r="QN36" s="276"/>
      <c r="QO36" s="276"/>
      <c r="QP36" s="276"/>
      <c r="QQ36" s="276"/>
      <c r="QR36" s="276"/>
      <c r="QS36" s="276"/>
      <c r="QT36" s="276"/>
      <c r="QU36" s="276"/>
      <c r="QV36" s="276"/>
      <c r="QW36" s="276"/>
      <c r="QX36" s="276"/>
      <c r="QY36" s="276"/>
      <c r="QZ36" s="276"/>
      <c r="RA36" s="276"/>
      <c r="RB36" s="276"/>
      <c r="RC36" s="276"/>
      <c r="RD36" s="276"/>
      <c r="RE36" s="276"/>
      <c r="RF36" s="276"/>
      <c r="RG36" s="276"/>
      <c r="RH36" s="276"/>
      <c r="RI36" s="276"/>
      <c r="RJ36" s="276"/>
      <c r="RK36" s="276"/>
      <c r="RL36" s="276"/>
      <c r="RM36" s="276"/>
      <c r="RN36" s="276"/>
      <c r="RO36" s="276"/>
      <c r="RP36" s="276"/>
      <c r="RQ36" s="276"/>
      <c r="RR36" s="276"/>
      <c r="RS36" s="276"/>
      <c r="RT36" s="276"/>
      <c r="RU36" s="276"/>
      <c r="RV36" s="276"/>
      <c r="RW36" s="276"/>
      <c r="RX36" s="276"/>
      <c r="RY36" s="276"/>
      <c r="RZ36" s="276"/>
      <c r="SA36" s="276"/>
      <c r="SB36" s="276"/>
      <c r="SC36" s="276"/>
      <c r="SD36" s="276"/>
      <c r="SE36" s="276"/>
      <c r="SF36" s="276"/>
      <c r="SG36" s="276"/>
      <c r="SH36" s="276"/>
      <c r="SI36" s="276"/>
      <c r="SJ36" s="276"/>
      <c r="SK36" s="276"/>
      <c r="SL36" s="276"/>
      <c r="SM36" s="276"/>
      <c r="SN36" s="276"/>
      <c r="SO36" s="276"/>
      <c r="SP36" s="276"/>
      <c r="SQ36" s="276"/>
      <c r="SR36" s="276"/>
      <c r="SS36" s="276"/>
      <c r="ST36" s="276"/>
      <c r="SU36" s="276"/>
      <c r="SV36" s="276"/>
      <c r="SW36" s="276"/>
      <c r="SX36" s="276"/>
      <c r="SY36" s="276"/>
      <c r="SZ36" s="276"/>
      <c r="TA36" s="276"/>
      <c r="TB36" s="276"/>
      <c r="TC36" s="276"/>
      <c r="TD36" s="276"/>
      <c r="TE36" s="276"/>
      <c r="TF36" s="276"/>
      <c r="TG36" s="276"/>
      <c r="TH36" s="276"/>
      <c r="TI36" s="276"/>
      <c r="TJ36" s="276"/>
      <c r="TK36" s="276"/>
      <c r="TL36" s="276"/>
      <c r="TM36" s="276"/>
      <c r="TN36" s="276"/>
      <c r="TO36" s="276"/>
      <c r="TP36" s="276"/>
      <c r="TQ36" s="276"/>
      <c r="TR36" s="276"/>
      <c r="TS36" s="276"/>
      <c r="TT36" s="276"/>
      <c r="TU36" s="276"/>
      <c r="TV36" s="276"/>
      <c r="TW36" s="276"/>
      <c r="TX36" s="276"/>
      <c r="TY36" s="276"/>
      <c r="TZ36" s="276"/>
      <c r="UA36" s="276"/>
      <c r="UB36" s="276"/>
      <c r="UC36" s="276"/>
      <c r="UD36" s="276"/>
      <c r="UE36" s="276"/>
      <c r="UF36" s="276"/>
      <c r="UG36" s="276"/>
      <c r="UH36" s="276"/>
      <c r="UI36" s="276"/>
      <c r="UJ36" s="276"/>
      <c r="UK36" s="276"/>
      <c r="UL36" s="276"/>
      <c r="UM36" s="276"/>
      <c r="UN36" s="276"/>
      <c r="UO36" s="276"/>
      <c r="UP36" s="276"/>
      <c r="UQ36" s="276"/>
      <c r="UR36" s="276"/>
      <c r="US36" s="276"/>
      <c r="UT36" s="276"/>
      <c r="UU36" s="276"/>
      <c r="UV36" s="276"/>
      <c r="UW36" s="276"/>
      <c r="UX36" s="276"/>
      <c r="UY36" s="276"/>
      <c r="UZ36" s="276"/>
      <c r="VA36" s="276"/>
      <c r="VB36" s="276"/>
      <c r="VC36" s="276"/>
      <c r="VD36" s="276"/>
      <c r="VE36" s="276"/>
      <c r="VF36" s="276"/>
      <c r="VG36" s="276"/>
      <c r="VH36" s="276"/>
      <c r="VI36" s="276"/>
      <c r="VJ36" s="276"/>
      <c r="VK36" s="276"/>
      <c r="VL36" s="276"/>
      <c r="VM36" s="276"/>
      <c r="VN36" s="276"/>
      <c r="VO36" s="276"/>
      <c r="VP36" s="276"/>
      <c r="VQ36" s="276"/>
      <c r="VR36" s="276"/>
      <c r="VS36" s="276"/>
      <c r="VT36" s="276"/>
      <c r="VU36" s="276"/>
      <c r="VV36" s="276"/>
      <c r="VW36" s="276"/>
      <c r="VX36" s="276"/>
      <c r="VY36" s="276"/>
      <c r="VZ36" s="276"/>
      <c r="WA36" s="276"/>
      <c r="WB36" s="276"/>
      <c r="WC36" s="276"/>
      <c r="WD36" s="276"/>
      <c r="WE36" s="276"/>
      <c r="WF36" s="276"/>
      <c r="WG36" s="276"/>
      <c r="WH36" s="276"/>
      <c r="WI36" s="276"/>
      <c r="WJ36" s="276"/>
      <c r="WK36" s="276"/>
      <c r="WL36" s="276"/>
      <c r="WM36" s="276"/>
      <c r="WN36" s="276"/>
      <c r="WO36" s="276"/>
      <c r="WP36" s="276"/>
      <c r="WQ36" s="276"/>
      <c r="WR36" s="276"/>
      <c r="WS36" s="276"/>
      <c r="WT36" s="276"/>
      <c r="WU36" s="276"/>
      <c r="WV36" s="276"/>
      <c r="WW36" s="276"/>
      <c r="WX36" s="276"/>
      <c r="WY36" s="276"/>
      <c r="WZ36" s="276"/>
      <c r="XA36" s="276"/>
      <c r="XB36" s="276"/>
      <c r="XC36" s="276"/>
      <c r="XD36" s="276"/>
      <c r="XE36" s="276"/>
      <c r="XF36" s="276"/>
      <c r="XG36" s="276"/>
      <c r="XH36" s="276"/>
      <c r="XI36" s="276"/>
      <c r="XJ36" s="276"/>
      <c r="XK36" s="276"/>
      <c r="XL36" s="276"/>
      <c r="XM36" s="276"/>
      <c r="XN36" s="276"/>
      <c r="XO36" s="276"/>
      <c r="XP36" s="276"/>
      <c r="XQ36" s="276"/>
      <c r="XR36" s="276"/>
      <c r="XS36" s="276"/>
      <c r="XT36" s="276"/>
      <c r="XU36" s="276"/>
      <c r="XV36" s="276"/>
      <c r="XW36" s="276"/>
      <c r="XX36" s="276"/>
      <c r="XY36" s="276"/>
      <c r="XZ36" s="276"/>
      <c r="YA36" s="276"/>
      <c r="YB36" s="276"/>
      <c r="YC36" s="276"/>
      <c r="YD36" s="276"/>
      <c r="YE36" s="276"/>
      <c r="YF36" s="276"/>
      <c r="YG36" s="276"/>
      <c r="YH36" s="276"/>
      <c r="YI36" s="276"/>
      <c r="YJ36" s="276"/>
      <c r="YK36" s="276"/>
      <c r="YL36" s="276"/>
      <c r="YM36" s="276"/>
      <c r="YN36" s="276"/>
      <c r="YO36" s="276"/>
      <c r="YP36" s="276"/>
      <c r="YQ36" s="276"/>
      <c r="YR36" s="276"/>
      <c r="YS36" s="276"/>
      <c r="YT36" s="276"/>
      <c r="YU36" s="276"/>
      <c r="YV36" s="276"/>
      <c r="YW36" s="276"/>
      <c r="YX36" s="276"/>
      <c r="YY36" s="276"/>
      <c r="YZ36" s="276"/>
      <c r="ZA36" s="276"/>
      <c r="ZB36" s="276"/>
      <c r="ZC36" s="276"/>
      <c r="ZD36" s="276"/>
      <c r="ZE36" s="276"/>
      <c r="ZF36" s="276"/>
      <c r="ZG36" s="276"/>
      <c r="ZH36" s="276"/>
      <c r="ZI36" s="276"/>
      <c r="ZJ36" s="276"/>
      <c r="ZK36" s="276"/>
      <c r="ZL36" s="276"/>
      <c r="ZM36" s="276"/>
      <c r="ZN36" s="276"/>
      <c r="ZO36" s="276"/>
      <c r="ZP36" s="276"/>
      <c r="ZQ36" s="276"/>
      <c r="ZR36" s="276"/>
      <c r="ZS36" s="276"/>
      <c r="ZT36" s="276"/>
      <c r="ZU36" s="276"/>
      <c r="ZV36" s="276"/>
      <c r="ZW36" s="276"/>
      <c r="ZX36" s="276"/>
      <c r="ZY36" s="276"/>
      <c r="ZZ36" s="276"/>
      <c r="AAA36" s="276"/>
      <c r="AAB36" s="276"/>
      <c r="AAC36" s="276"/>
      <c r="AAD36" s="276"/>
      <c r="AAE36" s="276"/>
      <c r="AAF36" s="276"/>
      <c r="AAG36" s="276"/>
      <c r="AAH36" s="276"/>
      <c r="AAI36" s="276"/>
      <c r="AAJ36" s="276"/>
      <c r="AAK36" s="276"/>
      <c r="AAL36" s="276"/>
      <c r="AAM36" s="276"/>
      <c r="AAN36" s="276"/>
      <c r="AAO36" s="276"/>
      <c r="AAP36" s="276"/>
      <c r="AAQ36" s="276"/>
      <c r="AAR36" s="276"/>
      <c r="AAS36" s="276"/>
      <c r="AAT36" s="276"/>
      <c r="AAU36" s="276"/>
      <c r="AAV36" s="276"/>
      <c r="AAW36" s="276"/>
      <c r="AAX36" s="276"/>
      <c r="AAY36" s="276"/>
      <c r="AAZ36" s="276"/>
      <c r="ABA36" s="276"/>
      <c r="ABB36" s="276"/>
      <c r="ABC36" s="276"/>
      <c r="ABD36" s="276"/>
      <c r="ABE36" s="276"/>
      <c r="ABF36" s="276"/>
      <c r="ABG36" s="276"/>
      <c r="ABH36" s="276"/>
      <c r="ABI36" s="276"/>
      <c r="ABJ36" s="276"/>
      <c r="ABK36" s="276"/>
      <c r="ABL36" s="276"/>
      <c r="ABM36" s="276"/>
      <c r="ABN36" s="276"/>
      <c r="ABO36" s="276"/>
      <c r="ABP36" s="276"/>
      <c r="ABQ36" s="276"/>
      <c r="ABR36" s="276"/>
      <c r="ABS36" s="276"/>
      <c r="ABT36" s="276"/>
      <c r="ABU36" s="276"/>
      <c r="ABV36" s="276"/>
      <c r="ABW36" s="276"/>
      <c r="ABX36" s="276"/>
      <c r="ABY36" s="276"/>
      <c r="ABZ36" s="276"/>
      <c r="ACA36" s="276"/>
      <c r="ACB36" s="276"/>
      <c r="ACC36" s="276"/>
      <c r="ACD36" s="276"/>
      <c r="ACE36" s="276"/>
      <c r="ACF36" s="276"/>
      <c r="ACG36" s="276"/>
      <c r="ACH36" s="276"/>
      <c r="ACI36" s="276"/>
      <c r="ACJ36" s="276"/>
      <c r="ACK36" s="276"/>
      <c r="ACL36" s="276"/>
      <c r="ACM36" s="276"/>
      <c r="ACN36" s="276"/>
      <c r="ACO36" s="276"/>
      <c r="ACP36" s="276"/>
      <c r="ACQ36" s="276"/>
      <c r="ACR36" s="276"/>
      <c r="ACS36" s="276"/>
      <c r="ACT36" s="276"/>
      <c r="ACU36" s="276"/>
      <c r="ACV36" s="276"/>
      <c r="ACW36" s="276"/>
      <c r="ACX36" s="276"/>
      <c r="ACY36" s="276"/>
      <c r="ACZ36" s="276"/>
      <c r="ADA36" s="276"/>
      <c r="ADB36" s="276"/>
      <c r="ADC36" s="276"/>
      <c r="ADD36" s="276"/>
      <c r="ADE36" s="276"/>
      <c r="ADF36" s="276"/>
      <c r="ADG36" s="276"/>
      <c r="ADH36" s="276"/>
      <c r="ADI36" s="276"/>
      <c r="ADJ36" s="276"/>
      <c r="ADK36" s="276"/>
      <c r="ADL36" s="276"/>
      <c r="ADM36" s="276"/>
      <c r="ADN36" s="276"/>
      <c r="ADO36" s="276"/>
      <c r="ADP36" s="276"/>
      <c r="ADQ36" s="276"/>
      <c r="ADR36" s="276"/>
      <c r="ADS36" s="276"/>
      <c r="ADT36" s="276"/>
      <c r="ADU36" s="276"/>
      <c r="ADV36" s="276"/>
      <c r="ADW36" s="276"/>
      <c r="ADX36" s="276"/>
      <c r="ADY36" s="276"/>
      <c r="ADZ36" s="276"/>
      <c r="AEA36" s="276"/>
      <c r="AEB36" s="276"/>
      <c r="AEC36" s="276"/>
      <c r="AED36" s="276"/>
      <c r="AEE36" s="276"/>
      <c r="AEF36" s="276"/>
      <c r="AEG36" s="276"/>
      <c r="AEH36" s="276"/>
      <c r="AEI36" s="276"/>
      <c r="AEJ36" s="276"/>
      <c r="AEK36" s="276"/>
      <c r="AEL36" s="276"/>
      <c r="AEM36" s="276"/>
      <c r="AEN36" s="276"/>
      <c r="AEO36" s="276"/>
      <c r="AEP36" s="276"/>
      <c r="AEQ36" s="276"/>
      <c r="AER36" s="276"/>
      <c r="AES36" s="276"/>
      <c r="AET36" s="276"/>
      <c r="AEU36" s="276"/>
      <c r="AEV36" s="276"/>
      <c r="AEW36" s="276"/>
      <c r="AEX36" s="276"/>
      <c r="AEY36" s="276"/>
      <c r="AEZ36" s="276"/>
      <c r="AFA36" s="276"/>
      <c r="AFB36" s="276"/>
      <c r="AFC36" s="276"/>
      <c r="AFD36" s="276"/>
      <c r="AFE36" s="276"/>
      <c r="AFF36" s="276"/>
      <c r="AFG36" s="276"/>
      <c r="AFH36" s="276"/>
      <c r="AFI36" s="276"/>
      <c r="AFJ36" s="276"/>
      <c r="AFK36" s="276"/>
      <c r="AFL36" s="276"/>
      <c r="AFM36" s="276"/>
      <c r="AFN36" s="276"/>
      <c r="AFO36" s="276"/>
      <c r="AFP36" s="276"/>
      <c r="AFQ36" s="276"/>
      <c r="AFR36" s="276"/>
      <c r="AFS36" s="276"/>
      <c r="AFT36" s="276"/>
      <c r="AFU36" s="276"/>
      <c r="AFV36" s="276"/>
      <c r="AFW36" s="276"/>
      <c r="AFX36" s="276"/>
      <c r="AFY36" s="276"/>
      <c r="AFZ36" s="276"/>
      <c r="AGA36" s="276"/>
      <c r="AGB36" s="276"/>
      <c r="AGC36" s="276"/>
      <c r="AGD36" s="276"/>
      <c r="AGE36" s="276"/>
      <c r="AGF36" s="276"/>
      <c r="AGG36" s="276"/>
      <c r="AGH36" s="276"/>
      <c r="AGI36" s="276"/>
      <c r="AGJ36" s="276"/>
      <c r="AGK36" s="276"/>
      <c r="AGL36" s="276"/>
      <c r="AGM36" s="276"/>
      <c r="AGN36" s="276"/>
      <c r="AGO36" s="276"/>
      <c r="AGP36" s="276"/>
      <c r="AGQ36" s="276"/>
      <c r="AGR36" s="276"/>
      <c r="AGS36" s="276"/>
      <c r="AGT36" s="276"/>
      <c r="AGU36" s="276"/>
      <c r="AGV36" s="276"/>
      <c r="AGW36" s="276"/>
      <c r="AGX36" s="276"/>
      <c r="AGY36" s="276"/>
      <c r="AGZ36" s="276"/>
      <c r="AHA36" s="276"/>
      <c r="AHB36" s="276"/>
      <c r="AHC36" s="276"/>
      <c r="AHD36" s="276"/>
      <c r="AHE36" s="276"/>
      <c r="AHF36" s="276"/>
      <c r="AHG36" s="276"/>
      <c r="AHH36" s="276"/>
      <c r="AHI36" s="276"/>
      <c r="AHJ36" s="276"/>
      <c r="AHK36" s="276"/>
      <c r="AHL36" s="276"/>
      <c r="AHM36" s="276"/>
      <c r="AHN36" s="276"/>
      <c r="AHO36" s="276"/>
      <c r="AHP36" s="276"/>
      <c r="AHQ36" s="276"/>
      <c r="AHR36" s="276"/>
      <c r="AHS36" s="276"/>
      <c r="AHT36" s="276"/>
      <c r="AHU36" s="276"/>
      <c r="AHV36" s="276"/>
      <c r="AHW36" s="276"/>
      <c r="AHX36" s="276"/>
      <c r="AHY36" s="276"/>
      <c r="AHZ36" s="276"/>
      <c r="AIA36" s="276"/>
      <c r="AIB36" s="276"/>
      <c r="AIC36" s="276"/>
      <c r="AID36" s="276"/>
      <c r="AIE36" s="276"/>
      <c r="AIF36" s="276"/>
      <c r="AIG36" s="276"/>
      <c r="AIH36" s="276"/>
      <c r="AII36" s="276"/>
      <c r="AIJ36" s="276"/>
      <c r="AIK36" s="276"/>
      <c r="AIL36" s="276"/>
      <c r="AIM36" s="276"/>
      <c r="AIN36" s="276"/>
      <c r="AIO36" s="276"/>
      <c r="AIP36" s="276"/>
      <c r="AIQ36" s="276"/>
      <c r="AIR36" s="276"/>
      <c r="AIS36" s="276"/>
      <c r="AIT36" s="276"/>
      <c r="AIU36" s="276"/>
      <c r="AIV36" s="276"/>
      <c r="AIW36" s="276"/>
      <c r="AIX36" s="276"/>
      <c r="AIY36" s="276"/>
      <c r="AIZ36" s="276"/>
      <c r="AJA36" s="276"/>
      <c r="AJB36" s="276"/>
      <c r="AJC36" s="276"/>
      <c r="AJD36" s="276"/>
      <c r="AJE36" s="276"/>
      <c r="AJF36" s="276"/>
      <c r="AJG36" s="276"/>
      <c r="AJH36" s="276"/>
      <c r="AJI36" s="276"/>
      <c r="AJJ36" s="276"/>
      <c r="AJK36" s="276"/>
      <c r="AJL36" s="276"/>
      <c r="AJM36" s="276"/>
      <c r="AJN36" s="276"/>
      <c r="AJO36" s="276"/>
      <c r="AJP36" s="276"/>
      <c r="AJQ36" s="276"/>
      <c r="AJR36" s="276"/>
      <c r="AJS36" s="276"/>
      <c r="AJT36" s="276"/>
      <c r="AJU36" s="276"/>
      <c r="AJV36" s="276"/>
      <c r="AJW36" s="276"/>
      <c r="AJX36" s="276"/>
      <c r="AJY36" s="276"/>
      <c r="AJZ36" s="276"/>
      <c r="AKA36" s="276"/>
      <c r="AKB36" s="276"/>
      <c r="AKC36" s="276"/>
      <c r="AKD36" s="276"/>
      <c r="AKE36" s="276"/>
      <c r="AKF36" s="276"/>
      <c r="AKG36" s="276"/>
      <c r="AKH36" s="276"/>
      <c r="AKI36" s="276"/>
      <c r="AKJ36" s="276"/>
      <c r="AKK36" s="276"/>
      <c r="AKL36" s="276"/>
      <c r="AKM36" s="276"/>
      <c r="AKN36" s="276"/>
      <c r="AKO36" s="276"/>
      <c r="AKP36" s="276"/>
      <c r="AKQ36" s="276"/>
      <c r="AKR36" s="276"/>
      <c r="AKS36" s="276"/>
      <c r="AKT36" s="276"/>
      <c r="AKU36" s="276"/>
      <c r="AKV36" s="276"/>
      <c r="AKW36" s="276"/>
      <c r="AKX36" s="276"/>
      <c r="AKY36" s="276"/>
      <c r="AKZ36" s="276"/>
      <c r="ALA36" s="276"/>
      <c r="ALB36" s="276"/>
      <c r="ALC36" s="276"/>
      <c r="ALD36" s="276"/>
      <c r="ALE36" s="276"/>
      <c r="ALF36" s="276"/>
      <c r="ALG36" s="276"/>
      <c r="ALH36" s="276"/>
      <c r="ALI36" s="276"/>
      <c r="ALJ36" s="276"/>
      <c r="ALK36" s="276"/>
      <c r="ALL36" s="276"/>
      <c r="ALM36" s="276"/>
      <c r="ALN36" s="276"/>
      <c r="ALO36" s="276"/>
      <c r="ALP36" s="276"/>
      <c r="ALQ36" s="276"/>
      <c r="ALR36" s="276"/>
      <c r="ALS36" s="276"/>
      <c r="ALT36" s="276"/>
      <c r="ALU36" s="276"/>
      <c r="ALV36" s="276"/>
      <c r="ALW36" s="276"/>
      <c r="ALX36" s="276"/>
      <c r="ALY36" s="276"/>
      <c r="ALZ36" s="276"/>
      <c r="AMA36" s="276"/>
      <c r="AMB36" s="276"/>
      <c r="AMC36" s="276"/>
      <c r="AMD36" s="276"/>
      <c r="AME36" s="276"/>
      <c r="AMF36" s="276"/>
      <c r="AMG36" s="276"/>
      <c r="AMH36" s="276"/>
      <c r="AMI36" s="276"/>
      <c r="AMJ36" s="276"/>
      <c r="AMK36" s="276"/>
      <c r="AML36" s="276"/>
      <c r="AMM36" s="276"/>
      <c r="AMN36" s="276"/>
      <c r="AMO36" s="276"/>
      <c r="AMP36" s="276"/>
      <c r="AMQ36" s="276"/>
      <c r="AMR36" s="276"/>
      <c r="AMS36" s="276"/>
      <c r="AMT36" s="276"/>
      <c r="AMU36" s="276"/>
      <c r="AMV36" s="276"/>
      <c r="AMW36" s="276"/>
      <c r="AMX36" s="276"/>
      <c r="AMY36" s="276"/>
      <c r="AMZ36" s="276"/>
      <c r="ANA36" s="276"/>
      <c r="ANB36" s="276"/>
      <c r="ANC36" s="276"/>
      <c r="AND36" s="276"/>
      <c r="ANE36" s="276"/>
      <c r="ANF36" s="276"/>
      <c r="ANG36" s="276"/>
      <c r="ANH36" s="276"/>
      <c r="ANI36" s="276"/>
      <c r="ANJ36" s="276"/>
      <c r="ANK36" s="276"/>
      <c r="ANL36" s="276"/>
      <c r="ANM36" s="276"/>
      <c r="ANN36" s="276"/>
      <c r="ANO36" s="276"/>
      <c r="ANP36" s="276"/>
      <c r="ANQ36" s="276"/>
      <c r="ANR36" s="276"/>
      <c r="ANS36" s="276"/>
      <c r="ANT36" s="276"/>
      <c r="ANU36" s="276"/>
      <c r="ANV36" s="276"/>
      <c r="ANW36" s="276"/>
      <c r="ANX36" s="276"/>
      <c r="ANY36" s="276"/>
      <c r="ANZ36" s="276"/>
      <c r="AOA36" s="276"/>
      <c r="AOB36" s="276"/>
      <c r="AOC36" s="276"/>
      <c r="AOD36" s="276"/>
      <c r="AOE36" s="276"/>
      <c r="AOF36" s="276"/>
      <c r="AOG36" s="276"/>
      <c r="AOH36" s="276"/>
      <c r="AOI36" s="276"/>
      <c r="AOJ36" s="276"/>
      <c r="AOK36" s="276"/>
      <c r="AOL36" s="276"/>
      <c r="AOM36" s="276"/>
      <c r="AON36" s="276"/>
      <c r="AOO36" s="276"/>
      <c r="AOP36" s="276"/>
      <c r="AOQ36" s="276"/>
      <c r="AOR36" s="276"/>
      <c r="AOS36" s="276"/>
      <c r="AOT36" s="276"/>
      <c r="AOU36" s="276"/>
      <c r="AOV36" s="276"/>
      <c r="AOW36" s="276"/>
      <c r="AOX36" s="276"/>
      <c r="AOY36" s="276"/>
      <c r="AOZ36" s="276"/>
      <c r="APA36" s="276"/>
      <c r="APB36" s="276"/>
      <c r="APC36" s="276"/>
      <c r="APD36" s="276"/>
      <c r="APE36" s="276"/>
      <c r="APF36" s="276"/>
      <c r="APG36" s="276"/>
      <c r="APH36" s="276"/>
      <c r="API36" s="276"/>
      <c r="APJ36" s="276"/>
      <c r="APK36" s="276"/>
      <c r="APL36" s="276"/>
      <c r="APM36" s="276"/>
      <c r="APN36" s="276"/>
      <c r="APO36" s="276"/>
      <c r="APP36" s="276"/>
      <c r="APQ36" s="276"/>
      <c r="APR36" s="276"/>
      <c r="APS36" s="276"/>
      <c r="APT36" s="276"/>
      <c r="APU36" s="276"/>
      <c r="APV36" s="276"/>
      <c r="APW36" s="276"/>
      <c r="APX36" s="276"/>
      <c r="APY36" s="276"/>
      <c r="APZ36" s="276"/>
      <c r="AQA36" s="276"/>
      <c r="AQB36" s="276"/>
      <c r="AQC36" s="276"/>
      <c r="AQD36" s="276"/>
      <c r="AQE36" s="276"/>
      <c r="AQF36" s="276"/>
      <c r="AQG36" s="276"/>
      <c r="AQH36" s="276"/>
      <c r="AQI36" s="276"/>
      <c r="AQJ36" s="276"/>
      <c r="AQK36" s="276"/>
      <c r="AQL36" s="276"/>
      <c r="AQM36" s="276"/>
      <c r="AQN36" s="276"/>
      <c r="AQO36" s="276"/>
      <c r="AQP36" s="276"/>
      <c r="AQQ36" s="276"/>
      <c r="AQR36" s="276"/>
      <c r="AQS36" s="276"/>
      <c r="AQT36" s="276"/>
      <c r="AQU36" s="276"/>
      <c r="AQV36" s="276"/>
      <c r="AQW36" s="276"/>
      <c r="AQX36" s="276"/>
      <c r="AQY36" s="276"/>
      <c r="AQZ36" s="276"/>
      <c r="ARA36" s="276"/>
      <c r="ARB36" s="276"/>
      <c r="ARC36" s="276"/>
      <c r="ARD36" s="276"/>
      <c r="ARE36" s="276"/>
      <c r="ARF36" s="276"/>
      <c r="ARG36" s="276"/>
      <c r="ARH36" s="276"/>
      <c r="ARI36" s="276"/>
      <c r="ARJ36" s="276"/>
      <c r="ARK36" s="276"/>
      <c r="ARL36" s="276"/>
      <c r="ARM36" s="276"/>
      <c r="ARN36" s="276"/>
      <c r="ARO36" s="276"/>
      <c r="ARP36" s="276"/>
      <c r="ARQ36" s="276"/>
      <c r="ARR36" s="276"/>
      <c r="ARS36" s="276"/>
      <c r="ART36" s="276"/>
      <c r="ARU36" s="276"/>
      <c r="ARV36" s="276"/>
      <c r="ARW36" s="276"/>
      <c r="ARX36" s="276"/>
      <c r="ARY36" s="276"/>
      <c r="ARZ36" s="276"/>
      <c r="ASA36" s="276"/>
      <c r="ASB36" s="276"/>
      <c r="ASC36" s="276"/>
      <c r="ASD36" s="276"/>
      <c r="ASE36" s="276"/>
      <c r="ASF36" s="276"/>
      <c r="ASG36" s="276"/>
      <c r="ASH36" s="276"/>
      <c r="ASI36" s="276"/>
      <c r="ASJ36" s="276"/>
      <c r="ASK36" s="276"/>
      <c r="ASL36" s="276"/>
      <c r="ASM36" s="276"/>
      <c r="ASN36" s="276"/>
      <c r="ASO36" s="276"/>
      <c r="ASP36" s="276"/>
      <c r="ASQ36" s="276"/>
      <c r="ASR36" s="276"/>
      <c r="ASS36" s="276"/>
      <c r="AST36" s="276"/>
      <c r="ASU36" s="276"/>
      <c r="ASV36" s="276"/>
      <c r="ASW36" s="276"/>
      <c r="ASX36" s="276"/>
      <c r="ASY36" s="276"/>
      <c r="ASZ36" s="276"/>
      <c r="ATA36" s="276"/>
      <c r="ATB36" s="276"/>
      <c r="ATC36" s="276"/>
      <c r="ATD36" s="276"/>
      <c r="ATE36" s="276"/>
      <c r="ATF36" s="276"/>
      <c r="ATG36" s="276"/>
      <c r="ATH36" s="276"/>
      <c r="ATI36" s="276"/>
      <c r="ATJ36" s="276"/>
      <c r="ATK36" s="276"/>
      <c r="ATL36" s="276"/>
      <c r="ATM36" s="276"/>
      <c r="ATN36" s="276"/>
      <c r="ATO36" s="276"/>
      <c r="ATP36" s="276"/>
      <c r="ATQ36" s="276"/>
      <c r="ATR36" s="276"/>
      <c r="ATS36" s="276"/>
      <c r="ATT36" s="276"/>
      <c r="ATU36" s="276"/>
      <c r="ATV36" s="276"/>
      <c r="ATW36" s="276"/>
      <c r="ATX36" s="276"/>
      <c r="ATY36" s="276"/>
      <c r="ATZ36" s="276"/>
      <c r="AUA36" s="276"/>
      <c r="AUB36" s="276"/>
      <c r="AUC36" s="276"/>
      <c r="AUD36" s="276"/>
      <c r="AUE36" s="276"/>
      <c r="AUF36" s="276"/>
      <c r="AUG36" s="276"/>
      <c r="AUH36" s="276"/>
      <c r="AUI36" s="276"/>
      <c r="AUJ36" s="276"/>
      <c r="AUK36" s="276"/>
      <c r="AUL36" s="276"/>
      <c r="AUM36" s="276"/>
      <c r="AUN36" s="276"/>
      <c r="AUO36" s="276"/>
      <c r="AUP36" s="276"/>
      <c r="AUQ36" s="276"/>
      <c r="AUR36" s="276"/>
      <c r="AUS36" s="276"/>
      <c r="AUT36" s="276"/>
      <c r="AUU36" s="276"/>
      <c r="AUV36" s="276"/>
      <c r="AUW36" s="276"/>
      <c r="AUX36" s="276"/>
      <c r="AUY36" s="276"/>
      <c r="AUZ36" s="276"/>
      <c r="AVA36" s="276"/>
      <c r="AVB36" s="276"/>
      <c r="AVC36" s="276"/>
      <c r="AVD36" s="276"/>
      <c r="AVE36" s="276"/>
      <c r="AVF36" s="276"/>
      <c r="AVG36" s="276"/>
      <c r="AVH36" s="276"/>
      <c r="AVI36" s="276"/>
      <c r="AVJ36" s="276"/>
      <c r="AVK36" s="276"/>
      <c r="AVL36" s="276"/>
      <c r="AVM36" s="276"/>
      <c r="AVN36" s="276"/>
      <c r="AVO36" s="276"/>
      <c r="AVP36" s="276"/>
      <c r="AVQ36" s="276"/>
      <c r="AVR36" s="276"/>
      <c r="AVS36" s="276"/>
      <c r="AVT36" s="276"/>
      <c r="AVU36" s="276"/>
      <c r="AVV36" s="276"/>
      <c r="AVW36" s="276"/>
      <c r="AVX36" s="276"/>
      <c r="AVY36" s="276"/>
      <c r="AVZ36" s="276"/>
      <c r="AWA36" s="276"/>
      <c r="AWB36" s="276"/>
      <c r="AWC36" s="276"/>
      <c r="AWD36" s="276"/>
      <c r="AWE36" s="276"/>
      <c r="AWF36" s="276"/>
      <c r="AWG36" s="276"/>
      <c r="AWH36" s="276"/>
      <c r="AWI36" s="276"/>
      <c r="AWJ36" s="276"/>
      <c r="AWK36" s="276"/>
      <c r="AWL36" s="276"/>
      <c r="AWM36" s="276"/>
      <c r="AWN36" s="276"/>
      <c r="AWO36" s="276"/>
      <c r="AWP36" s="276"/>
      <c r="AWQ36" s="276"/>
      <c r="AWR36" s="276"/>
      <c r="AWS36" s="276"/>
      <c r="AWT36" s="276"/>
      <c r="AWU36" s="276"/>
      <c r="AWV36" s="276"/>
      <c r="AWW36" s="276"/>
      <c r="AWX36" s="276"/>
      <c r="AWY36" s="276"/>
      <c r="AWZ36" s="276"/>
      <c r="AXA36" s="276"/>
      <c r="AXB36" s="276"/>
      <c r="AXC36" s="276"/>
      <c r="AXD36" s="276"/>
      <c r="AXE36" s="276"/>
      <c r="AXF36" s="276"/>
      <c r="AXG36" s="276"/>
      <c r="AXH36" s="276"/>
      <c r="AXI36" s="276"/>
      <c r="AXJ36" s="276"/>
      <c r="AXK36" s="276"/>
      <c r="AXL36" s="276"/>
      <c r="AXM36" s="276"/>
      <c r="AXN36" s="276"/>
      <c r="AXO36" s="276"/>
      <c r="AXP36" s="276"/>
      <c r="AXQ36" s="276"/>
      <c r="AXR36" s="276"/>
      <c r="AXS36" s="276"/>
      <c r="AXT36" s="276"/>
      <c r="AXU36" s="276"/>
      <c r="AXV36" s="276"/>
      <c r="AXW36" s="276"/>
      <c r="AXX36" s="276"/>
      <c r="AXY36" s="276"/>
      <c r="AXZ36" s="276"/>
      <c r="AYA36" s="276"/>
      <c r="AYB36" s="276"/>
      <c r="AYC36" s="276"/>
      <c r="AYD36" s="276"/>
      <c r="AYE36" s="276"/>
      <c r="AYF36" s="276"/>
      <c r="AYG36" s="276"/>
      <c r="AYH36" s="276"/>
      <c r="AYI36" s="276"/>
      <c r="AYJ36" s="276"/>
      <c r="AYK36" s="276"/>
      <c r="AYL36" s="276"/>
      <c r="AYM36" s="276"/>
      <c r="AYN36" s="276"/>
      <c r="AYO36" s="276"/>
      <c r="AYP36" s="276"/>
      <c r="AYQ36" s="276"/>
      <c r="AYR36" s="276"/>
      <c r="AYS36" s="276"/>
      <c r="AYT36" s="276"/>
      <c r="AYU36" s="276"/>
      <c r="AYV36" s="276"/>
      <c r="AYW36" s="276"/>
      <c r="AYX36" s="276"/>
      <c r="AYY36" s="276"/>
      <c r="AYZ36" s="276"/>
      <c r="AZA36" s="276"/>
      <c r="AZB36" s="276"/>
      <c r="AZC36" s="276"/>
      <c r="AZD36" s="276"/>
      <c r="AZE36" s="276"/>
      <c r="AZF36" s="276"/>
      <c r="AZG36" s="276"/>
      <c r="AZH36" s="276"/>
      <c r="AZI36" s="276"/>
      <c r="AZJ36" s="276"/>
      <c r="AZK36" s="276"/>
      <c r="AZL36" s="276"/>
      <c r="AZM36" s="276"/>
      <c r="AZN36" s="276"/>
      <c r="AZO36" s="276"/>
      <c r="AZP36" s="276"/>
      <c r="AZQ36" s="276"/>
      <c r="AZR36" s="276"/>
      <c r="AZS36" s="276"/>
      <c r="AZT36" s="276"/>
      <c r="AZU36" s="276"/>
      <c r="AZV36" s="276"/>
      <c r="AZW36" s="276"/>
      <c r="AZX36" s="276"/>
      <c r="AZY36" s="276"/>
      <c r="AZZ36" s="276"/>
      <c r="BAA36" s="276"/>
      <c r="BAB36" s="276"/>
      <c r="BAC36" s="276"/>
      <c r="BAD36" s="276"/>
      <c r="BAE36" s="276"/>
      <c r="BAF36" s="276"/>
      <c r="BAG36" s="276"/>
      <c r="BAH36" s="276"/>
      <c r="BAI36" s="276"/>
      <c r="BAJ36" s="276"/>
      <c r="BAK36" s="276"/>
      <c r="BAL36" s="276"/>
      <c r="BAM36" s="276"/>
      <c r="BAN36" s="276"/>
      <c r="BAO36" s="276"/>
      <c r="BAP36" s="276"/>
      <c r="BAQ36" s="276"/>
      <c r="BAR36" s="276"/>
      <c r="BAS36" s="276"/>
      <c r="BAT36" s="276"/>
      <c r="BAU36" s="276"/>
      <c r="BAV36" s="276"/>
      <c r="BAW36" s="276"/>
      <c r="BAX36" s="276"/>
      <c r="BAY36" s="276"/>
      <c r="BAZ36" s="276"/>
      <c r="BBA36" s="276"/>
      <c r="BBB36" s="276"/>
      <c r="BBC36" s="276"/>
      <c r="BBD36" s="276"/>
      <c r="BBE36" s="276"/>
      <c r="BBF36" s="276"/>
      <c r="BBG36" s="276"/>
      <c r="BBH36" s="276"/>
      <c r="BBI36" s="276"/>
      <c r="BBJ36" s="276"/>
      <c r="BBK36" s="276"/>
      <c r="BBL36" s="276"/>
      <c r="BBM36" s="276"/>
      <c r="BBN36" s="276"/>
      <c r="BBO36" s="276"/>
      <c r="BBP36" s="276"/>
      <c r="BBQ36" s="276"/>
      <c r="BBR36" s="276"/>
      <c r="BBS36" s="276"/>
      <c r="BBT36" s="276"/>
      <c r="BBU36" s="276"/>
      <c r="BBV36" s="276"/>
      <c r="BBW36" s="276"/>
      <c r="BBX36" s="276"/>
      <c r="BBY36" s="276"/>
      <c r="BBZ36" s="276"/>
      <c r="BCA36" s="276"/>
      <c r="BCB36" s="276"/>
      <c r="BCC36" s="276"/>
      <c r="BCD36" s="276"/>
      <c r="BCE36" s="276"/>
      <c r="BCF36" s="276"/>
      <c r="BCG36" s="276"/>
      <c r="BCH36" s="276"/>
      <c r="BCI36" s="276"/>
      <c r="BCJ36" s="276"/>
      <c r="BCK36" s="276"/>
      <c r="BCL36" s="276"/>
      <c r="BCM36" s="276"/>
      <c r="BCN36" s="276"/>
      <c r="BCO36" s="276"/>
      <c r="BCP36" s="276"/>
      <c r="BCQ36" s="276"/>
      <c r="BCR36" s="276"/>
      <c r="BCS36" s="276"/>
      <c r="BCT36" s="276"/>
      <c r="BCU36" s="276"/>
      <c r="BCV36" s="276"/>
      <c r="BCW36" s="276"/>
      <c r="BCX36" s="276"/>
      <c r="BCY36" s="276"/>
      <c r="BCZ36" s="276"/>
      <c r="BDA36" s="276"/>
      <c r="BDB36" s="276"/>
      <c r="BDC36" s="276"/>
      <c r="BDD36" s="276"/>
      <c r="BDE36" s="276"/>
      <c r="BDF36" s="276"/>
      <c r="BDG36" s="276"/>
      <c r="BDH36" s="276"/>
      <c r="BDI36" s="276"/>
      <c r="BDJ36" s="276"/>
      <c r="BDK36" s="276"/>
      <c r="BDL36" s="276"/>
      <c r="BDM36" s="276"/>
      <c r="BDN36" s="276"/>
      <c r="BDO36" s="276"/>
      <c r="BDP36" s="276"/>
      <c r="BDQ36" s="276"/>
      <c r="BDR36" s="276"/>
      <c r="BDS36" s="276"/>
      <c r="BDT36" s="276"/>
      <c r="BDU36" s="276"/>
      <c r="BDV36" s="276"/>
      <c r="BDW36" s="276"/>
      <c r="BDX36" s="276"/>
      <c r="BDY36" s="276"/>
      <c r="BDZ36" s="276"/>
      <c r="BEA36" s="276"/>
      <c r="BEB36" s="276"/>
      <c r="BEC36" s="276"/>
      <c r="BED36" s="276"/>
      <c r="BEE36" s="276"/>
      <c r="BEF36" s="276"/>
      <c r="BEG36" s="276"/>
      <c r="BEH36" s="276"/>
      <c r="BEI36" s="276"/>
      <c r="BEJ36" s="276"/>
      <c r="BEK36" s="276"/>
      <c r="BEL36" s="276"/>
      <c r="BEM36" s="276"/>
      <c r="BEN36" s="276"/>
      <c r="BEO36" s="276"/>
      <c r="BEP36" s="276"/>
      <c r="BEQ36" s="276"/>
      <c r="BER36" s="276"/>
      <c r="BES36" s="276"/>
      <c r="BET36" s="276"/>
      <c r="BEU36" s="276"/>
      <c r="BEV36" s="276"/>
      <c r="BEW36" s="276"/>
      <c r="BEX36" s="276"/>
      <c r="BEY36" s="276"/>
      <c r="BEZ36" s="276"/>
      <c r="BFA36" s="276"/>
      <c r="BFB36" s="276"/>
      <c r="BFC36" s="276"/>
      <c r="BFD36" s="276"/>
      <c r="BFE36" s="276"/>
      <c r="BFF36" s="276"/>
      <c r="BFG36" s="276"/>
      <c r="BFH36" s="276"/>
      <c r="BFI36" s="276"/>
      <c r="BFJ36" s="276"/>
      <c r="BFK36" s="276"/>
      <c r="BFL36" s="276"/>
      <c r="BFM36" s="276"/>
      <c r="BFN36" s="276"/>
      <c r="BFO36" s="276"/>
      <c r="BFP36" s="276"/>
      <c r="BFQ36" s="276"/>
      <c r="BFR36" s="276"/>
      <c r="BFS36" s="276"/>
      <c r="BFT36" s="276"/>
      <c r="BFU36" s="276"/>
      <c r="BFV36" s="276"/>
      <c r="BFW36" s="276"/>
      <c r="BFX36" s="276"/>
      <c r="BFY36" s="276"/>
      <c r="BFZ36" s="276"/>
      <c r="BGA36" s="276"/>
      <c r="BGB36" s="276"/>
      <c r="BGC36" s="276"/>
      <c r="BGD36" s="276"/>
      <c r="BGE36" s="276"/>
      <c r="BGF36" s="276"/>
      <c r="BGG36" s="276"/>
      <c r="BGH36" s="276"/>
      <c r="BGI36" s="276"/>
      <c r="BGJ36" s="276"/>
      <c r="BGK36" s="276"/>
      <c r="BGL36" s="276"/>
      <c r="BGM36" s="276"/>
      <c r="BGN36" s="276"/>
      <c r="BGO36" s="276"/>
      <c r="BGP36" s="276"/>
      <c r="BGQ36" s="276"/>
      <c r="BGR36" s="276"/>
      <c r="BGS36" s="276"/>
      <c r="BGT36" s="276"/>
      <c r="BGU36" s="276"/>
      <c r="BGV36" s="276"/>
      <c r="BGW36" s="276"/>
      <c r="BGX36" s="276"/>
      <c r="BGY36" s="276"/>
      <c r="BGZ36" s="276"/>
      <c r="BHA36" s="276"/>
      <c r="BHB36" s="276"/>
      <c r="BHC36" s="276"/>
      <c r="BHD36" s="276"/>
      <c r="BHE36" s="276"/>
      <c r="BHF36" s="276"/>
      <c r="BHG36" s="276"/>
      <c r="BHH36" s="276"/>
      <c r="BHI36" s="276"/>
      <c r="BHJ36" s="276"/>
      <c r="BHK36" s="276"/>
      <c r="BHL36" s="276"/>
      <c r="BHM36" s="276"/>
      <c r="BHN36" s="276"/>
      <c r="BHO36" s="276"/>
      <c r="BHP36" s="276"/>
      <c r="BHQ36" s="276"/>
      <c r="BHR36" s="276"/>
      <c r="BHS36" s="276"/>
      <c r="BHT36" s="276"/>
      <c r="BHU36" s="276"/>
      <c r="BHV36" s="276"/>
      <c r="BHW36" s="276"/>
      <c r="BHX36" s="276"/>
      <c r="BHY36" s="276"/>
      <c r="BHZ36" s="276"/>
      <c r="BIA36" s="276"/>
      <c r="BIB36" s="276"/>
      <c r="BIC36" s="276"/>
      <c r="BID36" s="276"/>
      <c r="BIE36" s="276"/>
      <c r="BIF36" s="276"/>
      <c r="BIG36" s="276"/>
      <c r="BIH36" s="276"/>
      <c r="BII36" s="276"/>
      <c r="BIJ36" s="276"/>
      <c r="BIK36" s="276"/>
      <c r="BIL36" s="276"/>
      <c r="BIM36" s="276"/>
      <c r="BIN36" s="276"/>
      <c r="BIO36" s="276"/>
      <c r="BIP36" s="276"/>
      <c r="BIQ36" s="276"/>
      <c r="BIR36" s="276"/>
      <c r="BIS36" s="276"/>
      <c r="BIT36" s="276"/>
      <c r="BIU36" s="276"/>
      <c r="BIV36" s="276"/>
      <c r="BIW36" s="276"/>
      <c r="BIX36" s="276"/>
      <c r="BIY36" s="276"/>
      <c r="BIZ36" s="276"/>
      <c r="BJA36" s="276"/>
      <c r="BJB36" s="276"/>
      <c r="BJC36" s="276"/>
      <c r="BJD36" s="276"/>
      <c r="BJE36" s="276"/>
      <c r="BJF36" s="276"/>
      <c r="BJG36" s="276"/>
      <c r="BJH36" s="276"/>
      <c r="BJI36" s="276"/>
      <c r="BJJ36" s="276"/>
      <c r="BJK36" s="276"/>
      <c r="BJL36" s="276"/>
      <c r="BJM36" s="276"/>
      <c r="BJN36" s="276"/>
      <c r="BJO36" s="276"/>
      <c r="BJP36" s="276"/>
      <c r="BJQ36" s="276"/>
      <c r="BJR36" s="276"/>
      <c r="BJS36" s="276"/>
      <c r="BJT36" s="276"/>
      <c r="BJU36" s="276"/>
      <c r="BJV36" s="276"/>
      <c r="BJW36" s="276"/>
      <c r="BJX36" s="276"/>
      <c r="BJY36" s="276"/>
      <c r="BJZ36" s="276"/>
      <c r="BKA36" s="276"/>
      <c r="BKB36" s="276"/>
      <c r="BKC36" s="276"/>
      <c r="BKD36" s="276"/>
      <c r="BKE36" s="276"/>
      <c r="BKF36" s="276"/>
      <c r="BKG36" s="276"/>
      <c r="BKH36" s="276"/>
      <c r="BKI36" s="276"/>
      <c r="BKJ36" s="276"/>
      <c r="BKK36" s="276"/>
      <c r="BKL36" s="276"/>
      <c r="BKM36" s="276"/>
      <c r="BKN36" s="276"/>
      <c r="BKO36" s="276"/>
      <c r="BKP36" s="276"/>
      <c r="BKQ36" s="276"/>
      <c r="BKR36" s="276"/>
      <c r="BKS36" s="276"/>
      <c r="BKT36" s="276"/>
      <c r="BKU36" s="276"/>
      <c r="BKV36" s="276"/>
      <c r="BKW36" s="276"/>
      <c r="BKX36" s="276"/>
      <c r="BKY36" s="276"/>
      <c r="BKZ36" s="276"/>
      <c r="BLA36" s="276"/>
      <c r="BLB36" s="276"/>
      <c r="BLC36" s="276"/>
      <c r="BLD36" s="276"/>
      <c r="BLE36" s="276"/>
      <c r="BLF36" s="276"/>
      <c r="BLG36" s="276"/>
      <c r="BLH36" s="276"/>
      <c r="BLI36" s="276"/>
      <c r="BLJ36" s="276"/>
      <c r="BLK36" s="276"/>
      <c r="BLL36" s="276"/>
      <c r="BLM36" s="276"/>
      <c r="BLN36" s="276"/>
      <c r="BLO36" s="276"/>
      <c r="BLP36" s="276"/>
      <c r="BLQ36" s="276"/>
      <c r="BLR36" s="276"/>
      <c r="BLS36" s="276"/>
      <c r="BLT36" s="276"/>
      <c r="BLU36" s="276"/>
      <c r="BLV36" s="276"/>
      <c r="BLW36" s="276"/>
      <c r="BLX36" s="276"/>
      <c r="BLY36" s="276"/>
      <c r="BLZ36" s="276"/>
      <c r="BMA36" s="276"/>
      <c r="BMB36" s="276"/>
      <c r="BMC36" s="276"/>
      <c r="BMD36" s="276"/>
      <c r="BME36" s="276"/>
      <c r="BMF36" s="276"/>
      <c r="BMG36" s="276"/>
      <c r="BMH36" s="276"/>
      <c r="BMI36" s="276"/>
      <c r="BMJ36" s="276"/>
      <c r="BMK36" s="276"/>
      <c r="BML36" s="276"/>
      <c r="BMM36" s="276"/>
      <c r="BMN36" s="276"/>
      <c r="BMO36" s="276"/>
      <c r="BMP36" s="276"/>
      <c r="BMQ36" s="276"/>
      <c r="BMR36" s="276"/>
      <c r="BMS36" s="276"/>
      <c r="BMT36" s="276"/>
      <c r="BMU36" s="276"/>
      <c r="BMV36" s="276"/>
      <c r="BMW36" s="276"/>
      <c r="BMX36" s="276"/>
      <c r="BMY36" s="276"/>
      <c r="BMZ36" s="276"/>
      <c r="BNA36" s="276"/>
      <c r="BNB36" s="276"/>
      <c r="BNC36" s="276"/>
      <c r="BND36" s="276"/>
      <c r="BNE36" s="276"/>
      <c r="BNF36" s="276"/>
      <c r="BNG36" s="276"/>
      <c r="BNH36" s="276"/>
      <c r="BNI36" s="276"/>
      <c r="BNJ36" s="276"/>
      <c r="BNK36" s="276"/>
      <c r="BNL36" s="276"/>
      <c r="BNM36" s="276"/>
      <c r="BNN36" s="276"/>
      <c r="BNO36" s="276"/>
      <c r="BNP36" s="276"/>
      <c r="BNQ36" s="276"/>
      <c r="BNR36" s="276"/>
      <c r="BNS36" s="276"/>
      <c r="BNT36" s="276"/>
      <c r="BNU36" s="276"/>
      <c r="BNV36" s="276"/>
      <c r="BNW36" s="276"/>
      <c r="BNX36" s="276"/>
      <c r="BNY36" s="276"/>
      <c r="BNZ36" s="276"/>
      <c r="BOA36" s="276"/>
      <c r="BOB36" s="276"/>
      <c r="BOC36" s="276"/>
      <c r="BOD36" s="276"/>
      <c r="BOE36" s="276"/>
      <c r="BOF36" s="276"/>
      <c r="BOG36" s="276"/>
      <c r="BOH36" s="276"/>
      <c r="BOI36" s="276"/>
      <c r="BOJ36" s="276"/>
      <c r="BOK36" s="276"/>
      <c r="BOL36" s="276"/>
      <c r="BOM36" s="276"/>
      <c r="BON36" s="276"/>
      <c r="BOO36" s="276"/>
      <c r="BOP36" s="276"/>
      <c r="BOQ36" s="276"/>
      <c r="BOR36" s="276"/>
      <c r="BOS36" s="276"/>
      <c r="BOT36" s="276"/>
      <c r="BOU36" s="276"/>
      <c r="BOV36" s="276"/>
      <c r="BOW36" s="276"/>
      <c r="BOX36" s="276"/>
      <c r="BOY36" s="276"/>
      <c r="BOZ36" s="276"/>
      <c r="BPA36" s="276"/>
      <c r="BPB36" s="276"/>
      <c r="BPC36" s="276"/>
      <c r="BPD36" s="276"/>
      <c r="BPE36" s="276"/>
      <c r="BPF36" s="276"/>
      <c r="BPG36" s="276"/>
      <c r="BPH36" s="276"/>
      <c r="BPI36" s="276"/>
      <c r="BPJ36" s="276"/>
      <c r="BPK36" s="276"/>
      <c r="BPL36" s="276"/>
      <c r="BPM36" s="276"/>
      <c r="BPN36" s="276"/>
      <c r="BPO36" s="276"/>
      <c r="BPP36" s="276"/>
      <c r="BPQ36" s="276"/>
      <c r="BPR36" s="276"/>
      <c r="BPS36" s="276"/>
      <c r="BPT36" s="276"/>
      <c r="BPU36" s="276"/>
      <c r="BPV36" s="276"/>
      <c r="BPW36" s="276"/>
      <c r="BPX36" s="276"/>
      <c r="BPY36" s="276"/>
      <c r="BPZ36" s="276"/>
      <c r="BQA36" s="276"/>
      <c r="BQB36" s="276"/>
      <c r="BQC36" s="276"/>
      <c r="BQD36" s="276"/>
      <c r="BQE36" s="276"/>
      <c r="BQF36" s="276"/>
      <c r="BQG36" s="276"/>
      <c r="BQH36" s="276"/>
      <c r="BQI36" s="276"/>
      <c r="BQJ36" s="276"/>
      <c r="BQK36" s="276"/>
      <c r="BQL36" s="276"/>
      <c r="BQM36" s="276"/>
      <c r="BQN36" s="276"/>
      <c r="BQO36" s="276"/>
      <c r="BQP36" s="276"/>
      <c r="BQQ36" s="276"/>
      <c r="BQR36" s="276"/>
      <c r="BQS36" s="276"/>
      <c r="BQT36" s="276"/>
      <c r="BQU36" s="276"/>
      <c r="BQV36" s="276"/>
      <c r="BQW36" s="276"/>
      <c r="BQX36" s="276"/>
      <c r="BQY36" s="276"/>
      <c r="BQZ36" s="276"/>
      <c r="BRA36" s="276"/>
      <c r="BRB36" s="276"/>
      <c r="BRC36" s="276"/>
      <c r="BRD36" s="276"/>
      <c r="BRE36" s="276"/>
      <c r="BRF36" s="276"/>
      <c r="BRG36" s="276"/>
      <c r="BRH36" s="276"/>
      <c r="BRI36" s="276"/>
      <c r="BRJ36" s="276"/>
      <c r="BRK36" s="276"/>
      <c r="BRL36" s="276"/>
      <c r="BRM36" s="276"/>
      <c r="BRN36" s="276"/>
      <c r="BRO36" s="276"/>
      <c r="BRP36" s="276"/>
      <c r="BRQ36" s="276"/>
      <c r="BRR36" s="276"/>
      <c r="BRS36" s="276"/>
      <c r="BRT36" s="276"/>
      <c r="BRU36" s="276"/>
      <c r="BRV36" s="276"/>
      <c r="BRW36" s="276"/>
      <c r="BRX36" s="276"/>
      <c r="BRY36" s="276"/>
      <c r="BRZ36" s="276"/>
      <c r="BSA36" s="276"/>
      <c r="BSB36" s="276"/>
      <c r="BSC36" s="276"/>
      <c r="BSD36" s="276"/>
      <c r="BSE36" s="276"/>
      <c r="BSF36" s="276"/>
      <c r="BSG36" s="276"/>
      <c r="BSH36" s="276"/>
      <c r="BSI36" s="276"/>
      <c r="BSJ36" s="276"/>
      <c r="BSK36" s="276"/>
      <c r="BSL36" s="276"/>
      <c r="BSM36" s="276"/>
      <c r="BSN36" s="276"/>
      <c r="BSO36" s="276"/>
      <c r="BSP36" s="276"/>
      <c r="BSQ36" s="276"/>
      <c r="BSR36" s="276"/>
      <c r="BSS36" s="276"/>
      <c r="BST36" s="276"/>
      <c r="BSU36" s="276"/>
      <c r="BSV36" s="276"/>
      <c r="BSW36" s="276"/>
      <c r="BSX36" s="276"/>
      <c r="BSY36" s="276"/>
      <c r="BSZ36" s="276"/>
      <c r="BTA36" s="276"/>
      <c r="BTB36" s="276"/>
      <c r="BTC36" s="276"/>
      <c r="BTD36" s="276"/>
      <c r="BTE36" s="276"/>
      <c r="BTF36" s="276"/>
      <c r="BTG36" s="276"/>
      <c r="BTH36" s="276"/>
      <c r="BTI36" s="276"/>
      <c r="BTJ36" s="276"/>
      <c r="BTK36" s="276"/>
      <c r="BTL36" s="276"/>
      <c r="BTM36" s="276"/>
      <c r="BTN36" s="276"/>
      <c r="BTO36" s="276"/>
      <c r="BTP36" s="276"/>
      <c r="BTQ36" s="276"/>
      <c r="BTR36" s="276"/>
      <c r="BTS36" s="276"/>
      <c r="BTT36" s="276"/>
      <c r="BTU36" s="276"/>
      <c r="BTV36" s="276"/>
      <c r="BTW36" s="276"/>
      <c r="BTX36" s="276"/>
      <c r="BTY36" s="276"/>
      <c r="BTZ36" s="276"/>
      <c r="BUA36" s="276"/>
      <c r="BUB36" s="276"/>
      <c r="BUC36" s="276"/>
      <c r="BUD36" s="276"/>
      <c r="BUE36" s="276"/>
      <c r="BUF36" s="276"/>
      <c r="BUG36" s="276"/>
      <c r="BUH36" s="276"/>
      <c r="BUI36" s="276"/>
      <c r="BUJ36" s="276"/>
      <c r="BUK36" s="276"/>
      <c r="BUL36" s="276"/>
      <c r="BUM36" s="276"/>
      <c r="BUN36" s="276"/>
      <c r="BUO36" s="276"/>
      <c r="BUP36" s="276"/>
      <c r="BUQ36" s="276"/>
      <c r="BUR36" s="276"/>
      <c r="BUS36" s="276"/>
      <c r="BUT36" s="276"/>
      <c r="BUU36" s="276"/>
      <c r="BUV36" s="276"/>
      <c r="BUW36" s="276"/>
      <c r="BUX36" s="276"/>
      <c r="BUY36" s="276"/>
      <c r="BUZ36" s="276"/>
      <c r="BVA36" s="276"/>
      <c r="BVB36" s="276"/>
      <c r="BVC36" s="276"/>
      <c r="BVD36" s="276"/>
      <c r="BVE36" s="276"/>
      <c r="BVF36" s="276"/>
      <c r="BVG36" s="276"/>
      <c r="BVH36" s="276"/>
      <c r="BVI36" s="276"/>
      <c r="BVJ36" s="276"/>
      <c r="BVK36" s="276"/>
      <c r="BVL36" s="276"/>
      <c r="BVM36" s="276"/>
      <c r="BVN36" s="276"/>
      <c r="BVO36" s="276"/>
      <c r="BVP36" s="276"/>
      <c r="BVQ36" s="276"/>
      <c r="BVR36" s="276"/>
      <c r="BVS36" s="276"/>
      <c r="BVT36" s="276"/>
      <c r="BVU36" s="276"/>
      <c r="BVV36" s="276"/>
      <c r="BVW36" s="276"/>
      <c r="BVX36" s="276"/>
      <c r="BVY36" s="276"/>
      <c r="BVZ36" s="276"/>
      <c r="BWA36" s="276"/>
      <c r="BWB36" s="276"/>
      <c r="BWC36" s="276"/>
      <c r="BWD36" s="276"/>
      <c r="BWE36" s="276"/>
      <c r="BWF36" s="276"/>
      <c r="BWG36" s="276"/>
      <c r="BWH36" s="276"/>
      <c r="BWI36" s="276"/>
      <c r="BWJ36" s="276"/>
      <c r="BWK36" s="276"/>
      <c r="BWL36" s="276"/>
      <c r="BWM36" s="276"/>
      <c r="BWN36" s="276"/>
      <c r="BWO36" s="276"/>
      <c r="BWP36" s="276"/>
      <c r="BWQ36" s="276"/>
      <c r="BWR36" s="276"/>
      <c r="BWS36" s="276"/>
      <c r="BWT36" s="276"/>
      <c r="BWU36" s="276"/>
      <c r="BWV36" s="276"/>
      <c r="BWW36" s="276"/>
      <c r="BWX36" s="276"/>
      <c r="BWY36" s="276"/>
      <c r="BWZ36" s="276"/>
      <c r="BXA36" s="276"/>
      <c r="BXB36" s="276"/>
      <c r="BXC36" s="276"/>
      <c r="BXD36" s="276"/>
      <c r="BXE36" s="276"/>
      <c r="BXF36" s="276"/>
      <c r="BXG36" s="276"/>
      <c r="BXH36" s="276"/>
      <c r="BXI36" s="276"/>
      <c r="BXJ36" s="276"/>
      <c r="BXK36" s="276"/>
      <c r="BXL36" s="276"/>
      <c r="BXM36" s="276"/>
      <c r="BXN36" s="276"/>
      <c r="BXO36" s="276"/>
      <c r="BXP36" s="276"/>
      <c r="BXQ36" s="276"/>
      <c r="BXR36" s="276"/>
      <c r="BXS36" s="276"/>
      <c r="BXT36" s="276"/>
      <c r="BXU36" s="276"/>
      <c r="BXV36" s="276"/>
      <c r="BXW36" s="276"/>
      <c r="BXX36" s="276"/>
      <c r="BXY36" s="276"/>
      <c r="BXZ36" s="276"/>
      <c r="BYA36" s="276"/>
      <c r="BYB36" s="276"/>
      <c r="BYC36" s="276"/>
      <c r="BYD36" s="276"/>
      <c r="BYE36" s="276"/>
      <c r="BYF36" s="276"/>
      <c r="BYG36" s="276"/>
      <c r="BYH36" s="276"/>
      <c r="BYI36" s="276"/>
      <c r="BYJ36" s="276"/>
      <c r="BYK36" s="276"/>
      <c r="BYL36" s="276"/>
      <c r="BYM36" s="276"/>
      <c r="BYN36" s="276"/>
      <c r="BYO36" s="276"/>
      <c r="BYP36" s="276"/>
      <c r="BYQ36" s="276"/>
      <c r="BYR36" s="276"/>
      <c r="BYS36" s="276"/>
      <c r="BYT36" s="276"/>
      <c r="BYU36" s="276"/>
      <c r="BYV36" s="276"/>
      <c r="BYW36" s="276"/>
      <c r="BYX36" s="276"/>
      <c r="BYY36" s="276"/>
      <c r="BYZ36" s="276"/>
      <c r="BZA36" s="276"/>
      <c r="BZB36" s="276"/>
      <c r="BZC36" s="276"/>
      <c r="BZD36" s="276"/>
      <c r="BZE36" s="276"/>
      <c r="BZF36" s="276"/>
      <c r="BZG36" s="276"/>
      <c r="BZH36" s="276"/>
      <c r="BZI36" s="276"/>
      <c r="BZJ36" s="276"/>
      <c r="BZK36" s="276"/>
      <c r="BZL36" s="276"/>
      <c r="BZM36" s="276"/>
      <c r="BZN36" s="276"/>
      <c r="BZO36" s="276"/>
      <c r="BZP36" s="276"/>
      <c r="BZQ36" s="276"/>
      <c r="BZR36" s="276"/>
      <c r="BZS36" s="276"/>
      <c r="BZT36" s="276"/>
      <c r="BZU36" s="276"/>
      <c r="BZV36" s="276"/>
      <c r="BZW36" s="276"/>
      <c r="BZX36" s="276"/>
      <c r="BZY36" s="276"/>
      <c r="BZZ36" s="276"/>
      <c r="CAA36" s="276"/>
      <c r="CAB36" s="276"/>
      <c r="CAC36" s="276"/>
      <c r="CAD36" s="276"/>
      <c r="CAE36" s="276"/>
      <c r="CAF36" s="276"/>
      <c r="CAG36" s="276"/>
      <c r="CAH36" s="276"/>
      <c r="CAI36" s="276"/>
      <c r="CAJ36" s="276"/>
      <c r="CAK36" s="276"/>
      <c r="CAL36" s="276"/>
      <c r="CAM36" s="276"/>
      <c r="CAN36" s="276"/>
      <c r="CAO36" s="276"/>
      <c r="CAP36" s="276"/>
      <c r="CAQ36" s="276"/>
      <c r="CAR36" s="276"/>
      <c r="CAS36" s="276"/>
      <c r="CAT36" s="276"/>
      <c r="CAU36" s="276"/>
      <c r="CAV36" s="276"/>
      <c r="CAW36" s="276"/>
      <c r="CAX36" s="276"/>
      <c r="CAY36" s="276"/>
      <c r="CAZ36" s="276"/>
      <c r="CBA36" s="276"/>
      <c r="CBB36" s="276"/>
      <c r="CBC36" s="276"/>
      <c r="CBD36" s="276"/>
      <c r="CBE36" s="276"/>
      <c r="CBF36" s="276"/>
      <c r="CBG36" s="276"/>
      <c r="CBH36" s="276"/>
      <c r="CBI36" s="276"/>
      <c r="CBJ36" s="276"/>
      <c r="CBK36" s="276"/>
      <c r="CBL36" s="276"/>
      <c r="CBM36" s="276"/>
      <c r="CBN36" s="276"/>
      <c r="CBO36" s="276"/>
      <c r="CBP36" s="276"/>
      <c r="CBQ36" s="276"/>
      <c r="CBR36" s="276"/>
      <c r="CBS36" s="276"/>
      <c r="CBT36" s="276"/>
      <c r="CBU36" s="276"/>
      <c r="CBV36" s="276"/>
      <c r="CBW36" s="276"/>
      <c r="CBX36" s="276"/>
      <c r="CBY36" s="276"/>
      <c r="CBZ36" s="276"/>
      <c r="CCA36" s="276"/>
      <c r="CCB36" s="276"/>
      <c r="CCC36" s="276"/>
      <c r="CCD36" s="276"/>
      <c r="CCE36" s="276"/>
      <c r="CCF36" s="276"/>
      <c r="CCG36" s="276"/>
      <c r="CCH36" s="276"/>
      <c r="CCI36" s="276"/>
      <c r="CCJ36" s="276"/>
      <c r="CCK36" s="276"/>
      <c r="CCL36" s="276"/>
      <c r="CCM36" s="276"/>
      <c r="CCN36" s="276"/>
      <c r="CCO36" s="276"/>
      <c r="CCP36" s="276"/>
      <c r="CCQ36" s="276"/>
      <c r="CCR36" s="276"/>
      <c r="CCS36" s="276"/>
      <c r="CCT36" s="276"/>
      <c r="CCU36" s="276"/>
      <c r="CCV36" s="276"/>
      <c r="CCW36" s="276"/>
      <c r="CCX36" s="276"/>
      <c r="CCY36" s="276"/>
      <c r="CCZ36" s="276"/>
      <c r="CDA36" s="276"/>
      <c r="CDB36" s="276"/>
      <c r="CDC36" s="276"/>
      <c r="CDD36" s="276"/>
      <c r="CDE36" s="276"/>
      <c r="CDF36" s="276"/>
      <c r="CDG36" s="276"/>
      <c r="CDH36" s="276"/>
      <c r="CDI36" s="276"/>
      <c r="CDJ36" s="276"/>
      <c r="CDK36" s="276"/>
      <c r="CDL36" s="276"/>
      <c r="CDM36" s="276"/>
      <c r="CDN36" s="276"/>
      <c r="CDO36" s="276"/>
      <c r="CDP36" s="276"/>
      <c r="CDQ36" s="276"/>
      <c r="CDR36" s="276"/>
      <c r="CDS36" s="276"/>
      <c r="CDT36" s="276"/>
      <c r="CDU36" s="276"/>
      <c r="CDV36" s="276"/>
      <c r="CDW36" s="276"/>
      <c r="CDX36" s="276"/>
      <c r="CDY36" s="276"/>
      <c r="CDZ36" s="276"/>
      <c r="CEA36" s="276"/>
      <c r="CEB36" s="276"/>
      <c r="CEC36" s="276"/>
      <c r="CED36" s="276"/>
      <c r="CEE36" s="276"/>
      <c r="CEF36" s="276"/>
      <c r="CEG36" s="276"/>
      <c r="CEH36" s="276"/>
      <c r="CEI36" s="276"/>
      <c r="CEJ36" s="276"/>
      <c r="CEK36" s="276"/>
      <c r="CEL36" s="276"/>
      <c r="CEM36" s="276"/>
      <c r="CEN36" s="276"/>
      <c r="CEO36" s="276"/>
      <c r="CEP36" s="276"/>
      <c r="CEQ36" s="276"/>
      <c r="CER36" s="276"/>
      <c r="CES36" s="276"/>
      <c r="CET36" s="276"/>
      <c r="CEU36" s="276"/>
      <c r="CEV36" s="276"/>
      <c r="CEW36" s="276"/>
      <c r="CEX36" s="276"/>
      <c r="CEY36" s="276"/>
      <c r="CEZ36" s="276"/>
      <c r="CFA36" s="276"/>
      <c r="CFB36" s="276"/>
      <c r="CFC36" s="276"/>
      <c r="CFD36" s="276"/>
      <c r="CFE36" s="276"/>
      <c r="CFF36" s="276"/>
      <c r="CFG36" s="276"/>
      <c r="CFH36" s="276"/>
      <c r="CFI36" s="276"/>
      <c r="CFJ36" s="276"/>
      <c r="CFK36" s="276"/>
      <c r="CFL36" s="276"/>
      <c r="CFM36" s="276"/>
      <c r="CFN36" s="276"/>
      <c r="CFO36" s="276"/>
      <c r="CFP36" s="276"/>
      <c r="CFQ36" s="276"/>
      <c r="CFR36" s="276"/>
      <c r="CFS36" s="276"/>
      <c r="CFT36" s="276"/>
      <c r="CFU36" s="276"/>
      <c r="CFV36" s="276"/>
      <c r="CFW36" s="276"/>
      <c r="CFX36" s="276"/>
      <c r="CFY36" s="276"/>
      <c r="CFZ36" s="276"/>
      <c r="CGA36" s="276"/>
      <c r="CGB36" s="276"/>
      <c r="CGC36" s="276"/>
      <c r="CGD36" s="276"/>
      <c r="CGE36" s="276"/>
      <c r="CGF36" s="276"/>
      <c r="CGG36" s="276"/>
      <c r="CGH36" s="276"/>
      <c r="CGI36" s="276"/>
      <c r="CGJ36" s="276"/>
      <c r="CGK36" s="276"/>
      <c r="CGL36" s="276"/>
      <c r="CGM36" s="276"/>
      <c r="CGN36" s="276"/>
      <c r="CGO36" s="276"/>
      <c r="CGP36" s="276"/>
      <c r="CGQ36" s="276"/>
      <c r="CGR36" s="276"/>
      <c r="CGS36" s="276"/>
      <c r="CGT36" s="276"/>
      <c r="CGU36" s="276"/>
      <c r="CGV36" s="276"/>
      <c r="CGW36" s="276"/>
      <c r="CGX36" s="276"/>
      <c r="CGY36" s="276"/>
      <c r="CGZ36" s="276"/>
      <c r="CHA36" s="276"/>
      <c r="CHB36" s="276"/>
      <c r="CHC36" s="276"/>
      <c r="CHD36" s="276"/>
      <c r="CHE36" s="276"/>
      <c r="CHF36" s="276"/>
      <c r="CHG36" s="276"/>
      <c r="CHH36" s="276"/>
      <c r="CHI36" s="276"/>
      <c r="CHJ36" s="276"/>
      <c r="CHK36" s="276"/>
      <c r="CHL36" s="276"/>
      <c r="CHM36" s="276"/>
      <c r="CHN36" s="276"/>
      <c r="CHO36" s="276"/>
      <c r="CHP36" s="276"/>
      <c r="CHQ36" s="276"/>
      <c r="CHR36" s="276"/>
      <c r="CHS36" s="276"/>
      <c r="CHT36" s="276"/>
      <c r="CHU36" s="276"/>
      <c r="CHV36" s="276"/>
      <c r="CHW36" s="276"/>
      <c r="CHX36" s="276"/>
      <c r="CHY36" s="276"/>
      <c r="CHZ36" s="276"/>
      <c r="CIA36" s="276"/>
      <c r="CIB36" s="276"/>
      <c r="CIC36" s="276"/>
      <c r="CID36" s="276"/>
      <c r="CIE36" s="276"/>
      <c r="CIF36" s="276"/>
      <c r="CIG36" s="276"/>
      <c r="CIH36" s="276"/>
      <c r="CII36" s="276"/>
      <c r="CIJ36" s="276"/>
      <c r="CIK36" s="276"/>
      <c r="CIL36" s="276"/>
      <c r="CIM36" s="276"/>
      <c r="CIN36" s="276"/>
      <c r="CIO36" s="276"/>
      <c r="CIP36" s="276"/>
      <c r="CIQ36" s="276"/>
      <c r="CIR36" s="276"/>
      <c r="CIS36" s="276"/>
      <c r="CIT36" s="276"/>
      <c r="CIU36" s="276"/>
      <c r="CIV36" s="276"/>
      <c r="CIW36" s="276"/>
      <c r="CIX36" s="276"/>
      <c r="CIY36" s="276"/>
      <c r="CIZ36" s="276"/>
      <c r="CJA36" s="276"/>
      <c r="CJB36" s="276"/>
      <c r="CJC36" s="276"/>
      <c r="CJD36" s="276"/>
      <c r="CJE36" s="276"/>
      <c r="CJF36" s="276"/>
      <c r="CJG36" s="276"/>
      <c r="CJH36" s="276"/>
      <c r="CJI36" s="276"/>
      <c r="CJJ36" s="276"/>
      <c r="CJK36" s="276"/>
      <c r="CJL36" s="276"/>
      <c r="CJM36" s="276"/>
      <c r="CJN36" s="276"/>
      <c r="CJO36" s="276"/>
      <c r="CJP36" s="276"/>
      <c r="CJQ36" s="276"/>
      <c r="CJR36" s="276"/>
      <c r="CJS36" s="276"/>
      <c r="CJT36" s="276"/>
      <c r="CJU36" s="276"/>
      <c r="CJV36" s="276"/>
      <c r="CJW36" s="276"/>
      <c r="CJX36" s="276"/>
      <c r="CJY36" s="276"/>
      <c r="CJZ36" s="276"/>
      <c r="CKA36" s="276"/>
      <c r="CKB36" s="276"/>
      <c r="CKC36" s="276"/>
      <c r="CKD36" s="276"/>
      <c r="CKE36" s="276"/>
      <c r="CKF36" s="276"/>
      <c r="CKG36" s="276"/>
      <c r="CKH36" s="276"/>
      <c r="CKI36" s="276"/>
      <c r="CKJ36" s="276"/>
      <c r="CKK36" s="276"/>
      <c r="CKL36" s="276"/>
      <c r="CKM36" s="276"/>
      <c r="CKN36" s="276"/>
      <c r="CKO36" s="276"/>
      <c r="CKP36" s="276"/>
      <c r="CKQ36" s="276"/>
      <c r="CKR36" s="276"/>
      <c r="CKS36" s="276"/>
      <c r="CKT36" s="276"/>
      <c r="CKU36" s="276"/>
      <c r="CKV36" s="276"/>
      <c r="CKW36" s="276"/>
      <c r="CKX36" s="276"/>
      <c r="CKY36" s="276"/>
      <c r="CKZ36" s="276"/>
      <c r="CLA36" s="276"/>
      <c r="CLB36" s="276"/>
      <c r="CLC36" s="276"/>
      <c r="CLD36" s="276"/>
      <c r="CLE36" s="276"/>
      <c r="CLF36" s="276"/>
      <c r="CLG36" s="276"/>
      <c r="CLH36" s="276"/>
      <c r="CLI36" s="276"/>
      <c r="CLJ36" s="276"/>
      <c r="CLK36" s="276"/>
      <c r="CLL36" s="276"/>
      <c r="CLM36" s="276"/>
      <c r="CLN36" s="276"/>
      <c r="CLO36" s="276"/>
      <c r="CLP36" s="276"/>
      <c r="CLQ36" s="276"/>
      <c r="CLR36" s="276"/>
      <c r="CLS36" s="276"/>
      <c r="CLT36" s="276"/>
      <c r="CLU36" s="276"/>
      <c r="CLV36" s="276"/>
      <c r="CLW36" s="276"/>
      <c r="CLX36" s="276"/>
      <c r="CLY36" s="276"/>
      <c r="CLZ36" s="276"/>
      <c r="CMA36" s="276"/>
      <c r="CMB36" s="276"/>
      <c r="CMC36" s="276"/>
      <c r="CMD36" s="276"/>
      <c r="CME36" s="276"/>
      <c r="CMF36" s="276"/>
      <c r="CMG36" s="276"/>
      <c r="CMH36" s="276"/>
      <c r="CMI36" s="276"/>
      <c r="CMJ36" s="276"/>
      <c r="CMK36" s="276"/>
      <c r="CML36" s="276"/>
      <c r="CMM36" s="276"/>
      <c r="CMN36" s="276"/>
      <c r="CMO36" s="276"/>
      <c r="CMP36" s="276"/>
      <c r="CMQ36" s="276"/>
      <c r="CMR36" s="276"/>
      <c r="CMS36" s="276"/>
      <c r="CMT36" s="276"/>
      <c r="CMU36" s="276"/>
      <c r="CMV36" s="276"/>
      <c r="CMW36" s="276"/>
      <c r="CMX36" s="276"/>
      <c r="CMY36" s="276"/>
      <c r="CMZ36" s="276"/>
      <c r="CNA36" s="276"/>
      <c r="CNB36" s="276"/>
      <c r="CNC36" s="276"/>
      <c r="CND36" s="276"/>
      <c r="CNE36" s="276"/>
      <c r="CNF36" s="276"/>
      <c r="CNG36" s="276"/>
      <c r="CNH36" s="276"/>
      <c r="CNI36" s="276"/>
      <c r="CNJ36" s="276"/>
      <c r="CNK36" s="276"/>
      <c r="CNL36" s="276"/>
      <c r="CNM36" s="276"/>
      <c r="CNN36" s="276"/>
      <c r="CNO36" s="276"/>
      <c r="CNP36" s="276"/>
      <c r="CNQ36" s="276"/>
      <c r="CNR36" s="276"/>
      <c r="CNS36" s="276"/>
      <c r="CNT36" s="276"/>
      <c r="CNU36" s="276"/>
      <c r="CNV36" s="276"/>
      <c r="CNW36" s="276"/>
      <c r="CNX36" s="276"/>
      <c r="CNY36" s="276"/>
      <c r="CNZ36" s="276"/>
      <c r="COA36" s="276"/>
      <c r="COB36" s="276"/>
      <c r="COC36" s="276"/>
      <c r="COD36" s="276"/>
      <c r="COE36" s="276"/>
      <c r="COF36" s="276"/>
      <c r="COG36" s="276"/>
      <c r="COH36" s="276"/>
      <c r="COI36" s="276"/>
      <c r="COJ36" s="276"/>
      <c r="COK36" s="276"/>
      <c r="COL36" s="276"/>
      <c r="COM36" s="276"/>
      <c r="CON36" s="276"/>
      <c r="COO36" s="276"/>
      <c r="COP36" s="276"/>
      <c r="COQ36" s="276"/>
      <c r="COR36" s="276"/>
      <c r="COS36" s="276"/>
      <c r="COT36" s="276"/>
      <c r="COU36" s="276"/>
      <c r="COV36" s="276"/>
      <c r="COW36" s="276"/>
      <c r="COX36" s="276"/>
      <c r="COY36" s="276"/>
      <c r="COZ36" s="276"/>
      <c r="CPA36" s="276"/>
      <c r="CPB36" s="276"/>
      <c r="CPC36" s="276"/>
      <c r="CPD36" s="276"/>
      <c r="CPE36" s="276"/>
      <c r="CPF36" s="276"/>
      <c r="CPG36" s="276"/>
      <c r="CPH36" s="276"/>
      <c r="CPI36" s="276"/>
      <c r="CPJ36" s="276"/>
      <c r="CPK36" s="276"/>
      <c r="CPL36" s="276"/>
      <c r="CPM36" s="276"/>
      <c r="CPN36" s="276"/>
      <c r="CPO36" s="276"/>
      <c r="CPP36" s="276"/>
      <c r="CPQ36" s="276"/>
      <c r="CPR36" s="276"/>
      <c r="CPS36" s="276"/>
      <c r="CPT36" s="276"/>
      <c r="CPU36" s="276"/>
      <c r="CPV36" s="276"/>
      <c r="CPW36" s="276"/>
      <c r="CPX36" s="276"/>
      <c r="CPY36" s="276"/>
      <c r="CPZ36" s="276"/>
      <c r="CQA36" s="276"/>
      <c r="CQB36" s="276"/>
      <c r="CQC36" s="276"/>
      <c r="CQD36" s="276"/>
      <c r="CQE36" s="276"/>
      <c r="CQF36" s="276"/>
      <c r="CQG36" s="276"/>
      <c r="CQH36" s="276"/>
      <c r="CQI36" s="276"/>
      <c r="CQJ36" s="276"/>
      <c r="CQK36" s="276"/>
      <c r="CQL36" s="276"/>
      <c r="CQM36" s="276"/>
      <c r="CQN36" s="276"/>
      <c r="CQO36" s="276"/>
      <c r="CQP36" s="276"/>
      <c r="CQQ36" s="276"/>
      <c r="CQR36" s="276"/>
      <c r="CQS36" s="276"/>
      <c r="CQT36" s="276"/>
      <c r="CQU36" s="276"/>
      <c r="CQV36" s="276"/>
      <c r="CQW36" s="276"/>
      <c r="CQX36" s="276"/>
      <c r="CQY36" s="276"/>
      <c r="CQZ36" s="276"/>
      <c r="CRA36" s="276"/>
      <c r="CRB36" s="276"/>
      <c r="CRC36" s="276"/>
      <c r="CRD36" s="276"/>
      <c r="CRE36" s="276"/>
      <c r="CRF36" s="276"/>
      <c r="CRG36" s="276"/>
      <c r="CRH36" s="276"/>
      <c r="CRI36" s="276"/>
      <c r="CRJ36" s="276"/>
      <c r="CRK36" s="276"/>
      <c r="CRL36" s="276"/>
      <c r="CRM36" s="276"/>
      <c r="CRN36" s="276"/>
      <c r="CRO36" s="276"/>
      <c r="CRP36" s="276"/>
      <c r="CRQ36" s="276"/>
      <c r="CRR36" s="276"/>
      <c r="CRS36" s="276"/>
      <c r="CRT36" s="276"/>
      <c r="CRU36" s="276"/>
      <c r="CRV36" s="276"/>
      <c r="CRW36" s="276"/>
      <c r="CRX36" s="276"/>
      <c r="CRY36" s="276"/>
      <c r="CRZ36" s="276"/>
      <c r="CSA36" s="276"/>
      <c r="CSB36" s="276"/>
      <c r="CSC36" s="276"/>
      <c r="CSD36" s="276"/>
      <c r="CSE36" s="276"/>
      <c r="CSF36" s="276"/>
      <c r="CSG36" s="276"/>
      <c r="CSH36" s="276"/>
      <c r="CSI36" s="276"/>
      <c r="CSJ36" s="276"/>
      <c r="CSK36" s="276"/>
      <c r="CSL36" s="276"/>
      <c r="CSM36" s="276"/>
      <c r="CSN36" s="276"/>
      <c r="CSO36" s="276"/>
      <c r="CSP36" s="276"/>
      <c r="CSQ36" s="276"/>
      <c r="CSR36" s="276"/>
      <c r="CSS36" s="276"/>
      <c r="CST36" s="276"/>
      <c r="CSU36" s="276"/>
      <c r="CSV36" s="276"/>
      <c r="CSW36" s="276"/>
      <c r="CSX36" s="276"/>
      <c r="CSY36" s="276"/>
      <c r="CSZ36" s="276"/>
      <c r="CTA36" s="276"/>
      <c r="CTB36" s="276"/>
      <c r="CTC36" s="276"/>
      <c r="CTD36" s="276"/>
      <c r="CTE36" s="276"/>
      <c r="CTF36" s="276"/>
      <c r="CTG36" s="276"/>
      <c r="CTH36" s="276"/>
      <c r="CTI36" s="276"/>
      <c r="CTJ36" s="276"/>
      <c r="CTK36" s="276"/>
      <c r="CTL36" s="276"/>
      <c r="CTM36" s="276"/>
      <c r="CTN36" s="276"/>
      <c r="CTO36" s="276"/>
      <c r="CTP36" s="276"/>
      <c r="CTQ36" s="276"/>
      <c r="CTR36" s="276"/>
      <c r="CTS36" s="276"/>
      <c r="CTT36" s="276"/>
      <c r="CTU36" s="276"/>
      <c r="CTV36" s="276"/>
      <c r="CTW36" s="276"/>
      <c r="CTX36" s="276"/>
      <c r="CTY36" s="276"/>
      <c r="CTZ36" s="276"/>
      <c r="CUA36" s="276"/>
      <c r="CUB36" s="276"/>
      <c r="CUC36" s="276"/>
      <c r="CUD36" s="276"/>
      <c r="CUE36" s="276"/>
      <c r="CUF36" s="276"/>
      <c r="CUG36" s="276"/>
      <c r="CUH36" s="276"/>
      <c r="CUI36" s="276"/>
      <c r="CUJ36" s="276"/>
      <c r="CUK36" s="276"/>
      <c r="CUL36" s="276"/>
      <c r="CUM36" s="276"/>
      <c r="CUN36" s="276"/>
      <c r="CUO36" s="276"/>
      <c r="CUP36" s="276"/>
      <c r="CUQ36" s="276"/>
      <c r="CUR36" s="276"/>
      <c r="CUS36" s="276"/>
      <c r="CUT36" s="276"/>
      <c r="CUU36" s="276"/>
      <c r="CUV36" s="276"/>
      <c r="CUW36" s="276"/>
      <c r="CUX36" s="276"/>
      <c r="CUY36" s="276"/>
      <c r="CUZ36" s="276"/>
      <c r="CVA36" s="276"/>
      <c r="CVB36" s="276"/>
      <c r="CVC36" s="276"/>
      <c r="CVD36" s="276"/>
      <c r="CVE36" s="276"/>
      <c r="CVF36" s="276"/>
      <c r="CVG36" s="276"/>
      <c r="CVH36" s="276"/>
      <c r="CVI36" s="276"/>
      <c r="CVJ36" s="276"/>
      <c r="CVK36" s="276"/>
      <c r="CVL36" s="276"/>
      <c r="CVM36" s="276"/>
      <c r="CVN36" s="276"/>
      <c r="CVO36" s="276"/>
      <c r="CVP36" s="276"/>
      <c r="CVQ36" s="276"/>
      <c r="CVR36" s="276"/>
      <c r="CVS36" s="276"/>
      <c r="CVT36" s="276"/>
      <c r="CVU36" s="276"/>
      <c r="CVV36" s="276"/>
      <c r="CVW36" s="276"/>
      <c r="CVX36" s="276"/>
      <c r="CVY36" s="276"/>
      <c r="CVZ36" s="276"/>
      <c r="CWA36" s="276"/>
      <c r="CWB36" s="276"/>
      <c r="CWC36" s="276"/>
      <c r="CWD36" s="276"/>
      <c r="CWE36" s="276"/>
      <c r="CWF36" s="276"/>
      <c r="CWG36" s="276"/>
      <c r="CWH36" s="276"/>
      <c r="CWI36" s="276"/>
      <c r="CWJ36" s="276"/>
      <c r="CWK36" s="276"/>
      <c r="CWL36" s="276"/>
      <c r="CWM36" s="276"/>
      <c r="CWN36" s="276"/>
      <c r="CWO36" s="276"/>
      <c r="CWP36" s="276"/>
      <c r="CWQ36" s="276"/>
      <c r="CWR36" s="276"/>
      <c r="CWS36" s="276"/>
      <c r="CWT36" s="276"/>
      <c r="CWU36" s="276"/>
      <c r="CWV36" s="276"/>
      <c r="CWW36" s="276"/>
      <c r="CWX36" s="276"/>
      <c r="CWY36" s="276"/>
      <c r="CWZ36" s="276"/>
      <c r="CXA36" s="276"/>
      <c r="CXB36" s="276"/>
      <c r="CXC36" s="276"/>
      <c r="CXD36" s="276"/>
      <c r="CXE36" s="276"/>
      <c r="CXF36" s="276"/>
      <c r="CXG36" s="276"/>
      <c r="CXH36" s="276"/>
      <c r="CXI36" s="276"/>
      <c r="CXJ36" s="276"/>
      <c r="CXK36" s="276"/>
      <c r="CXL36" s="276"/>
      <c r="CXM36" s="276"/>
      <c r="CXN36" s="276"/>
      <c r="CXO36" s="276"/>
      <c r="CXP36" s="276"/>
      <c r="CXQ36" s="276"/>
      <c r="CXR36" s="276"/>
      <c r="CXS36" s="276"/>
      <c r="CXT36" s="276"/>
      <c r="CXU36" s="276"/>
      <c r="CXV36" s="276"/>
      <c r="CXW36" s="276"/>
      <c r="CXX36" s="276"/>
      <c r="CXY36" s="276"/>
      <c r="CXZ36" s="276"/>
      <c r="CYA36" s="276"/>
      <c r="CYB36" s="276"/>
      <c r="CYC36" s="276"/>
      <c r="CYD36" s="276"/>
      <c r="CYE36" s="276"/>
      <c r="CYF36" s="276"/>
      <c r="CYG36" s="276"/>
      <c r="CYH36" s="276"/>
      <c r="CYI36" s="276"/>
      <c r="CYJ36" s="276"/>
      <c r="CYK36" s="276"/>
      <c r="CYL36" s="276"/>
      <c r="CYM36" s="276"/>
      <c r="CYN36" s="276"/>
      <c r="CYO36" s="276"/>
      <c r="CYP36" s="276"/>
      <c r="CYQ36" s="276"/>
      <c r="CYR36" s="276"/>
      <c r="CYS36" s="276"/>
      <c r="CYT36" s="276"/>
      <c r="CYU36" s="276"/>
      <c r="CYV36" s="276"/>
      <c r="CYW36" s="276"/>
      <c r="CYX36" s="276"/>
      <c r="CYY36" s="276"/>
      <c r="CYZ36" s="276"/>
      <c r="CZA36" s="276"/>
      <c r="CZB36" s="276"/>
      <c r="CZC36" s="276"/>
      <c r="CZD36" s="276"/>
      <c r="CZE36" s="276"/>
      <c r="CZF36" s="276"/>
      <c r="CZG36" s="276"/>
      <c r="CZH36" s="276"/>
      <c r="CZI36" s="276"/>
      <c r="CZJ36" s="276"/>
      <c r="CZK36" s="276"/>
      <c r="CZL36" s="276"/>
      <c r="CZM36" s="276"/>
      <c r="CZN36" s="276"/>
      <c r="CZO36" s="276"/>
      <c r="CZP36" s="276"/>
      <c r="CZQ36" s="276"/>
      <c r="CZR36" s="276"/>
      <c r="CZS36" s="276"/>
      <c r="CZT36" s="276"/>
      <c r="CZU36" s="276"/>
      <c r="CZV36" s="276"/>
      <c r="CZW36" s="276"/>
      <c r="CZX36" s="276"/>
      <c r="CZY36" s="276"/>
      <c r="CZZ36" s="276"/>
      <c r="DAA36" s="276"/>
      <c r="DAB36" s="276"/>
      <c r="DAC36" s="276"/>
      <c r="DAD36" s="276"/>
      <c r="DAE36" s="276"/>
      <c r="DAF36" s="276"/>
      <c r="DAG36" s="276"/>
      <c r="DAH36" s="276"/>
      <c r="DAI36" s="276"/>
      <c r="DAJ36" s="276"/>
      <c r="DAK36" s="276"/>
      <c r="DAL36" s="276"/>
      <c r="DAM36" s="276"/>
      <c r="DAN36" s="276"/>
      <c r="DAO36" s="276"/>
      <c r="DAP36" s="276"/>
      <c r="DAQ36" s="276"/>
      <c r="DAR36" s="276"/>
      <c r="DAS36" s="276"/>
      <c r="DAT36" s="276"/>
      <c r="DAU36" s="276"/>
      <c r="DAV36" s="276"/>
      <c r="DAW36" s="276"/>
      <c r="DAX36" s="276"/>
      <c r="DAY36" s="276"/>
      <c r="DAZ36" s="276"/>
      <c r="DBA36" s="276"/>
      <c r="DBB36" s="276"/>
      <c r="DBC36" s="276"/>
      <c r="DBD36" s="276"/>
      <c r="DBE36" s="276"/>
      <c r="DBF36" s="276"/>
      <c r="DBG36" s="276"/>
      <c r="DBH36" s="276"/>
      <c r="DBI36" s="276"/>
      <c r="DBJ36" s="276"/>
      <c r="DBK36" s="276"/>
      <c r="DBL36" s="276"/>
      <c r="DBM36" s="276"/>
      <c r="DBN36" s="276"/>
      <c r="DBO36" s="276"/>
      <c r="DBP36" s="276"/>
      <c r="DBQ36" s="276"/>
      <c r="DBR36" s="276"/>
      <c r="DBS36" s="276"/>
      <c r="DBT36" s="276"/>
      <c r="DBU36" s="276"/>
      <c r="DBV36" s="276"/>
      <c r="DBW36" s="276"/>
      <c r="DBX36" s="276"/>
      <c r="DBY36" s="276"/>
      <c r="DBZ36" s="276"/>
      <c r="DCA36" s="276"/>
      <c r="DCB36" s="276"/>
      <c r="DCC36" s="276"/>
      <c r="DCD36" s="276"/>
      <c r="DCE36" s="276"/>
      <c r="DCF36" s="276"/>
      <c r="DCG36" s="276"/>
      <c r="DCH36" s="276"/>
      <c r="DCI36" s="276"/>
      <c r="DCJ36" s="276"/>
      <c r="DCK36" s="276"/>
      <c r="DCL36" s="276"/>
      <c r="DCM36" s="276"/>
      <c r="DCN36" s="276"/>
      <c r="DCO36" s="276"/>
      <c r="DCP36" s="276"/>
      <c r="DCQ36" s="276"/>
      <c r="DCR36" s="276"/>
      <c r="DCS36" s="276"/>
      <c r="DCT36" s="276"/>
      <c r="DCU36" s="276"/>
      <c r="DCV36" s="276"/>
      <c r="DCW36" s="276"/>
      <c r="DCX36" s="276"/>
      <c r="DCY36" s="276"/>
      <c r="DCZ36" s="276"/>
      <c r="DDA36" s="276"/>
      <c r="DDB36" s="276"/>
      <c r="DDC36" s="276"/>
      <c r="DDD36" s="276"/>
      <c r="DDE36" s="276"/>
      <c r="DDF36" s="276"/>
      <c r="DDG36" s="276"/>
      <c r="DDH36" s="276"/>
      <c r="DDI36" s="276"/>
      <c r="DDJ36" s="276"/>
      <c r="DDK36" s="276"/>
      <c r="DDL36" s="276"/>
      <c r="DDM36" s="276"/>
      <c r="DDN36" s="276"/>
      <c r="DDO36" s="276"/>
      <c r="DDP36" s="276"/>
      <c r="DDQ36" s="276"/>
      <c r="DDR36" s="276"/>
      <c r="DDS36" s="276"/>
      <c r="DDT36" s="276"/>
      <c r="DDU36" s="276"/>
      <c r="DDV36" s="276"/>
      <c r="DDW36" s="276"/>
      <c r="DDX36" s="276"/>
      <c r="DDY36" s="276"/>
      <c r="DDZ36" s="276"/>
      <c r="DEA36" s="276"/>
      <c r="DEB36" s="276"/>
      <c r="DEC36" s="276"/>
      <c r="DED36" s="276"/>
      <c r="DEE36" s="276"/>
      <c r="DEF36" s="276"/>
      <c r="DEG36" s="276"/>
      <c r="DEH36" s="276"/>
      <c r="DEI36" s="276"/>
      <c r="DEJ36" s="276"/>
      <c r="DEK36" s="276"/>
      <c r="DEL36" s="276"/>
      <c r="DEM36" s="276"/>
      <c r="DEN36" s="276"/>
      <c r="DEO36" s="276"/>
      <c r="DEP36" s="276"/>
      <c r="DEQ36" s="276"/>
      <c r="DER36" s="276"/>
      <c r="DES36" s="276"/>
      <c r="DET36" s="276"/>
      <c r="DEU36" s="276"/>
      <c r="DEV36" s="276"/>
      <c r="DEW36" s="276"/>
      <c r="DEX36" s="276"/>
      <c r="DEY36" s="276"/>
      <c r="DEZ36" s="276"/>
      <c r="DFA36" s="276"/>
      <c r="DFB36" s="276"/>
      <c r="DFC36" s="276"/>
      <c r="DFD36" s="276"/>
      <c r="DFE36" s="276"/>
      <c r="DFF36" s="276"/>
      <c r="DFG36" s="276"/>
      <c r="DFH36" s="276"/>
      <c r="DFI36" s="276"/>
      <c r="DFJ36" s="276"/>
      <c r="DFK36" s="276"/>
      <c r="DFL36" s="276"/>
      <c r="DFM36" s="276"/>
      <c r="DFN36" s="276"/>
      <c r="DFO36" s="276"/>
      <c r="DFP36" s="276"/>
      <c r="DFQ36" s="276"/>
      <c r="DFR36" s="276"/>
      <c r="DFS36" s="276"/>
      <c r="DFT36" s="276"/>
      <c r="DFU36" s="276"/>
      <c r="DFV36" s="276"/>
      <c r="DFW36" s="276"/>
      <c r="DFX36" s="276"/>
      <c r="DFY36" s="276"/>
      <c r="DFZ36" s="276"/>
      <c r="DGA36" s="276"/>
      <c r="DGB36" s="276"/>
      <c r="DGC36" s="276"/>
      <c r="DGD36" s="276"/>
      <c r="DGE36" s="276"/>
      <c r="DGF36" s="276"/>
      <c r="DGG36" s="276"/>
      <c r="DGH36" s="276"/>
      <c r="DGI36" s="276"/>
      <c r="DGJ36" s="276"/>
      <c r="DGK36" s="276"/>
      <c r="DGL36" s="276"/>
      <c r="DGM36" s="276"/>
      <c r="DGN36" s="276"/>
      <c r="DGO36" s="276"/>
      <c r="DGP36" s="276"/>
      <c r="DGQ36" s="276"/>
      <c r="DGR36" s="276"/>
      <c r="DGS36" s="276"/>
      <c r="DGT36" s="276"/>
      <c r="DGU36" s="276"/>
      <c r="DGV36" s="276"/>
      <c r="DGW36" s="276"/>
      <c r="DGX36" s="276"/>
      <c r="DGY36" s="276"/>
      <c r="DGZ36" s="276"/>
      <c r="DHA36" s="276"/>
      <c r="DHB36" s="276"/>
      <c r="DHC36" s="276"/>
      <c r="DHD36" s="276"/>
      <c r="DHE36" s="276"/>
      <c r="DHF36" s="276"/>
      <c r="DHG36" s="276"/>
      <c r="DHH36" s="276"/>
      <c r="DHI36" s="276"/>
      <c r="DHJ36" s="276"/>
      <c r="DHK36" s="276"/>
      <c r="DHL36" s="276"/>
      <c r="DHM36" s="276"/>
      <c r="DHN36" s="276"/>
      <c r="DHO36" s="276"/>
      <c r="DHP36" s="276"/>
      <c r="DHQ36" s="276"/>
      <c r="DHR36" s="276"/>
      <c r="DHS36" s="276"/>
      <c r="DHT36" s="276"/>
      <c r="DHU36" s="276"/>
      <c r="DHV36" s="276"/>
      <c r="DHW36" s="276"/>
      <c r="DHX36" s="276"/>
      <c r="DHY36" s="276"/>
      <c r="DHZ36" s="276"/>
      <c r="DIA36" s="276"/>
      <c r="DIB36" s="276"/>
      <c r="DIC36" s="276"/>
      <c r="DID36" s="276"/>
      <c r="DIE36" s="276"/>
      <c r="DIF36" s="276"/>
      <c r="DIG36" s="276"/>
      <c r="DIH36" s="276"/>
      <c r="DII36" s="276"/>
      <c r="DIJ36" s="276"/>
      <c r="DIK36" s="276"/>
      <c r="DIL36" s="276"/>
      <c r="DIM36" s="276"/>
      <c r="DIN36" s="276"/>
      <c r="DIO36" s="276"/>
      <c r="DIP36" s="276"/>
      <c r="DIQ36" s="276"/>
      <c r="DIR36" s="276"/>
      <c r="DIS36" s="276"/>
      <c r="DIT36" s="276"/>
      <c r="DIU36" s="276"/>
      <c r="DIV36" s="276"/>
      <c r="DIW36" s="276"/>
      <c r="DIX36" s="276"/>
      <c r="DIY36" s="276"/>
      <c r="DIZ36" s="276"/>
      <c r="DJA36" s="276"/>
      <c r="DJB36" s="276"/>
      <c r="DJC36" s="276"/>
      <c r="DJD36" s="276"/>
      <c r="DJE36" s="276"/>
      <c r="DJF36" s="276"/>
      <c r="DJG36" s="276"/>
      <c r="DJH36" s="276"/>
      <c r="DJI36" s="276"/>
      <c r="DJJ36" s="276"/>
      <c r="DJK36" s="276"/>
      <c r="DJL36" s="276"/>
      <c r="DJM36" s="276"/>
      <c r="DJN36" s="276"/>
      <c r="DJO36" s="276"/>
      <c r="DJP36" s="276"/>
      <c r="DJQ36" s="276"/>
      <c r="DJR36" s="276"/>
      <c r="DJS36" s="276"/>
      <c r="DJT36" s="276"/>
      <c r="DJU36" s="276"/>
      <c r="DJV36" s="276"/>
      <c r="DJW36" s="276"/>
      <c r="DJX36" s="276"/>
      <c r="DJY36" s="276"/>
      <c r="DJZ36" s="276"/>
      <c r="DKA36" s="276"/>
      <c r="DKB36" s="276"/>
      <c r="DKC36" s="276"/>
      <c r="DKD36" s="276"/>
      <c r="DKE36" s="276"/>
      <c r="DKF36" s="276"/>
      <c r="DKG36" s="276"/>
      <c r="DKH36" s="276"/>
      <c r="DKI36" s="276"/>
      <c r="DKJ36" s="276"/>
      <c r="DKK36" s="276"/>
      <c r="DKL36" s="276"/>
      <c r="DKM36" s="276"/>
      <c r="DKN36" s="276"/>
      <c r="DKO36" s="276"/>
      <c r="DKP36" s="276"/>
      <c r="DKQ36" s="276"/>
      <c r="DKR36" s="276"/>
      <c r="DKS36" s="276"/>
      <c r="DKT36" s="276"/>
      <c r="DKU36" s="276"/>
      <c r="DKV36" s="276"/>
      <c r="DKW36" s="276"/>
      <c r="DKX36" s="276"/>
      <c r="DKY36" s="276"/>
      <c r="DKZ36" s="276"/>
      <c r="DLA36" s="276"/>
      <c r="DLB36" s="276"/>
      <c r="DLC36" s="276"/>
      <c r="DLD36" s="276"/>
      <c r="DLE36" s="276"/>
      <c r="DLF36" s="276"/>
      <c r="DLG36" s="276"/>
      <c r="DLH36" s="276"/>
      <c r="DLI36" s="276"/>
      <c r="DLJ36" s="276"/>
      <c r="DLK36" s="276"/>
      <c r="DLL36" s="276"/>
      <c r="DLM36" s="276"/>
      <c r="DLN36" s="276"/>
      <c r="DLO36" s="276"/>
      <c r="DLP36" s="276"/>
      <c r="DLQ36" s="276"/>
      <c r="DLR36" s="276"/>
      <c r="DLS36" s="276"/>
      <c r="DLT36" s="276"/>
      <c r="DLU36" s="276"/>
      <c r="DLV36" s="276"/>
      <c r="DLW36" s="276"/>
      <c r="DLX36" s="276"/>
      <c r="DLY36" s="276"/>
      <c r="DLZ36" s="276"/>
      <c r="DMA36" s="276"/>
      <c r="DMB36" s="276"/>
      <c r="DMC36" s="276"/>
      <c r="DMD36" s="276"/>
      <c r="DME36" s="276"/>
      <c r="DMF36" s="276"/>
      <c r="DMG36" s="276"/>
      <c r="DMH36" s="276"/>
      <c r="DMI36" s="276"/>
      <c r="DMJ36" s="276"/>
      <c r="DMK36" s="276"/>
      <c r="DML36" s="276"/>
      <c r="DMM36" s="276"/>
      <c r="DMN36" s="276"/>
      <c r="DMO36" s="276"/>
      <c r="DMP36" s="276"/>
      <c r="DMQ36" s="276"/>
      <c r="DMR36" s="276"/>
      <c r="DMS36" s="276"/>
      <c r="DMT36" s="276"/>
      <c r="DMU36" s="276"/>
      <c r="DMV36" s="276"/>
      <c r="DMW36" s="276"/>
      <c r="DMX36" s="276"/>
      <c r="DMY36" s="276"/>
      <c r="DMZ36" s="276"/>
      <c r="DNA36" s="276"/>
      <c r="DNB36" s="276"/>
      <c r="DNC36" s="276"/>
      <c r="DND36" s="276"/>
      <c r="DNE36" s="276"/>
      <c r="DNF36" s="276"/>
      <c r="DNG36" s="276"/>
      <c r="DNH36" s="276"/>
      <c r="DNI36" s="276"/>
      <c r="DNJ36" s="276"/>
      <c r="DNK36" s="276"/>
      <c r="DNL36" s="276"/>
      <c r="DNM36" s="276"/>
      <c r="DNN36" s="276"/>
      <c r="DNO36" s="276"/>
      <c r="DNP36" s="276"/>
      <c r="DNQ36" s="276"/>
      <c r="DNR36" s="276"/>
      <c r="DNS36" s="276"/>
      <c r="DNT36" s="276"/>
      <c r="DNU36" s="276"/>
      <c r="DNV36" s="276"/>
      <c r="DNW36" s="276"/>
      <c r="DNX36" s="276"/>
      <c r="DNY36" s="276"/>
      <c r="DNZ36" s="276"/>
      <c r="DOA36" s="276"/>
      <c r="DOB36" s="276"/>
      <c r="DOC36" s="276"/>
      <c r="DOD36" s="276"/>
      <c r="DOE36" s="276"/>
      <c r="DOF36" s="276"/>
      <c r="DOG36" s="276"/>
      <c r="DOH36" s="276"/>
      <c r="DOI36" s="276"/>
      <c r="DOJ36" s="276"/>
      <c r="DOK36" s="276"/>
      <c r="DOL36" s="276"/>
      <c r="DOM36" s="276"/>
      <c r="DON36" s="276"/>
      <c r="DOO36" s="276"/>
      <c r="DOP36" s="276"/>
      <c r="DOQ36" s="276"/>
      <c r="DOR36" s="276"/>
      <c r="DOS36" s="276"/>
      <c r="DOT36" s="276"/>
      <c r="DOU36" s="276"/>
      <c r="DOV36" s="276"/>
      <c r="DOW36" s="276"/>
      <c r="DOX36" s="276"/>
      <c r="DOY36" s="276"/>
      <c r="DOZ36" s="276"/>
      <c r="DPA36" s="276"/>
      <c r="DPB36" s="276"/>
      <c r="DPC36" s="276"/>
      <c r="DPD36" s="276"/>
      <c r="DPE36" s="276"/>
      <c r="DPF36" s="276"/>
      <c r="DPG36" s="276"/>
      <c r="DPH36" s="276"/>
      <c r="DPI36" s="276"/>
      <c r="DPJ36" s="276"/>
      <c r="DPK36" s="276"/>
      <c r="DPL36" s="276"/>
      <c r="DPM36" s="276"/>
      <c r="DPN36" s="276"/>
      <c r="DPO36" s="276"/>
      <c r="DPP36" s="276"/>
      <c r="DPQ36" s="276"/>
      <c r="DPR36" s="276"/>
      <c r="DPS36" s="276"/>
      <c r="DPT36" s="276"/>
      <c r="DPU36" s="276"/>
      <c r="DPV36" s="276"/>
      <c r="DPW36" s="276"/>
      <c r="DPX36" s="276"/>
      <c r="DPY36" s="276"/>
      <c r="DPZ36" s="276"/>
      <c r="DQA36" s="276"/>
      <c r="DQB36" s="276"/>
      <c r="DQC36" s="276"/>
      <c r="DQD36" s="276"/>
      <c r="DQE36" s="276"/>
      <c r="DQF36" s="276"/>
      <c r="DQG36" s="276"/>
      <c r="DQH36" s="276"/>
      <c r="DQI36" s="276"/>
      <c r="DQJ36" s="276"/>
      <c r="DQK36" s="276"/>
      <c r="DQL36" s="276"/>
      <c r="DQM36" s="276"/>
      <c r="DQN36" s="276"/>
      <c r="DQO36" s="276"/>
      <c r="DQP36" s="276"/>
      <c r="DQQ36" s="276"/>
      <c r="DQR36" s="276"/>
      <c r="DQS36" s="276"/>
      <c r="DQT36" s="276"/>
      <c r="DQU36" s="276"/>
      <c r="DQV36" s="276"/>
      <c r="DQW36" s="276"/>
      <c r="DQX36" s="276"/>
      <c r="DQY36" s="276"/>
      <c r="DQZ36" s="276"/>
      <c r="DRA36" s="276"/>
      <c r="DRB36" s="276"/>
      <c r="DRC36" s="276"/>
      <c r="DRD36" s="276"/>
      <c r="DRE36" s="276"/>
      <c r="DRF36" s="276"/>
      <c r="DRG36" s="276"/>
      <c r="DRH36" s="276"/>
      <c r="DRI36" s="276"/>
      <c r="DRJ36" s="276"/>
      <c r="DRK36" s="276"/>
      <c r="DRL36" s="276"/>
      <c r="DRM36" s="276"/>
      <c r="DRN36" s="276"/>
      <c r="DRO36" s="276"/>
      <c r="DRP36" s="276"/>
      <c r="DRQ36" s="276"/>
      <c r="DRR36" s="276"/>
      <c r="DRS36" s="276"/>
      <c r="DRT36" s="276"/>
      <c r="DRU36" s="276"/>
      <c r="DRV36" s="276"/>
      <c r="DRW36" s="276"/>
      <c r="DRX36" s="276"/>
      <c r="DRY36" s="276"/>
      <c r="DRZ36" s="276"/>
      <c r="DSA36" s="276"/>
      <c r="DSB36" s="276"/>
      <c r="DSC36" s="276"/>
      <c r="DSD36" s="276"/>
      <c r="DSE36" s="276"/>
      <c r="DSF36" s="276"/>
      <c r="DSG36" s="276"/>
      <c r="DSH36" s="276"/>
      <c r="DSI36" s="276"/>
      <c r="DSJ36" s="276"/>
      <c r="DSK36" s="276"/>
      <c r="DSL36" s="276"/>
      <c r="DSM36" s="276"/>
      <c r="DSN36" s="276"/>
      <c r="DSO36" s="276"/>
      <c r="DSP36" s="276"/>
      <c r="DSQ36" s="276"/>
      <c r="DSR36" s="276"/>
      <c r="DSS36" s="276"/>
      <c r="DST36" s="276"/>
      <c r="DSU36" s="276"/>
      <c r="DSV36" s="276"/>
      <c r="DSW36" s="276"/>
      <c r="DSX36" s="276"/>
      <c r="DSY36" s="276"/>
      <c r="DSZ36" s="276"/>
      <c r="DTA36" s="276"/>
      <c r="DTB36" s="276"/>
      <c r="DTC36" s="276"/>
      <c r="DTD36" s="276"/>
      <c r="DTE36" s="276"/>
      <c r="DTF36" s="276"/>
      <c r="DTG36" s="276"/>
      <c r="DTH36" s="276"/>
      <c r="DTI36" s="276"/>
      <c r="DTJ36" s="276"/>
      <c r="DTK36" s="276"/>
      <c r="DTL36" s="276"/>
      <c r="DTM36" s="276"/>
      <c r="DTN36" s="276"/>
      <c r="DTO36" s="276"/>
      <c r="DTP36" s="276"/>
      <c r="DTQ36" s="276"/>
      <c r="DTR36" s="276"/>
      <c r="DTS36" s="276"/>
      <c r="DTT36" s="276"/>
      <c r="DTU36" s="276"/>
      <c r="DTV36" s="276"/>
      <c r="DTW36" s="276"/>
      <c r="DTX36" s="276"/>
      <c r="DTY36" s="276"/>
      <c r="DTZ36" s="276"/>
      <c r="DUA36" s="276"/>
      <c r="DUB36" s="276"/>
      <c r="DUC36" s="276"/>
      <c r="DUD36" s="276"/>
      <c r="DUE36" s="276"/>
      <c r="DUF36" s="276"/>
      <c r="DUG36" s="276"/>
      <c r="DUH36" s="276"/>
      <c r="DUI36" s="276"/>
      <c r="DUJ36" s="276"/>
      <c r="DUK36" s="276"/>
      <c r="DUL36" s="276"/>
      <c r="DUM36" s="276"/>
      <c r="DUN36" s="276"/>
      <c r="DUO36" s="276"/>
      <c r="DUP36" s="276"/>
      <c r="DUQ36" s="276"/>
      <c r="DUR36" s="276"/>
      <c r="DUS36" s="276"/>
      <c r="DUT36" s="276"/>
      <c r="DUU36" s="276"/>
      <c r="DUV36" s="276"/>
      <c r="DUW36" s="276"/>
      <c r="DUX36" s="276"/>
      <c r="DUY36" s="276"/>
      <c r="DUZ36" s="276"/>
      <c r="DVA36" s="276"/>
      <c r="DVB36" s="276"/>
      <c r="DVC36" s="276"/>
      <c r="DVD36" s="276"/>
      <c r="DVE36" s="276"/>
      <c r="DVF36" s="276"/>
      <c r="DVG36" s="276"/>
      <c r="DVH36" s="276"/>
      <c r="DVI36" s="276"/>
      <c r="DVJ36" s="276"/>
      <c r="DVK36" s="276"/>
      <c r="DVL36" s="276"/>
      <c r="DVM36" s="276"/>
      <c r="DVN36" s="276"/>
      <c r="DVO36" s="276"/>
      <c r="DVP36" s="276"/>
      <c r="DVQ36" s="276"/>
      <c r="DVR36" s="276"/>
      <c r="DVS36" s="276"/>
      <c r="DVT36" s="276"/>
      <c r="DVU36" s="276"/>
      <c r="DVV36" s="276"/>
      <c r="DVW36" s="276"/>
      <c r="DVX36" s="276"/>
      <c r="DVY36" s="276"/>
      <c r="DVZ36" s="276"/>
      <c r="DWA36" s="276"/>
      <c r="DWB36" s="276"/>
      <c r="DWC36" s="276"/>
      <c r="DWD36" s="276"/>
      <c r="DWE36" s="276"/>
      <c r="DWF36" s="276"/>
      <c r="DWG36" s="276"/>
      <c r="DWH36" s="276"/>
      <c r="DWI36" s="276"/>
      <c r="DWJ36" s="276"/>
      <c r="DWK36" s="276"/>
      <c r="DWL36" s="276"/>
      <c r="DWM36" s="276"/>
      <c r="DWN36" s="276"/>
      <c r="DWO36" s="276"/>
      <c r="DWP36" s="276"/>
      <c r="DWQ36" s="276"/>
      <c r="DWR36" s="276"/>
      <c r="DWS36" s="276"/>
      <c r="DWT36" s="276"/>
      <c r="DWU36" s="276"/>
      <c r="DWV36" s="276"/>
      <c r="DWW36" s="276"/>
      <c r="DWX36" s="276"/>
      <c r="DWY36" s="276"/>
      <c r="DWZ36" s="276"/>
      <c r="DXA36" s="276"/>
      <c r="DXB36" s="276"/>
      <c r="DXC36" s="276"/>
      <c r="DXD36" s="276"/>
      <c r="DXE36" s="276"/>
      <c r="DXF36" s="276"/>
      <c r="DXG36" s="276"/>
      <c r="DXH36" s="276"/>
      <c r="DXI36" s="276"/>
      <c r="DXJ36" s="276"/>
      <c r="DXK36" s="276"/>
      <c r="DXL36" s="276"/>
      <c r="DXM36" s="276"/>
      <c r="DXN36" s="276"/>
      <c r="DXO36" s="276"/>
      <c r="DXP36" s="276"/>
      <c r="DXQ36" s="276"/>
      <c r="DXR36" s="276"/>
      <c r="DXS36" s="276"/>
      <c r="DXT36" s="276"/>
      <c r="DXU36" s="276"/>
      <c r="DXV36" s="276"/>
      <c r="DXW36" s="276"/>
      <c r="DXX36" s="276"/>
      <c r="DXY36" s="276"/>
      <c r="DXZ36" s="276"/>
      <c r="DYA36" s="276"/>
      <c r="DYB36" s="276"/>
      <c r="DYC36" s="276"/>
      <c r="DYD36" s="276"/>
      <c r="DYE36" s="276"/>
      <c r="DYF36" s="276"/>
      <c r="DYG36" s="276"/>
      <c r="DYH36" s="276"/>
      <c r="DYI36" s="276"/>
      <c r="DYJ36" s="276"/>
      <c r="DYK36" s="276"/>
      <c r="DYL36" s="276"/>
      <c r="DYM36" s="276"/>
      <c r="DYN36" s="276"/>
      <c r="DYO36" s="276"/>
      <c r="DYP36" s="276"/>
      <c r="DYQ36" s="276"/>
      <c r="DYR36" s="276"/>
      <c r="DYS36" s="276"/>
      <c r="DYT36" s="276"/>
      <c r="DYU36" s="276"/>
      <c r="DYV36" s="276"/>
      <c r="DYW36" s="276"/>
      <c r="DYX36" s="276"/>
      <c r="DYY36" s="276"/>
      <c r="DYZ36" s="276"/>
      <c r="DZA36" s="276"/>
      <c r="DZB36" s="276"/>
      <c r="DZC36" s="276"/>
      <c r="DZD36" s="276"/>
      <c r="DZE36" s="276"/>
      <c r="DZF36" s="276"/>
      <c r="DZG36" s="276"/>
      <c r="DZH36" s="276"/>
      <c r="DZI36" s="276"/>
      <c r="DZJ36" s="276"/>
      <c r="DZK36" s="276"/>
      <c r="DZL36" s="276"/>
      <c r="DZM36" s="276"/>
      <c r="DZN36" s="276"/>
      <c r="DZO36" s="276"/>
      <c r="DZP36" s="276"/>
      <c r="DZQ36" s="276"/>
      <c r="DZR36" s="276"/>
      <c r="DZS36" s="276"/>
      <c r="DZT36" s="276"/>
      <c r="DZU36" s="276"/>
      <c r="DZV36" s="276"/>
      <c r="DZW36" s="276"/>
      <c r="DZX36" s="276"/>
      <c r="DZY36" s="276"/>
      <c r="DZZ36" s="276"/>
      <c r="EAA36" s="276"/>
      <c r="EAB36" s="276"/>
      <c r="EAC36" s="276"/>
      <c r="EAD36" s="276"/>
      <c r="EAE36" s="276"/>
      <c r="EAF36" s="276"/>
      <c r="EAG36" s="276"/>
      <c r="EAH36" s="276"/>
      <c r="EAI36" s="276"/>
      <c r="EAJ36" s="276"/>
      <c r="EAK36" s="276"/>
      <c r="EAL36" s="276"/>
      <c r="EAM36" s="276"/>
      <c r="EAN36" s="276"/>
      <c r="EAO36" s="276"/>
      <c r="EAP36" s="276"/>
      <c r="EAQ36" s="276"/>
      <c r="EAR36" s="276"/>
      <c r="EAS36" s="276"/>
      <c r="EAT36" s="276"/>
      <c r="EAU36" s="276"/>
      <c r="EAV36" s="276"/>
      <c r="EAW36" s="276"/>
      <c r="EAX36" s="276"/>
      <c r="EAY36" s="276"/>
      <c r="EAZ36" s="276"/>
      <c r="EBA36" s="276"/>
      <c r="EBB36" s="276"/>
      <c r="EBC36" s="276"/>
      <c r="EBD36" s="276"/>
      <c r="EBE36" s="276"/>
      <c r="EBF36" s="276"/>
      <c r="EBG36" s="276"/>
      <c r="EBH36" s="276"/>
      <c r="EBI36" s="276"/>
      <c r="EBJ36" s="276"/>
      <c r="EBK36" s="276"/>
      <c r="EBL36" s="276"/>
      <c r="EBM36" s="276"/>
      <c r="EBN36" s="276"/>
      <c r="EBO36" s="276"/>
      <c r="EBP36" s="276"/>
      <c r="EBQ36" s="276"/>
      <c r="EBR36" s="276"/>
      <c r="EBS36" s="276"/>
      <c r="EBT36" s="276"/>
      <c r="EBU36" s="276"/>
      <c r="EBV36" s="276"/>
      <c r="EBW36" s="276"/>
      <c r="EBX36" s="276"/>
      <c r="EBY36" s="276"/>
      <c r="EBZ36" s="276"/>
      <c r="ECA36" s="276"/>
      <c r="ECB36" s="276"/>
      <c r="ECC36" s="276"/>
      <c r="ECD36" s="276"/>
      <c r="ECE36" s="276"/>
      <c r="ECF36" s="276"/>
      <c r="ECG36" s="276"/>
      <c r="ECH36" s="276"/>
      <c r="ECI36" s="276"/>
      <c r="ECJ36" s="276"/>
      <c r="ECK36" s="276"/>
      <c r="ECL36" s="276"/>
      <c r="ECM36" s="276"/>
      <c r="ECN36" s="276"/>
      <c r="ECO36" s="276"/>
      <c r="ECP36" s="276"/>
      <c r="ECQ36" s="276"/>
      <c r="ECR36" s="276"/>
      <c r="ECS36" s="276"/>
      <c r="ECT36" s="276"/>
      <c r="ECU36" s="276"/>
      <c r="ECV36" s="276"/>
      <c r="ECW36" s="276"/>
      <c r="ECX36" s="276"/>
      <c r="ECY36" s="276"/>
      <c r="ECZ36" s="276"/>
      <c r="EDA36" s="276"/>
      <c r="EDB36" s="276"/>
      <c r="EDC36" s="276"/>
      <c r="EDD36" s="276"/>
      <c r="EDE36" s="276"/>
      <c r="EDF36" s="276"/>
      <c r="EDG36" s="276"/>
      <c r="EDH36" s="276"/>
      <c r="EDI36" s="276"/>
      <c r="EDJ36" s="276"/>
      <c r="EDK36" s="276"/>
      <c r="EDL36" s="276"/>
      <c r="EDM36" s="276"/>
      <c r="EDN36" s="276"/>
      <c r="EDO36" s="276"/>
      <c r="EDP36" s="276"/>
      <c r="EDQ36" s="276"/>
      <c r="EDR36" s="276"/>
      <c r="EDS36" s="276"/>
      <c r="EDT36" s="276"/>
      <c r="EDU36" s="276"/>
      <c r="EDV36" s="276"/>
      <c r="EDW36" s="276"/>
      <c r="EDX36" s="276"/>
      <c r="EDY36" s="276"/>
      <c r="EDZ36" s="276"/>
      <c r="EEA36" s="276"/>
      <c r="EEB36" s="276"/>
      <c r="EEC36" s="276"/>
      <c r="EED36" s="276"/>
      <c r="EEE36" s="276"/>
      <c r="EEF36" s="276"/>
      <c r="EEG36" s="276"/>
      <c r="EEH36" s="276"/>
      <c r="EEI36" s="276"/>
      <c r="EEJ36" s="276"/>
      <c r="EEK36" s="276"/>
      <c r="EEL36" s="276"/>
      <c r="EEM36" s="276"/>
      <c r="EEN36" s="276"/>
      <c r="EEO36" s="276"/>
      <c r="EEP36" s="276"/>
      <c r="EEQ36" s="276"/>
      <c r="EER36" s="276"/>
      <c r="EES36" s="276"/>
      <c r="EET36" s="276"/>
      <c r="EEU36" s="276"/>
      <c r="EEV36" s="276"/>
      <c r="EEW36" s="276"/>
      <c r="EEX36" s="276"/>
      <c r="EEY36" s="276"/>
      <c r="EEZ36" s="276"/>
      <c r="EFA36" s="276"/>
      <c r="EFB36" s="276"/>
      <c r="EFC36" s="276"/>
      <c r="EFD36" s="276"/>
      <c r="EFE36" s="276"/>
      <c r="EFF36" s="276"/>
      <c r="EFG36" s="276"/>
      <c r="EFH36" s="276"/>
      <c r="EFI36" s="276"/>
      <c r="EFJ36" s="276"/>
      <c r="EFK36" s="276"/>
      <c r="EFL36" s="276"/>
      <c r="EFM36" s="276"/>
      <c r="EFN36" s="276"/>
      <c r="EFO36" s="276"/>
      <c r="EFP36" s="276"/>
      <c r="EFQ36" s="276"/>
      <c r="EFR36" s="276"/>
      <c r="EFS36" s="276"/>
      <c r="EFT36" s="276"/>
      <c r="EFU36" s="276"/>
      <c r="EFV36" s="276"/>
      <c r="EFW36" s="276"/>
      <c r="EFX36" s="276"/>
      <c r="EFY36" s="276"/>
      <c r="EFZ36" s="276"/>
      <c r="EGA36" s="276"/>
      <c r="EGB36" s="276"/>
      <c r="EGC36" s="276"/>
      <c r="EGD36" s="276"/>
      <c r="EGE36" s="276"/>
      <c r="EGF36" s="276"/>
      <c r="EGG36" s="276"/>
      <c r="EGH36" s="276"/>
      <c r="EGI36" s="276"/>
      <c r="EGJ36" s="276"/>
      <c r="EGK36" s="276"/>
      <c r="EGL36" s="276"/>
      <c r="EGM36" s="276"/>
      <c r="EGN36" s="276"/>
      <c r="EGO36" s="276"/>
      <c r="EGP36" s="276"/>
      <c r="EGQ36" s="276"/>
      <c r="EGR36" s="276"/>
      <c r="EGS36" s="276"/>
      <c r="EGT36" s="276"/>
      <c r="EGU36" s="276"/>
      <c r="EGV36" s="276"/>
      <c r="EGW36" s="276"/>
      <c r="EGX36" s="276"/>
      <c r="EGY36" s="276"/>
      <c r="EGZ36" s="276"/>
      <c r="EHA36" s="276"/>
      <c r="EHB36" s="276"/>
      <c r="EHC36" s="276"/>
      <c r="EHD36" s="276"/>
      <c r="EHE36" s="276"/>
      <c r="EHF36" s="276"/>
      <c r="EHG36" s="276"/>
      <c r="EHH36" s="276"/>
      <c r="EHI36" s="276"/>
      <c r="EHJ36" s="276"/>
      <c r="EHK36" s="276"/>
      <c r="EHL36" s="276"/>
      <c r="EHM36" s="276"/>
      <c r="EHN36" s="276"/>
      <c r="EHO36" s="276"/>
      <c r="EHP36" s="276"/>
      <c r="EHQ36" s="276"/>
      <c r="EHR36" s="276"/>
      <c r="EHS36" s="276"/>
      <c r="EHT36" s="276"/>
      <c r="EHU36" s="276"/>
      <c r="EHV36" s="276"/>
      <c r="EHW36" s="276"/>
      <c r="EHX36" s="276"/>
      <c r="EHY36" s="276"/>
      <c r="EHZ36" s="276"/>
      <c r="EIA36" s="276"/>
      <c r="EIB36" s="276"/>
      <c r="EIC36" s="276"/>
      <c r="EID36" s="276"/>
      <c r="EIE36" s="276"/>
      <c r="EIF36" s="276"/>
      <c r="EIG36" s="276"/>
      <c r="EIH36" s="276"/>
      <c r="EII36" s="276"/>
      <c r="EIJ36" s="276"/>
      <c r="EIK36" s="276"/>
      <c r="EIL36" s="276"/>
      <c r="EIM36" s="276"/>
      <c r="EIN36" s="276"/>
      <c r="EIO36" s="276"/>
      <c r="EIP36" s="276"/>
      <c r="EIQ36" s="276"/>
      <c r="EIR36" s="276"/>
      <c r="EIS36" s="276"/>
      <c r="EIT36" s="276"/>
      <c r="EIU36" s="276"/>
      <c r="EIV36" s="276"/>
      <c r="EIW36" s="276"/>
      <c r="EIX36" s="276"/>
      <c r="EIY36" s="276"/>
      <c r="EIZ36" s="276"/>
      <c r="EJA36" s="276"/>
      <c r="EJB36" s="276"/>
      <c r="EJC36" s="276"/>
      <c r="EJD36" s="276"/>
      <c r="EJE36" s="276"/>
      <c r="EJF36" s="276"/>
      <c r="EJG36" s="276"/>
      <c r="EJH36" s="276"/>
      <c r="EJI36" s="276"/>
      <c r="EJJ36" s="276"/>
      <c r="EJK36" s="276"/>
      <c r="EJL36" s="276"/>
      <c r="EJM36" s="276"/>
      <c r="EJN36" s="276"/>
      <c r="EJO36" s="276"/>
      <c r="EJP36" s="276"/>
      <c r="EJQ36" s="276"/>
      <c r="EJR36" s="276"/>
      <c r="EJS36" s="276"/>
      <c r="EJT36" s="276"/>
      <c r="EJU36" s="276"/>
      <c r="EJV36" s="276"/>
      <c r="EJW36" s="276"/>
      <c r="EJX36" s="276"/>
      <c r="EJY36" s="276"/>
      <c r="EJZ36" s="276"/>
      <c r="EKA36" s="276"/>
      <c r="EKB36" s="276"/>
      <c r="EKC36" s="276"/>
      <c r="EKD36" s="276"/>
      <c r="EKE36" s="276"/>
      <c r="EKF36" s="276"/>
      <c r="EKG36" s="276"/>
      <c r="EKH36" s="276"/>
      <c r="EKI36" s="276"/>
      <c r="EKJ36" s="276"/>
      <c r="EKK36" s="276"/>
      <c r="EKL36" s="276"/>
      <c r="EKM36" s="276"/>
      <c r="EKN36" s="276"/>
      <c r="EKO36" s="276"/>
      <c r="EKP36" s="276"/>
      <c r="EKQ36" s="276"/>
      <c r="EKR36" s="276"/>
      <c r="EKS36" s="276"/>
      <c r="EKT36" s="276"/>
      <c r="EKU36" s="276"/>
      <c r="EKV36" s="276"/>
      <c r="EKW36" s="276"/>
      <c r="EKX36" s="276"/>
      <c r="EKY36" s="276"/>
      <c r="EKZ36" s="276"/>
      <c r="ELA36" s="276"/>
      <c r="ELB36" s="276"/>
      <c r="ELC36" s="276"/>
      <c r="ELD36" s="276"/>
      <c r="ELE36" s="276"/>
      <c r="ELF36" s="276"/>
      <c r="ELG36" s="276"/>
      <c r="ELH36" s="276"/>
      <c r="ELI36" s="276"/>
      <c r="ELJ36" s="276"/>
      <c r="ELK36" s="276"/>
      <c r="ELL36" s="276"/>
      <c r="ELM36" s="276"/>
      <c r="ELN36" s="276"/>
      <c r="ELO36" s="276"/>
      <c r="ELP36" s="276"/>
      <c r="ELQ36" s="276"/>
      <c r="ELR36" s="276"/>
      <c r="ELS36" s="276"/>
      <c r="ELT36" s="276"/>
      <c r="ELU36" s="276"/>
      <c r="ELV36" s="276"/>
      <c r="ELW36" s="276"/>
      <c r="ELX36" s="276"/>
      <c r="ELY36" s="276"/>
      <c r="ELZ36" s="276"/>
      <c r="EMA36" s="276"/>
      <c r="EMB36" s="276"/>
      <c r="EMC36" s="276"/>
      <c r="EMD36" s="276"/>
      <c r="EME36" s="276"/>
      <c r="EMF36" s="276"/>
      <c r="EMG36" s="276"/>
      <c r="EMH36" s="276"/>
      <c r="EMI36" s="276"/>
      <c r="EMJ36" s="276"/>
      <c r="EMK36" s="276"/>
      <c r="EML36" s="276"/>
      <c r="EMM36" s="276"/>
      <c r="EMN36" s="276"/>
      <c r="EMO36" s="276"/>
      <c r="EMP36" s="276"/>
      <c r="EMQ36" s="276"/>
      <c r="EMR36" s="276"/>
      <c r="EMS36" s="276"/>
      <c r="EMT36" s="276"/>
      <c r="EMU36" s="276"/>
      <c r="EMV36" s="276"/>
      <c r="EMW36" s="276"/>
      <c r="EMX36" s="276"/>
      <c r="EMY36" s="276"/>
      <c r="EMZ36" s="276"/>
      <c r="ENA36" s="276"/>
      <c r="ENB36" s="276"/>
      <c r="ENC36" s="276"/>
      <c r="END36" s="276"/>
      <c r="ENE36" s="276"/>
      <c r="ENF36" s="276"/>
      <c r="ENG36" s="276"/>
      <c r="ENH36" s="276"/>
      <c r="ENI36" s="276"/>
      <c r="ENJ36" s="276"/>
      <c r="ENK36" s="276"/>
      <c r="ENL36" s="276"/>
      <c r="ENM36" s="276"/>
      <c r="ENN36" s="276"/>
      <c r="ENO36" s="276"/>
      <c r="ENP36" s="276"/>
      <c r="ENQ36" s="276"/>
      <c r="ENR36" s="276"/>
      <c r="ENS36" s="276"/>
      <c r="ENT36" s="276"/>
      <c r="ENU36" s="276"/>
      <c r="ENV36" s="276"/>
      <c r="ENW36" s="276"/>
      <c r="ENX36" s="276"/>
      <c r="ENY36" s="276"/>
      <c r="ENZ36" s="276"/>
      <c r="EOA36" s="276"/>
      <c r="EOB36" s="276"/>
      <c r="EOC36" s="276"/>
      <c r="EOD36" s="276"/>
      <c r="EOE36" s="276"/>
      <c r="EOF36" s="276"/>
      <c r="EOG36" s="276"/>
      <c r="EOH36" s="276"/>
      <c r="EOI36" s="276"/>
      <c r="EOJ36" s="276"/>
      <c r="EOK36" s="276"/>
      <c r="EOL36" s="276"/>
      <c r="EOM36" s="276"/>
      <c r="EON36" s="276"/>
      <c r="EOO36" s="276"/>
      <c r="EOP36" s="276"/>
      <c r="EOQ36" s="276"/>
      <c r="EOR36" s="276"/>
      <c r="EOS36" s="276"/>
      <c r="EOT36" s="276"/>
      <c r="EOU36" s="276"/>
      <c r="EOV36" s="276"/>
      <c r="EOW36" s="276"/>
      <c r="EOX36" s="276"/>
      <c r="EOY36" s="276"/>
      <c r="EOZ36" s="276"/>
      <c r="EPA36" s="276"/>
      <c r="EPB36" s="276"/>
      <c r="EPC36" s="276"/>
      <c r="EPD36" s="276"/>
      <c r="EPE36" s="276"/>
      <c r="EPF36" s="276"/>
      <c r="EPG36" s="276"/>
      <c r="EPH36" s="276"/>
      <c r="EPI36" s="276"/>
      <c r="EPJ36" s="276"/>
      <c r="EPK36" s="276"/>
      <c r="EPL36" s="276"/>
      <c r="EPM36" s="276"/>
      <c r="EPN36" s="276"/>
      <c r="EPO36" s="276"/>
      <c r="EPP36" s="276"/>
      <c r="EPQ36" s="276"/>
      <c r="EPR36" s="276"/>
      <c r="EPS36" s="276"/>
      <c r="EPT36" s="276"/>
      <c r="EPU36" s="276"/>
      <c r="EPV36" s="276"/>
      <c r="EPW36" s="276"/>
      <c r="EPX36" s="276"/>
      <c r="EPY36" s="276"/>
      <c r="EPZ36" s="276"/>
      <c r="EQA36" s="276"/>
      <c r="EQB36" s="276"/>
      <c r="EQC36" s="276"/>
      <c r="EQD36" s="276"/>
      <c r="EQE36" s="276"/>
      <c r="EQF36" s="276"/>
      <c r="EQG36" s="276"/>
      <c r="EQH36" s="276"/>
      <c r="EQI36" s="276"/>
      <c r="EQJ36" s="276"/>
      <c r="EQK36" s="276"/>
      <c r="EQL36" s="276"/>
      <c r="EQM36" s="276"/>
      <c r="EQN36" s="276"/>
      <c r="EQO36" s="276"/>
      <c r="EQP36" s="276"/>
      <c r="EQQ36" s="276"/>
      <c r="EQR36" s="276"/>
      <c r="EQS36" s="276"/>
      <c r="EQT36" s="276"/>
      <c r="EQU36" s="276"/>
      <c r="EQV36" s="276"/>
      <c r="EQW36" s="276"/>
      <c r="EQX36" s="276"/>
      <c r="EQY36" s="276"/>
      <c r="EQZ36" s="276"/>
      <c r="ERA36" s="276"/>
      <c r="ERB36" s="276"/>
      <c r="ERC36" s="276"/>
      <c r="ERD36" s="276"/>
      <c r="ERE36" s="276"/>
      <c r="ERF36" s="276"/>
      <c r="ERG36" s="276"/>
      <c r="ERH36" s="276"/>
      <c r="ERI36" s="276"/>
      <c r="ERJ36" s="276"/>
      <c r="ERK36" s="276"/>
      <c r="ERL36" s="276"/>
      <c r="ERM36" s="276"/>
      <c r="ERN36" s="276"/>
      <c r="ERO36" s="276"/>
      <c r="ERP36" s="276"/>
      <c r="ERQ36" s="276"/>
      <c r="ERR36" s="276"/>
      <c r="ERS36" s="276"/>
      <c r="ERT36" s="276"/>
      <c r="ERU36" s="276"/>
      <c r="ERV36" s="276"/>
      <c r="ERW36" s="276"/>
      <c r="ERX36" s="276"/>
      <c r="ERY36" s="276"/>
      <c r="ERZ36" s="276"/>
      <c r="ESA36" s="276"/>
      <c r="ESB36" s="276"/>
      <c r="ESC36" s="276"/>
      <c r="ESD36" s="276"/>
      <c r="ESE36" s="276"/>
      <c r="ESF36" s="276"/>
      <c r="ESG36" s="276"/>
      <c r="ESH36" s="276"/>
      <c r="ESI36" s="276"/>
      <c r="ESJ36" s="276"/>
      <c r="ESK36" s="276"/>
      <c r="ESL36" s="276"/>
      <c r="ESM36" s="276"/>
      <c r="ESN36" s="276"/>
      <c r="ESO36" s="276"/>
      <c r="ESP36" s="276"/>
      <c r="ESQ36" s="276"/>
      <c r="ESR36" s="276"/>
      <c r="ESS36" s="276"/>
      <c r="EST36" s="276"/>
      <c r="ESU36" s="276"/>
      <c r="ESV36" s="276"/>
      <c r="ESW36" s="276"/>
      <c r="ESX36" s="276"/>
      <c r="ESY36" s="276"/>
      <c r="ESZ36" s="276"/>
      <c r="ETA36" s="276"/>
      <c r="ETB36" s="276"/>
      <c r="ETC36" s="276"/>
      <c r="ETD36" s="276"/>
      <c r="ETE36" s="276"/>
      <c r="ETF36" s="276"/>
      <c r="ETG36" s="276"/>
      <c r="ETH36" s="276"/>
      <c r="ETI36" s="276"/>
      <c r="ETJ36" s="276"/>
      <c r="ETK36" s="276"/>
      <c r="ETL36" s="276"/>
      <c r="ETM36" s="276"/>
      <c r="ETN36" s="276"/>
      <c r="ETO36" s="276"/>
      <c r="ETP36" s="276"/>
      <c r="ETQ36" s="276"/>
      <c r="ETR36" s="276"/>
      <c r="ETS36" s="276"/>
      <c r="ETT36" s="276"/>
      <c r="ETU36" s="276"/>
      <c r="ETV36" s="276"/>
      <c r="ETW36" s="276"/>
      <c r="ETX36" s="276"/>
      <c r="ETY36" s="276"/>
      <c r="ETZ36" s="276"/>
      <c r="EUA36" s="276"/>
      <c r="EUB36" s="276"/>
      <c r="EUC36" s="276"/>
      <c r="EUD36" s="276"/>
      <c r="EUE36" s="276"/>
      <c r="EUF36" s="276"/>
      <c r="EUG36" s="276"/>
      <c r="EUH36" s="276"/>
      <c r="EUI36" s="276"/>
      <c r="EUJ36" s="276"/>
      <c r="EUK36" s="276"/>
      <c r="EUL36" s="276"/>
      <c r="EUM36" s="276"/>
      <c r="EUN36" s="276"/>
      <c r="EUO36" s="276"/>
      <c r="EUP36" s="276"/>
      <c r="EUQ36" s="276"/>
      <c r="EUR36" s="276"/>
      <c r="EUS36" s="276"/>
      <c r="EUT36" s="276"/>
      <c r="EUU36" s="276"/>
      <c r="EUV36" s="276"/>
      <c r="EUW36" s="276"/>
      <c r="EUX36" s="276"/>
      <c r="EUY36" s="276"/>
      <c r="EUZ36" s="276"/>
      <c r="EVA36" s="276"/>
      <c r="EVB36" s="276"/>
      <c r="EVC36" s="276"/>
      <c r="EVD36" s="276"/>
      <c r="EVE36" s="276"/>
      <c r="EVF36" s="276"/>
      <c r="EVG36" s="276"/>
      <c r="EVH36" s="276"/>
      <c r="EVI36" s="276"/>
      <c r="EVJ36" s="276"/>
      <c r="EVK36" s="276"/>
      <c r="EVL36" s="276"/>
      <c r="EVM36" s="276"/>
      <c r="EVN36" s="276"/>
      <c r="EVO36" s="276"/>
      <c r="EVP36" s="276"/>
      <c r="EVQ36" s="276"/>
      <c r="EVR36" s="276"/>
      <c r="EVS36" s="276"/>
      <c r="EVT36" s="276"/>
      <c r="EVU36" s="276"/>
      <c r="EVV36" s="276"/>
      <c r="EVW36" s="276"/>
      <c r="EVX36" s="276"/>
      <c r="EVY36" s="276"/>
      <c r="EVZ36" s="276"/>
      <c r="EWA36" s="276"/>
      <c r="EWB36" s="276"/>
      <c r="EWC36" s="276"/>
      <c r="EWD36" s="276"/>
      <c r="EWE36" s="276"/>
      <c r="EWF36" s="276"/>
      <c r="EWG36" s="276"/>
      <c r="EWH36" s="276"/>
      <c r="EWI36" s="276"/>
      <c r="EWJ36" s="276"/>
      <c r="EWK36" s="276"/>
      <c r="EWL36" s="276"/>
      <c r="EWM36" s="276"/>
      <c r="EWN36" s="276"/>
      <c r="EWO36" s="276"/>
      <c r="EWP36" s="276"/>
      <c r="EWQ36" s="276"/>
      <c r="EWR36" s="276"/>
      <c r="EWS36" s="276"/>
      <c r="EWT36" s="276"/>
      <c r="EWU36" s="276"/>
      <c r="EWV36" s="276"/>
      <c r="EWW36" s="276"/>
      <c r="EWX36" s="276"/>
      <c r="EWY36" s="276"/>
      <c r="EWZ36" s="276"/>
      <c r="EXA36" s="276"/>
      <c r="EXB36" s="276"/>
      <c r="EXC36" s="276"/>
      <c r="EXD36" s="276"/>
      <c r="EXE36" s="276"/>
      <c r="EXF36" s="276"/>
      <c r="EXG36" s="276"/>
      <c r="EXH36" s="276"/>
      <c r="EXI36" s="276"/>
      <c r="EXJ36" s="276"/>
      <c r="EXK36" s="276"/>
      <c r="EXL36" s="276"/>
      <c r="EXM36" s="276"/>
      <c r="EXN36" s="276"/>
      <c r="EXO36" s="276"/>
      <c r="EXP36" s="276"/>
      <c r="EXQ36" s="276"/>
      <c r="EXR36" s="276"/>
      <c r="EXS36" s="276"/>
      <c r="EXT36" s="276"/>
      <c r="EXU36" s="276"/>
      <c r="EXV36" s="276"/>
      <c r="EXW36" s="276"/>
      <c r="EXX36" s="276"/>
      <c r="EXY36" s="276"/>
      <c r="EXZ36" s="276"/>
      <c r="EYA36" s="276"/>
      <c r="EYB36" s="276"/>
      <c r="EYC36" s="276"/>
      <c r="EYD36" s="276"/>
      <c r="EYE36" s="276"/>
      <c r="EYF36" s="276"/>
      <c r="EYG36" s="276"/>
      <c r="EYH36" s="276"/>
      <c r="EYI36" s="276"/>
      <c r="EYJ36" s="276"/>
      <c r="EYK36" s="276"/>
      <c r="EYL36" s="276"/>
      <c r="EYM36" s="276"/>
      <c r="EYN36" s="276"/>
      <c r="EYO36" s="276"/>
      <c r="EYP36" s="276"/>
      <c r="EYQ36" s="276"/>
      <c r="EYR36" s="276"/>
      <c r="EYS36" s="276"/>
      <c r="EYT36" s="276"/>
      <c r="EYU36" s="276"/>
      <c r="EYV36" s="276"/>
      <c r="EYW36" s="276"/>
      <c r="EYX36" s="276"/>
      <c r="EYY36" s="276"/>
      <c r="EYZ36" s="276"/>
      <c r="EZA36" s="276"/>
      <c r="EZB36" s="276"/>
      <c r="EZC36" s="276"/>
      <c r="EZD36" s="276"/>
      <c r="EZE36" s="276"/>
      <c r="EZF36" s="276"/>
      <c r="EZG36" s="276"/>
      <c r="EZH36" s="276"/>
      <c r="EZI36" s="276"/>
      <c r="EZJ36" s="276"/>
      <c r="EZK36" s="276"/>
      <c r="EZL36" s="276"/>
      <c r="EZM36" s="276"/>
      <c r="EZN36" s="276"/>
      <c r="EZO36" s="276"/>
      <c r="EZP36" s="276"/>
      <c r="EZQ36" s="276"/>
      <c r="EZR36" s="276"/>
      <c r="EZS36" s="276"/>
      <c r="EZT36" s="276"/>
      <c r="EZU36" s="276"/>
      <c r="EZV36" s="276"/>
      <c r="EZW36" s="276"/>
      <c r="EZX36" s="276"/>
      <c r="EZY36" s="276"/>
      <c r="EZZ36" s="276"/>
      <c r="FAA36" s="276"/>
      <c r="FAB36" s="276"/>
      <c r="FAC36" s="276"/>
      <c r="FAD36" s="276"/>
      <c r="FAE36" s="276"/>
      <c r="FAF36" s="276"/>
      <c r="FAG36" s="276"/>
      <c r="FAH36" s="276"/>
      <c r="FAI36" s="276"/>
      <c r="FAJ36" s="276"/>
      <c r="FAK36" s="276"/>
      <c r="FAL36" s="276"/>
      <c r="FAM36" s="276"/>
      <c r="FAN36" s="276"/>
      <c r="FAO36" s="276"/>
      <c r="FAP36" s="276"/>
      <c r="FAQ36" s="276"/>
      <c r="FAR36" s="276"/>
      <c r="FAS36" s="276"/>
      <c r="FAT36" s="276"/>
      <c r="FAU36" s="276"/>
      <c r="FAV36" s="276"/>
      <c r="FAW36" s="276"/>
      <c r="FAX36" s="276"/>
      <c r="FAY36" s="276"/>
      <c r="FAZ36" s="276"/>
      <c r="FBA36" s="276"/>
      <c r="FBB36" s="276"/>
      <c r="FBC36" s="276"/>
      <c r="FBD36" s="276"/>
      <c r="FBE36" s="276"/>
      <c r="FBF36" s="276"/>
      <c r="FBG36" s="276"/>
      <c r="FBH36" s="276"/>
      <c r="FBI36" s="276"/>
      <c r="FBJ36" s="276"/>
      <c r="FBK36" s="276"/>
      <c r="FBL36" s="276"/>
      <c r="FBM36" s="276"/>
      <c r="FBN36" s="276"/>
      <c r="FBO36" s="276"/>
      <c r="FBP36" s="276"/>
      <c r="FBQ36" s="276"/>
      <c r="FBR36" s="276"/>
      <c r="FBS36" s="276"/>
      <c r="FBT36" s="276"/>
      <c r="FBU36" s="276"/>
      <c r="FBV36" s="276"/>
      <c r="FBW36" s="276"/>
      <c r="FBX36" s="276"/>
      <c r="FBY36" s="276"/>
      <c r="FBZ36" s="276"/>
      <c r="FCA36" s="276"/>
      <c r="FCB36" s="276"/>
      <c r="FCC36" s="276"/>
      <c r="FCD36" s="276"/>
      <c r="FCE36" s="276"/>
      <c r="FCF36" s="276"/>
      <c r="FCG36" s="276"/>
      <c r="FCH36" s="276"/>
      <c r="FCI36" s="276"/>
      <c r="FCJ36" s="276"/>
      <c r="FCK36" s="276"/>
      <c r="FCL36" s="276"/>
      <c r="FCM36" s="276"/>
      <c r="FCN36" s="276"/>
      <c r="FCO36" s="276"/>
      <c r="FCP36" s="276"/>
      <c r="FCQ36" s="276"/>
      <c r="FCR36" s="276"/>
      <c r="FCS36" s="276"/>
      <c r="FCT36" s="276"/>
      <c r="FCU36" s="276"/>
      <c r="FCV36" s="276"/>
      <c r="FCW36" s="276"/>
      <c r="FCX36" s="276"/>
      <c r="FCY36" s="276"/>
      <c r="FCZ36" s="276"/>
      <c r="FDA36" s="276"/>
      <c r="FDB36" s="276"/>
      <c r="FDC36" s="276"/>
      <c r="FDD36" s="276"/>
      <c r="FDE36" s="276"/>
      <c r="FDF36" s="276"/>
      <c r="FDG36" s="276"/>
      <c r="FDH36" s="276"/>
      <c r="FDI36" s="276"/>
      <c r="FDJ36" s="276"/>
      <c r="FDK36" s="276"/>
      <c r="FDL36" s="276"/>
      <c r="FDM36" s="276"/>
      <c r="FDN36" s="276"/>
      <c r="FDO36" s="276"/>
      <c r="FDP36" s="276"/>
      <c r="FDQ36" s="276"/>
      <c r="FDR36" s="276"/>
      <c r="FDS36" s="276"/>
      <c r="FDT36" s="276"/>
      <c r="FDU36" s="276"/>
      <c r="FDV36" s="276"/>
      <c r="FDW36" s="276"/>
      <c r="FDX36" s="276"/>
      <c r="FDY36" s="276"/>
      <c r="FDZ36" s="276"/>
      <c r="FEA36" s="276"/>
      <c r="FEB36" s="276"/>
      <c r="FEC36" s="276"/>
      <c r="FED36" s="276"/>
      <c r="FEE36" s="276"/>
      <c r="FEF36" s="276"/>
      <c r="FEG36" s="276"/>
      <c r="FEH36" s="276"/>
      <c r="FEI36" s="276"/>
      <c r="FEJ36" s="276"/>
      <c r="FEK36" s="276"/>
      <c r="FEL36" s="276"/>
      <c r="FEM36" s="276"/>
      <c r="FEN36" s="276"/>
      <c r="FEO36" s="276"/>
      <c r="FEP36" s="276"/>
      <c r="FEQ36" s="276"/>
      <c r="FER36" s="276"/>
      <c r="FES36" s="276"/>
      <c r="FET36" s="276"/>
      <c r="FEU36" s="276"/>
      <c r="FEV36" s="276"/>
      <c r="FEW36" s="276"/>
      <c r="FEX36" s="276"/>
      <c r="FEY36" s="276"/>
      <c r="FEZ36" s="276"/>
      <c r="FFA36" s="276"/>
      <c r="FFB36" s="276"/>
      <c r="FFC36" s="276"/>
      <c r="FFD36" s="276"/>
      <c r="FFE36" s="276"/>
      <c r="FFF36" s="276"/>
      <c r="FFG36" s="276"/>
      <c r="FFH36" s="276"/>
      <c r="FFI36" s="276"/>
      <c r="FFJ36" s="276"/>
      <c r="FFK36" s="276"/>
      <c r="FFL36" s="276"/>
      <c r="FFM36" s="276"/>
      <c r="FFN36" s="276"/>
      <c r="FFO36" s="276"/>
      <c r="FFP36" s="276"/>
      <c r="FFQ36" s="276"/>
      <c r="FFR36" s="276"/>
      <c r="FFS36" s="276"/>
      <c r="FFT36" s="276"/>
      <c r="FFU36" s="276"/>
      <c r="FFV36" s="276"/>
      <c r="FFW36" s="276"/>
      <c r="FFX36" s="276"/>
      <c r="FFY36" s="276"/>
      <c r="FFZ36" s="276"/>
      <c r="FGA36" s="276"/>
      <c r="FGB36" s="276"/>
      <c r="FGC36" s="276"/>
      <c r="FGD36" s="276"/>
      <c r="FGE36" s="276"/>
      <c r="FGF36" s="276"/>
      <c r="FGG36" s="276"/>
      <c r="FGH36" s="276"/>
      <c r="FGI36" s="276"/>
      <c r="FGJ36" s="276"/>
      <c r="FGK36" s="276"/>
      <c r="FGL36" s="276"/>
      <c r="FGM36" s="276"/>
      <c r="FGN36" s="276"/>
      <c r="FGO36" s="276"/>
      <c r="FGP36" s="276"/>
      <c r="FGQ36" s="276"/>
      <c r="FGR36" s="276"/>
      <c r="FGS36" s="276"/>
      <c r="FGT36" s="276"/>
      <c r="FGU36" s="276"/>
      <c r="FGV36" s="276"/>
      <c r="FGW36" s="276"/>
      <c r="FGX36" s="276"/>
      <c r="FGY36" s="276"/>
      <c r="FGZ36" s="276"/>
      <c r="FHA36" s="276"/>
      <c r="FHB36" s="276"/>
      <c r="FHC36" s="276"/>
      <c r="FHD36" s="276"/>
      <c r="FHE36" s="276"/>
      <c r="FHF36" s="276"/>
      <c r="FHG36" s="276"/>
      <c r="FHH36" s="276"/>
      <c r="FHI36" s="276"/>
      <c r="FHJ36" s="276"/>
      <c r="FHK36" s="276"/>
      <c r="FHL36" s="276"/>
      <c r="FHM36" s="276"/>
      <c r="FHN36" s="276"/>
      <c r="FHO36" s="276"/>
      <c r="FHP36" s="276"/>
      <c r="FHQ36" s="276"/>
      <c r="FHR36" s="276"/>
      <c r="FHS36" s="276"/>
      <c r="FHT36" s="276"/>
      <c r="FHU36" s="276"/>
      <c r="FHV36" s="276"/>
      <c r="FHW36" s="276"/>
      <c r="FHX36" s="276"/>
      <c r="FHY36" s="276"/>
      <c r="FHZ36" s="276"/>
      <c r="FIA36" s="276"/>
      <c r="FIB36" s="276"/>
      <c r="FIC36" s="276"/>
      <c r="FID36" s="276"/>
      <c r="FIE36" s="276"/>
      <c r="FIF36" s="276"/>
      <c r="FIG36" s="276"/>
      <c r="FIH36" s="276"/>
      <c r="FII36" s="276"/>
      <c r="FIJ36" s="276"/>
      <c r="FIK36" s="276"/>
      <c r="FIL36" s="276"/>
      <c r="FIM36" s="276"/>
      <c r="FIN36" s="276"/>
      <c r="FIO36" s="276"/>
      <c r="FIP36" s="276"/>
      <c r="FIQ36" s="276"/>
      <c r="FIR36" s="276"/>
      <c r="FIS36" s="276"/>
      <c r="FIT36" s="276"/>
      <c r="FIU36" s="276"/>
      <c r="FIV36" s="276"/>
      <c r="FIW36" s="276"/>
      <c r="FIX36" s="276"/>
      <c r="FIY36" s="276"/>
      <c r="FIZ36" s="276"/>
      <c r="FJA36" s="276"/>
      <c r="FJB36" s="276"/>
      <c r="FJC36" s="276"/>
      <c r="FJD36" s="276"/>
      <c r="FJE36" s="276"/>
      <c r="FJF36" s="276"/>
      <c r="FJG36" s="276"/>
      <c r="FJH36" s="276"/>
      <c r="FJI36" s="276"/>
      <c r="FJJ36" s="276"/>
      <c r="FJK36" s="276"/>
      <c r="FJL36" s="276"/>
      <c r="FJM36" s="276"/>
      <c r="FJN36" s="276"/>
      <c r="FJO36" s="276"/>
      <c r="FJP36" s="276"/>
      <c r="FJQ36" s="276"/>
      <c r="FJR36" s="276"/>
      <c r="FJS36" s="276"/>
      <c r="FJT36" s="276"/>
      <c r="FJU36" s="276"/>
      <c r="FJV36" s="276"/>
      <c r="FJW36" s="276"/>
      <c r="FJX36" s="276"/>
      <c r="FJY36" s="276"/>
      <c r="FJZ36" s="276"/>
      <c r="FKA36" s="276"/>
      <c r="FKB36" s="276"/>
      <c r="FKC36" s="276"/>
      <c r="FKD36" s="276"/>
      <c r="FKE36" s="276"/>
      <c r="FKF36" s="276"/>
      <c r="FKG36" s="276"/>
      <c r="FKH36" s="276"/>
      <c r="FKI36" s="276"/>
      <c r="FKJ36" s="276"/>
      <c r="FKK36" s="276"/>
      <c r="FKL36" s="276"/>
      <c r="FKM36" s="276"/>
      <c r="FKN36" s="276"/>
      <c r="FKO36" s="276"/>
      <c r="FKP36" s="276"/>
      <c r="FKQ36" s="276"/>
      <c r="FKR36" s="276"/>
      <c r="FKS36" s="276"/>
      <c r="FKT36" s="276"/>
      <c r="FKU36" s="276"/>
      <c r="FKV36" s="276"/>
      <c r="FKW36" s="276"/>
      <c r="FKX36" s="276"/>
      <c r="FKY36" s="276"/>
      <c r="FKZ36" s="276"/>
      <c r="FLA36" s="276"/>
      <c r="FLB36" s="276"/>
      <c r="FLC36" s="276"/>
      <c r="FLD36" s="276"/>
      <c r="FLE36" s="276"/>
      <c r="FLF36" s="276"/>
      <c r="FLG36" s="276"/>
      <c r="FLH36" s="276"/>
      <c r="FLI36" s="276"/>
      <c r="FLJ36" s="276"/>
      <c r="FLK36" s="276"/>
      <c r="FLL36" s="276"/>
      <c r="FLM36" s="276"/>
      <c r="FLN36" s="276"/>
      <c r="FLO36" s="276"/>
      <c r="FLP36" s="276"/>
      <c r="FLQ36" s="276"/>
      <c r="FLR36" s="276"/>
      <c r="FLS36" s="276"/>
      <c r="FLT36" s="276"/>
      <c r="FLU36" s="276"/>
      <c r="FLV36" s="276"/>
      <c r="FLW36" s="276"/>
      <c r="FLX36" s="276"/>
      <c r="FLY36" s="276"/>
      <c r="FLZ36" s="276"/>
      <c r="FMA36" s="276"/>
      <c r="FMB36" s="276"/>
      <c r="FMC36" s="276"/>
      <c r="FMD36" s="276"/>
      <c r="FME36" s="276"/>
      <c r="FMF36" s="276"/>
      <c r="FMG36" s="276"/>
      <c r="FMH36" s="276"/>
      <c r="FMI36" s="276"/>
      <c r="FMJ36" s="276"/>
      <c r="FMK36" s="276"/>
      <c r="FML36" s="276"/>
      <c r="FMM36" s="276"/>
      <c r="FMN36" s="276"/>
      <c r="FMO36" s="276"/>
      <c r="FMP36" s="276"/>
      <c r="FMQ36" s="276"/>
      <c r="FMR36" s="276"/>
      <c r="FMS36" s="276"/>
      <c r="FMT36" s="276"/>
      <c r="FMU36" s="276"/>
      <c r="FMV36" s="276"/>
      <c r="FMW36" s="276"/>
      <c r="FMX36" s="276"/>
      <c r="FMY36" s="276"/>
      <c r="FMZ36" s="276"/>
      <c r="FNA36" s="276"/>
      <c r="FNB36" s="276"/>
      <c r="FNC36" s="276"/>
      <c r="FND36" s="276"/>
      <c r="FNE36" s="276"/>
      <c r="FNF36" s="276"/>
      <c r="FNG36" s="276"/>
      <c r="FNH36" s="276"/>
      <c r="FNI36" s="276"/>
      <c r="FNJ36" s="276"/>
      <c r="FNK36" s="276"/>
      <c r="FNL36" s="276"/>
      <c r="FNM36" s="276"/>
      <c r="FNN36" s="276"/>
      <c r="FNO36" s="276"/>
      <c r="FNP36" s="276"/>
      <c r="FNQ36" s="276"/>
      <c r="FNR36" s="276"/>
      <c r="FNS36" s="276"/>
      <c r="FNT36" s="276"/>
      <c r="FNU36" s="276"/>
      <c r="FNV36" s="276"/>
      <c r="FNW36" s="276"/>
      <c r="FNX36" s="276"/>
      <c r="FNY36" s="276"/>
      <c r="FNZ36" s="276"/>
      <c r="FOA36" s="276"/>
      <c r="FOB36" s="276"/>
      <c r="FOC36" s="276"/>
      <c r="FOD36" s="276"/>
      <c r="FOE36" s="276"/>
      <c r="FOF36" s="276"/>
      <c r="FOG36" s="276"/>
      <c r="FOH36" s="276"/>
      <c r="FOI36" s="276"/>
      <c r="FOJ36" s="276"/>
      <c r="FOK36" s="276"/>
      <c r="FOL36" s="276"/>
      <c r="FOM36" s="276"/>
      <c r="FON36" s="276"/>
      <c r="FOO36" s="276"/>
      <c r="FOP36" s="276"/>
      <c r="FOQ36" s="276"/>
      <c r="FOR36" s="276"/>
      <c r="FOS36" s="276"/>
      <c r="FOT36" s="276"/>
      <c r="FOU36" s="276"/>
      <c r="FOV36" s="276"/>
      <c r="FOW36" s="276"/>
      <c r="FOX36" s="276"/>
      <c r="FOY36" s="276"/>
      <c r="FOZ36" s="276"/>
      <c r="FPA36" s="276"/>
      <c r="FPB36" s="276"/>
      <c r="FPC36" s="276"/>
      <c r="FPD36" s="276"/>
      <c r="FPE36" s="276"/>
      <c r="FPF36" s="276"/>
      <c r="FPG36" s="276"/>
      <c r="FPH36" s="276"/>
      <c r="FPI36" s="276"/>
      <c r="FPJ36" s="276"/>
      <c r="FPK36" s="276"/>
      <c r="FPL36" s="276"/>
      <c r="FPM36" s="276"/>
      <c r="FPN36" s="276"/>
      <c r="FPO36" s="276"/>
      <c r="FPP36" s="276"/>
      <c r="FPQ36" s="276"/>
      <c r="FPR36" s="276"/>
      <c r="FPS36" s="276"/>
      <c r="FPT36" s="276"/>
      <c r="FPU36" s="276"/>
      <c r="FPV36" s="276"/>
      <c r="FPW36" s="276"/>
      <c r="FPX36" s="276"/>
      <c r="FPY36" s="276"/>
      <c r="FPZ36" s="276"/>
      <c r="FQA36" s="276"/>
      <c r="FQB36" s="276"/>
      <c r="FQC36" s="276"/>
      <c r="FQD36" s="276"/>
      <c r="FQE36" s="276"/>
      <c r="FQF36" s="276"/>
      <c r="FQG36" s="276"/>
      <c r="FQH36" s="276"/>
      <c r="FQI36" s="276"/>
      <c r="FQJ36" s="276"/>
      <c r="FQK36" s="276"/>
      <c r="FQL36" s="276"/>
      <c r="FQM36" s="276"/>
      <c r="FQN36" s="276"/>
      <c r="FQO36" s="276"/>
      <c r="FQP36" s="276"/>
      <c r="FQQ36" s="276"/>
      <c r="FQR36" s="276"/>
      <c r="FQS36" s="276"/>
      <c r="FQT36" s="276"/>
      <c r="FQU36" s="276"/>
      <c r="FQV36" s="276"/>
      <c r="FQW36" s="276"/>
      <c r="FQX36" s="276"/>
      <c r="FQY36" s="276"/>
      <c r="FQZ36" s="276"/>
      <c r="FRA36" s="276"/>
      <c r="FRB36" s="276"/>
      <c r="FRC36" s="276"/>
      <c r="FRD36" s="276"/>
      <c r="FRE36" s="276"/>
      <c r="FRF36" s="276"/>
      <c r="FRG36" s="276"/>
      <c r="FRH36" s="276"/>
      <c r="FRI36" s="276"/>
      <c r="FRJ36" s="276"/>
      <c r="FRK36" s="276"/>
      <c r="FRL36" s="276"/>
      <c r="FRM36" s="276"/>
      <c r="FRN36" s="276"/>
      <c r="FRO36" s="276"/>
      <c r="FRP36" s="276"/>
      <c r="FRQ36" s="276"/>
      <c r="FRR36" s="276"/>
      <c r="FRS36" s="276"/>
      <c r="FRT36" s="276"/>
      <c r="FRU36" s="276"/>
      <c r="FRV36" s="276"/>
      <c r="FRW36" s="276"/>
      <c r="FRX36" s="276"/>
      <c r="FRY36" s="276"/>
      <c r="FRZ36" s="276"/>
      <c r="FSA36" s="276"/>
      <c r="FSB36" s="276"/>
      <c r="FSC36" s="276"/>
      <c r="FSD36" s="276"/>
      <c r="FSE36" s="276"/>
      <c r="FSF36" s="276"/>
      <c r="FSG36" s="276"/>
      <c r="FSH36" s="276"/>
      <c r="FSI36" s="276"/>
      <c r="FSJ36" s="276"/>
      <c r="FSK36" s="276"/>
      <c r="FSL36" s="276"/>
      <c r="FSM36" s="276"/>
      <c r="FSN36" s="276"/>
      <c r="FSO36" s="276"/>
      <c r="FSP36" s="276"/>
      <c r="FSQ36" s="276"/>
      <c r="FSR36" s="276"/>
      <c r="FSS36" s="276"/>
      <c r="FST36" s="276"/>
      <c r="FSU36" s="276"/>
      <c r="FSV36" s="276"/>
      <c r="FSW36" s="276"/>
      <c r="FSX36" s="276"/>
      <c r="FSY36" s="276"/>
      <c r="FSZ36" s="276"/>
      <c r="FTA36" s="276"/>
      <c r="FTB36" s="276"/>
      <c r="FTC36" s="276"/>
      <c r="FTD36" s="276"/>
      <c r="FTE36" s="276"/>
      <c r="FTF36" s="276"/>
      <c r="FTG36" s="276"/>
      <c r="FTH36" s="276"/>
      <c r="FTI36" s="276"/>
      <c r="FTJ36" s="276"/>
      <c r="FTK36" s="276"/>
      <c r="FTL36" s="276"/>
      <c r="FTM36" s="276"/>
      <c r="FTN36" s="276"/>
      <c r="FTO36" s="276"/>
      <c r="FTP36" s="276"/>
      <c r="FTQ36" s="276"/>
      <c r="FTR36" s="276"/>
      <c r="FTS36" s="276"/>
      <c r="FTT36" s="276"/>
      <c r="FTU36" s="276"/>
      <c r="FTV36" s="276"/>
      <c r="FTW36" s="276"/>
      <c r="FTX36" s="276"/>
      <c r="FTY36" s="276"/>
      <c r="FTZ36" s="276"/>
      <c r="FUA36" s="276"/>
      <c r="FUB36" s="276"/>
      <c r="FUC36" s="276"/>
      <c r="FUD36" s="276"/>
      <c r="FUE36" s="276"/>
      <c r="FUF36" s="276"/>
      <c r="FUG36" s="276"/>
      <c r="FUH36" s="276"/>
      <c r="FUI36" s="276"/>
      <c r="FUJ36" s="276"/>
      <c r="FUK36" s="276"/>
      <c r="FUL36" s="276"/>
      <c r="FUM36" s="276"/>
      <c r="FUN36" s="276"/>
      <c r="FUO36" s="276"/>
      <c r="FUP36" s="276"/>
      <c r="FUQ36" s="276"/>
      <c r="FUR36" s="276"/>
      <c r="FUS36" s="276"/>
      <c r="FUT36" s="276"/>
      <c r="FUU36" s="276"/>
      <c r="FUV36" s="276"/>
      <c r="FUW36" s="276"/>
      <c r="FUX36" s="276"/>
      <c r="FUY36" s="276"/>
      <c r="FUZ36" s="276"/>
      <c r="FVA36" s="276"/>
      <c r="FVB36" s="276"/>
      <c r="FVC36" s="276"/>
      <c r="FVD36" s="276"/>
      <c r="FVE36" s="276"/>
      <c r="FVF36" s="276"/>
      <c r="FVG36" s="276"/>
      <c r="FVH36" s="276"/>
      <c r="FVI36" s="276"/>
      <c r="FVJ36" s="276"/>
      <c r="FVK36" s="276"/>
      <c r="FVL36" s="276"/>
      <c r="FVM36" s="276"/>
      <c r="FVN36" s="276"/>
      <c r="FVO36" s="276"/>
      <c r="FVP36" s="276"/>
      <c r="FVQ36" s="276"/>
      <c r="FVR36" s="276"/>
      <c r="FVS36" s="276"/>
      <c r="FVT36" s="276"/>
      <c r="FVU36" s="276"/>
      <c r="FVV36" s="276"/>
      <c r="FVW36" s="276"/>
      <c r="FVX36" s="276"/>
      <c r="FVY36" s="276"/>
      <c r="FVZ36" s="276"/>
      <c r="FWA36" s="276"/>
      <c r="FWB36" s="276"/>
      <c r="FWC36" s="276"/>
      <c r="FWD36" s="276"/>
      <c r="FWE36" s="276"/>
      <c r="FWF36" s="276"/>
      <c r="FWG36" s="276"/>
      <c r="FWH36" s="276"/>
      <c r="FWI36" s="276"/>
      <c r="FWJ36" s="276"/>
      <c r="FWK36" s="276"/>
      <c r="FWL36" s="276"/>
      <c r="FWM36" s="276"/>
      <c r="FWN36" s="276"/>
      <c r="FWO36" s="276"/>
      <c r="FWP36" s="276"/>
      <c r="FWQ36" s="276"/>
      <c r="FWR36" s="276"/>
      <c r="FWS36" s="276"/>
      <c r="FWT36" s="276"/>
      <c r="FWU36" s="276"/>
      <c r="FWV36" s="276"/>
      <c r="FWW36" s="276"/>
      <c r="FWX36" s="276"/>
      <c r="FWY36" s="276"/>
      <c r="FWZ36" s="276"/>
      <c r="FXA36" s="276"/>
      <c r="FXB36" s="276"/>
      <c r="FXC36" s="276"/>
      <c r="FXD36" s="276"/>
      <c r="FXE36" s="276"/>
      <c r="FXF36" s="276"/>
      <c r="FXG36" s="276"/>
      <c r="FXH36" s="276"/>
      <c r="FXI36" s="276"/>
      <c r="FXJ36" s="276"/>
      <c r="FXK36" s="276"/>
      <c r="FXL36" s="276"/>
      <c r="FXM36" s="276"/>
      <c r="FXN36" s="276"/>
      <c r="FXO36" s="276"/>
      <c r="FXP36" s="276"/>
      <c r="FXQ36" s="276"/>
      <c r="FXR36" s="276"/>
      <c r="FXS36" s="276"/>
      <c r="FXT36" s="276"/>
      <c r="FXU36" s="276"/>
      <c r="FXV36" s="276"/>
      <c r="FXW36" s="276"/>
      <c r="FXX36" s="276"/>
      <c r="FXY36" s="276"/>
      <c r="FXZ36" s="276"/>
      <c r="FYA36" s="276"/>
      <c r="FYB36" s="276"/>
      <c r="FYC36" s="276"/>
      <c r="FYD36" s="276"/>
      <c r="FYE36" s="276"/>
      <c r="FYF36" s="276"/>
      <c r="FYG36" s="276"/>
      <c r="FYH36" s="276"/>
      <c r="FYI36" s="276"/>
      <c r="FYJ36" s="276"/>
      <c r="FYK36" s="276"/>
      <c r="FYL36" s="276"/>
      <c r="FYM36" s="276"/>
      <c r="FYN36" s="276"/>
      <c r="FYO36" s="276"/>
      <c r="FYP36" s="276"/>
      <c r="FYQ36" s="276"/>
      <c r="FYR36" s="276"/>
      <c r="FYS36" s="276"/>
      <c r="FYT36" s="276"/>
      <c r="FYU36" s="276"/>
      <c r="FYV36" s="276"/>
      <c r="FYW36" s="276"/>
      <c r="FYX36" s="276"/>
      <c r="FYY36" s="276"/>
      <c r="FYZ36" s="276"/>
      <c r="FZA36" s="276"/>
      <c r="FZB36" s="276"/>
      <c r="FZC36" s="276"/>
      <c r="FZD36" s="276"/>
      <c r="FZE36" s="276"/>
      <c r="FZF36" s="276"/>
      <c r="FZG36" s="276"/>
      <c r="FZH36" s="276"/>
      <c r="FZI36" s="276"/>
      <c r="FZJ36" s="276"/>
      <c r="FZK36" s="276"/>
      <c r="FZL36" s="276"/>
      <c r="FZM36" s="276"/>
      <c r="FZN36" s="276"/>
      <c r="FZO36" s="276"/>
      <c r="FZP36" s="276"/>
      <c r="FZQ36" s="276"/>
      <c r="FZR36" s="276"/>
      <c r="FZS36" s="276"/>
      <c r="FZT36" s="276"/>
      <c r="FZU36" s="276"/>
      <c r="FZV36" s="276"/>
      <c r="FZW36" s="276"/>
      <c r="FZX36" s="276"/>
      <c r="FZY36" s="276"/>
      <c r="FZZ36" s="276"/>
      <c r="GAA36" s="276"/>
      <c r="GAB36" s="276"/>
      <c r="GAC36" s="276"/>
      <c r="GAD36" s="276"/>
      <c r="GAE36" s="276"/>
      <c r="GAF36" s="276"/>
      <c r="GAG36" s="276"/>
      <c r="GAH36" s="276"/>
      <c r="GAI36" s="276"/>
      <c r="GAJ36" s="276"/>
      <c r="GAK36" s="276"/>
      <c r="GAL36" s="276"/>
      <c r="GAM36" s="276"/>
      <c r="GAN36" s="276"/>
      <c r="GAO36" s="276"/>
      <c r="GAP36" s="276"/>
      <c r="GAQ36" s="276"/>
      <c r="GAR36" s="276"/>
      <c r="GAS36" s="276"/>
      <c r="GAT36" s="276"/>
      <c r="GAU36" s="276"/>
      <c r="GAV36" s="276"/>
      <c r="GAW36" s="276"/>
      <c r="GAX36" s="276"/>
      <c r="GAY36" s="276"/>
      <c r="GAZ36" s="276"/>
      <c r="GBA36" s="276"/>
      <c r="GBB36" s="276"/>
      <c r="GBC36" s="276"/>
      <c r="GBD36" s="276"/>
      <c r="GBE36" s="276"/>
      <c r="GBF36" s="276"/>
      <c r="GBG36" s="276"/>
      <c r="GBH36" s="276"/>
      <c r="GBI36" s="276"/>
      <c r="GBJ36" s="276"/>
      <c r="GBK36" s="276"/>
      <c r="GBL36" s="276"/>
      <c r="GBM36" s="276"/>
      <c r="GBN36" s="276"/>
      <c r="GBO36" s="276"/>
      <c r="GBP36" s="276"/>
      <c r="GBQ36" s="276"/>
      <c r="GBR36" s="276"/>
      <c r="GBS36" s="276"/>
      <c r="GBT36" s="276"/>
      <c r="GBU36" s="276"/>
      <c r="GBV36" s="276"/>
      <c r="GBW36" s="276"/>
      <c r="GBX36" s="276"/>
      <c r="GBY36" s="276"/>
      <c r="GBZ36" s="276"/>
      <c r="GCA36" s="276"/>
      <c r="GCB36" s="276"/>
      <c r="GCC36" s="276"/>
      <c r="GCD36" s="276"/>
      <c r="GCE36" s="276"/>
      <c r="GCF36" s="276"/>
      <c r="GCG36" s="276"/>
      <c r="GCH36" s="276"/>
      <c r="GCI36" s="276"/>
      <c r="GCJ36" s="276"/>
      <c r="GCK36" s="276"/>
      <c r="GCL36" s="276"/>
      <c r="GCM36" s="276"/>
      <c r="GCN36" s="276"/>
      <c r="GCO36" s="276"/>
      <c r="GCP36" s="276"/>
      <c r="GCQ36" s="276"/>
      <c r="GCR36" s="276"/>
      <c r="GCS36" s="276"/>
      <c r="GCT36" s="276"/>
      <c r="GCU36" s="276"/>
      <c r="GCV36" s="276"/>
      <c r="GCW36" s="276"/>
      <c r="GCX36" s="276"/>
      <c r="GCY36" s="276"/>
      <c r="GCZ36" s="276"/>
      <c r="GDA36" s="276"/>
      <c r="GDB36" s="276"/>
      <c r="GDC36" s="276"/>
      <c r="GDD36" s="276"/>
      <c r="GDE36" s="276"/>
      <c r="GDF36" s="276"/>
      <c r="GDG36" s="276"/>
      <c r="GDH36" s="276"/>
      <c r="GDI36" s="276"/>
      <c r="GDJ36" s="276"/>
      <c r="GDK36" s="276"/>
      <c r="GDL36" s="276"/>
      <c r="GDM36" s="276"/>
      <c r="GDN36" s="276"/>
      <c r="GDO36" s="276"/>
      <c r="GDP36" s="276"/>
      <c r="GDQ36" s="276"/>
      <c r="GDR36" s="276"/>
      <c r="GDS36" s="276"/>
      <c r="GDT36" s="276"/>
      <c r="GDU36" s="276"/>
      <c r="GDV36" s="276"/>
      <c r="GDW36" s="276"/>
      <c r="GDX36" s="276"/>
      <c r="GDY36" s="276"/>
      <c r="GDZ36" s="276"/>
      <c r="GEA36" s="276"/>
      <c r="GEB36" s="276"/>
      <c r="GEC36" s="276"/>
      <c r="GED36" s="276"/>
      <c r="GEE36" s="276"/>
      <c r="GEF36" s="276"/>
      <c r="GEG36" s="276"/>
      <c r="GEH36" s="276"/>
      <c r="GEI36" s="276"/>
      <c r="GEJ36" s="276"/>
      <c r="GEK36" s="276"/>
      <c r="GEL36" s="276"/>
      <c r="GEM36" s="276"/>
      <c r="GEN36" s="276"/>
      <c r="GEO36" s="276"/>
      <c r="GEP36" s="276"/>
      <c r="GEQ36" s="276"/>
      <c r="GER36" s="276"/>
      <c r="GES36" s="276"/>
      <c r="GET36" s="276"/>
      <c r="GEU36" s="276"/>
      <c r="GEV36" s="276"/>
      <c r="GEW36" s="276"/>
      <c r="GEX36" s="276"/>
      <c r="GEY36" s="276"/>
      <c r="GEZ36" s="276"/>
      <c r="GFA36" s="276"/>
      <c r="GFB36" s="276"/>
      <c r="GFC36" s="276"/>
      <c r="GFD36" s="276"/>
      <c r="GFE36" s="276"/>
      <c r="GFF36" s="276"/>
      <c r="GFG36" s="276"/>
      <c r="GFH36" s="276"/>
      <c r="GFI36" s="276"/>
      <c r="GFJ36" s="276"/>
      <c r="GFK36" s="276"/>
      <c r="GFL36" s="276"/>
      <c r="GFM36" s="276"/>
      <c r="GFN36" s="276"/>
      <c r="GFO36" s="276"/>
      <c r="GFP36" s="276"/>
      <c r="GFQ36" s="276"/>
      <c r="GFR36" s="276"/>
      <c r="GFS36" s="276"/>
      <c r="GFT36" s="276"/>
      <c r="GFU36" s="276"/>
      <c r="GFV36" s="276"/>
      <c r="GFW36" s="276"/>
      <c r="GFX36" s="276"/>
      <c r="GFY36" s="276"/>
      <c r="GFZ36" s="276"/>
      <c r="GGA36" s="276"/>
      <c r="GGB36" s="276"/>
      <c r="GGC36" s="276"/>
      <c r="GGD36" s="276"/>
      <c r="GGE36" s="276"/>
      <c r="GGF36" s="276"/>
      <c r="GGG36" s="276"/>
      <c r="GGH36" s="276"/>
      <c r="GGI36" s="276"/>
      <c r="GGJ36" s="276"/>
      <c r="GGK36" s="276"/>
      <c r="GGL36" s="276"/>
      <c r="GGM36" s="276"/>
      <c r="GGN36" s="276"/>
      <c r="GGO36" s="276"/>
      <c r="GGP36" s="276"/>
      <c r="GGQ36" s="276"/>
      <c r="GGR36" s="276"/>
      <c r="GGS36" s="276"/>
      <c r="GGT36" s="276"/>
      <c r="GGU36" s="276"/>
      <c r="GGV36" s="276"/>
      <c r="GGW36" s="276"/>
      <c r="GGX36" s="276"/>
      <c r="GGY36" s="276"/>
      <c r="GGZ36" s="276"/>
      <c r="GHA36" s="276"/>
      <c r="GHB36" s="276"/>
      <c r="GHC36" s="276"/>
      <c r="GHD36" s="276"/>
      <c r="GHE36" s="276"/>
      <c r="GHF36" s="276"/>
      <c r="GHG36" s="276"/>
      <c r="GHH36" s="276"/>
      <c r="GHI36" s="276"/>
      <c r="GHJ36" s="276"/>
      <c r="GHK36" s="276"/>
      <c r="GHL36" s="276"/>
      <c r="GHM36" s="276"/>
      <c r="GHN36" s="276"/>
      <c r="GHO36" s="276"/>
      <c r="GHP36" s="276"/>
      <c r="GHQ36" s="276"/>
      <c r="GHR36" s="276"/>
      <c r="GHS36" s="276"/>
      <c r="GHT36" s="276"/>
      <c r="GHU36" s="276"/>
      <c r="GHV36" s="276"/>
      <c r="GHW36" s="276"/>
      <c r="GHX36" s="276"/>
      <c r="GHY36" s="276"/>
      <c r="GHZ36" s="276"/>
      <c r="GIA36" s="276"/>
      <c r="GIB36" s="276"/>
      <c r="GIC36" s="276"/>
      <c r="GID36" s="276"/>
      <c r="GIE36" s="276"/>
      <c r="GIF36" s="276"/>
      <c r="GIG36" s="276"/>
      <c r="GIH36" s="276"/>
      <c r="GII36" s="276"/>
      <c r="GIJ36" s="276"/>
      <c r="GIK36" s="276"/>
      <c r="GIL36" s="276"/>
      <c r="GIM36" s="276"/>
      <c r="GIN36" s="276"/>
      <c r="GIO36" s="276"/>
      <c r="GIP36" s="276"/>
      <c r="GIQ36" s="276"/>
      <c r="GIR36" s="276"/>
      <c r="GIS36" s="276"/>
      <c r="GIT36" s="276"/>
      <c r="GIU36" s="276"/>
      <c r="GIV36" s="276"/>
      <c r="GIW36" s="276"/>
      <c r="GIX36" s="276"/>
      <c r="GIY36" s="276"/>
      <c r="GIZ36" s="276"/>
      <c r="GJA36" s="276"/>
      <c r="GJB36" s="276"/>
      <c r="GJC36" s="276"/>
      <c r="GJD36" s="276"/>
      <c r="GJE36" s="276"/>
      <c r="GJF36" s="276"/>
      <c r="GJG36" s="276"/>
      <c r="GJH36" s="276"/>
      <c r="GJI36" s="276"/>
      <c r="GJJ36" s="276"/>
      <c r="GJK36" s="276"/>
      <c r="GJL36" s="276"/>
      <c r="GJM36" s="276"/>
      <c r="GJN36" s="276"/>
      <c r="GJO36" s="276"/>
      <c r="GJP36" s="276"/>
      <c r="GJQ36" s="276"/>
      <c r="GJR36" s="276"/>
      <c r="GJS36" s="276"/>
      <c r="GJT36" s="276"/>
      <c r="GJU36" s="276"/>
      <c r="GJV36" s="276"/>
      <c r="GJW36" s="276"/>
      <c r="GJX36" s="276"/>
      <c r="GJY36" s="276"/>
      <c r="GJZ36" s="276"/>
      <c r="GKA36" s="276"/>
      <c r="GKB36" s="276"/>
      <c r="GKC36" s="276"/>
      <c r="GKD36" s="276"/>
      <c r="GKE36" s="276"/>
      <c r="GKF36" s="276"/>
      <c r="GKG36" s="276"/>
      <c r="GKH36" s="276"/>
      <c r="GKI36" s="276"/>
      <c r="GKJ36" s="276"/>
      <c r="GKK36" s="276"/>
      <c r="GKL36" s="276"/>
      <c r="GKM36" s="276"/>
      <c r="GKN36" s="276"/>
      <c r="GKO36" s="276"/>
      <c r="GKP36" s="276"/>
      <c r="GKQ36" s="276"/>
      <c r="GKR36" s="276"/>
      <c r="GKS36" s="276"/>
      <c r="GKT36" s="276"/>
      <c r="GKU36" s="276"/>
      <c r="GKV36" s="276"/>
      <c r="GKW36" s="276"/>
      <c r="GKX36" s="276"/>
      <c r="GKY36" s="276"/>
      <c r="GKZ36" s="276"/>
      <c r="GLA36" s="276"/>
      <c r="GLB36" s="276"/>
      <c r="GLC36" s="276"/>
      <c r="GLD36" s="276"/>
      <c r="GLE36" s="276"/>
      <c r="GLF36" s="276"/>
      <c r="GLG36" s="276"/>
      <c r="GLH36" s="276"/>
      <c r="GLI36" s="276"/>
      <c r="GLJ36" s="276"/>
      <c r="GLK36" s="276"/>
      <c r="GLL36" s="276"/>
      <c r="GLM36" s="276"/>
      <c r="GLN36" s="276"/>
      <c r="GLO36" s="276"/>
      <c r="GLP36" s="276"/>
      <c r="GLQ36" s="276"/>
      <c r="GLR36" s="276"/>
      <c r="GLS36" s="276"/>
      <c r="GLT36" s="276"/>
      <c r="GLU36" s="276"/>
      <c r="GLV36" s="276"/>
      <c r="GLW36" s="276"/>
      <c r="GLX36" s="276"/>
      <c r="GLY36" s="276"/>
      <c r="GLZ36" s="276"/>
      <c r="GMA36" s="276"/>
      <c r="GMB36" s="276"/>
      <c r="GMC36" s="276"/>
      <c r="GMD36" s="276"/>
      <c r="GME36" s="276"/>
      <c r="GMF36" s="276"/>
      <c r="GMG36" s="276"/>
      <c r="GMH36" s="276"/>
      <c r="GMI36" s="276"/>
      <c r="GMJ36" s="276"/>
      <c r="GMK36" s="276"/>
      <c r="GML36" s="276"/>
      <c r="GMM36" s="276"/>
      <c r="GMN36" s="276"/>
      <c r="GMO36" s="276"/>
      <c r="GMP36" s="276"/>
      <c r="GMQ36" s="276"/>
      <c r="GMR36" s="276"/>
      <c r="GMS36" s="276"/>
      <c r="GMT36" s="276"/>
      <c r="GMU36" s="276"/>
      <c r="GMV36" s="276"/>
      <c r="GMW36" s="276"/>
      <c r="GMX36" s="276"/>
      <c r="GMY36" s="276"/>
      <c r="GMZ36" s="276"/>
      <c r="GNA36" s="276"/>
      <c r="GNB36" s="276"/>
      <c r="GNC36" s="276"/>
      <c r="GND36" s="276"/>
      <c r="GNE36" s="276"/>
      <c r="GNF36" s="276"/>
      <c r="GNG36" s="276"/>
      <c r="GNH36" s="276"/>
      <c r="GNI36" s="276"/>
      <c r="GNJ36" s="276"/>
      <c r="GNK36" s="276"/>
      <c r="GNL36" s="276"/>
      <c r="GNM36" s="276"/>
      <c r="GNN36" s="276"/>
      <c r="GNO36" s="276"/>
      <c r="GNP36" s="276"/>
      <c r="GNQ36" s="276"/>
      <c r="GNR36" s="276"/>
      <c r="GNS36" s="276"/>
      <c r="GNT36" s="276"/>
      <c r="GNU36" s="276"/>
      <c r="GNV36" s="276"/>
      <c r="GNW36" s="276"/>
      <c r="GNX36" s="276"/>
      <c r="GNY36" s="276"/>
      <c r="GNZ36" s="276"/>
      <c r="GOA36" s="276"/>
      <c r="GOB36" s="276"/>
      <c r="GOC36" s="276"/>
      <c r="GOD36" s="276"/>
      <c r="GOE36" s="276"/>
      <c r="GOF36" s="276"/>
      <c r="GOG36" s="276"/>
      <c r="GOH36" s="276"/>
      <c r="GOI36" s="276"/>
      <c r="GOJ36" s="276"/>
      <c r="GOK36" s="276"/>
      <c r="GOL36" s="276"/>
      <c r="GOM36" s="276"/>
      <c r="GON36" s="276"/>
      <c r="GOO36" s="276"/>
      <c r="GOP36" s="276"/>
      <c r="GOQ36" s="276"/>
      <c r="GOR36" s="276"/>
      <c r="GOS36" s="276"/>
      <c r="GOT36" s="276"/>
      <c r="GOU36" s="276"/>
      <c r="GOV36" s="276"/>
      <c r="GOW36" s="276"/>
      <c r="GOX36" s="276"/>
      <c r="GOY36" s="276"/>
      <c r="GOZ36" s="276"/>
      <c r="GPA36" s="276"/>
      <c r="GPB36" s="276"/>
      <c r="GPC36" s="276"/>
      <c r="GPD36" s="276"/>
      <c r="GPE36" s="276"/>
      <c r="GPF36" s="276"/>
      <c r="GPG36" s="276"/>
      <c r="GPH36" s="276"/>
      <c r="GPI36" s="276"/>
      <c r="GPJ36" s="276"/>
      <c r="GPK36" s="276"/>
      <c r="GPL36" s="276"/>
      <c r="GPM36" s="276"/>
      <c r="GPN36" s="276"/>
      <c r="GPO36" s="276"/>
      <c r="GPP36" s="276"/>
      <c r="GPQ36" s="276"/>
      <c r="GPR36" s="276"/>
      <c r="GPS36" s="276"/>
      <c r="GPT36" s="276"/>
      <c r="GPU36" s="276"/>
      <c r="GPV36" s="276"/>
      <c r="GPW36" s="276"/>
      <c r="GPX36" s="276"/>
      <c r="GPY36" s="276"/>
      <c r="GPZ36" s="276"/>
      <c r="GQA36" s="276"/>
      <c r="GQB36" s="276"/>
      <c r="GQC36" s="276"/>
      <c r="GQD36" s="276"/>
      <c r="GQE36" s="276"/>
      <c r="GQF36" s="276"/>
      <c r="GQG36" s="276"/>
      <c r="GQH36" s="276"/>
      <c r="GQI36" s="276"/>
      <c r="GQJ36" s="276"/>
      <c r="GQK36" s="276"/>
      <c r="GQL36" s="276"/>
      <c r="GQM36" s="276"/>
      <c r="GQN36" s="276"/>
      <c r="GQO36" s="276"/>
      <c r="GQP36" s="276"/>
      <c r="GQQ36" s="276"/>
      <c r="GQR36" s="276"/>
      <c r="GQS36" s="276"/>
      <c r="GQT36" s="276"/>
      <c r="GQU36" s="276"/>
      <c r="GQV36" s="276"/>
      <c r="GQW36" s="276"/>
      <c r="GQX36" s="276"/>
      <c r="GQY36" s="276"/>
      <c r="GQZ36" s="276"/>
      <c r="GRA36" s="276"/>
      <c r="GRB36" s="276"/>
      <c r="GRC36" s="276"/>
      <c r="GRD36" s="276"/>
      <c r="GRE36" s="276"/>
      <c r="GRF36" s="276"/>
      <c r="GRG36" s="276"/>
      <c r="GRH36" s="276"/>
      <c r="GRI36" s="276"/>
      <c r="GRJ36" s="276"/>
      <c r="GRK36" s="276"/>
      <c r="GRL36" s="276"/>
      <c r="GRM36" s="276"/>
      <c r="GRN36" s="276"/>
      <c r="GRO36" s="276"/>
      <c r="GRP36" s="276"/>
      <c r="GRQ36" s="276"/>
      <c r="GRR36" s="276"/>
      <c r="GRS36" s="276"/>
      <c r="GRT36" s="276"/>
      <c r="GRU36" s="276"/>
      <c r="GRV36" s="276"/>
      <c r="GRW36" s="276"/>
      <c r="GRX36" s="276"/>
      <c r="GRY36" s="276"/>
      <c r="GRZ36" s="276"/>
      <c r="GSA36" s="276"/>
      <c r="GSB36" s="276"/>
      <c r="GSC36" s="276"/>
      <c r="GSD36" s="276"/>
      <c r="GSE36" s="276"/>
      <c r="GSF36" s="276"/>
      <c r="GSG36" s="276"/>
      <c r="GSH36" s="276"/>
      <c r="GSI36" s="276"/>
      <c r="GSJ36" s="276"/>
      <c r="GSK36" s="276"/>
      <c r="GSL36" s="276"/>
      <c r="GSM36" s="276"/>
      <c r="GSN36" s="276"/>
      <c r="GSO36" s="276"/>
      <c r="GSP36" s="276"/>
      <c r="GSQ36" s="276"/>
      <c r="GSR36" s="276"/>
      <c r="GSS36" s="276"/>
      <c r="GST36" s="276"/>
      <c r="GSU36" s="276"/>
      <c r="GSV36" s="276"/>
      <c r="GSW36" s="276"/>
      <c r="GSX36" s="276"/>
      <c r="GSY36" s="276"/>
      <c r="GSZ36" s="276"/>
      <c r="GTA36" s="276"/>
      <c r="GTB36" s="276"/>
      <c r="GTC36" s="276"/>
      <c r="GTD36" s="276"/>
      <c r="GTE36" s="276"/>
      <c r="GTF36" s="276"/>
      <c r="GTG36" s="276"/>
      <c r="GTH36" s="276"/>
      <c r="GTI36" s="276"/>
      <c r="GTJ36" s="276"/>
      <c r="GTK36" s="276"/>
      <c r="GTL36" s="276"/>
      <c r="GTM36" s="276"/>
      <c r="GTN36" s="276"/>
      <c r="GTO36" s="276"/>
      <c r="GTP36" s="276"/>
      <c r="GTQ36" s="276"/>
      <c r="GTR36" s="276"/>
      <c r="GTS36" s="276"/>
      <c r="GTT36" s="276"/>
      <c r="GTU36" s="276"/>
      <c r="GTV36" s="276"/>
      <c r="GTW36" s="276"/>
      <c r="GTX36" s="276"/>
      <c r="GTY36" s="276"/>
      <c r="GTZ36" s="276"/>
      <c r="GUA36" s="276"/>
      <c r="GUB36" s="276"/>
      <c r="GUC36" s="276"/>
      <c r="GUD36" s="276"/>
      <c r="GUE36" s="276"/>
      <c r="GUF36" s="276"/>
      <c r="GUG36" s="276"/>
      <c r="GUH36" s="276"/>
      <c r="GUI36" s="276"/>
      <c r="GUJ36" s="276"/>
      <c r="GUK36" s="276"/>
      <c r="GUL36" s="276"/>
      <c r="GUM36" s="276"/>
      <c r="GUN36" s="276"/>
      <c r="GUO36" s="276"/>
      <c r="GUP36" s="276"/>
      <c r="GUQ36" s="276"/>
      <c r="GUR36" s="276"/>
      <c r="GUS36" s="276"/>
      <c r="GUT36" s="276"/>
      <c r="GUU36" s="276"/>
      <c r="GUV36" s="276"/>
      <c r="GUW36" s="276"/>
      <c r="GUX36" s="276"/>
      <c r="GUY36" s="276"/>
      <c r="GUZ36" s="276"/>
      <c r="GVA36" s="276"/>
      <c r="GVB36" s="276"/>
      <c r="GVC36" s="276"/>
      <c r="GVD36" s="276"/>
      <c r="GVE36" s="276"/>
      <c r="GVF36" s="276"/>
      <c r="GVG36" s="276"/>
      <c r="GVH36" s="276"/>
      <c r="GVI36" s="276"/>
      <c r="GVJ36" s="276"/>
      <c r="GVK36" s="276"/>
      <c r="GVL36" s="276"/>
      <c r="GVM36" s="276"/>
      <c r="GVN36" s="276"/>
      <c r="GVO36" s="276"/>
      <c r="GVP36" s="276"/>
      <c r="GVQ36" s="276"/>
      <c r="GVR36" s="276"/>
      <c r="GVS36" s="276"/>
      <c r="GVT36" s="276"/>
      <c r="GVU36" s="276"/>
      <c r="GVV36" s="276"/>
      <c r="GVW36" s="276"/>
      <c r="GVX36" s="276"/>
      <c r="GVY36" s="276"/>
      <c r="GVZ36" s="276"/>
      <c r="GWA36" s="276"/>
      <c r="GWB36" s="276"/>
      <c r="GWC36" s="276"/>
      <c r="GWD36" s="276"/>
      <c r="GWE36" s="276"/>
      <c r="GWF36" s="276"/>
      <c r="GWG36" s="276"/>
      <c r="GWH36" s="276"/>
      <c r="GWI36" s="276"/>
      <c r="GWJ36" s="276"/>
      <c r="GWK36" s="276"/>
      <c r="GWL36" s="276"/>
      <c r="GWM36" s="276"/>
      <c r="GWN36" s="276"/>
      <c r="GWO36" s="276"/>
      <c r="GWP36" s="276"/>
      <c r="GWQ36" s="276"/>
      <c r="GWR36" s="276"/>
      <c r="GWS36" s="276"/>
      <c r="GWT36" s="276"/>
      <c r="GWU36" s="276"/>
      <c r="GWV36" s="276"/>
      <c r="GWW36" s="276"/>
      <c r="GWX36" s="276"/>
      <c r="GWY36" s="276"/>
      <c r="GWZ36" s="276"/>
      <c r="GXA36" s="276"/>
      <c r="GXB36" s="276"/>
      <c r="GXC36" s="276"/>
      <c r="GXD36" s="276"/>
      <c r="GXE36" s="276"/>
      <c r="GXF36" s="276"/>
      <c r="GXG36" s="276"/>
      <c r="GXH36" s="276"/>
      <c r="GXI36" s="276"/>
      <c r="GXJ36" s="276"/>
      <c r="GXK36" s="276"/>
      <c r="GXL36" s="276"/>
      <c r="GXM36" s="276"/>
      <c r="GXN36" s="276"/>
      <c r="GXO36" s="276"/>
      <c r="GXP36" s="276"/>
      <c r="GXQ36" s="276"/>
      <c r="GXR36" s="276"/>
      <c r="GXS36" s="276"/>
      <c r="GXT36" s="276"/>
      <c r="GXU36" s="276"/>
      <c r="GXV36" s="276"/>
      <c r="GXW36" s="276"/>
      <c r="GXX36" s="276"/>
      <c r="GXY36" s="276"/>
      <c r="GXZ36" s="276"/>
      <c r="GYA36" s="276"/>
      <c r="GYB36" s="276"/>
      <c r="GYC36" s="276"/>
      <c r="GYD36" s="276"/>
      <c r="GYE36" s="276"/>
      <c r="GYF36" s="276"/>
      <c r="GYG36" s="276"/>
      <c r="GYH36" s="276"/>
      <c r="GYI36" s="276"/>
      <c r="GYJ36" s="276"/>
      <c r="GYK36" s="276"/>
      <c r="GYL36" s="276"/>
      <c r="GYM36" s="276"/>
      <c r="GYN36" s="276"/>
      <c r="GYO36" s="276"/>
      <c r="GYP36" s="276"/>
      <c r="GYQ36" s="276"/>
      <c r="GYR36" s="276"/>
      <c r="GYS36" s="276"/>
      <c r="GYT36" s="276"/>
      <c r="GYU36" s="276"/>
      <c r="GYV36" s="276"/>
      <c r="GYW36" s="276"/>
      <c r="GYX36" s="276"/>
      <c r="GYY36" s="276"/>
      <c r="GYZ36" s="276"/>
      <c r="GZA36" s="276"/>
      <c r="GZB36" s="276"/>
      <c r="GZC36" s="276"/>
      <c r="GZD36" s="276"/>
      <c r="GZE36" s="276"/>
      <c r="GZF36" s="276"/>
      <c r="GZG36" s="276"/>
      <c r="GZH36" s="276"/>
      <c r="GZI36" s="276"/>
      <c r="GZJ36" s="276"/>
      <c r="GZK36" s="276"/>
      <c r="GZL36" s="276"/>
      <c r="GZM36" s="276"/>
      <c r="GZN36" s="276"/>
      <c r="GZO36" s="276"/>
      <c r="GZP36" s="276"/>
      <c r="GZQ36" s="276"/>
      <c r="GZR36" s="276"/>
      <c r="GZS36" s="276"/>
      <c r="GZT36" s="276"/>
      <c r="GZU36" s="276"/>
      <c r="GZV36" s="276"/>
      <c r="GZW36" s="276"/>
      <c r="GZX36" s="276"/>
      <c r="GZY36" s="276"/>
      <c r="GZZ36" s="276"/>
      <c r="HAA36" s="276"/>
      <c r="HAB36" s="276"/>
      <c r="HAC36" s="276"/>
      <c r="HAD36" s="276"/>
      <c r="HAE36" s="276"/>
      <c r="HAF36" s="276"/>
      <c r="HAG36" s="276"/>
      <c r="HAH36" s="276"/>
      <c r="HAI36" s="276"/>
      <c r="HAJ36" s="276"/>
      <c r="HAK36" s="276"/>
      <c r="HAL36" s="276"/>
      <c r="HAM36" s="276"/>
      <c r="HAN36" s="276"/>
      <c r="HAO36" s="276"/>
      <c r="HAP36" s="276"/>
      <c r="HAQ36" s="276"/>
      <c r="HAR36" s="276"/>
      <c r="HAS36" s="276"/>
      <c r="HAT36" s="276"/>
      <c r="HAU36" s="276"/>
      <c r="HAV36" s="276"/>
      <c r="HAW36" s="276"/>
      <c r="HAX36" s="276"/>
      <c r="HAY36" s="276"/>
      <c r="HAZ36" s="276"/>
      <c r="HBA36" s="276"/>
      <c r="HBB36" s="276"/>
      <c r="HBC36" s="276"/>
      <c r="HBD36" s="276"/>
      <c r="HBE36" s="276"/>
      <c r="HBF36" s="276"/>
      <c r="HBG36" s="276"/>
      <c r="HBH36" s="276"/>
      <c r="HBI36" s="276"/>
      <c r="HBJ36" s="276"/>
      <c r="HBK36" s="276"/>
      <c r="HBL36" s="276"/>
      <c r="HBM36" s="276"/>
      <c r="HBN36" s="276"/>
      <c r="HBO36" s="276"/>
      <c r="HBP36" s="276"/>
      <c r="HBQ36" s="276"/>
      <c r="HBR36" s="276"/>
      <c r="HBS36" s="276"/>
      <c r="HBT36" s="276"/>
      <c r="HBU36" s="276"/>
      <c r="HBV36" s="276"/>
      <c r="HBW36" s="276"/>
      <c r="HBX36" s="276"/>
      <c r="HBY36" s="276"/>
      <c r="HBZ36" s="276"/>
      <c r="HCA36" s="276"/>
      <c r="HCB36" s="276"/>
      <c r="HCC36" s="276"/>
      <c r="HCD36" s="276"/>
      <c r="HCE36" s="276"/>
      <c r="HCF36" s="276"/>
      <c r="HCG36" s="276"/>
      <c r="HCH36" s="276"/>
      <c r="HCI36" s="276"/>
      <c r="HCJ36" s="276"/>
      <c r="HCK36" s="276"/>
      <c r="HCL36" s="276"/>
      <c r="HCM36" s="276"/>
      <c r="HCN36" s="276"/>
      <c r="HCO36" s="276"/>
      <c r="HCP36" s="276"/>
      <c r="HCQ36" s="276"/>
      <c r="HCR36" s="276"/>
      <c r="HCS36" s="276"/>
      <c r="HCT36" s="276"/>
      <c r="HCU36" s="276"/>
      <c r="HCV36" s="276"/>
      <c r="HCW36" s="276"/>
      <c r="HCX36" s="276"/>
      <c r="HCY36" s="276"/>
      <c r="HCZ36" s="276"/>
      <c r="HDA36" s="276"/>
      <c r="HDB36" s="276"/>
      <c r="HDC36" s="276"/>
      <c r="HDD36" s="276"/>
      <c r="HDE36" s="276"/>
      <c r="HDF36" s="276"/>
      <c r="HDG36" s="276"/>
      <c r="HDH36" s="276"/>
      <c r="HDI36" s="276"/>
      <c r="HDJ36" s="276"/>
      <c r="HDK36" s="276"/>
      <c r="HDL36" s="276"/>
      <c r="HDM36" s="276"/>
      <c r="HDN36" s="276"/>
      <c r="HDO36" s="276"/>
      <c r="HDP36" s="276"/>
      <c r="HDQ36" s="276"/>
      <c r="HDR36" s="276"/>
      <c r="HDS36" s="276"/>
      <c r="HDT36" s="276"/>
      <c r="HDU36" s="276"/>
      <c r="HDV36" s="276"/>
      <c r="HDW36" s="276"/>
      <c r="HDX36" s="276"/>
      <c r="HDY36" s="276"/>
      <c r="HDZ36" s="276"/>
      <c r="HEA36" s="276"/>
      <c r="HEB36" s="276"/>
      <c r="HEC36" s="276"/>
      <c r="HED36" s="276"/>
      <c r="HEE36" s="276"/>
      <c r="HEF36" s="276"/>
      <c r="HEG36" s="276"/>
      <c r="HEH36" s="276"/>
      <c r="HEI36" s="276"/>
      <c r="HEJ36" s="276"/>
      <c r="HEK36" s="276"/>
      <c r="HEL36" s="276"/>
      <c r="HEM36" s="276"/>
      <c r="HEN36" s="276"/>
      <c r="HEO36" s="276"/>
      <c r="HEP36" s="276"/>
      <c r="HEQ36" s="276"/>
      <c r="HER36" s="276"/>
      <c r="HES36" s="276"/>
      <c r="HET36" s="276"/>
      <c r="HEU36" s="276"/>
      <c r="HEV36" s="276"/>
      <c r="HEW36" s="276"/>
      <c r="HEX36" s="276"/>
      <c r="HEY36" s="276"/>
      <c r="HEZ36" s="276"/>
      <c r="HFA36" s="276"/>
      <c r="HFB36" s="276"/>
      <c r="HFC36" s="276"/>
      <c r="HFD36" s="276"/>
      <c r="HFE36" s="276"/>
      <c r="HFF36" s="276"/>
      <c r="HFG36" s="276"/>
      <c r="HFH36" s="276"/>
      <c r="HFI36" s="276"/>
      <c r="HFJ36" s="276"/>
      <c r="HFK36" s="276"/>
      <c r="HFL36" s="276"/>
      <c r="HFM36" s="276"/>
      <c r="HFN36" s="276"/>
      <c r="HFO36" s="276"/>
      <c r="HFP36" s="276"/>
      <c r="HFQ36" s="276"/>
      <c r="HFR36" s="276"/>
      <c r="HFS36" s="276"/>
      <c r="HFT36" s="276"/>
      <c r="HFU36" s="276"/>
      <c r="HFV36" s="276"/>
      <c r="HFW36" s="276"/>
      <c r="HFX36" s="276"/>
      <c r="HFY36" s="276"/>
      <c r="HFZ36" s="276"/>
      <c r="HGA36" s="276"/>
      <c r="HGB36" s="276"/>
      <c r="HGC36" s="276"/>
      <c r="HGD36" s="276"/>
      <c r="HGE36" s="276"/>
      <c r="HGF36" s="276"/>
      <c r="HGG36" s="276"/>
      <c r="HGH36" s="276"/>
      <c r="HGI36" s="276"/>
      <c r="HGJ36" s="276"/>
      <c r="HGK36" s="276"/>
      <c r="HGL36" s="276"/>
      <c r="HGM36" s="276"/>
      <c r="HGN36" s="276"/>
      <c r="HGO36" s="276"/>
      <c r="HGP36" s="276"/>
      <c r="HGQ36" s="276"/>
      <c r="HGR36" s="276"/>
      <c r="HGS36" s="276"/>
      <c r="HGT36" s="276"/>
      <c r="HGU36" s="276"/>
      <c r="HGV36" s="276"/>
      <c r="HGW36" s="276"/>
      <c r="HGX36" s="276"/>
      <c r="HGY36" s="276"/>
      <c r="HGZ36" s="276"/>
      <c r="HHA36" s="276"/>
      <c r="HHB36" s="276"/>
      <c r="HHC36" s="276"/>
      <c r="HHD36" s="276"/>
      <c r="HHE36" s="276"/>
      <c r="HHF36" s="276"/>
      <c r="HHG36" s="276"/>
      <c r="HHH36" s="276"/>
      <c r="HHI36" s="276"/>
      <c r="HHJ36" s="276"/>
      <c r="HHK36" s="276"/>
      <c r="HHL36" s="276"/>
      <c r="HHM36" s="276"/>
      <c r="HHN36" s="276"/>
      <c r="HHO36" s="276"/>
      <c r="HHP36" s="276"/>
      <c r="HHQ36" s="276"/>
      <c r="HHR36" s="276"/>
      <c r="HHS36" s="276"/>
      <c r="HHT36" s="276"/>
      <c r="HHU36" s="276"/>
      <c r="HHV36" s="276"/>
      <c r="HHW36" s="276"/>
      <c r="HHX36" s="276"/>
      <c r="HHY36" s="276"/>
      <c r="HHZ36" s="276"/>
      <c r="HIA36" s="276"/>
      <c r="HIB36" s="276"/>
      <c r="HIC36" s="276"/>
      <c r="HID36" s="276"/>
      <c r="HIE36" s="276"/>
      <c r="HIF36" s="276"/>
      <c r="HIG36" s="276"/>
      <c r="HIH36" s="276"/>
      <c r="HII36" s="276"/>
      <c r="HIJ36" s="276"/>
      <c r="HIK36" s="276"/>
      <c r="HIL36" s="276"/>
      <c r="HIM36" s="276"/>
      <c r="HIN36" s="276"/>
      <c r="HIO36" s="276"/>
      <c r="HIP36" s="276"/>
      <c r="HIQ36" s="276"/>
      <c r="HIR36" s="276"/>
      <c r="HIS36" s="276"/>
      <c r="HIT36" s="276"/>
      <c r="HIU36" s="276"/>
      <c r="HIV36" s="276"/>
      <c r="HIW36" s="276"/>
      <c r="HIX36" s="276"/>
      <c r="HIY36" s="276"/>
      <c r="HIZ36" s="276"/>
      <c r="HJA36" s="276"/>
      <c r="HJB36" s="276"/>
      <c r="HJC36" s="276"/>
      <c r="HJD36" s="276"/>
      <c r="HJE36" s="276"/>
      <c r="HJF36" s="276"/>
      <c r="HJG36" s="276"/>
      <c r="HJH36" s="276"/>
      <c r="HJI36" s="276"/>
      <c r="HJJ36" s="276"/>
      <c r="HJK36" s="276"/>
      <c r="HJL36" s="276"/>
      <c r="HJM36" s="276"/>
      <c r="HJN36" s="276"/>
      <c r="HJO36" s="276"/>
      <c r="HJP36" s="276"/>
      <c r="HJQ36" s="276"/>
      <c r="HJR36" s="276"/>
      <c r="HJS36" s="276"/>
      <c r="HJT36" s="276"/>
      <c r="HJU36" s="276"/>
      <c r="HJV36" s="276"/>
      <c r="HJW36" s="276"/>
      <c r="HJX36" s="276"/>
      <c r="HJY36" s="276"/>
      <c r="HJZ36" s="276"/>
      <c r="HKA36" s="276"/>
      <c r="HKB36" s="276"/>
      <c r="HKC36" s="276"/>
      <c r="HKD36" s="276"/>
      <c r="HKE36" s="276"/>
      <c r="HKF36" s="276"/>
      <c r="HKG36" s="276"/>
      <c r="HKH36" s="276"/>
      <c r="HKI36" s="276"/>
      <c r="HKJ36" s="276"/>
      <c r="HKK36" s="276"/>
      <c r="HKL36" s="276"/>
      <c r="HKM36" s="276"/>
      <c r="HKN36" s="276"/>
      <c r="HKO36" s="276"/>
      <c r="HKP36" s="276"/>
      <c r="HKQ36" s="276"/>
      <c r="HKR36" s="276"/>
      <c r="HKS36" s="276"/>
      <c r="HKT36" s="276"/>
      <c r="HKU36" s="276"/>
      <c r="HKV36" s="276"/>
      <c r="HKW36" s="276"/>
      <c r="HKX36" s="276"/>
      <c r="HKY36" s="276"/>
      <c r="HKZ36" s="276"/>
      <c r="HLA36" s="276"/>
      <c r="HLB36" s="276"/>
      <c r="HLC36" s="276"/>
      <c r="HLD36" s="276"/>
      <c r="HLE36" s="276"/>
      <c r="HLF36" s="276"/>
      <c r="HLG36" s="276"/>
      <c r="HLH36" s="276"/>
      <c r="HLI36" s="276"/>
      <c r="HLJ36" s="276"/>
      <c r="HLK36" s="276"/>
      <c r="HLL36" s="276"/>
      <c r="HLM36" s="276"/>
      <c r="HLN36" s="276"/>
      <c r="HLO36" s="276"/>
      <c r="HLP36" s="276"/>
      <c r="HLQ36" s="276"/>
      <c r="HLR36" s="276"/>
      <c r="HLS36" s="276"/>
      <c r="HLT36" s="276"/>
      <c r="HLU36" s="276"/>
      <c r="HLV36" s="276"/>
      <c r="HLW36" s="276"/>
      <c r="HLX36" s="276"/>
      <c r="HLY36" s="276"/>
      <c r="HLZ36" s="276"/>
      <c r="HMA36" s="276"/>
      <c r="HMB36" s="276"/>
      <c r="HMC36" s="276"/>
      <c r="HMD36" s="276"/>
      <c r="HME36" s="276"/>
      <c r="HMF36" s="276"/>
      <c r="HMG36" s="276"/>
      <c r="HMH36" s="276"/>
      <c r="HMI36" s="276"/>
      <c r="HMJ36" s="276"/>
      <c r="HMK36" s="276"/>
      <c r="HML36" s="276"/>
      <c r="HMM36" s="276"/>
      <c r="HMN36" s="276"/>
      <c r="HMO36" s="276"/>
      <c r="HMP36" s="276"/>
      <c r="HMQ36" s="276"/>
      <c r="HMR36" s="276"/>
      <c r="HMS36" s="276"/>
      <c r="HMT36" s="276"/>
      <c r="HMU36" s="276"/>
      <c r="HMV36" s="276"/>
      <c r="HMW36" s="276"/>
      <c r="HMX36" s="276"/>
      <c r="HMY36" s="276"/>
      <c r="HMZ36" s="276"/>
      <c r="HNA36" s="276"/>
      <c r="HNB36" s="276"/>
      <c r="HNC36" s="276"/>
      <c r="HND36" s="276"/>
      <c r="HNE36" s="276"/>
      <c r="HNF36" s="276"/>
      <c r="HNG36" s="276"/>
      <c r="HNH36" s="276"/>
      <c r="HNI36" s="276"/>
      <c r="HNJ36" s="276"/>
      <c r="HNK36" s="276"/>
      <c r="HNL36" s="276"/>
      <c r="HNM36" s="276"/>
      <c r="HNN36" s="276"/>
      <c r="HNO36" s="276"/>
      <c r="HNP36" s="276"/>
      <c r="HNQ36" s="276"/>
      <c r="HNR36" s="276"/>
      <c r="HNS36" s="276"/>
      <c r="HNT36" s="276"/>
      <c r="HNU36" s="276"/>
      <c r="HNV36" s="276"/>
      <c r="HNW36" s="276"/>
      <c r="HNX36" s="276"/>
      <c r="HNY36" s="276"/>
      <c r="HNZ36" s="276"/>
      <c r="HOA36" s="276"/>
      <c r="HOB36" s="276"/>
      <c r="HOC36" s="276"/>
      <c r="HOD36" s="276"/>
      <c r="HOE36" s="276"/>
      <c r="HOF36" s="276"/>
      <c r="HOG36" s="276"/>
      <c r="HOH36" s="276"/>
      <c r="HOI36" s="276"/>
      <c r="HOJ36" s="276"/>
      <c r="HOK36" s="276"/>
      <c r="HOL36" s="276"/>
      <c r="HOM36" s="276"/>
      <c r="HON36" s="276"/>
      <c r="HOO36" s="276"/>
      <c r="HOP36" s="276"/>
      <c r="HOQ36" s="276"/>
      <c r="HOR36" s="276"/>
      <c r="HOS36" s="276"/>
      <c r="HOT36" s="276"/>
      <c r="HOU36" s="276"/>
      <c r="HOV36" s="276"/>
      <c r="HOW36" s="276"/>
      <c r="HOX36" s="276"/>
      <c r="HOY36" s="276"/>
      <c r="HOZ36" s="276"/>
      <c r="HPA36" s="276"/>
      <c r="HPB36" s="276"/>
      <c r="HPC36" s="276"/>
      <c r="HPD36" s="276"/>
      <c r="HPE36" s="276"/>
      <c r="HPF36" s="276"/>
      <c r="HPG36" s="276"/>
      <c r="HPH36" s="276"/>
      <c r="HPI36" s="276"/>
      <c r="HPJ36" s="276"/>
      <c r="HPK36" s="276"/>
      <c r="HPL36" s="276"/>
      <c r="HPM36" s="276"/>
      <c r="HPN36" s="276"/>
      <c r="HPO36" s="276"/>
      <c r="HPP36" s="276"/>
      <c r="HPQ36" s="276"/>
      <c r="HPR36" s="276"/>
      <c r="HPS36" s="276"/>
      <c r="HPT36" s="276"/>
      <c r="HPU36" s="276"/>
      <c r="HPV36" s="276"/>
      <c r="HPW36" s="276"/>
      <c r="HPX36" s="276"/>
      <c r="HPY36" s="276"/>
      <c r="HPZ36" s="276"/>
      <c r="HQA36" s="276"/>
      <c r="HQB36" s="276"/>
      <c r="HQC36" s="276"/>
      <c r="HQD36" s="276"/>
      <c r="HQE36" s="276"/>
      <c r="HQF36" s="276"/>
      <c r="HQG36" s="276"/>
      <c r="HQH36" s="276"/>
      <c r="HQI36" s="276"/>
      <c r="HQJ36" s="276"/>
      <c r="HQK36" s="276"/>
      <c r="HQL36" s="276"/>
      <c r="HQM36" s="276"/>
      <c r="HQN36" s="276"/>
      <c r="HQO36" s="276"/>
      <c r="HQP36" s="276"/>
      <c r="HQQ36" s="276"/>
      <c r="HQR36" s="276"/>
      <c r="HQS36" s="276"/>
      <c r="HQT36" s="276"/>
      <c r="HQU36" s="276"/>
      <c r="HQV36" s="276"/>
      <c r="HQW36" s="276"/>
      <c r="HQX36" s="276"/>
      <c r="HQY36" s="276"/>
      <c r="HQZ36" s="276"/>
      <c r="HRA36" s="276"/>
      <c r="HRB36" s="276"/>
      <c r="HRC36" s="276"/>
      <c r="HRD36" s="276"/>
      <c r="HRE36" s="276"/>
      <c r="HRF36" s="276"/>
      <c r="HRG36" s="276"/>
      <c r="HRH36" s="276"/>
      <c r="HRI36" s="276"/>
      <c r="HRJ36" s="276"/>
      <c r="HRK36" s="276"/>
      <c r="HRL36" s="276"/>
      <c r="HRM36" s="276"/>
      <c r="HRN36" s="276"/>
      <c r="HRO36" s="276"/>
      <c r="HRP36" s="276"/>
      <c r="HRQ36" s="276"/>
      <c r="HRR36" s="276"/>
      <c r="HRS36" s="276"/>
      <c r="HRT36" s="276"/>
      <c r="HRU36" s="276"/>
      <c r="HRV36" s="276"/>
      <c r="HRW36" s="276"/>
      <c r="HRX36" s="276"/>
      <c r="HRY36" s="276"/>
      <c r="HRZ36" s="276"/>
      <c r="HSA36" s="276"/>
      <c r="HSB36" s="276"/>
      <c r="HSC36" s="276"/>
      <c r="HSD36" s="276"/>
      <c r="HSE36" s="276"/>
      <c r="HSF36" s="276"/>
      <c r="HSG36" s="276"/>
      <c r="HSH36" s="276"/>
      <c r="HSI36" s="276"/>
      <c r="HSJ36" s="276"/>
      <c r="HSK36" s="276"/>
      <c r="HSL36" s="276"/>
      <c r="HSM36" s="276"/>
      <c r="HSN36" s="276"/>
      <c r="HSO36" s="276"/>
      <c r="HSP36" s="276"/>
      <c r="HSQ36" s="276"/>
      <c r="HSR36" s="276"/>
      <c r="HSS36" s="276"/>
      <c r="HST36" s="276"/>
      <c r="HSU36" s="276"/>
      <c r="HSV36" s="276"/>
      <c r="HSW36" s="276"/>
      <c r="HSX36" s="276"/>
      <c r="HSY36" s="276"/>
      <c r="HSZ36" s="276"/>
      <c r="HTA36" s="276"/>
      <c r="HTB36" s="276"/>
      <c r="HTC36" s="276"/>
      <c r="HTD36" s="276"/>
      <c r="HTE36" s="276"/>
      <c r="HTF36" s="276"/>
      <c r="HTG36" s="276"/>
      <c r="HTH36" s="276"/>
      <c r="HTI36" s="276"/>
      <c r="HTJ36" s="276"/>
      <c r="HTK36" s="276"/>
      <c r="HTL36" s="276"/>
      <c r="HTM36" s="276"/>
      <c r="HTN36" s="276"/>
      <c r="HTO36" s="276"/>
      <c r="HTP36" s="276"/>
      <c r="HTQ36" s="276"/>
      <c r="HTR36" s="276"/>
      <c r="HTS36" s="276"/>
      <c r="HTT36" s="276"/>
      <c r="HTU36" s="276"/>
      <c r="HTV36" s="276"/>
      <c r="HTW36" s="276"/>
      <c r="HTX36" s="276"/>
      <c r="HTY36" s="276"/>
      <c r="HTZ36" s="276"/>
      <c r="HUA36" s="276"/>
      <c r="HUB36" s="276"/>
      <c r="HUC36" s="276"/>
      <c r="HUD36" s="276"/>
      <c r="HUE36" s="276"/>
      <c r="HUF36" s="276"/>
      <c r="HUG36" s="276"/>
      <c r="HUH36" s="276"/>
      <c r="HUI36" s="276"/>
      <c r="HUJ36" s="276"/>
      <c r="HUK36" s="276"/>
      <c r="HUL36" s="276"/>
      <c r="HUM36" s="276"/>
      <c r="HUN36" s="276"/>
      <c r="HUO36" s="276"/>
      <c r="HUP36" s="276"/>
      <c r="HUQ36" s="276"/>
      <c r="HUR36" s="276"/>
      <c r="HUS36" s="276"/>
      <c r="HUT36" s="276"/>
      <c r="HUU36" s="276"/>
      <c r="HUV36" s="276"/>
      <c r="HUW36" s="276"/>
      <c r="HUX36" s="276"/>
      <c r="HUY36" s="276"/>
      <c r="HUZ36" s="276"/>
      <c r="HVA36" s="276"/>
      <c r="HVB36" s="276"/>
      <c r="HVC36" s="276"/>
      <c r="HVD36" s="276"/>
      <c r="HVE36" s="276"/>
      <c r="HVF36" s="276"/>
      <c r="HVG36" s="276"/>
      <c r="HVH36" s="276"/>
      <c r="HVI36" s="276"/>
      <c r="HVJ36" s="276"/>
      <c r="HVK36" s="276"/>
      <c r="HVL36" s="276"/>
      <c r="HVM36" s="276"/>
      <c r="HVN36" s="276"/>
      <c r="HVO36" s="276"/>
      <c r="HVP36" s="276"/>
      <c r="HVQ36" s="276"/>
      <c r="HVR36" s="276"/>
      <c r="HVS36" s="276"/>
      <c r="HVT36" s="276"/>
      <c r="HVU36" s="276"/>
      <c r="HVV36" s="276"/>
      <c r="HVW36" s="276"/>
      <c r="HVX36" s="276"/>
      <c r="HVY36" s="276"/>
      <c r="HVZ36" s="276"/>
      <c r="HWA36" s="276"/>
      <c r="HWB36" s="276"/>
      <c r="HWC36" s="276"/>
      <c r="HWD36" s="276"/>
      <c r="HWE36" s="276"/>
      <c r="HWF36" s="276"/>
      <c r="HWG36" s="276"/>
      <c r="HWH36" s="276"/>
      <c r="HWI36" s="276"/>
      <c r="HWJ36" s="276"/>
      <c r="HWK36" s="276"/>
      <c r="HWL36" s="276"/>
      <c r="HWM36" s="276"/>
      <c r="HWN36" s="276"/>
      <c r="HWO36" s="276"/>
      <c r="HWP36" s="276"/>
      <c r="HWQ36" s="276"/>
      <c r="HWR36" s="276"/>
      <c r="HWS36" s="276"/>
      <c r="HWT36" s="276"/>
      <c r="HWU36" s="276"/>
      <c r="HWV36" s="276"/>
      <c r="HWW36" s="276"/>
      <c r="HWX36" s="276"/>
      <c r="HWY36" s="276"/>
      <c r="HWZ36" s="276"/>
      <c r="HXA36" s="276"/>
      <c r="HXB36" s="276"/>
      <c r="HXC36" s="276"/>
      <c r="HXD36" s="276"/>
      <c r="HXE36" s="276"/>
      <c r="HXF36" s="276"/>
      <c r="HXG36" s="276"/>
      <c r="HXH36" s="276"/>
      <c r="HXI36" s="276"/>
      <c r="HXJ36" s="276"/>
      <c r="HXK36" s="276"/>
      <c r="HXL36" s="276"/>
      <c r="HXM36" s="276"/>
      <c r="HXN36" s="276"/>
      <c r="HXO36" s="276"/>
      <c r="HXP36" s="276"/>
      <c r="HXQ36" s="276"/>
      <c r="HXR36" s="276"/>
      <c r="HXS36" s="276"/>
      <c r="HXT36" s="276"/>
      <c r="HXU36" s="276"/>
      <c r="HXV36" s="276"/>
      <c r="HXW36" s="276"/>
      <c r="HXX36" s="276"/>
      <c r="HXY36" s="276"/>
      <c r="HXZ36" s="276"/>
      <c r="HYA36" s="276"/>
      <c r="HYB36" s="276"/>
      <c r="HYC36" s="276"/>
      <c r="HYD36" s="276"/>
      <c r="HYE36" s="276"/>
      <c r="HYF36" s="276"/>
      <c r="HYG36" s="276"/>
      <c r="HYH36" s="276"/>
      <c r="HYI36" s="276"/>
      <c r="HYJ36" s="276"/>
      <c r="HYK36" s="276"/>
      <c r="HYL36" s="276"/>
      <c r="HYM36" s="276"/>
      <c r="HYN36" s="276"/>
      <c r="HYO36" s="276"/>
      <c r="HYP36" s="276"/>
      <c r="HYQ36" s="276"/>
      <c r="HYR36" s="276"/>
      <c r="HYS36" s="276"/>
      <c r="HYT36" s="276"/>
      <c r="HYU36" s="276"/>
      <c r="HYV36" s="276"/>
      <c r="HYW36" s="276"/>
      <c r="HYX36" s="276"/>
      <c r="HYY36" s="276"/>
      <c r="HYZ36" s="276"/>
      <c r="HZA36" s="276"/>
      <c r="HZB36" s="276"/>
      <c r="HZC36" s="276"/>
      <c r="HZD36" s="276"/>
      <c r="HZE36" s="276"/>
      <c r="HZF36" s="276"/>
      <c r="HZG36" s="276"/>
      <c r="HZH36" s="276"/>
      <c r="HZI36" s="276"/>
      <c r="HZJ36" s="276"/>
      <c r="HZK36" s="276"/>
      <c r="HZL36" s="276"/>
      <c r="HZM36" s="276"/>
      <c r="HZN36" s="276"/>
      <c r="HZO36" s="276"/>
      <c r="HZP36" s="276"/>
      <c r="HZQ36" s="276"/>
      <c r="HZR36" s="276"/>
      <c r="HZS36" s="276"/>
      <c r="HZT36" s="276"/>
      <c r="HZU36" s="276"/>
      <c r="HZV36" s="276"/>
      <c r="HZW36" s="276"/>
      <c r="HZX36" s="276"/>
      <c r="HZY36" s="276"/>
      <c r="HZZ36" s="276"/>
      <c r="IAA36" s="276"/>
      <c r="IAB36" s="276"/>
      <c r="IAC36" s="276"/>
      <c r="IAD36" s="276"/>
      <c r="IAE36" s="276"/>
      <c r="IAF36" s="276"/>
      <c r="IAG36" s="276"/>
      <c r="IAH36" s="276"/>
      <c r="IAI36" s="276"/>
      <c r="IAJ36" s="276"/>
      <c r="IAK36" s="276"/>
      <c r="IAL36" s="276"/>
      <c r="IAM36" s="276"/>
      <c r="IAN36" s="276"/>
      <c r="IAO36" s="276"/>
      <c r="IAP36" s="276"/>
      <c r="IAQ36" s="276"/>
      <c r="IAR36" s="276"/>
      <c r="IAS36" s="276"/>
      <c r="IAT36" s="276"/>
      <c r="IAU36" s="276"/>
      <c r="IAV36" s="276"/>
      <c r="IAW36" s="276"/>
      <c r="IAX36" s="276"/>
      <c r="IAY36" s="276"/>
      <c r="IAZ36" s="276"/>
      <c r="IBA36" s="276"/>
      <c r="IBB36" s="276"/>
      <c r="IBC36" s="276"/>
      <c r="IBD36" s="276"/>
      <c r="IBE36" s="276"/>
      <c r="IBF36" s="276"/>
      <c r="IBG36" s="276"/>
      <c r="IBH36" s="276"/>
      <c r="IBI36" s="276"/>
      <c r="IBJ36" s="276"/>
      <c r="IBK36" s="276"/>
      <c r="IBL36" s="276"/>
      <c r="IBM36" s="276"/>
      <c r="IBN36" s="276"/>
      <c r="IBO36" s="276"/>
      <c r="IBP36" s="276"/>
      <c r="IBQ36" s="276"/>
      <c r="IBR36" s="276"/>
      <c r="IBS36" s="276"/>
      <c r="IBT36" s="276"/>
      <c r="IBU36" s="276"/>
      <c r="IBV36" s="276"/>
      <c r="IBW36" s="276"/>
      <c r="IBX36" s="276"/>
      <c r="IBY36" s="276"/>
      <c r="IBZ36" s="276"/>
      <c r="ICA36" s="276"/>
      <c r="ICB36" s="276"/>
      <c r="ICC36" s="276"/>
      <c r="ICD36" s="276"/>
      <c r="ICE36" s="276"/>
      <c r="ICF36" s="276"/>
      <c r="ICG36" s="276"/>
      <c r="ICH36" s="276"/>
      <c r="ICI36" s="276"/>
      <c r="ICJ36" s="276"/>
      <c r="ICK36" s="276"/>
      <c r="ICL36" s="276"/>
      <c r="ICM36" s="276"/>
      <c r="ICN36" s="276"/>
      <c r="ICO36" s="276"/>
      <c r="ICP36" s="276"/>
      <c r="ICQ36" s="276"/>
      <c r="ICR36" s="276"/>
      <c r="ICS36" s="276"/>
      <c r="ICT36" s="276"/>
      <c r="ICU36" s="276"/>
      <c r="ICV36" s="276"/>
      <c r="ICW36" s="276"/>
      <c r="ICX36" s="276"/>
      <c r="ICY36" s="276"/>
      <c r="ICZ36" s="276"/>
      <c r="IDA36" s="276"/>
      <c r="IDB36" s="276"/>
      <c r="IDC36" s="276"/>
      <c r="IDD36" s="276"/>
      <c r="IDE36" s="276"/>
      <c r="IDF36" s="276"/>
      <c r="IDG36" s="276"/>
      <c r="IDH36" s="276"/>
      <c r="IDI36" s="276"/>
      <c r="IDJ36" s="276"/>
      <c r="IDK36" s="276"/>
      <c r="IDL36" s="276"/>
      <c r="IDM36" s="276"/>
      <c r="IDN36" s="276"/>
      <c r="IDO36" s="276"/>
      <c r="IDP36" s="276"/>
      <c r="IDQ36" s="276"/>
      <c r="IDR36" s="276"/>
      <c r="IDS36" s="276"/>
      <c r="IDT36" s="276"/>
      <c r="IDU36" s="276"/>
      <c r="IDV36" s="276"/>
      <c r="IDW36" s="276"/>
      <c r="IDX36" s="276"/>
      <c r="IDY36" s="276"/>
      <c r="IDZ36" s="276"/>
      <c r="IEA36" s="276"/>
      <c r="IEB36" s="276"/>
      <c r="IEC36" s="276"/>
      <c r="IED36" s="276"/>
      <c r="IEE36" s="276"/>
      <c r="IEF36" s="276"/>
      <c r="IEG36" s="276"/>
      <c r="IEH36" s="276"/>
      <c r="IEI36" s="276"/>
      <c r="IEJ36" s="276"/>
      <c r="IEK36" s="276"/>
      <c r="IEL36" s="276"/>
      <c r="IEM36" s="276"/>
      <c r="IEN36" s="276"/>
      <c r="IEO36" s="276"/>
      <c r="IEP36" s="276"/>
      <c r="IEQ36" s="276"/>
      <c r="IER36" s="276"/>
      <c r="IES36" s="276"/>
      <c r="IET36" s="276"/>
      <c r="IEU36" s="276"/>
      <c r="IEV36" s="276"/>
      <c r="IEW36" s="276"/>
      <c r="IEX36" s="276"/>
      <c r="IEY36" s="276"/>
      <c r="IEZ36" s="276"/>
      <c r="IFA36" s="276"/>
      <c r="IFB36" s="276"/>
      <c r="IFC36" s="276"/>
      <c r="IFD36" s="276"/>
      <c r="IFE36" s="276"/>
      <c r="IFF36" s="276"/>
      <c r="IFG36" s="276"/>
      <c r="IFH36" s="276"/>
      <c r="IFI36" s="276"/>
      <c r="IFJ36" s="276"/>
      <c r="IFK36" s="276"/>
      <c r="IFL36" s="276"/>
      <c r="IFM36" s="276"/>
      <c r="IFN36" s="276"/>
      <c r="IFO36" s="276"/>
      <c r="IFP36" s="276"/>
      <c r="IFQ36" s="276"/>
      <c r="IFR36" s="276"/>
      <c r="IFS36" s="276"/>
      <c r="IFT36" s="276"/>
      <c r="IFU36" s="276"/>
      <c r="IFV36" s="276"/>
      <c r="IFW36" s="276"/>
      <c r="IFX36" s="276"/>
      <c r="IFY36" s="276"/>
      <c r="IFZ36" s="276"/>
      <c r="IGA36" s="276"/>
      <c r="IGB36" s="276"/>
      <c r="IGC36" s="276"/>
      <c r="IGD36" s="276"/>
      <c r="IGE36" s="276"/>
      <c r="IGF36" s="276"/>
      <c r="IGG36" s="276"/>
      <c r="IGH36" s="276"/>
      <c r="IGI36" s="276"/>
      <c r="IGJ36" s="276"/>
      <c r="IGK36" s="276"/>
      <c r="IGL36" s="276"/>
      <c r="IGM36" s="276"/>
      <c r="IGN36" s="276"/>
      <c r="IGO36" s="276"/>
      <c r="IGP36" s="276"/>
      <c r="IGQ36" s="276"/>
      <c r="IGR36" s="276"/>
      <c r="IGS36" s="276"/>
      <c r="IGT36" s="276"/>
      <c r="IGU36" s="276"/>
      <c r="IGV36" s="276"/>
      <c r="IGW36" s="276"/>
      <c r="IGX36" s="276"/>
      <c r="IGY36" s="276"/>
      <c r="IGZ36" s="276"/>
      <c r="IHA36" s="276"/>
      <c r="IHB36" s="276"/>
      <c r="IHC36" s="276"/>
      <c r="IHD36" s="276"/>
      <c r="IHE36" s="276"/>
      <c r="IHF36" s="276"/>
      <c r="IHG36" s="276"/>
      <c r="IHH36" s="276"/>
      <c r="IHI36" s="276"/>
      <c r="IHJ36" s="276"/>
      <c r="IHK36" s="276"/>
      <c r="IHL36" s="276"/>
      <c r="IHM36" s="276"/>
      <c r="IHN36" s="276"/>
      <c r="IHO36" s="276"/>
      <c r="IHP36" s="276"/>
      <c r="IHQ36" s="276"/>
      <c r="IHR36" s="276"/>
      <c r="IHS36" s="276"/>
      <c r="IHT36" s="276"/>
      <c r="IHU36" s="276"/>
      <c r="IHV36" s="276"/>
      <c r="IHW36" s="276"/>
      <c r="IHX36" s="276"/>
      <c r="IHY36" s="276"/>
      <c r="IHZ36" s="276"/>
      <c r="IIA36" s="276"/>
      <c r="IIB36" s="276"/>
      <c r="IIC36" s="276"/>
      <c r="IID36" s="276"/>
      <c r="IIE36" s="276"/>
      <c r="IIF36" s="276"/>
      <c r="IIG36" s="276"/>
      <c r="IIH36" s="276"/>
      <c r="III36" s="276"/>
      <c r="IIJ36" s="276"/>
      <c r="IIK36" s="276"/>
      <c r="IIL36" s="276"/>
      <c r="IIM36" s="276"/>
      <c r="IIN36" s="276"/>
      <c r="IIO36" s="276"/>
      <c r="IIP36" s="276"/>
      <c r="IIQ36" s="276"/>
      <c r="IIR36" s="276"/>
      <c r="IIS36" s="276"/>
      <c r="IIT36" s="276"/>
      <c r="IIU36" s="276"/>
      <c r="IIV36" s="276"/>
      <c r="IIW36" s="276"/>
      <c r="IIX36" s="276"/>
      <c r="IIY36" s="276"/>
      <c r="IIZ36" s="276"/>
      <c r="IJA36" s="276"/>
      <c r="IJB36" s="276"/>
      <c r="IJC36" s="276"/>
      <c r="IJD36" s="276"/>
      <c r="IJE36" s="276"/>
      <c r="IJF36" s="276"/>
      <c r="IJG36" s="276"/>
      <c r="IJH36" s="276"/>
      <c r="IJI36" s="276"/>
      <c r="IJJ36" s="276"/>
      <c r="IJK36" s="276"/>
      <c r="IJL36" s="276"/>
      <c r="IJM36" s="276"/>
      <c r="IJN36" s="276"/>
      <c r="IJO36" s="276"/>
      <c r="IJP36" s="276"/>
      <c r="IJQ36" s="276"/>
      <c r="IJR36" s="276"/>
      <c r="IJS36" s="276"/>
      <c r="IJT36" s="276"/>
      <c r="IJU36" s="276"/>
      <c r="IJV36" s="276"/>
      <c r="IJW36" s="276"/>
      <c r="IJX36" s="276"/>
      <c r="IJY36" s="276"/>
      <c r="IJZ36" s="276"/>
      <c r="IKA36" s="276"/>
      <c r="IKB36" s="276"/>
      <c r="IKC36" s="276"/>
      <c r="IKD36" s="276"/>
      <c r="IKE36" s="276"/>
      <c r="IKF36" s="276"/>
      <c r="IKG36" s="276"/>
      <c r="IKH36" s="276"/>
      <c r="IKI36" s="276"/>
      <c r="IKJ36" s="276"/>
      <c r="IKK36" s="276"/>
      <c r="IKL36" s="276"/>
      <c r="IKM36" s="276"/>
      <c r="IKN36" s="276"/>
      <c r="IKO36" s="276"/>
      <c r="IKP36" s="276"/>
      <c r="IKQ36" s="276"/>
      <c r="IKR36" s="276"/>
      <c r="IKS36" s="276"/>
      <c r="IKT36" s="276"/>
      <c r="IKU36" s="276"/>
      <c r="IKV36" s="276"/>
      <c r="IKW36" s="276"/>
      <c r="IKX36" s="276"/>
      <c r="IKY36" s="276"/>
      <c r="IKZ36" s="276"/>
      <c r="ILA36" s="276"/>
      <c r="ILB36" s="276"/>
      <c r="ILC36" s="276"/>
      <c r="ILD36" s="276"/>
      <c r="ILE36" s="276"/>
      <c r="ILF36" s="276"/>
      <c r="ILG36" s="276"/>
      <c r="ILH36" s="276"/>
      <c r="ILI36" s="276"/>
      <c r="ILJ36" s="276"/>
      <c r="ILK36" s="276"/>
      <c r="ILL36" s="276"/>
      <c r="ILM36" s="276"/>
      <c r="ILN36" s="276"/>
      <c r="ILO36" s="276"/>
      <c r="ILP36" s="276"/>
      <c r="ILQ36" s="276"/>
      <c r="ILR36" s="276"/>
      <c r="ILS36" s="276"/>
      <c r="ILT36" s="276"/>
      <c r="ILU36" s="276"/>
      <c r="ILV36" s="276"/>
      <c r="ILW36" s="276"/>
      <c r="ILX36" s="276"/>
      <c r="ILY36" s="276"/>
      <c r="ILZ36" s="276"/>
      <c r="IMA36" s="276"/>
      <c r="IMB36" s="276"/>
      <c r="IMC36" s="276"/>
      <c r="IMD36" s="276"/>
      <c r="IME36" s="276"/>
      <c r="IMF36" s="276"/>
      <c r="IMG36" s="276"/>
      <c r="IMH36" s="276"/>
      <c r="IMI36" s="276"/>
      <c r="IMJ36" s="276"/>
      <c r="IMK36" s="276"/>
      <c r="IML36" s="276"/>
      <c r="IMM36" s="276"/>
      <c r="IMN36" s="276"/>
      <c r="IMO36" s="276"/>
      <c r="IMP36" s="276"/>
      <c r="IMQ36" s="276"/>
      <c r="IMR36" s="276"/>
      <c r="IMS36" s="276"/>
      <c r="IMT36" s="276"/>
      <c r="IMU36" s="276"/>
      <c r="IMV36" s="276"/>
      <c r="IMW36" s="276"/>
      <c r="IMX36" s="276"/>
      <c r="IMY36" s="276"/>
      <c r="IMZ36" s="276"/>
      <c r="INA36" s="276"/>
      <c r="INB36" s="276"/>
      <c r="INC36" s="276"/>
      <c r="IND36" s="276"/>
      <c r="INE36" s="276"/>
      <c r="INF36" s="276"/>
      <c r="ING36" s="276"/>
      <c r="INH36" s="276"/>
      <c r="INI36" s="276"/>
      <c r="INJ36" s="276"/>
      <c r="INK36" s="276"/>
      <c r="INL36" s="276"/>
      <c r="INM36" s="276"/>
      <c r="INN36" s="276"/>
      <c r="INO36" s="276"/>
      <c r="INP36" s="276"/>
      <c r="INQ36" s="276"/>
      <c r="INR36" s="276"/>
      <c r="INS36" s="276"/>
      <c r="INT36" s="276"/>
      <c r="INU36" s="276"/>
      <c r="INV36" s="276"/>
      <c r="INW36" s="276"/>
      <c r="INX36" s="276"/>
      <c r="INY36" s="276"/>
      <c r="INZ36" s="276"/>
      <c r="IOA36" s="276"/>
      <c r="IOB36" s="276"/>
      <c r="IOC36" s="276"/>
      <c r="IOD36" s="276"/>
      <c r="IOE36" s="276"/>
      <c r="IOF36" s="276"/>
      <c r="IOG36" s="276"/>
      <c r="IOH36" s="276"/>
      <c r="IOI36" s="276"/>
      <c r="IOJ36" s="276"/>
      <c r="IOK36" s="276"/>
      <c r="IOL36" s="276"/>
      <c r="IOM36" s="276"/>
      <c r="ION36" s="276"/>
      <c r="IOO36" s="276"/>
      <c r="IOP36" s="276"/>
      <c r="IOQ36" s="276"/>
      <c r="IOR36" s="276"/>
      <c r="IOS36" s="276"/>
      <c r="IOT36" s="276"/>
      <c r="IOU36" s="276"/>
      <c r="IOV36" s="276"/>
      <c r="IOW36" s="276"/>
      <c r="IOX36" s="276"/>
      <c r="IOY36" s="276"/>
      <c r="IOZ36" s="276"/>
      <c r="IPA36" s="276"/>
      <c r="IPB36" s="276"/>
      <c r="IPC36" s="276"/>
      <c r="IPD36" s="276"/>
      <c r="IPE36" s="276"/>
      <c r="IPF36" s="276"/>
      <c r="IPG36" s="276"/>
      <c r="IPH36" s="276"/>
      <c r="IPI36" s="276"/>
      <c r="IPJ36" s="276"/>
      <c r="IPK36" s="276"/>
      <c r="IPL36" s="276"/>
      <c r="IPM36" s="276"/>
      <c r="IPN36" s="276"/>
      <c r="IPO36" s="276"/>
      <c r="IPP36" s="276"/>
      <c r="IPQ36" s="276"/>
      <c r="IPR36" s="276"/>
      <c r="IPS36" s="276"/>
      <c r="IPT36" s="276"/>
      <c r="IPU36" s="276"/>
      <c r="IPV36" s="276"/>
      <c r="IPW36" s="276"/>
      <c r="IPX36" s="276"/>
      <c r="IPY36" s="276"/>
      <c r="IPZ36" s="276"/>
      <c r="IQA36" s="276"/>
      <c r="IQB36" s="276"/>
      <c r="IQC36" s="276"/>
      <c r="IQD36" s="276"/>
      <c r="IQE36" s="276"/>
      <c r="IQF36" s="276"/>
      <c r="IQG36" s="276"/>
      <c r="IQH36" s="276"/>
      <c r="IQI36" s="276"/>
      <c r="IQJ36" s="276"/>
      <c r="IQK36" s="276"/>
      <c r="IQL36" s="276"/>
      <c r="IQM36" s="276"/>
      <c r="IQN36" s="276"/>
      <c r="IQO36" s="276"/>
      <c r="IQP36" s="276"/>
      <c r="IQQ36" s="276"/>
      <c r="IQR36" s="276"/>
      <c r="IQS36" s="276"/>
      <c r="IQT36" s="276"/>
      <c r="IQU36" s="276"/>
      <c r="IQV36" s="276"/>
      <c r="IQW36" s="276"/>
      <c r="IQX36" s="276"/>
      <c r="IQY36" s="276"/>
      <c r="IQZ36" s="276"/>
      <c r="IRA36" s="276"/>
      <c r="IRB36" s="276"/>
      <c r="IRC36" s="276"/>
      <c r="IRD36" s="276"/>
      <c r="IRE36" s="276"/>
      <c r="IRF36" s="276"/>
      <c r="IRG36" s="276"/>
      <c r="IRH36" s="276"/>
      <c r="IRI36" s="276"/>
      <c r="IRJ36" s="276"/>
      <c r="IRK36" s="276"/>
      <c r="IRL36" s="276"/>
      <c r="IRM36" s="276"/>
      <c r="IRN36" s="276"/>
      <c r="IRO36" s="276"/>
      <c r="IRP36" s="276"/>
      <c r="IRQ36" s="276"/>
      <c r="IRR36" s="276"/>
      <c r="IRS36" s="276"/>
      <c r="IRT36" s="276"/>
      <c r="IRU36" s="276"/>
      <c r="IRV36" s="276"/>
      <c r="IRW36" s="276"/>
      <c r="IRX36" s="276"/>
      <c r="IRY36" s="276"/>
      <c r="IRZ36" s="276"/>
      <c r="ISA36" s="276"/>
      <c r="ISB36" s="276"/>
      <c r="ISC36" s="276"/>
      <c r="ISD36" s="276"/>
      <c r="ISE36" s="276"/>
      <c r="ISF36" s="276"/>
      <c r="ISG36" s="276"/>
      <c r="ISH36" s="276"/>
      <c r="ISI36" s="276"/>
      <c r="ISJ36" s="276"/>
      <c r="ISK36" s="276"/>
      <c r="ISL36" s="276"/>
      <c r="ISM36" s="276"/>
      <c r="ISN36" s="276"/>
      <c r="ISO36" s="276"/>
      <c r="ISP36" s="276"/>
      <c r="ISQ36" s="276"/>
      <c r="ISR36" s="276"/>
      <c r="ISS36" s="276"/>
      <c r="IST36" s="276"/>
      <c r="ISU36" s="276"/>
      <c r="ISV36" s="276"/>
      <c r="ISW36" s="276"/>
      <c r="ISX36" s="276"/>
      <c r="ISY36" s="276"/>
      <c r="ISZ36" s="276"/>
      <c r="ITA36" s="276"/>
      <c r="ITB36" s="276"/>
      <c r="ITC36" s="276"/>
      <c r="ITD36" s="276"/>
      <c r="ITE36" s="276"/>
      <c r="ITF36" s="276"/>
      <c r="ITG36" s="276"/>
      <c r="ITH36" s="276"/>
      <c r="ITI36" s="276"/>
      <c r="ITJ36" s="276"/>
      <c r="ITK36" s="276"/>
      <c r="ITL36" s="276"/>
      <c r="ITM36" s="276"/>
      <c r="ITN36" s="276"/>
      <c r="ITO36" s="276"/>
      <c r="ITP36" s="276"/>
      <c r="ITQ36" s="276"/>
      <c r="ITR36" s="276"/>
      <c r="ITS36" s="276"/>
      <c r="ITT36" s="276"/>
      <c r="ITU36" s="276"/>
      <c r="ITV36" s="276"/>
      <c r="ITW36" s="276"/>
      <c r="ITX36" s="276"/>
      <c r="ITY36" s="276"/>
      <c r="ITZ36" s="276"/>
      <c r="IUA36" s="276"/>
      <c r="IUB36" s="276"/>
      <c r="IUC36" s="276"/>
      <c r="IUD36" s="276"/>
      <c r="IUE36" s="276"/>
      <c r="IUF36" s="276"/>
      <c r="IUG36" s="276"/>
      <c r="IUH36" s="276"/>
      <c r="IUI36" s="276"/>
      <c r="IUJ36" s="276"/>
      <c r="IUK36" s="276"/>
      <c r="IUL36" s="276"/>
      <c r="IUM36" s="276"/>
      <c r="IUN36" s="276"/>
      <c r="IUO36" s="276"/>
      <c r="IUP36" s="276"/>
      <c r="IUQ36" s="276"/>
      <c r="IUR36" s="276"/>
      <c r="IUS36" s="276"/>
      <c r="IUT36" s="276"/>
      <c r="IUU36" s="276"/>
      <c r="IUV36" s="276"/>
      <c r="IUW36" s="276"/>
      <c r="IUX36" s="276"/>
      <c r="IUY36" s="276"/>
      <c r="IUZ36" s="276"/>
      <c r="IVA36" s="276"/>
      <c r="IVB36" s="276"/>
      <c r="IVC36" s="276"/>
      <c r="IVD36" s="276"/>
      <c r="IVE36" s="276"/>
      <c r="IVF36" s="276"/>
      <c r="IVG36" s="276"/>
      <c r="IVH36" s="276"/>
      <c r="IVI36" s="276"/>
      <c r="IVJ36" s="276"/>
      <c r="IVK36" s="276"/>
      <c r="IVL36" s="276"/>
      <c r="IVM36" s="276"/>
      <c r="IVN36" s="276"/>
      <c r="IVO36" s="276"/>
      <c r="IVP36" s="276"/>
      <c r="IVQ36" s="276"/>
      <c r="IVR36" s="276"/>
      <c r="IVS36" s="276"/>
      <c r="IVT36" s="276"/>
      <c r="IVU36" s="276"/>
      <c r="IVV36" s="276"/>
      <c r="IVW36" s="276"/>
      <c r="IVX36" s="276"/>
      <c r="IVY36" s="276"/>
      <c r="IVZ36" s="276"/>
      <c r="IWA36" s="276"/>
      <c r="IWB36" s="276"/>
      <c r="IWC36" s="276"/>
      <c r="IWD36" s="276"/>
      <c r="IWE36" s="276"/>
      <c r="IWF36" s="276"/>
      <c r="IWG36" s="276"/>
      <c r="IWH36" s="276"/>
      <c r="IWI36" s="276"/>
      <c r="IWJ36" s="276"/>
      <c r="IWK36" s="276"/>
      <c r="IWL36" s="276"/>
      <c r="IWM36" s="276"/>
      <c r="IWN36" s="276"/>
      <c r="IWO36" s="276"/>
      <c r="IWP36" s="276"/>
      <c r="IWQ36" s="276"/>
      <c r="IWR36" s="276"/>
      <c r="IWS36" s="276"/>
      <c r="IWT36" s="276"/>
      <c r="IWU36" s="276"/>
      <c r="IWV36" s="276"/>
      <c r="IWW36" s="276"/>
      <c r="IWX36" s="276"/>
      <c r="IWY36" s="276"/>
      <c r="IWZ36" s="276"/>
      <c r="IXA36" s="276"/>
      <c r="IXB36" s="276"/>
      <c r="IXC36" s="276"/>
      <c r="IXD36" s="276"/>
      <c r="IXE36" s="276"/>
      <c r="IXF36" s="276"/>
      <c r="IXG36" s="276"/>
      <c r="IXH36" s="276"/>
      <c r="IXI36" s="276"/>
      <c r="IXJ36" s="276"/>
      <c r="IXK36" s="276"/>
      <c r="IXL36" s="276"/>
      <c r="IXM36" s="276"/>
      <c r="IXN36" s="276"/>
      <c r="IXO36" s="276"/>
      <c r="IXP36" s="276"/>
      <c r="IXQ36" s="276"/>
      <c r="IXR36" s="276"/>
      <c r="IXS36" s="276"/>
      <c r="IXT36" s="276"/>
      <c r="IXU36" s="276"/>
      <c r="IXV36" s="276"/>
      <c r="IXW36" s="276"/>
      <c r="IXX36" s="276"/>
      <c r="IXY36" s="276"/>
      <c r="IXZ36" s="276"/>
      <c r="IYA36" s="276"/>
      <c r="IYB36" s="276"/>
      <c r="IYC36" s="276"/>
      <c r="IYD36" s="276"/>
      <c r="IYE36" s="276"/>
      <c r="IYF36" s="276"/>
      <c r="IYG36" s="276"/>
      <c r="IYH36" s="276"/>
      <c r="IYI36" s="276"/>
      <c r="IYJ36" s="276"/>
      <c r="IYK36" s="276"/>
      <c r="IYL36" s="276"/>
      <c r="IYM36" s="276"/>
      <c r="IYN36" s="276"/>
      <c r="IYO36" s="276"/>
      <c r="IYP36" s="276"/>
      <c r="IYQ36" s="276"/>
      <c r="IYR36" s="276"/>
      <c r="IYS36" s="276"/>
      <c r="IYT36" s="276"/>
      <c r="IYU36" s="276"/>
      <c r="IYV36" s="276"/>
      <c r="IYW36" s="276"/>
      <c r="IYX36" s="276"/>
      <c r="IYY36" s="276"/>
      <c r="IYZ36" s="276"/>
      <c r="IZA36" s="276"/>
      <c r="IZB36" s="276"/>
      <c r="IZC36" s="276"/>
      <c r="IZD36" s="276"/>
      <c r="IZE36" s="276"/>
      <c r="IZF36" s="276"/>
      <c r="IZG36" s="276"/>
      <c r="IZH36" s="276"/>
      <c r="IZI36" s="276"/>
      <c r="IZJ36" s="276"/>
      <c r="IZK36" s="276"/>
      <c r="IZL36" s="276"/>
      <c r="IZM36" s="276"/>
      <c r="IZN36" s="276"/>
      <c r="IZO36" s="276"/>
      <c r="IZP36" s="276"/>
      <c r="IZQ36" s="276"/>
      <c r="IZR36" s="276"/>
      <c r="IZS36" s="276"/>
      <c r="IZT36" s="276"/>
      <c r="IZU36" s="276"/>
      <c r="IZV36" s="276"/>
      <c r="IZW36" s="276"/>
      <c r="IZX36" s="276"/>
      <c r="IZY36" s="276"/>
      <c r="IZZ36" s="276"/>
      <c r="JAA36" s="276"/>
      <c r="JAB36" s="276"/>
      <c r="JAC36" s="276"/>
      <c r="JAD36" s="276"/>
      <c r="JAE36" s="276"/>
      <c r="JAF36" s="276"/>
      <c r="JAG36" s="276"/>
      <c r="JAH36" s="276"/>
      <c r="JAI36" s="276"/>
      <c r="JAJ36" s="276"/>
      <c r="JAK36" s="276"/>
      <c r="JAL36" s="276"/>
      <c r="JAM36" s="276"/>
      <c r="JAN36" s="276"/>
      <c r="JAO36" s="276"/>
      <c r="JAP36" s="276"/>
      <c r="JAQ36" s="276"/>
      <c r="JAR36" s="276"/>
      <c r="JAS36" s="276"/>
      <c r="JAT36" s="276"/>
      <c r="JAU36" s="276"/>
      <c r="JAV36" s="276"/>
      <c r="JAW36" s="276"/>
      <c r="JAX36" s="276"/>
      <c r="JAY36" s="276"/>
      <c r="JAZ36" s="276"/>
      <c r="JBA36" s="276"/>
      <c r="JBB36" s="276"/>
      <c r="JBC36" s="276"/>
      <c r="JBD36" s="276"/>
      <c r="JBE36" s="276"/>
      <c r="JBF36" s="276"/>
      <c r="JBG36" s="276"/>
      <c r="JBH36" s="276"/>
      <c r="JBI36" s="276"/>
      <c r="JBJ36" s="276"/>
      <c r="JBK36" s="276"/>
      <c r="JBL36" s="276"/>
      <c r="JBM36" s="276"/>
      <c r="JBN36" s="276"/>
      <c r="JBO36" s="276"/>
      <c r="JBP36" s="276"/>
      <c r="JBQ36" s="276"/>
      <c r="JBR36" s="276"/>
      <c r="JBS36" s="276"/>
      <c r="JBT36" s="276"/>
      <c r="JBU36" s="276"/>
      <c r="JBV36" s="276"/>
      <c r="JBW36" s="276"/>
      <c r="JBX36" s="276"/>
      <c r="JBY36" s="276"/>
      <c r="JBZ36" s="276"/>
      <c r="JCA36" s="276"/>
      <c r="JCB36" s="276"/>
      <c r="JCC36" s="276"/>
      <c r="JCD36" s="276"/>
      <c r="JCE36" s="276"/>
      <c r="JCF36" s="276"/>
      <c r="JCG36" s="276"/>
      <c r="JCH36" s="276"/>
      <c r="JCI36" s="276"/>
      <c r="JCJ36" s="276"/>
      <c r="JCK36" s="276"/>
      <c r="JCL36" s="276"/>
      <c r="JCM36" s="276"/>
      <c r="JCN36" s="276"/>
      <c r="JCO36" s="276"/>
      <c r="JCP36" s="276"/>
      <c r="JCQ36" s="276"/>
      <c r="JCR36" s="276"/>
      <c r="JCS36" s="276"/>
      <c r="JCT36" s="276"/>
      <c r="JCU36" s="276"/>
      <c r="JCV36" s="276"/>
      <c r="JCW36" s="276"/>
      <c r="JCX36" s="276"/>
      <c r="JCY36" s="276"/>
      <c r="JCZ36" s="276"/>
      <c r="JDA36" s="276"/>
      <c r="JDB36" s="276"/>
      <c r="JDC36" s="276"/>
      <c r="JDD36" s="276"/>
      <c r="JDE36" s="276"/>
      <c r="JDF36" s="276"/>
      <c r="JDG36" s="276"/>
      <c r="JDH36" s="276"/>
      <c r="JDI36" s="276"/>
      <c r="JDJ36" s="276"/>
      <c r="JDK36" s="276"/>
      <c r="JDL36" s="276"/>
      <c r="JDM36" s="276"/>
      <c r="JDN36" s="276"/>
      <c r="JDO36" s="276"/>
      <c r="JDP36" s="276"/>
      <c r="JDQ36" s="276"/>
      <c r="JDR36" s="276"/>
      <c r="JDS36" s="276"/>
      <c r="JDT36" s="276"/>
      <c r="JDU36" s="276"/>
      <c r="JDV36" s="276"/>
      <c r="JDW36" s="276"/>
      <c r="JDX36" s="276"/>
      <c r="JDY36" s="276"/>
      <c r="JDZ36" s="276"/>
      <c r="JEA36" s="276"/>
      <c r="JEB36" s="276"/>
      <c r="JEC36" s="276"/>
      <c r="JED36" s="276"/>
      <c r="JEE36" s="276"/>
      <c r="JEF36" s="276"/>
      <c r="JEG36" s="276"/>
      <c r="JEH36" s="276"/>
      <c r="JEI36" s="276"/>
      <c r="JEJ36" s="276"/>
      <c r="JEK36" s="276"/>
      <c r="JEL36" s="276"/>
      <c r="JEM36" s="276"/>
      <c r="JEN36" s="276"/>
      <c r="JEO36" s="276"/>
      <c r="JEP36" s="276"/>
      <c r="JEQ36" s="276"/>
      <c r="JER36" s="276"/>
      <c r="JES36" s="276"/>
      <c r="JET36" s="276"/>
      <c r="JEU36" s="276"/>
      <c r="JEV36" s="276"/>
      <c r="JEW36" s="276"/>
      <c r="JEX36" s="276"/>
      <c r="JEY36" s="276"/>
      <c r="JEZ36" s="276"/>
      <c r="JFA36" s="276"/>
      <c r="JFB36" s="276"/>
      <c r="JFC36" s="276"/>
      <c r="JFD36" s="276"/>
      <c r="JFE36" s="276"/>
      <c r="JFF36" s="276"/>
      <c r="JFG36" s="276"/>
      <c r="JFH36" s="276"/>
      <c r="JFI36" s="276"/>
      <c r="JFJ36" s="276"/>
      <c r="JFK36" s="276"/>
      <c r="JFL36" s="276"/>
      <c r="JFM36" s="276"/>
      <c r="JFN36" s="276"/>
      <c r="JFO36" s="276"/>
      <c r="JFP36" s="276"/>
      <c r="JFQ36" s="276"/>
      <c r="JFR36" s="276"/>
      <c r="JFS36" s="276"/>
      <c r="JFT36" s="276"/>
      <c r="JFU36" s="276"/>
      <c r="JFV36" s="276"/>
      <c r="JFW36" s="276"/>
      <c r="JFX36" s="276"/>
      <c r="JFY36" s="276"/>
      <c r="JFZ36" s="276"/>
      <c r="JGA36" s="276"/>
      <c r="JGB36" s="276"/>
      <c r="JGC36" s="276"/>
      <c r="JGD36" s="276"/>
      <c r="JGE36" s="276"/>
      <c r="JGF36" s="276"/>
      <c r="JGG36" s="276"/>
      <c r="JGH36" s="276"/>
      <c r="JGI36" s="276"/>
      <c r="JGJ36" s="276"/>
      <c r="JGK36" s="276"/>
      <c r="JGL36" s="276"/>
      <c r="JGM36" s="276"/>
      <c r="JGN36" s="276"/>
      <c r="JGO36" s="276"/>
      <c r="JGP36" s="276"/>
      <c r="JGQ36" s="276"/>
      <c r="JGR36" s="276"/>
      <c r="JGS36" s="276"/>
      <c r="JGT36" s="276"/>
      <c r="JGU36" s="276"/>
      <c r="JGV36" s="276"/>
      <c r="JGW36" s="276"/>
      <c r="JGX36" s="276"/>
      <c r="JGY36" s="276"/>
      <c r="JGZ36" s="276"/>
      <c r="JHA36" s="276"/>
      <c r="JHB36" s="276"/>
      <c r="JHC36" s="276"/>
      <c r="JHD36" s="276"/>
      <c r="JHE36" s="276"/>
      <c r="JHF36" s="276"/>
      <c r="JHG36" s="276"/>
      <c r="JHH36" s="276"/>
      <c r="JHI36" s="276"/>
      <c r="JHJ36" s="276"/>
      <c r="JHK36" s="276"/>
      <c r="JHL36" s="276"/>
      <c r="JHM36" s="276"/>
      <c r="JHN36" s="276"/>
      <c r="JHO36" s="276"/>
      <c r="JHP36" s="276"/>
      <c r="JHQ36" s="276"/>
      <c r="JHR36" s="276"/>
      <c r="JHS36" s="276"/>
      <c r="JHT36" s="276"/>
      <c r="JHU36" s="276"/>
      <c r="JHV36" s="276"/>
      <c r="JHW36" s="276"/>
      <c r="JHX36" s="276"/>
      <c r="JHY36" s="276"/>
      <c r="JHZ36" s="276"/>
      <c r="JIA36" s="276"/>
      <c r="JIB36" s="276"/>
      <c r="JIC36" s="276"/>
      <c r="JID36" s="276"/>
      <c r="JIE36" s="276"/>
      <c r="JIF36" s="276"/>
      <c r="JIG36" s="276"/>
      <c r="JIH36" s="276"/>
      <c r="JII36" s="276"/>
      <c r="JIJ36" s="276"/>
      <c r="JIK36" s="276"/>
      <c r="JIL36" s="276"/>
      <c r="JIM36" s="276"/>
      <c r="JIN36" s="276"/>
      <c r="JIO36" s="276"/>
      <c r="JIP36" s="276"/>
      <c r="JIQ36" s="276"/>
      <c r="JIR36" s="276"/>
      <c r="JIS36" s="276"/>
      <c r="JIT36" s="276"/>
      <c r="JIU36" s="276"/>
      <c r="JIV36" s="276"/>
      <c r="JIW36" s="276"/>
      <c r="JIX36" s="276"/>
      <c r="JIY36" s="276"/>
      <c r="JIZ36" s="276"/>
      <c r="JJA36" s="276"/>
      <c r="JJB36" s="276"/>
      <c r="JJC36" s="276"/>
      <c r="JJD36" s="276"/>
      <c r="JJE36" s="276"/>
      <c r="JJF36" s="276"/>
      <c r="JJG36" s="276"/>
      <c r="JJH36" s="276"/>
      <c r="JJI36" s="276"/>
      <c r="JJJ36" s="276"/>
      <c r="JJK36" s="276"/>
      <c r="JJL36" s="276"/>
      <c r="JJM36" s="276"/>
      <c r="JJN36" s="276"/>
      <c r="JJO36" s="276"/>
      <c r="JJP36" s="276"/>
      <c r="JJQ36" s="276"/>
      <c r="JJR36" s="276"/>
      <c r="JJS36" s="276"/>
      <c r="JJT36" s="276"/>
      <c r="JJU36" s="276"/>
      <c r="JJV36" s="276"/>
      <c r="JJW36" s="276"/>
      <c r="JJX36" s="276"/>
      <c r="JJY36" s="276"/>
      <c r="JJZ36" s="276"/>
      <c r="JKA36" s="276"/>
      <c r="JKB36" s="276"/>
      <c r="JKC36" s="276"/>
      <c r="JKD36" s="276"/>
      <c r="JKE36" s="276"/>
      <c r="JKF36" s="276"/>
      <c r="JKG36" s="276"/>
      <c r="JKH36" s="276"/>
      <c r="JKI36" s="276"/>
      <c r="JKJ36" s="276"/>
      <c r="JKK36" s="276"/>
      <c r="JKL36" s="276"/>
      <c r="JKM36" s="276"/>
      <c r="JKN36" s="276"/>
      <c r="JKO36" s="276"/>
      <c r="JKP36" s="276"/>
      <c r="JKQ36" s="276"/>
      <c r="JKR36" s="276"/>
      <c r="JKS36" s="276"/>
      <c r="JKT36" s="276"/>
      <c r="JKU36" s="276"/>
      <c r="JKV36" s="276"/>
      <c r="JKW36" s="276"/>
      <c r="JKX36" s="276"/>
      <c r="JKY36" s="276"/>
      <c r="JKZ36" s="276"/>
      <c r="JLA36" s="276"/>
      <c r="JLB36" s="276"/>
      <c r="JLC36" s="276"/>
      <c r="JLD36" s="276"/>
      <c r="JLE36" s="276"/>
      <c r="JLF36" s="276"/>
      <c r="JLG36" s="276"/>
      <c r="JLH36" s="276"/>
      <c r="JLI36" s="276"/>
      <c r="JLJ36" s="276"/>
      <c r="JLK36" s="276"/>
      <c r="JLL36" s="276"/>
      <c r="JLM36" s="276"/>
      <c r="JLN36" s="276"/>
      <c r="JLO36" s="276"/>
      <c r="JLP36" s="276"/>
      <c r="JLQ36" s="276"/>
      <c r="JLR36" s="276"/>
      <c r="JLS36" s="276"/>
      <c r="JLT36" s="276"/>
      <c r="JLU36" s="276"/>
      <c r="JLV36" s="276"/>
      <c r="JLW36" s="276"/>
      <c r="JLX36" s="276"/>
      <c r="JLY36" s="276"/>
      <c r="JLZ36" s="276"/>
      <c r="JMA36" s="276"/>
      <c r="JMB36" s="276"/>
      <c r="JMC36" s="276"/>
      <c r="JMD36" s="276"/>
      <c r="JME36" s="276"/>
      <c r="JMF36" s="276"/>
      <c r="JMG36" s="276"/>
      <c r="JMH36" s="276"/>
      <c r="JMI36" s="276"/>
      <c r="JMJ36" s="276"/>
      <c r="JMK36" s="276"/>
      <c r="JML36" s="276"/>
      <c r="JMM36" s="276"/>
      <c r="JMN36" s="276"/>
      <c r="JMO36" s="276"/>
      <c r="JMP36" s="276"/>
      <c r="JMQ36" s="276"/>
      <c r="JMR36" s="276"/>
      <c r="JMS36" s="276"/>
      <c r="JMT36" s="276"/>
      <c r="JMU36" s="276"/>
      <c r="JMV36" s="276"/>
      <c r="JMW36" s="276"/>
      <c r="JMX36" s="276"/>
      <c r="JMY36" s="276"/>
      <c r="JMZ36" s="276"/>
      <c r="JNA36" s="276"/>
      <c r="JNB36" s="276"/>
      <c r="JNC36" s="276"/>
      <c r="JND36" s="276"/>
      <c r="JNE36" s="276"/>
      <c r="JNF36" s="276"/>
      <c r="JNG36" s="276"/>
      <c r="JNH36" s="276"/>
      <c r="JNI36" s="276"/>
      <c r="JNJ36" s="276"/>
      <c r="JNK36" s="276"/>
      <c r="JNL36" s="276"/>
      <c r="JNM36" s="276"/>
      <c r="JNN36" s="276"/>
      <c r="JNO36" s="276"/>
      <c r="JNP36" s="276"/>
      <c r="JNQ36" s="276"/>
      <c r="JNR36" s="276"/>
      <c r="JNS36" s="276"/>
      <c r="JNT36" s="276"/>
      <c r="JNU36" s="276"/>
      <c r="JNV36" s="276"/>
      <c r="JNW36" s="276"/>
      <c r="JNX36" s="276"/>
      <c r="JNY36" s="276"/>
      <c r="JNZ36" s="276"/>
      <c r="JOA36" s="276"/>
      <c r="JOB36" s="276"/>
      <c r="JOC36" s="276"/>
      <c r="JOD36" s="276"/>
      <c r="JOE36" s="276"/>
      <c r="JOF36" s="276"/>
      <c r="JOG36" s="276"/>
      <c r="JOH36" s="276"/>
      <c r="JOI36" s="276"/>
      <c r="JOJ36" s="276"/>
      <c r="JOK36" s="276"/>
      <c r="JOL36" s="276"/>
      <c r="JOM36" s="276"/>
      <c r="JON36" s="276"/>
      <c r="JOO36" s="276"/>
      <c r="JOP36" s="276"/>
      <c r="JOQ36" s="276"/>
      <c r="JOR36" s="276"/>
      <c r="JOS36" s="276"/>
      <c r="JOT36" s="276"/>
      <c r="JOU36" s="276"/>
      <c r="JOV36" s="276"/>
      <c r="JOW36" s="276"/>
      <c r="JOX36" s="276"/>
      <c r="JOY36" s="276"/>
      <c r="JOZ36" s="276"/>
      <c r="JPA36" s="276"/>
      <c r="JPB36" s="276"/>
      <c r="JPC36" s="276"/>
      <c r="JPD36" s="276"/>
      <c r="JPE36" s="276"/>
      <c r="JPF36" s="276"/>
      <c r="JPG36" s="276"/>
      <c r="JPH36" s="276"/>
      <c r="JPI36" s="276"/>
      <c r="JPJ36" s="276"/>
      <c r="JPK36" s="276"/>
      <c r="JPL36" s="276"/>
      <c r="JPM36" s="276"/>
      <c r="JPN36" s="276"/>
      <c r="JPO36" s="276"/>
      <c r="JPP36" s="276"/>
      <c r="JPQ36" s="276"/>
      <c r="JPR36" s="276"/>
      <c r="JPS36" s="276"/>
      <c r="JPT36" s="276"/>
      <c r="JPU36" s="276"/>
      <c r="JPV36" s="276"/>
      <c r="JPW36" s="276"/>
      <c r="JPX36" s="276"/>
      <c r="JPY36" s="276"/>
      <c r="JPZ36" s="276"/>
      <c r="JQA36" s="276"/>
      <c r="JQB36" s="276"/>
      <c r="JQC36" s="276"/>
      <c r="JQD36" s="276"/>
      <c r="JQE36" s="276"/>
      <c r="JQF36" s="276"/>
      <c r="JQG36" s="276"/>
      <c r="JQH36" s="276"/>
      <c r="JQI36" s="276"/>
      <c r="JQJ36" s="276"/>
      <c r="JQK36" s="276"/>
      <c r="JQL36" s="276"/>
      <c r="JQM36" s="276"/>
      <c r="JQN36" s="276"/>
      <c r="JQO36" s="276"/>
      <c r="JQP36" s="276"/>
      <c r="JQQ36" s="276"/>
      <c r="JQR36" s="276"/>
      <c r="JQS36" s="276"/>
      <c r="JQT36" s="276"/>
      <c r="JQU36" s="276"/>
      <c r="JQV36" s="276"/>
      <c r="JQW36" s="276"/>
      <c r="JQX36" s="276"/>
      <c r="JQY36" s="276"/>
      <c r="JQZ36" s="276"/>
      <c r="JRA36" s="276"/>
      <c r="JRB36" s="276"/>
      <c r="JRC36" s="276"/>
      <c r="JRD36" s="276"/>
      <c r="JRE36" s="276"/>
      <c r="JRF36" s="276"/>
      <c r="JRG36" s="276"/>
      <c r="JRH36" s="276"/>
      <c r="JRI36" s="276"/>
      <c r="JRJ36" s="276"/>
      <c r="JRK36" s="276"/>
      <c r="JRL36" s="276"/>
      <c r="JRM36" s="276"/>
      <c r="JRN36" s="276"/>
      <c r="JRO36" s="276"/>
      <c r="JRP36" s="276"/>
      <c r="JRQ36" s="276"/>
      <c r="JRR36" s="276"/>
      <c r="JRS36" s="276"/>
      <c r="JRT36" s="276"/>
      <c r="JRU36" s="276"/>
      <c r="JRV36" s="276"/>
      <c r="JRW36" s="276"/>
      <c r="JRX36" s="276"/>
      <c r="JRY36" s="276"/>
      <c r="JRZ36" s="276"/>
      <c r="JSA36" s="276"/>
      <c r="JSB36" s="276"/>
      <c r="JSC36" s="276"/>
      <c r="JSD36" s="276"/>
      <c r="JSE36" s="276"/>
      <c r="JSF36" s="276"/>
      <c r="JSG36" s="276"/>
      <c r="JSH36" s="276"/>
      <c r="JSI36" s="276"/>
      <c r="JSJ36" s="276"/>
      <c r="JSK36" s="276"/>
      <c r="JSL36" s="276"/>
      <c r="JSM36" s="276"/>
      <c r="JSN36" s="276"/>
      <c r="JSO36" s="276"/>
      <c r="JSP36" s="276"/>
      <c r="JSQ36" s="276"/>
      <c r="JSR36" s="276"/>
      <c r="JSS36" s="276"/>
      <c r="JST36" s="276"/>
      <c r="JSU36" s="276"/>
      <c r="JSV36" s="276"/>
      <c r="JSW36" s="276"/>
      <c r="JSX36" s="276"/>
      <c r="JSY36" s="276"/>
      <c r="JSZ36" s="276"/>
      <c r="JTA36" s="276"/>
      <c r="JTB36" s="276"/>
      <c r="JTC36" s="276"/>
      <c r="JTD36" s="276"/>
      <c r="JTE36" s="276"/>
      <c r="JTF36" s="276"/>
      <c r="JTG36" s="276"/>
      <c r="JTH36" s="276"/>
      <c r="JTI36" s="276"/>
      <c r="JTJ36" s="276"/>
      <c r="JTK36" s="276"/>
      <c r="JTL36" s="276"/>
      <c r="JTM36" s="276"/>
      <c r="JTN36" s="276"/>
      <c r="JTO36" s="276"/>
      <c r="JTP36" s="276"/>
      <c r="JTQ36" s="276"/>
      <c r="JTR36" s="276"/>
      <c r="JTS36" s="276"/>
      <c r="JTT36" s="276"/>
      <c r="JTU36" s="276"/>
      <c r="JTV36" s="276"/>
      <c r="JTW36" s="276"/>
      <c r="JTX36" s="276"/>
      <c r="JTY36" s="276"/>
      <c r="JTZ36" s="276"/>
      <c r="JUA36" s="276"/>
      <c r="JUB36" s="276"/>
      <c r="JUC36" s="276"/>
      <c r="JUD36" s="276"/>
      <c r="JUE36" s="276"/>
      <c r="JUF36" s="276"/>
      <c r="JUG36" s="276"/>
      <c r="JUH36" s="276"/>
      <c r="JUI36" s="276"/>
      <c r="JUJ36" s="276"/>
      <c r="JUK36" s="276"/>
      <c r="JUL36" s="276"/>
      <c r="JUM36" s="276"/>
      <c r="JUN36" s="276"/>
      <c r="JUO36" s="276"/>
      <c r="JUP36" s="276"/>
      <c r="JUQ36" s="276"/>
      <c r="JUR36" s="276"/>
      <c r="JUS36" s="276"/>
      <c r="JUT36" s="276"/>
      <c r="JUU36" s="276"/>
      <c r="JUV36" s="276"/>
      <c r="JUW36" s="276"/>
      <c r="JUX36" s="276"/>
      <c r="JUY36" s="276"/>
      <c r="JUZ36" s="276"/>
      <c r="JVA36" s="276"/>
      <c r="JVB36" s="276"/>
      <c r="JVC36" s="276"/>
      <c r="JVD36" s="276"/>
      <c r="JVE36" s="276"/>
      <c r="JVF36" s="276"/>
      <c r="JVG36" s="276"/>
      <c r="JVH36" s="276"/>
      <c r="JVI36" s="276"/>
      <c r="JVJ36" s="276"/>
      <c r="JVK36" s="276"/>
      <c r="JVL36" s="276"/>
      <c r="JVM36" s="276"/>
      <c r="JVN36" s="276"/>
      <c r="JVO36" s="276"/>
      <c r="JVP36" s="276"/>
      <c r="JVQ36" s="276"/>
      <c r="JVR36" s="276"/>
      <c r="JVS36" s="276"/>
      <c r="JVT36" s="276"/>
      <c r="JVU36" s="276"/>
      <c r="JVV36" s="276"/>
      <c r="JVW36" s="276"/>
      <c r="JVX36" s="276"/>
      <c r="JVY36" s="276"/>
      <c r="JVZ36" s="276"/>
      <c r="JWA36" s="276"/>
      <c r="JWB36" s="276"/>
      <c r="JWC36" s="276"/>
      <c r="JWD36" s="276"/>
      <c r="JWE36" s="276"/>
      <c r="JWF36" s="276"/>
      <c r="JWG36" s="276"/>
      <c r="JWH36" s="276"/>
      <c r="JWI36" s="276"/>
      <c r="JWJ36" s="276"/>
      <c r="JWK36" s="276"/>
      <c r="JWL36" s="276"/>
      <c r="JWM36" s="276"/>
      <c r="JWN36" s="276"/>
      <c r="JWO36" s="276"/>
      <c r="JWP36" s="276"/>
      <c r="JWQ36" s="276"/>
      <c r="JWR36" s="276"/>
      <c r="JWS36" s="276"/>
      <c r="JWT36" s="276"/>
      <c r="JWU36" s="276"/>
      <c r="JWV36" s="276"/>
      <c r="JWW36" s="276"/>
      <c r="JWX36" s="276"/>
      <c r="JWY36" s="276"/>
      <c r="JWZ36" s="276"/>
      <c r="JXA36" s="276"/>
      <c r="JXB36" s="276"/>
      <c r="JXC36" s="276"/>
      <c r="JXD36" s="276"/>
      <c r="JXE36" s="276"/>
      <c r="JXF36" s="276"/>
      <c r="JXG36" s="276"/>
      <c r="JXH36" s="276"/>
      <c r="JXI36" s="276"/>
      <c r="JXJ36" s="276"/>
      <c r="JXK36" s="276"/>
      <c r="JXL36" s="276"/>
      <c r="JXM36" s="276"/>
      <c r="JXN36" s="276"/>
      <c r="JXO36" s="276"/>
      <c r="JXP36" s="276"/>
      <c r="JXQ36" s="276"/>
      <c r="JXR36" s="276"/>
      <c r="JXS36" s="276"/>
      <c r="JXT36" s="276"/>
      <c r="JXU36" s="276"/>
      <c r="JXV36" s="276"/>
      <c r="JXW36" s="276"/>
      <c r="JXX36" s="276"/>
      <c r="JXY36" s="276"/>
      <c r="JXZ36" s="276"/>
      <c r="JYA36" s="276"/>
      <c r="JYB36" s="276"/>
      <c r="JYC36" s="276"/>
      <c r="JYD36" s="276"/>
      <c r="JYE36" s="276"/>
      <c r="JYF36" s="276"/>
      <c r="JYG36" s="276"/>
      <c r="JYH36" s="276"/>
      <c r="JYI36" s="276"/>
      <c r="JYJ36" s="276"/>
      <c r="JYK36" s="276"/>
      <c r="JYL36" s="276"/>
      <c r="JYM36" s="276"/>
      <c r="JYN36" s="276"/>
      <c r="JYO36" s="276"/>
      <c r="JYP36" s="276"/>
      <c r="JYQ36" s="276"/>
      <c r="JYR36" s="276"/>
      <c r="JYS36" s="276"/>
      <c r="JYT36" s="276"/>
      <c r="JYU36" s="276"/>
      <c r="JYV36" s="276"/>
      <c r="JYW36" s="276"/>
      <c r="JYX36" s="276"/>
      <c r="JYY36" s="276"/>
      <c r="JYZ36" s="276"/>
      <c r="JZA36" s="276"/>
      <c r="JZB36" s="276"/>
      <c r="JZC36" s="276"/>
      <c r="JZD36" s="276"/>
      <c r="JZE36" s="276"/>
      <c r="JZF36" s="276"/>
      <c r="JZG36" s="276"/>
      <c r="JZH36" s="276"/>
      <c r="JZI36" s="276"/>
      <c r="JZJ36" s="276"/>
      <c r="JZK36" s="276"/>
      <c r="JZL36" s="276"/>
      <c r="JZM36" s="276"/>
      <c r="JZN36" s="276"/>
      <c r="JZO36" s="276"/>
      <c r="JZP36" s="276"/>
      <c r="JZQ36" s="276"/>
      <c r="JZR36" s="276"/>
      <c r="JZS36" s="276"/>
      <c r="JZT36" s="276"/>
      <c r="JZU36" s="276"/>
      <c r="JZV36" s="276"/>
      <c r="JZW36" s="276"/>
      <c r="JZX36" s="276"/>
      <c r="JZY36" s="276"/>
      <c r="JZZ36" s="276"/>
      <c r="KAA36" s="276"/>
      <c r="KAB36" s="276"/>
      <c r="KAC36" s="276"/>
      <c r="KAD36" s="276"/>
      <c r="KAE36" s="276"/>
      <c r="KAF36" s="276"/>
      <c r="KAG36" s="276"/>
      <c r="KAH36" s="276"/>
      <c r="KAI36" s="276"/>
      <c r="KAJ36" s="276"/>
      <c r="KAK36" s="276"/>
      <c r="KAL36" s="276"/>
      <c r="KAM36" s="276"/>
      <c r="KAN36" s="276"/>
      <c r="KAO36" s="276"/>
      <c r="KAP36" s="276"/>
      <c r="KAQ36" s="276"/>
      <c r="KAR36" s="276"/>
      <c r="KAS36" s="276"/>
      <c r="KAT36" s="276"/>
      <c r="KAU36" s="276"/>
      <c r="KAV36" s="276"/>
      <c r="KAW36" s="276"/>
      <c r="KAX36" s="276"/>
      <c r="KAY36" s="276"/>
      <c r="KAZ36" s="276"/>
      <c r="KBA36" s="276"/>
      <c r="KBB36" s="276"/>
      <c r="KBC36" s="276"/>
      <c r="KBD36" s="276"/>
      <c r="KBE36" s="276"/>
      <c r="KBF36" s="276"/>
      <c r="KBG36" s="276"/>
      <c r="KBH36" s="276"/>
      <c r="KBI36" s="276"/>
      <c r="KBJ36" s="276"/>
      <c r="KBK36" s="276"/>
      <c r="KBL36" s="276"/>
      <c r="KBM36" s="276"/>
      <c r="KBN36" s="276"/>
      <c r="KBO36" s="276"/>
      <c r="KBP36" s="276"/>
      <c r="KBQ36" s="276"/>
      <c r="KBR36" s="276"/>
      <c r="KBS36" s="276"/>
      <c r="KBT36" s="276"/>
      <c r="KBU36" s="276"/>
      <c r="KBV36" s="276"/>
      <c r="KBW36" s="276"/>
      <c r="KBX36" s="276"/>
      <c r="KBY36" s="276"/>
      <c r="KBZ36" s="276"/>
      <c r="KCA36" s="276"/>
      <c r="KCB36" s="276"/>
      <c r="KCC36" s="276"/>
      <c r="KCD36" s="276"/>
      <c r="KCE36" s="276"/>
      <c r="KCF36" s="276"/>
      <c r="KCG36" s="276"/>
      <c r="KCH36" s="276"/>
      <c r="KCI36" s="276"/>
      <c r="KCJ36" s="276"/>
      <c r="KCK36" s="276"/>
      <c r="KCL36" s="276"/>
      <c r="KCM36" s="276"/>
      <c r="KCN36" s="276"/>
      <c r="KCO36" s="276"/>
      <c r="KCP36" s="276"/>
      <c r="KCQ36" s="276"/>
      <c r="KCR36" s="276"/>
      <c r="KCS36" s="276"/>
      <c r="KCT36" s="276"/>
      <c r="KCU36" s="276"/>
      <c r="KCV36" s="276"/>
      <c r="KCW36" s="276"/>
      <c r="KCX36" s="276"/>
      <c r="KCY36" s="276"/>
      <c r="KCZ36" s="276"/>
      <c r="KDA36" s="276"/>
      <c r="KDB36" s="276"/>
      <c r="KDC36" s="276"/>
      <c r="KDD36" s="276"/>
      <c r="KDE36" s="276"/>
      <c r="KDF36" s="276"/>
      <c r="KDG36" s="276"/>
      <c r="KDH36" s="276"/>
      <c r="KDI36" s="276"/>
      <c r="KDJ36" s="276"/>
      <c r="KDK36" s="276"/>
      <c r="KDL36" s="276"/>
      <c r="KDM36" s="276"/>
      <c r="KDN36" s="276"/>
      <c r="KDO36" s="276"/>
      <c r="KDP36" s="276"/>
      <c r="KDQ36" s="276"/>
      <c r="KDR36" s="276"/>
      <c r="KDS36" s="276"/>
      <c r="KDT36" s="276"/>
      <c r="KDU36" s="276"/>
      <c r="KDV36" s="276"/>
      <c r="KDW36" s="276"/>
      <c r="KDX36" s="276"/>
      <c r="KDY36" s="276"/>
      <c r="KDZ36" s="276"/>
      <c r="KEA36" s="276"/>
      <c r="KEB36" s="276"/>
      <c r="KEC36" s="276"/>
      <c r="KED36" s="276"/>
      <c r="KEE36" s="276"/>
      <c r="KEF36" s="276"/>
      <c r="KEG36" s="276"/>
      <c r="KEH36" s="276"/>
      <c r="KEI36" s="276"/>
      <c r="KEJ36" s="276"/>
      <c r="KEK36" s="276"/>
      <c r="KEL36" s="276"/>
      <c r="KEM36" s="276"/>
      <c r="KEN36" s="276"/>
      <c r="KEO36" s="276"/>
      <c r="KEP36" s="276"/>
      <c r="KEQ36" s="276"/>
      <c r="KER36" s="276"/>
      <c r="KES36" s="276"/>
      <c r="KET36" s="276"/>
      <c r="KEU36" s="276"/>
      <c r="KEV36" s="276"/>
      <c r="KEW36" s="276"/>
      <c r="KEX36" s="276"/>
      <c r="KEY36" s="276"/>
      <c r="KEZ36" s="276"/>
      <c r="KFA36" s="276"/>
      <c r="KFB36" s="276"/>
      <c r="KFC36" s="276"/>
      <c r="KFD36" s="276"/>
      <c r="KFE36" s="276"/>
      <c r="KFF36" s="276"/>
      <c r="KFG36" s="276"/>
      <c r="KFH36" s="276"/>
      <c r="KFI36" s="276"/>
      <c r="KFJ36" s="276"/>
      <c r="KFK36" s="276"/>
      <c r="KFL36" s="276"/>
      <c r="KFM36" s="276"/>
      <c r="KFN36" s="276"/>
      <c r="KFO36" s="276"/>
      <c r="KFP36" s="276"/>
      <c r="KFQ36" s="276"/>
      <c r="KFR36" s="276"/>
      <c r="KFS36" s="276"/>
      <c r="KFT36" s="276"/>
      <c r="KFU36" s="276"/>
      <c r="KFV36" s="276"/>
      <c r="KFW36" s="276"/>
      <c r="KFX36" s="276"/>
      <c r="KFY36" s="276"/>
      <c r="KFZ36" s="276"/>
      <c r="KGA36" s="276"/>
      <c r="KGB36" s="276"/>
      <c r="KGC36" s="276"/>
      <c r="KGD36" s="276"/>
      <c r="KGE36" s="276"/>
      <c r="KGF36" s="276"/>
      <c r="KGG36" s="276"/>
      <c r="KGH36" s="276"/>
      <c r="KGI36" s="276"/>
      <c r="KGJ36" s="276"/>
      <c r="KGK36" s="276"/>
      <c r="KGL36" s="276"/>
      <c r="KGM36" s="276"/>
      <c r="KGN36" s="276"/>
      <c r="KGO36" s="276"/>
      <c r="KGP36" s="276"/>
      <c r="KGQ36" s="276"/>
      <c r="KGR36" s="276"/>
      <c r="KGS36" s="276"/>
      <c r="KGT36" s="276"/>
      <c r="KGU36" s="276"/>
      <c r="KGV36" s="276"/>
      <c r="KGW36" s="276"/>
      <c r="KGX36" s="276"/>
      <c r="KGY36" s="276"/>
      <c r="KGZ36" s="276"/>
      <c r="KHA36" s="276"/>
      <c r="KHB36" s="276"/>
      <c r="KHC36" s="276"/>
      <c r="KHD36" s="276"/>
      <c r="KHE36" s="276"/>
      <c r="KHF36" s="276"/>
      <c r="KHG36" s="276"/>
      <c r="KHH36" s="276"/>
      <c r="KHI36" s="276"/>
      <c r="KHJ36" s="276"/>
      <c r="KHK36" s="276"/>
      <c r="KHL36" s="276"/>
      <c r="KHM36" s="276"/>
      <c r="KHN36" s="276"/>
      <c r="KHO36" s="276"/>
      <c r="KHP36" s="276"/>
      <c r="KHQ36" s="276"/>
      <c r="KHR36" s="276"/>
      <c r="KHS36" s="276"/>
      <c r="KHT36" s="276"/>
      <c r="KHU36" s="276"/>
      <c r="KHV36" s="276"/>
      <c r="KHW36" s="276"/>
      <c r="KHX36" s="276"/>
      <c r="KHY36" s="276"/>
      <c r="KHZ36" s="276"/>
      <c r="KIA36" s="276"/>
      <c r="KIB36" s="276"/>
      <c r="KIC36" s="276"/>
      <c r="KID36" s="276"/>
      <c r="KIE36" s="276"/>
      <c r="KIF36" s="276"/>
      <c r="KIG36" s="276"/>
      <c r="KIH36" s="276"/>
      <c r="KII36" s="276"/>
      <c r="KIJ36" s="276"/>
      <c r="KIK36" s="276"/>
      <c r="KIL36" s="276"/>
      <c r="KIM36" s="276"/>
      <c r="KIN36" s="276"/>
      <c r="KIO36" s="276"/>
      <c r="KIP36" s="276"/>
      <c r="KIQ36" s="276"/>
      <c r="KIR36" s="276"/>
      <c r="KIS36" s="276"/>
      <c r="KIT36" s="276"/>
      <c r="KIU36" s="276"/>
      <c r="KIV36" s="276"/>
      <c r="KIW36" s="276"/>
      <c r="KIX36" s="276"/>
      <c r="KIY36" s="276"/>
      <c r="KIZ36" s="276"/>
      <c r="KJA36" s="276"/>
      <c r="KJB36" s="276"/>
      <c r="KJC36" s="276"/>
      <c r="KJD36" s="276"/>
      <c r="KJE36" s="276"/>
      <c r="KJF36" s="276"/>
      <c r="KJG36" s="276"/>
      <c r="KJH36" s="276"/>
      <c r="KJI36" s="276"/>
      <c r="KJJ36" s="276"/>
      <c r="KJK36" s="276"/>
      <c r="KJL36" s="276"/>
      <c r="KJM36" s="276"/>
      <c r="KJN36" s="276"/>
      <c r="KJO36" s="276"/>
      <c r="KJP36" s="276"/>
      <c r="KJQ36" s="276"/>
      <c r="KJR36" s="276"/>
      <c r="KJS36" s="276"/>
      <c r="KJT36" s="276"/>
      <c r="KJU36" s="276"/>
      <c r="KJV36" s="276"/>
      <c r="KJW36" s="276"/>
      <c r="KJX36" s="276"/>
      <c r="KJY36" s="276"/>
      <c r="KJZ36" s="276"/>
      <c r="KKA36" s="276"/>
      <c r="KKB36" s="276"/>
      <c r="KKC36" s="276"/>
      <c r="KKD36" s="276"/>
      <c r="KKE36" s="276"/>
      <c r="KKF36" s="276"/>
      <c r="KKG36" s="276"/>
      <c r="KKH36" s="276"/>
      <c r="KKI36" s="276"/>
      <c r="KKJ36" s="276"/>
      <c r="KKK36" s="276"/>
      <c r="KKL36" s="276"/>
      <c r="KKM36" s="276"/>
      <c r="KKN36" s="276"/>
      <c r="KKO36" s="276"/>
      <c r="KKP36" s="276"/>
      <c r="KKQ36" s="276"/>
      <c r="KKR36" s="276"/>
      <c r="KKS36" s="276"/>
      <c r="KKT36" s="276"/>
      <c r="KKU36" s="276"/>
      <c r="KKV36" s="276"/>
      <c r="KKW36" s="276"/>
      <c r="KKX36" s="276"/>
      <c r="KKY36" s="276"/>
      <c r="KKZ36" s="276"/>
      <c r="KLA36" s="276"/>
      <c r="KLB36" s="276"/>
      <c r="KLC36" s="276"/>
      <c r="KLD36" s="276"/>
      <c r="KLE36" s="276"/>
      <c r="KLF36" s="276"/>
      <c r="KLG36" s="276"/>
      <c r="KLH36" s="276"/>
      <c r="KLI36" s="276"/>
      <c r="KLJ36" s="276"/>
      <c r="KLK36" s="276"/>
      <c r="KLL36" s="276"/>
      <c r="KLM36" s="276"/>
      <c r="KLN36" s="276"/>
      <c r="KLO36" s="276"/>
      <c r="KLP36" s="276"/>
      <c r="KLQ36" s="276"/>
      <c r="KLR36" s="276"/>
      <c r="KLS36" s="276"/>
      <c r="KLT36" s="276"/>
      <c r="KLU36" s="276"/>
      <c r="KLV36" s="276"/>
      <c r="KLW36" s="276"/>
      <c r="KLX36" s="276"/>
      <c r="KLY36" s="276"/>
      <c r="KLZ36" s="276"/>
      <c r="KMA36" s="276"/>
      <c r="KMB36" s="276"/>
      <c r="KMC36" s="276"/>
      <c r="KMD36" s="276"/>
      <c r="KME36" s="276"/>
      <c r="KMF36" s="276"/>
      <c r="KMG36" s="276"/>
      <c r="KMH36" s="276"/>
      <c r="KMI36" s="276"/>
      <c r="KMJ36" s="276"/>
      <c r="KMK36" s="276"/>
      <c r="KML36" s="276"/>
      <c r="KMM36" s="276"/>
      <c r="KMN36" s="276"/>
      <c r="KMO36" s="276"/>
      <c r="KMP36" s="276"/>
      <c r="KMQ36" s="276"/>
      <c r="KMR36" s="276"/>
      <c r="KMS36" s="276"/>
      <c r="KMT36" s="276"/>
      <c r="KMU36" s="276"/>
      <c r="KMV36" s="276"/>
      <c r="KMW36" s="276"/>
      <c r="KMX36" s="276"/>
      <c r="KMY36" s="276"/>
      <c r="KMZ36" s="276"/>
      <c r="KNA36" s="276"/>
      <c r="KNB36" s="276"/>
      <c r="KNC36" s="276"/>
      <c r="KND36" s="276"/>
      <c r="KNE36" s="276"/>
      <c r="KNF36" s="276"/>
      <c r="KNG36" s="276"/>
      <c r="KNH36" s="276"/>
      <c r="KNI36" s="276"/>
      <c r="KNJ36" s="276"/>
      <c r="KNK36" s="276"/>
      <c r="KNL36" s="276"/>
      <c r="KNM36" s="276"/>
      <c r="KNN36" s="276"/>
      <c r="KNO36" s="276"/>
      <c r="KNP36" s="276"/>
      <c r="KNQ36" s="276"/>
      <c r="KNR36" s="276"/>
      <c r="KNS36" s="276"/>
      <c r="KNT36" s="276"/>
      <c r="KNU36" s="276"/>
      <c r="KNV36" s="276"/>
      <c r="KNW36" s="276"/>
      <c r="KNX36" s="276"/>
      <c r="KNY36" s="276"/>
      <c r="KNZ36" s="276"/>
      <c r="KOA36" s="276"/>
      <c r="KOB36" s="276"/>
      <c r="KOC36" s="276"/>
      <c r="KOD36" s="276"/>
      <c r="KOE36" s="276"/>
      <c r="KOF36" s="276"/>
      <c r="KOG36" s="276"/>
      <c r="KOH36" s="276"/>
      <c r="KOI36" s="276"/>
      <c r="KOJ36" s="276"/>
      <c r="KOK36" s="276"/>
      <c r="KOL36" s="276"/>
      <c r="KOM36" s="276"/>
      <c r="KON36" s="276"/>
      <c r="KOO36" s="276"/>
      <c r="KOP36" s="276"/>
      <c r="KOQ36" s="276"/>
      <c r="KOR36" s="276"/>
      <c r="KOS36" s="276"/>
      <c r="KOT36" s="276"/>
      <c r="KOU36" s="276"/>
      <c r="KOV36" s="276"/>
      <c r="KOW36" s="276"/>
      <c r="KOX36" s="276"/>
      <c r="KOY36" s="276"/>
      <c r="KOZ36" s="276"/>
      <c r="KPA36" s="276"/>
      <c r="KPB36" s="276"/>
      <c r="KPC36" s="276"/>
      <c r="KPD36" s="276"/>
      <c r="KPE36" s="276"/>
      <c r="KPF36" s="276"/>
      <c r="KPG36" s="276"/>
      <c r="KPH36" s="276"/>
      <c r="KPI36" s="276"/>
      <c r="KPJ36" s="276"/>
      <c r="KPK36" s="276"/>
      <c r="KPL36" s="276"/>
      <c r="KPM36" s="276"/>
      <c r="KPN36" s="276"/>
      <c r="KPO36" s="276"/>
      <c r="KPP36" s="276"/>
      <c r="KPQ36" s="276"/>
      <c r="KPR36" s="276"/>
      <c r="KPS36" s="276"/>
      <c r="KPT36" s="276"/>
      <c r="KPU36" s="276"/>
      <c r="KPV36" s="276"/>
      <c r="KPW36" s="276"/>
      <c r="KPX36" s="276"/>
      <c r="KPY36" s="276"/>
      <c r="KPZ36" s="276"/>
      <c r="KQA36" s="276"/>
      <c r="KQB36" s="276"/>
      <c r="KQC36" s="276"/>
      <c r="KQD36" s="276"/>
      <c r="KQE36" s="276"/>
      <c r="KQF36" s="276"/>
      <c r="KQG36" s="276"/>
      <c r="KQH36" s="276"/>
      <c r="KQI36" s="276"/>
      <c r="KQJ36" s="276"/>
      <c r="KQK36" s="276"/>
      <c r="KQL36" s="276"/>
      <c r="KQM36" s="276"/>
      <c r="KQN36" s="276"/>
      <c r="KQO36" s="276"/>
      <c r="KQP36" s="276"/>
      <c r="KQQ36" s="276"/>
      <c r="KQR36" s="276"/>
      <c r="KQS36" s="276"/>
      <c r="KQT36" s="276"/>
      <c r="KQU36" s="276"/>
      <c r="KQV36" s="276"/>
      <c r="KQW36" s="276"/>
      <c r="KQX36" s="276"/>
      <c r="KQY36" s="276"/>
      <c r="KQZ36" s="276"/>
      <c r="KRA36" s="276"/>
      <c r="KRB36" s="276"/>
      <c r="KRC36" s="276"/>
      <c r="KRD36" s="276"/>
      <c r="KRE36" s="276"/>
      <c r="KRF36" s="276"/>
      <c r="KRG36" s="276"/>
      <c r="KRH36" s="276"/>
      <c r="KRI36" s="276"/>
      <c r="KRJ36" s="276"/>
      <c r="KRK36" s="276"/>
      <c r="KRL36" s="276"/>
      <c r="KRM36" s="276"/>
      <c r="KRN36" s="276"/>
      <c r="KRO36" s="276"/>
      <c r="KRP36" s="276"/>
      <c r="KRQ36" s="276"/>
      <c r="KRR36" s="276"/>
      <c r="KRS36" s="276"/>
      <c r="KRT36" s="276"/>
      <c r="KRU36" s="276"/>
      <c r="KRV36" s="276"/>
      <c r="KRW36" s="276"/>
      <c r="KRX36" s="276"/>
      <c r="KRY36" s="276"/>
      <c r="KRZ36" s="276"/>
      <c r="KSA36" s="276"/>
      <c r="KSB36" s="276"/>
      <c r="KSC36" s="276"/>
      <c r="KSD36" s="276"/>
      <c r="KSE36" s="276"/>
      <c r="KSF36" s="276"/>
      <c r="KSG36" s="276"/>
      <c r="KSH36" s="276"/>
      <c r="KSI36" s="276"/>
      <c r="KSJ36" s="276"/>
      <c r="KSK36" s="276"/>
      <c r="KSL36" s="276"/>
      <c r="KSM36" s="276"/>
      <c r="KSN36" s="276"/>
      <c r="KSO36" s="276"/>
      <c r="KSP36" s="276"/>
      <c r="KSQ36" s="276"/>
      <c r="KSR36" s="276"/>
      <c r="KSS36" s="276"/>
      <c r="KST36" s="276"/>
      <c r="KSU36" s="276"/>
      <c r="KSV36" s="276"/>
      <c r="KSW36" s="276"/>
      <c r="KSX36" s="276"/>
      <c r="KSY36" s="276"/>
      <c r="KSZ36" s="276"/>
      <c r="KTA36" s="276"/>
      <c r="KTB36" s="276"/>
      <c r="KTC36" s="276"/>
      <c r="KTD36" s="276"/>
      <c r="KTE36" s="276"/>
      <c r="KTF36" s="276"/>
      <c r="KTG36" s="276"/>
      <c r="KTH36" s="276"/>
      <c r="KTI36" s="276"/>
      <c r="KTJ36" s="276"/>
      <c r="KTK36" s="276"/>
      <c r="KTL36" s="276"/>
      <c r="KTM36" s="276"/>
      <c r="KTN36" s="276"/>
      <c r="KTO36" s="276"/>
      <c r="KTP36" s="276"/>
      <c r="KTQ36" s="276"/>
      <c r="KTR36" s="276"/>
      <c r="KTS36" s="276"/>
      <c r="KTT36" s="276"/>
      <c r="KTU36" s="276"/>
      <c r="KTV36" s="276"/>
      <c r="KTW36" s="276"/>
      <c r="KTX36" s="276"/>
      <c r="KTY36" s="276"/>
      <c r="KTZ36" s="276"/>
      <c r="KUA36" s="276"/>
      <c r="KUB36" s="276"/>
      <c r="KUC36" s="276"/>
      <c r="KUD36" s="276"/>
      <c r="KUE36" s="276"/>
      <c r="KUF36" s="276"/>
      <c r="KUG36" s="276"/>
      <c r="KUH36" s="276"/>
      <c r="KUI36" s="276"/>
      <c r="KUJ36" s="276"/>
      <c r="KUK36" s="276"/>
      <c r="KUL36" s="276"/>
      <c r="KUM36" s="276"/>
      <c r="KUN36" s="276"/>
      <c r="KUO36" s="276"/>
      <c r="KUP36" s="276"/>
      <c r="KUQ36" s="276"/>
      <c r="KUR36" s="276"/>
      <c r="KUS36" s="276"/>
      <c r="KUT36" s="276"/>
      <c r="KUU36" s="276"/>
      <c r="KUV36" s="276"/>
      <c r="KUW36" s="276"/>
      <c r="KUX36" s="276"/>
      <c r="KUY36" s="276"/>
      <c r="KUZ36" s="276"/>
      <c r="KVA36" s="276"/>
      <c r="KVB36" s="276"/>
      <c r="KVC36" s="276"/>
      <c r="KVD36" s="276"/>
      <c r="KVE36" s="276"/>
      <c r="KVF36" s="276"/>
      <c r="KVG36" s="276"/>
      <c r="KVH36" s="276"/>
      <c r="KVI36" s="276"/>
      <c r="KVJ36" s="276"/>
      <c r="KVK36" s="276"/>
      <c r="KVL36" s="276"/>
      <c r="KVM36" s="276"/>
      <c r="KVN36" s="276"/>
      <c r="KVO36" s="276"/>
      <c r="KVP36" s="276"/>
      <c r="KVQ36" s="276"/>
      <c r="KVR36" s="276"/>
      <c r="KVS36" s="276"/>
      <c r="KVT36" s="276"/>
      <c r="KVU36" s="276"/>
      <c r="KVV36" s="276"/>
      <c r="KVW36" s="276"/>
      <c r="KVX36" s="276"/>
      <c r="KVY36" s="276"/>
      <c r="KVZ36" s="276"/>
      <c r="KWA36" s="276"/>
      <c r="KWB36" s="276"/>
      <c r="KWC36" s="276"/>
      <c r="KWD36" s="276"/>
      <c r="KWE36" s="276"/>
      <c r="KWF36" s="276"/>
      <c r="KWG36" s="276"/>
      <c r="KWH36" s="276"/>
      <c r="KWI36" s="276"/>
      <c r="KWJ36" s="276"/>
      <c r="KWK36" s="276"/>
      <c r="KWL36" s="276"/>
      <c r="KWM36" s="276"/>
      <c r="KWN36" s="276"/>
      <c r="KWO36" s="276"/>
      <c r="KWP36" s="276"/>
      <c r="KWQ36" s="276"/>
      <c r="KWR36" s="276"/>
      <c r="KWS36" s="276"/>
      <c r="KWT36" s="276"/>
      <c r="KWU36" s="276"/>
      <c r="KWV36" s="276"/>
      <c r="KWW36" s="276"/>
      <c r="KWX36" s="276"/>
      <c r="KWY36" s="276"/>
      <c r="KWZ36" s="276"/>
      <c r="KXA36" s="276"/>
      <c r="KXB36" s="276"/>
      <c r="KXC36" s="276"/>
      <c r="KXD36" s="276"/>
      <c r="KXE36" s="276"/>
      <c r="KXF36" s="276"/>
      <c r="KXG36" s="276"/>
      <c r="KXH36" s="276"/>
      <c r="KXI36" s="276"/>
      <c r="KXJ36" s="276"/>
      <c r="KXK36" s="276"/>
      <c r="KXL36" s="276"/>
      <c r="KXM36" s="276"/>
      <c r="KXN36" s="276"/>
      <c r="KXO36" s="276"/>
      <c r="KXP36" s="276"/>
      <c r="KXQ36" s="276"/>
      <c r="KXR36" s="276"/>
      <c r="KXS36" s="276"/>
      <c r="KXT36" s="276"/>
      <c r="KXU36" s="276"/>
      <c r="KXV36" s="276"/>
      <c r="KXW36" s="276"/>
      <c r="KXX36" s="276"/>
      <c r="KXY36" s="276"/>
      <c r="KXZ36" s="276"/>
      <c r="KYA36" s="276"/>
      <c r="KYB36" s="276"/>
      <c r="KYC36" s="276"/>
      <c r="KYD36" s="276"/>
      <c r="KYE36" s="276"/>
      <c r="KYF36" s="276"/>
      <c r="KYG36" s="276"/>
      <c r="KYH36" s="276"/>
      <c r="KYI36" s="276"/>
      <c r="KYJ36" s="276"/>
      <c r="KYK36" s="276"/>
      <c r="KYL36" s="276"/>
      <c r="KYM36" s="276"/>
      <c r="KYN36" s="276"/>
      <c r="KYO36" s="276"/>
      <c r="KYP36" s="276"/>
      <c r="KYQ36" s="276"/>
      <c r="KYR36" s="276"/>
      <c r="KYS36" s="276"/>
      <c r="KYT36" s="276"/>
      <c r="KYU36" s="276"/>
      <c r="KYV36" s="276"/>
      <c r="KYW36" s="276"/>
      <c r="KYX36" s="276"/>
      <c r="KYY36" s="276"/>
      <c r="KYZ36" s="276"/>
      <c r="KZA36" s="276"/>
      <c r="KZB36" s="276"/>
      <c r="KZC36" s="276"/>
      <c r="KZD36" s="276"/>
      <c r="KZE36" s="276"/>
      <c r="KZF36" s="276"/>
      <c r="KZG36" s="276"/>
      <c r="KZH36" s="276"/>
      <c r="KZI36" s="276"/>
      <c r="KZJ36" s="276"/>
      <c r="KZK36" s="276"/>
      <c r="KZL36" s="276"/>
      <c r="KZM36" s="276"/>
      <c r="KZN36" s="276"/>
      <c r="KZO36" s="276"/>
      <c r="KZP36" s="276"/>
      <c r="KZQ36" s="276"/>
      <c r="KZR36" s="276"/>
      <c r="KZS36" s="276"/>
      <c r="KZT36" s="276"/>
      <c r="KZU36" s="276"/>
      <c r="KZV36" s="276"/>
      <c r="KZW36" s="276"/>
      <c r="KZX36" s="276"/>
      <c r="KZY36" s="276"/>
      <c r="KZZ36" s="276"/>
      <c r="LAA36" s="276"/>
      <c r="LAB36" s="276"/>
      <c r="LAC36" s="276"/>
      <c r="LAD36" s="276"/>
      <c r="LAE36" s="276"/>
      <c r="LAF36" s="276"/>
      <c r="LAG36" s="276"/>
      <c r="LAH36" s="276"/>
      <c r="LAI36" s="276"/>
      <c r="LAJ36" s="276"/>
      <c r="LAK36" s="276"/>
      <c r="LAL36" s="276"/>
      <c r="LAM36" s="276"/>
      <c r="LAN36" s="276"/>
      <c r="LAO36" s="276"/>
      <c r="LAP36" s="276"/>
      <c r="LAQ36" s="276"/>
      <c r="LAR36" s="276"/>
      <c r="LAS36" s="276"/>
      <c r="LAT36" s="276"/>
      <c r="LAU36" s="276"/>
      <c r="LAV36" s="276"/>
      <c r="LAW36" s="276"/>
      <c r="LAX36" s="276"/>
      <c r="LAY36" s="276"/>
      <c r="LAZ36" s="276"/>
      <c r="LBA36" s="276"/>
      <c r="LBB36" s="276"/>
      <c r="LBC36" s="276"/>
      <c r="LBD36" s="276"/>
      <c r="LBE36" s="276"/>
      <c r="LBF36" s="276"/>
      <c r="LBG36" s="276"/>
      <c r="LBH36" s="276"/>
      <c r="LBI36" s="276"/>
      <c r="LBJ36" s="276"/>
      <c r="LBK36" s="276"/>
      <c r="LBL36" s="276"/>
      <c r="LBM36" s="276"/>
      <c r="LBN36" s="276"/>
      <c r="LBO36" s="276"/>
      <c r="LBP36" s="276"/>
      <c r="LBQ36" s="276"/>
      <c r="LBR36" s="276"/>
      <c r="LBS36" s="276"/>
      <c r="LBT36" s="276"/>
      <c r="LBU36" s="276"/>
      <c r="LBV36" s="276"/>
      <c r="LBW36" s="276"/>
      <c r="LBX36" s="276"/>
      <c r="LBY36" s="276"/>
      <c r="LBZ36" s="276"/>
      <c r="LCA36" s="276"/>
      <c r="LCB36" s="276"/>
      <c r="LCC36" s="276"/>
      <c r="LCD36" s="276"/>
      <c r="LCE36" s="276"/>
      <c r="LCF36" s="276"/>
      <c r="LCG36" s="276"/>
      <c r="LCH36" s="276"/>
      <c r="LCI36" s="276"/>
      <c r="LCJ36" s="276"/>
      <c r="LCK36" s="276"/>
      <c r="LCL36" s="276"/>
      <c r="LCM36" s="276"/>
      <c r="LCN36" s="276"/>
      <c r="LCO36" s="276"/>
      <c r="LCP36" s="276"/>
      <c r="LCQ36" s="276"/>
      <c r="LCR36" s="276"/>
      <c r="LCS36" s="276"/>
      <c r="LCT36" s="276"/>
      <c r="LCU36" s="276"/>
      <c r="LCV36" s="276"/>
      <c r="LCW36" s="276"/>
      <c r="LCX36" s="276"/>
      <c r="LCY36" s="276"/>
      <c r="LCZ36" s="276"/>
      <c r="LDA36" s="276"/>
      <c r="LDB36" s="276"/>
      <c r="LDC36" s="276"/>
      <c r="LDD36" s="276"/>
      <c r="LDE36" s="276"/>
      <c r="LDF36" s="276"/>
      <c r="LDG36" s="276"/>
      <c r="LDH36" s="276"/>
      <c r="LDI36" s="276"/>
      <c r="LDJ36" s="276"/>
      <c r="LDK36" s="276"/>
      <c r="LDL36" s="276"/>
      <c r="LDM36" s="276"/>
      <c r="LDN36" s="276"/>
      <c r="LDO36" s="276"/>
      <c r="LDP36" s="276"/>
      <c r="LDQ36" s="276"/>
      <c r="LDR36" s="276"/>
      <c r="LDS36" s="276"/>
      <c r="LDT36" s="276"/>
      <c r="LDU36" s="276"/>
      <c r="LDV36" s="276"/>
      <c r="LDW36" s="276"/>
      <c r="LDX36" s="276"/>
      <c r="LDY36" s="276"/>
      <c r="LDZ36" s="276"/>
      <c r="LEA36" s="276"/>
      <c r="LEB36" s="276"/>
      <c r="LEC36" s="276"/>
      <c r="LED36" s="276"/>
      <c r="LEE36" s="276"/>
      <c r="LEF36" s="276"/>
      <c r="LEG36" s="276"/>
      <c r="LEH36" s="276"/>
      <c r="LEI36" s="276"/>
      <c r="LEJ36" s="276"/>
      <c r="LEK36" s="276"/>
      <c r="LEL36" s="276"/>
      <c r="LEM36" s="276"/>
      <c r="LEN36" s="276"/>
      <c r="LEO36" s="276"/>
      <c r="LEP36" s="276"/>
      <c r="LEQ36" s="276"/>
      <c r="LER36" s="276"/>
      <c r="LES36" s="276"/>
      <c r="LET36" s="276"/>
      <c r="LEU36" s="276"/>
      <c r="LEV36" s="276"/>
      <c r="LEW36" s="276"/>
      <c r="LEX36" s="276"/>
      <c r="LEY36" s="276"/>
      <c r="LEZ36" s="276"/>
      <c r="LFA36" s="276"/>
      <c r="LFB36" s="276"/>
      <c r="LFC36" s="276"/>
      <c r="LFD36" s="276"/>
      <c r="LFE36" s="276"/>
      <c r="LFF36" s="276"/>
      <c r="LFG36" s="276"/>
      <c r="LFH36" s="276"/>
      <c r="LFI36" s="276"/>
      <c r="LFJ36" s="276"/>
      <c r="LFK36" s="276"/>
      <c r="LFL36" s="276"/>
      <c r="LFM36" s="276"/>
      <c r="LFN36" s="276"/>
      <c r="LFO36" s="276"/>
      <c r="LFP36" s="276"/>
      <c r="LFQ36" s="276"/>
      <c r="LFR36" s="276"/>
      <c r="LFS36" s="276"/>
      <c r="LFT36" s="276"/>
      <c r="LFU36" s="276"/>
      <c r="LFV36" s="276"/>
      <c r="LFW36" s="276"/>
      <c r="LFX36" s="276"/>
      <c r="LFY36" s="276"/>
      <c r="LFZ36" s="276"/>
      <c r="LGA36" s="276"/>
      <c r="LGB36" s="276"/>
      <c r="LGC36" s="276"/>
      <c r="LGD36" s="276"/>
      <c r="LGE36" s="276"/>
      <c r="LGF36" s="276"/>
      <c r="LGG36" s="276"/>
      <c r="LGH36" s="276"/>
      <c r="LGI36" s="276"/>
      <c r="LGJ36" s="276"/>
      <c r="LGK36" s="276"/>
      <c r="LGL36" s="276"/>
      <c r="LGM36" s="276"/>
      <c r="LGN36" s="276"/>
      <c r="LGO36" s="276"/>
      <c r="LGP36" s="276"/>
      <c r="LGQ36" s="276"/>
      <c r="LGR36" s="276"/>
      <c r="LGS36" s="276"/>
      <c r="LGT36" s="276"/>
      <c r="LGU36" s="276"/>
      <c r="LGV36" s="276"/>
      <c r="LGW36" s="276"/>
      <c r="LGX36" s="276"/>
      <c r="LGY36" s="276"/>
      <c r="LGZ36" s="276"/>
      <c r="LHA36" s="276"/>
      <c r="LHB36" s="276"/>
      <c r="LHC36" s="276"/>
      <c r="LHD36" s="276"/>
      <c r="LHE36" s="276"/>
      <c r="LHF36" s="276"/>
      <c r="LHG36" s="276"/>
      <c r="LHH36" s="276"/>
      <c r="LHI36" s="276"/>
      <c r="LHJ36" s="276"/>
      <c r="LHK36" s="276"/>
      <c r="LHL36" s="276"/>
      <c r="LHM36" s="276"/>
      <c r="LHN36" s="276"/>
      <c r="LHO36" s="276"/>
      <c r="LHP36" s="276"/>
      <c r="LHQ36" s="276"/>
      <c r="LHR36" s="276"/>
      <c r="LHS36" s="276"/>
      <c r="LHT36" s="276"/>
      <c r="LHU36" s="276"/>
      <c r="LHV36" s="276"/>
      <c r="LHW36" s="276"/>
      <c r="LHX36" s="276"/>
      <c r="LHY36" s="276"/>
      <c r="LHZ36" s="276"/>
      <c r="LIA36" s="276"/>
      <c r="LIB36" s="276"/>
      <c r="LIC36" s="276"/>
      <c r="LID36" s="276"/>
      <c r="LIE36" s="276"/>
      <c r="LIF36" s="276"/>
      <c r="LIG36" s="276"/>
      <c r="LIH36" s="276"/>
      <c r="LII36" s="276"/>
      <c r="LIJ36" s="276"/>
      <c r="LIK36" s="276"/>
      <c r="LIL36" s="276"/>
      <c r="LIM36" s="276"/>
      <c r="LIN36" s="276"/>
      <c r="LIO36" s="276"/>
      <c r="LIP36" s="276"/>
      <c r="LIQ36" s="276"/>
      <c r="LIR36" s="276"/>
      <c r="LIS36" s="276"/>
      <c r="LIT36" s="276"/>
      <c r="LIU36" s="276"/>
      <c r="LIV36" s="276"/>
      <c r="LIW36" s="276"/>
      <c r="LIX36" s="276"/>
      <c r="LIY36" s="276"/>
      <c r="LIZ36" s="276"/>
      <c r="LJA36" s="276"/>
      <c r="LJB36" s="276"/>
      <c r="LJC36" s="276"/>
      <c r="LJD36" s="276"/>
      <c r="LJE36" s="276"/>
      <c r="LJF36" s="276"/>
      <c r="LJG36" s="276"/>
      <c r="LJH36" s="276"/>
      <c r="LJI36" s="276"/>
      <c r="LJJ36" s="276"/>
      <c r="LJK36" s="276"/>
      <c r="LJL36" s="276"/>
      <c r="LJM36" s="276"/>
      <c r="LJN36" s="276"/>
      <c r="LJO36" s="276"/>
      <c r="LJP36" s="276"/>
      <c r="LJQ36" s="276"/>
      <c r="LJR36" s="276"/>
      <c r="LJS36" s="276"/>
      <c r="LJT36" s="276"/>
      <c r="LJU36" s="276"/>
      <c r="LJV36" s="276"/>
      <c r="LJW36" s="276"/>
      <c r="LJX36" s="276"/>
      <c r="LJY36" s="276"/>
      <c r="LJZ36" s="276"/>
      <c r="LKA36" s="276"/>
      <c r="LKB36" s="276"/>
      <c r="LKC36" s="276"/>
      <c r="LKD36" s="276"/>
      <c r="LKE36" s="276"/>
      <c r="LKF36" s="276"/>
      <c r="LKG36" s="276"/>
      <c r="LKH36" s="276"/>
      <c r="LKI36" s="276"/>
      <c r="LKJ36" s="276"/>
      <c r="LKK36" s="276"/>
      <c r="LKL36" s="276"/>
      <c r="LKM36" s="276"/>
      <c r="LKN36" s="276"/>
      <c r="LKO36" s="276"/>
      <c r="LKP36" s="276"/>
      <c r="LKQ36" s="276"/>
      <c r="LKR36" s="276"/>
      <c r="LKS36" s="276"/>
      <c r="LKT36" s="276"/>
      <c r="LKU36" s="276"/>
      <c r="LKV36" s="276"/>
      <c r="LKW36" s="276"/>
      <c r="LKX36" s="276"/>
      <c r="LKY36" s="276"/>
      <c r="LKZ36" s="276"/>
      <c r="LLA36" s="276"/>
      <c r="LLB36" s="276"/>
      <c r="LLC36" s="276"/>
      <c r="LLD36" s="276"/>
      <c r="LLE36" s="276"/>
      <c r="LLF36" s="276"/>
      <c r="LLG36" s="276"/>
      <c r="LLH36" s="276"/>
      <c r="LLI36" s="276"/>
      <c r="LLJ36" s="276"/>
      <c r="LLK36" s="276"/>
      <c r="LLL36" s="276"/>
      <c r="LLM36" s="276"/>
      <c r="LLN36" s="276"/>
      <c r="LLO36" s="276"/>
      <c r="LLP36" s="276"/>
      <c r="LLQ36" s="276"/>
      <c r="LLR36" s="276"/>
      <c r="LLS36" s="276"/>
      <c r="LLT36" s="276"/>
      <c r="LLU36" s="276"/>
      <c r="LLV36" s="276"/>
      <c r="LLW36" s="276"/>
      <c r="LLX36" s="276"/>
      <c r="LLY36" s="276"/>
      <c r="LLZ36" s="276"/>
      <c r="LMA36" s="276"/>
      <c r="LMB36" s="276"/>
      <c r="LMC36" s="276"/>
      <c r="LMD36" s="276"/>
      <c r="LME36" s="276"/>
      <c r="LMF36" s="276"/>
      <c r="LMG36" s="276"/>
      <c r="LMH36" s="276"/>
      <c r="LMI36" s="276"/>
      <c r="LMJ36" s="276"/>
      <c r="LMK36" s="276"/>
      <c r="LML36" s="276"/>
      <c r="LMM36" s="276"/>
      <c r="LMN36" s="276"/>
      <c r="LMO36" s="276"/>
      <c r="LMP36" s="276"/>
      <c r="LMQ36" s="276"/>
      <c r="LMR36" s="276"/>
      <c r="LMS36" s="276"/>
      <c r="LMT36" s="276"/>
      <c r="LMU36" s="276"/>
      <c r="LMV36" s="276"/>
      <c r="LMW36" s="276"/>
      <c r="LMX36" s="276"/>
      <c r="LMY36" s="276"/>
      <c r="LMZ36" s="276"/>
      <c r="LNA36" s="276"/>
      <c r="LNB36" s="276"/>
      <c r="LNC36" s="276"/>
      <c r="LND36" s="276"/>
      <c r="LNE36" s="276"/>
      <c r="LNF36" s="276"/>
      <c r="LNG36" s="276"/>
      <c r="LNH36" s="276"/>
      <c r="LNI36" s="276"/>
      <c r="LNJ36" s="276"/>
      <c r="LNK36" s="276"/>
      <c r="LNL36" s="276"/>
      <c r="LNM36" s="276"/>
      <c r="LNN36" s="276"/>
      <c r="LNO36" s="276"/>
      <c r="LNP36" s="276"/>
      <c r="LNQ36" s="276"/>
      <c r="LNR36" s="276"/>
      <c r="LNS36" s="276"/>
      <c r="LNT36" s="276"/>
      <c r="LNU36" s="276"/>
      <c r="LNV36" s="276"/>
      <c r="LNW36" s="276"/>
      <c r="LNX36" s="276"/>
      <c r="LNY36" s="276"/>
      <c r="LNZ36" s="276"/>
      <c r="LOA36" s="276"/>
      <c r="LOB36" s="276"/>
      <c r="LOC36" s="276"/>
      <c r="LOD36" s="276"/>
      <c r="LOE36" s="276"/>
      <c r="LOF36" s="276"/>
      <c r="LOG36" s="276"/>
      <c r="LOH36" s="276"/>
      <c r="LOI36" s="276"/>
      <c r="LOJ36" s="276"/>
      <c r="LOK36" s="276"/>
      <c r="LOL36" s="276"/>
      <c r="LOM36" s="276"/>
      <c r="LON36" s="276"/>
      <c r="LOO36" s="276"/>
      <c r="LOP36" s="276"/>
      <c r="LOQ36" s="276"/>
      <c r="LOR36" s="276"/>
      <c r="LOS36" s="276"/>
      <c r="LOT36" s="276"/>
      <c r="LOU36" s="276"/>
      <c r="LOV36" s="276"/>
      <c r="LOW36" s="276"/>
      <c r="LOX36" s="276"/>
      <c r="LOY36" s="276"/>
      <c r="LOZ36" s="276"/>
      <c r="LPA36" s="276"/>
      <c r="LPB36" s="276"/>
      <c r="LPC36" s="276"/>
      <c r="LPD36" s="276"/>
      <c r="LPE36" s="276"/>
      <c r="LPF36" s="276"/>
      <c r="LPG36" s="276"/>
      <c r="LPH36" s="276"/>
      <c r="LPI36" s="276"/>
      <c r="LPJ36" s="276"/>
      <c r="LPK36" s="276"/>
      <c r="LPL36" s="276"/>
      <c r="LPM36" s="276"/>
      <c r="LPN36" s="276"/>
      <c r="LPO36" s="276"/>
      <c r="LPP36" s="276"/>
      <c r="LPQ36" s="276"/>
      <c r="LPR36" s="276"/>
      <c r="LPS36" s="276"/>
      <c r="LPT36" s="276"/>
      <c r="LPU36" s="276"/>
      <c r="LPV36" s="276"/>
      <c r="LPW36" s="276"/>
      <c r="LPX36" s="276"/>
      <c r="LPY36" s="276"/>
      <c r="LPZ36" s="276"/>
      <c r="LQA36" s="276"/>
      <c r="LQB36" s="276"/>
      <c r="LQC36" s="276"/>
      <c r="LQD36" s="276"/>
      <c r="LQE36" s="276"/>
      <c r="LQF36" s="276"/>
      <c r="LQG36" s="276"/>
      <c r="LQH36" s="276"/>
      <c r="LQI36" s="276"/>
      <c r="LQJ36" s="276"/>
      <c r="LQK36" s="276"/>
      <c r="LQL36" s="276"/>
      <c r="LQM36" s="276"/>
      <c r="LQN36" s="276"/>
      <c r="LQO36" s="276"/>
      <c r="LQP36" s="276"/>
      <c r="LQQ36" s="276"/>
      <c r="LQR36" s="276"/>
      <c r="LQS36" s="276"/>
      <c r="LQT36" s="276"/>
      <c r="LQU36" s="276"/>
      <c r="LQV36" s="276"/>
      <c r="LQW36" s="276"/>
      <c r="LQX36" s="276"/>
      <c r="LQY36" s="276"/>
      <c r="LQZ36" s="276"/>
      <c r="LRA36" s="276"/>
      <c r="LRB36" s="276"/>
      <c r="LRC36" s="276"/>
      <c r="LRD36" s="276"/>
      <c r="LRE36" s="276"/>
      <c r="LRF36" s="276"/>
      <c r="LRG36" s="276"/>
      <c r="LRH36" s="276"/>
      <c r="LRI36" s="276"/>
      <c r="LRJ36" s="276"/>
      <c r="LRK36" s="276"/>
      <c r="LRL36" s="276"/>
      <c r="LRM36" s="276"/>
      <c r="LRN36" s="276"/>
      <c r="LRO36" s="276"/>
      <c r="LRP36" s="276"/>
      <c r="LRQ36" s="276"/>
      <c r="LRR36" s="276"/>
      <c r="LRS36" s="276"/>
      <c r="LRT36" s="276"/>
      <c r="LRU36" s="276"/>
      <c r="LRV36" s="276"/>
      <c r="LRW36" s="276"/>
      <c r="LRX36" s="276"/>
      <c r="LRY36" s="276"/>
      <c r="LRZ36" s="276"/>
      <c r="LSA36" s="276"/>
      <c r="LSB36" s="276"/>
      <c r="LSC36" s="276"/>
      <c r="LSD36" s="276"/>
      <c r="LSE36" s="276"/>
      <c r="LSF36" s="276"/>
      <c r="LSG36" s="276"/>
      <c r="LSH36" s="276"/>
      <c r="LSI36" s="276"/>
      <c r="LSJ36" s="276"/>
      <c r="LSK36" s="276"/>
      <c r="LSL36" s="276"/>
      <c r="LSM36" s="276"/>
      <c r="LSN36" s="276"/>
      <c r="LSO36" s="276"/>
      <c r="LSP36" s="276"/>
      <c r="LSQ36" s="276"/>
      <c r="LSR36" s="276"/>
      <c r="LSS36" s="276"/>
      <c r="LST36" s="276"/>
      <c r="LSU36" s="276"/>
      <c r="LSV36" s="276"/>
      <c r="LSW36" s="276"/>
      <c r="LSX36" s="276"/>
      <c r="LSY36" s="276"/>
      <c r="LSZ36" s="276"/>
      <c r="LTA36" s="276"/>
      <c r="LTB36" s="276"/>
      <c r="LTC36" s="276"/>
      <c r="LTD36" s="276"/>
      <c r="LTE36" s="276"/>
      <c r="LTF36" s="276"/>
      <c r="LTG36" s="276"/>
      <c r="LTH36" s="276"/>
      <c r="LTI36" s="276"/>
      <c r="LTJ36" s="276"/>
      <c r="LTK36" s="276"/>
      <c r="LTL36" s="276"/>
      <c r="LTM36" s="276"/>
      <c r="LTN36" s="276"/>
      <c r="LTO36" s="276"/>
      <c r="LTP36" s="276"/>
      <c r="LTQ36" s="276"/>
      <c r="LTR36" s="276"/>
      <c r="LTS36" s="276"/>
      <c r="LTT36" s="276"/>
      <c r="LTU36" s="276"/>
      <c r="LTV36" s="276"/>
      <c r="LTW36" s="276"/>
      <c r="LTX36" s="276"/>
      <c r="LTY36" s="276"/>
      <c r="LTZ36" s="276"/>
      <c r="LUA36" s="276"/>
      <c r="LUB36" s="276"/>
      <c r="LUC36" s="276"/>
      <c r="LUD36" s="276"/>
      <c r="LUE36" s="276"/>
      <c r="LUF36" s="276"/>
      <c r="LUG36" s="276"/>
      <c r="LUH36" s="276"/>
      <c r="LUI36" s="276"/>
      <c r="LUJ36" s="276"/>
      <c r="LUK36" s="276"/>
      <c r="LUL36" s="276"/>
      <c r="LUM36" s="276"/>
      <c r="LUN36" s="276"/>
      <c r="LUO36" s="276"/>
      <c r="LUP36" s="276"/>
      <c r="LUQ36" s="276"/>
      <c r="LUR36" s="276"/>
      <c r="LUS36" s="276"/>
      <c r="LUT36" s="276"/>
      <c r="LUU36" s="276"/>
      <c r="LUV36" s="276"/>
      <c r="LUW36" s="276"/>
      <c r="LUX36" s="276"/>
      <c r="LUY36" s="276"/>
      <c r="LUZ36" s="276"/>
      <c r="LVA36" s="276"/>
      <c r="LVB36" s="276"/>
      <c r="LVC36" s="276"/>
      <c r="LVD36" s="276"/>
      <c r="LVE36" s="276"/>
      <c r="LVF36" s="276"/>
      <c r="LVG36" s="276"/>
      <c r="LVH36" s="276"/>
      <c r="LVI36" s="276"/>
      <c r="LVJ36" s="276"/>
      <c r="LVK36" s="276"/>
      <c r="LVL36" s="276"/>
      <c r="LVM36" s="276"/>
      <c r="LVN36" s="276"/>
      <c r="LVO36" s="276"/>
      <c r="LVP36" s="276"/>
      <c r="LVQ36" s="276"/>
      <c r="LVR36" s="276"/>
      <c r="LVS36" s="276"/>
      <c r="LVT36" s="276"/>
      <c r="LVU36" s="276"/>
      <c r="LVV36" s="276"/>
      <c r="LVW36" s="276"/>
      <c r="LVX36" s="276"/>
      <c r="LVY36" s="276"/>
      <c r="LVZ36" s="276"/>
      <c r="LWA36" s="276"/>
      <c r="LWB36" s="276"/>
      <c r="LWC36" s="276"/>
      <c r="LWD36" s="276"/>
      <c r="LWE36" s="276"/>
      <c r="LWF36" s="276"/>
      <c r="LWG36" s="276"/>
      <c r="LWH36" s="276"/>
      <c r="LWI36" s="276"/>
      <c r="LWJ36" s="276"/>
      <c r="LWK36" s="276"/>
      <c r="LWL36" s="276"/>
      <c r="LWM36" s="276"/>
      <c r="LWN36" s="276"/>
      <c r="LWO36" s="276"/>
      <c r="LWP36" s="276"/>
      <c r="LWQ36" s="276"/>
      <c r="LWR36" s="276"/>
      <c r="LWS36" s="276"/>
      <c r="LWT36" s="276"/>
      <c r="LWU36" s="276"/>
      <c r="LWV36" s="276"/>
      <c r="LWW36" s="276"/>
      <c r="LWX36" s="276"/>
      <c r="LWY36" s="276"/>
      <c r="LWZ36" s="276"/>
      <c r="LXA36" s="276"/>
      <c r="LXB36" s="276"/>
      <c r="LXC36" s="276"/>
      <c r="LXD36" s="276"/>
      <c r="LXE36" s="276"/>
      <c r="LXF36" s="276"/>
      <c r="LXG36" s="276"/>
      <c r="LXH36" s="276"/>
      <c r="LXI36" s="276"/>
      <c r="LXJ36" s="276"/>
      <c r="LXK36" s="276"/>
      <c r="LXL36" s="276"/>
      <c r="LXM36" s="276"/>
      <c r="LXN36" s="276"/>
      <c r="LXO36" s="276"/>
      <c r="LXP36" s="276"/>
      <c r="LXQ36" s="276"/>
      <c r="LXR36" s="276"/>
      <c r="LXS36" s="276"/>
      <c r="LXT36" s="276"/>
      <c r="LXU36" s="276"/>
      <c r="LXV36" s="276"/>
      <c r="LXW36" s="276"/>
      <c r="LXX36" s="276"/>
      <c r="LXY36" s="276"/>
      <c r="LXZ36" s="276"/>
      <c r="LYA36" s="276"/>
      <c r="LYB36" s="276"/>
      <c r="LYC36" s="276"/>
      <c r="LYD36" s="276"/>
      <c r="LYE36" s="276"/>
      <c r="LYF36" s="276"/>
      <c r="LYG36" s="276"/>
      <c r="LYH36" s="276"/>
      <c r="LYI36" s="276"/>
      <c r="LYJ36" s="276"/>
      <c r="LYK36" s="276"/>
      <c r="LYL36" s="276"/>
      <c r="LYM36" s="276"/>
      <c r="LYN36" s="276"/>
      <c r="LYO36" s="276"/>
      <c r="LYP36" s="276"/>
      <c r="LYQ36" s="276"/>
      <c r="LYR36" s="276"/>
      <c r="LYS36" s="276"/>
      <c r="LYT36" s="276"/>
      <c r="LYU36" s="276"/>
      <c r="LYV36" s="276"/>
      <c r="LYW36" s="276"/>
      <c r="LYX36" s="276"/>
      <c r="LYY36" s="276"/>
      <c r="LYZ36" s="276"/>
      <c r="LZA36" s="276"/>
      <c r="LZB36" s="276"/>
      <c r="LZC36" s="276"/>
      <c r="LZD36" s="276"/>
      <c r="LZE36" s="276"/>
      <c r="LZF36" s="276"/>
      <c r="LZG36" s="276"/>
      <c r="LZH36" s="276"/>
      <c r="LZI36" s="276"/>
      <c r="LZJ36" s="276"/>
      <c r="LZK36" s="276"/>
      <c r="LZL36" s="276"/>
      <c r="LZM36" s="276"/>
      <c r="LZN36" s="276"/>
      <c r="LZO36" s="276"/>
      <c r="LZP36" s="276"/>
      <c r="LZQ36" s="276"/>
      <c r="LZR36" s="276"/>
      <c r="LZS36" s="276"/>
      <c r="LZT36" s="276"/>
      <c r="LZU36" s="276"/>
      <c r="LZV36" s="276"/>
      <c r="LZW36" s="276"/>
      <c r="LZX36" s="276"/>
      <c r="LZY36" s="276"/>
      <c r="LZZ36" s="276"/>
      <c r="MAA36" s="276"/>
      <c r="MAB36" s="276"/>
      <c r="MAC36" s="276"/>
      <c r="MAD36" s="276"/>
      <c r="MAE36" s="276"/>
      <c r="MAF36" s="276"/>
      <c r="MAG36" s="276"/>
      <c r="MAH36" s="276"/>
      <c r="MAI36" s="276"/>
      <c r="MAJ36" s="276"/>
      <c r="MAK36" s="276"/>
      <c r="MAL36" s="276"/>
      <c r="MAM36" s="276"/>
      <c r="MAN36" s="276"/>
      <c r="MAO36" s="276"/>
      <c r="MAP36" s="276"/>
      <c r="MAQ36" s="276"/>
      <c r="MAR36" s="276"/>
      <c r="MAS36" s="276"/>
      <c r="MAT36" s="276"/>
      <c r="MAU36" s="276"/>
      <c r="MAV36" s="276"/>
      <c r="MAW36" s="276"/>
      <c r="MAX36" s="276"/>
      <c r="MAY36" s="276"/>
      <c r="MAZ36" s="276"/>
      <c r="MBA36" s="276"/>
      <c r="MBB36" s="276"/>
      <c r="MBC36" s="276"/>
      <c r="MBD36" s="276"/>
      <c r="MBE36" s="276"/>
      <c r="MBF36" s="276"/>
      <c r="MBG36" s="276"/>
      <c r="MBH36" s="276"/>
      <c r="MBI36" s="276"/>
      <c r="MBJ36" s="276"/>
      <c r="MBK36" s="276"/>
      <c r="MBL36" s="276"/>
      <c r="MBM36" s="276"/>
      <c r="MBN36" s="276"/>
      <c r="MBO36" s="276"/>
      <c r="MBP36" s="276"/>
      <c r="MBQ36" s="276"/>
      <c r="MBR36" s="276"/>
      <c r="MBS36" s="276"/>
      <c r="MBT36" s="276"/>
      <c r="MBU36" s="276"/>
      <c r="MBV36" s="276"/>
      <c r="MBW36" s="276"/>
      <c r="MBX36" s="276"/>
      <c r="MBY36" s="276"/>
      <c r="MBZ36" s="276"/>
      <c r="MCA36" s="276"/>
      <c r="MCB36" s="276"/>
      <c r="MCC36" s="276"/>
      <c r="MCD36" s="276"/>
      <c r="MCE36" s="276"/>
      <c r="MCF36" s="276"/>
      <c r="MCG36" s="276"/>
      <c r="MCH36" s="276"/>
      <c r="MCI36" s="276"/>
      <c r="MCJ36" s="276"/>
      <c r="MCK36" s="276"/>
      <c r="MCL36" s="276"/>
      <c r="MCM36" s="276"/>
      <c r="MCN36" s="276"/>
      <c r="MCO36" s="276"/>
      <c r="MCP36" s="276"/>
      <c r="MCQ36" s="276"/>
      <c r="MCR36" s="276"/>
      <c r="MCS36" s="276"/>
      <c r="MCT36" s="276"/>
      <c r="MCU36" s="276"/>
      <c r="MCV36" s="276"/>
      <c r="MCW36" s="276"/>
      <c r="MCX36" s="276"/>
      <c r="MCY36" s="276"/>
      <c r="MCZ36" s="276"/>
      <c r="MDA36" s="276"/>
      <c r="MDB36" s="276"/>
      <c r="MDC36" s="276"/>
      <c r="MDD36" s="276"/>
      <c r="MDE36" s="276"/>
      <c r="MDF36" s="276"/>
      <c r="MDG36" s="276"/>
      <c r="MDH36" s="276"/>
      <c r="MDI36" s="276"/>
      <c r="MDJ36" s="276"/>
      <c r="MDK36" s="276"/>
      <c r="MDL36" s="276"/>
      <c r="MDM36" s="276"/>
      <c r="MDN36" s="276"/>
      <c r="MDO36" s="276"/>
      <c r="MDP36" s="276"/>
      <c r="MDQ36" s="276"/>
      <c r="MDR36" s="276"/>
      <c r="MDS36" s="276"/>
      <c r="MDT36" s="276"/>
      <c r="MDU36" s="276"/>
      <c r="MDV36" s="276"/>
      <c r="MDW36" s="276"/>
      <c r="MDX36" s="276"/>
      <c r="MDY36" s="276"/>
      <c r="MDZ36" s="276"/>
      <c r="MEA36" s="276"/>
      <c r="MEB36" s="276"/>
      <c r="MEC36" s="276"/>
      <c r="MED36" s="276"/>
      <c r="MEE36" s="276"/>
      <c r="MEF36" s="276"/>
      <c r="MEG36" s="276"/>
      <c r="MEH36" s="276"/>
      <c r="MEI36" s="276"/>
      <c r="MEJ36" s="276"/>
      <c r="MEK36" s="276"/>
      <c r="MEL36" s="276"/>
      <c r="MEM36" s="276"/>
      <c r="MEN36" s="276"/>
      <c r="MEO36" s="276"/>
      <c r="MEP36" s="276"/>
      <c r="MEQ36" s="276"/>
      <c r="MER36" s="276"/>
      <c r="MES36" s="276"/>
      <c r="MET36" s="276"/>
      <c r="MEU36" s="276"/>
      <c r="MEV36" s="276"/>
      <c r="MEW36" s="276"/>
      <c r="MEX36" s="276"/>
      <c r="MEY36" s="276"/>
      <c r="MEZ36" s="276"/>
      <c r="MFA36" s="276"/>
      <c r="MFB36" s="276"/>
      <c r="MFC36" s="276"/>
      <c r="MFD36" s="276"/>
      <c r="MFE36" s="276"/>
      <c r="MFF36" s="276"/>
      <c r="MFG36" s="276"/>
      <c r="MFH36" s="276"/>
      <c r="MFI36" s="276"/>
      <c r="MFJ36" s="276"/>
      <c r="MFK36" s="276"/>
      <c r="MFL36" s="276"/>
      <c r="MFM36" s="276"/>
      <c r="MFN36" s="276"/>
      <c r="MFO36" s="276"/>
      <c r="MFP36" s="276"/>
      <c r="MFQ36" s="276"/>
      <c r="MFR36" s="276"/>
      <c r="MFS36" s="276"/>
      <c r="MFT36" s="276"/>
      <c r="MFU36" s="276"/>
      <c r="MFV36" s="276"/>
      <c r="MFW36" s="276"/>
      <c r="MFX36" s="276"/>
      <c r="MFY36" s="276"/>
      <c r="MFZ36" s="276"/>
      <c r="MGA36" s="276"/>
      <c r="MGB36" s="276"/>
      <c r="MGC36" s="276"/>
      <c r="MGD36" s="276"/>
      <c r="MGE36" s="276"/>
      <c r="MGF36" s="276"/>
      <c r="MGG36" s="276"/>
      <c r="MGH36" s="276"/>
      <c r="MGI36" s="276"/>
      <c r="MGJ36" s="276"/>
      <c r="MGK36" s="276"/>
      <c r="MGL36" s="276"/>
      <c r="MGM36" s="276"/>
      <c r="MGN36" s="276"/>
      <c r="MGO36" s="276"/>
      <c r="MGP36" s="276"/>
      <c r="MGQ36" s="276"/>
      <c r="MGR36" s="276"/>
      <c r="MGS36" s="276"/>
      <c r="MGT36" s="276"/>
      <c r="MGU36" s="276"/>
      <c r="MGV36" s="276"/>
      <c r="MGW36" s="276"/>
      <c r="MGX36" s="276"/>
      <c r="MGY36" s="276"/>
      <c r="MGZ36" s="276"/>
      <c r="MHA36" s="276"/>
      <c r="MHB36" s="276"/>
      <c r="MHC36" s="276"/>
      <c r="MHD36" s="276"/>
      <c r="MHE36" s="276"/>
      <c r="MHF36" s="276"/>
      <c r="MHG36" s="276"/>
      <c r="MHH36" s="276"/>
      <c r="MHI36" s="276"/>
      <c r="MHJ36" s="276"/>
      <c r="MHK36" s="276"/>
      <c r="MHL36" s="276"/>
      <c r="MHM36" s="276"/>
      <c r="MHN36" s="276"/>
      <c r="MHO36" s="276"/>
      <c r="MHP36" s="276"/>
      <c r="MHQ36" s="276"/>
      <c r="MHR36" s="276"/>
      <c r="MHS36" s="276"/>
      <c r="MHT36" s="276"/>
      <c r="MHU36" s="276"/>
      <c r="MHV36" s="276"/>
      <c r="MHW36" s="276"/>
      <c r="MHX36" s="276"/>
      <c r="MHY36" s="276"/>
      <c r="MHZ36" s="276"/>
      <c r="MIA36" s="276"/>
      <c r="MIB36" s="276"/>
      <c r="MIC36" s="276"/>
      <c r="MID36" s="276"/>
      <c r="MIE36" s="276"/>
      <c r="MIF36" s="276"/>
      <c r="MIG36" s="276"/>
      <c r="MIH36" s="276"/>
      <c r="MII36" s="276"/>
      <c r="MIJ36" s="276"/>
      <c r="MIK36" s="276"/>
      <c r="MIL36" s="276"/>
      <c r="MIM36" s="276"/>
      <c r="MIN36" s="276"/>
      <c r="MIO36" s="276"/>
      <c r="MIP36" s="276"/>
      <c r="MIQ36" s="276"/>
      <c r="MIR36" s="276"/>
      <c r="MIS36" s="276"/>
      <c r="MIT36" s="276"/>
      <c r="MIU36" s="276"/>
      <c r="MIV36" s="276"/>
      <c r="MIW36" s="276"/>
      <c r="MIX36" s="276"/>
      <c r="MIY36" s="276"/>
      <c r="MIZ36" s="276"/>
      <c r="MJA36" s="276"/>
      <c r="MJB36" s="276"/>
      <c r="MJC36" s="276"/>
      <c r="MJD36" s="276"/>
      <c r="MJE36" s="276"/>
      <c r="MJF36" s="276"/>
      <c r="MJG36" s="276"/>
      <c r="MJH36" s="276"/>
      <c r="MJI36" s="276"/>
      <c r="MJJ36" s="276"/>
      <c r="MJK36" s="276"/>
      <c r="MJL36" s="276"/>
      <c r="MJM36" s="276"/>
      <c r="MJN36" s="276"/>
      <c r="MJO36" s="276"/>
      <c r="MJP36" s="276"/>
      <c r="MJQ36" s="276"/>
      <c r="MJR36" s="276"/>
      <c r="MJS36" s="276"/>
      <c r="MJT36" s="276"/>
      <c r="MJU36" s="276"/>
      <c r="MJV36" s="276"/>
      <c r="MJW36" s="276"/>
      <c r="MJX36" s="276"/>
      <c r="MJY36" s="276"/>
      <c r="MJZ36" s="276"/>
      <c r="MKA36" s="276"/>
      <c r="MKB36" s="276"/>
      <c r="MKC36" s="276"/>
      <c r="MKD36" s="276"/>
      <c r="MKE36" s="276"/>
      <c r="MKF36" s="276"/>
      <c r="MKG36" s="276"/>
      <c r="MKH36" s="276"/>
      <c r="MKI36" s="276"/>
      <c r="MKJ36" s="276"/>
      <c r="MKK36" s="276"/>
      <c r="MKL36" s="276"/>
      <c r="MKM36" s="276"/>
      <c r="MKN36" s="276"/>
      <c r="MKO36" s="276"/>
      <c r="MKP36" s="276"/>
      <c r="MKQ36" s="276"/>
      <c r="MKR36" s="276"/>
      <c r="MKS36" s="276"/>
      <c r="MKT36" s="276"/>
      <c r="MKU36" s="276"/>
      <c r="MKV36" s="276"/>
      <c r="MKW36" s="276"/>
      <c r="MKX36" s="276"/>
      <c r="MKY36" s="276"/>
      <c r="MKZ36" s="276"/>
      <c r="MLA36" s="276"/>
      <c r="MLB36" s="276"/>
      <c r="MLC36" s="276"/>
      <c r="MLD36" s="276"/>
      <c r="MLE36" s="276"/>
      <c r="MLF36" s="276"/>
      <c r="MLG36" s="276"/>
      <c r="MLH36" s="276"/>
      <c r="MLI36" s="276"/>
      <c r="MLJ36" s="276"/>
      <c r="MLK36" s="276"/>
      <c r="MLL36" s="276"/>
      <c r="MLM36" s="276"/>
      <c r="MLN36" s="276"/>
      <c r="MLO36" s="276"/>
      <c r="MLP36" s="276"/>
      <c r="MLQ36" s="276"/>
      <c r="MLR36" s="276"/>
      <c r="MLS36" s="276"/>
      <c r="MLT36" s="276"/>
      <c r="MLU36" s="276"/>
      <c r="MLV36" s="276"/>
      <c r="MLW36" s="276"/>
      <c r="MLX36" s="276"/>
      <c r="MLY36" s="276"/>
      <c r="MLZ36" s="276"/>
      <c r="MMA36" s="276"/>
      <c r="MMB36" s="276"/>
      <c r="MMC36" s="276"/>
      <c r="MMD36" s="276"/>
      <c r="MME36" s="276"/>
      <c r="MMF36" s="276"/>
      <c r="MMG36" s="276"/>
      <c r="MMH36" s="276"/>
      <c r="MMI36" s="276"/>
      <c r="MMJ36" s="276"/>
      <c r="MMK36" s="276"/>
      <c r="MML36" s="276"/>
      <c r="MMM36" s="276"/>
      <c r="MMN36" s="276"/>
      <c r="MMO36" s="276"/>
      <c r="MMP36" s="276"/>
      <c r="MMQ36" s="276"/>
      <c r="MMR36" s="276"/>
      <c r="MMS36" s="276"/>
      <c r="MMT36" s="276"/>
      <c r="MMU36" s="276"/>
      <c r="MMV36" s="276"/>
      <c r="MMW36" s="276"/>
      <c r="MMX36" s="276"/>
      <c r="MMY36" s="276"/>
      <c r="MMZ36" s="276"/>
      <c r="MNA36" s="276"/>
      <c r="MNB36" s="276"/>
      <c r="MNC36" s="276"/>
      <c r="MND36" s="276"/>
      <c r="MNE36" s="276"/>
      <c r="MNF36" s="276"/>
      <c r="MNG36" s="276"/>
      <c r="MNH36" s="276"/>
      <c r="MNI36" s="276"/>
      <c r="MNJ36" s="276"/>
      <c r="MNK36" s="276"/>
      <c r="MNL36" s="276"/>
      <c r="MNM36" s="276"/>
      <c r="MNN36" s="276"/>
      <c r="MNO36" s="276"/>
      <c r="MNP36" s="276"/>
      <c r="MNQ36" s="276"/>
      <c r="MNR36" s="276"/>
      <c r="MNS36" s="276"/>
      <c r="MNT36" s="276"/>
      <c r="MNU36" s="276"/>
      <c r="MNV36" s="276"/>
      <c r="MNW36" s="276"/>
      <c r="MNX36" s="276"/>
      <c r="MNY36" s="276"/>
      <c r="MNZ36" s="276"/>
      <c r="MOA36" s="276"/>
      <c r="MOB36" s="276"/>
      <c r="MOC36" s="276"/>
      <c r="MOD36" s="276"/>
      <c r="MOE36" s="276"/>
      <c r="MOF36" s="276"/>
      <c r="MOG36" s="276"/>
      <c r="MOH36" s="276"/>
      <c r="MOI36" s="276"/>
      <c r="MOJ36" s="276"/>
      <c r="MOK36" s="276"/>
      <c r="MOL36" s="276"/>
      <c r="MOM36" s="276"/>
      <c r="MON36" s="276"/>
      <c r="MOO36" s="276"/>
      <c r="MOP36" s="276"/>
      <c r="MOQ36" s="276"/>
      <c r="MOR36" s="276"/>
      <c r="MOS36" s="276"/>
      <c r="MOT36" s="276"/>
      <c r="MOU36" s="276"/>
      <c r="MOV36" s="276"/>
      <c r="MOW36" s="276"/>
      <c r="MOX36" s="276"/>
      <c r="MOY36" s="276"/>
      <c r="MOZ36" s="276"/>
      <c r="MPA36" s="276"/>
      <c r="MPB36" s="276"/>
      <c r="MPC36" s="276"/>
      <c r="MPD36" s="276"/>
      <c r="MPE36" s="276"/>
      <c r="MPF36" s="276"/>
      <c r="MPG36" s="276"/>
      <c r="MPH36" s="276"/>
      <c r="MPI36" s="276"/>
      <c r="MPJ36" s="276"/>
      <c r="MPK36" s="276"/>
      <c r="MPL36" s="276"/>
      <c r="MPM36" s="276"/>
      <c r="MPN36" s="276"/>
      <c r="MPO36" s="276"/>
      <c r="MPP36" s="276"/>
      <c r="MPQ36" s="276"/>
      <c r="MPR36" s="276"/>
      <c r="MPS36" s="276"/>
      <c r="MPT36" s="276"/>
      <c r="MPU36" s="276"/>
      <c r="MPV36" s="276"/>
      <c r="MPW36" s="276"/>
      <c r="MPX36" s="276"/>
      <c r="MPY36" s="276"/>
      <c r="MPZ36" s="276"/>
      <c r="MQA36" s="276"/>
      <c r="MQB36" s="276"/>
      <c r="MQC36" s="276"/>
      <c r="MQD36" s="276"/>
      <c r="MQE36" s="276"/>
      <c r="MQF36" s="276"/>
      <c r="MQG36" s="276"/>
      <c r="MQH36" s="276"/>
      <c r="MQI36" s="276"/>
      <c r="MQJ36" s="276"/>
      <c r="MQK36" s="276"/>
      <c r="MQL36" s="276"/>
      <c r="MQM36" s="276"/>
      <c r="MQN36" s="276"/>
      <c r="MQO36" s="276"/>
      <c r="MQP36" s="276"/>
      <c r="MQQ36" s="276"/>
      <c r="MQR36" s="276"/>
      <c r="MQS36" s="276"/>
      <c r="MQT36" s="276"/>
      <c r="MQU36" s="276"/>
      <c r="MQV36" s="276"/>
      <c r="MQW36" s="276"/>
      <c r="MQX36" s="276"/>
      <c r="MQY36" s="276"/>
      <c r="MQZ36" s="276"/>
      <c r="MRA36" s="276"/>
      <c r="MRB36" s="276"/>
      <c r="MRC36" s="276"/>
      <c r="MRD36" s="276"/>
      <c r="MRE36" s="276"/>
      <c r="MRF36" s="276"/>
      <c r="MRG36" s="276"/>
      <c r="MRH36" s="276"/>
      <c r="MRI36" s="276"/>
      <c r="MRJ36" s="276"/>
      <c r="MRK36" s="276"/>
      <c r="MRL36" s="276"/>
      <c r="MRM36" s="276"/>
      <c r="MRN36" s="276"/>
      <c r="MRO36" s="276"/>
      <c r="MRP36" s="276"/>
      <c r="MRQ36" s="276"/>
      <c r="MRR36" s="276"/>
      <c r="MRS36" s="276"/>
      <c r="MRT36" s="276"/>
      <c r="MRU36" s="276"/>
      <c r="MRV36" s="276"/>
      <c r="MRW36" s="276"/>
      <c r="MRX36" s="276"/>
      <c r="MRY36" s="276"/>
      <c r="MRZ36" s="276"/>
      <c r="MSA36" s="276"/>
      <c r="MSB36" s="276"/>
      <c r="MSC36" s="276"/>
      <c r="MSD36" s="276"/>
      <c r="MSE36" s="276"/>
      <c r="MSF36" s="276"/>
      <c r="MSG36" s="276"/>
      <c r="MSH36" s="276"/>
      <c r="MSI36" s="276"/>
      <c r="MSJ36" s="276"/>
      <c r="MSK36" s="276"/>
      <c r="MSL36" s="276"/>
      <c r="MSM36" s="276"/>
      <c r="MSN36" s="276"/>
      <c r="MSO36" s="276"/>
      <c r="MSP36" s="276"/>
      <c r="MSQ36" s="276"/>
      <c r="MSR36" s="276"/>
      <c r="MSS36" s="276"/>
      <c r="MST36" s="276"/>
      <c r="MSU36" s="276"/>
      <c r="MSV36" s="276"/>
      <c r="MSW36" s="276"/>
      <c r="MSX36" s="276"/>
      <c r="MSY36" s="276"/>
      <c r="MSZ36" s="276"/>
      <c r="MTA36" s="276"/>
      <c r="MTB36" s="276"/>
      <c r="MTC36" s="276"/>
      <c r="MTD36" s="276"/>
      <c r="MTE36" s="276"/>
      <c r="MTF36" s="276"/>
      <c r="MTG36" s="276"/>
      <c r="MTH36" s="276"/>
      <c r="MTI36" s="276"/>
      <c r="MTJ36" s="276"/>
      <c r="MTK36" s="276"/>
      <c r="MTL36" s="276"/>
      <c r="MTM36" s="276"/>
      <c r="MTN36" s="276"/>
      <c r="MTO36" s="276"/>
      <c r="MTP36" s="276"/>
      <c r="MTQ36" s="276"/>
      <c r="MTR36" s="276"/>
      <c r="MTS36" s="276"/>
      <c r="MTT36" s="276"/>
      <c r="MTU36" s="276"/>
      <c r="MTV36" s="276"/>
      <c r="MTW36" s="276"/>
      <c r="MTX36" s="276"/>
      <c r="MTY36" s="276"/>
      <c r="MTZ36" s="276"/>
      <c r="MUA36" s="276"/>
      <c r="MUB36" s="276"/>
      <c r="MUC36" s="276"/>
      <c r="MUD36" s="276"/>
      <c r="MUE36" s="276"/>
      <c r="MUF36" s="276"/>
      <c r="MUG36" s="276"/>
      <c r="MUH36" s="276"/>
      <c r="MUI36" s="276"/>
      <c r="MUJ36" s="276"/>
      <c r="MUK36" s="276"/>
      <c r="MUL36" s="276"/>
      <c r="MUM36" s="276"/>
      <c r="MUN36" s="276"/>
      <c r="MUO36" s="276"/>
      <c r="MUP36" s="276"/>
      <c r="MUQ36" s="276"/>
      <c r="MUR36" s="276"/>
      <c r="MUS36" s="276"/>
      <c r="MUT36" s="276"/>
      <c r="MUU36" s="276"/>
      <c r="MUV36" s="276"/>
      <c r="MUW36" s="276"/>
      <c r="MUX36" s="276"/>
      <c r="MUY36" s="276"/>
      <c r="MUZ36" s="276"/>
      <c r="MVA36" s="276"/>
      <c r="MVB36" s="276"/>
      <c r="MVC36" s="276"/>
      <c r="MVD36" s="276"/>
      <c r="MVE36" s="276"/>
      <c r="MVF36" s="276"/>
      <c r="MVG36" s="276"/>
      <c r="MVH36" s="276"/>
      <c r="MVI36" s="276"/>
      <c r="MVJ36" s="276"/>
      <c r="MVK36" s="276"/>
      <c r="MVL36" s="276"/>
      <c r="MVM36" s="276"/>
      <c r="MVN36" s="276"/>
      <c r="MVO36" s="276"/>
      <c r="MVP36" s="276"/>
      <c r="MVQ36" s="276"/>
      <c r="MVR36" s="276"/>
      <c r="MVS36" s="276"/>
      <c r="MVT36" s="276"/>
      <c r="MVU36" s="276"/>
      <c r="MVV36" s="276"/>
      <c r="MVW36" s="276"/>
      <c r="MVX36" s="276"/>
      <c r="MVY36" s="276"/>
      <c r="MVZ36" s="276"/>
      <c r="MWA36" s="276"/>
      <c r="MWB36" s="276"/>
      <c r="MWC36" s="276"/>
      <c r="MWD36" s="276"/>
      <c r="MWE36" s="276"/>
      <c r="MWF36" s="276"/>
      <c r="MWG36" s="276"/>
      <c r="MWH36" s="276"/>
      <c r="MWI36" s="276"/>
      <c r="MWJ36" s="276"/>
      <c r="MWK36" s="276"/>
      <c r="MWL36" s="276"/>
      <c r="MWM36" s="276"/>
      <c r="MWN36" s="276"/>
      <c r="MWO36" s="276"/>
      <c r="MWP36" s="276"/>
      <c r="MWQ36" s="276"/>
      <c r="MWR36" s="276"/>
      <c r="MWS36" s="276"/>
      <c r="MWT36" s="276"/>
      <c r="MWU36" s="276"/>
      <c r="MWV36" s="276"/>
      <c r="MWW36" s="276"/>
      <c r="MWX36" s="276"/>
      <c r="MWY36" s="276"/>
      <c r="MWZ36" s="276"/>
      <c r="MXA36" s="276"/>
      <c r="MXB36" s="276"/>
      <c r="MXC36" s="276"/>
      <c r="MXD36" s="276"/>
      <c r="MXE36" s="276"/>
      <c r="MXF36" s="276"/>
      <c r="MXG36" s="276"/>
      <c r="MXH36" s="276"/>
      <c r="MXI36" s="276"/>
      <c r="MXJ36" s="276"/>
      <c r="MXK36" s="276"/>
      <c r="MXL36" s="276"/>
      <c r="MXM36" s="276"/>
      <c r="MXN36" s="276"/>
      <c r="MXO36" s="276"/>
      <c r="MXP36" s="276"/>
      <c r="MXQ36" s="276"/>
      <c r="MXR36" s="276"/>
      <c r="MXS36" s="276"/>
      <c r="MXT36" s="276"/>
      <c r="MXU36" s="276"/>
      <c r="MXV36" s="276"/>
      <c r="MXW36" s="276"/>
      <c r="MXX36" s="276"/>
      <c r="MXY36" s="276"/>
      <c r="MXZ36" s="276"/>
      <c r="MYA36" s="276"/>
      <c r="MYB36" s="276"/>
      <c r="MYC36" s="276"/>
      <c r="MYD36" s="276"/>
      <c r="MYE36" s="276"/>
      <c r="MYF36" s="276"/>
      <c r="MYG36" s="276"/>
      <c r="MYH36" s="276"/>
      <c r="MYI36" s="276"/>
      <c r="MYJ36" s="276"/>
      <c r="MYK36" s="276"/>
      <c r="MYL36" s="276"/>
      <c r="MYM36" s="276"/>
      <c r="MYN36" s="276"/>
      <c r="MYO36" s="276"/>
      <c r="MYP36" s="276"/>
      <c r="MYQ36" s="276"/>
      <c r="MYR36" s="276"/>
      <c r="MYS36" s="276"/>
      <c r="MYT36" s="276"/>
      <c r="MYU36" s="276"/>
      <c r="MYV36" s="276"/>
      <c r="MYW36" s="276"/>
      <c r="MYX36" s="276"/>
      <c r="MYY36" s="276"/>
      <c r="MYZ36" s="276"/>
      <c r="MZA36" s="276"/>
      <c r="MZB36" s="276"/>
      <c r="MZC36" s="276"/>
      <c r="MZD36" s="276"/>
      <c r="MZE36" s="276"/>
      <c r="MZF36" s="276"/>
      <c r="MZG36" s="276"/>
      <c r="MZH36" s="276"/>
      <c r="MZI36" s="276"/>
      <c r="MZJ36" s="276"/>
      <c r="MZK36" s="276"/>
      <c r="MZL36" s="276"/>
      <c r="MZM36" s="276"/>
      <c r="MZN36" s="276"/>
      <c r="MZO36" s="276"/>
      <c r="MZP36" s="276"/>
      <c r="MZQ36" s="276"/>
      <c r="MZR36" s="276"/>
      <c r="MZS36" s="276"/>
      <c r="MZT36" s="276"/>
      <c r="MZU36" s="276"/>
      <c r="MZV36" s="276"/>
      <c r="MZW36" s="276"/>
      <c r="MZX36" s="276"/>
      <c r="MZY36" s="276"/>
      <c r="MZZ36" s="276"/>
      <c r="NAA36" s="276"/>
      <c r="NAB36" s="276"/>
      <c r="NAC36" s="276"/>
      <c r="NAD36" s="276"/>
      <c r="NAE36" s="276"/>
      <c r="NAF36" s="276"/>
      <c r="NAG36" s="276"/>
      <c r="NAH36" s="276"/>
      <c r="NAI36" s="276"/>
      <c r="NAJ36" s="276"/>
      <c r="NAK36" s="276"/>
      <c r="NAL36" s="276"/>
      <c r="NAM36" s="276"/>
      <c r="NAN36" s="276"/>
      <c r="NAO36" s="276"/>
      <c r="NAP36" s="276"/>
      <c r="NAQ36" s="276"/>
      <c r="NAR36" s="276"/>
      <c r="NAS36" s="276"/>
      <c r="NAT36" s="276"/>
      <c r="NAU36" s="276"/>
      <c r="NAV36" s="276"/>
      <c r="NAW36" s="276"/>
      <c r="NAX36" s="276"/>
      <c r="NAY36" s="276"/>
      <c r="NAZ36" s="276"/>
      <c r="NBA36" s="276"/>
      <c r="NBB36" s="276"/>
      <c r="NBC36" s="276"/>
      <c r="NBD36" s="276"/>
      <c r="NBE36" s="276"/>
      <c r="NBF36" s="276"/>
      <c r="NBG36" s="276"/>
      <c r="NBH36" s="276"/>
      <c r="NBI36" s="276"/>
      <c r="NBJ36" s="276"/>
      <c r="NBK36" s="276"/>
      <c r="NBL36" s="276"/>
      <c r="NBM36" s="276"/>
      <c r="NBN36" s="276"/>
      <c r="NBO36" s="276"/>
      <c r="NBP36" s="276"/>
      <c r="NBQ36" s="276"/>
      <c r="NBR36" s="276"/>
      <c r="NBS36" s="276"/>
      <c r="NBT36" s="276"/>
      <c r="NBU36" s="276"/>
      <c r="NBV36" s="276"/>
      <c r="NBW36" s="276"/>
      <c r="NBX36" s="276"/>
      <c r="NBY36" s="276"/>
      <c r="NBZ36" s="276"/>
      <c r="NCA36" s="276"/>
      <c r="NCB36" s="276"/>
      <c r="NCC36" s="276"/>
      <c r="NCD36" s="276"/>
      <c r="NCE36" s="276"/>
      <c r="NCF36" s="276"/>
      <c r="NCG36" s="276"/>
      <c r="NCH36" s="276"/>
      <c r="NCI36" s="276"/>
      <c r="NCJ36" s="276"/>
      <c r="NCK36" s="276"/>
      <c r="NCL36" s="276"/>
      <c r="NCM36" s="276"/>
      <c r="NCN36" s="276"/>
      <c r="NCO36" s="276"/>
      <c r="NCP36" s="276"/>
      <c r="NCQ36" s="276"/>
      <c r="NCR36" s="276"/>
      <c r="NCS36" s="276"/>
      <c r="NCT36" s="276"/>
      <c r="NCU36" s="276"/>
      <c r="NCV36" s="276"/>
      <c r="NCW36" s="276"/>
      <c r="NCX36" s="276"/>
      <c r="NCY36" s="276"/>
      <c r="NCZ36" s="276"/>
      <c r="NDA36" s="276"/>
      <c r="NDB36" s="276"/>
      <c r="NDC36" s="276"/>
      <c r="NDD36" s="276"/>
      <c r="NDE36" s="276"/>
      <c r="NDF36" s="276"/>
      <c r="NDG36" s="276"/>
      <c r="NDH36" s="276"/>
      <c r="NDI36" s="276"/>
      <c r="NDJ36" s="276"/>
      <c r="NDK36" s="276"/>
      <c r="NDL36" s="276"/>
      <c r="NDM36" s="276"/>
      <c r="NDN36" s="276"/>
      <c r="NDO36" s="276"/>
      <c r="NDP36" s="276"/>
      <c r="NDQ36" s="276"/>
      <c r="NDR36" s="276"/>
      <c r="NDS36" s="276"/>
      <c r="NDT36" s="276"/>
      <c r="NDU36" s="276"/>
      <c r="NDV36" s="276"/>
      <c r="NDW36" s="276"/>
      <c r="NDX36" s="276"/>
      <c r="NDY36" s="276"/>
      <c r="NDZ36" s="276"/>
      <c r="NEA36" s="276"/>
      <c r="NEB36" s="276"/>
      <c r="NEC36" s="276"/>
      <c r="NED36" s="276"/>
      <c r="NEE36" s="276"/>
      <c r="NEF36" s="276"/>
      <c r="NEG36" s="276"/>
      <c r="NEH36" s="276"/>
      <c r="NEI36" s="276"/>
      <c r="NEJ36" s="276"/>
      <c r="NEK36" s="276"/>
      <c r="NEL36" s="276"/>
      <c r="NEM36" s="276"/>
      <c r="NEN36" s="276"/>
      <c r="NEO36" s="276"/>
      <c r="NEP36" s="276"/>
      <c r="NEQ36" s="276"/>
      <c r="NER36" s="276"/>
      <c r="NES36" s="276"/>
      <c r="NET36" s="276"/>
      <c r="NEU36" s="276"/>
      <c r="NEV36" s="276"/>
      <c r="NEW36" s="276"/>
      <c r="NEX36" s="276"/>
      <c r="NEY36" s="276"/>
      <c r="NEZ36" s="276"/>
      <c r="NFA36" s="276"/>
      <c r="NFB36" s="276"/>
      <c r="NFC36" s="276"/>
      <c r="NFD36" s="276"/>
      <c r="NFE36" s="276"/>
      <c r="NFF36" s="276"/>
      <c r="NFG36" s="276"/>
      <c r="NFH36" s="276"/>
      <c r="NFI36" s="276"/>
      <c r="NFJ36" s="276"/>
      <c r="NFK36" s="276"/>
      <c r="NFL36" s="276"/>
      <c r="NFM36" s="276"/>
      <c r="NFN36" s="276"/>
      <c r="NFO36" s="276"/>
      <c r="NFP36" s="276"/>
      <c r="NFQ36" s="276"/>
      <c r="NFR36" s="276"/>
      <c r="NFS36" s="276"/>
      <c r="NFT36" s="276"/>
      <c r="NFU36" s="276"/>
      <c r="NFV36" s="276"/>
      <c r="NFW36" s="276"/>
      <c r="NFX36" s="276"/>
      <c r="NFY36" s="276"/>
      <c r="NFZ36" s="276"/>
      <c r="NGA36" s="276"/>
      <c r="NGB36" s="276"/>
      <c r="NGC36" s="276"/>
      <c r="NGD36" s="276"/>
      <c r="NGE36" s="276"/>
      <c r="NGF36" s="276"/>
      <c r="NGG36" s="276"/>
      <c r="NGH36" s="276"/>
      <c r="NGI36" s="276"/>
      <c r="NGJ36" s="276"/>
      <c r="NGK36" s="276"/>
      <c r="NGL36" s="276"/>
      <c r="NGM36" s="276"/>
      <c r="NGN36" s="276"/>
      <c r="NGO36" s="276"/>
      <c r="NGP36" s="276"/>
      <c r="NGQ36" s="276"/>
      <c r="NGR36" s="276"/>
      <c r="NGS36" s="276"/>
      <c r="NGT36" s="276"/>
      <c r="NGU36" s="276"/>
      <c r="NGV36" s="276"/>
      <c r="NGW36" s="276"/>
      <c r="NGX36" s="276"/>
      <c r="NGY36" s="276"/>
      <c r="NGZ36" s="276"/>
      <c r="NHA36" s="276"/>
      <c r="NHB36" s="276"/>
      <c r="NHC36" s="276"/>
      <c r="NHD36" s="276"/>
      <c r="NHE36" s="276"/>
      <c r="NHF36" s="276"/>
      <c r="NHG36" s="276"/>
      <c r="NHH36" s="276"/>
      <c r="NHI36" s="276"/>
      <c r="NHJ36" s="276"/>
      <c r="NHK36" s="276"/>
      <c r="NHL36" s="276"/>
      <c r="NHM36" s="276"/>
      <c r="NHN36" s="276"/>
      <c r="NHO36" s="276"/>
      <c r="NHP36" s="276"/>
      <c r="NHQ36" s="276"/>
      <c r="NHR36" s="276"/>
      <c r="NHS36" s="276"/>
      <c r="NHT36" s="276"/>
      <c r="NHU36" s="276"/>
      <c r="NHV36" s="276"/>
      <c r="NHW36" s="276"/>
      <c r="NHX36" s="276"/>
      <c r="NHY36" s="276"/>
      <c r="NHZ36" s="276"/>
      <c r="NIA36" s="276"/>
      <c r="NIB36" s="276"/>
      <c r="NIC36" s="276"/>
      <c r="NID36" s="276"/>
      <c r="NIE36" s="276"/>
      <c r="NIF36" s="276"/>
      <c r="NIG36" s="276"/>
      <c r="NIH36" s="276"/>
      <c r="NII36" s="276"/>
      <c r="NIJ36" s="276"/>
      <c r="NIK36" s="276"/>
      <c r="NIL36" s="276"/>
      <c r="NIM36" s="276"/>
      <c r="NIN36" s="276"/>
      <c r="NIO36" s="276"/>
      <c r="NIP36" s="276"/>
      <c r="NIQ36" s="276"/>
      <c r="NIR36" s="276"/>
      <c r="NIS36" s="276"/>
      <c r="NIT36" s="276"/>
      <c r="NIU36" s="276"/>
      <c r="NIV36" s="276"/>
      <c r="NIW36" s="276"/>
      <c r="NIX36" s="276"/>
      <c r="NIY36" s="276"/>
      <c r="NIZ36" s="276"/>
      <c r="NJA36" s="276"/>
      <c r="NJB36" s="276"/>
      <c r="NJC36" s="276"/>
      <c r="NJD36" s="276"/>
      <c r="NJE36" s="276"/>
      <c r="NJF36" s="276"/>
      <c r="NJG36" s="276"/>
      <c r="NJH36" s="276"/>
      <c r="NJI36" s="276"/>
      <c r="NJJ36" s="276"/>
      <c r="NJK36" s="276"/>
      <c r="NJL36" s="276"/>
      <c r="NJM36" s="276"/>
      <c r="NJN36" s="276"/>
      <c r="NJO36" s="276"/>
      <c r="NJP36" s="276"/>
      <c r="NJQ36" s="276"/>
      <c r="NJR36" s="276"/>
      <c r="NJS36" s="276"/>
      <c r="NJT36" s="276"/>
      <c r="NJU36" s="276"/>
      <c r="NJV36" s="276"/>
      <c r="NJW36" s="276"/>
      <c r="NJX36" s="276"/>
      <c r="NJY36" s="276"/>
      <c r="NJZ36" s="276"/>
      <c r="NKA36" s="276"/>
      <c r="NKB36" s="276"/>
      <c r="NKC36" s="276"/>
      <c r="NKD36" s="276"/>
      <c r="NKE36" s="276"/>
      <c r="NKF36" s="276"/>
      <c r="NKG36" s="276"/>
      <c r="NKH36" s="276"/>
      <c r="NKI36" s="276"/>
      <c r="NKJ36" s="276"/>
      <c r="NKK36" s="276"/>
      <c r="NKL36" s="276"/>
      <c r="NKM36" s="276"/>
      <c r="NKN36" s="276"/>
      <c r="NKO36" s="276"/>
      <c r="NKP36" s="276"/>
      <c r="NKQ36" s="276"/>
      <c r="NKR36" s="276"/>
      <c r="NKS36" s="276"/>
      <c r="NKT36" s="276"/>
      <c r="NKU36" s="276"/>
      <c r="NKV36" s="276"/>
      <c r="NKW36" s="276"/>
      <c r="NKX36" s="276"/>
      <c r="NKY36" s="276"/>
      <c r="NKZ36" s="276"/>
      <c r="NLA36" s="276"/>
      <c r="NLB36" s="276"/>
      <c r="NLC36" s="276"/>
      <c r="NLD36" s="276"/>
      <c r="NLE36" s="276"/>
      <c r="NLF36" s="276"/>
      <c r="NLG36" s="276"/>
      <c r="NLH36" s="276"/>
      <c r="NLI36" s="276"/>
      <c r="NLJ36" s="276"/>
      <c r="NLK36" s="276"/>
      <c r="NLL36" s="276"/>
      <c r="NLM36" s="276"/>
      <c r="NLN36" s="276"/>
      <c r="NLO36" s="276"/>
      <c r="NLP36" s="276"/>
      <c r="NLQ36" s="276"/>
      <c r="NLR36" s="276"/>
      <c r="NLS36" s="276"/>
      <c r="NLT36" s="276"/>
      <c r="NLU36" s="276"/>
      <c r="NLV36" s="276"/>
      <c r="NLW36" s="276"/>
      <c r="NLX36" s="276"/>
      <c r="NLY36" s="276"/>
      <c r="NLZ36" s="276"/>
      <c r="NMA36" s="276"/>
      <c r="NMB36" s="276"/>
      <c r="NMC36" s="276"/>
      <c r="NMD36" s="276"/>
      <c r="NME36" s="276"/>
      <c r="NMF36" s="276"/>
      <c r="NMG36" s="276"/>
      <c r="NMH36" s="276"/>
      <c r="NMI36" s="276"/>
      <c r="NMJ36" s="276"/>
      <c r="NMK36" s="276"/>
      <c r="NML36" s="276"/>
      <c r="NMM36" s="276"/>
      <c r="NMN36" s="276"/>
      <c r="NMO36" s="276"/>
      <c r="NMP36" s="276"/>
      <c r="NMQ36" s="276"/>
      <c r="NMR36" s="276"/>
      <c r="NMS36" s="276"/>
      <c r="NMT36" s="276"/>
      <c r="NMU36" s="276"/>
      <c r="NMV36" s="276"/>
      <c r="NMW36" s="276"/>
      <c r="NMX36" s="276"/>
      <c r="NMY36" s="276"/>
      <c r="NMZ36" s="276"/>
      <c r="NNA36" s="276"/>
      <c r="NNB36" s="276"/>
      <c r="NNC36" s="276"/>
      <c r="NND36" s="276"/>
      <c r="NNE36" s="276"/>
      <c r="NNF36" s="276"/>
      <c r="NNG36" s="276"/>
      <c r="NNH36" s="276"/>
      <c r="NNI36" s="276"/>
      <c r="NNJ36" s="276"/>
      <c r="NNK36" s="276"/>
      <c r="NNL36" s="276"/>
      <c r="NNM36" s="276"/>
      <c r="NNN36" s="276"/>
      <c r="NNO36" s="276"/>
      <c r="NNP36" s="276"/>
      <c r="NNQ36" s="276"/>
      <c r="NNR36" s="276"/>
      <c r="NNS36" s="276"/>
      <c r="NNT36" s="276"/>
      <c r="NNU36" s="276"/>
      <c r="NNV36" s="276"/>
      <c r="NNW36" s="276"/>
      <c r="NNX36" s="276"/>
      <c r="NNY36" s="276"/>
      <c r="NNZ36" s="276"/>
      <c r="NOA36" s="276"/>
      <c r="NOB36" s="276"/>
      <c r="NOC36" s="276"/>
      <c r="NOD36" s="276"/>
      <c r="NOE36" s="276"/>
      <c r="NOF36" s="276"/>
      <c r="NOG36" s="276"/>
      <c r="NOH36" s="276"/>
      <c r="NOI36" s="276"/>
      <c r="NOJ36" s="276"/>
      <c r="NOK36" s="276"/>
      <c r="NOL36" s="276"/>
      <c r="NOM36" s="276"/>
      <c r="NON36" s="276"/>
      <c r="NOO36" s="276"/>
      <c r="NOP36" s="276"/>
      <c r="NOQ36" s="276"/>
      <c r="NOR36" s="276"/>
      <c r="NOS36" s="276"/>
      <c r="NOT36" s="276"/>
      <c r="NOU36" s="276"/>
      <c r="NOV36" s="276"/>
      <c r="NOW36" s="276"/>
      <c r="NOX36" s="276"/>
      <c r="NOY36" s="276"/>
      <c r="NOZ36" s="276"/>
      <c r="NPA36" s="276"/>
      <c r="NPB36" s="276"/>
      <c r="NPC36" s="276"/>
      <c r="NPD36" s="276"/>
      <c r="NPE36" s="276"/>
      <c r="NPF36" s="276"/>
      <c r="NPG36" s="276"/>
      <c r="NPH36" s="276"/>
      <c r="NPI36" s="276"/>
      <c r="NPJ36" s="276"/>
      <c r="NPK36" s="276"/>
      <c r="NPL36" s="276"/>
      <c r="NPM36" s="276"/>
      <c r="NPN36" s="276"/>
      <c r="NPO36" s="276"/>
      <c r="NPP36" s="276"/>
      <c r="NPQ36" s="276"/>
      <c r="NPR36" s="276"/>
      <c r="NPS36" s="276"/>
      <c r="NPT36" s="276"/>
      <c r="NPU36" s="276"/>
      <c r="NPV36" s="276"/>
      <c r="NPW36" s="276"/>
      <c r="NPX36" s="276"/>
      <c r="NPY36" s="276"/>
      <c r="NPZ36" s="276"/>
      <c r="NQA36" s="276"/>
      <c r="NQB36" s="276"/>
      <c r="NQC36" s="276"/>
      <c r="NQD36" s="276"/>
      <c r="NQE36" s="276"/>
      <c r="NQF36" s="276"/>
      <c r="NQG36" s="276"/>
      <c r="NQH36" s="276"/>
      <c r="NQI36" s="276"/>
      <c r="NQJ36" s="276"/>
      <c r="NQK36" s="276"/>
      <c r="NQL36" s="276"/>
      <c r="NQM36" s="276"/>
      <c r="NQN36" s="276"/>
      <c r="NQO36" s="276"/>
      <c r="NQP36" s="276"/>
      <c r="NQQ36" s="276"/>
      <c r="NQR36" s="276"/>
      <c r="NQS36" s="276"/>
      <c r="NQT36" s="276"/>
      <c r="NQU36" s="276"/>
      <c r="NQV36" s="276"/>
      <c r="NQW36" s="276"/>
      <c r="NQX36" s="276"/>
      <c r="NQY36" s="276"/>
      <c r="NQZ36" s="276"/>
      <c r="NRA36" s="276"/>
      <c r="NRB36" s="276"/>
      <c r="NRC36" s="276"/>
      <c r="NRD36" s="276"/>
      <c r="NRE36" s="276"/>
      <c r="NRF36" s="276"/>
      <c r="NRG36" s="276"/>
      <c r="NRH36" s="276"/>
      <c r="NRI36" s="276"/>
      <c r="NRJ36" s="276"/>
      <c r="NRK36" s="276"/>
      <c r="NRL36" s="276"/>
      <c r="NRM36" s="276"/>
      <c r="NRN36" s="276"/>
      <c r="NRO36" s="276"/>
      <c r="NRP36" s="276"/>
      <c r="NRQ36" s="276"/>
      <c r="NRR36" s="276"/>
      <c r="NRS36" s="276"/>
      <c r="NRT36" s="276"/>
      <c r="NRU36" s="276"/>
      <c r="NRV36" s="276"/>
      <c r="NRW36" s="276"/>
      <c r="NRX36" s="276"/>
      <c r="NRY36" s="276"/>
      <c r="NRZ36" s="276"/>
      <c r="NSA36" s="276"/>
      <c r="NSB36" s="276"/>
      <c r="NSC36" s="276"/>
      <c r="NSD36" s="276"/>
      <c r="NSE36" s="276"/>
      <c r="NSF36" s="276"/>
      <c r="NSG36" s="276"/>
      <c r="NSH36" s="276"/>
      <c r="NSI36" s="276"/>
      <c r="NSJ36" s="276"/>
      <c r="NSK36" s="276"/>
      <c r="NSL36" s="276"/>
      <c r="NSM36" s="276"/>
      <c r="NSN36" s="276"/>
      <c r="NSO36" s="276"/>
      <c r="NSP36" s="276"/>
      <c r="NSQ36" s="276"/>
      <c r="NSR36" s="276"/>
      <c r="NSS36" s="276"/>
      <c r="NST36" s="276"/>
      <c r="NSU36" s="276"/>
      <c r="NSV36" s="276"/>
      <c r="NSW36" s="276"/>
      <c r="NSX36" s="276"/>
      <c r="NSY36" s="276"/>
      <c r="NSZ36" s="276"/>
      <c r="NTA36" s="276"/>
      <c r="NTB36" s="276"/>
      <c r="NTC36" s="276"/>
      <c r="NTD36" s="276"/>
      <c r="NTE36" s="276"/>
      <c r="NTF36" s="276"/>
      <c r="NTG36" s="276"/>
      <c r="NTH36" s="276"/>
      <c r="NTI36" s="276"/>
      <c r="NTJ36" s="276"/>
      <c r="NTK36" s="276"/>
      <c r="NTL36" s="276"/>
      <c r="NTM36" s="276"/>
      <c r="NTN36" s="276"/>
      <c r="NTO36" s="276"/>
      <c r="NTP36" s="276"/>
      <c r="NTQ36" s="276"/>
      <c r="NTR36" s="276"/>
      <c r="NTS36" s="276"/>
      <c r="NTT36" s="276"/>
      <c r="NTU36" s="276"/>
      <c r="NTV36" s="276"/>
      <c r="NTW36" s="276"/>
      <c r="NTX36" s="276"/>
      <c r="NTY36" s="276"/>
      <c r="NTZ36" s="276"/>
      <c r="NUA36" s="276"/>
      <c r="NUB36" s="276"/>
      <c r="NUC36" s="276"/>
      <c r="NUD36" s="276"/>
      <c r="NUE36" s="276"/>
      <c r="NUF36" s="276"/>
      <c r="NUG36" s="276"/>
      <c r="NUH36" s="276"/>
      <c r="NUI36" s="276"/>
      <c r="NUJ36" s="276"/>
      <c r="NUK36" s="276"/>
      <c r="NUL36" s="276"/>
      <c r="NUM36" s="276"/>
      <c r="NUN36" s="276"/>
      <c r="NUO36" s="276"/>
      <c r="NUP36" s="276"/>
      <c r="NUQ36" s="276"/>
      <c r="NUR36" s="276"/>
      <c r="NUS36" s="276"/>
      <c r="NUT36" s="276"/>
      <c r="NUU36" s="276"/>
      <c r="NUV36" s="276"/>
      <c r="NUW36" s="276"/>
      <c r="NUX36" s="276"/>
      <c r="NUY36" s="276"/>
      <c r="NUZ36" s="276"/>
      <c r="NVA36" s="276"/>
      <c r="NVB36" s="276"/>
      <c r="NVC36" s="276"/>
      <c r="NVD36" s="276"/>
      <c r="NVE36" s="276"/>
      <c r="NVF36" s="276"/>
      <c r="NVG36" s="276"/>
      <c r="NVH36" s="276"/>
      <c r="NVI36" s="276"/>
      <c r="NVJ36" s="276"/>
      <c r="NVK36" s="276"/>
      <c r="NVL36" s="276"/>
      <c r="NVM36" s="276"/>
      <c r="NVN36" s="276"/>
      <c r="NVO36" s="276"/>
      <c r="NVP36" s="276"/>
      <c r="NVQ36" s="276"/>
      <c r="NVR36" s="276"/>
      <c r="NVS36" s="276"/>
      <c r="NVT36" s="276"/>
      <c r="NVU36" s="276"/>
      <c r="NVV36" s="276"/>
      <c r="NVW36" s="276"/>
      <c r="NVX36" s="276"/>
      <c r="NVY36" s="276"/>
      <c r="NVZ36" s="276"/>
      <c r="NWA36" s="276"/>
      <c r="NWB36" s="276"/>
      <c r="NWC36" s="276"/>
      <c r="NWD36" s="276"/>
      <c r="NWE36" s="276"/>
      <c r="NWF36" s="276"/>
      <c r="NWG36" s="276"/>
      <c r="NWH36" s="276"/>
      <c r="NWI36" s="276"/>
      <c r="NWJ36" s="276"/>
      <c r="NWK36" s="276"/>
      <c r="NWL36" s="276"/>
      <c r="NWM36" s="276"/>
      <c r="NWN36" s="276"/>
      <c r="NWO36" s="276"/>
      <c r="NWP36" s="276"/>
      <c r="NWQ36" s="276"/>
      <c r="NWR36" s="276"/>
      <c r="NWS36" s="276"/>
      <c r="NWT36" s="276"/>
      <c r="NWU36" s="276"/>
      <c r="NWV36" s="276"/>
      <c r="NWW36" s="276"/>
      <c r="NWX36" s="276"/>
      <c r="NWY36" s="276"/>
      <c r="NWZ36" s="276"/>
      <c r="NXA36" s="276"/>
      <c r="NXB36" s="276"/>
      <c r="NXC36" s="276"/>
      <c r="NXD36" s="276"/>
      <c r="NXE36" s="276"/>
      <c r="NXF36" s="276"/>
      <c r="NXG36" s="276"/>
      <c r="NXH36" s="276"/>
      <c r="NXI36" s="276"/>
      <c r="NXJ36" s="276"/>
      <c r="NXK36" s="276"/>
      <c r="NXL36" s="276"/>
      <c r="NXM36" s="276"/>
      <c r="NXN36" s="276"/>
      <c r="NXO36" s="276"/>
      <c r="NXP36" s="276"/>
      <c r="NXQ36" s="276"/>
      <c r="NXR36" s="276"/>
      <c r="NXS36" s="276"/>
      <c r="NXT36" s="276"/>
      <c r="NXU36" s="276"/>
      <c r="NXV36" s="276"/>
      <c r="NXW36" s="276"/>
      <c r="NXX36" s="276"/>
      <c r="NXY36" s="276"/>
      <c r="NXZ36" s="276"/>
      <c r="NYA36" s="276"/>
      <c r="NYB36" s="276"/>
      <c r="NYC36" s="276"/>
      <c r="NYD36" s="276"/>
      <c r="NYE36" s="276"/>
      <c r="NYF36" s="276"/>
      <c r="NYG36" s="276"/>
      <c r="NYH36" s="276"/>
      <c r="NYI36" s="276"/>
      <c r="NYJ36" s="276"/>
      <c r="NYK36" s="276"/>
      <c r="NYL36" s="276"/>
      <c r="NYM36" s="276"/>
      <c r="NYN36" s="276"/>
      <c r="NYO36" s="276"/>
      <c r="NYP36" s="276"/>
      <c r="NYQ36" s="276"/>
      <c r="NYR36" s="276"/>
      <c r="NYS36" s="276"/>
      <c r="NYT36" s="276"/>
      <c r="NYU36" s="276"/>
      <c r="NYV36" s="276"/>
      <c r="NYW36" s="276"/>
      <c r="NYX36" s="276"/>
      <c r="NYY36" s="276"/>
      <c r="NYZ36" s="276"/>
      <c r="NZA36" s="276"/>
      <c r="NZB36" s="276"/>
      <c r="NZC36" s="276"/>
      <c r="NZD36" s="276"/>
      <c r="NZE36" s="276"/>
      <c r="NZF36" s="276"/>
      <c r="NZG36" s="276"/>
      <c r="NZH36" s="276"/>
      <c r="NZI36" s="276"/>
      <c r="NZJ36" s="276"/>
      <c r="NZK36" s="276"/>
      <c r="NZL36" s="276"/>
      <c r="NZM36" s="276"/>
      <c r="NZN36" s="276"/>
      <c r="NZO36" s="276"/>
      <c r="NZP36" s="276"/>
      <c r="NZQ36" s="276"/>
      <c r="NZR36" s="276"/>
      <c r="NZS36" s="276"/>
      <c r="NZT36" s="276"/>
      <c r="NZU36" s="276"/>
      <c r="NZV36" s="276"/>
      <c r="NZW36" s="276"/>
      <c r="NZX36" s="276"/>
      <c r="NZY36" s="276"/>
      <c r="NZZ36" s="276"/>
      <c r="OAA36" s="276"/>
      <c r="OAB36" s="276"/>
      <c r="OAC36" s="276"/>
      <c r="OAD36" s="276"/>
      <c r="OAE36" s="276"/>
      <c r="OAF36" s="276"/>
      <c r="OAG36" s="276"/>
      <c r="OAH36" s="276"/>
      <c r="OAI36" s="276"/>
      <c r="OAJ36" s="276"/>
      <c r="OAK36" s="276"/>
      <c r="OAL36" s="276"/>
      <c r="OAM36" s="276"/>
      <c r="OAN36" s="276"/>
      <c r="OAO36" s="276"/>
      <c r="OAP36" s="276"/>
      <c r="OAQ36" s="276"/>
      <c r="OAR36" s="276"/>
      <c r="OAS36" s="276"/>
      <c r="OAT36" s="276"/>
      <c r="OAU36" s="276"/>
      <c r="OAV36" s="276"/>
      <c r="OAW36" s="276"/>
      <c r="OAX36" s="276"/>
      <c r="OAY36" s="276"/>
      <c r="OAZ36" s="276"/>
      <c r="OBA36" s="276"/>
      <c r="OBB36" s="276"/>
      <c r="OBC36" s="276"/>
      <c r="OBD36" s="276"/>
      <c r="OBE36" s="276"/>
      <c r="OBF36" s="276"/>
      <c r="OBG36" s="276"/>
      <c r="OBH36" s="276"/>
      <c r="OBI36" s="276"/>
      <c r="OBJ36" s="276"/>
      <c r="OBK36" s="276"/>
      <c r="OBL36" s="276"/>
      <c r="OBM36" s="276"/>
      <c r="OBN36" s="276"/>
      <c r="OBO36" s="276"/>
      <c r="OBP36" s="276"/>
      <c r="OBQ36" s="276"/>
      <c r="OBR36" s="276"/>
      <c r="OBS36" s="276"/>
      <c r="OBT36" s="276"/>
      <c r="OBU36" s="276"/>
      <c r="OBV36" s="276"/>
      <c r="OBW36" s="276"/>
      <c r="OBX36" s="276"/>
      <c r="OBY36" s="276"/>
      <c r="OBZ36" s="276"/>
      <c r="OCA36" s="276"/>
      <c r="OCB36" s="276"/>
      <c r="OCC36" s="276"/>
      <c r="OCD36" s="276"/>
      <c r="OCE36" s="276"/>
      <c r="OCF36" s="276"/>
      <c r="OCG36" s="276"/>
      <c r="OCH36" s="276"/>
      <c r="OCI36" s="276"/>
      <c r="OCJ36" s="276"/>
      <c r="OCK36" s="276"/>
      <c r="OCL36" s="276"/>
      <c r="OCM36" s="276"/>
      <c r="OCN36" s="276"/>
      <c r="OCO36" s="276"/>
      <c r="OCP36" s="276"/>
      <c r="OCQ36" s="276"/>
      <c r="OCR36" s="276"/>
      <c r="OCS36" s="276"/>
      <c r="OCT36" s="276"/>
      <c r="OCU36" s="276"/>
      <c r="OCV36" s="276"/>
      <c r="OCW36" s="276"/>
      <c r="OCX36" s="276"/>
      <c r="OCY36" s="276"/>
      <c r="OCZ36" s="276"/>
      <c r="ODA36" s="276"/>
      <c r="ODB36" s="276"/>
      <c r="ODC36" s="276"/>
      <c r="ODD36" s="276"/>
      <c r="ODE36" s="276"/>
      <c r="ODF36" s="276"/>
      <c r="ODG36" s="276"/>
      <c r="ODH36" s="276"/>
      <c r="ODI36" s="276"/>
      <c r="ODJ36" s="276"/>
      <c r="ODK36" s="276"/>
      <c r="ODL36" s="276"/>
      <c r="ODM36" s="276"/>
      <c r="ODN36" s="276"/>
      <c r="ODO36" s="276"/>
      <c r="ODP36" s="276"/>
      <c r="ODQ36" s="276"/>
      <c r="ODR36" s="276"/>
      <c r="ODS36" s="276"/>
      <c r="ODT36" s="276"/>
      <c r="ODU36" s="276"/>
      <c r="ODV36" s="276"/>
      <c r="ODW36" s="276"/>
      <c r="ODX36" s="276"/>
      <c r="ODY36" s="276"/>
      <c r="ODZ36" s="276"/>
      <c r="OEA36" s="276"/>
      <c r="OEB36" s="276"/>
      <c r="OEC36" s="276"/>
      <c r="OED36" s="276"/>
      <c r="OEE36" s="276"/>
      <c r="OEF36" s="276"/>
      <c r="OEG36" s="276"/>
      <c r="OEH36" s="276"/>
      <c r="OEI36" s="276"/>
      <c r="OEJ36" s="276"/>
      <c r="OEK36" s="276"/>
      <c r="OEL36" s="276"/>
      <c r="OEM36" s="276"/>
      <c r="OEN36" s="276"/>
      <c r="OEO36" s="276"/>
      <c r="OEP36" s="276"/>
      <c r="OEQ36" s="276"/>
      <c r="OER36" s="276"/>
      <c r="OES36" s="276"/>
      <c r="OET36" s="276"/>
      <c r="OEU36" s="276"/>
      <c r="OEV36" s="276"/>
      <c r="OEW36" s="276"/>
      <c r="OEX36" s="276"/>
      <c r="OEY36" s="276"/>
      <c r="OEZ36" s="276"/>
      <c r="OFA36" s="276"/>
      <c r="OFB36" s="276"/>
      <c r="OFC36" s="276"/>
      <c r="OFD36" s="276"/>
      <c r="OFE36" s="276"/>
      <c r="OFF36" s="276"/>
      <c r="OFG36" s="276"/>
      <c r="OFH36" s="276"/>
      <c r="OFI36" s="276"/>
      <c r="OFJ36" s="276"/>
      <c r="OFK36" s="276"/>
      <c r="OFL36" s="276"/>
      <c r="OFM36" s="276"/>
      <c r="OFN36" s="276"/>
      <c r="OFO36" s="276"/>
      <c r="OFP36" s="276"/>
      <c r="OFQ36" s="276"/>
      <c r="OFR36" s="276"/>
      <c r="OFS36" s="276"/>
      <c r="OFT36" s="276"/>
      <c r="OFU36" s="276"/>
      <c r="OFV36" s="276"/>
      <c r="OFW36" s="276"/>
      <c r="OFX36" s="276"/>
      <c r="OFY36" s="276"/>
      <c r="OFZ36" s="276"/>
      <c r="OGA36" s="276"/>
      <c r="OGB36" s="276"/>
      <c r="OGC36" s="276"/>
      <c r="OGD36" s="276"/>
      <c r="OGE36" s="276"/>
      <c r="OGF36" s="276"/>
      <c r="OGG36" s="276"/>
      <c r="OGH36" s="276"/>
      <c r="OGI36" s="276"/>
      <c r="OGJ36" s="276"/>
      <c r="OGK36" s="276"/>
      <c r="OGL36" s="276"/>
      <c r="OGM36" s="276"/>
      <c r="OGN36" s="276"/>
      <c r="OGO36" s="276"/>
      <c r="OGP36" s="276"/>
      <c r="OGQ36" s="276"/>
      <c r="OGR36" s="276"/>
      <c r="OGS36" s="276"/>
      <c r="OGT36" s="276"/>
      <c r="OGU36" s="276"/>
      <c r="OGV36" s="276"/>
      <c r="OGW36" s="276"/>
      <c r="OGX36" s="276"/>
      <c r="OGY36" s="276"/>
      <c r="OGZ36" s="276"/>
      <c r="OHA36" s="276"/>
      <c r="OHB36" s="276"/>
      <c r="OHC36" s="276"/>
      <c r="OHD36" s="276"/>
      <c r="OHE36" s="276"/>
      <c r="OHF36" s="276"/>
      <c r="OHG36" s="276"/>
      <c r="OHH36" s="276"/>
      <c r="OHI36" s="276"/>
      <c r="OHJ36" s="276"/>
      <c r="OHK36" s="276"/>
      <c r="OHL36" s="276"/>
      <c r="OHM36" s="276"/>
      <c r="OHN36" s="276"/>
      <c r="OHO36" s="276"/>
      <c r="OHP36" s="276"/>
      <c r="OHQ36" s="276"/>
      <c r="OHR36" s="276"/>
      <c r="OHS36" s="276"/>
      <c r="OHT36" s="276"/>
      <c r="OHU36" s="276"/>
      <c r="OHV36" s="276"/>
      <c r="OHW36" s="276"/>
      <c r="OHX36" s="276"/>
      <c r="OHY36" s="276"/>
      <c r="OHZ36" s="276"/>
      <c r="OIA36" s="276"/>
      <c r="OIB36" s="276"/>
      <c r="OIC36" s="276"/>
      <c r="OID36" s="276"/>
      <c r="OIE36" s="276"/>
      <c r="OIF36" s="276"/>
      <c r="OIG36" s="276"/>
      <c r="OIH36" s="276"/>
      <c r="OII36" s="276"/>
      <c r="OIJ36" s="276"/>
      <c r="OIK36" s="276"/>
      <c r="OIL36" s="276"/>
      <c r="OIM36" s="276"/>
      <c r="OIN36" s="276"/>
      <c r="OIO36" s="276"/>
      <c r="OIP36" s="276"/>
      <c r="OIQ36" s="276"/>
      <c r="OIR36" s="276"/>
      <c r="OIS36" s="276"/>
      <c r="OIT36" s="276"/>
      <c r="OIU36" s="276"/>
      <c r="OIV36" s="276"/>
      <c r="OIW36" s="276"/>
      <c r="OIX36" s="276"/>
      <c r="OIY36" s="276"/>
      <c r="OIZ36" s="276"/>
      <c r="OJA36" s="276"/>
      <c r="OJB36" s="276"/>
      <c r="OJC36" s="276"/>
      <c r="OJD36" s="276"/>
      <c r="OJE36" s="276"/>
      <c r="OJF36" s="276"/>
      <c r="OJG36" s="276"/>
      <c r="OJH36" s="276"/>
      <c r="OJI36" s="276"/>
      <c r="OJJ36" s="276"/>
      <c r="OJK36" s="276"/>
      <c r="OJL36" s="276"/>
      <c r="OJM36" s="276"/>
      <c r="OJN36" s="276"/>
      <c r="OJO36" s="276"/>
      <c r="OJP36" s="276"/>
      <c r="OJQ36" s="276"/>
      <c r="OJR36" s="276"/>
      <c r="OJS36" s="276"/>
      <c r="OJT36" s="276"/>
      <c r="OJU36" s="276"/>
      <c r="OJV36" s="276"/>
      <c r="OJW36" s="276"/>
      <c r="OJX36" s="276"/>
      <c r="OJY36" s="276"/>
      <c r="OJZ36" s="276"/>
      <c r="OKA36" s="276"/>
      <c r="OKB36" s="276"/>
      <c r="OKC36" s="276"/>
      <c r="OKD36" s="276"/>
      <c r="OKE36" s="276"/>
      <c r="OKF36" s="276"/>
      <c r="OKG36" s="276"/>
      <c r="OKH36" s="276"/>
      <c r="OKI36" s="276"/>
      <c r="OKJ36" s="276"/>
      <c r="OKK36" s="276"/>
      <c r="OKL36" s="276"/>
      <c r="OKM36" s="276"/>
      <c r="OKN36" s="276"/>
      <c r="OKO36" s="276"/>
      <c r="OKP36" s="276"/>
      <c r="OKQ36" s="276"/>
      <c r="OKR36" s="276"/>
      <c r="OKS36" s="276"/>
      <c r="OKT36" s="276"/>
      <c r="OKU36" s="276"/>
      <c r="OKV36" s="276"/>
      <c r="OKW36" s="276"/>
      <c r="OKX36" s="276"/>
      <c r="OKY36" s="276"/>
      <c r="OKZ36" s="276"/>
      <c r="OLA36" s="276"/>
      <c r="OLB36" s="276"/>
      <c r="OLC36" s="276"/>
      <c r="OLD36" s="276"/>
      <c r="OLE36" s="276"/>
      <c r="OLF36" s="276"/>
      <c r="OLG36" s="276"/>
      <c r="OLH36" s="276"/>
      <c r="OLI36" s="276"/>
      <c r="OLJ36" s="276"/>
      <c r="OLK36" s="276"/>
      <c r="OLL36" s="276"/>
      <c r="OLM36" s="276"/>
      <c r="OLN36" s="276"/>
      <c r="OLO36" s="276"/>
      <c r="OLP36" s="276"/>
      <c r="OLQ36" s="276"/>
      <c r="OLR36" s="276"/>
      <c r="OLS36" s="276"/>
      <c r="OLT36" s="276"/>
      <c r="OLU36" s="276"/>
      <c r="OLV36" s="276"/>
      <c r="OLW36" s="276"/>
      <c r="OLX36" s="276"/>
      <c r="OLY36" s="276"/>
      <c r="OLZ36" s="276"/>
      <c r="OMA36" s="276"/>
      <c r="OMB36" s="276"/>
      <c r="OMC36" s="276"/>
      <c r="OMD36" s="276"/>
      <c r="OME36" s="276"/>
      <c r="OMF36" s="276"/>
      <c r="OMG36" s="276"/>
      <c r="OMH36" s="276"/>
      <c r="OMI36" s="276"/>
      <c r="OMJ36" s="276"/>
      <c r="OMK36" s="276"/>
      <c r="OML36" s="276"/>
      <c r="OMM36" s="276"/>
      <c r="OMN36" s="276"/>
      <c r="OMO36" s="276"/>
      <c r="OMP36" s="276"/>
      <c r="OMQ36" s="276"/>
      <c r="OMR36" s="276"/>
      <c r="OMS36" s="276"/>
      <c r="OMT36" s="276"/>
      <c r="OMU36" s="276"/>
      <c r="OMV36" s="276"/>
      <c r="OMW36" s="276"/>
      <c r="OMX36" s="276"/>
      <c r="OMY36" s="276"/>
      <c r="OMZ36" s="276"/>
      <c r="ONA36" s="276"/>
      <c r="ONB36" s="276"/>
      <c r="ONC36" s="276"/>
      <c r="OND36" s="276"/>
      <c r="ONE36" s="276"/>
      <c r="ONF36" s="276"/>
      <c r="ONG36" s="276"/>
      <c r="ONH36" s="276"/>
      <c r="ONI36" s="276"/>
      <c r="ONJ36" s="276"/>
      <c r="ONK36" s="276"/>
      <c r="ONL36" s="276"/>
      <c r="ONM36" s="276"/>
      <c r="ONN36" s="276"/>
      <c r="ONO36" s="276"/>
      <c r="ONP36" s="276"/>
      <c r="ONQ36" s="276"/>
      <c r="ONR36" s="276"/>
      <c r="ONS36" s="276"/>
      <c r="ONT36" s="276"/>
      <c r="ONU36" s="276"/>
      <c r="ONV36" s="276"/>
      <c r="ONW36" s="276"/>
      <c r="ONX36" s="276"/>
      <c r="ONY36" s="276"/>
      <c r="ONZ36" s="276"/>
      <c r="OOA36" s="276"/>
      <c r="OOB36" s="276"/>
      <c r="OOC36" s="276"/>
      <c r="OOD36" s="276"/>
      <c r="OOE36" s="276"/>
      <c r="OOF36" s="276"/>
      <c r="OOG36" s="276"/>
      <c r="OOH36" s="276"/>
      <c r="OOI36" s="276"/>
      <c r="OOJ36" s="276"/>
      <c r="OOK36" s="276"/>
      <c r="OOL36" s="276"/>
      <c r="OOM36" s="276"/>
      <c r="OON36" s="276"/>
      <c r="OOO36" s="276"/>
      <c r="OOP36" s="276"/>
      <c r="OOQ36" s="276"/>
      <c r="OOR36" s="276"/>
      <c r="OOS36" s="276"/>
      <c r="OOT36" s="276"/>
      <c r="OOU36" s="276"/>
      <c r="OOV36" s="276"/>
      <c r="OOW36" s="276"/>
      <c r="OOX36" s="276"/>
      <c r="OOY36" s="276"/>
      <c r="OOZ36" s="276"/>
      <c r="OPA36" s="276"/>
      <c r="OPB36" s="276"/>
      <c r="OPC36" s="276"/>
      <c r="OPD36" s="276"/>
      <c r="OPE36" s="276"/>
      <c r="OPF36" s="276"/>
      <c r="OPG36" s="276"/>
      <c r="OPH36" s="276"/>
      <c r="OPI36" s="276"/>
      <c r="OPJ36" s="276"/>
      <c r="OPK36" s="276"/>
      <c r="OPL36" s="276"/>
      <c r="OPM36" s="276"/>
      <c r="OPN36" s="276"/>
      <c r="OPO36" s="276"/>
      <c r="OPP36" s="276"/>
      <c r="OPQ36" s="276"/>
      <c r="OPR36" s="276"/>
      <c r="OPS36" s="276"/>
      <c r="OPT36" s="276"/>
      <c r="OPU36" s="276"/>
      <c r="OPV36" s="276"/>
      <c r="OPW36" s="276"/>
      <c r="OPX36" s="276"/>
      <c r="OPY36" s="276"/>
      <c r="OPZ36" s="276"/>
      <c r="OQA36" s="276"/>
      <c r="OQB36" s="276"/>
      <c r="OQC36" s="276"/>
      <c r="OQD36" s="276"/>
      <c r="OQE36" s="276"/>
      <c r="OQF36" s="276"/>
      <c r="OQG36" s="276"/>
      <c r="OQH36" s="276"/>
      <c r="OQI36" s="276"/>
      <c r="OQJ36" s="276"/>
      <c r="OQK36" s="276"/>
      <c r="OQL36" s="276"/>
      <c r="OQM36" s="276"/>
      <c r="OQN36" s="276"/>
      <c r="OQO36" s="276"/>
      <c r="OQP36" s="276"/>
      <c r="OQQ36" s="276"/>
      <c r="OQR36" s="276"/>
      <c r="OQS36" s="276"/>
      <c r="OQT36" s="276"/>
      <c r="OQU36" s="276"/>
      <c r="OQV36" s="276"/>
      <c r="OQW36" s="276"/>
      <c r="OQX36" s="276"/>
      <c r="OQY36" s="276"/>
      <c r="OQZ36" s="276"/>
      <c r="ORA36" s="276"/>
      <c r="ORB36" s="276"/>
      <c r="ORC36" s="276"/>
      <c r="ORD36" s="276"/>
      <c r="ORE36" s="276"/>
      <c r="ORF36" s="276"/>
      <c r="ORG36" s="276"/>
      <c r="ORH36" s="276"/>
      <c r="ORI36" s="276"/>
      <c r="ORJ36" s="276"/>
      <c r="ORK36" s="276"/>
      <c r="ORL36" s="276"/>
      <c r="ORM36" s="276"/>
      <c r="ORN36" s="276"/>
      <c r="ORO36" s="276"/>
      <c r="ORP36" s="276"/>
      <c r="ORQ36" s="276"/>
      <c r="ORR36" s="276"/>
      <c r="ORS36" s="276"/>
      <c r="ORT36" s="276"/>
      <c r="ORU36" s="276"/>
      <c r="ORV36" s="276"/>
      <c r="ORW36" s="276"/>
      <c r="ORX36" s="276"/>
      <c r="ORY36" s="276"/>
      <c r="ORZ36" s="276"/>
      <c r="OSA36" s="276"/>
      <c r="OSB36" s="276"/>
      <c r="OSC36" s="276"/>
      <c r="OSD36" s="276"/>
      <c r="OSE36" s="276"/>
      <c r="OSF36" s="276"/>
      <c r="OSG36" s="276"/>
      <c r="OSH36" s="276"/>
      <c r="OSI36" s="276"/>
      <c r="OSJ36" s="276"/>
      <c r="OSK36" s="276"/>
      <c r="OSL36" s="276"/>
      <c r="OSM36" s="276"/>
      <c r="OSN36" s="276"/>
      <c r="OSO36" s="276"/>
      <c r="OSP36" s="276"/>
      <c r="OSQ36" s="276"/>
      <c r="OSR36" s="276"/>
      <c r="OSS36" s="276"/>
      <c r="OST36" s="276"/>
      <c r="OSU36" s="276"/>
      <c r="OSV36" s="276"/>
      <c r="OSW36" s="276"/>
      <c r="OSX36" s="276"/>
      <c r="OSY36" s="276"/>
      <c r="OSZ36" s="276"/>
      <c r="OTA36" s="276"/>
      <c r="OTB36" s="276"/>
      <c r="OTC36" s="276"/>
      <c r="OTD36" s="276"/>
      <c r="OTE36" s="276"/>
      <c r="OTF36" s="276"/>
      <c r="OTG36" s="276"/>
      <c r="OTH36" s="276"/>
      <c r="OTI36" s="276"/>
      <c r="OTJ36" s="276"/>
      <c r="OTK36" s="276"/>
      <c r="OTL36" s="276"/>
      <c r="OTM36" s="276"/>
      <c r="OTN36" s="276"/>
      <c r="OTO36" s="276"/>
      <c r="OTP36" s="276"/>
      <c r="OTQ36" s="276"/>
      <c r="OTR36" s="276"/>
      <c r="OTS36" s="276"/>
      <c r="OTT36" s="276"/>
      <c r="OTU36" s="276"/>
      <c r="OTV36" s="276"/>
      <c r="OTW36" s="276"/>
      <c r="OTX36" s="276"/>
      <c r="OTY36" s="276"/>
      <c r="OTZ36" s="276"/>
      <c r="OUA36" s="276"/>
      <c r="OUB36" s="276"/>
      <c r="OUC36" s="276"/>
      <c r="OUD36" s="276"/>
      <c r="OUE36" s="276"/>
      <c r="OUF36" s="276"/>
      <c r="OUG36" s="276"/>
      <c r="OUH36" s="276"/>
      <c r="OUI36" s="276"/>
      <c r="OUJ36" s="276"/>
      <c r="OUK36" s="276"/>
      <c r="OUL36" s="276"/>
      <c r="OUM36" s="276"/>
      <c r="OUN36" s="276"/>
      <c r="OUO36" s="276"/>
      <c r="OUP36" s="276"/>
      <c r="OUQ36" s="276"/>
      <c r="OUR36" s="276"/>
      <c r="OUS36" s="276"/>
      <c r="OUT36" s="276"/>
      <c r="OUU36" s="276"/>
      <c r="OUV36" s="276"/>
      <c r="OUW36" s="276"/>
      <c r="OUX36" s="276"/>
      <c r="OUY36" s="276"/>
      <c r="OUZ36" s="276"/>
      <c r="OVA36" s="276"/>
      <c r="OVB36" s="276"/>
      <c r="OVC36" s="276"/>
      <c r="OVD36" s="276"/>
      <c r="OVE36" s="276"/>
      <c r="OVF36" s="276"/>
      <c r="OVG36" s="276"/>
      <c r="OVH36" s="276"/>
      <c r="OVI36" s="276"/>
      <c r="OVJ36" s="276"/>
      <c r="OVK36" s="276"/>
      <c r="OVL36" s="276"/>
      <c r="OVM36" s="276"/>
      <c r="OVN36" s="276"/>
      <c r="OVO36" s="276"/>
      <c r="OVP36" s="276"/>
      <c r="OVQ36" s="276"/>
      <c r="OVR36" s="276"/>
      <c r="OVS36" s="276"/>
      <c r="OVT36" s="276"/>
      <c r="OVU36" s="276"/>
      <c r="OVV36" s="276"/>
      <c r="OVW36" s="276"/>
      <c r="OVX36" s="276"/>
      <c r="OVY36" s="276"/>
      <c r="OVZ36" s="276"/>
      <c r="OWA36" s="276"/>
      <c r="OWB36" s="276"/>
      <c r="OWC36" s="276"/>
      <c r="OWD36" s="276"/>
      <c r="OWE36" s="276"/>
      <c r="OWF36" s="276"/>
      <c r="OWG36" s="276"/>
      <c r="OWH36" s="276"/>
      <c r="OWI36" s="276"/>
      <c r="OWJ36" s="276"/>
      <c r="OWK36" s="276"/>
      <c r="OWL36" s="276"/>
      <c r="OWM36" s="276"/>
      <c r="OWN36" s="276"/>
      <c r="OWO36" s="276"/>
      <c r="OWP36" s="276"/>
      <c r="OWQ36" s="276"/>
      <c r="OWR36" s="276"/>
      <c r="OWS36" s="276"/>
      <c r="OWT36" s="276"/>
      <c r="OWU36" s="276"/>
      <c r="OWV36" s="276"/>
      <c r="OWW36" s="276"/>
      <c r="OWX36" s="276"/>
      <c r="OWY36" s="276"/>
      <c r="OWZ36" s="276"/>
      <c r="OXA36" s="276"/>
      <c r="OXB36" s="276"/>
      <c r="OXC36" s="276"/>
      <c r="OXD36" s="276"/>
      <c r="OXE36" s="276"/>
      <c r="OXF36" s="276"/>
      <c r="OXG36" s="276"/>
      <c r="OXH36" s="276"/>
      <c r="OXI36" s="276"/>
      <c r="OXJ36" s="276"/>
      <c r="OXK36" s="276"/>
      <c r="OXL36" s="276"/>
      <c r="OXM36" s="276"/>
      <c r="OXN36" s="276"/>
      <c r="OXO36" s="276"/>
      <c r="OXP36" s="276"/>
      <c r="OXQ36" s="276"/>
      <c r="OXR36" s="276"/>
      <c r="OXS36" s="276"/>
      <c r="OXT36" s="276"/>
      <c r="OXU36" s="276"/>
      <c r="OXV36" s="276"/>
      <c r="OXW36" s="276"/>
      <c r="OXX36" s="276"/>
      <c r="OXY36" s="276"/>
      <c r="OXZ36" s="276"/>
      <c r="OYA36" s="276"/>
      <c r="OYB36" s="276"/>
      <c r="OYC36" s="276"/>
      <c r="OYD36" s="276"/>
      <c r="OYE36" s="276"/>
      <c r="OYF36" s="276"/>
      <c r="OYG36" s="276"/>
      <c r="OYH36" s="276"/>
      <c r="OYI36" s="276"/>
      <c r="OYJ36" s="276"/>
      <c r="OYK36" s="276"/>
      <c r="OYL36" s="276"/>
      <c r="OYM36" s="276"/>
      <c r="OYN36" s="276"/>
      <c r="OYO36" s="276"/>
      <c r="OYP36" s="276"/>
      <c r="OYQ36" s="276"/>
      <c r="OYR36" s="276"/>
      <c r="OYS36" s="276"/>
      <c r="OYT36" s="276"/>
      <c r="OYU36" s="276"/>
      <c r="OYV36" s="276"/>
      <c r="OYW36" s="276"/>
      <c r="OYX36" s="276"/>
      <c r="OYY36" s="276"/>
      <c r="OYZ36" s="276"/>
      <c r="OZA36" s="276"/>
      <c r="OZB36" s="276"/>
      <c r="OZC36" s="276"/>
      <c r="OZD36" s="276"/>
      <c r="OZE36" s="276"/>
      <c r="OZF36" s="276"/>
      <c r="OZG36" s="276"/>
      <c r="OZH36" s="276"/>
      <c r="OZI36" s="276"/>
      <c r="OZJ36" s="276"/>
      <c r="OZK36" s="276"/>
      <c r="OZL36" s="276"/>
      <c r="OZM36" s="276"/>
      <c r="OZN36" s="276"/>
      <c r="OZO36" s="276"/>
      <c r="OZP36" s="276"/>
      <c r="OZQ36" s="276"/>
      <c r="OZR36" s="276"/>
      <c r="OZS36" s="276"/>
      <c r="OZT36" s="276"/>
      <c r="OZU36" s="276"/>
      <c r="OZV36" s="276"/>
      <c r="OZW36" s="276"/>
      <c r="OZX36" s="276"/>
      <c r="OZY36" s="276"/>
      <c r="OZZ36" s="276"/>
      <c r="PAA36" s="276"/>
      <c r="PAB36" s="276"/>
      <c r="PAC36" s="276"/>
      <c r="PAD36" s="276"/>
      <c r="PAE36" s="276"/>
      <c r="PAF36" s="276"/>
      <c r="PAG36" s="276"/>
      <c r="PAH36" s="276"/>
      <c r="PAI36" s="276"/>
      <c r="PAJ36" s="276"/>
      <c r="PAK36" s="276"/>
      <c r="PAL36" s="276"/>
      <c r="PAM36" s="276"/>
      <c r="PAN36" s="276"/>
      <c r="PAO36" s="276"/>
      <c r="PAP36" s="276"/>
      <c r="PAQ36" s="276"/>
      <c r="PAR36" s="276"/>
      <c r="PAS36" s="276"/>
      <c r="PAT36" s="276"/>
      <c r="PAU36" s="276"/>
      <c r="PAV36" s="276"/>
      <c r="PAW36" s="276"/>
      <c r="PAX36" s="276"/>
      <c r="PAY36" s="276"/>
      <c r="PAZ36" s="276"/>
      <c r="PBA36" s="276"/>
      <c r="PBB36" s="276"/>
      <c r="PBC36" s="276"/>
      <c r="PBD36" s="276"/>
      <c r="PBE36" s="276"/>
      <c r="PBF36" s="276"/>
      <c r="PBG36" s="276"/>
      <c r="PBH36" s="276"/>
      <c r="PBI36" s="276"/>
      <c r="PBJ36" s="276"/>
      <c r="PBK36" s="276"/>
      <c r="PBL36" s="276"/>
      <c r="PBM36" s="276"/>
      <c r="PBN36" s="276"/>
      <c r="PBO36" s="276"/>
      <c r="PBP36" s="276"/>
      <c r="PBQ36" s="276"/>
      <c r="PBR36" s="276"/>
      <c r="PBS36" s="276"/>
      <c r="PBT36" s="276"/>
      <c r="PBU36" s="276"/>
      <c r="PBV36" s="276"/>
      <c r="PBW36" s="276"/>
      <c r="PBX36" s="276"/>
      <c r="PBY36" s="276"/>
      <c r="PBZ36" s="276"/>
      <c r="PCA36" s="276"/>
      <c r="PCB36" s="276"/>
      <c r="PCC36" s="276"/>
      <c r="PCD36" s="276"/>
      <c r="PCE36" s="276"/>
      <c r="PCF36" s="276"/>
      <c r="PCG36" s="276"/>
      <c r="PCH36" s="276"/>
      <c r="PCI36" s="276"/>
      <c r="PCJ36" s="276"/>
      <c r="PCK36" s="276"/>
      <c r="PCL36" s="276"/>
      <c r="PCM36" s="276"/>
      <c r="PCN36" s="276"/>
      <c r="PCO36" s="276"/>
      <c r="PCP36" s="276"/>
      <c r="PCQ36" s="276"/>
      <c r="PCR36" s="276"/>
      <c r="PCS36" s="276"/>
      <c r="PCT36" s="276"/>
      <c r="PCU36" s="276"/>
      <c r="PCV36" s="276"/>
      <c r="PCW36" s="276"/>
      <c r="PCX36" s="276"/>
      <c r="PCY36" s="276"/>
      <c r="PCZ36" s="276"/>
      <c r="PDA36" s="276"/>
      <c r="PDB36" s="276"/>
      <c r="PDC36" s="276"/>
      <c r="PDD36" s="276"/>
      <c r="PDE36" s="276"/>
      <c r="PDF36" s="276"/>
      <c r="PDG36" s="276"/>
      <c r="PDH36" s="276"/>
      <c r="PDI36" s="276"/>
      <c r="PDJ36" s="276"/>
      <c r="PDK36" s="276"/>
      <c r="PDL36" s="276"/>
      <c r="PDM36" s="276"/>
      <c r="PDN36" s="276"/>
      <c r="PDO36" s="276"/>
      <c r="PDP36" s="276"/>
      <c r="PDQ36" s="276"/>
      <c r="PDR36" s="276"/>
      <c r="PDS36" s="276"/>
      <c r="PDT36" s="276"/>
      <c r="PDU36" s="276"/>
      <c r="PDV36" s="276"/>
      <c r="PDW36" s="276"/>
      <c r="PDX36" s="276"/>
      <c r="PDY36" s="276"/>
      <c r="PDZ36" s="276"/>
      <c r="PEA36" s="276"/>
      <c r="PEB36" s="276"/>
      <c r="PEC36" s="276"/>
      <c r="PED36" s="276"/>
      <c r="PEE36" s="276"/>
      <c r="PEF36" s="276"/>
      <c r="PEG36" s="276"/>
      <c r="PEH36" s="276"/>
      <c r="PEI36" s="276"/>
      <c r="PEJ36" s="276"/>
      <c r="PEK36" s="276"/>
      <c r="PEL36" s="276"/>
      <c r="PEM36" s="276"/>
      <c r="PEN36" s="276"/>
      <c r="PEO36" s="276"/>
      <c r="PEP36" s="276"/>
      <c r="PEQ36" s="276"/>
      <c r="PER36" s="276"/>
      <c r="PES36" s="276"/>
      <c r="PET36" s="276"/>
      <c r="PEU36" s="276"/>
      <c r="PEV36" s="276"/>
      <c r="PEW36" s="276"/>
      <c r="PEX36" s="276"/>
      <c r="PEY36" s="276"/>
      <c r="PEZ36" s="276"/>
      <c r="PFA36" s="276"/>
      <c r="PFB36" s="276"/>
      <c r="PFC36" s="276"/>
      <c r="PFD36" s="276"/>
      <c r="PFE36" s="276"/>
      <c r="PFF36" s="276"/>
      <c r="PFG36" s="276"/>
      <c r="PFH36" s="276"/>
      <c r="PFI36" s="276"/>
      <c r="PFJ36" s="276"/>
      <c r="PFK36" s="276"/>
      <c r="PFL36" s="276"/>
      <c r="PFM36" s="276"/>
      <c r="PFN36" s="276"/>
      <c r="PFO36" s="276"/>
      <c r="PFP36" s="276"/>
      <c r="PFQ36" s="276"/>
      <c r="PFR36" s="276"/>
      <c r="PFS36" s="276"/>
      <c r="PFT36" s="276"/>
      <c r="PFU36" s="276"/>
      <c r="PFV36" s="276"/>
      <c r="PFW36" s="276"/>
      <c r="PFX36" s="276"/>
      <c r="PFY36" s="276"/>
      <c r="PFZ36" s="276"/>
      <c r="PGA36" s="276"/>
      <c r="PGB36" s="276"/>
      <c r="PGC36" s="276"/>
      <c r="PGD36" s="276"/>
      <c r="PGE36" s="276"/>
      <c r="PGF36" s="276"/>
      <c r="PGG36" s="276"/>
      <c r="PGH36" s="276"/>
      <c r="PGI36" s="276"/>
      <c r="PGJ36" s="276"/>
      <c r="PGK36" s="276"/>
      <c r="PGL36" s="276"/>
      <c r="PGM36" s="276"/>
      <c r="PGN36" s="276"/>
      <c r="PGO36" s="276"/>
      <c r="PGP36" s="276"/>
      <c r="PGQ36" s="276"/>
      <c r="PGR36" s="276"/>
      <c r="PGS36" s="276"/>
      <c r="PGT36" s="276"/>
      <c r="PGU36" s="276"/>
      <c r="PGV36" s="276"/>
      <c r="PGW36" s="276"/>
      <c r="PGX36" s="276"/>
      <c r="PGY36" s="276"/>
      <c r="PGZ36" s="276"/>
      <c r="PHA36" s="276"/>
      <c r="PHB36" s="276"/>
      <c r="PHC36" s="276"/>
      <c r="PHD36" s="276"/>
      <c r="PHE36" s="276"/>
      <c r="PHF36" s="276"/>
      <c r="PHG36" s="276"/>
      <c r="PHH36" s="276"/>
      <c r="PHI36" s="276"/>
      <c r="PHJ36" s="276"/>
      <c r="PHK36" s="276"/>
      <c r="PHL36" s="276"/>
      <c r="PHM36" s="276"/>
      <c r="PHN36" s="276"/>
      <c r="PHO36" s="276"/>
      <c r="PHP36" s="276"/>
      <c r="PHQ36" s="276"/>
      <c r="PHR36" s="276"/>
      <c r="PHS36" s="276"/>
      <c r="PHT36" s="276"/>
      <c r="PHU36" s="276"/>
      <c r="PHV36" s="276"/>
      <c r="PHW36" s="276"/>
      <c r="PHX36" s="276"/>
      <c r="PHY36" s="276"/>
      <c r="PHZ36" s="276"/>
      <c r="PIA36" s="276"/>
      <c r="PIB36" s="276"/>
      <c r="PIC36" s="276"/>
      <c r="PID36" s="276"/>
      <c r="PIE36" s="276"/>
      <c r="PIF36" s="276"/>
      <c r="PIG36" s="276"/>
      <c r="PIH36" s="276"/>
      <c r="PII36" s="276"/>
      <c r="PIJ36" s="276"/>
      <c r="PIK36" s="276"/>
      <c r="PIL36" s="276"/>
      <c r="PIM36" s="276"/>
      <c r="PIN36" s="276"/>
      <c r="PIO36" s="276"/>
      <c r="PIP36" s="276"/>
      <c r="PIQ36" s="276"/>
      <c r="PIR36" s="276"/>
      <c r="PIS36" s="276"/>
      <c r="PIT36" s="276"/>
      <c r="PIU36" s="276"/>
      <c r="PIV36" s="276"/>
      <c r="PIW36" s="276"/>
      <c r="PIX36" s="276"/>
      <c r="PIY36" s="276"/>
      <c r="PIZ36" s="276"/>
      <c r="PJA36" s="276"/>
      <c r="PJB36" s="276"/>
      <c r="PJC36" s="276"/>
      <c r="PJD36" s="276"/>
      <c r="PJE36" s="276"/>
      <c r="PJF36" s="276"/>
      <c r="PJG36" s="276"/>
      <c r="PJH36" s="276"/>
      <c r="PJI36" s="276"/>
      <c r="PJJ36" s="276"/>
      <c r="PJK36" s="276"/>
      <c r="PJL36" s="276"/>
      <c r="PJM36" s="276"/>
      <c r="PJN36" s="276"/>
      <c r="PJO36" s="276"/>
      <c r="PJP36" s="276"/>
      <c r="PJQ36" s="276"/>
      <c r="PJR36" s="276"/>
      <c r="PJS36" s="276"/>
      <c r="PJT36" s="276"/>
      <c r="PJU36" s="276"/>
      <c r="PJV36" s="276"/>
      <c r="PJW36" s="276"/>
      <c r="PJX36" s="276"/>
      <c r="PJY36" s="276"/>
      <c r="PJZ36" s="276"/>
      <c r="PKA36" s="276"/>
      <c r="PKB36" s="276"/>
      <c r="PKC36" s="276"/>
      <c r="PKD36" s="276"/>
      <c r="PKE36" s="276"/>
      <c r="PKF36" s="276"/>
      <c r="PKG36" s="276"/>
      <c r="PKH36" s="276"/>
      <c r="PKI36" s="276"/>
      <c r="PKJ36" s="276"/>
      <c r="PKK36" s="276"/>
      <c r="PKL36" s="276"/>
      <c r="PKM36" s="276"/>
      <c r="PKN36" s="276"/>
      <c r="PKO36" s="276"/>
      <c r="PKP36" s="276"/>
      <c r="PKQ36" s="276"/>
      <c r="PKR36" s="276"/>
      <c r="PKS36" s="276"/>
      <c r="PKT36" s="276"/>
      <c r="PKU36" s="276"/>
      <c r="PKV36" s="276"/>
      <c r="PKW36" s="276"/>
      <c r="PKX36" s="276"/>
      <c r="PKY36" s="276"/>
      <c r="PKZ36" s="276"/>
      <c r="PLA36" s="276"/>
      <c r="PLB36" s="276"/>
      <c r="PLC36" s="276"/>
      <c r="PLD36" s="276"/>
      <c r="PLE36" s="276"/>
      <c r="PLF36" s="276"/>
      <c r="PLG36" s="276"/>
      <c r="PLH36" s="276"/>
      <c r="PLI36" s="276"/>
      <c r="PLJ36" s="276"/>
      <c r="PLK36" s="276"/>
      <c r="PLL36" s="276"/>
      <c r="PLM36" s="276"/>
      <c r="PLN36" s="276"/>
      <c r="PLO36" s="276"/>
      <c r="PLP36" s="276"/>
      <c r="PLQ36" s="276"/>
      <c r="PLR36" s="276"/>
      <c r="PLS36" s="276"/>
      <c r="PLT36" s="276"/>
      <c r="PLU36" s="276"/>
      <c r="PLV36" s="276"/>
      <c r="PLW36" s="276"/>
      <c r="PLX36" s="276"/>
      <c r="PLY36" s="276"/>
      <c r="PLZ36" s="276"/>
      <c r="PMA36" s="276"/>
      <c r="PMB36" s="276"/>
      <c r="PMC36" s="276"/>
      <c r="PMD36" s="276"/>
      <c r="PME36" s="276"/>
      <c r="PMF36" s="276"/>
      <c r="PMG36" s="276"/>
      <c r="PMH36" s="276"/>
      <c r="PMI36" s="276"/>
      <c r="PMJ36" s="276"/>
      <c r="PMK36" s="276"/>
      <c r="PML36" s="276"/>
      <c r="PMM36" s="276"/>
      <c r="PMN36" s="276"/>
      <c r="PMO36" s="276"/>
      <c r="PMP36" s="276"/>
      <c r="PMQ36" s="276"/>
      <c r="PMR36" s="276"/>
      <c r="PMS36" s="276"/>
      <c r="PMT36" s="276"/>
      <c r="PMU36" s="276"/>
      <c r="PMV36" s="276"/>
      <c r="PMW36" s="276"/>
      <c r="PMX36" s="276"/>
      <c r="PMY36" s="276"/>
      <c r="PMZ36" s="276"/>
      <c r="PNA36" s="276"/>
      <c r="PNB36" s="276"/>
      <c r="PNC36" s="276"/>
      <c r="PND36" s="276"/>
      <c r="PNE36" s="276"/>
      <c r="PNF36" s="276"/>
      <c r="PNG36" s="276"/>
      <c r="PNH36" s="276"/>
      <c r="PNI36" s="276"/>
      <c r="PNJ36" s="276"/>
      <c r="PNK36" s="276"/>
      <c r="PNL36" s="276"/>
      <c r="PNM36" s="276"/>
      <c r="PNN36" s="276"/>
      <c r="PNO36" s="276"/>
      <c r="PNP36" s="276"/>
      <c r="PNQ36" s="276"/>
      <c r="PNR36" s="276"/>
      <c r="PNS36" s="276"/>
      <c r="PNT36" s="276"/>
      <c r="PNU36" s="276"/>
      <c r="PNV36" s="276"/>
      <c r="PNW36" s="276"/>
      <c r="PNX36" s="276"/>
      <c r="PNY36" s="276"/>
      <c r="PNZ36" s="276"/>
      <c r="POA36" s="276"/>
      <c r="POB36" s="276"/>
      <c r="POC36" s="276"/>
      <c r="POD36" s="276"/>
      <c r="POE36" s="276"/>
      <c r="POF36" s="276"/>
      <c r="POG36" s="276"/>
      <c r="POH36" s="276"/>
      <c r="POI36" s="276"/>
      <c r="POJ36" s="276"/>
      <c r="POK36" s="276"/>
      <c r="POL36" s="276"/>
      <c r="POM36" s="276"/>
      <c r="PON36" s="276"/>
      <c r="POO36" s="276"/>
      <c r="POP36" s="276"/>
      <c r="POQ36" s="276"/>
      <c r="POR36" s="276"/>
      <c r="POS36" s="276"/>
      <c r="POT36" s="276"/>
      <c r="POU36" s="276"/>
      <c r="POV36" s="276"/>
      <c r="POW36" s="276"/>
      <c r="POX36" s="276"/>
      <c r="POY36" s="276"/>
      <c r="POZ36" s="276"/>
      <c r="PPA36" s="276"/>
      <c r="PPB36" s="276"/>
      <c r="PPC36" s="276"/>
      <c r="PPD36" s="276"/>
      <c r="PPE36" s="276"/>
      <c r="PPF36" s="276"/>
      <c r="PPG36" s="276"/>
      <c r="PPH36" s="276"/>
      <c r="PPI36" s="276"/>
      <c r="PPJ36" s="276"/>
      <c r="PPK36" s="276"/>
      <c r="PPL36" s="276"/>
      <c r="PPM36" s="276"/>
      <c r="PPN36" s="276"/>
      <c r="PPO36" s="276"/>
      <c r="PPP36" s="276"/>
      <c r="PPQ36" s="276"/>
      <c r="PPR36" s="276"/>
      <c r="PPS36" s="276"/>
      <c r="PPT36" s="276"/>
      <c r="PPU36" s="276"/>
      <c r="PPV36" s="276"/>
      <c r="PPW36" s="276"/>
      <c r="PPX36" s="276"/>
      <c r="PPY36" s="276"/>
      <c r="PPZ36" s="276"/>
      <c r="PQA36" s="276"/>
      <c r="PQB36" s="276"/>
      <c r="PQC36" s="276"/>
      <c r="PQD36" s="276"/>
      <c r="PQE36" s="276"/>
      <c r="PQF36" s="276"/>
      <c r="PQG36" s="276"/>
      <c r="PQH36" s="276"/>
      <c r="PQI36" s="276"/>
      <c r="PQJ36" s="276"/>
      <c r="PQK36" s="276"/>
      <c r="PQL36" s="276"/>
      <c r="PQM36" s="276"/>
      <c r="PQN36" s="276"/>
      <c r="PQO36" s="276"/>
      <c r="PQP36" s="276"/>
      <c r="PQQ36" s="276"/>
      <c r="PQR36" s="276"/>
      <c r="PQS36" s="276"/>
      <c r="PQT36" s="276"/>
      <c r="PQU36" s="276"/>
      <c r="PQV36" s="276"/>
      <c r="PQW36" s="276"/>
      <c r="PQX36" s="276"/>
      <c r="PQY36" s="276"/>
      <c r="PQZ36" s="276"/>
      <c r="PRA36" s="276"/>
      <c r="PRB36" s="276"/>
      <c r="PRC36" s="276"/>
      <c r="PRD36" s="276"/>
      <c r="PRE36" s="276"/>
      <c r="PRF36" s="276"/>
      <c r="PRG36" s="276"/>
      <c r="PRH36" s="276"/>
      <c r="PRI36" s="276"/>
      <c r="PRJ36" s="276"/>
      <c r="PRK36" s="276"/>
      <c r="PRL36" s="276"/>
      <c r="PRM36" s="276"/>
      <c r="PRN36" s="276"/>
      <c r="PRO36" s="276"/>
      <c r="PRP36" s="276"/>
      <c r="PRQ36" s="276"/>
      <c r="PRR36" s="276"/>
      <c r="PRS36" s="276"/>
      <c r="PRT36" s="276"/>
      <c r="PRU36" s="276"/>
      <c r="PRV36" s="276"/>
      <c r="PRW36" s="276"/>
      <c r="PRX36" s="276"/>
      <c r="PRY36" s="276"/>
      <c r="PRZ36" s="276"/>
      <c r="PSA36" s="276"/>
      <c r="PSB36" s="276"/>
      <c r="PSC36" s="276"/>
      <c r="PSD36" s="276"/>
      <c r="PSE36" s="276"/>
      <c r="PSF36" s="276"/>
      <c r="PSG36" s="276"/>
      <c r="PSH36" s="276"/>
      <c r="PSI36" s="276"/>
      <c r="PSJ36" s="276"/>
      <c r="PSK36" s="276"/>
      <c r="PSL36" s="276"/>
      <c r="PSM36" s="276"/>
      <c r="PSN36" s="276"/>
      <c r="PSO36" s="276"/>
      <c r="PSP36" s="276"/>
      <c r="PSQ36" s="276"/>
      <c r="PSR36" s="276"/>
      <c r="PSS36" s="276"/>
      <c r="PST36" s="276"/>
      <c r="PSU36" s="276"/>
      <c r="PSV36" s="276"/>
      <c r="PSW36" s="276"/>
      <c r="PSX36" s="276"/>
      <c r="PSY36" s="276"/>
      <c r="PSZ36" s="276"/>
      <c r="PTA36" s="276"/>
      <c r="PTB36" s="276"/>
      <c r="PTC36" s="276"/>
      <c r="PTD36" s="276"/>
      <c r="PTE36" s="276"/>
      <c r="PTF36" s="276"/>
      <c r="PTG36" s="276"/>
      <c r="PTH36" s="276"/>
      <c r="PTI36" s="276"/>
      <c r="PTJ36" s="276"/>
      <c r="PTK36" s="276"/>
      <c r="PTL36" s="276"/>
      <c r="PTM36" s="276"/>
      <c r="PTN36" s="276"/>
      <c r="PTO36" s="276"/>
      <c r="PTP36" s="276"/>
      <c r="PTQ36" s="276"/>
      <c r="PTR36" s="276"/>
      <c r="PTS36" s="276"/>
      <c r="PTT36" s="276"/>
      <c r="PTU36" s="276"/>
      <c r="PTV36" s="276"/>
      <c r="PTW36" s="276"/>
      <c r="PTX36" s="276"/>
      <c r="PTY36" s="276"/>
      <c r="PTZ36" s="276"/>
      <c r="PUA36" s="276"/>
      <c r="PUB36" s="276"/>
      <c r="PUC36" s="276"/>
      <c r="PUD36" s="276"/>
      <c r="PUE36" s="276"/>
      <c r="PUF36" s="276"/>
      <c r="PUG36" s="276"/>
      <c r="PUH36" s="276"/>
      <c r="PUI36" s="276"/>
      <c r="PUJ36" s="276"/>
      <c r="PUK36" s="276"/>
      <c r="PUL36" s="276"/>
      <c r="PUM36" s="276"/>
      <c r="PUN36" s="276"/>
      <c r="PUO36" s="276"/>
      <c r="PUP36" s="276"/>
      <c r="PUQ36" s="276"/>
      <c r="PUR36" s="276"/>
      <c r="PUS36" s="276"/>
      <c r="PUT36" s="276"/>
      <c r="PUU36" s="276"/>
      <c r="PUV36" s="276"/>
      <c r="PUW36" s="276"/>
      <c r="PUX36" s="276"/>
      <c r="PUY36" s="276"/>
      <c r="PUZ36" s="276"/>
      <c r="PVA36" s="276"/>
      <c r="PVB36" s="276"/>
      <c r="PVC36" s="276"/>
      <c r="PVD36" s="276"/>
      <c r="PVE36" s="276"/>
      <c r="PVF36" s="276"/>
      <c r="PVG36" s="276"/>
      <c r="PVH36" s="276"/>
      <c r="PVI36" s="276"/>
      <c r="PVJ36" s="276"/>
      <c r="PVK36" s="276"/>
      <c r="PVL36" s="276"/>
      <c r="PVM36" s="276"/>
      <c r="PVN36" s="276"/>
      <c r="PVO36" s="276"/>
      <c r="PVP36" s="276"/>
      <c r="PVQ36" s="276"/>
      <c r="PVR36" s="276"/>
      <c r="PVS36" s="276"/>
      <c r="PVT36" s="276"/>
      <c r="PVU36" s="276"/>
      <c r="PVV36" s="276"/>
      <c r="PVW36" s="276"/>
      <c r="PVX36" s="276"/>
      <c r="PVY36" s="276"/>
      <c r="PVZ36" s="276"/>
      <c r="PWA36" s="276"/>
      <c r="PWB36" s="276"/>
      <c r="PWC36" s="276"/>
      <c r="PWD36" s="276"/>
      <c r="PWE36" s="276"/>
      <c r="PWF36" s="276"/>
      <c r="PWG36" s="276"/>
      <c r="PWH36" s="276"/>
      <c r="PWI36" s="276"/>
      <c r="PWJ36" s="276"/>
      <c r="PWK36" s="276"/>
      <c r="PWL36" s="276"/>
      <c r="PWM36" s="276"/>
      <c r="PWN36" s="276"/>
      <c r="PWO36" s="276"/>
      <c r="PWP36" s="276"/>
      <c r="PWQ36" s="276"/>
      <c r="PWR36" s="276"/>
      <c r="PWS36" s="276"/>
      <c r="PWT36" s="276"/>
      <c r="PWU36" s="276"/>
      <c r="PWV36" s="276"/>
      <c r="PWW36" s="276"/>
      <c r="PWX36" s="276"/>
      <c r="PWY36" s="276"/>
      <c r="PWZ36" s="276"/>
      <c r="PXA36" s="276"/>
      <c r="PXB36" s="276"/>
      <c r="PXC36" s="276"/>
      <c r="PXD36" s="276"/>
      <c r="PXE36" s="276"/>
      <c r="PXF36" s="276"/>
      <c r="PXG36" s="276"/>
      <c r="PXH36" s="276"/>
      <c r="PXI36" s="276"/>
      <c r="PXJ36" s="276"/>
      <c r="PXK36" s="276"/>
      <c r="PXL36" s="276"/>
      <c r="PXM36" s="276"/>
      <c r="PXN36" s="276"/>
      <c r="PXO36" s="276"/>
      <c r="PXP36" s="276"/>
      <c r="PXQ36" s="276"/>
      <c r="PXR36" s="276"/>
      <c r="PXS36" s="276"/>
      <c r="PXT36" s="276"/>
      <c r="PXU36" s="276"/>
      <c r="PXV36" s="276"/>
      <c r="PXW36" s="276"/>
      <c r="PXX36" s="276"/>
      <c r="PXY36" s="276"/>
      <c r="PXZ36" s="276"/>
      <c r="PYA36" s="276"/>
      <c r="PYB36" s="276"/>
      <c r="PYC36" s="276"/>
      <c r="PYD36" s="276"/>
      <c r="PYE36" s="276"/>
      <c r="PYF36" s="276"/>
      <c r="PYG36" s="276"/>
      <c r="PYH36" s="276"/>
      <c r="PYI36" s="276"/>
      <c r="PYJ36" s="276"/>
      <c r="PYK36" s="276"/>
      <c r="PYL36" s="276"/>
      <c r="PYM36" s="276"/>
      <c r="PYN36" s="276"/>
      <c r="PYO36" s="276"/>
      <c r="PYP36" s="276"/>
      <c r="PYQ36" s="276"/>
      <c r="PYR36" s="276"/>
      <c r="PYS36" s="276"/>
      <c r="PYT36" s="276"/>
      <c r="PYU36" s="276"/>
      <c r="PYV36" s="276"/>
      <c r="PYW36" s="276"/>
      <c r="PYX36" s="276"/>
      <c r="PYY36" s="276"/>
      <c r="PYZ36" s="276"/>
      <c r="PZA36" s="276"/>
      <c r="PZB36" s="276"/>
      <c r="PZC36" s="276"/>
      <c r="PZD36" s="276"/>
      <c r="PZE36" s="276"/>
      <c r="PZF36" s="276"/>
      <c r="PZG36" s="276"/>
      <c r="PZH36" s="276"/>
      <c r="PZI36" s="276"/>
      <c r="PZJ36" s="276"/>
      <c r="PZK36" s="276"/>
      <c r="PZL36" s="276"/>
      <c r="PZM36" s="276"/>
      <c r="PZN36" s="276"/>
      <c r="PZO36" s="276"/>
      <c r="PZP36" s="276"/>
      <c r="PZQ36" s="276"/>
      <c r="PZR36" s="276"/>
      <c r="PZS36" s="276"/>
      <c r="PZT36" s="276"/>
      <c r="PZU36" s="276"/>
      <c r="PZV36" s="276"/>
      <c r="PZW36" s="276"/>
      <c r="PZX36" s="276"/>
      <c r="PZY36" s="276"/>
      <c r="PZZ36" s="276"/>
      <c r="QAA36" s="276"/>
      <c r="QAB36" s="276"/>
      <c r="QAC36" s="276"/>
      <c r="QAD36" s="276"/>
      <c r="QAE36" s="276"/>
      <c r="QAF36" s="276"/>
      <c r="QAG36" s="276"/>
      <c r="QAH36" s="276"/>
      <c r="QAI36" s="276"/>
      <c r="QAJ36" s="276"/>
      <c r="QAK36" s="276"/>
      <c r="QAL36" s="276"/>
      <c r="QAM36" s="276"/>
      <c r="QAN36" s="276"/>
      <c r="QAO36" s="276"/>
      <c r="QAP36" s="276"/>
      <c r="QAQ36" s="276"/>
      <c r="QAR36" s="276"/>
      <c r="QAS36" s="276"/>
      <c r="QAT36" s="276"/>
      <c r="QAU36" s="276"/>
      <c r="QAV36" s="276"/>
      <c r="QAW36" s="276"/>
      <c r="QAX36" s="276"/>
      <c r="QAY36" s="276"/>
      <c r="QAZ36" s="276"/>
      <c r="QBA36" s="276"/>
      <c r="QBB36" s="276"/>
      <c r="QBC36" s="276"/>
      <c r="QBD36" s="276"/>
      <c r="QBE36" s="276"/>
      <c r="QBF36" s="276"/>
      <c r="QBG36" s="276"/>
      <c r="QBH36" s="276"/>
      <c r="QBI36" s="276"/>
      <c r="QBJ36" s="276"/>
      <c r="QBK36" s="276"/>
      <c r="QBL36" s="276"/>
      <c r="QBM36" s="276"/>
      <c r="QBN36" s="276"/>
      <c r="QBO36" s="276"/>
      <c r="QBP36" s="276"/>
      <c r="QBQ36" s="276"/>
      <c r="QBR36" s="276"/>
      <c r="QBS36" s="276"/>
      <c r="QBT36" s="276"/>
      <c r="QBU36" s="276"/>
      <c r="QBV36" s="276"/>
      <c r="QBW36" s="276"/>
      <c r="QBX36" s="276"/>
      <c r="QBY36" s="276"/>
      <c r="QBZ36" s="276"/>
      <c r="QCA36" s="276"/>
      <c r="QCB36" s="276"/>
      <c r="QCC36" s="276"/>
      <c r="QCD36" s="276"/>
      <c r="QCE36" s="276"/>
      <c r="QCF36" s="276"/>
      <c r="QCG36" s="276"/>
      <c r="QCH36" s="276"/>
      <c r="QCI36" s="276"/>
      <c r="QCJ36" s="276"/>
      <c r="QCK36" s="276"/>
      <c r="QCL36" s="276"/>
      <c r="QCM36" s="276"/>
      <c r="QCN36" s="276"/>
      <c r="QCO36" s="276"/>
      <c r="QCP36" s="276"/>
      <c r="QCQ36" s="276"/>
      <c r="QCR36" s="276"/>
      <c r="QCS36" s="276"/>
      <c r="QCT36" s="276"/>
      <c r="QCU36" s="276"/>
      <c r="QCV36" s="276"/>
      <c r="QCW36" s="276"/>
      <c r="QCX36" s="276"/>
      <c r="QCY36" s="276"/>
      <c r="QCZ36" s="276"/>
      <c r="QDA36" s="276"/>
      <c r="QDB36" s="276"/>
      <c r="QDC36" s="276"/>
      <c r="QDD36" s="276"/>
      <c r="QDE36" s="276"/>
      <c r="QDF36" s="276"/>
      <c r="QDG36" s="276"/>
      <c r="QDH36" s="276"/>
      <c r="QDI36" s="276"/>
      <c r="QDJ36" s="276"/>
      <c r="QDK36" s="276"/>
      <c r="QDL36" s="276"/>
      <c r="QDM36" s="276"/>
      <c r="QDN36" s="276"/>
      <c r="QDO36" s="276"/>
      <c r="QDP36" s="276"/>
      <c r="QDQ36" s="276"/>
      <c r="QDR36" s="276"/>
      <c r="QDS36" s="276"/>
      <c r="QDT36" s="276"/>
      <c r="QDU36" s="276"/>
      <c r="QDV36" s="276"/>
      <c r="QDW36" s="276"/>
      <c r="QDX36" s="276"/>
      <c r="QDY36" s="276"/>
      <c r="QDZ36" s="276"/>
      <c r="QEA36" s="276"/>
      <c r="QEB36" s="276"/>
      <c r="QEC36" s="276"/>
      <c r="QED36" s="276"/>
      <c r="QEE36" s="276"/>
      <c r="QEF36" s="276"/>
      <c r="QEG36" s="276"/>
      <c r="QEH36" s="276"/>
      <c r="QEI36" s="276"/>
      <c r="QEJ36" s="276"/>
      <c r="QEK36" s="276"/>
      <c r="QEL36" s="276"/>
      <c r="QEM36" s="276"/>
      <c r="QEN36" s="276"/>
      <c r="QEO36" s="276"/>
      <c r="QEP36" s="276"/>
      <c r="QEQ36" s="276"/>
      <c r="QER36" s="276"/>
      <c r="QES36" s="276"/>
      <c r="QET36" s="276"/>
      <c r="QEU36" s="276"/>
      <c r="QEV36" s="276"/>
      <c r="QEW36" s="276"/>
      <c r="QEX36" s="276"/>
      <c r="QEY36" s="276"/>
      <c r="QEZ36" s="276"/>
      <c r="QFA36" s="276"/>
      <c r="QFB36" s="276"/>
      <c r="QFC36" s="276"/>
      <c r="QFD36" s="276"/>
      <c r="QFE36" s="276"/>
      <c r="QFF36" s="276"/>
      <c r="QFG36" s="276"/>
      <c r="QFH36" s="276"/>
      <c r="QFI36" s="276"/>
      <c r="QFJ36" s="276"/>
      <c r="QFK36" s="276"/>
      <c r="QFL36" s="276"/>
      <c r="QFM36" s="276"/>
      <c r="QFN36" s="276"/>
      <c r="QFO36" s="276"/>
      <c r="QFP36" s="276"/>
      <c r="QFQ36" s="276"/>
      <c r="QFR36" s="276"/>
      <c r="QFS36" s="276"/>
      <c r="QFT36" s="276"/>
      <c r="QFU36" s="276"/>
      <c r="QFV36" s="276"/>
      <c r="QFW36" s="276"/>
      <c r="QFX36" s="276"/>
      <c r="QFY36" s="276"/>
      <c r="QFZ36" s="276"/>
      <c r="QGA36" s="276"/>
      <c r="QGB36" s="276"/>
      <c r="QGC36" s="276"/>
      <c r="QGD36" s="276"/>
      <c r="QGE36" s="276"/>
      <c r="QGF36" s="276"/>
      <c r="QGG36" s="276"/>
      <c r="QGH36" s="276"/>
      <c r="QGI36" s="276"/>
      <c r="QGJ36" s="276"/>
      <c r="QGK36" s="276"/>
      <c r="QGL36" s="276"/>
      <c r="QGM36" s="276"/>
      <c r="QGN36" s="276"/>
      <c r="QGO36" s="276"/>
      <c r="QGP36" s="276"/>
      <c r="QGQ36" s="276"/>
      <c r="QGR36" s="276"/>
      <c r="QGS36" s="276"/>
      <c r="QGT36" s="276"/>
      <c r="QGU36" s="276"/>
      <c r="QGV36" s="276"/>
      <c r="QGW36" s="276"/>
      <c r="QGX36" s="276"/>
      <c r="QGY36" s="276"/>
      <c r="QGZ36" s="276"/>
      <c r="QHA36" s="276"/>
      <c r="QHB36" s="276"/>
      <c r="QHC36" s="276"/>
      <c r="QHD36" s="276"/>
      <c r="QHE36" s="276"/>
      <c r="QHF36" s="276"/>
      <c r="QHG36" s="276"/>
      <c r="QHH36" s="276"/>
      <c r="QHI36" s="276"/>
      <c r="QHJ36" s="276"/>
      <c r="QHK36" s="276"/>
      <c r="QHL36" s="276"/>
      <c r="QHM36" s="276"/>
      <c r="QHN36" s="276"/>
      <c r="QHO36" s="276"/>
      <c r="QHP36" s="276"/>
      <c r="QHQ36" s="276"/>
      <c r="QHR36" s="276"/>
      <c r="QHS36" s="276"/>
      <c r="QHT36" s="276"/>
      <c r="QHU36" s="276"/>
      <c r="QHV36" s="276"/>
      <c r="QHW36" s="276"/>
      <c r="QHX36" s="276"/>
      <c r="QHY36" s="276"/>
      <c r="QHZ36" s="276"/>
      <c r="QIA36" s="276"/>
      <c r="QIB36" s="276"/>
      <c r="QIC36" s="276"/>
      <c r="QID36" s="276"/>
      <c r="QIE36" s="276"/>
      <c r="QIF36" s="276"/>
      <c r="QIG36" s="276"/>
      <c r="QIH36" s="276"/>
      <c r="QII36" s="276"/>
      <c r="QIJ36" s="276"/>
      <c r="QIK36" s="276"/>
      <c r="QIL36" s="276"/>
      <c r="QIM36" s="276"/>
      <c r="QIN36" s="276"/>
      <c r="QIO36" s="276"/>
      <c r="QIP36" s="276"/>
      <c r="QIQ36" s="276"/>
      <c r="QIR36" s="276"/>
      <c r="QIS36" s="276"/>
      <c r="QIT36" s="276"/>
      <c r="QIU36" s="276"/>
      <c r="QIV36" s="276"/>
      <c r="QIW36" s="276"/>
      <c r="QIX36" s="276"/>
      <c r="QIY36" s="276"/>
      <c r="QIZ36" s="276"/>
      <c r="QJA36" s="276"/>
      <c r="QJB36" s="276"/>
      <c r="QJC36" s="276"/>
      <c r="QJD36" s="276"/>
      <c r="QJE36" s="276"/>
      <c r="QJF36" s="276"/>
      <c r="QJG36" s="276"/>
      <c r="QJH36" s="276"/>
      <c r="QJI36" s="276"/>
      <c r="QJJ36" s="276"/>
      <c r="QJK36" s="276"/>
      <c r="QJL36" s="276"/>
      <c r="QJM36" s="276"/>
      <c r="QJN36" s="276"/>
      <c r="QJO36" s="276"/>
      <c r="QJP36" s="276"/>
      <c r="QJQ36" s="276"/>
      <c r="QJR36" s="276"/>
      <c r="QJS36" s="276"/>
      <c r="QJT36" s="276"/>
      <c r="QJU36" s="276"/>
      <c r="QJV36" s="276"/>
      <c r="QJW36" s="276"/>
      <c r="QJX36" s="276"/>
      <c r="QJY36" s="276"/>
      <c r="QJZ36" s="276"/>
      <c r="QKA36" s="276"/>
      <c r="QKB36" s="276"/>
      <c r="QKC36" s="276"/>
      <c r="QKD36" s="276"/>
      <c r="QKE36" s="276"/>
      <c r="QKF36" s="276"/>
      <c r="QKG36" s="276"/>
      <c r="QKH36" s="276"/>
      <c r="QKI36" s="276"/>
      <c r="QKJ36" s="276"/>
      <c r="QKK36" s="276"/>
      <c r="QKL36" s="276"/>
      <c r="QKM36" s="276"/>
      <c r="QKN36" s="276"/>
      <c r="QKO36" s="276"/>
      <c r="QKP36" s="276"/>
      <c r="QKQ36" s="276"/>
      <c r="QKR36" s="276"/>
      <c r="QKS36" s="276"/>
      <c r="QKT36" s="276"/>
      <c r="QKU36" s="276"/>
      <c r="QKV36" s="276"/>
      <c r="QKW36" s="276"/>
      <c r="QKX36" s="276"/>
      <c r="QKY36" s="276"/>
      <c r="QKZ36" s="276"/>
      <c r="QLA36" s="276"/>
      <c r="QLB36" s="276"/>
      <c r="QLC36" s="276"/>
      <c r="QLD36" s="276"/>
      <c r="QLE36" s="276"/>
      <c r="QLF36" s="276"/>
      <c r="QLG36" s="276"/>
      <c r="QLH36" s="276"/>
      <c r="QLI36" s="276"/>
      <c r="QLJ36" s="276"/>
      <c r="QLK36" s="276"/>
      <c r="QLL36" s="276"/>
      <c r="QLM36" s="276"/>
      <c r="QLN36" s="276"/>
      <c r="QLO36" s="276"/>
      <c r="QLP36" s="276"/>
      <c r="QLQ36" s="276"/>
      <c r="QLR36" s="276"/>
      <c r="QLS36" s="276"/>
      <c r="QLT36" s="276"/>
      <c r="QLU36" s="276"/>
      <c r="QLV36" s="276"/>
      <c r="QLW36" s="276"/>
      <c r="QLX36" s="276"/>
      <c r="QLY36" s="276"/>
      <c r="QLZ36" s="276"/>
      <c r="QMA36" s="276"/>
      <c r="QMB36" s="276"/>
      <c r="QMC36" s="276"/>
      <c r="QMD36" s="276"/>
      <c r="QME36" s="276"/>
      <c r="QMF36" s="276"/>
      <c r="QMG36" s="276"/>
      <c r="QMH36" s="276"/>
      <c r="QMI36" s="276"/>
      <c r="QMJ36" s="276"/>
      <c r="QMK36" s="276"/>
      <c r="QML36" s="276"/>
      <c r="QMM36" s="276"/>
      <c r="QMN36" s="276"/>
      <c r="QMO36" s="276"/>
      <c r="QMP36" s="276"/>
      <c r="QMQ36" s="276"/>
      <c r="QMR36" s="276"/>
      <c r="QMS36" s="276"/>
      <c r="QMT36" s="276"/>
      <c r="QMU36" s="276"/>
      <c r="QMV36" s="276"/>
      <c r="QMW36" s="276"/>
      <c r="QMX36" s="276"/>
      <c r="QMY36" s="276"/>
      <c r="QMZ36" s="276"/>
      <c r="QNA36" s="276"/>
      <c r="QNB36" s="276"/>
      <c r="QNC36" s="276"/>
      <c r="QND36" s="276"/>
      <c r="QNE36" s="276"/>
      <c r="QNF36" s="276"/>
      <c r="QNG36" s="276"/>
      <c r="QNH36" s="276"/>
      <c r="QNI36" s="276"/>
      <c r="QNJ36" s="276"/>
      <c r="QNK36" s="276"/>
      <c r="QNL36" s="276"/>
      <c r="QNM36" s="276"/>
      <c r="QNN36" s="276"/>
      <c r="QNO36" s="276"/>
      <c r="QNP36" s="276"/>
      <c r="QNQ36" s="276"/>
      <c r="QNR36" s="276"/>
      <c r="QNS36" s="276"/>
      <c r="QNT36" s="276"/>
      <c r="QNU36" s="276"/>
      <c r="QNV36" s="276"/>
      <c r="QNW36" s="276"/>
      <c r="QNX36" s="276"/>
      <c r="QNY36" s="276"/>
      <c r="QNZ36" s="276"/>
      <c r="QOA36" s="276"/>
      <c r="QOB36" s="276"/>
      <c r="QOC36" s="276"/>
      <c r="QOD36" s="276"/>
      <c r="QOE36" s="276"/>
      <c r="QOF36" s="276"/>
      <c r="QOG36" s="276"/>
      <c r="QOH36" s="276"/>
      <c r="QOI36" s="276"/>
      <c r="QOJ36" s="276"/>
      <c r="QOK36" s="276"/>
      <c r="QOL36" s="276"/>
      <c r="QOM36" s="276"/>
      <c r="QON36" s="276"/>
      <c r="QOO36" s="276"/>
      <c r="QOP36" s="276"/>
      <c r="QOQ36" s="276"/>
      <c r="QOR36" s="276"/>
      <c r="QOS36" s="276"/>
      <c r="QOT36" s="276"/>
      <c r="QOU36" s="276"/>
      <c r="QOV36" s="276"/>
      <c r="QOW36" s="276"/>
      <c r="QOX36" s="276"/>
      <c r="QOY36" s="276"/>
      <c r="QOZ36" s="276"/>
      <c r="QPA36" s="276"/>
      <c r="QPB36" s="276"/>
      <c r="QPC36" s="276"/>
      <c r="QPD36" s="276"/>
      <c r="QPE36" s="276"/>
      <c r="QPF36" s="276"/>
      <c r="QPG36" s="276"/>
      <c r="QPH36" s="276"/>
      <c r="QPI36" s="276"/>
      <c r="QPJ36" s="276"/>
      <c r="QPK36" s="276"/>
      <c r="QPL36" s="276"/>
      <c r="QPM36" s="276"/>
      <c r="QPN36" s="276"/>
      <c r="QPO36" s="276"/>
      <c r="QPP36" s="276"/>
      <c r="QPQ36" s="276"/>
      <c r="QPR36" s="276"/>
      <c r="QPS36" s="276"/>
      <c r="QPT36" s="276"/>
      <c r="QPU36" s="276"/>
      <c r="QPV36" s="276"/>
      <c r="QPW36" s="276"/>
      <c r="QPX36" s="276"/>
      <c r="QPY36" s="276"/>
      <c r="QPZ36" s="276"/>
      <c r="QQA36" s="276"/>
      <c r="QQB36" s="276"/>
      <c r="QQC36" s="276"/>
      <c r="QQD36" s="276"/>
      <c r="QQE36" s="276"/>
      <c r="QQF36" s="276"/>
      <c r="QQG36" s="276"/>
      <c r="QQH36" s="276"/>
      <c r="QQI36" s="276"/>
      <c r="QQJ36" s="276"/>
      <c r="QQK36" s="276"/>
      <c r="QQL36" s="276"/>
      <c r="QQM36" s="276"/>
      <c r="QQN36" s="276"/>
      <c r="QQO36" s="276"/>
      <c r="QQP36" s="276"/>
      <c r="QQQ36" s="276"/>
      <c r="QQR36" s="276"/>
      <c r="QQS36" s="276"/>
      <c r="QQT36" s="276"/>
      <c r="QQU36" s="276"/>
      <c r="QQV36" s="276"/>
      <c r="QQW36" s="276"/>
      <c r="QQX36" s="276"/>
      <c r="QQY36" s="276"/>
      <c r="QQZ36" s="276"/>
      <c r="QRA36" s="276"/>
      <c r="QRB36" s="276"/>
      <c r="QRC36" s="276"/>
      <c r="QRD36" s="276"/>
      <c r="QRE36" s="276"/>
      <c r="QRF36" s="276"/>
      <c r="QRG36" s="276"/>
      <c r="QRH36" s="276"/>
      <c r="QRI36" s="276"/>
      <c r="QRJ36" s="276"/>
      <c r="QRK36" s="276"/>
      <c r="QRL36" s="276"/>
      <c r="QRM36" s="276"/>
      <c r="QRN36" s="276"/>
      <c r="QRO36" s="276"/>
      <c r="QRP36" s="276"/>
      <c r="QRQ36" s="276"/>
      <c r="QRR36" s="276"/>
      <c r="QRS36" s="276"/>
      <c r="QRT36" s="276"/>
      <c r="QRU36" s="276"/>
      <c r="QRV36" s="276"/>
      <c r="QRW36" s="276"/>
      <c r="QRX36" s="276"/>
      <c r="QRY36" s="276"/>
      <c r="QRZ36" s="276"/>
      <c r="QSA36" s="276"/>
      <c r="QSB36" s="276"/>
      <c r="QSC36" s="276"/>
      <c r="QSD36" s="276"/>
      <c r="QSE36" s="276"/>
      <c r="QSF36" s="276"/>
      <c r="QSG36" s="276"/>
      <c r="QSH36" s="276"/>
      <c r="QSI36" s="276"/>
      <c r="QSJ36" s="276"/>
      <c r="QSK36" s="276"/>
      <c r="QSL36" s="276"/>
      <c r="QSM36" s="276"/>
      <c r="QSN36" s="276"/>
      <c r="QSO36" s="276"/>
      <c r="QSP36" s="276"/>
      <c r="QSQ36" s="276"/>
      <c r="QSR36" s="276"/>
      <c r="QSS36" s="276"/>
      <c r="QST36" s="276"/>
      <c r="QSU36" s="276"/>
      <c r="QSV36" s="276"/>
      <c r="QSW36" s="276"/>
      <c r="QSX36" s="276"/>
      <c r="QSY36" s="276"/>
      <c r="QSZ36" s="276"/>
      <c r="QTA36" s="276"/>
      <c r="QTB36" s="276"/>
      <c r="QTC36" s="276"/>
      <c r="QTD36" s="276"/>
      <c r="QTE36" s="276"/>
      <c r="QTF36" s="276"/>
      <c r="QTG36" s="276"/>
      <c r="QTH36" s="276"/>
      <c r="QTI36" s="276"/>
      <c r="QTJ36" s="276"/>
      <c r="QTK36" s="276"/>
      <c r="QTL36" s="276"/>
      <c r="QTM36" s="276"/>
      <c r="QTN36" s="276"/>
      <c r="QTO36" s="276"/>
      <c r="QTP36" s="276"/>
      <c r="QTQ36" s="276"/>
      <c r="QTR36" s="276"/>
      <c r="QTS36" s="276"/>
      <c r="QTT36" s="276"/>
      <c r="QTU36" s="276"/>
      <c r="QTV36" s="276"/>
      <c r="QTW36" s="276"/>
      <c r="QTX36" s="276"/>
      <c r="QTY36" s="276"/>
      <c r="QTZ36" s="276"/>
      <c r="QUA36" s="276"/>
      <c r="QUB36" s="276"/>
      <c r="QUC36" s="276"/>
      <c r="QUD36" s="276"/>
      <c r="QUE36" s="276"/>
      <c r="QUF36" s="276"/>
      <c r="QUG36" s="276"/>
      <c r="QUH36" s="276"/>
      <c r="QUI36" s="276"/>
      <c r="QUJ36" s="276"/>
      <c r="QUK36" s="276"/>
      <c r="QUL36" s="276"/>
      <c r="QUM36" s="276"/>
      <c r="QUN36" s="276"/>
      <c r="QUO36" s="276"/>
      <c r="QUP36" s="276"/>
      <c r="QUQ36" s="276"/>
      <c r="QUR36" s="276"/>
      <c r="QUS36" s="276"/>
      <c r="QUT36" s="276"/>
      <c r="QUU36" s="276"/>
      <c r="QUV36" s="276"/>
      <c r="QUW36" s="276"/>
      <c r="QUX36" s="276"/>
      <c r="QUY36" s="276"/>
      <c r="QUZ36" s="276"/>
      <c r="QVA36" s="276"/>
      <c r="QVB36" s="276"/>
      <c r="QVC36" s="276"/>
      <c r="QVD36" s="276"/>
      <c r="QVE36" s="276"/>
      <c r="QVF36" s="276"/>
      <c r="QVG36" s="276"/>
      <c r="QVH36" s="276"/>
      <c r="QVI36" s="276"/>
      <c r="QVJ36" s="276"/>
      <c r="QVK36" s="276"/>
      <c r="QVL36" s="276"/>
      <c r="QVM36" s="276"/>
      <c r="QVN36" s="276"/>
      <c r="QVO36" s="276"/>
      <c r="QVP36" s="276"/>
      <c r="QVQ36" s="276"/>
      <c r="QVR36" s="276"/>
      <c r="QVS36" s="276"/>
      <c r="QVT36" s="276"/>
      <c r="QVU36" s="276"/>
      <c r="QVV36" s="276"/>
      <c r="QVW36" s="276"/>
      <c r="QVX36" s="276"/>
      <c r="QVY36" s="276"/>
      <c r="QVZ36" s="276"/>
      <c r="QWA36" s="276"/>
      <c r="QWB36" s="276"/>
      <c r="QWC36" s="276"/>
      <c r="QWD36" s="276"/>
      <c r="QWE36" s="276"/>
      <c r="QWF36" s="276"/>
      <c r="QWG36" s="276"/>
      <c r="QWH36" s="276"/>
      <c r="QWI36" s="276"/>
      <c r="QWJ36" s="276"/>
      <c r="QWK36" s="276"/>
      <c r="QWL36" s="276"/>
      <c r="QWM36" s="276"/>
      <c r="QWN36" s="276"/>
      <c r="QWO36" s="276"/>
      <c r="QWP36" s="276"/>
      <c r="QWQ36" s="276"/>
      <c r="QWR36" s="276"/>
      <c r="QWS36" s="276"/>
      <c r="QWT36" s="276"/>
      <c r="QWU36" s="276"/>
      <c r="QWV36" s="276"/>
      <c r="QWW36" s="276"/>
      <c r="QWX36" s="276"/>
      <c r="QWY36" s="276"/>
      <c r="QWZ36" s="276"/>
      <c r="QXA36" s="276"/>
      <c r="QXB36" s="276"/>
      <c r="QXC36" s="276"/>
      <c r="QXD36" s="276"/>
      <c r="QXE36" s="276"/>
      <c r="QXF36" s="276"/>
      <c r="QXG36" s="276"/>
      <c r="QXH36" s="276"/>
      <c r="QXI36" s="276"/>
      <c r="QXJ36" s="276"/>
      <c r="QXK36" s="276"/>
      <c r="QXL36" s="276"/>
      <c r="QXM36" s="276"/>
      <c r="QXN36" s="276"/>
      <c r="QXO36" s="276"/>
      <c r="QXP36" s="276"/>
      <c r="QXQ36" s="276"/>
      <c r="QXR36" s="276"/>
      <c r="QXS36" s="276"/>
      <c r="QXT36" s="276"/>
      <c r="QXU36" s="276"/>
      <c r="QXV36" s="276"/>
      <c r="QXW36" s="276"/>
      <c r="QXX36" s="276"/>
      <c r="QXY36" s="276"/>
      <c r="QXZ36" s="276"/>
      <c r="QYA36" s="276"/>
      <c r="QYB36" s="276"/>
      <c r="QYC36" s="276"/>
      <c r="QYD36" s="276"/>
      <c r="QYE36" s="276"/>
      <c r="QYF36" s="276"/>
      <c r="QYG36" s="276"/>
      <c r="QYH36" s="276"/>
      <c r="QYI36" s="276"/>
      <c r="QYJ36" s="276"/>
      <c r="QYK36" s="276"/>
      <c r="QYL36" s="276"/>
      <c r="QYM36" s="276"/>
      <c r="QYN36" s="276"/>
      <c r="QYO36" s="276"/>
      <c r="QYP36" s="276"/>
      <c r="QYQ36" s="276"/>
      <c r="QYR36" s="276"/>
      <c r="QYS36" s="276"/>
      <c r="QYT36" s="276"/>
      <c r="QYU36" s="276"/>
      <c r="QYV36" s="276"/>
      <c r="QYW36" s="276"/>
      <c r="QYX36" s="276"/>
      <c r="QYY36" s="276"/>
      <c r="QYZ36" s="276"/>
      <c r="QZA36" s="276"/>
      <c r="QZB36" s="276"/>
      <c r="QZC36" s="276"/>
      <c r="QZD36" s="276"/>
      <c r="QZE36" s="276"/>
      <c r="QZF36" s="276"/>
      <c r="QZG36" s="276"/>
      <c r="QZH36" s="276"/>
      <c r="QZI36" s="276"/>
      <c r="QZJ36" s="276"/>
      <c r="QZK36" s="276"/>
      <c r="QZL36" s="276"/>
      <c r="QZM36" s="276"/>
      <c r="QZN36" s="276"/>
      <c r="QZO36" s="276"/>
      <c r="QZP36" s="276"/>
      <c r="QZQ36" s="276"/>
      <c r="QZR36" s="276"/>
      <c r="QZS36" s="276"/>
      <c r="QZT36" s="276"/>
      <c r="QZU36" s="276"/>
      <c r="QZV36" s="276"/>
      <c r="QZW36" s="276"/>
      <c r="QZX36" s="276"/>
      <c r="QZY36" s="276"/>
      <c r="QZZ36" s="276"/>
      <c r="RAA36" s="276"/>
      <c r="RAB36" s="276"/>
      <c r="RAC36" s="276"/>
      <c r="RAD36" s="276"/>
      <c r="RAE36" s="276"/>
      <c r="RAF36" s="276"/>
      <c r="RAG36" s="276"/>
      <c r="RAH36" s="276"/>
      <c r="RAI36" s="276"/>
      <c r="RAJ36" s="276"/>
      <c r="RAK36" s="276"/>
      <c r="RAL36" s="276"/>
      <c r="RAM36" s="276"/>
      <c r="RAN36" s="276"/>
      <c r="RAO36" s="276"/>
      <c r="RAP36" s="276"/>
      <c r="RAQ36" s="276"/>
      <c r="RAR36" s="276"/>
      <c r="RAS36" s="276"/>
      <c r="RAT36" s="276"/>
      <c r="RAU36" s="276"/>
      <c r="RAV36" s="276"/>
      <c r="RAW36" s="276"/>
      <c r="RAX36" s="276"/>
      <c r="RAY36" s="276"/>
      <c r="RAZ36" s="276"/>
      <c r="RBA36" s="276"/>
      <c r="RBB36" s="276"/>
      <c r="RBC36" s="276"/>
      <c r="RBD36" s="276"/>
      <c r="RBE36" s="276"/>
      <c r="RBF36" s="276"/>
      <c r="RBG36" s="276"/>
      <c r="RBH36" s="276"/>
      <c r="RBI36" s="276"/>
      <c r="RBJ36" s="276"/>
      <c r="RBK36" s="276"/>
      <c r="RBL36" s="276"/>
      <c r="RBM36" s="276"/>
      <c r="RBN36" s="276"/>
      <c r="RBO36" s="276"/>
      <c r="RBP36" s="276"/>
      <c r="RBQ36" s="276"/>
      <c r="RBR36" s="276"/>
      <c r="RBS36" s="276"/>
      <c r="RBT36" s="276"/>
      <c r="RBU36" s="276"/>
      <c r="RBV36" s="276"/>
      <c r="RBW36" s="276"/>
      <c r="RBX36" s="276"/>
      <c r="RBY36" s="276"/>
      <c r="RBZ36" s="276"/>
      <c r="RCA36" s="276"/>
      <c r="RCB36" s="276"/>
      <c r="RCC36" s="276"/>
      <c r="RCD36" s="276"/>
      <c r="RCE36" s="276"/>
      <c r="RCF36" s="276"/>
      <c r="RCG36" s="276"/>
      <c r="RCH36" s="276"/>
      <c r="RCI36" s="276"/>
      <c r="RCJ36" s="276"/>
      <c r="RCK36" s="276"/>
      <c r="RCL36" s="276"/>
      <c r="RCM36" s="276"/>
      <c r="RCN36" s="276"/>
      <c r="RCO36" s="276"/>
      <c r="RCP36" s="276"/>
      <c r="RCQ36" s="276"/>
      <c r="RCR36" s="276"/>
      <c r="RCS36" s="276"/>
      <c r="RCT36" s="276"/>
      <c r="RCU36" s="276"/>
      <c r="RCV36" s="276"/>
      <c r="RCW36" s="276"/>
      <c r="RCX36" s="276"/>
      <c r="RCY36" s="276"/>
      <c r="RCZ36" s="276"/>
      <c r="RDA36" s="276"/>
      <c r="RDB36" s="276"/>
      <c r="RDC36" s="276"/>
      <c r="RDD36" s="276"/>
      <c r="RDE36" s="276"/>
      <c r="RDF36" s="276"/>
      <c r="RDG36" s="276"/>
      <c r="RDH36" s="276"/>
      <c r="RDI36" s="276"/>
      <c r="RDJ36" s="276"/>
      <c r="RDK36" s="276"/>
      <c r="RDL36" s="276"/>
      <c r="RDM36" s="276"/>
      <c r="RDN36" s="276"/>
      <c r="RDO36" s="276"/>
      <c r="RDP36" s="276"/>
      <c r="RDQ36" s="276"/>
      <c r="RDR36" s="276"/>
      <c r="RDS36" s="276"/>
      <c r="RDT36" s="276"/>
      <c r="RDU36" s="276"/>
      <c r="RDV36" s="276"/>
      <c r="RDW36" s="276"/>
      <c r="RDX36" s="276"/>
      <c r="RDY36" s="276"/>
      <c r="RDZ36" s="276"/>
      <c r="REA36" s="276"/>
      <c r="REB36" s="276"/>
      <c r="REC36" s="276"/>
      <c r="RED36" s="276"/>
      <c r="REE36" s="276"/>
      <c r="REF36" s="276"/>
      <c r="REG36" s="276"/>
      <c r="REH36" s="276"/>
      <c r="REI36" s="276"/>
      <c r="REJ36" s="276"/>
      <c r="REK36" s="276"/>
      <c r="REL36" s="276"/>
      <c r="REM36" s="276"/>
      <c r="REN36" s="276"/>
      <c r="REO36" s="276"/>
      <c r="REP36" s="276"/>
      <c r="REQ36" s="276"/>
      <c r="RER36" s="276"/>
      <c r="RES36" s="276"/>
      <c r="RET36" s="276"/>
      <c r="REU36" s="276"/>
      <c r="REV36" s="276"/>
      <c r="REW36" s="276"/>
      <c r="REX36" s="276"/>
      <c r="REY36" s="276"/>
      <c r="REZ36" s="276"/>
      <c r="RFA36" s="276"/>
      <c r="RFB36" s="276"/>
      <c r="RFC36" s="276"/>
      <c r="RFD36" s="276"/>
      <c r="RFE36" s="276"/>
      <c r="RFF36" s="276"/>
      <c r="RFG36" s="276"/>
      <c r="RFH36" s="276"/>
      <c r="RFI36" s="276"/>
      <c r="RFJ36" s="276"/>
      <c r="RFK36" s="276"/>
      <c r="RFL36" s="276"/>
      <c r="RFM36" s="276"/>
      <c r="RFN36" s="276"/>
      <c r="RFO36" s="276"/>
      <c r="RFP36" s="276"/>
      <c r="RFQ36" s="276"/>
      <c r="RFR36" s="276"/>
      <c r="RFS36" s="276"/>
      <c r="RFT36" s="276"/>
      <c r="RFU36" s="276"/>
      <c r="RFV36" s="276"/>
      <c r="RFW36" s="276"/>
      <c r="RFX36" s="276"/>
      <c r="RFY36" s="276"/>
      <c r="RFZ36" s="276"/>
      <c r="RGA36" s="276"/>
      <c r="RGB36" s="276"/>
      <c r="RGC36" s="276"/>
      <c r="RGD36" s="276"/>
      <c r="RGE36" s="276"/>
      <c r="RGF36" s="276"/>
      <c r="RGG36" s="276"/>
      <c r="RGH36" s="276"/>
      <c r="RGI36" s="276"/>
      <c r="RGJ36" s="276"/>
      <c r="RGK36" s="276"/>
      <c r="RGL36" s="276"/>
      <c r="RGM36" s="276"/>
      <c r="RGN36" s="276"/>
      <c r="RGO36" s="276"/>
      <c r="RGP36" s="276"/>
      <c r="RGQ36" s="276"/>
      <c r="RGR36" s="276"/>
      <c r="RGS36" s="276"/>
      <c r="RGT36" s="276"/>
      <c r="RGU36" s="276"/>
      <c r="RGV36" s="276"/>
      <c r="RGW36" s="276"/>
      <c r="RGX36" s="276"/>
      <c r="RGY36" s="276"/>
      <c r="RGZ36" s="276"/>
      <c r="RHA36" s="276"/>
      <c r="RHB36" s="276"/>
      <c r="RHC36" s="276"/>
      <c r="RHD36" s="276"/>
      <c r="RHE36" s="276"/>
      <c r="RHF36" s="276"/>
      <c r="RHG36" s="276"/>
      <c r="RHH36" s="276"/>
      <c r="RHI36" s="276"/>
      <c r="RHJ36" s="276"/>
      <c r="RHK36" s="276"/>
      <c r="RHL36" s="276"/>
      <c r="RHM36" s="276"/>
      <c r="RHN36" s="276"/>
      <c r="RHO36" s="276"/>
      <c r="RHP36" s="276"/>
      <c r="RHQ36" s="276"/>
      <c r="RHR36" s="276"/>
      <c r="RHS36" s="276"/>
      <c r="RHT36" s="276"/>
      <c r="RHU36" s="276"/>
      <c r="RHV36" s="276"/>
      <c r="RHW36" s="276"/>
      <c r="RHX36" s="276"/>
      <c r="RHY36" s="276"/>
      <c r="RHZ36" s="276"/>
      <c r="RIA36" s="276"/>
      <c r="RIB36" s="276"/>
      <c r="RIC36" s="276"/>
      <c r="RID36" s="276"/>
      <c r="RIE36" s="276"/>
      <c r="RIF36" s="276"/>
      <c r="RIG36" s="276"/>
      <c r="RIH36" s="276"/>
      <c r="RII36" s="276"/>
      <c r="RIJ36" s="276"/>
      <c r="RIK36" s="276"/>
      <c r="RIL36" s="276"/>
      <c r="RIM36" s="276"/>
      <c r="RIN36" s="276"/>
      <c r="RIO36" s="276"/>
      <c r="RIP36" s="276"/>
      <c r="RIQ36" s="276"/>
      <c r="RIR36" s="276"/>
      <c r="RIS36" s="276"/>
      <c r="RIT36" s="276"/>
      <c r="RIU36" s="276"/>
      <c r="RIV36" s="276"/>
      <c r="RIW36" s="276"/>
      <c r="RIX36" s="276"/>
      <c r="RIY36" s="276"/>
      <c r="RIZ36" s="276"/>
      <c r="RJA36" s="276"/>
      <c r="RJB36" s="276"/>
      <c r="RJC36" s="276"/>
      <c r="RJD36" s="276"/>
      <c r="RJE36" s="276"/>
      <c r="RJF36" s="276"/>
      <c r="RJG36" s="276"/>
      <c r="RJH36" s="276"/>
      <c r="RJI36" s="276"/>
      <c r="RJJ36" s="276"/>
      <c r="RJK36" s="276"/>
      <c r="RJL36" s="276"/>
      <c r="RJM36" s="276"/>
      <c r="RJN36" s="276"/>
      <c r="RJO36" s="276"/>
      <c r="RJP36" s="276"/>
      <c r="RJQ36" s="276"/>
      <c r="RJR36" s="276"/>
      <c r="RJS36" s="276"/>
      <c r="RJT36" s="276"/>
      <c r="RJU36" s="276"/>
      <c r="RJV36" s="276"/>
      <c r="RJW36" s="276"/>
      <c r="RJX36" s="276"/>
      <c r="RJY36" s="276"/>
      <c r="RJZ36" s="276"/>
      <c r="RKA36" s="276"/>
      <c r="RKB36" s="276"/>
      <c r="RKC36" s="276"/>
      <c r="RKD36" s="276"/>
      <c r="RKE36" s="276"/>
      <c r="RKF36" s="276"/>
      <c r="RKG36" s="276"/>
      <c r="RKH36" s="276"/>
      <c r="RKI36" s="276"/>
      <c r="RKJ36" s="276"/>
      <c r="RKK36" s="276"/>
      <c r="RKL36" s="276"/>
      <c r="RKM36" s="276"/>
      <c r="RKN36" s="276"/>
      <c r="RKO36" s="276"/>
      <c r="RKP36" s="276"/>
      <c r="RKQ36" s="276"/>
      <c r="RKR36" s="276"/>
      <c r="RKS36" s="276"/>
      <c r="RKT36" s="276"/>
      <c r="RKU36" s="276"/>
      <c r="RKV36" s="276"/>
      <c r="RKW36" s="276"/>
      <c r="RKX36" s="276"/>
      <c r="RKY36" s="276"/>
      <c r="RKZ36" s="276"/>
      <c r="RLA36" s="276"/>
      <c r="RLB36" s="276"/>
      <c r="RLC36" s="276"/>
      <c r="RLD36" s="276"/>
      <c r="RLE36" s="276"/>
      <c r="RLF36" s="276"/>
      <c r="RLG36" s="276"/>
      <c r="RLH36" s="276"/>
      <c r="RLI36" s="276"/>
      <c r="RLJ36" s="276"/>
      <c r="RLK36" s="276"/>
      <c r="RLL36" s="276"/>
      <c r="RLM36" s="276"/>
      <c r="RLN36" s="276"/>
      <c r="RLO36" s="276"/>
      <c r="RLP36" s="276"/>
      <c r="RLQ36" s="276"/>
      <c r="RLR36" s="276"/>
      <c r="RLS36" s="276"/>
      <c r="RLT36" s="276"/>
      <c r="RLU36" s="276"/>
      <c r="RLV36" s="276"/>
      <c r="RLW36" s="276"/>
      <c r="RLX36" s="276"/>
      <c r="RLY36" s="276"/>
      <c r="RLZ36" s="276"/>
      <c r="RMA36" s="276"/>
      <c r="RMB36" s="276"/>
      <c r="RMC36" s="276"/>
      <c r="RMD36" s="276"/>
      <c r="RME36" s="276"/>
      <c r="RMF36" s="276"/>
      <c r="RMG36" s="276"/>
      <c r="RMH36" s="276"/>
      <c r="RMI36" s="276"/>
      <c r="RMJ36" s="276"/>
      <c r="RMK36" s="276"/>
      <c r="RML36" s="276"/>
      <c r="RMM36" s="276"/>
      <c r="RMN36" s="276"/>
      <c r="RMO36" s="276"/>
      <c r="RMP36" s="276"/>
      <c r="RMQ36" s="276"/>
      <c r="RMR36" s="276"/>
      <c r="RMS36" s="276"/>
      <c r="RMT36" s="276"/>
      <c r="RMU36" s="276"/>
      <c r="RMV36" s="276"/>
      <c r="RMW36" s="276"/>
      <c r="RMX36" s="276"/>
      <c r="RMY36" s="276"/>
      <c r="RMZ36" s="276"/>
      <c r="RNA36" s="276"/>
      <c r="RNB36" s="276"/>
      <c r="RNC36" s="276"/>
      <c r="RND36" s="276"/>
      <c r="RNE36" s="276"/>
      <c r="RNF36" s="276"/>
      <c r="RNG36" s="276"/>
      <c r="RNH36" s="276"/>
      <c r="RNI36" s="276"/>
      <c r="RNJ36" s="276"/>
      <c r="RNK36" s="276"/>
      <c r="RNL36" s="276"/>
      <c r="RNM36" s="276"/>
      <c r="RNN36" s="276"/>
      <c r="RNO36" s="276"/>
      <c r="RNP36" s="276"/>
      <c r="RNQ36" s="276"/>
      <c r="RNR36" s="276"/>
      <c r="RNS36" s="276"/>
      <c r="RNT36" s="276"/>
      <c r="RNU36" s="276"/>
      <c r="RNV36" s="276"/>
      <c r="RNW36" s="276"/>
      <c r="RNX36" s="276"/>
      <c r="RNY36" s="276"/>
      <c r="RNZ36" s="276"/>
      <c r="ROA36" s="276"/>
      <c r="ROB36" s="276"/>
      <c r="ROC36" s="276"/>
      <c r="ROD36" s="276"/>
      <c r="ROE36" s="276"/>
      <c r="ROF36" s="276"/>
      <c r="ROG36" s="276"/>
      <c r="ROH36" s="276"/>
      <c r="ROI36" s="276"/>
      <c r="ROJ36" s="276"/>
      <c r="ROK36" s="276"/>
      <c r="ROL36" s="276"/>
      <c r="ROM36" s="276"/>
      <c r="RON36" s="276"/>
      <c r="ROO36" s="276"/>
      <c r="ROP36" s="276"/>
      <c r="ROQ36" s="276"/>
      <c r="ROR36" s="276"/>
      <c r="ROS36" s="276"/>
      <c r="ROT36" s="276"/>
      <c r="ROU36" s="276"/>
      <c r="ROV36" s="276"/>
      <c r="ROW36" s="276"/>
      <c r="ROX36" s="276"/>
      <c r="ROY36" s="276"/>
      <c r="ROZ36" s="276"/>
      <c r="RPA36" s="276"/>
      <c r="RPB36" s="276"/>
      <c r="RPC36" s="276"/>
      <c r="RPD36" s="276"/>
      <c r="RPE36" s="276"/>
      <c r="RPF36" s="276"/>
      <c r="RPG36" s="276"/>
      <c r="RPH36" s="276"/>
      <c r="RPI36" s="276"/>
      <c r="RPJ36" s="276"/>
      <c r="RPK36" s="276"/>
      <c r="RPL36" s="276"/>
      <c r="RPM36" s="276"/>
      <c r="RPN36" s="276"/>
      <c r="RPO36" s="276"/>
      <c r="RPP36" s="276"/>
      <c r="RPQ36" s="276"/>
      <c r="RPR36" s="276"/>
      <c r="RPS36" s="276"/>
      <c r="RPT36" s="276"/>
      <c r="RPU36" s="276"/>
      <c r="RPV36" s="276"/>
      <c r="RPW36" s="276"/>
      <c r="RPX36" s="276"/>
      <c r="RPY36" s="276"/>
      <c r="RPZ36" s="276"/>
      <c r="RQA36" s="276"/>
      <c r="RQB36" s="276"/>
      <c r="RQC36" s="276"/>
      <c r="RQD36" s="276"/>
      <c r="RQE36" s="276"/>
      <c r="RQF36" s="276"/>
      <c r="RQG36" s="276"/>
      <c r="RQH36" s="276"/>
      <c r="RQI36" s="276"/>
      <c r="RQJ36" s="276"/>
      <c r="RQK36" s="276"/>
      <c r="RQL36" s="276"/>
      <c r="RQM36" s="276"/>
      <c r="RQN36" s="276"/>
      <c r="RQO36" s="276"/>
      <c r="RQP36" s="276"/>
      <c r="RQQ36" s="276"/>
      <c r="RQR36" s="276"/>
      <c r="RQS36" s="276"/>
      <c r="RQT36" s="276"/>
      <c r="RQU36" s="276"/>
      <c r="RQV36" s="276"/>
      <c r="RQW36" s="276"/>
      <c r="RQX36" s="276"/>
      <c r="RQY36" s="276"/>
      <c r="RQZ36" s="276"/>
      <c r="RRA36" s="276"/>
      <c r="RRB36" s="276"/>
      <c r="RRC36" s="276"/>
      <c r="RRD36" s="276"/>
      <c r="RRE36" s="276"/>
      <c r="RRF36" s="276"/>
      <c r="RRG36" s="276"/>
      <c r="RRH36" s="276"/>
      <c r="RRI36" s="276"/>
      <c r="RRJ36" s="276"/>
      <c r="RRK36" s="276"/>
      <c r="RRL36" s="276"/>
      <c r="RRM36" s="276"/>
      <c r="RRN36" s="276"/>
      <c r="RRO36" s="276"/>
      <c r="RRP36" s="276"/>
      <c r="RRQ36" s="276"/>
      <c r="RRR36" s="276"/>
      <c r="RRS36" s="276"/>
      <c r="RRT36" s="276"/>
      <c r="RRU36" s="276"/>
      <c r="RRV36" s="276"/>
      <c r="RRW36" s="276"/>
      <c r="RRX36" s="276"/>
      <c r="RRY36" s="276"/>
      <c r="RRZ36" s="276"/>
      <c r="RSA36" s="276"/>
      <c r="RSB36" s="276"/>
      <c r="RSC36" s="276"/>
      <c r="RSD36" s="276"/>
      <c r="RSE36" s="276"/>
      <c r="RSF36" s="276"/>
      <c r="RSG36" s="276"/>
      <c r="RSH36" s="276"/>
      <c r="RSI36" s="276"/>
      <c r="RSJ36" s="276"/>
      <c r="RSK36" s="276"/>
      <c r="RSL36" s="276"/>
      <c r="RSM36" s="276"/>
      <c r="RSN36" s="276"/>
      <c r="RSO36" s="276"/>
      <c r="RSP36" s="276"/>
      <c r="RSQ36" s="276"/>
      <c r="RSR36" s="276"/>
      <c r="RSS36" s="276"/>
      <c r="RST36" s="276"/>
      <c r="RSU36" s="276"/>
      <c r="RSV36" s="276"/>
      <c r="RSW36" s="276"/>
      <c r="RSX36" s="276"/>
      <c r="RSY36" s="276"/>
      <c r="RSZ36" s="276"/>
      <c r="RTA36" s="276"/>
      <c r="RTB36" s="276"/>
      <c r="RTC36" s="276"/>
      <c r="RTD36" s="276"/>
      <c r="RTE36" s="276"/>
      <c r="RTF36" s="276"/>
      <c r="RTG36" s="276"/>
      <c r="RTH36" s="276"/>
      <c r="RTI36" s="276"/>
      <c r="RTJ36" s="276"/>
      <c r="RTK36" s="276"/>
      <c r="RTL36" s="276"/>
      <c r="RTM36" s="276"/>
      <c r="RTN36" s="276"/>
      <c r="RTO36" s="276"/>
      <c r="RTP36" s="276"/>
      <c r="RTQ36" s="276"/>
      <c r="RTR36" s="276"/>
      <c r="RTS36" s="276"/>
      <c r="RTT36" s="276"/>
      <c r="RTU36" s="276"/>
      <c r="RTV36" s="276"/>
      <c r="RTW36" s="276"/>
      <c r="RTX36" s="276"/>
      <c r="RTY36" s="276"/>
      <c r="RTZ36" s="276"/>
      <c r="RUA36" s="276"/>
      <c r="RUB36" s="276"/>
      <c r="RUC36" s="276"/>
      <c r="RUD36" s="276"/>
      <c r="RUE36" s="276"/>
      <c r="RUF36" s="276"/>
      <c r="RUG36" s="276"/>
      <c r="RUH36" s="276"/>
      <c r="RUI36" s="276"/>
      <c r="RUJ36" s="276"/>
      <c r="RUK36" s="276"/>
      <c r="RUL36" s="276"/>
      <c r="RUM36" s="276"/>
      <c r="RUN36" s="276"/>
      <c r="RUO36" s="276"/>
      <c r="RUP36" s="276"/>
      <c r="RUQ36" s="276"/>
      <c r="RUR36" s="276"/>
      <c r="RUS36" s="276"/>
      <c r="RUT36" s="276"/>
      <c r="RUU36" s="276"/>
      <c r="RUV36" s="276"/>
      <c r="RUW36" s="276"/>
      <c r="RUX36" s="276"/>
      <c r="RUY36" s="276"/>
      <c r="RUZ36" s="276"/>
      <c r="RVA36" s="276"/>
      <c r="RVB36" s="276"/>
      <c r="RVC36" s="276"/>
      <c r="RVD36" s="276"/>
      <c r="RVE36" s="276"/>
      <c r="RVF36" s="276"/>
      <c r="RVG36" s="276"/>
      <c r="RVH36" s="276"/>
      <c r="RVI36" s="276"/>
      <c r="RVJ36" s="276"/>
      <c r="RVK36" s="276"/>
      <c r="RVL36" s="276"/>
      <c r="RVM36" s="276"/>
      <c r="RVN36" s="276"/>
      <c r="RVO36" s="276"/>
      <c r="RVP36" s="276"/>
      <c r="RVQ36" s="276"/>
      <c r="RVR36" s="276"/>
      <c r="RVS36" s="276"/>
      <c r="RVT36" s="276"/>
      <c r="RVU36" s="276"/>
      <c r="RVV36" s="276"/>
      <c r="RVW36" s="276"/>
      <c r="RVX36" s="276"/>
      <c r="RVY36" s="276"/>
      <c r="RVZ36" s="276"/>
      <c r="RWA36" s="276"/>
      <c r="RWB36" s="276"/>
      <c r="RWC36" s="276"/>
      <c r="RWD36" s="276"/>
      <c r="RWE36" s="276"/>
      <c r="RWF36" s="276"/>
      <c r="RWG36" s="276"/>
      <c r="RWH36" s="276"/>
      <c r="RWI36" s="276"/>
      <c r="RWJ36" s="276"/>
      <c r="RWK36" s="276"/>
      <c r="RWL36" s="276"/>
      <c r="RWM36" s="276"/>
      <c r="RWN36" s="276"/>
      <c r="RWO36" s="276"/>
      <c r="RWP36" s="276"/>
      <c r="RWQ36" s="276"/>
      <c r="RWR36" s="276"/>
      <c r="RWS36" s="276"/>
      <c r="RWT36" s="276"/>
      <c r="RWU36" s="276"/>
      <c r="RWV36" s="276"/>
      <c r="RWW36" s="276"/>
      <c r="RWX36" s="276"/>
      <c r="RWY36" s="276"/>
      <c r="RWZ36" s="276"/>
      <c r="RXA36" s="276"/>
      <c r="RXB36" s="276"/>
      <c r="RXC36" s="276"/>
      <c r="RXD36" s="276"/>
      <c r="RXE36" s="276"/>
      <c r="RXF36" s="276"/>
      <c r="RXG36" s="276"/>
      <c r="RXH36" s="276"/>
      <c r="RXI36" s="276"/>
      <c r="RXJ36" s="276"/>
      <c r="RXK36" s="276"/>
      <c r="RXL36" s="276"/>
      <c r="RXM36" s="276"/>
      <c r="RXN36" s="276"/>
      <c r="RXO36" s="276"/>
      <c r="RXP36" s="276"/>
      <c r="RXQ36" s="276"/>
      <c r="RXR36" s="276"/>
      <c r="RXS36" s="276"/>
      <c r="RXT36" s="276"/>
      <c r="RXU36" s="276"/>
      <c r="RXV36" s="276"/>
      <c r="RXW36" s="276"/>
      <c r="RXX36" s="276"/>
      <c r="RXY36" s="276"/>
      <c r="RXZ36" s="276"/>
      <c r="RYA36" s="276"/>
      <c r="RYB36" s="276"/>
      <c r="RYC36" s="276"/>
      <c r="RYD36" s="276"/>
      <c r="RYE36" s="276"/>
      <c r="RYF36" s="276"/>
      <c r="RYG36" s="276"/>
      <c r="RYH36" s="276"/>
      <c r="RYI36" s="276"/>
      <c r="RYJ36" s="276"/>
      <c r="RYK36" s="276"/>
      <c r="RYL36" s="276"/>
      <c r="RYM36" s="276"/>
      <c r="RYN36" s="276"/>
      <c r="RYO36" s="276"/>
      <c r="RYP36" s="276"/>
      <c r="RYQ36" s="276"/>
      <c r="RYR36" s="276"/>
      <c r="RYS36" s="276"/>
      <c r="RYT36" s="276"/>
      <c r="RYU36" s="276"/>
      <c r="RYV36" s="276"/>
      <c r="RYW36" s="276"/>
      <c r="RYX36" s="276"/>
      <c r="RYY36" s="276"/>
      <c r="RYZ36" s="276"/>
      <c r="RZA36" s="276"/>
      <c r="RZB36" s="276"/>
      <c r="RZC36" s="276"/>
      <c r="RZD36" s="276"/>
      <c r="RZE36" s="276"/>
      <c r="RZF36" s="276"/>
      <c r="RZG36" s="276"/>
      <c r="RZH36" s="276"/>
      <c r="RZI36" s="276"/>
      <c r="RZJ36" s="276"/>
      <c r="RZK36" s="276"/>
      <c r="RZL36" s="276"/>
      <c r="RZM36" s="276"/>
      <c r="RZN36" s="276"/>
      <c r="RZO36" s="276"/>
      <c r="RZP36" s="276"/>
      <c r="RZQ36" s="276"/>
      <c r="RZR36" s="276"/>
      <c r="RZS36" s="276"/>
      <c r="RZT36" s="276"/>
      <c r="RZU36" s="276"/>
      <c r="RZV36" s="276"/>
      <c r="RZW36" s="276"/>
      <c r="RZX36" s="276"/>
      <c r="RZY36" s="276"/>
      <c r="RZZ36" s="276"/>
      <c r="SAA36" s="276"/>
      <c r="SAB36" s="276"/>
      <c r="SAC36" s="276"/>
      <c r="SAD36" s="276"/>
      <c r="SAE36" s="276"/>
      <c r="SAF36" s="276"/>
      <c r="SAG36" s="276"/>
      <c r="SAH36" s="276"/>
      <c r="SAI36" s="276"/>
      <c r="SAJ36" s="276"/>
      <c r="SAK36" s="276"/>
      <c r="SAL36" s="276"/>
      <c r="SAM36" s="276"/>
      <c r="SAN36" s="276"/>
      <c r="SAO36" s="276"/>
      <c r="SAP36" s="276"/>
      <c r="SAQ36" s="276"/>
      <c r="SAR36" s="276"/>
      <c r="SAS36" s="276"/>
      <c r="SAT36" s="276"/>
      <c r="SAU36" s="276"/>
      <c r="SAV36" s="276"/>
      <c r="SAW36" s="276"/>
      <c r="SAX36" s="276"/>
      <c r="SAY36" s="276"/>
      <c r="SAZ36" s="276"/>
      <c r="SBA36" s="276"/>
      <c r="SBB36" s="276"/>
      <c r="SBC36" s="276"/>
      <c r="SBD36" s="276"/>
      <c r="SBE36" s="276"/>
      <c r="SBF36" s="276"/>
      <c r="SBG36" s="276"/>
      <c r="SBH36" s="276"/>
      <c r="SBI36" s="276"/>
      <c r="SBJ36" s="276"/>
      <c r="SBK36" s="276"/>
      <c r="SBL36" s="276"/>
      <c r="SBM36" s="276"/>
      <c r="SBN36" s="276"/>
      <c r="SBO36" s="276"/>
      <c r="SBP36" s="276"/>
      <c r="SBQ36" s="276"/>
      <c r="SBR36" s="276"/>
      <c r="SBS36" s="276"/>
      <c r="SBT36" s="276"/>
      <c r="SBU36" s="276"/>
      <c r="SBV36" s="276"/>
      <c r="SBW36" s="276"/>
      <c r="SBX36" s="276"/>
      <c r="SBY36" s="276"/>
      <c r="SBZ36" s="276"/>
      <c r="SCA36" s="276"/>
      <c r="SCB36" s="276"/>
      <c r="SCC36" s="276"/>
      <c r="SCD36" s="276"/>
      <c r="SCE36" s="276"/>
      <c r="SCF36" s="276"/>
      <c r="SCG36" s="276"/>
      <c r="SCH36" s="276"/>
      <c r="SCI36" s="276"/>
      <c r="SCJ36" s="276"/>
      <c r="SCK36" s="276"/>
      <c r="SCL36" s="276"/>
      <c r="SCM36" s="276"/>
      <c r="SCN36" s="276"/>
      <c r="SCO36" s="276"/>
      <c r="SCP36" s="276"/>
      <c r="SCQ36" s="276"/>
      <c r="SCR36" s="276"/>
      <c r="SCS36" s="276"/>
      <c r="SCT36" s="276"/>
      <c r="SCU36" s="276"/>
      <c r="SCV36" s="276"/>
      <c r="SCW36" s="276"/>
      <c r="SCX36" s="276"/>
      <c r="SCY36" s="276"/>
      <c r="SCZ36" s="276"/>
      <c r="SDA36" s="276"/>
      <c r="SDB36" s="276"/>
      <c r="SDC36" s="276"/>
      <c r="SDD36" s="276"/>
      <c r="SDE36" s="276"/>
      <c r="SDF36" s="276"/>
      <c r="SDG36" s="276"/>
      <c r="SDH36" s="276"/>
      <c r="SDI36" s="276"/>
      <c r="SDJ36" s="276"/>
      <c r="SDK36" s="276"/>
      <c r="SDL36" s="276"/>
      <c r="SDM36" s="276"/>
      <c r="SDN36" s="276"/>
      <c r="SDO36" s="276"/>
      <c r="SDP36" s="276"/>
      <c r="SDQ36" s="276"/>
      <c r="SDR36" s="276"/>
      <c r="SDS36" s="276"/>
      <c r="SDT36" s="276"/>
      <c r="SDU36" s="276"/>
      <c r="SDV36" s="276"/>
      <c r="SDW36" s="276"/>
      <c r="SDX36" s="276"/>
      <c r="SDY36" s="276"/>
      <c r="SDZ36" s="276"/>
      <c r="SEA36" s="276"/>
      <c r="SEB36" s="276"/>
      <c r="SEC36" s="276"/>
      <c r="SED36" s="276"/>
      <c r="SEE36" s="276"/>
      <c r="SEF36" s="276"/>
      <c r="SEG36" s="276"/>
      <c r="SEH36" s="276"/>
      <c r="SEI36" s="276"/>
      <c r="SEJ36" s="276"/>
      <c r="SEK36" s="276"/>
      <c r="SEL36" s="276"/>
      <c r="SEM36" s="276"/>
      <c r="SEN36" s="276"/>
      <c r="SEO36" s="276"/>
      <c r="SEP36" s="276"/>
      <c r="SEQ36" s="276"/>
      <c r="SER36" s="276"/>
      <c r="SES36" s="276"/>
      <c r="SET36" s="276"/>
      <c r="SEU36" s="276"/>
      <c r="SEV36" s="276"/>
      <c r="SEW36" s="276"/>
      <c r="SEX36" s="276"/>
      <c r="SEY36" s="276"/>
      <c r="SEZ36" s="276"/>
      <c r="SFA36" s="276"/>
      <c r="SFB36" s="276"/>
      <c r="SFC36" s="276"/>
      <c r="SFD36" s="276"/>
      <c r="SFE36" s="276"/>
      <c r="SFF36" s="276"/>
      <c r="SFG36" s="276"/>
      <c r="SFH36" s="276"/>
      <c r="SFI36" s="276"/>
      <c r="SFJ36" s="276"/>
      <c r="SFK36" s="276"/>
      <c r="SFL36" s="276"/>
      <c r="SFM36" s="276"/>
      <c r="SFN36" s="276"/>
      <c r="SFO36" s="276"/>
      <c r="SFP36" s="276"/>
      <c r="SFQ36" s="276"/>
      <c r="SFR36" s="276"/>
      <c r="SFS36" s="276"/>
      <c r="SFT36" s="276"/>
      <c r="SFU36" s="276"/>
      <c r="SFV36" s="276"/>
      <c r="SFW36" s="276"/>
      <c r="SFX36" s="276"/>
      <c r="SFY36" s="276"/>
      <c r="SFZ36" s="276"/>
      <c r="SGA36" s="276"/>
      <c r="SGB36" s="276"/>
      <c r="SGC36" s="276"/>
      <c r="SGD36" s="276"/>
      <c r="SGE36" s="276"/>
      <c r="SGF36" s="276"/>
      <c r="SGG36" s="276"/>
      <c r="SGH36" s="276"/>
      <c r="SGI36" s="276"/>
      <c r="SGJ36" s="276"/>
      <c r="SGK36" s="276"/>
      <c r="SGL36" s="276"/>
      <c r="SGM36" s="276"/>
      <c r="SGN36" s="276"/>
      <c r="SGO36" s="276"/>
      <c r="SGP36" s="276"/>
      <c r="SGQ36" s="276"/>
      <c r="SGR36" s="276"/>
      <c r="SGS36" s="276"/>
      <c r="SGT36" s="276"/>
      <c r="SGU36" s="276"/>
      <c r="SGV36" s="276"/>
      <c r="SGW36" s="276"/>
      <c r="SGX36" s="276"/>
      <c r="SGY36" s="276"/>
      <c r="SGZ36" s="276"/>
      <c r="SHA36" s="276"/>
      <c r="SHB36" s="276"/>
      <c r="SHC36" s="276"/>
      <c r="SHD36" s="276"/>
      <c r="SHE36" s="276"/>
      <c r="SHF36" s="276"/>
      <c r="SHG36" s="276"/>
      <c r="SHH36" s="276"/>
      <c r="SHI36" s="276"/>
      <c r="SHJ36" s="276"/>
      <c r="SHK36" s="276"/>
      <c r="SHL36" s="276"/>
      <c r="SHM36" s="276"/>
      <c r="SHN36" s="276"/>
      <c r="SHO36" s="276"/>
      <c r="SHP36" s="276"/>
      <c r="SHQ36" s="276"/>
      <c r="SHR36" s="276"/>
      <c r="SHS36" s="276"/>
      <c r="SHT36" s="276"/>
      <c r="SHU36" s="276"/>
      <c r="SHV36" s="276"/>
      <c r="SHW36" s="276"/>
      <c r="SHX36" s="276"/>
      <c r="SHY36" s="276"/>
      <c r="SHZ36" s="276"/>
      <c r="SIA36" s="276"/>
      <c r="SIB36" s="276"/>
      <c r="SIC36" s="276"/>
      <c r="SID36" s="276"/>
      <c r="SIE36" s="276"/>
      <c r="SIF36" s="276"/>
      <c r="SIG36" s="276"/>
      <c r="SIH36" s="276"/>
      <c r="SII36" s="276"/>
      <c r="SIJ36" s="276"/>
      <c r="SIK36" s="276"/>
      <c r="SIL36" s="276"/>
      <c r="SIM36" s="276"/>
      <c r="SIN36" s="276"/>
      <c r="SIO36" s="276"/>
      <c r="SIP36" s="276"/>
      <c r="SIQ36" s="276"/>
      <c r="SIR36" s="276"/>
      <c r="SIS36" s="276"/>
      <c r="SIT36" s="276"/>
      <c r="SIU36" s="276"/>
      <c r="SIV36" s="276"/>
      <c r="SIW36" s="276"/>
      <c r="SIX36" s="276"/>
      <c r="SIY36" s="276"/>
      <c r="SIZ36" s="276"/>
      <c r="SJA36" s="276"/>
      <c r="SJB36" s="276"/>
      <c r="SJC36" s="276"/>
      <c r="SJD36" s="276"/>
      <c r="SJE36" s="276"/>
      <c r="SJF36" s="276"/>
      <c r="SJG36" s="276"/>
      <c r="SJH36" s="276"/>
      <c r="SJI36" s="276"/>
      <c r="SJJ36" s="276"/>
      <c r="SJK36" s="276"/>
      <c r="SJL36" s="276"/>
      <c r="SJM36" s="276"/>
      <c r="SJN36" s="276"/>
      <c r="SJO36" s="276"/>
      <c r="SJP36" s="276"/>
      <c r="SJQ36" s="276"/>
      <c r="SJR36" s="276"/>
      <c r="SJS36" s="276"/>
      <c r="SJT36" s="276"/>
      <c r="SJU36" s="276"/>
      <c r="SJV36" s="276"/>
      <c r="SJW36" s="276"/>
      <c r="SJX36" s="276"/>
      <c r="SJY36" s="276"/>
      <c r="SJZ36" s="276"/>
      <c r="SKA36" s="276"/>
      <c r="SKB36" s="276"/>
      <c r="SKC36" s="276"/>
      <c r="SKD36" s="276"/>
      <c r="SKE36" s="276"/>
      <c r="SKF36" s="276"/>
      <c r="SKG36" s="276"/>
      <c r="SKH36" s="276"/>
      <c r="SKI36" s="276"/>
      <c r="SKJ36" s="276"/>
      <c r="SKK36" s="276"/>
      <c r="SKL36" s="276"/>
      <c r="SKM36" s="276"/>
      <c r="SKN36" s="276"/>
      <c r="SKO36" s="276"/>
      <c r="SKP36" s="276"/>
      <c r="SKQ36" s="276"/>
      <c r="SKR36" s="276"/>
      <c r="SKS36" s="276"/>
      <c r="SKT36" s="276"/>
      <c r="SKU36" s="276"/>
      <c r="SKV36" s="276"/>
      <c r="SKW36" s="276"/>
      <c r="SKX36" s="276"/>
      <c r="SKY36" s="276"/>
      <c r="SKZ36" s="276"/>
      <c r="SLA36" s="276"/>
      <c r="SLB36" s="276"/>
      <c r="SLC36" s="276"/>
      <c r="SLD36" s="276"/>
      <c r="SLE36" s="276"/>
      <c r="SLF36" s="276"/>
      <c r="SLG36" s="276"/>
      <c r="SLH36" s="276"/>
      <c r="SLI36" s="276"/>
      <c r="SLJ36" s="276"/>
      <c r="SLK36" s="276"/>
      <c r="SLL36" s="276"/>
      <c r="SLM36" s="276"/>
      <c r="SLN36" s="276"/>
      <c r="SLO36" s="276"/>
      <c r="SLP36" s="276"/>
      <c r="SLQ36" s="276"/>
      <c r="SLR36" s="276"/>
      <c r="SLS36" s="276"/>
      <c r="SLT36" s="276"/>
      <c r="SLU36" s="276"/>
      <c r="SLV36" s="276"/>
      <c r="SLW36" s="276"/>
      <c r="SLX36" s="276"/>
      <c r="SLY36" s="276"/>
      <c r="SLZ36" s="276"/>
      <c r="SMA36" s="276"/>
      <c r="SMB36" s="276"/>
      <c r="SMC36" s="276"/>
      <c r="SMD36" s="276"/>
      <c r="SME36" s="276"/>
      <c r="SMF36" s="276"/>
      <c r="SMG36" s="276"/>
      <c r="SMH36" s="276"/>
      <c r="SMI36" s="276"/>
      <c r="SMJ36" s="276"/>
      <c r="SMK36" s="276"/>
      <c r="SML36" s="276"/>
      <c r="SMM36" s="276"/>
      <c r="SMN36" s="276"/>
      <c r="SMO36" s="276"/>
      <c r="SMP36" s="276"/>
      <c r="SMQ36" s="276"/>
      <c r="SMR36" s="276"/>
      <c r="SMS36" s="276"/>
      <c r="SMT36" s="276"/>
      <c r="SMU36" s="276"/>
      <c r="SMV36" s="276"/>
      <c r="SMW36" s="276"/>
      <c r="SMX36" s="276"/>
      <c r="SMY36" s="276"/>
      <c r="SMZ36" s="276"/>
      <c r="SNA36" s="276"/>
      <c r="SNB36" s="276"/>
      <c r="SNC36" s="276"/>
      <c r="SND36" s="276"/>
      <c r="SNE36" s="276"/>
      <c r="SNF36" s="276"/>
      <c r="SNG36" s="276"/>
      <c r="SNH36" s="276"/>
      <c r="SNI36" s="276"/>
      <c r="SNJ36" s="276"/>
      <c r="SNK36" s="276"/>
      <c r="SNL36" s="276"/>
      <c r="SNM36" s="276"/>
      <c r="SNN36" s="276"/>
      <c r="SNO36" s="276"/>
      <c r="SNP36" s="276"/>
      <c r="SNQ36" s="276"/>
      <c r="SNR36" s="276"/>
      <c r="SNS36" s="276"/>
      <c r="SNT36" s="276"/>
      <c r="SNU36" s="276"/>
      <c r="SNV36" s="276"/>
      <c r="SNW36" s="276"/>
      <c r="SNX36" s="276"/>
      <c r="SNY36" s="276"/>
      <c r="SNZ36" s="276"/>
      <c r="SOA36" s="276"/>
      <c r="SOB36" s="276"/>
      <c r="SOC36" s="276"/>
      <c r="SOD36" s="276"/>
      <c r="SOE36" s="276"/>
      <c r="SOF36" s="276"/>
      <c r="SOG36" s="276"/>
      <c r="SOH36" s="276"/>
      <c r="SOI36" s="276"/>
      <c r="SOJ36" s="276"/>
      <c r="SOK36" s="276"/>
      <c r="SOL36" s="276"/>
      <c r="SOM36" s="276"/>
      <c r="SON36" s="276"/>
      <c r="SOO36" s="276"/>
      <c r="SOP36" s="276"/>
      <c r="SOQ36" s="276"/>
      <c r="SOR36" s="276"/>
      <c r="SOS36" s="276"/>
      <c r="SOT36" s="276"/>
      <c r="SOU36" s="276"/>
      <c r="SOV36" s="276"/>
      <c r="SOW36" s="276"/>
      <c r="SOX36" s="276"/>
      <c r="SOY36" s="276"/>
      <c r="SOZ36" s="276"/>
      <c r="SPA36" s="276"/>
      <c r="SPB36" s="276"/>
      <c r="SPC36" s="276"/>
      <c r="SPD36" s="276"/>
      <c r="SPE36" s="276"/>
      <c r="SPF36" s="276"/>
      <c r="SPG36" s="276"/>
      <c r="SPH36" s="276"/>
      <c r="SPI36" s="276"/>
      <c r="SPJ36" s="276"/>
      <c r="SPK36" s="276"/>
      <c r="SPL36" s="276"/>
      <c r="SPM36" s="276"/>
      <c r="SPN36" s="276"/>
      <c r="SPO36" s="276"/>
      <c r="SPP36" s="276"/>
      <c r="SPQ36" s="276"/>
      <c r="SPR36" s="276"/>
      <c r="SPS36" s="276"/>
      <c r="SPT36" s="276"/>
      <c r="SPU36" s="276"/>
      <c r="SPV36" s="276"/>
      <c r="SPW36" s="276"/>
      <c r="SPX36" s="276"/>
      <c r="SPY36" s="276"/>
      <c r="SPZ36" s="276"/>
      <c r="SQA36" s="276"/>
      <c r="SQB36" s="276"/>
      <c r="SQC36" s="276"/>
      <c r="SQD36" s="276"/>
      <c r="SQE36" s="276"/>
      <c r="SQF36" s="276"/>
      <c r="SQG36" s="276"/>
      <c r="SQH36" s="276"/>
      <c r="SQI36" s="276"/>
      <c r="SQJ36" s="276"/>
      <c r="SQK36" s="276"/>
      <c r="SQL36" s="276"/>
      <c r="SQM36" s="276"/>
      <c r="SQN36" s="276"/>
      <c r="SQO36" s="276"/>
      <c r="SQP36" s="276"/>
      <c r="SQQ36" s="276"/>
      <c r="SQR36" s="276"/>
      <c r="SQS36" s="276"/>
      <c r="SQT36" s="276"/>
      <c r="SQU36" s="276"/>
      <c r="SQV36" s="276"/>
      <c r="SQW36" s="276"/>
      <c r="SQX36" s="276"/>
      <c r="SQY36" s="276"/>
      <c r="SQZ36" s="276"/>
      <c r="SRA36" s="276"/>
      <c r="SRB36" s="276"/>
      <c r="SRC36" s="276"/>
      <c r="SRD36" s="276"/>
      <c r="SRE36" s="276"/>
      <c r="SRF36" s="276"/>
      <c r="SRG36" s="276"/>
      <c r="SRH36" s="276"/>
      <c r="SRI36" s="276"/>
      <c r="SRJ36" s="276"/>
      <c r="SRK36" s="276"/>
      <c r="SRL36" s="276"/>
      <c r="SRM36" s="276"/>
      <c r="SRN36" s="276"/>
      <c r="SRO36" s="276"/>
      <c r="SRP36" s="276"/>
      <c r="SRQ36" s="276"/>
      <c r="SRR36" s="276"/>
      <c r="SRS36" s="276"/>
      <c r="SRT36" s="276"/>
      <c r="SRU36" s="276"/>
      <c r="SRV36" s="276"/>
      <c r="SRW36" s="276"/>
      <c r="SRX36" s="276"/>
      <c r="SRY36" s="276"/>
      <c r="SRZ36" s="276"/>
      <c r="SSA36" s="276"/>
      <c r="SSB36" s="276"/>
      <c r="SSC36" s="276"/>
      <c r="SSD36" s="276"/>
      <c r="SSE36" s="276"/>
      <c r="SSF36" s="276"/>
      <c r="SSG36" s="276"/>
      <c r="SSH36" s="276"/>
      <c r="SSI36" s="276"/>
      <c r="SSJ36" s="276"/>
      <c r="SSK36" s="276"/>
      <c r="SSL36" s="276"/>
      <c r="SSM36" s="276"/>
      <c r="SSN36" s="276"/>
      <c r="SSO36" s="276"/>
      <c r="SSP36" s="276"/>
      <c r="SSQ36" s="276"/>
      <c r="SSR36" s="276"/>
      <c r="SSS36" s="276"/>
      <c r="SST36" s="276"/>
      <c r="SSU36" s="276"/>
      <c r="SSV36" s="276"/>
      <c r="SSW36" s="276"/>
      <c r="SSX36" s="276"/>
      <c r="SSY36" s="276"/>
      <c r="SSZ36" s="276"/>
      <c r="STA36" s="276"/>
      <c r="STB36" s="276"/>
      <c r="STC36" s="276"/>
      <c r="STD36" s="276"/>
      <c r="STE36" s="276"/>
      <c r="STF36" s="276"/>
      <c r="STG36" s="276"/>
      <c r="STH36" s="276"/>
      <c r="STI36" s="276"/>
      <c r="STJ36" s="276"/>
      <c r="STK36" s="276"/>
      <c r="STL36" s="276"/>
      <c r="STM36" s="276"/>
      <c r="STN36" s="276"/>
      <c r="STO36" s="276"/>
      <c r="STP36" s="276"/>
      <c r="STQ36" s="276"/>
      <c r="STR36" s="276"/>
      <c r="STS36" s="276"/>
      <c r="STT36" s="276"/>
      <c r="STU36" s="276"/>
      <c r="STV36" s="276"/>
      <c r="STW36" s="276"/>
      <c r="STX36" s="276"/>
      <c r="STY36" s="276"/>
      <c r="STZ36" s="276"/>
      <c r="SUA36" s="276"/>
      <c r="SUB36" s="276"/>
      <c r="SUC36" s="276"/>
      <c r="SUD36" s="276"/>
      <c r="SUE36" s="276"/>
      <c r="SUF36" s="276"/>
      <c r="SUG36" s="276"/>
      <c r="SUH36" s="276"/>
      <c r="SUI36" s="276"/>
      <c r="SUJ36" s="276"/>
      <c r="SUK36" s="276"/>
      <c r="SUL36" s="276"/>
      <c r="SUM36" s="276"/>
      <c r="SUN36" s="276"/>
      <c r="SUO36" s="276"/>
      <c r="SUP36" s="276"/>
      <c r="SUQ36" s="276"/>
      <c r="SUR36" s="276"/>
      <c r="SUS36" s="276"/>
      <c r="SUT36" s="276"/>
      <c r="SUU36" s="276"/>
      <c r="SUV36" s="276"/>
      <c r="SUW36" s="276"/>
      <c r="SUX36" s="276"/>
      <c r="SUY36" s="276"/>
      <c r="SUZ36" s="276"/>
      <c r="SVA36" s="276"/>
      <c r="SVB36" s="276"/>
      <c r="SVC36" s="276"/>
      <c r="SVD36" s="276"/>
      <c r="SVE36" s="276"/>
      <c r="SVF36" s="276"/>
      <c r="SVG36" s="276"/>
      <c r="SVH36" s="276"/>
      <c r="SVI36" s="276"/>
      <c r="SVJ36" s="276"/>
      <c r="SVK36" s="276"/>
      <c r="SVL36" s="276"/>
      <c r="SVM36" s="276"/>
      <c r="SVN36" s="276"/>
      <c r="SVO36" s="276"/>
      <c r="SVP36" s="276"/>
      <c r="SVQ36" s="276"/>
      <c r="SVR36" s="276"/>
      <c r="SVS36" s="276"/>
      <c r="SVT36" s="276"/>
      <c r="SVU36" s="276"/>
      <c r="SVV36" s="276"/>
      <c r="SVW36" s="276"/>
      <c r="SVX36" s="276"/>
      <c r="SVY36" s="276"/>
      <c r="SVZ36" s="276"/>
      <c r="SWA36" s="276"/>
      <c r="SWB36" s="276"/>
      <c r="SWC36" s="276"/>
      <c r="SWD36" s="276"/>
      <c r="SWE36" s="276"/>
      <c r="SWF36" s="276"/>
      <c r="SWG36" s="276"/>
      <c r="SWH36" s="276"/>
      <c r="SWI36" s="276"/>
      <c r="SWJ36" s="276"/>
      <c r="SWK36" s="276"/>
      <c r="SWL36" s="276"/>
      <c r="SWM36" s="276"/>
      <c r="SWN36" s="276"/>
      <c r="SWO36" s="276"/>
      <c r="SWP36" s="276"/>
      <c r="SWQ36" s="276"/>
      <c r="SWR36" s="276"/>
      <c r="SWS36" s="276"/>
      <c r="SWT36" s="276"/>
      <c r="SWU36" s="276"/>
      <c r="SWV36" s="276"/>
      <c r="SWW36" s="276"/>
      <c r="SWX36" s="276"/>
      <c r="SWY36" s="276"/>
      <c r="SWZ36" s="276"/>
      <c r="SXA36" s="276"/>
      <c r="SXB36" s="276"/>
      <c r="SXC36" s="276"/>
      <c r="SXD36" s="276"/>
      <c r="SXE36" s="276"/>
      <c r="SXF36" s="276"/>
      <c r="SXG36" s="276"/>
      <c r="SXH36" s="276"/>
      <c r="SXI36" s="276"/>
      <c r="SXJ36" s="276"/>
      <c r="SXK36" s="276"/>
      <c r="SXL36" s="276"/>
      <c r="SXM36" s="276"/>
      <c r="SXN36" s="276"/>
      <c r="SXO36" s="276"/>
      <c r="SXP36" s="276"/>
      <c r="SXQ36" s="276"/>
      <c r="SXR36" s="276"/>
      <c r="SXS36" s="276"/>
      <c r="SXT36" s="276"/>
      <c r="SXU36" s="276"/>
      <c r="SXV36" s="276"/>
      <c r="SXW36" s="276"/>
      <c r="SXX36" s="276"/>
      <c r="SXY36" s="276"/>
      <c r="SXZ36" s="276"/>
      <c r="SYA36" s="276"/>
      <c r="SYB36" s="276"/>
      <c r="SYC36" s="276"/>
      <c r="SYD36" s="276"/>
      <c r="SYE36" s="276"/>
      <c r="SYF36" s="276"/>
      <c r="SYG36" s="276"/>
      <c r="SYH36" s="276"/>
      <c r="SYI36" s="276"/>
      <c r="SYJ36" s="276"/>
      <c r="SYK36" s="276"/>
      <c r="SYL36" s="276"/>
      <c r="SYM36" s="276"/>
      <c r="SYN36" s="276"/>
      <c r="SYO36" s="276"/>
      <c r="SYP36" s="276"/>
      <c r="SYQ36" s="276"/>
      <c r="SYR36" s="276"/>
      <c r="SYS36" s="276"/>
      <c r="SYT36" s="276"/>
      <c r="SYU36" s="276"/>
      <c r="SYV36" s="276"/>
      <c r="SYW36" s="276"/>
      <c r="SYX36" s="276"/>
      <c r="SYY36" s="276"/>
      <c r="SYZ36" s="276"/>
      <c r="SZA36" s="276"/>
      <c r="SZB36" s="276"/>
      <c r="SZC36" s="276"/>
      <c r="SZD36" s="276"/>
      <c r="SZE36" s="276"/>
      <c r="SZF36" s="276"/>
      <c r="SZG36" s="276"/>
      <c r="SZH36" s="276"/>
      <c r="SZI36" s="276"/>
      <c r="SZJ36" s="276"/>
      <c r="SZK36" s="276"/>
      <c r="SZL36" s="276"/>
      <c r="SZM36" s="276"/>
      <c r="SZN36" s="276"/>
      <c r="SZO36" s="276"/>
      <c r="SZP36" s="276"/>
      <c r="SZQ36" s="276"/>
      <c r="SZR36" s="276"/>
      <c r="SZS36" s="276"/>
      <c r="SZT36" s="276"/>
      <c r="SZU36" s="276"/>
      <c r="SZV36" s="276"/>
      <c r="SZW36" s="276"/>
      <c r="SZX36" s="276"/>
      <c r="SZY36" s="276"/>
      <c r="SZZ36" s="276"/>
      <c r="TAA36" s="276"/>
      <c r="TAB36" s="276"/>
      <c r="TAC36" s="276"/>
      <c r="TAD36" s="276"/>
      <c r="TAE36" s="276"/>
      <c r="TAF36" s="276"/>
      <c r="TAG36" s="276"/>
      <c r="TAH36" s="276"/>
      <c r="TAI36" s="276"/>
      <c r="TAJ36" s="276"/>
      <c r="TAK36" s="276"/>
      <c r="TAL36" s="276"/>
      <c r="TAM36" s="276"/>
      <c r="TAN36" s="276"/>
      <c r="TAO36" s="276"/>
      <c r="TAP36" s="276"/>
      <c r="TAQ36" s="276"/>
      <c r="TAR36" s="276"/>
      <c r="TAS36" s="276"/>
      <c r="TAT36" s="276"/>
      <c r="TAU36" s="276"/>
      <c r="TAV36" s="276"/>
      <c r="TAW36" s="276"/>
      <c r="TAX36" s="276"/>
      <c r="TAY36" s="276"/>
      <c r="TAZ36" s="276"/>
      <c r="TBA36" s="276"/>
      <c r="TBB36" s="276"/>
      <c r="TBC36" s="276"/>
      <c r="TBD36" s="276"/>
      <c r="TBE36" s="276"/>
      <c r="TBF36" s="276"/>
      <c r="TBG36" s="276"/>
      <c r="TBH36" s="276"/>
      <c r="TBI36" s="276"/>
      <c r="TBJ36" s="276"/>
      <c r="TBK36" s="276"/>
      <c r="TBL36" s="276"/>
      <c r="TBM36" s="276"/>
      <c r="TBN36" s="276"/>
      <c r="TBO36" s="276"/>
      <c r="TBP36" s="276"/>
      <c r="TBQ36" s="276"/>
      <c r="TBR36" s="276"/>
      <c r="TBS36" s="276"/>
      <c r="TBT36" s="276"/>
      <c r="TBU36" s="276"/>
      <c r="TBV36" s="276"/>
      <c r="TBW36" s="276"/>
      <c r="TBX36" s="276"/>
      <c r="TBY36" s="276"/>
      <c r="TBZ36" s="276"/>
      <c r="TCA36" s="276"/>
      <c r="TCB36" s="276"/>
      <c r="TCC36" s="276"/>
      <c r="TCD36" s="276"/>
      <c r="TCE36" s="276"/>
      <c r="TCF36" s="276"/>
      <c r="TCG36" s="276"/>
      <c r="TCH36" s="276"/>
      <c r="TCI36" s="276"/>
      <c r="TCJ36" s="276"/>
      <c r="TCK36" s="276"/>
      <c r="TCL36" s="276"/>
      <c r="TCM36" s="276"/>
      <c r="TCN36" s="276"/>
      <c r="TCO36" s="276"/>
      <c r="TCP36" s="276"/>
      <c r="TCQ36" s="276"/>
      <c r="TCR36" s="276"/>
      <c r="TCS36" s="276"/>
      <c r="TCT36" s="276"/>
      <c r="TCU36" s="276"/>
      <c r="TCV36" s="276"/>
      <c r="TCW36" s="276"/>
      <c r="TCX36" s="276"/>
      <c r="TCY36" s="276"/>
      <c r="TCZ36" s="276"/>
      <c r="TDA36" s="276"/>
      <c r="TDB36" s="276"/>
      <c r="TDC36" s="276"/>
      <c r="TDD36" s="276"/>
      <c r="TDE36" s="276"/>
      <c r="TDF36" s="276"/>
      <c r="TDG36" s="276"/>
      <c r="TDH36" s="276"/>
      <c r="TDI36" s="276"/>
      <c r="TDJ36" s="276"/>
      <c r="TDK36" s="276"/>
      <c r="TDL36" s="276"/>
      <c r="TDM36" s="276"/>
      <c r="TDN36" s="276"/>
      <c r="TDO36" s="276"/>
      <c r="TDP36" s="276"/>
      <c r="TDQ36" s="276"/>
      <c r="TDR36" s="276"/>
      <c r="TDS36" s="276"/>
      <c r="TDT36" s="276"/>
      <c r="TDU36" s="276"/>
      <c r="TDV36" s="276"/>
      <c r="TDW36" s="276"/>
      <c r="TDX36" s="276"/>
      <c r="TDY36" s="276"/>
      <c r="TDZ36" s="276"/>
      <c r="TEA36" s="276"/>
      <c r="TEB36" s="276"/>
      <c r="TEC36" s="276"/>
      <c r="TED36" s="276"/>
      <c r="TEE36" s="276"/>
      <c r="TEF36" s="276"/>
      <c r="TEG36" s="276"/>
      <c r="TEH36" s="276"/>
      <c r="TEI36" s="276"/>
      <c r="TEJ36" s="276"/>
      <c r="TEK36" s="276"/>
      <c r="TEL36" s="276"/>
      <c r="TEM36" s="276"/>
      <c r="TEN36" s="276"/>
      <c r="TEO36" s="276"/>
      <c r="TEP36" s="276"/>
      <c r="TEQ36" s="276"/>
      <c r="TER36" s="276"/>
      <c r="TES36" s="276"/>
      <c r="TET36" s="276"/>
      <c r="TEU36" s="276"/>
      <c r="TEV36" s="276"/>
      <c r="TEW36" s="276"/>
      <c r="TEX36" s="276"/>
      <c r="TEY36" s="276"/>
      <c r="TEZ36" s="276"/>
      <c r="TFA36" s="276"/>
      <c r="TFB36" s="276"/>
      <c r="TFC36" s="276"/>
      <c r="TFD36" s="276"/>
      <c r="TFE36" s="276"/>
      <c r="TFF36" s="276"/>
      <c r="TFG36" s="276"/>
      <c r="TFH36" s="276"/>
      <c r="TFI36" s="276"/>
      <c r="TFJ36" s="276"/>
      <c r="TFK36" s="276"/>
      <c r="TFL36" s="276"/>
      <c r="TFM36" s="276"/>
      <c r="TFN36" s="276"/>
      <c r="TFO36" s="276"/>
      <c r="TFP36" s="276"/>
      <c r="TFQ36" s="276"/>
      <c r="TFR36" s="276"/>
      <c r="TFS36" s="276"/>
      <c r="TFT36" s="276"/>
      <c r="TFU36" s="276"/>
      <c r="TFV36" s="276"/>
      <c r="TFW36" s="276"/>
      <c r="TFX36" s="276"/>
      <c r="TFY36" s="276"/>
      <c r="TFZ36" s="276"/>
      <c r="TGA36" s="276"/>
      <c r="TGB36" s="276"/>
      <c r="TGC36" s="276"/>
      <c r="TGD36" s="276"/>
      <c r="TGE36" s="276"/>
      <c r="TGF36" s="276"/>
      <c r="TGG36" s="276"/>
      <c r="TGH36" s="276"/>
      <c r="TGI36" s="276"/>
      <c r="TGJ36" s="276"/>
      <c r="TGK36" s="276"/>
      <c r="TGL36" s="276"/>
      <c r="TGM36" s="276"/>
      <c r="TGN36" s="276"/>
      <c r="TGO36" s="276"/>
      <c r="TGP36" s="276"/>
      <c r="TGQ36" s="276"/>
      <c r="TGR36" s="276"/>
      <c r="TGS36" s="276"/>
      <c r="TGT36" s="276"/>
      <c r="TGU36" s="276"/>
      <c r="TGV36" s="276"/>
      <c r="TGW36" s="276"/>
      <c r="TGX36" s="276"/>
      <c r="TGY36" s="276"/>
      <c r="TGZ36" s="276"/>
      <c r="THA36" s="276"/>
      <c r="THB36" s="276"/>
      <c r="THC36" s="276"/>
      <c r="THD36" s="276"/>
      <c r="THE36" s="276"/>
      <c r="THF36" s="276"/>
      <c r="THG36" s="276"/>
      <c r="THH36" s="276"/>
      <c r="THI36" s="276"/>
      <c r="THJ36" s="276"/>
      <c r="THK36" s="276"/>
      <c r="THL36" s="276"/>
      <c r="THM36" s="276"/>
      <c r="THN36" s="276"/>
      <c r="THO36" s="276"/>
      <c r="THP36" s="276"/>
      <c r="THQ36" s="276"/>
      <c r="THR36" s="276"/>
      <c r="THS36" s="276"/>
      <c r="THT36" s="276"/>
      <c r="THU36" s="276"/>
      <c r="THV36" s="276"/>
      <c r="THW36" s="276"/>
      <c r="THX36" s="276"/>
      <c r="THY36" s="276"/>
      <c r="THZ36" s="276"/>
      <c r="TIA36" s="276"/>
      <c r="TIB36" s="276"/>
      <c r="TIC36" s="276"/>
      <c r="TID36" s="276"/>
      <c r="TIE36" s="276"/>
      <c r="TIF36" s="276"/>
      <c r="TIG36" s="276"/>
      <c r="TIH36" s="276"/>
      <c r="TII36" s="276"/>
      <c r="TIJ36" s="276"/>
      <c r="TIK36" s="276"/>
      <c r="TIL36" s="276"/>
      <c r="TIM36" s="276"/>
      <c r="TIN36" s="276"/>
      <c r="TIO36" s="276"/>
      <c r="TIP36" s="276"/>
      <c r="TIQ36" s="276"/>
      <c r="TIR36" s="276"/>
      <c r="TIS36" s="276"/>
      <c r="TIT36" s="276"/>
      <c r="TIU36" s="276"/>
      <c r="TIV36" s="276"/>
      <c r="TIW36" s="276"/>
      <c r="TIX36" s="276"/>
      <c r="TIY36" s="276"/>
      <c r="TIZ36" s="276"/>
      <c r="TJA36" s="276"/>
      <c r="TJB36" s="276"/>
      <c r="TJC36" s="276"/>
      <c r="TJD36" s="276"/>
      <c r="TJE36" s="276"/>
      <c r="TJF36" s="276"/>
      <c r="TJG36" s="276"/>
      <c r="TJH36" s="276"/>
      <c r="TJI36" s="276"/>
      <c r="TJJ36" s="276"/>
      <c r="TJK36" s="276"/>
      <c r="TJL36" s="276"/>
      <c r="TJM36" s="276"/>
      <c r="TJN36" s="276"/>
      <c r="TJO36" s="276"/>
      <c r="TJP36" s="276"/>
      <c r="TJQ36" s="276"/>
      <c r="TJR36" s="276"/>
      <c r="TJS36" s="276"/>
      <c r="TJT36" s="276"/>
      <c r="TJU36" s="276"/>
      <c r="TJV36" s="276"/>
      <c r="TJW36" s="276"/>
      <c r="TJX36" s="276"/>
      <c r="TJY36" s="276"/>
      <c r="TJZ36" s="276"/>
      <c r="TKA36" s="276"/>
      <c r="TKB36" s="276"/>
      <c r="TKC36" s="276"/>
      <c r="TKD36" s="276"/>
      <c r="TKE36" s="276"/>
      <c r="TKF36" s="276"/>
      <c r="TKG36" s="276"/>
      <c r="TKH36" s="276"/>
      <c r="TKI36" s="276"/>
      <c r="TKJ36" s="276"/>
      <c r="TKK36" s="276"/>
      <c r="TKL36" s="276"/>
      <c r="TKM36" s="276"/>
      <c r="TKN36" s="276"/>
      <c r="TKO36" s="276"/>
      <c r="TKP36" s="276"/>
      <c r="TKQ36" s="276"/>
      <c r="TKR36" s="276"/>
      <c r="TKS36" s="276"/>
      <c r="TKT36" s="276"/>
      <c r="TKU36" s="276"/>
      <c r="TKV36" s="276"/>
      <c r="TKW36" s="276"/>
      <c r="TKX36" s="276"/>
      <c r="TKY36" s="276"/>
      <c r="TKZ36" s="276"/>
      <c r="TLA36" s="276"/>
      <c r="TLB36" s="276"/>
      <c r="TLC36" s="276"/>
      <c r="TLD36" s="276"/>
      <c r="TLE36" s="276"/>
      <c r="TLF36" s="276"/>
      <c r="TLG36" s="276"/>
      <c r="TLH36" s="276"/>
      <c r="TLI36" s="276"/>
      <c r="TLJ36" s="276"/>
      <c r="TLK36" s="276"/>
      <c r="TLL36" s="276"/>
      <c r="TLM36" s="276"/>
      <c r="TLN36" s="276"/>
      <c r="TLO36" s="276"/>
      <c r="TLP36" s="276"/>
      <c r="TLQ36" s="276"/>
      <c r="TLR36" s="276"/>
      <c r="TLS36" s="276"/>
      <c r="TLT36" s="276"/>
      <c r="TLU36" s="276"/>
      <c r="TLV36" s="276"/>
      <c r="TLW36" s="276"/>
      <c r="TLX36" s="276"/>
      <c r="TLY36" s="276"/>
      <c r="TLZ36" s="276"/>
      <c r="TMA36" s="276"/>
      <c r="TMB36" s="276"/>
      <c r="TMC36" s="276"/>
      <c r="TMD36" s="276"/>
      <c r="TME36" s="276"/>
      <c r="TMF36" s="276"/>
      <c r="TMG36" s="276"/>
      <c r="TMH36" s="276"/>
      <c r="TMI36" s="276"/>
      <c r="TMJ36" s="276"/>
      <c r="TMK36" s="276"/>
      <c r="TML36" s="276"/>
      <c r="TMM36" s="276"/>
      <c r="TMN36" s="276"/>
      <c r="TMO36" s="276"/>
      <c r="TMP36" s="276"/>
      <c r="TMQ36" s="276"/>
      <c r="TMR36" s="276"/>
      <c r="TMS36" s="276"/>
      <c r="TMT36" s="276"/>
      <c r="TMU36" s="276"/>
      <c r="TMV36" s="276"/>
      <c r="TMW36" s="276"/>
      <c r="TMX36" s="276"/>
      <c r="TMY36" s="276"/>
      <c r="TMZ36" s="276"/>
      <c r="TNA36" s="276"/>
      <c r="TNB36" s="276"/>
      <c r="TNC36" s="276"/>
      <c r="TND36" s="276"/>
      <c r="TNE36" s="276"/>
      <c r="TNF36" s="276"/>
      <c r="TNG36" s="276"/>
      <c r="TNH36" s="276"/>
      <c r="TNI36" s="276"/>
      <c r="TNJ36" s="276"/>
      <c r="TNK36" s="276"/>
      <c r="TNL36" s="276"/>
      <c r="TNM36" s="276"/>
      <c r="TNN36" s="276"/>
      <c r="TNO36" s="276"/>
      <c r="TNP36" s="276"/>
      <c r="TNQ36" s="276"/>
      <c r="TNR36" s="276"/>
      <c r="TNS36" s="276"/>
      <c r="TNT36" s="276"/>
      <c r="TNU36" s="276"/>
      <c r="TNV36" s="276"/>
      <c r="TNW36" s="276"/>
      <c r="TNX36" s="276"/>
      <c r="TNY36" s="276"/>
      <c r="TNZ36" s="276"/>
      <c r="TOA36" s="276"/>
      <c r="TOB36" s="276"/>
      <c r="TOC36" s="276"/>
      <c r="TOD36" s="276"/>
      <c r="TOE36" s="276"/>
      <c r="TOF36" s="276"/>
      <c r="TOG36" s="276"/>
      <c r="TOH36" s="276"/>
      <c r="TOI36" s="276"/>
      <c r="TOJ36" s="276"/>
      <c r="TOK36" s="276"/>
      <c r="TOL36" s="276"/>
      <c r="TOM36" s="276"/>
      <c r="TON36" s="276"/>
      <c r="TOO36" s="276"/>
      <c r="TOP36" s="276"/>
      <c r="TOQ36" s="276"/>
      <c r="TOR36" s="276"/>
      <c r="TOS36" s="276"/>
      <c r="TOT36" s="276"/>
      <c r="TOU36" s="276"/>
      <c r="TOV36" s="276"/>
      <c r="TOW36" s="276"/>
      <c r="TOX36" s="276"/>
      <c r="TOY36" s="276"/>
      <c r="TOZ36" s="276"/>
      <c r="TPA36" s="276"/>
      <c r="TPB36" s="276"/>
      <c r="TPC36" s="276"/>
      <c r="TPD36" s="276"/>
      <c r="TPE36" s="276"/>
      <c r="TPF36" s="276"/>
      <c r="TPG36" s="276"/>
      <c r="TPH36" s="276"/>
      <c r="TPI36" s="276"/>
      <c r="TPJ36" s="276"/>
      <c r="TPK36" s="276"/>
      <c r="TPL36" s="276"/>
      <c r="TPM36" s="276"/>
      <c r="TPN36" s="276"/>
      <c r="TPO36" s="276"/>
      <c r="TPP36" s="276"/>
      <c r="TPQ36" s="276"/>
      <c r="TPR36" s="276"/>
      <c r="TPS36" s="276"/>
      <c r="TPT36" s="276"/>
      <c r="TPU36" s="276"/>
      <c r="TPV36" s="276"/>
      <c r="TPW36" s="276"/>
      <c r="TPX36" s="276"/>
      <c r="TPY36" s="276"/>
      <c r="TPZ36" s="276"/>
      <c r="TQA36" s="276"/>
      <c r="TQB36" s="276"/>
      <c r="TQC36" s="276"/>
      <c r="TQD36" s="276"/>
      <c r="TQE36" s="276"/>
      <c r="TQF36" s="276"/>
      <c r="TQG36" s="276"/>
      <c r="TQH36" s="276"/>
      <c r="TQI36" s="276"/>
      <c r="TQJ36" s="276"/>
      <c r="TQK36" s="276"/>
      <c r="TQL36" s="276"/>
      <c r="TQM36" s="276"/>
      <c r="TQN36" s="276"/>
      <c r="TQO36" s="276"/>
      <c r="TQP36" s="276"/>
      <c r="TQQ36" s="276"/>
      <c r="TQR36" s="276"/>
      <c r="TQS36" s="276"/>
      <c r="TQT36" s="276"/>
      <c r="TQU36" s="276"/>
      <c r="TQV36" s="276"/>
      <c r="TQW36" s="276"/>
      <c r="TQX36" s="276"/>
      <c r="TQY36" s="276"/>
      <c r="TQZ36" s="276"/>
      <c r="TRA36" s="276"/>
      <c r="TRB36" s="276"/>
      <c r="TRC36" s="276"/>
      <c r="TRD36" s="276"/>
      <c r="TRE36" s="276"/>
      <c r="TRF36" s="276"/>
      <c r="TRG36" s="276"/>
      <c r="TRH36" s="276"/>
      <c r="TRI36" s="276"/>
      <c r="TRJ36" s="276"/>
      <c r="TRK36" s="276"/>
      <c r="TRL36" s="276"/>
      <c r="TRM36" s="276"/>
      <c r="TRN36" s="276"/>
      <c r="TRO36" s="276"/>
      <c r="TRP36" s="276"/>
      <c r="TRQ36" s="276"/>
      <c r="TRR36" s="276"/>
      <c r="TRS36" s="276"/>
      <c r="TRT36" s="276"/>
      <c r="TRU36" s="276"/>
      <c r="TRV36" s="276"/>
      <c r="TRW36" s="276"/>
      <c r="TRX36" s="276"/>
      <c r="TRY36" s="276"/>
      <c r="TRZ36" s="276"/>
      <c r="TSA36" s="276"/>
      <c r="TSB36" s="276"/>
      <c r="TSC36" s="276"/>
      <c r="TSD36" s="276"/>
      <c r="TSE36" s="276"/>
      <c r="TSF36" s="276"/>
      <c r="TSG36" s="276"/>
      <c r="TSH36" s="276"/>
      <c r="TSI36" s="276"/>
      <c r="TSJ36" s="276"/>
      <c r="TSK36" s="276"/>
      <c r="TSL36" s="276"/>
      <c r="TSM36" s="276"/>
      <c r="TSN36" s="276"/>
      <c r="TSO36" s="276"/>
      <c r="TSP36" s="276"/>
      <c r="TSQ36" s="276"/>
      <c r="TSR36" s="276"/>
      <c r="TSS36" s="276"/>
      <c r="TST36" s="276"/>
      <c r="TSU36" s="276"/>
      <c r="TSV36" s="276"/>
      <c r="TSW36" s="276"/>
      <c r="TSX36" s="276"/>
      <c r="TSY36" s="276"/>
      <c r="TSZ36" s="276"/>
      <c r="TTA36" s="276"/>
      <c r="TTB36" s="276"/>
      <c r="TTC36" s="276"/>
      <c r="TTD36" s="276"/>
      <c r="TTE36" s="276"/>
      <c r="TTF36" s="276"/>
      <c r="TTG36" s="276"/>
      <c r="TTH36" s="276"/>
      <c r="TTI36" s="276"/>
      <c r="TTJ36" s="276"/>
      <c r="TTK36" s="276"/>
      <c r="TTL36" s="276"/>
      <c r="TTM36" s="276"/>
      <c r="TTN36" s="276"/>
      <c r="TTO36" s="276"/>
      <c r="TTP36" s="276"/>
      <c r="TTQ36" s="276"/>
      <c r="TTR36" s="276"/>
      <c r="TTS36" s="276"/>
      <c r="TTT36" s="276"/>
      <c r="TTU36" s="276"/>
      <c r="TTV36" s="276"/>
      <c r="TTW36" s="276"/>
      <c r="TTX36" s="276"/>
      <c r="TTY36" s="276"/>
      <c r="TTZ36" s="276"/>
      <c r="TUA36" s="276"/>
      <c r="TUB36" s="276"/>
      <c r="TUC36" s="276"/>
      <c r="TUD36" s="276"/>
      <c r="TUE36" s="276"/>
      <c r="TUF36" s="276"/>
      <c r="TUG36" s="276"/>
      <c r="TUH36" s="276"/>
      <c r="TUI36" s="276"/>
      <c r="TUJ36" s="276"/>
      <c r="TUK36" s="276"/>
      <c r="TUL36" s="276"/>
      <c r="TUM36" s="276"/>
      <c r="TUN36" s="276"/>
      <c r="TUO36" s="276"/>
      <c r="TUP36" s="276"/>
      <c r="TUQ36" s="276"/>
      <c r="TUR36" s="276"/>
      <c r="TUS36" s="276"/>
      <c r="TUT36" s="276"/>
      <c r="TUU36" s="276"/>
      <c r="TUV36" s="276"/>
      <c r="TUW36" s="276"/>
      <c r="TUX36" s="276"/>
      <c r="TUY36" s="276"/>
      <c r="TUZ36" s="276"/>
      <c r="TVA36" s="276"/>
      <c r="TVB36" s="276"/>
      <c r="TVC36" s="276"/>
      <c r="TVD36" s="276"/>
      <c r="TVE36" s="276"/>
      <c r="TVF36" s="276"/>
      <c r="TVG36" s="276"/>
      <c r="TVH36" s="276"/>
      <c r="TVI36" s="276"/>
      <c r="TVJ36" s="276"/>
      <c r="TVK36" s="276"/>
      <c r="TVL36" s="276"/>
      <c r="TVM36" s="276"/>
      <c r="TVN36" s="276"/>
      <c r="TVO36" s="276"/>
      <c r="TVP36" s="276"/>
      <c r="TVQ36" s="276"/>
      <c r="TVR36" s="276"/>
      <c r="TVS36" s="276"/>
      <c r="TVT36" s="276"/>
      <c r="TVU36" s="276"/>
      <c r="TVV36" s="276"/>
      <c r="TVW36" s="276"/>
      <c r="TVX36" s="276"/>
      <c r="TVY36" s="276"/>
      <c r="TVZ36" s="276"/>
      <c r="TWA36" s="276"/>
      <c r="TWB36" s="276"/>
      <c r="TWC36" s="276"/>
      <c r="TWD36" s="276"/>
      <c r="TWE36" s="276"/>
      <c r="TWF36" s="276"/>
      <c r="TWG36" s="276"/>
      <c r="TWH36" s="276"/>
      <c r="TWI36" s="276"/>
      <c r="TWJ36" s="276"/>
      <c r="TWK36" s="276"/>
      <c r="TWL36" s="276"/>
      <c r="TWM36" s="276"/>
      <c r="TWN36" s="276"/>
      <c r="TWO36" s="276"/>
      <c r="TWP36" s="276"/>
      <c r="TWQ36" s="276"/>
      <c r="TWR36" s="276"/>
      <c r="TWS36" s="276"/>
      <c r="TWT36" s="276"/>
      <c r="TWU36" s="276"/>
      <c r="TWV36" s="276"/>
      <c r="TWW36" s="276"/>
      <c r="TWX36" s="276"/>
      <c r="TWY36" s="276"/>
      <c r="TWZ36" s="276"/>
      <c r="TXA36" s="276"/>
      <c r="TXB36" s="276"/>
      <c r="TXC36" s="276"/>
      <c r="TXD36" s="276"/>
      <c r="TXE36" s="276"/>
      <c r="TXF36" s="276"/>
      <c r="TXG36" s="276"/>
      <c r="TXH36" s="276"/>
      <c r="TXI36" s="276"/>
      <c r="TXJ36" s="276"/>
      <c r="TXK36" s="276"/>
      <c r="TXL36" s="276"/>
      <c r="TXM36" s="276"/>
      <c r="TXN36" s="276"/>
      <c r="TXO36" s="276"/>
      <c r="TXP36" s="276"/>
      <c r="TXQ36" s="276"/>
      <c r="TXR36" s="276"/>
      <c r="TXS36" s="276"/>
      <c r="TXT36" s="276"/>
      <c r="TXU36" s="276"/>
      <c r="TXV36" s="276"/>
      <c r="TXW36" s="276"/>
      <c r="TXX36" s="276"/>
      <c r="TXY36" s="276"/>
      <c r="TXZ36" s="276"/>
      <c r="TYA36" s="276"/>
      <c r="TYB36" s="276"/>
      <c r="TYC36" s="276"/>
      <c r="TYD36" s="276"/>
      <c r="TYE36" s="276"/>
      <c r="TYF36" s="276"/>
      <c r="TYG36" s="276"/>
      <c r="TYH36" s="276"/>
      <c r="TYI36" s="276"/>
      <c r="TYJ36" s="276"/>
      <c r="TYK36" s="276"/>
      <c r="TYL36" s="276"/>
      <c r="TYM36" s="276"/>
      <c r="TYN36" s="276"/>
      <c r="TYO36" s="276"/>
      <c r="TYP36" s="276"/>
      <c r="TYQ36" s="276"/>
      <c r="TYR36" s="276"/>
      <c r="TYS36" s="276"/>
      <c r="TYT36" s="276"/>
      <c r="TYU36" s="276"/>
      <c r="TYV36" s="276"/>
      <c r="TYW36" s="276"/>
      <c r="TYX36" s="276"/>
      <c r="TYY36" s="276"/>
      <c r="TYZ36" s="276"/>
      <c r="TZA36" s="276"/>
      <c r="TZB36" s="276"/>
      <c r="TZC36" s="276"/>
      <c r="TZD36" s="276"/>
      <c r="TZE36" s="276"/>
      <c r="TZF36" s="276"/>
      <c r="TZG36" s="276"/>
      <c r="TZH36" s="276"/>
      <c r="TZI36" s="276"/>
      <c r="TZJ36" s="276"/>
      <c r="TZK36" s="276"/>
      <c r="TZL36" s="276"/>
      <c r="TZM36" s="276"/>
      <c r="TZN36" s="276"/>
      <c r="TZO36" s="276"/>
      <c r="TZP36" s="276"/>
      <c r="TZQ36" s="276"/>
      <c r="TZR36" s="276"/>
      <c r="TZS36" s="276"/>
      <c r="TZT36" s="276"/>
      <c r="TZU36" s="276"/>
      <c r="TZV36" s="276"/>
      <c r="TZW36" s="276"/>
      <c r="TZX36" s="276"/>
      <c r="TZY36" s="276"/>
      <c r="TZZ36" s="276"/>
      <c r="UAA36" s="276"/>
      <c r="UAB36" s="276"/>
      <c r="UAC36" s="276"/>
      <c r="UAD36" s="276"/>
      <c r="UAE36" s="276"/>
      <c r="UAF36" s="276"/>
      <c r="UAG36" s="276"/>
      <c r="UAH36" s="276"/>
      <c r="UAI36" s="276"/>
      <c r="UAJ36" s="276"/>
      <c r="UAK36" s="276"/>
      <c r="UAL36" s="276"/>
      <c r="UAM36" s="276"/>
      <c r="UAN36" s="276"/>
      <c r="UAO36" s="276"/>
      <c r="UAP36" s="276"/>
      <c r="UAQ36" s="276"/>
      <c r="UAR36" s="276"/>
      <c r="UAS36" s="276"/>
      <c r="UAT36" s="276"/>
      <c r="UAU36" s="276"/>
      <c r="UAV36" s="276"/>
      <c r="UAW36" s="276"/>
      <c r="UAX36" s="276"/>
      <c r="UAY36" s="276"/>
      <c r="UAZ36" s="276"/>
      <c r="UBA36" s="276"/>
      <c r="UBB36" s="276"/>
      <c r="UBC36" s="276"/>
      <c r="UBD36" s="276"/>
      <c r="UBE36" s="276"/>
      <c r="UBF36" s="276"/>
      <c r="UBG36" s="276"/>
      <c r="UBH36" s="276"/>
      <c r="UBI36" s="276"/>
      <c r="UBJ36" s="276"/>
      <c r="UBK36" s="276"/>
      <c r="UBL36" s="276"/>
      <c r="UBM36" s="276"/>
      <c r="UBN36" s="276"/>
      <c r="UBO36" s="276"/>
      <c r="UBP36" s="276"/>
      <c r="UBQ36" s="276"/>
      <c r="UBR36" s="276"/>
      <c r="UBS36" s="276"/>
      <c r="UBT36" s="276"/>
      <c r="UBU36" s="276"/>
      <c r="UBV36" s="276"/>
      <c r="UBW36" s="276"/>
      <c r="UBX36" s="276"/>
      <c r="UBY36" s="276"/>
      <c r="UBZ36" s="276"/>
      <c r="UCA36" s="276"/>
      <c r="UCB36" s="276"/>
      <c r="UCC36" s="276"/>
      <c r="UCD36" s="276"/>
      <c r="UCE36" s="276"/>
      <c r="UCF36" s="276"/>
      <c r="UCG36" s="276"/>
      <c r="UCH36" s="276"/>
      <c r="UCI36" s="276"/>
      <c r="UCJ36" s="276"/>
      <c r="UCK36" s="276"/>
      <c r="UCL36" s="276"/>
      <c r="UCM36" s="276"/>
      <c r="UCN36" s="276"/>
      <c r="UCO36" s="276"/>
      <c r="UCP36" s="276"/>
      <c r="UCQ36" s="276"/>
      <c r="UCR36" s="276"/>
      <c r="UCS36" s="276"/>
      <c r="UCT36" s="276"/>
      <c r="UCU36" s="276"/>
      <c r="UCV36" s="276"/>
      <c r="UCW36" s="276"/>
      <c r="UCX36" s="276"/>
      <c r="UCY36" s="276"/>
      <c r="UCZ36" s="276"/>
      <c r="UDA36" s="276"/>
      <c r="UDB36" s="276"/>
      <c r="UDC36" s="276"/>
      <c r="UDD36" s="276"/>
      <c r="UDE36" s="276"/>
      <c r="UDF36" s="276"/>
      <c r="UDG36" s="276"/>
      <c r="UDH36" s="276"/>
      <c r="UDI36" s="276"/>
      <c r="UDJ36" s="276"/>
      <c r="UDK36" s="276"/>
      <c r="UDL36" s="276"/>
      <c r="UDM36" s="276"/>
      <c r="UDN36" s="276"/>
      <c r="UDO36" s="276"/>
      <c r="UDP36" s="276"/>
      <c r="UDQ36" s="276"/>
      <c r="UDR36" s="276"/>
      <c r="UDS36" s="276"/>
      <c r="UDT36" s="276"/>
      <c r="UDU36" s="276"/>
      <c r="UDV36" s="276"/>
      <c r="UDW36" s="276"/>
      <c r="UDX36" s="276"/>
      <c r="UDY36" s="276"/>
      <c r="UDZ36" s="276"/>
      <c r="UEA36" s="276"/>
      <c r="UEB36" s="276"/>
      <c r="UEC36" s="276"/>
      <c r="UED36" s="276"/>
      <c r="UEE36" s="276"/>
      <c r="UEF36" s="276"/>
      <c r="UEG36" s="276"/>
      <c r="UEH36" s="276"/>
      <c r="UEI36" s="276"/>
      <c r="UEJ36" s="276"/>
      <c r="UEK36" s="276"/>
      <c r="UEL36" s="276"/>
      <c r="UEM36" s="276"/>
      <c r="UEN36" s="276"/>
      <c r="UEO36" s="276"/>
      <c r="UEP36" s="276"/>
      <c r="UEQ36" s="276"/>
      <c r="UER36" s="276"/>
      <c r="UES36" s="276"/>
      <c r="UET36" s="276"/>
      <c r="UEU36" s="276"/>
      <c r="UEV36" s="276"/>
      <c r="UEW36" s="276"/>
      <c r="UEX36" s="276"/>
      <c r="UEY36" s="276"/>
      <c r="UEZ36" s="276"/>
      <c r="UFA36" s="276"/>
      <c r="UFB36" s="276"/>
      <c r="UFC36" s="276"/>
      <c r="UFD36" s="276"/>
      <c r="UFE36" s="276"/>
      <c r="UFF36" s="276"/>
      <c r="UFG36" s="276"/>
      <c r="UFH36" s="276"/>
      <c r="UFI36" s="276"/>
      <c r="UFJ36" s="276"/>
      <c r="UFK36" s="276"/>
      <c r="UFL36" s="276"/>
      <c r="UFM36" s="276"/>
      <c r="UFN36" s="276"/>
      <c r="UFO36" s="276"/>
      <c r="UFP36" s="276"/>
      <c r="UFQ36" s="276"/>
      <c r="UFR36" s="276"/>
      <c r="UFS36" s="276"/>
      <c r="UFT36" s="276"/>
      <c r="UFU36" s="276"/>
      <c r="UFV36" s="276"/>
      <c r="UFW36" s="276"/>
      <c r="UFX36" s="276"/>
      <c r="UFY36" s="276"/>
      <c r="UFZ36" s="276"/>
      <c r="UGA36" s="276"/>
      <c r="UGB36" s="276"/>
      <c r="UGC36" s="276"/>
      <c r="UGD36" s="276"/>
      <c r="UGE36" s="276"/>
      <c r="UGF36" s="276"/>
      <c r="UGG36" s="276"/>
      <c r="UGH36" s="276"/>
      <c r="UGI36" s="276"/>
      <c r="UGJ36" s="276"/>
      <c r="UGK36" s="276"/>
      <c r="UGL36" s="276"/>
      <c r="UGM36" s="276"/>
      <c r="UGN36" s="276"/>
      <c r="UGO36" s="276"/>
      <c r="UGP36" s="276"/>
      <c r="UGQ36" s="276"/>
      <c r="UGR36" s="276"/>
      <c r="UGS36" s="276"/>
      <c r="UGT36" s="276"/>
      <c r="UGU36" s="276"/>
      <c r="UGV36" s="276"/>
      <c r="UGW36" s="276"/>
      <c r="UGX36" s="276"/>
      <c r="UGY36" s="276"/>
      <c r="UGZ36" s="276"/>
      <c r="UHA36" s="276"/>
      <c r="UHB36" s="276"/>
      <c r="UHC36" s="276"/>
      <c r="UHD36" s="276"/>
      <c r="UHE36" s="276"/>
      <c r="UHF36" s="276"/>
      <c r="UHG36" s="276"/>
      <c r="UHH36" s="276"/>
      <c r="UHI36" s="276"/>
      <c r="UHJ36" s="276"/>
      <c r="UHK36" s="276"/>
      <c r="UHL36" s="276"/>
      <c r="UHM36" s="276"/>
      <c r="UHN36" s="276"/>
      <c r="UHO36" s="276"/>
      <c r="UHP36" s="276"/>
      <c r="UHQ36" s="276"/>
      <c r="UHR36" s="276"/>
      <c r="UHS36" s="276"/>
      <c r="UHT36" s="276"/>
      <c r="UHU36" s="276"/>
      <c r="UHV36" s="276"/>
      <c r="UHW36" s="276"/>
      <c r="UHX36" s="276"/>
      <c r="UHY36" s="276"/>
      <c r="UHZ36" s="276"/>
      <c r="UIA36" s="276"/>
      <c r="UIB36" s="276"/>
      <c r="UIC36" s="276"/>
      <c r="UID36" s="276"/>
      <c r="UIE36" s="276"/>
      <c r="UIF36" s="276"/>
      <c r="UIG36" s="276"/>
      <c r="UIH36" s="276"/>
      <c r="UII36" s="276"/>
      <c r="UIJ36" s="276"/>
      <c r="UIK36" s="276"/>
      <c r="UIL36" s="276"/>
      <c r="UIM36" s="276"/>
      <c r="UIN36" s="276"/>
      <c r="UIO36" s="276"/>
      <c r="UIP36" s="276"/>
      <c r="UIQ36" s="276"/>
      <c r="UIR36" s="276"/>
      <c r="UIS36" s="276"/>
      <c r="UIT36" s="276"/>
      <c r="UIU36" s="276"/>
      <c r="UIV36" s="276"/>
      <c r="UIW36" s="276"/>
      <c r="UIX36" s="276"/>
      <c r="UIY36" s="276"/>
      <c r="UIZ36" s="276"/>
      <c r="UJA36" s="276"/>
      <c r="UJB36" s="276"/>
      <c r="UJC36" s="276"/>
      <c r="UJD36" s="276"/>
      <c r="UJE36" s="276"/>
      <c r="UJF36" s="276"/>
      <c r="UJG36" s="276"/>
      <c r="UJH36" s="276"/>
      <c r="UJI36" s="276"/>
      <c r="UJJ36" s="276"/>
      <c r="UJK36" s="276"/>
      <c r="UJL36" s="276"/>
      <c r="UJM36" s="276"/>
      <c r="UJN36" s="276"/>
      <c r="UJO36" s="276"/>
      <c r="UJP36" s="276"/>
      <c r="UJQ36" s="276"/>
      <c r="UJR36" s="276"/>
      <c r="UJS36" s="276"/>
      <c r="UJT36" s="276"/>
      <c r="UJU36" s="276"/>
      <c r="UJV36" s="276"/>
      <c r="UJW36" s="276"/>
      <c r="UJX36" s="276"/>
      <c r="UJY36" s="276"/>
      <c r="UJZ36" s="276"/>
      <c r="UKA36" s="276"/>
      <c r="UKB36" s="276"/>
      <c r="UKC36" s="276"/>
      <c r="UKD36" s="276"/>
      <c r="UKE36" s="276"/>
      <c r="UKF36" s="276"/>
      <c r="UKG36" s="276"/>
      <c r="UKH36" s="276"/>
      <c r="UKI36" s="276"/>
      <c r="UKJ36" s="276"/>
      <c r="UKK36" s="276"/>
      <c r="UKL36" s="276"/>
      <c r="UKM36" s="276"/>
      <c r="UKN36" s="276"/>
      <c r="UKO36" s="276"/>
      <c r="UKP36" s="276"/>
      <c r="UKQ36" s="276"/>
      <c r="UKR36" s="276"/>
      <c r="UKS36" s="276"/>
      <c r="UKT36" s="276"/>
      <c r="UKU36" s="276"/>
      <c r="UKV36" s="276"/>
      <c r="UKW36" s="276"/>
      <c r="UKX36" s="276"/>
      <c r="UKY36" s="276"/>
      <c r="UKZ36" s="276"/>
      <c r="ULA36" s="276"/>
      <c r="ULB36" s="276"/>
      <c r="ULC36" s="276"/>
      <c r="ULD36" s="276"/>
      <c r="ULE36" s="276"/>
      <c r="ULF36" s="276"/>
      <c r="ULG36" s="276"/>
      <c r="ULH36" s="276"/>
      <c r="ULI36" s="276"/>
      <c r="ULJ36" s="276"/>
      <c r="ULK36" s="276"/>
      <c r="ULL36" s="276"/>
      <c r="ULM36" s="276"/>
      <c r="ULN36" s="276"/>
      <c r="ULO36" s="276"/>
      <c r="ULP36" s="276"/>
      <c r="ULQ36" s="276"/>
      <c r="ULR36" s="276"/>
      <c r="ULS36" s="276"/>
      <c r="ULT36" s="276"/>
      <c r="ULU36" s="276"/>
      <c r="ULV36" s="276"/>
      <c r="ULW36" s="276"/>
      <c r="ULX36" s="276"/>
      <c r="ULY36" s="276"/>
      <c r="ULZ36" s="276"/>
      <c r="UMA36" s="276"/>
      <c r="UMB36" s="276"/>
      <c r="UMC36" s="276"/>
      <c r="UMD36" s="276"/>
      <c r="UME36" s="276"/>
      <c r="UMF36" s="276"/>
      <c r="UMG36" s="276"/>
      <c r="UMH36" s="276"/>
      <c r="UMI36" s="276"/>
      <c r="UMJ36" s="276"/>
      <c r="UMK36" s="276"/>
      <c r="UML36" s="276"/>
      <c r="UMM36" s="276"/>
      <c r="UMN36" s="276"/>
      <c r="UMO36" s="276"/>
      <c r="UMP36" s="276"/>
      <c r="UMQ36" s="276"/>
      <c r="UMR36" s="276"/>
      <c r="UMS36" s="276"/>
      <c r="UMT36" s="276"/>
      <c r="UMU36" s="276"/>
      <c r="UMV36" s="276"/>
      <c r="UMW36" s="276"/>
      <c r="UMX36" s="276"/>
      <c r="UMY36" s="276"/>
      <c r="UMZ36" s="276"/>
      <c r="UNA36" s="276"/>
      <c r="UNB36" s="276"/>
      <c r="UNC36" s="276"/>
      <c r="UND36" s="276"/>
      <c r="UNE36" s="276"/>
      <c r="UNF36" s="276"/>
      <c r="UNG36" s="276"/>
      <c r="UNH36" s="276"/>
      <c r="UNI36" s="276"/>
      <c r="UNJ36" s="276"/>
      <c r="UNK36" s="276"/>
      <c r="UNL36" s="276"/>
      <c r="UNM36" s="276"/>
      <c r="UNN36" s="276"/>
      <c r="UNO36" s="276"/>
      <c r="UNP36" s="276"/>
      <c r="UNQ36" s="276"/>
      <c r="UNR36" s="276"/>
      <c r="UNS36" s="276"/>
      <c r="UNT36" s="276"/>
      <c r="UNU36" s="276"/>
      <c r="UNV36" s="276"/>
      <c r="UNW36" s="276"/>
      <c r="UNX36" s="276"/>
      <c r="UNY36" s="276"/>
      <c r="UNZ36" s="276"/>
      <c r="UOA36" s="276"/>
      <c r="UOB36" s="276"/>
      <c r="UOC36" s="276"/>
      <c r="UOD36" s="276"/>
      <c r="UOE36" s="276"/>
      <c r="UOF36" s="276"/>
      <c r="UOG36" s="276"/>
      <c r="UOH36" s="276"/>
      <c r="UOI36" s="276"/>
      <c r="UOJ36" s="276"/>
      <c r="UOK36" s="276"/>
      <c r="UOL36" s="276"/>
      <c r="UOM36" s="276"/>
      <c r="UON36" s="276"/>
      <c r="UOO36" s="276"/>
      <c r="UOP36" s="276"/>
      <c r="UOQ36" s="276"/>
      <c r="UOR36" s="276"/>
      <c r="UOS36" s="276"/>
      <c r="UOT36" s="276"/>
      <c r="UOU36" s="276"/>
      <c r="UOV36" s="276"/>
      <c r="UOW36" s="276"/>
      <c r="UOX36" s="276"/>
      <c r="UOY36" s="276"/>
      <c r="UOZ36" s="276"/>
      <c r="UPA36" s="276"/>
      <c r="UPB36" s="276"/>
      <c r="UPC36" s="276"/>
      <c r="UPD36" s="276"/>
      <c r="UPE36" s="276"/>
      <c r="UPF36" s="276"/>
      <c r="UPG36" s="276"/>
      <c r="UPH36" s="276"/>
      <c r="UPI36" s="276"/>
      <c r="UPJ36" s="276"/>
      <c r="UPK36" s="276"/>
      <c r="UPL36" s="276"/>
      <c r="UPM36" s="276"/>
      <c r="UPN36" s="276"/>
      <c r="UPO36" s="276"/>
      <c r="UPP36" s="276"/>
      <c r="UPQ36" s="276"/>
      <c r="UPR36" s="276"/>
      <c r="UPS36" s="276"/>
      <c r="UPT36" s="276"/>
      <c r="UPU36" s="276"/>
      <c r="UPV36" s="276"/>
      <c r="UPW36" s="276"/>
      <c r="UPX36" s="276"/>
      <c r="UPY36" s="276"/>
      <c r="UPZ36" s="276"/>
      <c r="UQA36" s="276"/>
      <c r="UQB36" s="276"/>
      <c r="UQC36" s="276"/>
      <c r="UQD36" s="276"/>
      <c r="UQE36" s="276"/>
      <c r="UQF36" s="276"/>
      <c r="UQG36" s="276"/>
      <c r="UQH36" s="276"/>
      <c r="UQI36" s="276"/>
      <c r="UQJ36" s="276"/>
      <c r="UQK36" s="276"/>
      <c r="UQL36" s="276"/>
      <c r="UQM36" s="276"/>
      <c r="UQN36" s="276"/>
      <c r="UQO36" s="276"/>
      <c r="UQP36" s="276"/>
      <c r="UQQ36" s="276"/>
      <c r="UQR36" s="276"/>
      <c r="UQS36" s="276"/>
      <c r="UQT36" s="276"/>
      <c r="UQU36" s="276"/>
      <c r="UQV36" s="276"/>
      <c r="UQW36" s="276"/>
      <c r="UQX36" s="276"/>
      <c r="UQY36" s="276"/>
      <c r="UQZ36" s="276"/>
      <c r="URA36" s="276"/>
      <c r="URB36" s="276"/>
      <c r="URC36" s="276"/>
      <c r="URD36" s="276"/>
      <c r="URE36" s="276"/>
      <c r="URF36" s="276"/>
      <c r="URG36" s="276"/>
      <c r="URH36" s="276"/>
      <c r="URI36" s="276"/>
      <c r="URJ36" s="276"/>
      <c r="URK36" s="276"/>
      <c r="URL36" s="276"/>
      <c r="URM36" s="276"/>
      <c r="URN36" s="276"/>
      <c r="URO36" s="276"/>
      <c r="URP36" s="276"/>
      <c r="URQ36" s="276"/>
      <c r="URR36" s="276"/>
      <c r="URS36" s="276"/>
      <c r="URT36" s="276"/>
      <c r="URU36" s="276"/>
      <c r="URV36" s="276"/>
      <c r="URW36" s="276"/>
      <c r="URX36" s="276"/>
      <c r="URY36" s="276"/>
      <c r="URZ36" s="276"/>
      <c r="USA36" s="276"/>
      <c r="USB36" s="276"/>
      <c r="USC36" s="276"/>
      <c r="USD36" s="276"/>
      <c r="USE36" s="276"/>
      <c r="USF36" s="276"/>
      <c r="USG36" s="276"/>
      <c r="USH36" s="276"/>
      <c r="USI36" s="276"/>
      <c r="USJ36" s="276"/>
      <c r="USK36" s="276"/>
      <c r="USL36" s="276"/>
      <c r="USM36" s="276"/>
      <c r="USN36" s="276"/>
      <c r="USO36" s="276"/>
      <c r="USP36" s="276"/>
      <c r="USQ36" s="276"/>
      <c r="USR36" s="276"/>
      <c r="USS36" s="276"/>
      <c r="UST36" s="276"/>
      <c r="USU36" s="276"/>
      <c r="USV36" s="276"/>
      <c r="USW36" s="276"/>
      <c r="USX36" s="276"/>
      <c r="USY36" s="276"/>
      <c r="USZ36" s="276"/>
      <c r="UTA36" s="276"/>
      <c r="UTB36" s="276"/>
      <c r="UTC36" s="276"/>
      <c r="UTD36" s="276"/>
      <c r="UTE36" s="276"/>
      <c r="UTF36" s="276"/>
      <c r="UTG36" s="276"/>
      <c r="UTH36" s="276"/>
      <c r="UTI36" s="276"/>
      <c r="UTJ36" s="276"/>
      <c r="UTK36" s="276"/>
      <c r="UTL36" s="276"/>
      <c r="UTM36" s="276"/>
      <c r="UTN36" s="276"/>
      <c r="UTO36" s="276"/>
      <c r="UTP36" s="276"/>
      <c r="UTQ36" s="276"/>
      <c r="UTR36" s="276"/>
      <c r="UTS36" s="276"/>
      <c r="UTT36" s="276"/>
      <c r="UTU36" s="276"/>
      <c r="UTV36" s="276"/>
      <c r="UTW36" s="276"/>
      <c r="UTX36" s="276"/>
      <c r="UTY36" s="276"/>
      <c r="UTZ36" s="276"/>
      <c r="UUA36" s="276"/>
      <c r="UUB36" s="276"/>
      <c r="UUC36" s="276"/>
      <c r="UUD36" s="276"/>
      <c r="UUE36" s="276"/>
      <c r="UUF36" s="276"/>
      <c r="UUG36" s="276"/>
      <c r="UUH36" s="276"/>
      <c r="UUI36" s="276"/>
      <c r="UUJ36" s="276"/>
      <c r="UUK36" s="276"/>
      <c r="UUL36" s="276"/>
      <c r="UUM36" s="276"/>
      <c r="UUN36" s="276"/>
      <c r="UUO36" s="276"/>
      <c r="UUP36" s="276"/>
      <c r="UUQ36" s="276"/>
      <c r="UUR36" s="276"/>
      <c r="UUS36" s="276"/>
      <c r="UUT36" s="276"/>
      <c r="UUU36" s="276"/>
      <c r="UUV36" s="276"/>
      <c r="UUW36" s="276"/>
      <c r="UUX36" s="276"/>
      <c r="UUY36" s="276"/>
      <c r="UUZ36" s="276"/>
      <c r="UVA36" s="276"/>
      <c r="UVB36" s="276"/>
      <c r="UVC36" s="276"/>
      <c r="UVD36" s="276"/>
      <c r="UVE36" s="276"/>
      <c r="UVF36" s="276"/>
      <c r="UVG36" s="276"/>
      <c r="UVH36" s="276"/>
      <c r="UVI36" s="276"/>
      <c r="UVJ36" s="276"/>
      <c r="UVK36" s="276"/>
      <c r="UVL36" s="276"/>
      <c r="UVM36" s="276"/>
      <c r="UVN36" s="276"/>
      <c r="UVO36" s="276"/>
      <c r="UVP36" s="276"/>
      <c r="UVQ36" s="276"/>
      <c r="UVR36" s="276"/>
      <c r="UVS36" s="276"/>
      <c r="UVT36" s="276"/>
      <c r="UVU36" s="276"/>
      <c r="UVV36" s="276"/>
      <c r="UVW36" s="276"/>
      <c r="UVX36" s="276"/>
      <c r="UVY36" s="276"/>
      <c r="UVZ36" s="276"/>
      <c r="UWA36" s="276"/>
      <c r="UWB36" s="276"/>
      <c r="UWC36" s="276"/>
      <c r="UWD36" s="276"/>
      <c r="UWE36" s="276"/>
      <c r="UWF36" s="276"/>
      <c r="UWG36" s="276"/>
      <c r="UWH36" s="276"/>
      <c r="UWI36" s="276"/>
      <c r="UWJ36" s="276"/>
      <c r="UWK36" s="276"/>
      <c r="UWL36" s="276"/>
      <c r="UWM36" s="276"/>
      <c r="UWN36" s="276"/>
      <c r="UWO36" s="276"/>
      <c r="UWP36" s="276"/>
      <c r="UWQ36" s="276"/>
      <c r="UWR36" s="276"/>
      <c r="UWS36" s="276"/>
      <c r="UWT36" s="276"/>
      <c r="UWU36" s="276"/>
      <c r="UWV36" s="276"/>
      <c r="UWW36" s="276"/>
      <c r="UWX36" s="276"/>
      <c r="UWY36" s="276"/>
      <c r="UWZ36" s="276"/>
      <c r="UXA36" s="276"/>
      <c r="UXB36" s="276"/>
      <c r="UXC36" s="276"/>
      <c r="UXD36" s="276"/>
      <c r="UXE36" s="276"/>
      <c r="UXF36" s="276"/>
      <c r="UXG36" s="276"/>
      <c r="UXH36" s="276"/>
      <c r="UXI36" s="276"/>
      <c r="UXJ36" s="276"/>
      <c r="UXK36" s="276"/>
      <c r="UXL36" s="276"/>
      <c r="UXM36" s="276"/>
      <c r="UXN36" s="276"/>
      <c r="UXO36" s="276"/>
      <c r="UXP36" s="276"/>
      <c r="UXQ36" s="276"/>
      <c r="UXR36" s="276"/>
      <c r="UXS36" s="276"/>
      <c r="UXT36" s="276"/>
      <c r="UXU36" s="276"/>
      <c r="UXV36" s="276"/>
      <c r="UXW36" s="276"/>
      <c r="UXX36" s="276"/>
      <c r="UXY36" s="276"/>
      <c r="UXZ36" s="276"/>
      <c r="UYA36" s="276"/>
      <c r="UYB36" s="276"/>
      <c r="UYC36" s="276"/>
      <c r="UYD36" s="276"/>
      <c r="UYE36" s="276"/>
      <c r="UYF36" s="276"/>
      <c r="UYG36" s="276"/>
      <c r="UYH36" s="276"/>
      <c r="UYI36" s="276"/>
      <c r="UYJ36" s="276"/>
      <c r="UYK36" s="276"/>
      <c r="UYL36" s="276"/>
      <c r="UYM36" s="276"/>
      <c r="UYN36" s="276"/>
      <c r="UYO36" s="276"/>
      <c r="UYP36" s="276"/>
      <c r="UYQ36" s="276"/>
      <c r="UYR36" s="276"/>
      <c r="UYS36" s="276"/>
      <c r="UYT36" s="276"/>
      <c r="UYU36" s="276"/>
      <c r="UYV36" s="276"/>
      <c r="UYW36" s="276"/>
      <c r="UYX36" s="276"/>
      <c r="UYY36" s="276"/>
      <c r="UYZ36" s="276"/>
      <c r="UZA36" s="276"/>
      <c r="UZB36" s="276"/>
      <c r="UZC36" s="276"/>
      <c r="UZD36" s="276"/>
      <c r="UZE36" s="276"/>
      <c r="UZF36" s="276"/>
      <c r="UZG36" s="276"/>
      <c r="UZH36" s="276"/>
      <c r="UZI36" s="276"/>
      <c r="UZJ36" s="276"/>
      <c r="UZK36" s="276"/>
      <c r="UZL36" s="276"/>
      <c r="UZM36" s="276"/>
      <c r="UZN36" s="276"/>
      <c r="UZO36" s="276"/>
      <c r="UZP36" s="276"/>
      <c r="UZQ36" s="276"/>
      <c r="UZR36" s="276"/>
      <c r="UZS36" s="276"/>
      <c r="UZT36" s="276"/>
      <c r="UZU36" s="276"/>
      <c r="UZV36" s="276"/>
      <c r="UZW36" s="276"/>
      <c r="UZX36" s="276"/>
      <c r="UZY36" s="276"/>
      <c r="UZZ36" s="276"/>
      <c r="VAA36" s="276"/>
      <c r="VAB36" s="276"/>
      <c r="VAC36" s="276"/>
      <c r="VAD36" s="276"/>
      <c r="VAE36" s="276"/>
      <c r="VAF36" s="276"/>
      <c r="VAG36" s="276"/>
      <c r="VAH36" s="276"/>
      <c r="VAI36" s="276"/>
      <c r="VAJ36" s="276"/>
      <c r="VAK36" s="276"/>
      <c r="VAL36" s="276"/>
      <c r="VAM36" s="276"/>
      <c r="VAN36" s="276"/>
      <c r="VAO36" s="276"/>
      <c r="VAP36" s="276"/>
      <c r="VAQ36" s="276"/>
      <c r="VAR36" s="276"/>
      <c r="VAS36" s="276"/>
      <c r="VAT36" s="276"/>
      <c r="VAU36" s="276"/>
      <c r="VAV36" s="276"/>
      <c r="VAW36" s="276"/>
      <c r="VAX36" s="276"/>
      <c r="VAY36" s="276"/>
      <c r="VAZ36" s="276"/>
      <c r="VBA36" s="276"/>
      <c r="VBB36" s="276"/>
      <c r="VBC36" s="276"/>
      <c r="VBD36" s="276"/>
      <c r="VBE36" s="276"/>
      <c r="VBF36" s="276"/>
      <c r="VBG36" s="276"/>
      <c r="VBH36" s="276"/>
      <c r="VBI36" s="276"/>
      <c r="VBJ36" s="276"/>
      <c r="VBK36" s="276"/>
      <c r="VBL36" s="276"/>
      <c r="VBM36" s="276"/>
      <c r="VBN36" s="276"/>
      <c r="VBO36" s="276"/>
      <c r="VBP36" s="276"/>
      <c r="VBQ36" s="276"/>
      <c r="VBR36" s="276"/>
      <c r="VBS36" s="276"/>
      <c r="VBT36" s="276"/>
      <c r="VBU36" s="276"/>
      <c r="VBV36" s="276"/>
      <c r="VBW36" s="276"/>
      <c r="VBX36" s="276"/>
      <c r="VBY36" s="276"/>
      <c r="VBZ36" s="276"/>
      <c r="VCA36" s="276"/>
      <c r="VCB36" s="276"/>
      <c r="VCC36" s="276"/>
      <c r="VCD36" s="276"/>
      <c r="VCE36" s="276"/>
      <c r="VCF36" s="276"/>
      <c r="VCG36" s="276"/>
      <c r="VCH36" s="276"/>
      <c r="VCI36" s="276"/>
      <c r="VCJ36" s="276"/>
      <c r="VCK36" s="276"/>
      <c r="VCL36" s="276"/>
      <c r="VCM36" s="276"/>
      <c r="VCN36" s="276"/>
      <c r="VCO36" s="276"/>
      <c r="VCP36" s="276"/>
      <c r="VCQ36" s="276"/>
      <c r="VCR36" s="276"/>
      <c r="VCS36" s="276"/>
      <c r="VCT36" s="276"/>
      <c r="VCU36" s="276"/>
      <c r="VCV36" s="276"/>
      <c r="VCW36" s="276"/>
      <c r="VCX36" s="276"/>
      <c r="VCY36" s="276"/>
      <c r="VCZ36" s="276"/>
      <c r="VDA36" s="276"/>
      <c r="VDB36" s="276"/>
      <c r="VDC36" s="276"/>
      <c r="VDD36" s="276"/>
      <c r="VDE36" s="276"/>
      <c r="VDF36" s="276"/>
      <c r="VDG36" s="276"/>
      <c r="VDH36" s="276"/>
      <c r="VDI36" s="276"/>
      <c r="VDJ36" s="276"/>
      <c r="VDK36" s="276"/>
      <c r="VDL36" s="276"/>
      <c r="VDM36" s="276"/>
      <c r="VDN36" s="276"/>
      <c r="VDO36" s="276"/>
      <c r="VDP36" s="276"/>
      <c r="VDQ36" s="276"/>
      <c r="VDR36" s="276"/>
      <c r="VDS36" s="276"/>
      <c r="VDT36" s="276"/>
      <c r="VDU36" s="276"/>
      <c r="VDV36" s="276"/>
      <c r="VDW36" s="276"/>
      <c r="VDX36" s="276"/>
      <c r="VDY36" s="276"/>
      <c r="VDZ36" s="276"/>
      <c r="VEA36" s="276"/>
      <c r="VEB36" s="276"/>
      <c r="VEC36" s="276"/>
      <c r="VED36" s="276"/>
      <c r="VEE36" s="276"/>
      <c r="VEF36" s="276"/>
      <c r="VEG36" s="276"/>
      <c r="VEH36" s="276"/>
      <c r="VEI36" s="276"/>
      <c r="VEJ36" s="276"/>
      <c r="VEK36" s="276"/>
      <c r="VEL36" s="276"/>
      <c r="VEM36" s="276"/>
      <c r="VEN36" s="276"/>
      <c r="VEO36" s="276"/>
      <c r="VEP36" s="276"/>
      <c r="VEQ36" s="276"/>
      <c r="VER36" s="276"/>
      <c r="VES36" s="276"/>
      <c r="VET36" s="276"/>
      <c r="VEU36" s="276"/>
      <c r="VEV36" s="276"/>
      <c r="VEW36" s="276"/>
      <c r="VEX36" s="276"/>
      <c r="VEY36" s="276"/>
      <c r="VEZ36" s="276"/>
      <c r="VFA36" s="276"/>
      <c r="VFB36" s="276"/>
      <c r="VFC36" s="276"/>
      <c r="VFD36" s="276"/>
      <c r="VFE36" s="276"/>
      <c r="VFF36" s="276"/>
      <c r="VFG36" s="276"/>
      <c r="VFH36" s="276"/>
      <c r="VFI36" s="276"/>
      <c r="VFJ36" s="276"/>
      <c r="VFK36" s="276"/>
      <c r="VFL36" s="276"/>
      <c r="VFM36" s="276"/>
      <c r="VFN36" s="276"/>
      <c r="VFO36" s="276"/>
      <c r="VFP36" s="276"/>
      <c r="VFQ36" s="276"/>
      <c r="VFR36" s="276"/>
      <c r="VFS36" s="276"/>
      <c r="VFT36" s="276"/>
      <c r="VFU36" s="276"/>
      <c r="VFV36" s="276"/>
      <c r="VFW36" s="276"/>
      <c r="VFX36" s="276"/>
      <c r="VFY36" s="276"/>
      <c r="VFZ36" s="276"/>
      <c r="VGA36" s="276"/>
      <c r="VGB36" s="276"/>
      <c r="VGC36" s="276"/>
      <c r="VGD36" s="276"/>
      <c r="VGE36" s="276"/>
      <c r="VGF36" s="276"/>
      <c r="VGG36" s="276"/>
      <c r="VGH36" s="276"/>
      <c r="VGI36" s="276"/>
      <c r="VGJ36" s="276"/>
      <c r="VGK36" s="276"/>
      <c r="VGL36" s="276"/>
      <c r="VGM36" s="276"/>
      <c r="VGN36" s="276"/>
      <c r="VGO36" s="276"/>
      <c r="VGP36" s="276"/>
      <c r="VGQ36" s="276"/>
      <c r="VGR36" s="276"/>
      <c r="VGS36" s="276"/>
      <c r="VGT36" s="276"/>
      <c r="VGU36" s="276"/>
      <c r="VGV36" s="276"/>
      <c r="VGW36" s="276"/>
      <c r="VGX36" s="276"/>
      <c r="VGY36" s="276"/>
      <c r="VGZ36" s="276"/>
      <c r="VHA36" s="276"/>
      <c r="VHB36" s="276"/>
      <c r="VHC36" s="276"/>
      <c r="VHD36" s="276"/>
      <c r="VHE36" s="276"/>
      <c r="VHF36" s="276"/>
      <c r="VHG36" s="276"/>
      <c r="VHH36" s="276"/>
      <c r="VHI36" s="276"/>
      <c r="VHJ36" s="276"/>
      <c r="VHK36" s="276"/>
      <c r="VHL36" s="276"/>
      <c r="VHM36" s="276"/>
      <c r="VHN36" s="276"/>
      <c r="VHO36" s="276"/>
      <c r="VHP36" s="276"/>
      <c r="VHQ36" s="276"/>
      <c r="VHR36" s="276"/>
      <c r="VHS36" s="276"/>
      <c r="VHT36" s="276"/>
      <c r="VHU36" s="276"/>
      <c r="VHV36" s="276"/>
      <c r="VHW36" s="276"/>
      <c r="VHX36" s="276"/>
      <c r="VHY36" s="276"/>
      <c r="VHZ36" s="276"/>
      <c r="VIA36" s="276"/>
      <c r="VIB36" s="276"/>
      <c r="VIC36" s="276"/>
      <c r="VID36" s="276"/>
      <c r="VIE36" s="276"/>
      <c r="VIF36" s="276"/>
      <c r="VIG36" s="276"/>
      <c r="VIH36" s="276"/>
      <c r="VII36" s="276"/>
      <c r="VIJ36" s="276"/>
      <c r="VIK36" s="276"/>
      <c r="VIL36" s="276"/>
      <c r="VIM36" s="276"/>
      <c r="VIN36" s="276"/>
      <c r="VIO36" s="276"/>
      <c r="VIP36" s="276"/>
      <c r="VIQ36" s="276"/>
      <c r="VIR36" s="276"/>
      <c r="VIS36" s="276"/>
      <c r="VIT36" s="276"/>
      <c r="VIU36" s="276"/>
      <c r="VIV36" s="276"/>
      <c r="VIW36" s="276"/>
      <c r="VIX36" s="276"/>
      <c r="VIY36" s="276"/>
      <c r="VIZ36" s="276"/>
      <c r="VJA36" s="276"/>
      <c r="VJB36" s="276"/>
      <c r="VJC36" s="276"/>
      <c r="VJD36" s="276"/>
      <c r="VJE36" s="276"/>
      <c r="VJF36" s="276"/>
      <c r="VJG36" s="276"/>
      <c r="VJH36" s="276"/>
      <c r="VJI36" s="276"/>
      <c r="VJJ36" s="276"/>
      <c r="VJK36" s="276"/>
      <c r="VJL36" s="276"/>
      <c r="VJM36" s="276"/>
      <c r="VJN36" s="276"/>
      <c r="VJO36" s="276"/>
      <c r="VJP36" s="276"/>
      <c r="VJQ36" s="276"/>
      <c r="VJR36" s="276"/>
      <c r="VJS36" s="276"/>
      <c r="VJT36" s="276"/>
      <c r="VJU36" s="276"/>
      <c r="VJV36" s="276"/>
      <c r="VJW36" s="276"/>
      <c r="VJX36" s="276"/>
      <c r="VJY36" s="276"/>
      <c r="VJZ36" s="276"/>
      <c r="VKA36" s="276"/>
      <c r="VKB36" s="276"/>
      <c r="VKC36" s="276"/>
      <c r="VKD36" s="276"/>
      <c r="VKE36" s="276"/>
      <c r="VKF36" s="276"/>
      <c r="VKG36" s="276"/>
      <c r="VKH36" s="276"/>
      <c r="VKI36" s="276"/>
      <c r="VKJ36" s="276"/>
      <c r="VKK36" s="276"/>
      <c r="VKL36" s="276"/>
      <c r="VKM36" s="276"/>
      <c r="VKN36" s="276"/>
      <c r="VKO36" s="276"/>
      <c r="VKP36" s="276"/>
      <c r="VKQ36" s="276"/>
      <c r="VKR36" s="276"/>
      <c r="VKS36" s="276"/>
      <c r="VKT36" s="276"/>
      <c r="VKU36" s="276"/>
      <c r="VKV36" s="276"/>
      <c r="VKW36" s="276"/>
      <c r="VKX36" s="276"/>
      <c r="VKY36" s="276"/>
      <c r="VKZ36" s="276"/>
      <c r="VLA36" s="276"/>
      <c r="VLB36" s="276"/>
      <c r="VLC36" s="276"/>
      <c r="VLD36" s="276"/>
      <c r="VLE36" s="276"/>
      <c r="VLF36" s="276"/>
      <c r="VLG36" s="276"/>
      <c r="VLH36" s="276"/>
      <c r="VLI36" s="276"/>
      <c r="VLJ36" s="276"/>
      <c r="VLK36" s="276"/>
      <c r="VLL36" s="276"/>
      <c r="VLM36" s="276"/>
      <c r="VLN36" s="276"/>
      <c r="VLO36" s="276"/>
      <c r="VLP36" s="276"/>
      <c r="VLQ36" s="276"/>
      <c r="VLR36" s="276"/>
      <c r="VLS36" s="276"/>
      <c r="VLT36" s="276"/>
      <c r="VLU36" s="276"/>
      <c r="VLV36" s="276"/>
      <c r="VLW36" s="276"/>
      <c r="VLX36" s="276"/>
      <c r="VLY36" s="276"/>
      <c r="VLZ36" s="276"/>
      <c r="VMA36" s="276"/>
      <c r="VMB36" s="276"/>
      <c r="VMC36" s="276"/>
      <c r="VMD36" s="276"/>
      <c r="VME36" s="276"/>
      <c r="VMF36" s="276"/>
      <c r="VMG36" s="276"/>
      <c r="VMH36" s="276"/>
      <c r="VMI36" s="276"/>
      <c r="VMJ36" s="276"/>
      <c r="VMK36" s="276"/>
      <c r="VML36" s="276"/>
      <c r="VMM36" s="276"/>
      <c r="VMN36" s="276"/>
      <c r="VMO36" s="276"/>
      <c r="VMP36" s="276"/>
      <c r="VMQ36" s="276"/>
      <c r="VMR36" s="276"/>
      <c r="VMS36" s="276"/>
      <c r="VMT36" s="276"/>
      <c r="VMU36" s="276"/>
      <c r="VMV36" s="276"/>
      <c r="VMW36" s="276"/>
      <c r="VMX36" s="276"/>
      <c r="VMY36" s="276"/>
      <c r="VMZ36" s="276"/>
      <c r="VNA36" s="276"/>
      <c r="VNB36" s="276"/>
      <c r="VNC36" s="276"/>
      <c r="VND36" s="276"/>
      <c r="VNE36" s="276"/>
      <c r="VNF36" s="276"/>
      <c r="VNG36" s="276"/>
      <c r="VNH36" s="276"/>
      <c r="VNI36" s="276"/>
      <c r="VNJ36" s="276"/>
      <c r="VNK36" s="276"/>
      <c r="VNL36" s="276"/>
      <c r="VNM36" s="276"/>
      <c r="VNN36" s="276"/>
      <c r="VNO36" s="276"/>
      <c r="VNP36" s="276"/>
      <c r="VNQ36" s="276"/>
      <c r="VNR36" s="276"/>
      <c r="VNS36" s="276"/>
      <c r="VNT36" s="276"/>
      <c r="VNU36" s="276"/>
      <c r="VNV36" s="276"/>
      <c r="VNW36" s="276"/>
      <c r="VNX36" s="276"/>
      <c r="VNY36" s="276"/>
      <c r="VNZ36" s="276"/>
      <c r="VOA36" s="276"/>
      <c r="VOB36" s="276"/>
      <c r="VOC36" s="276"/>
      <c r="VOD36" s="276"/>
      <c r="VOE36" s="276"/>
      <c r="VOF36" s="276"/>
      <c r="VOG36" s="276"/>
      <c r="VOH36" s="276"/>
      <c r="VOI36" s="276"/>
      <c r="VOJ36" s="276"/>
      <c r="VOK36" s="276"/>
      <c r="VOL36" s="276"/>
      <c r="VOM36" s="276"/>
      <c r="VON36" s="276"/>
      <c r="VOO36" s="276"/>
      <c r="VOP36" s="276"/>
      <c r="VOQ36" s="276"/>
      <c r="VOR36" s="276"/>
      <c r="VOS36" s="276"/>
      <c r="VOT36" s="276"/>
      <c r="VOU36" s="276"/>
      <c r="VOV36" s="276"/>
      <c r="VOW36" s="276"/>
      <c r="VOX36" s="276"/>
      <c r="VOY36" s="276"/>
      <c r="VOZ36" s="276"/>
      <c r="VPA36" s="276"/>
      <c r="VPB36" s="276"/>
      <c r="VPC36" s="276"/>
      <c r="VPD36" s="276"/>
      <c r="VPE36" s="276"/>
      <c r="VPF36" s="276"/>
      <c r="VPG36" s="276"/>
      <c r="VPH36" s="276"/>
      <c r="VPI36" s="276"/>
      <c r="VPJ36" s="276"/>
      <c r="VPK36" s="276"/>
      <c r="VPL36" s="276"/>
      <c r="VPM36" s="276"/>
      <c r="VPN36" s="276"/>
      <c r="VPO36" s="276"/>
      <c r="VPP36" s="276"/>
      <c r="VPQ36" s="276"/>
      <c r="VPR36" s="276"/>
      <c r="VPS36" s="276"/>
      <c r="VPT36" s="276"/>
      <c r="VPU36" s="276"/>
      <c r="VPV36" s="276"/>
      <c r="VPW36" s="276"/>
      <c r="VPX36" s="276"/>
      <c r="VPY36" s="276"/>
      <c r="VPZ36" s="276"/>
      <c r="VQA36" s="276"/>
      <c r="VQB36" s="276"/>
      <c r="VQC36" s="276"/>
      <c r="VQD36" s="276"/>
      <c r="VQE36" s="276"/>
      <c r="VQF36" s="276"/>
      <c r="VQG36" s="276"/>
      <c r="VQH36" s="276"/>
      <c r="VQI36" s="276"/>
      <c r="VQJ36" s="276"/>
      <c r="VQK36" s="276"/>
      <c r="VQL36" s="276"/>
      <c r="VQM36" s="276"/>
      <c r="VQN36" s="276"/>
      <c r="VQO36" s="276"/>
      <c r="VQP36" s="276"/>
      <c r="VQQ36" s="276"/>
      <c r="VQR36" s="276"/>
      <c r="VQS36" s="276"/>
      <c r="VQT36" s="276"/>
      <c r="VQU36" s="276"/>
      <c r="VQV36" s="276"/>
      <c r="VQW36" s="276"/>
      <c r="VQX36" s="276"/>
      <c r="VQY36" s="276"/>
      <c r="VQZ36" s="276"/>
      <c r="VRA36" s="276"/>
      <c r="VRB36" s="276"/>
      <c r="VRC36" s="276"/>
      <c r="VRD36" s="276"/>
      <c r="VRE36" s="276"/>
      <c r="VRF36" s="276"/>
      <c r="VRG36" s="276"/>
      <c r="VRH36" s="276"/>
      <c r="VRI36" s="276"/>
      <c r="VRJ36" s="276"/>
      <c r="VRK36" s="276"/>
      <c r="VRL36" s="276"/>
      <c r="VRM36" s="276"/>
      <c r="VRN36" s="276"/>
      <c r="VRO36" s="276"/>
      <c r="VRP36" s="276"/>
      <c r="VRQ36" s="276"/>
      <c r="VRR36" s="276"/>
      <c r="VRS36" s="276"/>
      <c r="VRT36" s="276"/>
      <c r="VRU36" s="276"/>
      <c r="VRV36" s="276"/>
      <c r="VRW36" s="276"/>
      <c r="VRX36" s="276"/>
      <c r="VRY36" s="276"/>
      <c r="VRZ36" s="276"/>
      <c r="VSA36" s="276"/>
      <c r="VSB36" s="276"/>
      <c r="VSC36" s="276"/>
      <c r="VSD36" s="276"/>
      <c r="VSE36" s="276"/>
      <c r="VSF36" s="276"/>
      <c r="VSG36" s="276"/>
      <c r="VSH36" s="276"/>
      <c r="VSI36" s="276"/>
      <c r="VSJ36" s="276"/>
      <c r="VSK36" s="276"/>
      <c r="VSL36" s="276"/>
      <c r="VSM36" s="276"/>
      <c r="VSN36" s="276"/>
      <c r="VSO36" s="276"/>
      <c r="VSP36" s="276"/>
      <c r="VSQ36" s="276"/>
      <c r="VSR36" s="276"/>
      <c r="VSS36" s="276"/>
      <c r="VST36" s="276"/>
      <c r="VSU36" s="276"/>
      <c r="VSV36" s="276"/>
      <c r="VSW36" s="276"/>
      <c r="VSX36" s="276"/>
      <c r="VSY36" s="276"/>
      <c r="VSZ36" s="276"/>
      <c r="VTA36" s="276"/>
      <c r="VTB36" s="276"/>
      <c r="VTC36" s="276"/>
      <c r="VTD36" s="276"/>
      <c r="VTE36" s="276"/>
      <c r="VTF36" s="276"/>
      <c r="VTG36" s="276"/>
      <c r="VTH36" s="276"/>
      <c r="VTI36" s="276"/>
      <c r="VTJ36" s="276"/>
      <c r="VTK36" s="276"/>
      <c r="VTL36" s="276"/>
      <c r="VTM36" s="276"/>
      <c r="VTN36" s="276"/>
      <c r="VTO36" s="276"/>
      <c r="VTP36" s="276"/>
      <c r="VTQ36" s="276"/>
      <c r="VTR36" s="276"/>
      <c r="VTS36" s="276"/>
      <c r="VTT36" s="276"/>
      <c r="VTU36" s="276"/>
      <c r="VTV36" s="276"/>
      <c r="VTW36" s="276"/>
      <c r="VTX36" s="276"/>
      <c r="VTY36" s="276"/>
      <c r="VTZ36" s="276"/>
      <c r="VUA36" s="276"/>
      <c r="VUB36" s="276"/>
      <c r="VUC36" s="276"/>
      <c r="VUD36" s="276"/>
      <c r="VUE36" s="276"/>
      <c r="VUF36" s="276"/>
      <c r="VUG36" s="276"/>
      <c r="VUH36" s="276"/>
      <c r="VUI36" s="276"/>
      <c r="VUJ36" s="276"/>
      <c r="VUK36" s="276"/>
      <c r="VUL36" s="276"/>
      <c r="VUM36" s="276"/>
      <c r="VUN36" s="276"/>
      <c r="VUO36" s="276"/>
      <c r="VUP36" s="276"/>
      <c r="VUQ36" s="276"/>
      <c r="VUR36" s="276"/>
      <c r="VUS36" s="276"/>
      <c r="VUT36" s="276"/>
      <c r="VUU36" s="276"/>
      <c r="VUV36" s="276"/>
      <c r="VUW36" s="276"/>
      <c r="VUX36" s="276"/>
      <c r="VUY36" s="276"/>
      <c r="VUZ36" s="276"/>
      <c r="VVA36" s="276"/>
      <c r="VVB36" s="276"/>
      <c r="VVC36" s="276"/>
      <c r="VVD36" s="276"/>
      <c r="VVE36" s="276"/>
      <c r="VVF36" s="276"/>
      <c r="VVG36" s="276"/>
      <c r="VVH36" s="276"/>
      <c r="VVI36" s="276"/>
      <c r="VVJ36" s="276"/>
      <c r="VVK36" s="276"/>
      <c r="VVL36" s="276"/>
      <c r="VVM36" s="276"/>
      <c r="VVN36" s="276"/>
      <c r="VVO36" s="276"/>
      <c r="VVP36" s="276"/>
      <c r="VVQ36" s="276"/>
      <c r="VVR36" s="276"/>
      <c r="VVS36" s="276"/>
      <c r="VVT36" s="276"/>
      <c r="VVU36" s="276"/>
      <c r="VVV36" s="276"/>
      <c r="VVW36" s="276"/>
      <c r="VVX36" s="276"/>
      <c r="VVY36" s="276"/>
      <c r="VVZ36" s="276"/>
      <c r="VWA36" s="276"/>
      <c r="VWB36" s="276"/>
      <c r="VWC36" s="276"/>
      <c r="VWD36" s="276"/>
      <c r="VWE36" s="276"/>
      <c r="VWF36" s="276"/>
      <c r="VWG36" s="276"/>
      <c r="VWH36" s="276"/>
      <c r="VWI36" s="276"/>
      <c r="VWJ36" s="276"/>
      <c r="VWK36" s="276"/>
      <c r="VWL36" s="276"/>
      <c r="VWM36" s="276"/>
      <c r="VWN36" s="276"/>
      <c r="VWO36" s="276"/>
      <c r="VWP36" s="276"/>
      <c r="VWQ36" s="276"/>
      <c r="VWR36" s="276"/>
      <c r="VWS36" s="276"/>
      <c r="VWT36" s="276"/>
      <c r="VWU36" s="276"/>
      <c r="VWV36" s="276"/>
      <c r="VWW36" s="276"/>
      <c r="VWX36" s="276"/>
      <c r="VWY36" s="276"/>
      <c r="VWZ36" s="276"/>
      <c r="VXA36" s="276"/>
      <c r="VXB36" s="276"/>
      <c r="VXC36" s="276"/>
      <c r="VXD36" s="276"/>
      <c r="VXE36" s="276"/>
      <c r="VXF36" s="276"/>
      <c r="VXG36" s="276"/>
      <c r="VXH36" s="276"/>
      <c r="VXI36" s="276"/>
      <c r="VXJ36" s="276"/>
      <c r="VXK36" s="276"/>
      <c r="VXL36" s="276"/>
      <c r="VXM36" s="276"/>
      <c r="VXN36" s="276"/>
      <c r="VXO36" s="276"/>
      <c r="VXP36" s="276"/>
      <c r="VXQ36" s="276"/>
      <c r="VXR36" s="276"/>
      <c r="VXS36" s="276"/>
      <c r="VXT36" s="276"/>
      <c r="VXU36" s="276"/>
      <c r="VXV36" s="276"/>
      <c r="VXW36" s="276"/>
      <c r="VXX36" s="276"/>
      <c r="VXY36" s="276"/>
      <c r="VXZ36" s="276"/>
      <c r="VYA36" s="276"/>
      <c r="VYB36" s="276"/>
      <c r="VYC36" s="276"/>
      <c r="VYD36" s="276"/>
      <c r="VYE36" s="276"/>
      <c r="VYF36" s="276"/>
      <c r="VYG36" s="276"/>
      <c r="VYH36" s="276"/>
      <c r="VYI36" s="276"/>
      <c r="VYJ36" s="276"/>
      <c r="VYK36" s="276"/>
      <c r="VYL36" s="276"/>
      <c r="VYM36" s="276"/>
      <c r="VYN36" s="276"/>
      <c r="VYO36" s="276"/>
      <c r="VYP36" s="276"/>
      <c r="VYQ36" s="276"/>
      <c r="VYR36" s="276"/>
      <c r="VYS36" s="276"/>
      <c r="VYT36" s="276"/>
      <c r="VYU36" s="276"/>
      <c r="VYV36" s="276"/>
      <c r="VYW36" s="276"/>
      <c r="VYX36" s="276"/>
      <c r="VYY36" s="276"/>
      <c r="VYZ36" s="276"/>
      <c r="VZA36" s="276"/>
      <c r="VZB36" s="276"/>
      <c r="VZC36" s="276"/>
      <c r="VZD36" s="276"/>
      <c r="VZE36" s="276"/>
      <c r="VZF36" s="276"/>
      <c r="VZG36" s="276"/>
      <c r="VZH36" s="276"/>
      <c r="VZI36" s="276"/>
      <c r="VZJ36" s="276"/>
      <c r="VZK36" s="276"/>
      <c r="VZL36" s="276"/>
      <c r="VZM36" s="276"/>
      <c r="VZN36" s="276"/>
      <c r="VZO36" s="276"/>
      <c r="VZP36" s="276"/>
      <c r="VZQ36" s="276"/>
      <c r="VZR36" s="276"/>
      <c r="VZS36" s="276"/>
      <c r="VZT36" s="276"/>
      <c r="VZU36" s="276"/>
      <c r="VZV36" s="276"/>
      <c r="VZW36" s="276"/>
      <c r="VZX36" s="276"/>
      <c r="VZY36" s="276"/>
      <c r="VZZ36" s="276"/>
      <c r="WAA36" s="276"/>
      <c r="WAB36" s="276"/>
      <c r="WAC36" s="276"/>
      <c r="WAD36" s="276"/>
      <c r="WAE36" s="276"/>
      <c r="WAF36" s="276"/>
      <c r="WAG36" s="276"/>
      <c r="WAH36" s="276"/>
      <c r="WAI36" s="276"/>
      <c r="WAJ36" s="276"/>
      <c r="WAK36" s="276"/>
      <c r="WAL36" s="276"/>
      <c r="WAM36" s="276"/>
      <c r="WAN36" s="276"/>
      <c r="WAO36" s="276"/>
      <c r="WAP36" s="276"/>
      <c r="WAQ36" s="276"/>
      <c r="WAR36" s="276"/>
      <c r="WAS36" s="276"/>
      <c r="WAT36" s="276"/>
      <c r="WAU36" s="276"/>
      <c r="WAV36" s="276"/>
      <c r="WAW36" s="276"/>
      <c r="WAX36" s="276"/>
      <c r="WAY36" s="276"/>
      <c r="WAZ36" s="276"/>
      <c r="WBA36" s="276"/>
      <c r="WBB36" s="276"/>
      <c r="WBC36" s="276"/>
      <c r="WBD36" s="276"/>
      <c r="WBE36" s="276"/>
      <c r="WBF36" s="276"/>
      <c r="WBG36" s="276"/>
      <c r="WBH36" s="276"/>
      <c r="WBI36" s="276"/>
      <c r="WBJ36" s="276"/>
      <c r="WBK36" s="276"/>
      <c r="WBL36" s="276"/>
      <c r="WBM36" s="276"/>
      <c r="WBN36" s="276"/>
      <c r="WBO36" s="276"/>
      <c r="WBP36" s="276"/>
      <c r="WBQ36" s="276"/>
      <c r="WBR36" s="276"/>
      <c r="WBS36" s="276"/>
      <c r="WBT36" s="276"/>
      <c r="WBU36" s="276"/>
      <c r="WBV36" s="276"/>
      <c r="WBW36" s="276"/>
      <c r="WBX36" s="276"/>
      <c r="WBY36" s="276"/>
      <c r="WBZ36" s="276"/>
      <c r="WCA36" s="276"/>
      <c r="WCB36" s="276"/>
      <c r="WCC36" s="276"/>
      <c r="WCD36" s="276"/>
      <c r="WCE36" s="276"/>
      <c r="WCF36" s="276"/>
      <c r="WCG36" s="276"/>
      <c r="WCH36" s="276"/>
      <c r="WCI36" s="276"/>
      <c r="WCJ36" s="276"/>
      <c r="WCK36" s="276"/>
      <c r="WCL36" s="276"/>
      <c r="WCM36" s="276"/>
      <c r="WCN36" s="276"/>
      <c r="WCO36" s="276"/>
      <c r="WCP36" s="276"/>
      <c r="WCQ36" s="276"/>
      <c r="WCR36" s="276"/>
      <c r="WCS36" s="276"/>
      <c r="WCT36" s="276"/>
      <c r="WCU36" s="276"/>
      <c r="WCV36" s="276"/>
      <c r="WCW36" s="276"/>
      <c r="WCX36" s="276"/>
      <c r="WCY36" s="276"/>
      <c r="WCZ36" s="276"/>
      <c r="WDA36" s="276"/>
      <c r="WDB36" s="276"/>
      <c r="WDC36" s="276"/>
      <c r="WDD36" s="276"/>
      <c r="WDE36" s="276"/>
      <c r="WDF36" s="276"/>
      <c r="WDG36" s="276"/>
      <c r="WDH36" s="276"/>
      <c r="WDI36" s="276"/>
      <c r="WDJ36" s="276"/>
      <c r="WDK36" s="276"/>
      <c r="WDL36" s="276"/>
      <c r="WDM36" s="276"/>
      <c r="WDN36" s="276"/>
      <c r="WDO36" s="276"/>
      <c r="WDP36" s="276"/>
      <c r="WDQ36" s="276"/>
      <c r="WDR36" s="276"/>
      <c r="WDS36" s="276"/>
      <c r="WDT36" s="276"/>
      <c r="WDU36" s="276"/>
      <c r="WDV36" s="276"/>
      <c r="WDW36" s="276"/>
      <c r="WDX36" s="276"/>
      <c r="WDY36" s="276"/>
      <c r="WDZ36" s="276"/>
      <c r="WEA36" s="276"/>
      <c r="WEB36" s="276"/>
      <c r="WEC36" s="276"/>
      <c r="WED36" s="276"/>
      <c r="WEE36" s="276"/>
      <c r="WEF36" s="276"/>
      <c r="WEG36" s="276"/>
      <c r="WEH36" s="276"/>
      <c r="WEI36" s="276"/>
      <c r="WEJ36" s="276"/>
      <c r="WEK36" s="276"/>
      <c r="WEL36" s="276"/>
      <c r="WEM36" s="276"/>
      <c r="WEN36" s="276"/>
      <c r="WEO36" s="276"/>
      <c r="WEP36" s="276"/>
      <c r="WEQ36" s="276"/>
      <c r="WER36" s="276"/>
      <c r="WES36" s="276"/>
      <c r="WET36" s="276"/>
      <c r="WEU36" s="276"/>
      <c r="WEV36" s="276"/>
      <c r="WEW36" s="276"/>
      <c r="WEX36" s="276"/>
      <c r="WEY36" s="276"/>
      <c r="WEZ36" s="276"/>
      <c r="WFA36" s="276"/>
      <c r="WFB36" s="276"/>
      <c r="WFC36" s="276"/>
      <c r="WFD36" s="276"/>
      <c r="WFE36" s="276"/>
      <c r="WFF36" s="276"/>
      <c r="WFG36" s="276"/>
      <c r="WFH36" s="276"/>
      <c r="WFI36" s="276"/>
      <c r="WFJ36" s="276"/>
      <c r="WFK36" s="276"/>
      <c r="WFL36" s="276"/>
      <c r="WFM36" s="276"/>
      <c r="WFN36" s="276"/>
      <c r="WFO36" s="276"/>
      <c r="WFP36" s="276"/>
      <c r="WFQ36" s="276"/>
      <c r="WFR36" s="276"/>
      <c r="WFS36" s="276"/>
      <c r="WFT36" s="276"/>
      <c r="WFU36" s="276"/>
      <c r="WFV36" s="276"/>
      <c r="WFW36" s="276"/>
      <c r="WFX36" s="276"/>
      <c r="WFY36" s="276"/>
      <c r="WFZ36" s="276"/>
      <c r="WGA36" s="276"/>
      <c r="WGB36" s="276"/>
      <c r="WGC36" s="276"/>
      <c r="WGD36" s="276"/>
      <c r="WGE36" s="276"/>
      <c r="WGF36" s="276"/>
      <c r="WGG36" s="276"/>
      <c r="WGH36" s="276"/>
      <c r="WGI36" s="276"/>
      <c r="WGJ36" s="276"/>
      <c r="WGK36" s="276"/>
      <c r="WGL36" s="276"/>
      <c r="WGM36" s="276"/>
      <c r="WGN36" s="276"/>
      <c r="WGO36" s="276"/>
      <c r="WGP36" s="276"/>
      <c r="WGQ36" s="276"/>
      <c r="WGR36" s="276"/>
      <c r="WGS36" s="276"/>
      <c r="WGT36" s="276"/>
      <c r="WGU36" s="276"/>
      <c r="WGV36" s="276"/>
      <c r="WGW36" s="276"/>
      <c r="WGX36" s="276"/>
      <c r="WGY36" s="276"/>
      <c r="WGZ36" s="276"/>
      <c r="WHA36" s="276"/>
      <c r="WHB36" s="276"/>
      <c r="WHC36" s="276"/>
      <c r="WHD36" s="276"/>
      <c r="WHE36" s="276"/>
      <c r="WHF36" s="276"/>
      <c r="WHG36" s="276"/>
      <c r="WHH36" s="276"/>
      <c r="WHI36" s="276"/>
      <c r="WHJ36" s="276"/>
      <c r="WHK36" s="276"/>
      <c r="WHL36" s="276"/>
      <c r="WHM36" s="276"/>
      <c r="WHN36" s="276"/>
      <c r="WHO36" s="276"/>
      <c r="WHP36" s="276"/>
      <c r="WHQ36" s="276"/>
      <c r="WHR36" s="276"/>
      <c r="WHS36" s="276"/>
      <c r="WHT36" s="276"/>
      <c r="WHU36" s="276"/>
      <c r="WHV36" s="276"/>
      <c r="WHW36" s="276"/>
      <c r="WHX36" s="276"/>
      <c r="WHY36" s="276"/>
      <c r="WHZ36" s="276"/>
      <c r="WIA36" s="276"/>
      <c r="WIB36" s="276"/>
      <c r="WIC36" s="276"/>
      <c r="WID36" s="276"/>
      <c r="WIE36" s="276"/>
      <c r="WIF36" s="276"/>
      <c r="WIG36" s="276"/>
      <c r="WIH36" s="276"/>
      <c r="WII36" s="276"/>
      <c r="WIJ36" s="276"/>
      <c r="WIK36" s="276"/>
      <c r="WIL36" s="276"/>
      <c r="WIM36" s="276"/>
      <c r="WIN36" s="276"/>
      <c r="WIO36" s="276"/>
      <c r="WIP36" s="276"/>
      <c r="WIQ36" s="276"/>
      <c r="WIR36" s="276"/>
      <c r="WIS36" s="276"/>
      <c r="WIT36" s="276"/>
      <c r="WIU36" s="276"/>
      <c r="WIV36" s="276"/>
      <c r="WIW36" s="276"/>
      <c r="WIX36" s="276"/>
      <c r="WIY36" s="276"/>
      <c r="WIZ36" s="276"/>
      <c r="WJA36" s="276"/>
      <c r="WJB36" s="276"/>
      <c r="WJC36" s="276"/>
      <c r="WJD36" s="276"/>
      <c r="WJE36" s="276"/>
      <c r="WJF36" s="276"/>
      <c r="WJG36" s="276"/>
      <c r="WJH36" s="276"/>
      <c r="WJI36" s="276"/>
      <c r="WJJ36" s="276"/>
      <c r="WJK36" s="276"/>
      <c r="WJL36" s="276"/>
      <c r="WJM36" s="276"/>
      <c r="WJN36" s="276"/>
      <c r="WJO36" s="276"/>
      <c r="WJP36" s="276"/>
      <c r="WJQ36" s="276"/>
      <c r="WJR36" s="276"/>
      <c r="WJS36" s="276"/>
      <c r="WJT36" s="276"/>
      <c r="WJU36" s="276"/>
      <c r="WJV36" s="276"/>
      <c r="WJW36" s="276"/>
      <c r="WJX36" s="276"/>
      <c r="WJY36" s="276"/>
      <c r="WJZ36" s="276"/>
      <c r="WKA36" s="276"/>
      <c r="WKB36" s="276"/>
      <c r="WKC36" s="276"/>
      <c r="WKD36" s="276"/>
      <c r="WKE36" s="276"/>
      <c r="WKF36" s="276"/>
      <c r="WKG36" s="276"/>
      <c r="WKH36" s="276"/>
      <c r="WKI36" s="276"/>
      <c r="WKJ36" s="276"/>
      <c r="WKK36" s="276"/>
      <c r="WKL36" s="276"/>
      <c r="WKM36" s="276"/>
      <c r="WKN36" s="276"/>
      <c r="WKO36" s="276"/>
      <c r="WKP36" s="276"/>
      <c r="WKQ36" s="276"/>
      <c r="WKR36" s="276"/>
      <c r="WKS36" s="276"/>
      <c r="WKT36" s="276"/>
      <c r="WKU36" s="276"/>
      <c r="WKV36" s="276"/>
      <c r="WKW36" s="276"/>
      <c r="WKX36" s="276"/>
      <c r="WKY36" s="276"/>
      <c r="WKZ36" s="276"/>
      <c r="WLA36" s="276"/>
      <c r="WLB36" s="276"/>
      <c r="WLC36" s="276"/>
      <c r="WLD36" s="276"/>
      <c r="WLE36" s="276"/>
      <c r="WLF36" s="276"/>
      <c r="WLG36" s="276"/>
      <c r="WLH36" s="276"/>
      <c r="WLI36" s="276"/>
      <c r="WLJ36" s="276"/>
      <c r="WLK36" s="276"/>
      <c r="WLL36" s="276"/>
      <c r="WLM36" s="276"/>
      <c r="WLN36" s="276"/>
      <c r="WLO36" s="276"/>
      <c r="WLP36" s="276"/>
      <c r="WLQ36" s="276"/>
      <c r="WLR36" s="276"/>
      <c r="WLS36" s="276"/>
      <c r="WLT36" s="276"/>
      <c r="WLU36" s="276"/>
      <c r="WLV36" s="276"/>
      <c r="WLW36" s="276"/>
      <c r="WLX36" s="276"/>
      <c r="WLY36" s="276"/>
      <c r="WLZ36" s="276"/>
      <c r="WMA36" s="276"/>
      <c r="WMB36" s="276"/>
      <c r="WMC36" s="276"/>
      <c r="WMD36" s="276"/>
      <c r="WME36" s="276"/>
      <c r="WMF36" s="276"/>
      <c r="WMG36" s="276"/>
      <c r="WMH36" s="276"/>
      <c r="WMI36" s="276"/>
      <c r="WMJ36" s="276"/>
      <c r="WMK36" s="276"/>
      <c r="WML36" s="276"/>
      <c r="WMM36" s="276"/>
      <c r="WMN36" s="276"/>
      <c r="WMO36" s="276"/>
      <c r="WMP36" s="276"/>
      <c r="WMQ36" s="276"/>
      <c r="WMR36" s="276"/>
      <c r="WMS36" s="276"/>
      <c r="WMT36" s="276"/>
      <c r="WMU36" s="276"/>
      <c r="WMV36" s="276"/>
      <c r="WMW36" s="276"/>
      <c r="WMX36" s="276"/>
      <c r="WMY36" s="276"/>
      <c r="WMZ36" s="276"/>
      <c r="WNA36" s="276"/>
      <c r="WNB36" s="276"/>
      <c r="WNC36" s="276"/>
      <c r="WND36" s="276"/>
      <c r="WNE36" s="276"/>
      <c r="WNF36" s="276"/>
      <c r="WNG36" s="276"/>
      <c r="WNH36" s="276"/>
      <c r="WNI36" s="276"/>
      <c r="WNJ36" s="276"/>
      <c r="WNK36" s="276"/>
      <c r="WNL36" s="276"/>
      <c r="WNM36" s="276"/>
      <c r="WNN36" s="276"/>
      <c r="WNO36" s="276"/>
      <c r="WNP36" s="276"/>
      <c r="WNQ36" s="276"/>
      <c r="WNR36" s="276"/>
      <c r="WNS36" s="276"/>
      <c r="WNT36" s="276"/>
      <c r="WNU36" s="276"/>
      <c r="WNV36" s="276"/>
      <c r="WNW36" s="276"/>
      <c r="WNX36" s="276"/>
      <c r="WNY36" s="276"/>
      <c r="WNZ36" s="276"/>
      <c r="WOA36" s="276"/>
      <c r="WOB36" s="276"/>
      <c r="WOC36" s="276"/>
      <c r="WOD36" s="276"/>
      <c r="WOE36" s="276"/>
      <c r="WOF36" s="276"/>
      <c r="WOG36" s="276"/>
      <c r="WOH36" s="276"/>
      <c r="WOI36" s="276"/>
      <c r="WOJ36" s="276"/>
      <c r="WOK36" s="276"/>
      <c r="WOL36" s="276"/>
      <c r="WOM36" s="276"/>
      <c r="WON36" s="276"/>
      <c r="WOO36" s="276"/>
      <c r="WOP36" s="276"/>
      <c r="WOQ36" s="276"/>
      <c r="WOR36" s="276"/>
      <c r="WOS36" s="276"/>
      <c r="WOT36" s="276"/>
      <c r="WOU36" s="276"/>
      <c r="WOV36" s="276"/>
      <c r="WOW36" s="276"/>
      <c r="WOX36" s="276"/>
      <c r="WOY36" s="276"/>
      <c r="WOZ36" s="276"/>
      <c r="WPA36" s="276"/>
      <c r="WPB36" s="276"/>
      <c r="WPC36" s="276"/>
      <c r="WPD36" s="276"/>
      <c r="WPE36" s="276"/>
      <c r="WPF36" s="276"/>
      <c r="WPG36" s="276"/>
      <c r="WPH36" s="276"/>
      <c r="WPI36" s="276"/>
      <c r="WPJ36" s="276"/>
      <c r="WPK36" s="276"/>
      <c r="WPL36" s="276"/>
      <c r="WPM36" s="276"/>
      <c r="WPN36" s="276"/>
      <c r="WPO36" s="276"/>
      <c r="WPP36" s="276"/>
      <c r="WPQ36" s="276"/>
      <c r="WPR36" s="276"/>
      <c r="WPS36" s="276"/>
      <c r="WPT36" s="276"/>
      <c r="WPU36" s="276"/>
      <c r="WPV36" s="276"/>
      <c r="WPW36" s="276"/>
      <c r="WPX36" s="276"/>
      <c r="WPY36" s="276"/>
      <c r="WPZ36" s="276"/>
      <c r="WQA36" s="276"/>
      <c r="WQB36" s="276"/>
      <c r="WQC36" s="276"/>
      <c r="WQD36" s="276"/>
      <c r="WQE36" s="276"/>
      <c r="WQF36" s="276"/>
      <c r="WQG36" s="276"/>
      <c r="WQH36" s="276"/>
      <c r="WQI36" s="276"/>
      <c r="WQJ36" s="276"/>
      <c r="WQK36" s="276"/>
      <c r="WQL36" s="276"/>
      <c r="WQM36" s="276"/>
      <c r="WQN36" s="276"/>
      <c r="WQO36" s="276"/>
      <c r="WQP36" s="276"/>
      <c r="WQQ36" s="276"/>
      <c r="WQR36" s="276"/>
      <c r="WQS36" s="276"/>
      <c r="WQT36" s="276"/>
      <c r="WQU36" s="276"/>
      <c r="WQV36" s="276"/>
      <c r="WQW36" s="276"/>
      <c r="WQX36" s="276"/>
      <c r="WQY36" s="276"/>
      <c r="WQZ36" s="276"/>
      <c r="WRA36" s="276"/>
      <c r="WRB36" s="276"/>
      <c r="WRC36" s="276"/>
      <c r="WRD36" s="276"/>
      <c r="WRE36" s="276"/>
      <c r="WRF36" s="276"/>
      <c r="WRG36" s="276"/>
      <c r="WRH36" s="276"/>
      <c r="WRI36" s="276"/>
      <c r="WRJ36" s="276"/>
      <c r="WRK36" s="276"/>
      <c r="WRL36" s="276"/>
      <c r="WRM36" s="276"/>
      <c r="WRN36" s="276"/>
      <c r="WRO36" s="276"/>
      <c r="WRP36" s="276"/>
      <c r="WRQ36" s="276"/>
      <c r="WRR36" s="276"/>
      <c r="WRS36" s="276"/>
      <c r="WRT36" s="276"/>
      <c r="WRU36" s="276"/>
      <c r="WRV36" s="276"/>
      <c r="WRW36" s="276"/>
      <c r="WRX36" s="276"/>
      <c r="WRY36" s="276"/>
      <c r="WRZ36" s="276"/>
      <c r="WSA36" s="276"/>
      <c r="WSB36" s="276"/>
      <c r="WSC36" s="276"/>
      <c r="WSD36" s="276"/>
      <c r="WSE36" s="276"/>
      <c r="WSF36" s="276"/>
      <c r="WSG36" s="276"/>
      <c r="WSH36" s="276"/>
      <c r="WSI36" s="276"/>
      <c r="WSJ36" s="276"/>
      <c r="WSK36" s="276"/>
      <c r="WSL36" s="276"/>
      <c r="WSM36" s="276"/>
      <c r="WSN36" s="276"/>
      <c r="WSO36" s="276"/>
      <c r="WSP36" s="276"/>
      <c r="WSQ36" s="276"/>
      <c r="WSR36" s="276"/>
      <c r="WSS36" s="276"/>
      <c r="WST36" s="276"/>
      <c r="WSU36" s="276"/>
      <c r="WSV36" s="276"/>
      <c r="WSW36" s="276"/>
      <c r="WSX36" s="276"/>
      <c r="WSY36" s="276"/>
      <c r="WSZ36" s="276"/>
      <c r="WTA36" s="276"/>
      <c r="WTB36" s="276"/>
      <c r="WTC36" s="276"/>
      <c r="WTD36" s="276"/>
      <c r="WTE36" s="276"/>
      <c r="WTF36" s="276"/>
      <c r="WTG36" s="276"/>
      <c r="WTH36" s="276"/>
      <c r="WTI36" s="276"/>
      <c r="WTJ36" s="276"/>
      <c r="WTK36" s="276"/>
      <c r="WTL36" s="276"/>
      <c r="WTM36" s="276"/>
      <c r="WTN36" s="276"/>
      <c r="WTO36" s="276"/>
      <c r="WTP36" s="276"/>
      <c r="WTQ36" s="276"/>
      <c r="WTR36" s="276"/>
      <c r="WTS36" s="276"/>
      <c r="WTT36" s="276"/>
      <c r="WTU36" s="276"/>
      <c r="WTV36" s="276"/>
      <c r="WTW36" s="276"/>
      <c r="WTX36" s="276"/>
      <c r="WTY36" s="276"/>
      <c r="WTZ36" s="276"/>
      <c r="WUA36" s="276"/>
      <c r="WUB36" s="276"/>
      <c r="WUC36" s="276"/>
      <c r="WUD36" s="276"/>
      <c r="WUE36" s="276"/>
      <c r="WUF36" s="276"/>
      <c r="WUG36" s="276"/>
      <c r="WUH36" s="276"/>
      <c r="WUI36" s="276"/>
      <c r="WUJ36" s="276"/>
      <c r="WUK36" s="276"/>
      <c r="WUL36" s="276"/>
      <c r="WUM36" s="276"/>
      <c r="WUN36" s="276"/>
      <c r="WUO36" s="276"/>
      <c r="WUP36" s="276"/>
      <c r="WUQ36" s="276"/>
      <c r="WUR36" s="276"/>
      <c r="WUS36" s="276"/>
      <c r="WUT36" s="276"/>
      <c r="WUU36" s="276"/>
      <c r="WUV36" s="276"/>
      <c r="WUW36" s="276"/>
      <c r="WUX36" s="276"/>
      <c r="WUY36" s="276"/>
      <c r="WUZ36" s="276"/>
      <c r="WVA36" s="276"/>
      <c r="WVB36" s="276"/>
      <c r="WVC36" s="276"/>
      <c r="WVD36" s="276"/>
      <c r="WVE36" s="276"/>
      <c r="WVF36" s="276"/>
      <c r="WVG36" s="276"/>
      <c r="WVH36" s="276"/>
      <c r="WVI36" s="276"/>
      <c r="WVJ36" s="276"/>
      <c r="WVK36" s="276"/>
      <c r="WVL36" s="276"/>
      <c r="WVM36" s="276"/>
      <c r="WVN36" s="276"/>
      <c r="WVO36" s="276"/>
      <c r="WVP36" s="276"/>
      <c r="WVQ36" s="276"/>
      <c r="WVR36" s="276"/>
      <c r="WVS36" s="276"/>
      <c r="WVT36" s="276"/>
      <c r="WVU36" s="276"/>
      <c r="WVV36" s="276"/>
      <c r="WVW36" s="276"/>
      <c r="WVX36" s="276"/>
      <c r="WVY36" s="276"/>
      <c r="WVZ36" s="276"/>
      <c r="WWA36" s="276"/>
      <c r="WWB36" s="276"/>
      <c r="WWC36" s="276"/>
      <c r="WWD36" s="276"/>
      <c r="WWE36" s="276"/>
      <c r="WWF36" s="276"/>
      <c r="WWG36" s="276"/>
      <c r="WWH36" s="276"/>
      <c r="WWI36" s="276"/>
      <c r="WWJ36" s="276"/>
      <c r="WWK36" s="276"/>
      <c r="WWL36" s="276"/>
      <c r="WWM36" s="276"/>
      <c r="WWN36" s="276"/>
      <c r="WWO36" s="276"/>
      <c r="WWP36" s="276"/>
      <c r="WWQ36" s="276"/>
      <c r="WWR36" s="276"/>
      <c r="WWS36" s="276"/>
      <c r="WWT36" s="276"/>
      <c r="WWU36" s="276"/>
      <c r="WWV36" s="276"/>
      <c r="WWW36" s="276"/>
      <c r="WWX36" s="276"/>
      <c r="WWY36" s="276"/>
      <c r="WWZ36" s="276"/>
      <c r="WXA36" s="276"/>
      <c r="WXB36" s="276"/>
      <c r="WXC36" s="276"/>
      <c r="WXD36" s="276"/>
      <c r="WXE36" s="276"/>
      <c r="WXF36" s="276"/>
      <c r="WXG36" s="276"/>
      <c r="WXH36" s="276"/>
      <c r="WXI36" s="276"/>
      <c r="WXJ36" s="276"/>
      <c r="WXK36" s="276"/>
      <c r="WXL36" s="276"/>
      <c r="WXM36" s="276"/>
      <c r="WXN36" s="276"/>
      <c r="WXO36" s="276"/>
      <c r="WXP36" s="276"/>
      <c r="WXQ36" s="276"/>
      <c r="WXR36" s="276"/>
      <c r="WXS36" s="276"/>
      <c r="WXT36" s="276"/>
      <c r="WXU36" s="276"/>
      <c r="WXV36" s="276"/>
      <c r="WXW36" s="276"/>
      <c r="WXX36" s="276"/>
      <c r="WXY36" s="276"/>
      <c r="WXZ36" s="276"/>
      <c r="WYA36" s="276"/>
      <c r="WYB36" s="276"/>
      <c r="WYC36" s="276"/>
      <c r="WYD36" s="276"/>
      <c r="WYE36" s="276"/>
      <c r="WYF36" s="276"/>
      <c r="WYG36" s="276"/>
      <c r="WYH36" s="276"/>
      <c r="WYI36" s="276"/>
      <c r="WYJ36" s="276"/>
      <c r="WYK36" s="276"/>
      <c r="WYL36" s="276"/>
      <c r="WYM36" s="276"/>
      <c r="WYN36" s="276"/>
      <c r="WYO36" s="276"/>
      <c r="WYP36" s="276"/>
      <c r="WYQ36" s="276"/>
      <c r="WYR36" s="276"/>
      <c r="WYS36" s="276"/>
      <c r="WYT36" s="276"/>
      <c r="WYU36" s="276"/>
      <c r="WYV36" s="276"/>
      <c r="WYW36" s="276"/>
      <c r="WYX36" s="276"/>
      <c r="WYY36" s="276"/>
      <c r="WYZ36" s="276"/>
      <c r="WZA36" s="276"/>
      <c r="WZB36" s="276"/>
      <c r="WZC36" s="276"/>
      <c r="WZD36" s="276"/>
      <c r="WZE36" s="276"/>
      <c r="WZF36" s="276"/>
      <c r="WZG36" s="276"/>
      <c r="WZH36" s="276"/>
      <c r="WZI36" s="276"/>
      <c r="WZJ36" s="276"/>
      <c r="WZK36" s="276"/>
      <c r="WZL36" s="276"/>
      <c r="WZM36" s="276"/>
      <c r="WZN36" s="276"/>
      <c r="WZO36" s="276"/>
      <c r="WZP36" s="276"/>
      <c r="WZQ36" s="276"/>
      <c r="WZR36" s="276"/>
      <c r="WZS36" s="276"/>
      <c r="WZT36" s="276"/>
      <c r="WZU36" s="276"/>
      <c r="WZV36" s="276"/>
      <c r="WZW36" s="276"/>
      <c r="WZX36" s="276"/>
      <c r="WZY36" s="276"/>
      <c r="WZZ36" s="276"/>
      <c r="XAA36" s="276"/>
      <c r="XAB36" s="276"/>
      <c r="XAC36" s="276"/>
      <c r="XAD36" s="276"/>
      <c r="XAE36" s="276"/>
      <c r="XAF36" s="276"/>
      <c r="XAG36" s="276"/>
      <c r="XAH36" s="276"/>
      <c r="XAI36" s="276"/>
      <c r="XAJ36" s="276"/>
      <c r="XAK36" s="276"/>
      <c r="XAL36" s="276"/>
      <c r="XAM36" s="276"/>
      <c r="XAN36" s="276"/>
      <c r="XAO36" s="276"/>
      <c r="XAP36" s="276"/>
      <c r="XAQ36" s="276"/>
      <c r="XAR36" s="276"/>
      <c r="XAS36" s="276"/>
      <c r="XAT36" s="276"/>
      <c r="XAU36" s="276"/>
      <c r="XAV36" s="276"/>
      <c r="XAW36" s="276"/>
      <c r="XAX36" s="276"/>
      <c r="XAY36" s="276"/>
      <c r="XAZ36" s="276"/>
      <c r="XBA36" s="276"/>
      <c r="XBB36" s="276"/>
      <c r="XBC36" s="276"/>
      <c r="XBD36" s="276"/>
      <c r="XBE36" s="276"/>
      <c r="XBF36" s="276"/>
      <c r="XBG36" s="276"/>
      <c r="XBH36" s="276"/>
      <c r="XBI36" s="276"/>
      <c r="XBJ36" s="276"/>
      <c r="XBK36" s="276"/>
      <c r="XBL36" s="276"/>
      <c r="XBM36" s="276"/>
      <c r="XBN36" s="276"/>
      <c r="XBO36" s="276"/>
      <c r="XBP36" s="276"/>
      <c r="XBQ36" s="276"/>
      <c r="XBR36" s="276"/>
      <c r="XBS36" s="276"/>
      <c r="XBT36" s="276"/>
      <c r="XBU36" s="276"/>
      <c r="XBV36" s="276"/>
      <c r="XBW36" s="276"/>
      <c r="XBX36" s="276"/>
      <c r="XBY36" s="276"/>
      <c r="XBZ36" s="276"/>
      <c r="XCA36" s="276"/>
      <c r="XCB36" s="276"/>
      <c r="XCC36" s="276"/>
      <c r="XCD36" s="276"/>
      <c r="XCE36" s="276"/>
      <c r="XCF36" s="276"/>
      <c r="XCG36" s="276"/>
      <c r="XCH36" s="276"/>
      <c r="XCI36" s="276"/>
      <c r="XCJ36" s="276"/>
      <c r="XCK36" s="276"/>
      <c r="XCL36" s="276"/>
      <c r="XCM36" s="276"/>
      <c r="XCN36" s="276"/>
      <c r="XCO36" s="276"/>
      <c r="XCP36" s="276"/>
      <c r="XCQ36" s="276"/>
      <c r="XCR36" s="276"/>
      <c r="XCS36" s="276"/>
      <c r="XCT36" s="276"/>
      <c r="XCU36" s="276"/>
      <c r="XCV36" s="276"/>
      <c r="XCW36" s="276"/>
      <c r="XCX36" s="276"/>
      <c r="XCY36" s="276"/>
      <c r="XCZ36" s="276"/>
      <c r="XDA36" s="276"/>
      <c r="XDB36" s="276"/>
      <c r="XDC36" s="276"/>
      <c r="XDD36" s="276"/>
      <c r="XDE36" s="276"/>
      <c r="XDF36" s="276"/>
      <c r="XDG36" s="276"/>
      <c r="XDH36" s="276"/>
      <c r="XDI36" s="276"/>
      <c r="XDJ36" s="276"/>
      <c r="XDK36" s="276"/>
      <c r="XDL36" s="276"/>
      <c r="XDM36" s="276"/>
      <c r="XDN36" s="276"/>
      <c r="XDO36" s="276"/>
      <c r="XDP36" s="276"/>
      <c r="XDQ36" s="276"/>
      <c r="XDR36" s="276"/>
      <c r="XDS36" s="276"/>
      <c r="XDT36" s="276"/>
      <c r="XDU36" s="276"/>
      <c r="XDV36" s="276"/>
      <c r="XDW36" s="276"/>
      <c r="XDX36" s="276"/>
      <c r="XDY36" s="276"/>
      <c r="XDZ36" s="276"/>
      <c r="XEA36" s="276"/>
      <c r="XEB36" s="276"/>
      <c r="XEC36" s="276"/>
      <c r="XED36" s="276"/>
      <c r="XEE36" s="276"/>
      <c r="XEF36" s="276"/>
      <c r="XEG36" s="276"/>
      <c r="XEH36" s="276"/>
      <c r="XEI36" s="276"/>
      <c r="XEJ36" s="276"/>
      <c r="XEK36" s="276"/>
      <c r="XEL36" s="276"/>
      <c r="XEM36" s="276"/>
      <c r="XEN36" s="276"/>
      <c r="XEO36" s="276"/>
      <c r="XEP36" s="276"/>
      <c r="XEQ36" s="276"/>
      <c r="XER36" s="276"/>
      <c r="XES36" s="276"/>
      <c r="XET36" s="276"/>
      <c r="XEU36" s="276"/>
      <c r="XEV36" s="276"/>
      <c r="XEW36" s="276"/>
      <c r="XEX36" s="276"/>
      <c r="XEY36" s="276"/>
    </row>
    <row r="37" spans="1:16384" customFormat="1" ht="14.4">
      <c r="A37" s="276"/>
      <c r="B37" s="276"/>
      <c r="C37" s="303" t="s">
        <v>429</v>
      </c>
      <c r="D37" s="363"/>
      <c r="E37" s="544"/>
      <c r="F37" s="544"/>
      <c r="G37" s="544"/>
      <c r="H37" s="544"/>
      <c r="I37" s="544"/>
      <c r="J37" s="544"/>
      <c r="K37" s="544"/>
      <c r="L37" s="544"/>
      <c r="M37" s="544"/>
      <c r="N37" s="544"/>
      <c r="O37" s="276"/>
      <c r="P37" s="276"/>
      <c r="Q37" s="544"/>
      <c r="R37" s="544"/>
      <c r="S37" s="544"/>
      <c r="T37" s="544"/>
      <c r="U37" s="544"/>
      <c r="V37" s="544"/>
      <c r="W37" s="544"/>
      <c r="X37" s="544"/>
      <c r="Y37" s="544"/>
      <c r="Z37" s="544"/>
      <c r="AA37" s="544"/>
      <c r="AB37" s="544"/>
      <c r="AC37" s="544"/>
      <c r="AD37" s="544"/>
      <c r="AE37" s="544"/>
      <c r="AF37" s="276"/>
      <c r="AG37" s="276"/>
      <c r="AH37" s="276"/>
      <c r="AI37" s="276"/>
      <c r="AJ37" s="276"/>
      <c r="AK37" s="276"/>
      <c r="AL37" s="276"/>
      <c r="AM37" s="276"/>
      <c r="AN37" s="276"/>
      <c r="AO37" s="276"/>
      <c r="AP37" s="276"/>
      <c r="AQ37" s="276"/>
      <c r="AR37" s="276"/>
      <c r="AS37" s="276"/>
      <c r="AT37" s="276"/>
      <c r="AU37" s="276"/>
      <c r="AV37" s="276"/>
      <c r="AW37" s="276"/>
      <c r="AX37" s="276"/>
      <c r="AY37" s="276"/>
      <c r="AZ37" s="276"/>
      <c r="BA37" s="276"/>
      <c r="BB37" s="276"/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  <c r="BM37" s="276"/>
      <c r="BN37" s="276"/>
      <c r="BO37" s="276"/>
      <c r="BP37" s="276"/>
      <c r="BQ37" s="276"/>
      <c r="BR37" s="276"/>
      <c r="BS37" s="276"/>
      <c r="BT37" s="276"/>
      <c r="BU37" s="276"/>
      <c r="BV37" s="276"/>
      <c r="BW37" s="276"/>
      <c r="BX37" s="276"/>
      <c r="BY37" s="276"/>
      <c r="BZ37" s="276"/>
      <c r="CA37" s="276"/>
      <c r="CB37" s="276"/>
      <c r="CC37" s="276"/>
      <c r="CD37" s="276"/>
      <c r="CE37" s="276"/>
      <c r="CF37" s="276"/>
      <c r="CG37" s="276"/>
      <c r="CH37" s="276"/>
      <c r="CI37" s="276"/>
      <c r="CJ37" s="276"/>
      <c r="CK37" s="276"/>
      <c r="CL37" s="276"/>
      <c r="CM37" s="276"/>
      <c r="CN37" s="276"/>
      <c r="CO37" s="276"/>
      <c r="CP37" s="276"/>
      <c r="CQ37" s="276"/>
      <c r="CR37" s="276"/>
      <c r="CS37" s="276"/>
      <c r="CT37" s="276"/>
      <c r="CU37" s="276"/>
      <c r="CV37" s="276"/>
      <c r="CW37" s="276"/>
      <c r="CX37" s="276"/>
      <c r="CY37" s="276"/>
      <c r="CZ37" s="276"/>
      <c r="DA37" s="276"/>
      <c r="DB37" s="276"/>
      <c r="DC37" s="276"/>
      <c r="DD37" s="276"/>
      <c r="DE37" s="276"/>
      <c r="DF37" s="276"/>
      <c r="DG37" s="276"/>
      <c r="DH37" s="276"/>
      <c r="DI37" s="276"/>
      <c r="DJ37" s="276"/>
      <c r="DK37" s="276"/>
      <c r="DL37" s="276"/>
      <c r="DM37" s="276"/>
      <c r="DN37" s="276"/>
      <c r="DO37" s="276"/>
      <c r="DP37" s="276"/>
      <c r="DQ37" s="276"/>
      <c r="DR37" s="276"/>
      <c r="DS37" s="276"/>
      <c r="DT37" s="276"/>
      <c r="DU37" s="276"/>
      <c r="DV37" s="276"/>
      <c r="DW37" s="276"/>
      <c r="DX37" s="276"/>
      <c r="DY37" s="276"/>
      <c r="DZ37" s="276"/>
      <c r="EA37" s="276"/>
      <c r="EB37" s="276"/>
      <c r="EC37" s="276"/>
      <c r="ED37" s="276"/>
      <c r="EE37" s="276"/>
      <c r="EF37" s="276"/>
      <c r="EG37" s="276"/>
      <c r="EH37" s="276"/>
      <c r="EI37" s="276"/>
      <c r="EJ37" s="276"/>
      <c r="EK37" s="276"/>
      <c r="EL37" s="276"/>
      <c r="EM37" s="276"/>
      <c r="EN37" s="276"/>
      <c r="EO37" s="276"/>
      <c r="EP37" s="276"/>
      <c r="EQ37" s="276"/>
      <c r="ER37" s="276"/>
      <c r="ES37" s="276"/>
      <c r="ET37" s="276"/>
      <c r="EU37" s="276"/>
      <c r="EV37" s="276"/>
      <c r="EW37" s="276"/>
      <c r="EX37" s="276"/>
      <c r="EY37" s="276"/>
      <c r="EZ37" s="276"/>
      <c r="FA37" s="276"/>
      <c r="FB37" s="276"/>
      <c r="FC37" s="276"/>
      <c r="FD37" s="276"/>
      <c r="FE37" s="276"/>
      <c r="FF37" s="276"/>
      <c r="FG37" s="276"/>
      <c r="FH37" s="276"/>
      <c r="FI37" s="276"/>
      <c r="FJ37" s="276"/>
      <c r="FK37" s="276"/>
      <c r="FL37" s="276"/>
      <c r="FM37" s="276"/>
      <c r="FN37" s="276"/>
      <c r="FO37" s="276"/>
      <c r="FP37" s="276"/>
      <c r="FQ37" s="276"/>
      <c r="FR37" s="276"/>
      <c r="FS37" s="276"/>
      <c r="FT37" s="276"/>
      <c r="FU37" s="276"/>
      <c r="FV37" s="276"/>
      <c r="FW37" s="276"/>
      <c r="FX37" s="276"/>
      <c r="FY37" s="276"/>
      <c r="FZ37" s="276"/>
      <c r="GA37" s="276"/>
      <c r="GB37" s="276"/>
      <c r="GC37" s="276"/>
      <c r="GD37" s="276"/>
      <c r="GE37" s="276"/>
      <c r="GF37" s="276"/>
      <c r="GG37" s="276"/>
      <c r="GH37" s="276"/>
      <c r="GI37" s="276"/>
      <c r="GJ37" s="276"/>
      <c r="GK37" s="276"/>
      <c r="GL37" s="276"/>
      <c r="GM37" s="276"/>
      <c r="GN37" s="276"/>
      <c r="GO37" s="276"/>
      <c r="GP37" s="276"/>
      <c r="GQ37" s="276"/>
      <c r="GR37" s="276"/>
      <c r="GS37" s="276"/>
      <c r="GT37" s="276"/>
      <c r="GU37" s="276"/>
      <c r="GV37" s="276"/>
      <c r="GW37" s="276"/>
      <c r="GX37" s="276"/>
      <c r="GY37" s="276"/>
      <c r="GZ37" s="276"/>
      <c r="HA37" s="276"/>
      <c r="HB37" s="276"/>
      <c r="HC37" s="276"/>
      <c r="HD37" s="276"/>
      <c r="HE37" s="276"/>
      <c r="HF37" s="276"/>
      <c r="HG37" s="276"/>
      <c r="HH37" s="276"/>
      <c r="HI37" s="276"/>
      <c r="HJ37" s="276"/>
      <c r="HK37" s="276"/>
      <c r="HL37" s="276"/>
      <c r="HM37" s="276"/>
      <c r="HN37" s="276"/>
      <c r="HO37" s="276"/>
      <c r="HP37" s="276"/>
      <c r="HQ37" s="276"/>
      <c r="HR37" s="276"/>
      <c r="HS37" s="276"/>
      <c r="HT37" s="276"/>
      <c r="HU37" s="276"/>
      <c r="HV37" s="276"/>
      <c r="HW37" s="276"/>
      <c r="HX37" s="276"/>
      <c r="HY37" s="276"/>
      <c r="HZ37" s="276"/>
      <c r="IA37" s="276"/>
      <c r="IB37" s="276"/>
      <c r="IC37" s="276"/>
      <c r="ID37" s="276"/>
      <c r="IE37" s="276"/>
      <c r="IF37" s="276"/>
      <c r="IG37" s="276"/>
      <c r="IH37" s="276"/>
      <c r="II37" s="276"/>
      <c r="IJ37" s="276"/>
      <c r="IK37" s="276"/>
      <c r="IL37" s="276"/>
      <c r="IM37" s="276"/>
      <c r="IN37" s="276"/>
      <c r="IO37" s="276"/>
      <c r="IP37" s="276"/>
      <c r="IQ37" s="276"/>
      <c r="IR37" s="276"/>
      <c r="IS37" s="276"/>
      <c r="IT37" s="276"/>
      <c r="IU37" s="276"/>
      <c r="IV37" s="276"/>
      <c r="IW37" s="276"/>
      <c r="IX37" s="276"/>
      <c r="IY37" s="276"/>
      <c r="IZ37" s="276"/>
      <c r="JA37" s="276"/>
      <c r="JB37" s="276"/>
      <c r="JC37" s="276"/>
      <c r="JD37" s="276"/>
      <c r="JE37" s="276"/>
      <c r="JF37" s="276"/>
      <c r="JG37" s="276"/>
      <c r="JH37" s="276"/>
      <c r="JI37" s="276"/>
      <c r="JJ37" s="276"/>
      <c r="JK37" s="276"/>
      <c r="JL37" s="276"/>
      <c r="JM37" s="276"/>
      <c r="JN37" s="276"/>
      <c r="JO37" s="276"/>
      <c r="JP37" s="276"/>
      <c r="JQ37" s="276"/>
      <c r="JR37" s="276"/>
      <c r="JS37" s="276"/>
      <c r="JT37" s="276"/>
      <c r="JU37" s="276"/>
      <c r="JV37" s="276"/>
      <c r="JW37" s="276"/>
      <c r="JX37" s="276"/>
      <c r="JY37" s="276"/>
      <c r="JZ37" s="276"/>
      <c r="KA37" s="276"/>
      <c r="KB37" s="276"/>
      <c r="KC37" s="276"/>
      <c r="KD37" s="276"/>
      <c r="KE37" s="276"/>
      <c r="KF37" s="276"/>
      <c r="KG37" s="276"/>
      <c r="KH37" s="276"/>
      <c r="KI37" s="276"/>
      <c r="KJ37" s="276"/>
      <c r="KK37" s="276"/>
      <c r="KL37" s="276"/>
      <c r="KM37" s="276"/>
      <c r="KN37" s="276"/>
      <c r="KO37" s="276"/>
      <c r="KP37" s="276"/>
      <c r="KQ37" s="276"/>
      <c r="KR37" s="276"/>
      <c r="KS37" s="276"/>
      <c r="KT37" s="276"/>
      <c r="KU37" s="276"/>
      <c r="KV37" s="276"/>
      <c r="KW37" s="276"/>
      <c r="KX37" s="276"/>
      <c r="KY37" s="276"/>
      <c r="KZ37" s="276"/>
      <c r="LA37" s="276"/>
      <c r="LB37" s="276"/>
      <c r="LC37" s="276"/>
      <c r="LD37" s="276"/>
      <c r="LE37" s="276"/>
      <c r="LF37" s="276"/>
      <c r="LG37" s="276"/>
      <c r="LH37" s="276"/>
      <c r="LI37" s="276"/>
      <c r="LJ37" s="276"/>
      <c r="LK37" s="276"/>
      <c r="LL37" s="276"/>
      <c r="LM37" s="276"/>
      <c r="LN37" s="276"/>
      <c r="LO37" s="276"/>
      <c r="LP37" s="276"/>
      <c r="LQ37" s="276"/>
      <c r="LR37" s="276"/>
      <c r="LS37" s="276"/>
      <c r="LT37" s="276"/>
      <c r="LU37" s="276"/>
      <c r="LV37" s="276"/>
      <c r="LW37" s="276"/>
      <c r="LX37" s="276"/>
      <c r="LY37" s="276"/>
      <c r="LZ37" s="276"/>
      <c r="MA37" s="276"/>
      <c r="MB37" s="276"/>
      <c r="MC37" s="276"/>
      <c r="MD37" s="276"/>
      <c r="ME37" s="276"/>
      <c r="MF37" s="276"/>
      <c r="MG37" s="276"/>
      <c r="MH37" s="276"/>
      <c r="MI37" s="276"/>
      <c r="MJ37" s="276"/>
      <c r="MK37" s="276"/>
      <c r="ML37" s="276"/>
      <c r="MM37" s="276"/>
      <c r="MN37" s="276"/>
      <c r="MO37" s="276"/>
      <c r="MP37" s="276"/>
      <c r="MQ37" s="276"/>
      <c r="MR37" s="276"/>
      <c r="MS37" s="276"/>
      <c r="MT37" s="276"/>
      <c r="MU37" s="276"/>
      <c r="MV37" s="276"/>
      <c r="MW37" s="276"/>
      <c r="MX37" s="276"/>
      <c r="MY37" s="276"/>
      <c r="MZ37" s="276"/>
      <c r="NA37" s="276"/>
      <c r="NB37" s="276"/>
      <c r="NC37" s="276"/>
      <c r="ND37" s="276"/>
      <c r="NE37" s="276"/>
      <c r="NF37" s="276"/>
      <c r="NG37" s="276"/>
      <c r="NH37" s="276"/>
      <c r="NI37" s="276"/>
      <c r="NJ37" s="276"/>
      <c r="NK37" s="276"/>
      <c r="NL37" s="276"/>
      <c r="NM37" s="276"/>
      <c r="NN37" s="276"/>
      <c r="NO37" s="276"/>
      <c r="NP37" s="276"/>
      <c r="NQ37" s="276"/>
      <c r="NR37" s="276"/>
      <c r="NS37" s="276"/>
      <c r="NT37" s="276"/>
      <c r="NU37" s="276"/>
      <c r="NV37" s="276"/>
      <c r="NW37" s="276"/>
      <c r="NX37" s="276"/>
      <c r="NY37" s="276"/>
      <c r="NZ37" s="276"/>
      <c r="OA37" s="276"/>
      <c r="OB37" s="276"/>
      <c r="OC37" s="276"/>
      <c r="OD37" s="276"/>
      <c r="OE37" s="276"/>
      <c r="OF37" s="276"/>
      <c r="OG37" s="276"/>
      <c r="OH37" s="276"/>
      <c r="OI37" s="276"/>
      <c r="OJ37" s="276"/>
      <c r="OK37" s="276"/>
      <c r="OL37" s="276"/>
      <c r="OM37" s="276"/>
      <c r="ON37" s="276"/>
      <c r="OO37" s="276"/>
      <c r="OP37" s="276"/>
      <c r="OQ37" s="276"/>
      <c r="OR37" s="276"/>
      <c r="OS37" s="276"/>
      <c r="OT37" s="276"/>
      <c r="OU37" s="276"/>
      <c r="OV37" s="276"/>
      <c r="OW37" s="276"/>
      <c r="OX37" s="276"/>
      <c r="OY37" s="276"/>
      <c r="OZ37" s="276"/>
      <c r="PA37" s="276"/>
      <c r="PB37" s="276"/>
      <c r="PC37" s="276"/>
      <c r="PD37" s="276"/>
      <c r="PE37" s="276"/>
      <c r="PF37" s="276"/>
      <c r="PG37" s="276"/>
      <c r="PH37" s="276"/>
      <c r="PI37" s="276"/>
      <c r="PJ37" s="276"/>
      <c r="PK37" s="276"/>
      <c r="PL37" s="276"/>
      <c r="PM37" s="276"/>
      <c r="PN37" s="276"/>
      <c r="PO37" s="276"/>
      <c r="PP37" s="276"/>
      <c r="PQ37" s="276"/>
      <c r="PR37" s="276"/>
      <c r="PS37" s="276"/>
      <c r="PT37" s="276"/>
      <c r="PU37" s="276"/>
      <c r="PV37" s="276"/>
      <c r="PW37" s="276"/>
      <c r="PX37" s="276"/>
      <c r="PY37" s="276"/>
      <c r="PZ37" s="276"/>
      <c r="QA37" s="276"/>
      <c r="QB37" s="276"/>
      <c r="QC37" s="276"/>
      <c r="QD37" s="276"/>
      <c r="QE37" s="276"/>
      <c r="QF37" s="276"/>
      <c r="QG37" s="276"/>
      <c r="QH37" s="276"/>
      <c r="QI37" s="276"/>
      <c r="QJ37" s="276"/>
      <c r="QK37" s="276"/>
      <c r="QL37" s="276"/>
      <c r="QM37" s="276"/>
      <c r="QN37" s="276"/>
      <c r="QO37" s="276"/>
      <c r="QP37" s="276"/>
      <c r="QQ37" s="276"/>
      <c r="QR37" s="276"/>
      <c r="QS37" s="276"/>
      <c r="QT37" s="276"/>
      <c r="QU37" s="276"/>
      <c r="QV37" s="276"/>
      <c r="QW37" s="276"/>
      <c r="QX37" s="276"/>
      <c r="QY37" s="276"/>
      <c r="QZ37" s="276"/>
      <c r="RA37" s="276"/>
      <c r="RB37" s="276"/>
      <c r="RC37" s="276"/>
      <c r="RD37" s="276"/>
      <c r="RE37" s="276"/>
      <c r="RF37" s="276"/>
      <c r="RG37" s="276"/>
      <c r="RH37" s="276"/>
      <c r="RI37" s="276"/>
      <c r="RJ37" s="276"/>
      <c r="RK37" s="276"/>
      <c r="RL37" s="276"/>
      <c r="RM37" s="276"/>
      <c r="RN37" s="276"/>
      <c r="RO37" s="276"/>
      <c r="RP37" s="276"/>
      <c r="RQ37" s="276"/>
      <c r="RR37" s="276"/>
      <c r="RS37" s="276"/>
      <c r="RT37" s="276"/>
      <c r="RU37" s="276"/>
      <c r="RV37" s="276"/>
      <c r="RW37" s="276"/>
      <c r="RX37" s="276"/>
      <c r="RY37" s="276"/>
      <c r="RZ37" s="276"/>
      <c r="SA37" s="276"/>
      <c r="SB37" s="276"/>
      <c r="SC37" s="276"/>
      <c r="SD37" s="276"/>
      <c r="SE37" s="276"/>
      <c r="SF37" s="276"/>
      <c r="SG37" s="276"/>
      <c r="SH37" s="276"/>
      <c r="SI37" s="276"/>
      <c r="SJ37" s="276"/>
      <c r="SK37" s="276"/>
      <c r="SL37" s="276"/>
      <c r="SM37" s="276"/>
      <c r="SN37" s="276"/>
      <c r="SO37" s="276"/>
      <c r="SP37" s="276"/>
      <c r="SQ37" s="276"/>
      <c r="SR37" s="276"/>
      <c r="SS37" s="276"/>
      <c r="ST37" s="276"/>
      <c r="SU37" s="276"/>
      <c r="SV37" s="276"/>
      <c r="SW37" s="276"/>
      <c r="SX37" s="276"/>
      <c r="SY37" s="276"/>
      <c r="SZ37" s="276"/>
      <c r="TA37" s="276"/>
      <c r="TB37" s="276"/>
      <c r="TC37" s="276"/>
      <c r="TD37" s="276"/>
      <c r="TE37" s="276"/>
      <c r="TF37" s="276"/>
      <c r="TG37" s="276"/>
      <c r="TH37" s="276"/>
      <c r="TI37" s="276"/>
      <c r="TJ37" s="276"/>
      <c r="TK37" s="276"/>
      <c r="TL37" s="276"/>
      <c r="TM37" s="276"/>
      <c r="TN37" s="276"/>
      <c r="TO37" s="276"/>
      <c r="TP37" s="276"/>
      <c r="TQ37" s="276"/>
      <c r="TR37" s="276"/>
      <c r="TS37" s="276"/>
      <c r="TT37" s="276"/>
      <c r="TU37" s="276"/>
      <c r="TV37" s="276"/>
      <c r="TW37" s="276"/>
      <c r="TX37" s="276"/>
      <c r="TY37" s="276"/>
      <c r="TZ37" s="276"/>
      <c r="UA37" s="276"/>
      <c r="UB37" s="276"/>
      <c r="UC37" s="276"/>
      <c r="UD37" s="276"/>
      <c r="UE37" s="276"/>
      <c r="UF37" s="276"/>
      <c r="UG37" s="276"/>
      <c r="UH37" s="276"/>
      <c r="UI37" s="276"/>
      <c r="UJ37" s="276"/>
      <c r="UK37" s="276"/>
      <c r="UL37" s="276"/>
      <c r="UM37" s="276"/>
      <c r="UN37" s="276"/>
      <c r="UO37" s="276"/>
      <c r="UP37" s="276"/>
      <c r="UQ37" s="276"/>
      <c r="UR37" s="276"/>
      <c r="US37" s="276"/>
      <c r="UT37" s="276"/>
      <c r="UU37" s="276"/>
      <c r="UV37" s="276"/>
      <c r="UW37" s="276"/>
      <c r="UX37" s="276"/>
      <c r="UY37" s="276"/>
      <c r="UZ37" s="276"/>
      <c r="VA37" s="276"/>
      <c r="VB37" s="276"/>
      <c r="VC37" s="276"/>
      <c r="VD37" s="276"/>
      <c r="VE37" s="276"/>
      <c r="VF37" s="276"/>
      <c r="VG37" s="276"/>
      <c r="VH37" s="276"/>
      <c r="VI37" s="276"/>
      <c r="VJ37" s="276"/>
      <c r="VK37" s="276"/>
      <c r="VL37" s="276"/>
      <c r="VM37" s="276"/>
      <c r="VN37" s="276"/>
      <c r="VO37" s="276"/>
      <c r="VP37" s="276"/>
      <c r="VQ37" s="276"/>
      <c r="VR37" s="276"/>
      <c r="VS37" s="276"/>
      <c r="VT37" s="276"/>
      <c r="VU37" s="276"/>
      <c r="VV37" s="276"/>
      <c r="VW37" s="276"/>
      <c r="VX37" s="276"/>
      <c r="VY37" s="276"/>
      <c r="VZ37" s="276"/>
      <c r="WA37" s="276"/>
      <c r="WB37" s="276"/>
      <c r="WC37" s="276"/>
      <c r="WD37" s="276"/>
      <c r="WE37" s="276"/>
      <c r="WF37" s="276"/>
      <c r="WG37" s="276"/>
      <c r="WH37" s="276"/>
      <c r="WI37" s="276"/>
      <c r="WJ37" s="276"/>
      <c r="WK37" s="276"/>
      <c r="WL37" s="276"/>
      <c r="WM37" s="276"/>
      <c r="WN37" s="276"/>
      <c r="WO37" s="276"/>
      <c r="WP37" s="276"/>
      <c r="WQ37" s="276"/>
      <c r="WR37" s="276"/>
      <c r="WS37" s="276"/>
      <c r="WT37" s="276"/>
      <c r="WU37" s="276"/>
      <c r="WV37" s="276"/>
      <c r="WW37" s="276"/>
      <c r="WX37" s="276"/>
      <c r="WY37" s="276"/>
      <c r="WZ37" s="276"/>
      <c r="XA37" s="276"/>
      <c r="XB37" s="276"/>
      <c r="XC37" s="276"/>
      <c r="XD37" s="276"/>
      <c r="XE37" s="276"/>
      <c r="XF37" s="276"/>
      <c r="XG37" s="276"/>
      <c r="XH37" s="276"/>
      <c r="XI37" s="276"/>
      <c r="XJ37" s="276"/>
      <c r="XK37" s="276"/>
      <c r="XL37" s="276"/>
      <c r="XM37" s="276"/>
      <c r="XN37" s="276"/>
      <c r="XO37" s="276"/>
      <c r="XP37" s="276"/>
      <c r="XQ37" s="276"/>
      <c r="XR37" s="276"/>
      <c r="XS37" s="276"/>
      <c r="XT37" s="276"/>
      <c r="XU37" s="276"/>
      <c r="XV37" s="276"/>
      <c r="XW37" s="276"/>
      <c r="XX37" s="276"/>
      <c r="XY37" s="276"/>
      <c r="XZ37" s="276"/>
      <c r="YA37" s="276"/>
      <c r="YB37" s="276"/>
      <c r="YC37" s="276"/>
      <c r="YD37" s="276"/>
      <c r="YE37" s="276"/>
      <c r="YF37" s="276"/>
      <c r="YG37" s="276"/>
      <c r="YH37" s="276"/>
      <c r="YI37" s="276"/>
      <c r="YJ37" s="276"/>
      <c r="YK37" s="276"/>
      <c r="YL37" s="276"/>
      <c r="YM37" s="276"/>
      <c r="YN37" s="276"/>
      <c r="YO37" s="276"/>
      <c r="YP37" s="276"/>
      <c r="YQ37" s="276"/>
      <c r="YR37" s="276"/>
      <c r="YS37" s="276"/>
      <c r="YT37" s="276"/>
      <c r="YU37" s="276"/>
      <c r="YV37" s="276"/>
      <c r="YW37" s="276"/>
      <c r="YX37" s="276"/>
      <c r="YY37" s="276"/>
      <c r="YZ37" s="276"/>
      <c r="ZA37" s="276"/>
      <c r="ZB37" s="276"/>
      <c r="ZC37" s="276"/>
      <c r="ZD37" s="276"/>
      <c r="ZE37" s="276"/>
      <c r="ZF37" s="276"/>
      <c r="ZG37" s="276"/>
      <c r="ZH37" s="276"/>
      <c r="ZI37" s="276"/>
      <c r="ZJ37" s="276"/>
      <c r="ZK37" s="276"/>
      <c r="ZL37" s="276"/>
      <c r="ZM37" s="276"/>
      <c r="ZN37" s="276"/>
      <c r="ZO37" s="276"/>
      <c r="ZP37" s="276"/>
      <c r="ZQ37" s="276"/>
      <c r="ZR37" s="276"/>
      <c r="ZS37" s="276"/>
      <c r="ZT37" s="276"/>
      <c r="ZU37" s="276"/>
      <c r="ZV37" s="276"/>
      <c r="ZW37" s="276"/>
      <c r="ZX37" s="276"/>
      <c r="ZY37" s="276"/>
      <c r="ZZ37" s="276"/>
      <c r="AAA37" s="276"/>
      <c r="AAB37" s="276"/>
      <c r="AAC37" s="276"/>
      <c r="AAD37" s="276"/>
      <c r="AAE37" s="276"/>
      <c r="AAF37" s="276"/>
      <c r="AAG37" s="276"/>
      <c r="AAH37" s="276"/>
      <c r="AAI37" s="276"/>
      <c r="AAJ37" s="276"/>
      <c r="AAK37" s="276"/>
      <c r="AAL37" s="276"/>
      <c r="AAM37" s="276"/>
      <c r="AAN37" s="276"/>
      <c r="AAO37" s="276"/>
      <c r="AAP37" s="276"/>
      <c r="AAQ37" s="276"/>
      <c r="AAR37" s="276"/>
      <c r="AAS37" s="276"/>
      <c r="AAT37" s="276"/>
      <c r="AAU37" s="276"/>
      <c r="AAV37" s="276"/>
      <c r="AAW37" s="276"/>
      <c r="AAX37" s="276"/>
      <c r="AAY37" s="276"/>
      <c r="AAZ37" s="276"/>
      <c r="ABA37" s="276"/>
      <c r="ABB37" s="276"/>
      <c r="ABC37" s="276"/>
      <c r="ABD37" s="276"/>
      <c r="ABE37" s="276"/>
      <c r="ABF37" s="276"/>
      <c r="ABG37" s="276"/>
      <c r="ABH37" s="276"/>
      <c r="ABI37" s="276"/>
      <c r="ABJ37" s="276"/>
      <c r="ABK37" s="276"/>
      <c r="ABL37" s="276"/>
      <c r="ABM37" s="276"/>
      <c r="ABN37" s="276"/>
      <c r="ABO37" s="276"/>
      <c r="ABP37" s="276"/>
      <c r="ABQ37" s="276"/>
      <c r="ABR37" s="276"/>
      <c r="ABS37" s="276"/>
      <c r="ABT37" s="276"/>
      <c r="ABU37" s="276"/>
      <c r="ABV37" s="276"/>
      <c r="ABW37" s="276"/>
      <c r="ABX37" s="276"/>
      <c r="ABY37" s="276"/>
      <c r="ABZ37" s="276"/>
      <c r="ACA37" s="276"/>
      <c r="ACB37" s="276"/>
      <c r="ACC37" s="276"/>
      <c r="ACD37" s="276"/>
      <c r="ACE37" s="276"/>
      <c r="ACF37" s="276"/>
      <c r="ACG37" s="276"/>
      <c r="ACH37" s="276"/>
      <c r="ACI37" s="276"/>
      <c r="ACJ37" s="276"/>
      <c r="ACK37" s="276"/>
      <c r="ACL37" s="276"/>
      <c r="ACM37" s="276"/>
      <c r="ACN37" s="276"/>
      <c r="ACO37" s="276"/>
      <c r="ACP37" s="276"/>
      <c r="ACQ37" s="276"/>
      <c r="ACR37" s="276"/>
      <c r="ACS37" s="276"/>
      <c r="ACT37" s="276"/>
      <c r="ACU37" s="276"/>
      <c r="ACV37" s="276"/>
      <c r="ACW37" s="276"/>
      <c r="ACX37" s="276"/>
      <c r="ACY37" s="276"/>
      <c r="ACZ37" s="276"/>
      <c r="ADA37" s="276"/>
      <c r="ADB37" s="276"/>
      <c r="ADC37" s="276"/>
      <c r="ADD37" s="276"/>
      <c r="ADE37" s="276"/>
      <c r="ADF37" s="276"/>
      <c r="ADG37" s="276"/>
      <c r="ADH37" s="276"/>
      <c r="ADI37" s="276"/>
      <c r="ADJ37" s="276"/>
      <c r="ADK37" s="276"/>
      <c r="ADL37" s="276"/>
      <c r="ADM37" s="276"/>
      <c r="ADN37" s="276"/>
      <c r="ADO37" s="276"/>
      <c r="ADP37" s="276"/>
      <c r="ADQ37" s="276"/>
      <c r="ADR37" s="276"/>
      <c r="ADS37" s="276"/>
      <c r="ADT37" s="276"/>
      <c r="ADU37" s="276"/>
      <c r="ADV37" s="276"/>
      <c r="ADW37" s="276"/>
      <c r="ADX37" s="276"/>
      <c r="ADY37" s="276"/>
      <c r="ADZ37" s="276"/>
      <c r="AEA37" s="276"/>
      <c r="AEB37" s="276"/>
      <c r="AEC37" s="276"/>
      <c r="AED37" s="276"/>
      <c r="AEE37" s="276"/>
      <c r="AEF37" s="276"/>
      <c r="AEG37" s="276"/>
      <c r="AEH37" s="276"/>
      <c r="AEI37" s="276"/>
      <c r="AEJ37" s="276"/>
      <c r="AEK37" s="276"/>
      <c r="AEL37" s="276"/>
      <c r="AEM37" s="276"/>
      <c r="AEN37" s="276"/>
      <c r="AEO37" s="276"/>
      <c r="AEP37" s="276"/>
      <c r="AEQ37" s="276"/>
      <c r="AER37" s="276"/>
      <c r="AES37" s="276"/>
      <c r="AET37" s="276"/>
      <c r="AEU37" s="276"/>
      <c r="AEV37" s="276"/>
      <c r="AEW37" s="276"/>
      <c r="AEX37" s="276"/>
      <c r="AEY37" s="276"/>
      <c r="AEZ37" s="276"/>
      <c r="AFA37" s="276"/>
      <c r="AFB37" s="276"/>
      <c r="AFC37" s="276"/>
      <c r="AFD37" s="276"/>
      <c r="AFE37" s="276"/>
      <c r="AFF37" s="276"/>
      <c r="AFG37" s="276"/>
      <c r="AFH37" s="276"/>
      <c r="AFI37" s="276"/>
      <c r="AFJ37" s="276"/>
      <c r="AFK37" s="276"/>
      <c r="AFL37" s="276"/>
      <c r="AFM37" s="276"/>
      <c r="AFN37" s="276"/>
      <c r="AFO37" s="276"/>
      <c r="AFP37" s="276"/>
      <c r="AFQ37" s="276"/>
      <c r="AFR37" s="276"/>
      <c r="AFS37" s="276"/>
      <c r="AFT37" s="276"/>
      <c r="AFU37" s="276"/>
      <c r="AFV37" s="276"/>
      <c r="AFW37" s="276"/>
      <c r="AFX37" s="276"/>
      <c r="AFY37" s="276"/>
      <c r="AFZ37" s="276"/>
      <c r="AGA37" s="276"/>
      <c r="AGB37" s="276"/>
      <c r="AGC37" s="276"/>
      <c r="AGD37" s="276"/>
      <c r="AGE37" s="276"/>
      <c r="AGF37" s="276"/>
      <c r="AGG37" s="276"/>
      <c r="AGH37" s="276"/>
      <c r="AGI37" s="276"/>
      <c r="AGJ37" s="276"/>
      <c r="AGK37" s="276"/>
      <c r="AGL37" s="276"/>
      <c r="AGM37" s="276"/>
      <c r="AGN37" s="276"/>
      <c r="AGO37" s="276"/>
      <c r="AGP37" s="276"/>
      <c r="AGQ37" s="276"/>
      <c r="AGR37" s="276"/>
      <c r="AGS37" s="276"/>
      <c r="AGT37" s="276"/>
      <c r="AGU37" s="276"/>
      <c r="AGV37" s="276"/>
      <c r="AGW37" s="276"/>
      <c r="AGX37" s="276"/>
      <c r="AGY37" s="276"/>
      <c r="AGZ37" s="276"/>
      <c r="AHA37" s="276"/>
      <c r="AHB37" s="276"/>
      <c r="AHC37" s="276"/>
      <c r="AHD37" s="276"/>
      <c r="AHE37" s="276"/>
      <c r="AHF37" s="276"/>
      <c r="AHG37" s="276"/>
      <c r="AHH37" s="276"/>
      <c r="AHI37" s="276"/>
      <c r="AHJ37" s="276"/>
      <c r="AHK37" s="276"/>
      <c r="AHL37" s="276"/>
      <c r="AHM37" s="276"/>
      <c r="AHN37" s="276"/>
      <c r="AHO37" s="276"/>
      <c r="AHP37" s="276"/>
      <c r="AHQ37" s="276"/>
      <c r="AHR37" s="276"/>
      <c r="AHS37" s="276"/>
      <c r="AHT37" s="276"/>
      <c r="AHU37" s="276"/>
      <c r="AHV37" s="276"/>
      <c r="AHW37" s="276"/>
      <c r="AHX37" s="276"/>
      <c r="AHY37" s="276"/>
      <c r="AHZ37" s="276"/>
      <c r="AIA37" s="276"/>
      <c r="AIB37" s="276"/>
      <c r="AIC37" s="276"/>
      <c r="AID37" s="276"/>
      <c r="AIE37" s="276"/>
      <c r="AIF37" s="276"/>
      <c r="AIG37" s="276"/>
      <c r="AIH37" s="276"/>
      <c r="AII37" s="276"/>
      <c r="AIJ37" s="276"/>
      <c r="AIK37" s="276"/>
      <c r="AIL37" s="276"/>
      <c r="AIM37" s="276"/>
      <c r="AIN37" s="276"/>
      <c r="AIO37" s="276"/>
      <c r="AIP37" s="276"/>
      <c r="AIQ37" s="276"/>
      <c r="AIR37" s="276"/>
      <c r="AIS37" s="276"/>
      <c r="AIT37" s="276"/>
      <c r="AIU37" s="276"/>
      <c r="AIV37" s="276"/>
      <c r="AIW37" s="276"/>
      <c r="AIX37" s="276"/>
      <c r="AIY37" s="276"/>
      <c r="AIZ37" s="276"/>
      <c r="AJA37" s="276"/>
      <c r="AJB37" s="276"/>
      <c r="AJC37" s="276"/>
      <c r="AJD37" s="276"/>
      <c r="AJE37" s="276"/>
      <c r="AJF37" s="276"/>
      <c r="AJG37" s="276"/>
      <c r="AJH37" s="276"/>
      <c r="AJI37" s="276"/>
      <c r="AJJ37" s="276"/>
      <c r="AJK37" s="276"/>
      <c r="AJL37" s="276"/>
      <c r="AJM37" s="276"/>
      <c r="AJN37" s="276"/>
      <c r="AJO37" s="276"/>
      <c r="AJP37" s="276"/>
      <c r="AJQ37" s="276"/>
      <c r="AJR37" s="276"/>
      <c r="AJS37" s="276"/>
      <c r="AJT37" s="276"/>
      <c r="AJU37" s="276"/>
      <c r="AJV37" s="276"/>
      <c r="AJW37" s="276"/>
      <c r="AJX37" s="276"/>
      <c r="AJY37" s="276"/>
      <c r="AJZ37" s="276"/>
      <c r="AKA37" s="276"/>
      <c r="AKB37" s="276"/>
      <c r="AKC37" s="276"/>
      <c r="AKD37" s="276"/>
      <c r="AKE37" s="276"/>
      <c r="AKF37" s="276"/>
      <c r="AKG37" s="276"/>
      <c r="AKH37" s="276"/>
      <c r="AKI37" s="276"/>
      <c r="AKJ37" s="276"/>
      <c r="AKK37" s="276"/>
      <c r="AKL37" s="276"/>
      <c r="AKM37" s="276"/>
      <c r="AKN37" s="276"/>
      <c r="AKO37" s="276"/>
      <c r="AKP37" s="276"/>
      <c r="AKQ37" s="276"/>
      <c r="AKR37" s="276"/>
      <c r="AKS37" s="276"/>
      <c r="AKT37" s="276"/>
      <c r="AKU37" s="276"/>
      <c r="AKV37" s="276"/>
      <c r="AKW37" s="276"/>
      <c r="AKX37" s="276"/>
      <c r="AKY37" s="276"/>
      <c r="AKZ37" s="276"/>
      <c r="ALA37" s="276"/>
      <c r="ALB37" s="276"/>
      <c r="ALC37" s="276"/>
      <c r="ALD37" s="276"/>
      <c r="ALE37" s="276"/>
      <c r="ALF37" s="276"/>
      <c r="ALG37" s="276"/>
      <c r="ALH37" s="276"/>
      <c r="ALI37" s="276"/>
      <c r="ALJ37" s="276"/>
      <c r="ALK37" s="276"/>
      <c r="ALL37" s="276"/>
      <c r="ALM37" s="276"/>
      <c r="ALN37" s="276"/>
      <c r="ALO37" s="276"/>
      <c r="ALP37" s="276"/>
      <c r="ALQ37" s="276"/>
      <c r="ALR37" s="276"/>
      <c r="ALS37" s="276"/>
      <c r="ALT37" s="276"/>
      <c r="ALU37" s="276"/>
      <c r="ALV37" s="276"/>
      <c r="ALW37" s="276"/>
      <c r="ALX37" s="276"/>
      <c r="ALY37" s="276"/>
      <c r="ALZ37" s="276"/>
      <c r="AMA37" s="276"/>
      <c r="AMB37" s="276"/>
      <c r="AMC37" s="276"/>
      <c r="AMD37" s="276"/>
      <c r="AME37" s="276"/>
      <c r="AMF37" s="276"/>
      <c r="AMG37" s="276"/>
      <c r="AMH37" s="276"/>
      <c r="AMI37" s="276"/>
      <c r="AMJ37" s="276"/>
      <c r="AMK37" s="276"/>
      <c r="AML37" s="276"/>
      <c r="AMM37" s="276"/>
      <c r="AMN37" s="276"/>
      <c r="AMO37" s="276"/>
      <c r="AMP37" s="276"/>
      <c r="AMQ37" s="276"/>
      <c r="AMR37" s="276"/>
      <c r="AMS37" s="276"/>
      <c r="AMT37" s="276"/>
      <c r="AMU37" s="276"/>
      <c r="AMV37" s="276"/>
      <c r="AMW37" s="276"/>
      <c r="AMX37" s="276"/>
      <c r="AMY37" s="276"/>
      <c r="AMZ37" s="276"/>
      <c r="ANA37" s="276"/>
      <c r="ANB37" s="276"/>
      <c r="ANC37" s="276"/>
      <c r="AND37" s="276"/>
      <c r="ANE37" s="276"/>
      <c r="ANF37" s="276"/>
      <c r="ANG37" s="276"/>
      <c r="ANH37" s="276"/>
      <c r="ANI37" s="276"/>
      <c r="ANJ37" s="276"/>
      <c r="ANK37" s="276"/>
      <c r="ANL37" s="276"/>
      <c r="ANM37" s="276"/>
      <c r="ANN37" s="276"/>
      <c r="ANO37" s="276"/>
      <c r="ANP37" s="276"/>
      <c r="ANQ37" s="276"/>
      <c r="ANR37" s="276"/>
      <c r="ANS37" s="276"/>
      <c r="ANT37" s="276"/>
      <c r="ANU37" s="276"/>
      <c r="ANV37" s="276"/>
      <c r="ANW37" s="276"/>
      <c r="ANX37" s="276"/>
      <c r="ANY37" s="276"/>
      <c r="ANZ37" s="276"/>
      <c r="AOA37" s="276"/>
      <c r="AOB37" s="276"/>
      <c r="AOC37" s="276"/>
      <c r="AOD37" s="276"/>
      <c r="AOE37" s="276"/>
      <c r="AOF37" s="276"/>
      <c r="AOG37" s="276"/>
      <c r="AOH37" s="276"/>
      <c r="AOI37" s="276"/>
      <c r="AOJ37" s="276"/>
      <c r="AOK37" s="276"/>
      <c r="AOL37" s="276"/>
      <c r="AOM37" s="276"/>
      <c r="AON37" s="276"/>
      <c r="AOO37" s="276"/>
      <c r="AOP37" s="276"/>
      <c r="AOQ37" s="276"/>
      <c r="AOR37" s="276"/>
      <c r="AOS37" s="276"/>
      <c r="AOT37" s="276"/>
      <c r="AOU37" s="276"/>
      <c r="AOV37" s="276"/>
      <c r="AOW37" s="276"/>
      <c r="AOX37" s="276"/>
      <c r="AOY37" s="276"/>
      <c r="AOZ37" s="276"/>
      <c r="APA37" s="276"/>
      <c r="APB37" s="276"/>
      <c r="APC37" s="276"/>
      <c r="APD37" s="276"/>
      <c r="APE37" s="276"/>
      <c r="APF37" s="276"/>
      <c r="APG37" s="276"/>
      <c r="APH37" s="276"/>
      <c r="API37" s="276"/>
      <c r="APJ37" s="276"/>
      <c r="APK37" s="276"/>
      <c r="APL37" s="276"/>
      <c r="APM37" s="276"/>
      <c r="APN37" s="276"/>
      <c r="APO37" s="276"/>
      <c r="APP37" s="276"/>
      <c r="APQ37" s="276"/>
      <c r="APR37" s="276"/>
      <c r="APS37" s="276"/>
      <c r="APT37" s="276"/>
      <c r="APU37" s="276"/>
      <c r="APV37" s="276"/>
      <c r="APW37" s="276"/>
      <c r="APX37" s="276"/>
      <c r="APY37" s="276"/>
      <c r="APZ37" s="276"/>
      <c r="AQA37" s="276"/>
      <c r="AQB37" s="276"/>
      <c r="AQC37" s="276"/>
      <c r="AQD37" s="276"/>
      <c r="AQE37" s="276"/>
      <c r="AQF37" s="276"/>
      <c r="AQG37" s="276"/>
      <c r="AQH37" s="276"/>
      <c r="AQI37" s="276"/>
      <c r="AQJ37" s="276"/>
      <c r="AQK37" s="276"/>
      <c r="AQL37" s="276"/>
      <c r="AQM37" s="276"/>
      <c r="AQN37" s="276"/>
      <c r="AQO37" s="276"/>
      <c r="AQP37" s="276"/>
      <c r="AQQ37" s="276"/>
      <c r="AQR37" s="276"/>
      <c r="AQS37" s="276"/>
      <c r="AQT37" s="276"/>
      <c r="AQU37" s="276"/>
      <c r="AQV37" s="276"/>
      <c r="AQW37" s="276"/>
      <c r="AQX37" s="276"/>
      <c r="AQY37" s="276"/>
      <c r="AQZ37" s="276"/>
      <c r="ARA37" s="276"/>
      <c r="ARB37" s="276"/>
      <c r="ARC37" s="276"/>
      <c r="ARD37" s="276"/>
      <c r="ARE37" s="276"/>
      <c r="ARF37" s="276"/>
      <c r="ARG37" s="276"/>
      <c r="ARH37" s="276"/>
      <c r="ARI37" s="276"/>
      <c r="ARJ37" s="276"/>
      <c r="ARK37" s="276"/>
      <c r="ARL37" s="276"/>
      <c r="ARM37" s="276"/>
      <c r="ARN37" s="276"/>
      <c r="ARO37" s="276"/>
      <c r="ARP37" s="276"/>
      <c r="ARQ37" s="276"/>
      <c r="ARR37" s="276"/>
      <c r="ARS37" s="276"/>
      <c r="ART37" s="276"/>
      <c r="ARU37" s="276"/>
      <c r="ARV37" s="276"/>
      <c r="ARW37" s="276"/>
      <c r="ARX37" s="276"/>
      <c r="ARY37" s="276"/>
      <c r="ARZ37" s="276"/>
      <c r="ASA37" s="276"/>
      <c r="ASB37" s="276"/>
      <c r="ASC37" s="276"/>
      <c r="ASD37" s="276"/>
      <c r="ASE37" s="276"/>
      <c r="ASF37" s="276"/>
      <c r="ASG37" s="276"/>
      <c r="ASH37" s="276"/>
      <c r="ASI37" s="276"/>
      <c r="ASJ37" s="276"/>
      <c r="ASK37" s="276"/>
      <c r="ASL37" s="276"/>
      <c r="ASM37" s="276"/>
      <c r="ASN37" s="276"/>
      <c r="ASO37" s="276"/>
      <c r="ASP37" s="276"/>
      <c r="ASQ37" s="276"/>
      <c r="ASR37" s="276"/>
      <c r="ASS37" s="276"/>
      <c r="AST37" s="276"/>
      <c r="ASU37" s="276"/>
      <c r="ASV37" s="276"/>
      <c r="ASW37" s="276"/>
      <c r="ASX37" s="276"/>
      <c r="ASY37" s="276"/>
      <c r="ASZ37" s="276"/>
      <c r="ATA37" s="276"/>
      <c r="ATB37" s="276"/>
      <c r="ATC37" s="276"/>
      <c r="ATD37" s="276"/>
      <c r="ATE37" s="276"/>
      <c r="ATF37" s="276"/>
      <c r="ATG37" s="276"/>
      <c r="ATH37" s="276"/>
      <c r="ATI37" s="276"/>
      <c r="ATJ37" s="276"/>
      <c r="ATK37" s="276"/>
      <c r="ATL37" s="276"/>
      <c r="ATM37" s="276"/>
      <c r="ATN37" s="276"/>
      <c r="ATO37" s="276"/>
      <c r="ATP37" s="276"/>
      <c r="ATQ37" s="276"/>
      <c r="ATR37" s="276"/>
      <c r="ATS37" s="276"/>
      <c r="ATT37" s="276"/>
      <c r="ATU37" s="276"/>
      <c r="ATV37" s="276"/>
      <c r="ATW37" s="276"/>
      <c r="ATX37" s="276"/>
      <c r="ATY37" s="276"/>
      <c r="ATZ37" s="276"/>
      <c r="AUA37" s="276"/>
      <c r="AUB37" s="276"/>
      <c r="AUC37" s="276"/>
      <c r="AUD37" s="276"/>
      <c r="AUE37" s="276"/>
      <c r="AUF37" s="276"/>
      <c r="AUG37" s="276"/>
      <c r="AUH37" s="276"/>
      <c r="AUI37" s="276"/>
      <c r="AUJ37" s="276"/>
      <c r="AUK37" s="276"/>
      <c r="AUL37" s="276"/>
      <c r="AUM37" s="276"/>
      <c r="AUN37" s="276"/>
      <c r="AUO37" s="276"/>
      <c r="AUP37" s="276"/>
      <c r="AUQ37" s="276"/>
      <c r="AUR37" s="276"/>
      <c r="AUS37" s="276"/>
      <c r="AUT37" s="276"/>
      <c r="AUU37" s="276"/>
      <c r="AUV37" s="276"/>
      <c r="AUW37" s="276"/>
      <c r="AUX37" s="276"/>
      <c r="AUY37" s="276"/>
      <c r="AUZ37" s="276"/>
      <c r="AVA37" s="276"/>
      <c r="AVB37" s="276"/>
      <c r="AVC37" s="276"/>
      <c r="AVD37" s="276"/>
      <c r="AVE37" s="276"/>
      <c r="AVF37" s="276"/>
      <c r="AVG37" s="276"/>
      <c r="AVH37" s="276"/>
      <c r="AVI37" s="276"/>
      <c r="AVJ37" s="276"/>
      <c r="AVK37" s="276"/>
      <c r="AVL37" s="276"/>
      <c r="AVM37" s="276"/>
      <c r="AVN37" s="276"/>
      <c r="AVO37" s="276"/>
      <c r="AVP37" s="276"/>
      <c r="AVQ37" s="276"/>
      <c r="AVR37" s="276"/>
      <c r="AVS37" s="276"/>
      <c r="AVT37" s="276"/>
      <c r="AVU37" s="276"/>
      <c r="AVV37" s="276"/>
      <c r="AVW37" s="276"/>
      <c r="AVX37" s="276"/>
      <c r="AVY37" s="276"/>
      <c r="AVZ37" s="276"/>
      <c r="AWA37" s="276"/>
      <c r="AWB37" s="276"/>
      <c r="AWC37" s="276"/>
      <c r="AWD37" s="276"/>
      <c r="AWE37" s="276"/>
      <c r="AWF37" s="276"/>
      <c r="AWG37" s="276"/>
      <c r="AWH37" s="276"/>
      <c r="AWI37" s="276"/>
      <c r="AWJ37" s="276"/>
      <c r="AWK37" s="276"/>
      <c r="AWL37" s="276"/>
      <c r="AWM37" s="276"/>
      <c r="AWN37" s="276"/>
      <c r="AWO37" s="276"/>
      <c r="AWP37" s="276"/>
      <c r="AWQ37" s="276"/>
      <c r="AWR37" s="276"/>
      <c r="AWS37" s="276"/>
      <c r="AWT37" s="276"/>
      <c r="AWU37" s="276"/>
      <c r="AWV37" s="276"/>
      <c r="AWW37" s="276"/>
      <c r="AWX37" s="276"/>
      <c r="AWY37" s="276"/>
      <c r="AWZ37" s="276"/>
      <c r="AXA37" s="276"/>
      <c r="AXB37" s="276"/>
      <c r="AXC37" s="276"/>
      <c r="AXD37" s="276"/>
      <c r="AXE37" s="276"/>
      <c r="AXF37" s="276"/>
      <c r="AXG37" s="276"/>
      <c r="AXH37" s="276"/>
      <c r="AXI37" s="276"/>
      <c r="AXJ37" s="276"/>
      <c r="AXK37" s="276"/>
      <c r="AXL37" s="276"/>
      <c r="AXM37" s="276"/>
      <c r="AXN37" s="276"/>
      <c r="AXO37" s="276"/>
      <c r="AXP37" s="276"/>
      <c r="AXQ37" s="276"/>
      <c r="AXR37" s="276"/>
      <c r="AXS37" s="276"/>
      <c r="AXT37" s="276"/>
      <c r="AXU37" s="276"/>
      <c r="AXV37" s="276"/>
      <c r="AXW37" s="276"/>
      <c r="AXX37" s="276"/>
      <c r="AXY37" s="276"/>
      <c r="AXZ37" s="276"/>
      <c r="AYA37" s="276"/>
      <c r="AYB37" s="276"/>
      <c r="AYC37" s="276"/>
      <c r="AYD37" s="276"/>
      <c r="AYE37" s="276"/>
      <c r="AYF37" s="276"/>
      <c r="AYG37" s="276"/>
      <c r="AYH37" s="276"/>
      <c r="AYI37" s="276"/>
      <c r="AYJ37" s="276"/>
      <c r="AYK37" s="276"/>
      <c r="AYL37" s="276"/>
      <c r="AYM37" s="276"/>
      <c r="AYN37" s="276"/>
      <c r="AYO37" s="276"/>
      <c r="AYP37" s="276"/>
      <c r="AYQ37" s="276"/>
      <c r="AYR37" s="276"/>
      <c r="AYS37" s="276"/>
      <c r="AYT37" s="276"/>
      <c r="AYU37" s="276"/>
      <c r="AYV37" s="276"/>
      <c r="AYW37" s="276"/>
      <c r="AYX37" s="276"/>
      <c r="AYY37" s="276"/>
      <c r="AYZ37" s="276"/>
      <c r="AZA37" s="276"/>
      <c r="AZB37" s="276"/>
      <c r="AZC37" s="276"/>
      <c r="AZD37" s="276"/>
      <c r="AZE37" s="276"/>
      <c r="AZF37" s="276"/>
      <c r="AZG37" s="276"/>
      <c r="AZH37" s="276"/>
      <c r="AZI37" s="276"/>
      <c r="AZJ37" s="276"/>
      <c r="AZK37" s="276"/>
      <c r="AZL37" s="276"/>
      <c r="AZM37" s="276"/>
      <c r="AZN37" s="276"/>
      <c r="AZO37" s="276"/>
      <c r="AZP37" s="276"/>
      <c r="AZQ37" s="276"/>
      <c r="AZR37" s="276"/>
      <c r="AZS37" s="276"/>
      <c r="AZT37" s="276"/>
      <c r="AZU37" s="276"/>
      <c r="AZV37" s="276"/>
      <c r="AZW37" s="276"/>
      <c r="AZX37" s="276"/>
      <c r="AZY37" s="276"/>
      <c r="AZZ37" s="276"/>
      <c r="BAA37" s="276"/>
      <c r="BAB37" s="276"/>
      <c r="BAC37" s="276"/>
      <c r="BAD37" s="276"/>
      <c r="BAE37" s="276"/>
      <c r="BAF37" s="276"/>
      <c r="BAG37" s="276"/>
      <c r="BAH37" s="276"/>
      <c r="BAI37" s="276"/>
      <c r="BAJ37" s="276"/>
      <c r="BAK37" s="276"/>
      <c r="BAL37" s="276"/>
      <c r="BAM37" s="276"/>
      <c r="BAN37" s="276"/>
      <c r="BAO37" s="276"/>
      <c r="BAP37" s="276"/>
      <c r="BAQ37" s="276"/>
      <c r="BAR37" s="276"/>
      <c r="BAS37" s="276"/>
      <c r="BAT37" s="276"/>
      <c r="BAU37" s="276"/>
      <c r="BAV37" s="276"/>
      <c r="BAW37" s="276"/>
      <c r="BAX37" s="276"/>
      <c r="BAY37" s="276"/>
      <c r="BAZ37" s="276"/>
      <c r="BBA37" s="276"/>
      <c r="BBB37" s="276"/>
      <c r="BBC37" s="276"/>
      <c r="BBD37" s="276"/>
      <c r="BBE37" s="276"/>
      <c r="BBF37" s="276"/>
      <c r="BBG37" s="276"/>
      <c r="BBH37" s="276"/>
      <c r="BBI37" s="276"/>
      <c r="BBJ37" s="276"/>
      <c r="BBK37" s="276"/>
      <c r="BBL37" s="276"/>
      <c r="BBM37" s="276"/>
      <c r="BBN37" s="276"/>
      <c r="BBO37" s="276"/>
      <c r="BBP37" s="276"/>
      <c r="BBQ37" s="276"/>
      <c r="BBR37" s="276"/>
      <c r="BBS37" s="276"/>
      <c r="BBT37" s="276"/>
      <c r="BBU37" s="276"/>
      <c r="BBV37" s="276"/>
      <c r="BBW37" s="276"/>
      <c r="BBX37" s="276"/>
      <c r="BBY37" s="276"/>
      <c r="BBZ37" s="276"/>
      <c r="BCA37" s="276"/>
      <c r="BCB37" s="276"/>
      <c r="BCC37" s="276"/>
      <c r="BCD37" s="276"/>
      <c r="BCE37" s="276"/>
      <c r="BCF37" s="276"/>
      <c r="BCG37" s="276"/>
      <c r="BCH37" s="276"/>
      <c r="BCI37" s="276"/>
      <c r="BCJ37" s="276"/>
      <c r="BCK37" s="276"/>
      <c r="BCL37" s="276"/>
      <c r="BCM37" s="276"/>
      <c r="BCN37" s="276"/>
      <c r="BCO37" s="276"/>
      <c r="BCP37" s="276"/>
      <c r="BCQ37" s="276"/>
      <c r="BCR37" s="276"/>
      <c r="BCS37" s="276"/>
      <c r="BCT37" s="276"/>
      <c r="BCU37" s="276"/>
      <c r="BCV37" s="276"/>
      <c r="BCW37" s="276"/>
      <c r="BCX37" s="276"/>
      <c r="BCY37" s="276"/>
      <c r="BCZ37" s="276"/>
      <c r="BDA37" s="276"/>
      <c r="BDB37" s="276"/>
      <c r="BDC37" s="276"/>
      <c r="BDD37" s="276"/>
      <c r="BDE37" s="276"/>
      <c r="BDF37" s="276"/>
      <c r="BDG37" s="276"/>
      <c r="BDH37" s="276"/>
      <c r="BDI37" s="276"/>
      <c r="BDJ37" s="276"/>
      <c r="BDK37" s="276"/>
      <c r="BDL37" s="276"/>
      <c r="BDM37" s="276"/>
      <c r="BDN37" s="276"/>
      <c r="BDO37" s="276"/>
      <c r="BDP37" s="276"/>
      <c r="BDQ37" s="276"/>
      <c r="BDR37" s="276"/>
      <c r="BDS37" s="276"/>
      <c r="BDT37" s="276"/>
      <c r="BDU37" s="276"/>
      <c r="BDV37" s="276"/>
      <c r="BDW37" s="276"/>
      <c r="BDX37" s="276"/>
      <c r="BDY37" s="276"/>
      <c r="BDZ37" s="276"/>
      <c r="BEA37" s="276"/>
      <c r="BEB37" s="276"/>
      <c r="BEC37" s="276"/>
      <c r="BED37" s="276"/>
      <c r="BEE37" s="276"/>
      <c r="BEF37" s="276"/>
      <c r="BEG37" s="276"/>
      <c r="BEH37" s="276"/>
      <c r="BEI37" s="276"/>
      <c r="BEJ37" s="276"/>
      <c r="BEK37" s="276"/>
      <c r="BEL37" s="276"/>
      <c r="BEM37" s="276"/>
      <c r="BEN37" s="276"/>
      <c r="BEO37" s="276"/>
      <c r="BEP37" s="276"/>
      <c r="BEQ37" s="276"/>
      <c r="BER37" s="276"/>
      <c r="BES37" s="276"/>
      <c r="BET37" s="276"/>
      <c r="BEU37" s="276"/>
      <c r="BEV37" s="276"/>
      <c r="BEW37" s="276"/>
      <c r="BEX37" s="276"/>
      <c r="BEY37" s="276"/>
      <c r="BEZ37" s="276"/>
      <c r="BFA37" s="276"/>
      <c r="BFB37" s="276"/>
      <c r="BFC37" s="276"/>
      <c r="BFD37" s="276"/>
      <c r="BFE37" s="276"/>
      <c r="BFF37" s="276"/>
      <c r="BFG37" s="276"/>
      <c r="BFH37" s="276"/>
      <c r="BFI37" s="276"/>
      <c r="BFJ37" s="276"/>
      <c r="BFK37" s="276"/>
      <c r="BFL37" s="276"/>
      <c r="BFM37" s="276"/>
      <c r="BFN37" s="276"/>
      <c r="BFO37" s="276"/>
      <c r="BFP37" s="276"/>
      <c r="BFQ37" s="276"/>
      <c r="BFR37" s="276"/>
      <c r="BFS37" s="276"/>
      <c r="BFT37" s="276"/>
      <c r="BFU37" s="276"/>
      <c r="BFV37" s="276"/>
      <c r="BFW37" s="276"/>
      <c r="BFX37" s="276"/>
      <c r="BFY37" s="276"/>
      <c r="BFZ37" s="276"/>
      <c r="BGA37" s="276"/>
      <c r="BGB37" s="276"/>
      <c r="BGC37" s="276"/>
      <c r="BGD37" s="276"/>
      <c r="BGE37" s="276"/>
      <c r="BGF37" s="276"/>
      <c r="BGG37" s="276"/>
      <c r="BGH37" s="276"/>
      <c r="BGI37" s="276"/>
      <c r="BGJ37" s="276"/>
      <c r="BGK37" s="276"/>
      <c r="BGL37" s="276"/>
      <c r="BGM37" s="276"/>
      <c r="BGN37" s="276"/>
      <c r="BGO37" s="276"/>
      <c r="BGP37" s="276"/>
      <c r="BGQ37" s="276"/>
      <c r="BGR37" s="276"/>
      <c r="BGS37" s="276"/>
      <c r="BGT37" s="276"/>
      <c r="BGU37" s="276"/>
      <c r="BGV37" s="276"/>
      <c r="BGW37" s="276"/>
      <c r="BGX37" s="276"/>
      <c r="BGY37" s="276"/>
      <c r="BGZ37" s="276"/>
      <c r="BHA37" s="276"/>
      <c r="BHB37" s="276"/>
      <c r="BHC37" s="276"/>
      <c r="BHD37" s="276"/>
      <c r="BHE37" s="276"/>
      <c r="BHF37" s="276"/>
      <c r="BHG37" s="276"/>
      <c r="BHH37" s="276"/>
      <c r="BHI37" s="276"/>
      <c r="BHJ37" s="276"/>
      <c r="BHK37" s="276"/>
      <c r="BHL37" s="276"/>
      <c r="BHM37" s="276"/>
      <c r="BHN37" s="276"/>
      <c r="BHO37" s="276"/>
      <c r="BHP37" s="276"/>
      <c r="BHQ37" s="276"/>
      <c r="BHR37" s="276"/>
      <c r="BHS37" s="276"/>
      <c r="BHT37" s="276"/>
      <c r="BHU37" s="276"/>
      <c r="BHV37" s="276"/>
      <c r="BHW37" s="276"/>
      <c r="BHX37" s="276"/>
      <c r="BHY37" s="276"/>
      <c r="BHZ37" s="276"/>
      <c r="BIA37" s="276"/>
      <c r="BIB37" s="276"/>
      <c r="BIC37" s="276"/>
      <c r="BID37" s="276"/>
      <c r="BIE37" s="276"/>
      <c r="BIF37" s="276"/>
      <c r="BIG37" s="276"/>
      <c r="BIH37" s="276"/>
      <c r="BII37" s="276"/>
      <c r="BIJ37" s="276"/>
      <c r="BIK37" s="276"/>
      <c r="BIL37" s="276"/>
      <c r="BIM37" s="276"/>
      <c r="BIN37" s="276"/>
      <c r="BIO37" s="276"/>
      <c r="BIP37" s="276"/>
      <c r="BIQ37" s="276"/>
      <c r="BIR37" s="276"/>
      <c r="BIS37" s="276"/>
      <c r="BIT37" s="276"/>
      <c r="BIU37" s="276"/>
      <c r="BIV37" s="276"/>
      <c r="BIW37" s="276"/>
      <c r="BIX37" s="276"/>
      <c r="BIY37" s="276"/>
      <c r="BIZ37" s="276"/>
      <c r="BJA37" s="276"/>
      <c r="BJB37" s="276"/>
      <c r="BJC37" s="276"/>
      <c r="BJD37" s="276"/>
      <c r="BJE37" s="276"/>
      <c r="BJF37" s="276"/>
      <c r="BJG37" s="276"/>
      <c r="BJH37" s="276"/>
      <c r="BJI37" s="276"/>
      <c r="BJJ37" s="276"/>
      <c r="BJK37" s="276"/>
      <c r="BJL37" s="276"/>
      <c r="BJM37" s="276"/>
      <c r="BJN37" s="276"/>
      <c r="BJO37" s="276"/>
      <c r="BJP37" s="276"/>
      <c r="BJQ37" s="276"/>
      <c r="BJR37" s="276"/>
      <c r="BJS37" s="276"/>
      <c r="BJT37" s="276"/>
      <c r="BJU37" s="276"/>
      <c r="BJV37" s="276"/>
      <c r="BJW37" s="276"/>
      <c r="BJX37" s="276"/>
      <c r="BJY37" s="276"/>
      <c r="BJZ37" s="276"/>
      <c r="BKA37" s="276"/>
      <c r="BKB37" s="276"/>
      <c r="BKC37" s="276"/>
      <c r="BKD37" s="276"/>
      <c r="BKE37" s="276"/>
      <c r="BKF37" s="276"/>
      <c r="BKG37" s="276"/>
      <c r="BKH37" s="276"/>
      <c r="BKI37" s="276"/>
      <c r="BKJ37" s="276"/>
      <c r="BKK37" s="276"/>
      <c r="BKL37" s="276"/>
      <c r="BKM37" s="276"/>
      <c r="BKN37" s="276"/>
      <c r="BKO37" s="276"/>
      <c r="BKP37" s="276"/>
      <c r="BKQ37" s="276"/>
      <c r="BKR37" s="276"/>
      <c r="BKS37" s="276"/>
      <c r="BKT37" s="276"/>
      <c r="BKU37" s="276"/>
      <c r="BKV37" s="276"/>
      <c r="BKW37" s="276"/>
      <c r="BKX37" s="276"/>
      <c r="BKY37" s="276"/>
      <c r="BKZ37" s="276"/>
      <c r="BLA37" s="276"/>
      <c r="BLB37" s="276"/>
      <c r="BLC37" s="276"/>
      <c r="BLD37" s="276"/>
      <c r="BLE37" s="276"/>
      <c r="BLF37" s="276"/>
      <c r="BLG37" s="276"/>
      <c r="BLH37" s="276"/>
      <c r="BLI37" s="276"/>
      <c r="BLJ37" s="276"/>
      <c r="BLK37" s="276"/>
      <c r="BLL37" s="276"/>
      <c r="BLM37" s="276"/>
      <c r="BLN37" s="276"/>
      <c r="BLO37" s="276"/>
      <c r="BLP37" s="276"/>
      <c r="BLQ37" s="276"/>
      <c r="BLR37" s="276"/>
      <c r="BLS37" s="276"/>
      <c r="BLT37" s="276"/>
      <c r="BLU37" s="276"/>
      <c r="BLV37" s="276"/>
      <c r="BLW37" s="276"/>
      <c r="BLX37" s="276"/>
      <c r="BLY37" s="276"/>
      <c r="BLZ37" s="276"/>
      <c r="BMA37" s="276"/>
      <c r="BMB37" s="276"/>
      <c r="BMC37" s="276"/>
      <c r="BMD37" s="276"/>
      <c r="BME37" s="276"/>
      <c r="BMF37" s="276"/>
      <c r="BMG37" s="276"/>
      <c r="BMH37" s="276"/>
      <c r="BMI37" s="276"/>
      <c r="BMJ37" s="276"/>
      <c r="BMK37" s="276"/>
      <c r="BML37" s="276"/>
      <c r="BMM37" s="276"/>
      <c r="BMN37" s="276"/>
      <c r="BMO37" s="276"/>
      <c r="BMP37" s="276"/>
      <c r="BMQ37" s="276"/>
      <c r="BMR37" s="276"/>
      <c r="BMS37" s="276"/>
      <c r="BMT37" s="276"/>
      <c r="BMU37" s="276"/>
      <c r="BMV37" s="276"/>
      <c r="BMW37" s="276"/>
      <c r="BMX37" s="276"/>
      <c r="BMY37" s="276"/>
      <c r="BMZ37" s="276"/>
      <c r="BNA37" s="276"/>
      <c r="BNB37" s="276"/>
      <c r="BNC37" s="276"/>
      <c r="BND37" s="276"/>
      <c r="BNE37" s="276"/>
      <c r="BNF37" s="276"/>
      <c r="BNG37" s="276"/>
      <c r="BNH37" s="276"/>
      <c r="BNI37" s="276"/>
      <c r="BNJ37" s="276"/>
      <c r="BNK37" s="276"/>
      <c r="BNL37" s="276"/>
      <c r="BNM37" s="276"/>
      <c r="BNN37" s="276"/>
      <c r="BNO37" s="276"/>
      <c r="BNP37" s="276"/>
      <c r="BNQ37" s="276"/>
      <c r="BNR37" s="276"/>
      <c r="BNS37" s="276"/>
      <c r="BNT37" s="276"/>
      <c r="BNU37" s="276"/>
      <c r="BNV37" s="276"/>
      <c r="BNW37" s="276"/>
      <c r="BNX37" s="276"/>
      <c r="BNY37" s="276"/>
      <c r="BNZ37" s="276"/>
      <c r="BOA37" s="276"/>
      <c r="BOB37" s="276"/>
      <c r="BOC37" s="276"/>
      <c r="BOD37" s="276"/>
      <c r="BOE37" s="276"/>
      <c r="BOF37" s="276"/>
      <c r="BOG37" s="276"/>
      <c r="BOH37" s="276"/>
      <c r="BOI37" s="276"/>
      <c r="BOJ37" s="276"/>
      <c r="BOK37" s="276"/>
      <c r="BOL37" s="276"/>
      <c r="BOM37" s="276"/>
      <c r="BON37" s="276"/>
      <c r="BOO37" s="276"/>
      <c r="BOP37" s="276"/>
      <c r="BOQ37" s="276"/>
      <c r="BOR37" s="276"/>
      <c r="BOS37" s="276"/>
      <c r="BOT37" s="276"/>
      <c r="BOU37" s="276"/>
      <c r="BOV37" s="276"/>
      <c r="BOW37" s="276"/>
      <c r="BOX37" s="276"/>
      <c r="BOY37" s="276"/>
      <c r="BOZ37" s="276"/>
      <c r="BPA37" s="276"/>
      <c r="BPB37" s="276"/>
      <c r="BPC37" s="276"/>
      <c r="BPD37" s="276"/>
      <c r="BPE37" s="276"/>
      <c r="BPF37" s="276"/>
      <c r="BPG37" s="276"/>
      <c r="BPH37" s="276"/>
      <c r="BPI37" s="276"/>
      <c r="BPJ37" s="276"/>
      <c r="BPK37" s="276"/>
      <c r="BPL37" s="276"/>
      <c r="BPM37" s="276"/>
      <c r="BPN37" s="276"/>
      <c r="BPO37" s="276"/>
      <c r="BPP37" s="276"/>
      <c r="BPQ37" s="276"/>
      <c r="BPR37" s="276"/>
      <c r="BPS37" s="276"/>
      <c r="BPT37" s="276"/>
      <c r="BPU37" s="276"/>
      <c r="BPV37" s="276"/>
      <c r="BPW37" s="276"/>
      <c r="BPX37" s="276"/>
      <c r="BPY37" s="276"/>
      <c r="BPZ37" s="276"/>
      <c r="BQA37" s="276"/>
      <c r="BQB37" s="276"/>
      <c r="BQC37" s="276"/>
      <c r="BQD37" s="276"/>
      <c r="BQE37" s="276"/>
      <c r="BQF37" s="276"/>
      <c r="BQG37" s="276"/>
      <c r="BQH37" s="276"/>
      <c r="BQI37" s="276"/>
      <c r="BQJ37" s="276"/>
      <c r="BQK37" s="276"/>
      <c r="BQL37" s="276"/>
      <c r="BQM37" s="276"/>
      <c r="BQN37" s="276"/>
      <c r="BQO37" s="276"/>
      <c r="BQP37" s="276"/>
      <c r="BQQ37" s="276"/>
      <c r="BQR37" s="276"/>
      <c r="BQS37" s="276"/>
      <c r="BQT37" s="276"/>
      <c r="BQU37" s="276"/>
      <c r="BQV37" s="276"/>
      <c r="BQW37" s="276"/>
      <c r="BQX37" s="276"/>
      <c r="BQY37" s="276"/>
      <c r="BQZ37" s="276"/>
      <c r="BRA37" s="276"/>
      <c r="BRB37" s="276"/>
      <c r="BRC37" s="276"/>
      <c r="BRD37" s="276"/>
      <c r="BRE37" s="276"/>
      <c r="BRF37" s="276"/>
      <c r="BRG37" s="276"/>
      <c r="BRH37" s="276"/>
      <c r="BRI37" s="276"/>
      <c r="BRJ37" s="276"/>
      <c r="BRK37" s="276"/>
      <c r="BRL37" s="276"/>
      <c r="BRM37" s="276"/>
      <c r="BRN37" s="276"/>
      <c r="BRO37" s="276"/>
      <c r="BRP37" s="276"/>
      <c r="BRQ37" s="276"/>
      <c r="BRR37" s="276"/>
      <c r="BRS37" s="276"/>
      <c r="BRT37" s="276"/>
      <c r="BRU37" s="276"/>
      <c r="BRV37" s="276"/>
      <c r="BRW37" s="276"/>
      <c r="BRX37" s="276"/>
      <c r="BRY37" s="276"/>
      <c r="BRZ37" s="276"/>
      <c r="BSA37" s="276"/>
      <c r="BSB37" s="276"/>
      <c r="BSC37" s="276"/>
      <c r="BSD37" s="276"/>
      <c r="BSE37" s="276"/>
      <c r="BSF37" s="276"/>
      <c r="BSG37" s="276"/>
      <c r="BSH37" s="276"/>
      <c r="BSI37" s="276"/>
      <c r="BSJ37" s="276"/>
      <c r="BSK37" s="276"/>
      <c r="BSL37" s="276"/>
      <c r="BSM37" s="276"/>
      <c r="BSN37" s="276"/>
      <c r="BSO37" s="276"/>
      <c r="BSP37" s="276"/>
      <c r="BSQ37" s="276"/>
      <c r="BSR37" s="276"/>
      <c r="BSS37" s="276"/>
      <c r="BST37" s="276"/>
      <c r="BSU37" s="276"/>
      <c r="BSV37" s="276"/>
      <c r="BSW37" s="276"/>
      <c r="BSX37" s="276"/>
      <c r="BSY37" s="276"/>
      <c r="BSZ37" s="276"/>
      <c r="BTA37" s="276"/>
      <c r="BTB37" s="276"/>
      <c r="BTC37" s="276"/>
      <c r="BTD37" s="276"/>
      <c r="BTE37" s="276"/>
      <c r="BTF37" s="276"/>
      <c r="BTG37" s="276"/>
      <c r="BTH37" s="276"/>
      <c r="BTI37" s="276"/>
      <c r="BTJ37" s="276"/>
      <c r="BTK37" s="276"/>
      <c r="BTL37" s="276"/>
      <c r="BTM37" s="276"/>
      <c r="BTN37" s="276"/>
      <c r="BTO37" s="276"/>
      <c r="BTP37" s="276"/>
      <c r="BTQ37" s="276"/>
      <c r="BTR37" s="276"/>
      <c r="BTS37" s="276"/>
      <c r="BTT37" s="276"/>
      <c r="BTU37" s="276"/>
      <c r="BTV37" s="276"/>
      <c r="BTW37" s="276"/>
      <c r="BTX37" s="276"/>
      <c r="BTY37" s="276"/>
      <c r="BTZ37" s="276"/>
      <c r="BUA37" s="276"/>
      <c r="BUB37" s="276"/>
      <c r="BUC37" s="276"/>
      <c r="BUD37" s="276"/>
      <c r="BUE37" s="276"/>
      <c r="BUF37" s="276"/>
      <c r="BUG37" s="276"/>
      <c r="BUH37" s="276"/>
      <c r="BUI37" s="276"/>
      <c r="BUJ37" s="276"/>
      <c r="BUK37" s="276"/>
      <c r="BUL37" s="276"/>
      <c r="BUM37" s="276"/>
      <c r="BUN37" s="276"/>
      <c r="BUO37" s="276"/>
      <c r="BUP37" s="276"/>
      <c r="BUQ37" s="276"/>
      <c r="BUR37" s="276"/>
      <c r="BUS37" s="276"/>
      <c r="BUT37" s="276"/>
      <c r="BUU37" s="276"/>
      <c r="BUV37" s="276"/>
      <c r="BUW37" s="276"/>
      <c r="BUX37" s="276"/>
      <c r="BUY37" s="276"/>
      <c r="BUZ37" s="276"/>
      <c r="BVA37" s="276"/>
      <c r="BVB37" s="276"/>
      <c r="BVC37" s="276"/>
      <c r="BVD37" s="276"/>
      <c r="BVE37" s="276"/>
      <c r="BVF37" s="276"/>
      <c r="BVG37" s="276"/>
      <c r="BVH37" s="276"/>
      <c r="BVI37" s="276"/>
      <c r="BVJ37" s="276"/>
      <c r="BVK37" s="276"/>
      <c r="BVL37" s="276"/>
      <c r="BVM37" s="276"/>
      <c r="BVN37" s="276"/>
      <c r="BVO37" s="276"/>
      <c r="BVP37" s="276"/>
      <c r="BVQ37" s="276"/>
      <c r="BVR37" s="276"/>
      <c r="BVS37" s="276"/>
      <c r="BVT37" s="276"/>
      <c r="BVU37" s="276"/>
      <c r="BVV37" s="276"/>
      <c r="BVW37" s="276"/>
      <c r="BVX37" s="276"/>
      <c r="BVY37" s="276"/>
      <c r="BVZ37" s="276"/>
      <c r="BWA37" s="276"/>
      <c r="BWB37" s="276"/>
      <c r="BWC37" s="276"/>
      <c r="BWD37" s="276"/>
      <c r="BWE37" s="276"/>
      <c r="BWF37" s="276"/>
      <c r="BWG37" s="276"/>
      <c r="BWH37" s="276"/>
      <c r="BWI37" s="276"/>
      <c r="BWJ37" s="276"/>
      <c r="BWK37" s="276"/>
      <c r="BWL37" s="276"/>
      <c r="BWM37" s="276"/>
      <c r="BWN37" s="276"/>
      <c r="BWO37" s="276"/>
      <c r="BWP37" s="276"/>
      <c r="BWQ37" s="276"/>
      <c r="BWR37" s="276"/>
      <c r="BWS37" s="276"/>
      <c r="BWT37" s="276"/>
      <c r="BWU37" s="276"/>
      <c r="BWV37" s="276"/>
      <c r="BWW37" s="276"/>
      <c r="BWX37" s="276"/>
      <c r="BWY37" s="276"/>
      <c r="BWZ37" s="276"/>
      <c r="BXA37" s="276"/>
      <c r="BXB37" s="276"/>
      <c r="BXC37" s="276"/>
      <c r="BXD37" s="276"/>
      <c r="BXE37" s="276"/>
      <c r="BXF37" s="276"/>
      <c r="BXG37" s="276"/>
      <c r="BXH37" s="276"/>
      <c r="BXI37" s="276"/>
      <c r="BXJ37" s="276"/>
      <c r="BXK37" s="276"/>
      <c r="BXL37" s="276"/>
      <c r="BXM37" s="276"/>
      <c r="BXN37" s="276"/>
      <c r="BXO37" s="276"/>
      <c r="BXP37" s="276"/>
      <c r="BXQ37" s="276"/>
      <c r="BXR37" s="276"/>
      <c r="BXS37" s="276"/>
      <c r="BXT37" s="276"/>
      <c r="BXU37" s="276"/>
      <c r="BXV37" s="276"/>
      <c r="BXW37" s="276"/>
      <c r="BXX37" s="276"/>
      <c r="BXY37" s="276"/>
      <c r="BXZ37" s="276"/>
      <c r="BYA37" s="276"/>
      <c r="BYB37" s="276"/>
      <c r="BYC37" s="276"/>
      <c r="BYD37" s="276"/>
      <c r="BYE37" s="276"/>
      <c r="BYF37" s="276"/>
      <c r="BYG37" s="276"/>
      <c r="BYH37" s="276"/>
      <c r="BYI37" s="276"/>
      <c r="BYJ37" s="276"/>
      <c r="BYK37" s="276"/>
      <c r="BYL37" s="276"/>
      <c r="BYM37" s="276"/>
      <c r="BYN37" s="276"/>
      <c r="BYO37" s="276"/>
      <c r="BYP37" s="276"/>
      <c r="BYQ37" s="276"/>
      <c r="BYR37" s="276"/>
      <c r="BYS37" s="276"/>
      <c r="BYT37" s="276"/>
      <c r="BYU37" s="276"/>
      <c r="BYV37" s="276"/>
      <c r="BYW37" s="276"/>
      <c r="BYX37" s="276"/>
      <c r="BYY37" s="276"/>
      <c r="BYZ37" s="276"/>
      <c r="BZA37" s="276"/>
      <c r="BZB37" s="276"/>
      <c r="BZC37" s="276"/>
      <c r="BZD37" s="276"/>
      <c r="BZE37" s="276"/>
      <c r="BZF37" s="276"/>
      <c r="BZG37" s="276"/>
      <c r="BZH37" s="276"/>
      <c r="BZI37" s="276"/>
      <c r="BZJ37" s="276"/>
      <c r="BZK37" s="276"/>
      <c r="BZL37" s="276"/>
      <c r="BZM37" s="276"/>
      <c r="BZN37" s="276"/>
      <c r="BZO37" s="276"/>
      <c r="BZP37" s="276"/>
      <c r="BZQ37" s="276"/>
      <c r="BZR37" s="276"/>
      <c r="BZS37" s="276"/>
      <c r="BZT37" s="276"/>
      <c r="BZU37" s="276"/>
      <c r="BZV37" s="276"/>
      <c r="BZW37" s="276"/>
      <c r="BZX37" s="276"/>
      <c r="BZY37" s="276"/>
      <c r="BZZ37" s="276"/>
      <c r="CAA37" s="276"/>
      <c r="CAB37" s="276"/>
      <c r="CAC37" s="276"/>
      <c r="CAD37" s="276"/>
      <c r="CAE37" s="276"/>
      <c r="CAF37" s="276"/>
      <c r="CAG37" s="276"/>
      <c r="CAH37" s="276"/>
      <c r="CAI37" s="276"/>
      <c r="CAJ37" s="276"/>
      <c r="CAK37" s="276"/>
      <c r="CAL37" s="276"/>
      <c r="CAM37" s="276"/>
      <c r="CAN37" s="276"/>
      <c r="CAO37" s="276"/>
      <c r="CAP37" s="276"/>
      <c r="CAQ37" s="276"/>
      <c r="CAR37" s="276"/>
      <c r="CAS37" s="276"/>
      <c r="CAT37" s="276"/>
      <c r="CAU37" s="276"/>
      <c r="CAV37" s="276"/>
      <c r="CAW37" s="276"/>
      <c r="CAX37" s="276"/>
      <c r="CAY37" s="276"/>
      <c r="CAZ37" s="276"/>
      <c r="CBA37" s="276"/>
      <c r="CBB37" s="276"/>
      <c r="CBC37" s="276"/>
      <c r="CBD37" s="276"/>
      <c r="CBE37" s="276"/>
      <c r="CBF37" s="276"/>
      <c r="CBG37" s="276"/>
      <c r="CBH37" s="276"/>
      <c r="CBI37" s="276"/>
      <c r="CBJ37" s="276"/>
      <c r="CBK37" s="276"/>
      <c r="CBL37" s="276"/>
      <c r="CBM37" s="276"/>
      <c r="CBN37" s="276"/>
      <c r="CBO37" s="276"/>
      <c r="CBP37" s="276"/>
      <c r="CBQ37" s="276"/>
      <c r="CBR37" s="276"/>
      <c r="CBS37" s="276"/>
      <c r="CBT37" s="276"/>
      <c r="CBU37" s="276"/>
      <c r="CBV37" s="276"/>
      <c r="CBW37" s="276"/>
      <c r="CBX37" s="276"/>
      <c r="CBY37" s="276"/>
      <c r="CBZ37" s="276"/>
      <c r="CCA37" s="276"/>
      <c r="CCB37" s="276"/>
      <c r="CCC37" s="276"/>
      <c r="CCD37" s="276"/>
      <c r="CCE37" s="276"/>
      <c r="CCF37" s="276"/>
      <c r="CCG37" s="276"/>
      <c r="CCH37" s="276"/>
      <c r="CCI37" s="276"/>
      <c r="CCJ37" s="276"/>
      <c r="CCK37" s="276"/>
      <c r="CCL37" s="276"/>
      <c r="CCM37" s="276"/>
      <c r="CCN37" s="276"/>
      <c r="CCO37" s="276"/>
      <c r="CCP37" s="276"/>
      <c r="CCQ37" s="276"/>
      <c r="CCR37" s="276"/>
      <c r="CCS37" s="276"/>
      <c r="CCT37" s="276"/>
      <c r="CCU37" s="276"/>
      <c r="CCV37" s="276"/>
      <c r="CCW37" s="276"/>
      <c r="CCX37" s="276"/>
      <c r="CCY37" s="276"/>
      <c r="CCZ37" s="276"/>
      <c r="CDA37" s="276"/>
      <c r="CDB37" s="276"/>
      <c r="CDC37" s="276"/>
      <c r="CDD37" s="276"/>
      <c r="CDE37" s="276"/>
      <c r="CDF37" s="276"/>
      <c r="CDG37" s="276"/>
      <c r="CDH37" s="276"/>
      <c r="CDI37" s="276"/>
      <c r="CDJ37" s="276"/>
      <c r="CDK37" s="276"/>
      <c r="CDL37" s="276"/>
      <c r="CDM37" s="276"/>
      <c r="CDN37" s="276"/>
      <c r="CDO37" s="276"/>
      <c r="CDP37" s="276"/>
      <c r="CDQ37" s="276"/>
      <c r="CDR37" s="276"/>
      <c r="CDS37" s="276"/>
      <c r="CDT37" s="276"/>
      <c r="CDU37" s="276"/>
      <c r="CDV37" s="276"/>
      <c r="CDW37" s="276"/>
      <c r="CDX37" s="276"/>
      <c r="CDY37" s="276"/>
      <c r="CDZ37" s="276"/>
      <c r="CEA37" s="276"/>
      <c r="CEB37" s="276"/>
      <c r="CEC37" s="276"/>
      <c r="CED37" s="276"/>
      <c r="CEE37" s="276"/>
      <c r="CEF37" s="276"/>
      <c r="CEG37" s="276"/>
      <c r="CEH37" s="276"/>
      <c r="CEI37" s="276"/>
      <c r="CEJ37" s="276"/>
      <c r="CEK37" s="276"/>
      <c r="CEL37" s="276"/>
      <c r="CEM37" s="276"/>
      <c r="CEN37" s="276"/>
      <c r="CEO37" s="276"/>
      <c r="CEP37" s="276"/>
      <c r="CEQ37" s="276"/>
      <c r="CER37" s="276"/>
      <c r="CES37" s="276"/>
      <c r="CET37" s="276"/>
      <c r="CEU37" s="276"/>
      <c r="CEV37" s="276"/>
      <c r="CEW37" s="276"/>
      <c r="CEX37" s="276"/>
      <c r="CEY37" s="276"/>
      <c r="CEZ37" s="276"/>
      <c r="CFA37" s="276"/>
      <c r="CFB37" s="276"/>
      <c r="CFC37" s="276"/>
      <c r="CFD37" s="276"/>
      <c r="CFE37" s="276"/>
      <c r="CFF37" s="276"/>
      <c r="CFG37" s="276"/>
      <c r="CFH37" s="276"/>
      <c r="CFI37" s="276"/>
      <c r="CFJ37" s="276"/>
      <c r="CFK37" s="276"/>
      <c r="CFL37" s="276"/>
      <c r="CFM37" s="276"/>
      <c r="CFN37" s="276"/>
      <c r="CFO37" s="276"/>
      <c r="CFP37" s="276"/>
      <c r="CFQ37" s="276"/>
      <c r="CFR37" s="276"/>
      <c r="CFS37" s="276"/>
      <c r="CFT37" s="276"/>
      <c r="CFU37" s="276"/>
      <c r="CFV37" s="276"/>
      <c r="CFW37" s="276"/>
      <c r="CFX37" s="276"/>
      <c r="CFY37" s="276"/>
      <c r="CFZ37" s="276"/>
      <c r="CGA37" s="276"/>
      <c r="CGB37" s="276"/>
      <c r="CGC37" s="276"/>
      <c r="CGD37" s="276"/>
      <c r="CGE37" s="276"/>
      <c r="CGF37" s="276"/>
      <c r="CGG37" s="276"/>
      <c r="CGH37" s="276"/>
      <c r="CGI37" s="276"/>
      <c r="CGJ37" s="276"/>
      <c r="CGK37" s="276"/>
      <c r="CGL37" s="276"/>
      <c r="CGM37" s="276"/>
      <c r="CGN37" s="276"/>
      <c r="CGO37" s="276"/>
      <c r="CGP37" s="276"/>
      <c r="CGQ37" s="276"/>
      <c r="CGR37" s="276"/>
      <c r="CGS37" s="276"/>
      <c r="CGT37" s="276"/>
      <c r="CGU37" s="276"/>
      <c r="CGV37" s="276"/>
      <c r="CGW37" s="276"/>
      <c r="CGX37" s="276"/>
      <c r="CGY37" s="276"/>
      <c r="CGZ37" s="276"/>
      <c r="CHA37" s="276"/>
      <c r="CHB37" s="276"/>
      <c r="CHC37" s="276"/>
      <c r="CHD37" s="276"/>
      <c r="CHE37" s="276"/>
      <c r="CHF37" s="276"/>
      <c r="CHG37" s="276"/>
      <c r="CHH37" s="276"/>
      <c r="CHI37" s="276"/>
      <c r="CHJ37" s="276"/>
      <c r="CHK37" s="276"/>
      <c r="CHL37" s="276"/>
      <c r="CHM37" s="276"/>
      <c r="CHN37" s="276"/>
      <c r="CHO37" s="276"/>
      <c r="CHP37" s="276"/>
      <c r="CHQ37" s="276"/>
      <c r="CHR37" s="276"/>
      <c r="CHS37" s="276"/>
      <c r="CHT37" s="276"/>
      <c r="CHU37" s="276"/>
      <c r="CHV37" s="276"/>
      <c r="CHW37" s="276"/>
      <c r="CHX37" s="276"/>
      <c r="CHY37" s="276"/>
      <c r="CHZ37" s="276"/>
      <c r="CIA37" s="276"/>
      <c r="CIB37" s="276"/>
      <c r="CIC37" s="276"/>
      <c r="CID37" s="276"/>
      <c r="CIE37" s="276"/>
      <c r="CIF37" s="276"/>
      <c r="CIG37" s="276"/>
      <c r="CIH37" s="276"/>
      <c r="CII37" s="276"/>
      <c r="CIJ37" s="276"/>
      <c r="CIK37" s="276"/>
      <c r="CIL37" s="276"/>
      <c r="CIM37" s="276"/>
      <c r="CIN37" s="276"/>
      <c r="CIO37" s="276"/>
      <c r="CIP37" s="276"/>
      <c r="CIQ37" s="276"/>
      <c r="CIR37" s="276"/>
      <c r="CIS37" s="276"/>
      <c r="CIT37" s="276"/>
      <c r="CIU37" s="276"/>
      <c r="CIV37" s="276"/>
      <c r="CIW37" s="276"/>
      <c r="CIX37" s="276"/>
      <c r="CIY37" s="276"/>
      <c r="CIZ37" s="276"/>
      <c r="CJA37" s="276"/>
      <c r="CJB37" s="276"/>
      <c r="CJC37" s="276"/>
      <c r="CJD37" s="276"/>
      <c r="CJE37" s="276"/>
      <c r="CJF37" s="276"/>
      <c r="CJG37" s="276"/>
      <c r="CJH37" s="276"/>
      <c r="CJI37" s="276"/>
      <c r="CJJ37" s="276"/>
      <c r="CJK37" s="276"/>
      <c r="CJL37" s="276"/>
      <c r="CJM37" s="276"/>
      <c r="CJN37" s="276"/>
      <c r="CJO37" s="276"/>
      <c r="CJP37" s="276"/>
      <c r="CJQ37" s="276"/>
      <c r="CJR37" s="276"/>
      <c r="CJS37" s="276"/>
      <c r="CJT37" s="276"/>
      <c r="CJU37" s="276"/>
      <c r="CJV37" s="276"/>
      <c r="CJW37" s="276"/>
      <c r="CJX37" s="276"/>
      <c r="CJY37" s="276"/>
      <c r="CJZ37" s="276"/>
      <c r="CKA37" s="276"/>
      <c r="CKB37" s="276"/>
      <c r="CKC37" s="276"/>
      <c r="CKD37" s="276"/>
      <c r="CKE37" s="276"/>
      <c r="CKF37" s="276"/>
      <c r="CKG37" s="276"/>
      <c r="CKH37" s="276"/>
      <c r="CKI37" s="276"/>
      <c r="CKJ37" s="276"/>
      <c r="CKK37" s="276"/>
      <c r="CKL37" s="276"/>
      <c r="CKM37" s="276"/>
      <c r="CKN37" s="276"/>
      <c r="CKO37" s="276"/>
      <c r="CKP37" s="276"/>
      <c r="CKQ37" s="276"/>
      <c r="CKR37" s="276"/>
      <c r="CKS37" s="276"/>
      <c r="CKT37" s="276"/>
      <c r="CKU37" s="276"/>
      <c r="CKV37" s="276"/>
      <c r="CKW37" s="276"/>
      <c r="CKX37" s="276"/>
      <c r="CKY37" s="276"/>
      <c r="CKZ37" s="276"/>
      <c r="CLA37" s="276"/>
      <c r="CLB37" s="276"/>
      <c r="CLC37" s="276"/>
      <c r="CLD37" s="276"/>
      <c r="CLE37" s="276"/>
      <c r="CLF37" s="276"/>
      <c r="CLG37" s="276"/>
      <c r="CLH37" s="276"/>
      <c r="CLI37" s="276"/>
      <c r="CLJ37" s="276"/>
      <c r="CLK37" s="276"/>
      <c r="CLL37" s="276"/>
      <c r="CLM37" s="276"/>
      <c r="CLN37" s="276"/>
      <c r="CLO37" s="276"/>
      <c r="CLP37" s="276"/>
      <c r="CLQ37" s="276"/>
      <c r="CLR37" s="276"/>
      <c r="CLS37" s="276"/>
      <c r="CLT37" s="276"/>
      <c r="CLU37" s="276"/>
      <c r="CLV37" s="276"/>
      <c r="CLW37" s="276"/>
      <c r="CLX37" s="276"/>
      <c r="CLY37" s="276"/>
      <c r="CLZ37" s="276"/>
      <c r="CMA37" s="276"/>
      <c r="CMB37" s="276"/>
      <c r="CMC37" s="276"/>
      <c r="CMD37" s="276"/>
      <c r="CME37" s="276"/>
      <c r="CMF37" s="276"/>
      <c r="CMG37" s="276"/>
      <c r="CMH37" s="276"/>
      <c r="CMI37" s="276"/>
      <c r="CMJ37" s="276"/>
      <c r="CMK37" s="276"/>
      <c r="CML37" s="276"/>
      <c r="CMM37" s="276"/>
      <c r="CMN37" s="276"/>
      <c r="CMO37" s="276"/>
      <c r="CMP37" s="276"/>
      <c r="CMQ37" s="276"/>
      <c r="CMR37" s="276"/>
      <c r="CMS37" s="276"/>
      <c r="CMT37" s="276"/>
      <c r="CMU37" s="276"/>
      <c r="CMV37" s="276"/>
      <c r="CMW37" s="276"/>
      <c r="CMX37" s="276"/>
      <c r="CMY37" s="276"/>
      <c r="CMZ37" s="276"/>
      <c r="CNA37" s="276"/>
      <c r="CNB37" s="276"/>
      <c r="CNC37" s="276"/>
      <c r="CND37" s="276"/>
      <c r="CNE37" s="276"/>
      <c r="CNF37" s="276"/>
      <c r="CNG37" s="276"/>
      <c r="CNH37" s="276"/>
      <c r="CNI37" s="276"/>
      <c r="CNJ37" s="276"/>
      <c r="CNK37" s="276"/>
      <c r="CNL37" s="276"/>
      <c r="CNM37" s="276"/>
      <c r="CNN37" s="276"/>
      <c r="CNO37" s="276"/>
      <c r="CNP37" s="276"/>
      <c r="CNQ37" s="276"/>
      <c r="CNR37" s="276"/>
      <c r="CNS37" s="276"/>
      <c r="CNT37" s="276"/>
      <c r="CNU37" s="276"/>
      <c r="CNV37" s="276"/>
      <c r="CNW37" s="276"/>
      <c r="CNX37" s="276"/>
      <c r="CNY37" s="276"/>
      <c r="CNZ37" s="276"/>
      <c r="COA37" s="276"/>
      <c r="COB37" s="276"/>
      <c r="COC37" s="276"/>
      <c r="COD37" s="276"/>
      <c r="COE37" s="276"/>
      <c r="COF37" s="276"/>
      <c r="COG37" s="276"/>
      <c r="COH37" s="276"/>
      <c r="COI37" s="276"/>
      <c r="COJ37" s="276"/>
      <c r="COK37" s="276"/>
      <c r="COL37" s="276"/>
      <c r="COM37" s="276"/>
      <c r="CON37" s="276"/>
      <c r="COO37" s="276"/>
      <c r="COP37" s="276"/>
      <c r="COQ37" s="276"/>
      <c r="COR37" s="276"/>
      <c r="COS37" s="276"/>
      <c r="COT37" s="276"/>
      <c r="COU37" s="276"/>
      <c r="COV37" s="276"/>
      <c r="COW37" s="276"/>
      <c r="COX37" s="276"/>
      <c r="COY37" s="276"/>
      <c r="COZ37" s="276"/>
      <c r="CPA37" s="276"/>
      <c r="CPB37" s="276"/>
      <c r="CPC37" s="276"/>
      <c r="CPD37" s="276"/>
      <c r="CPE37" s="276"/>
      <c r="CPF37" s="276"/>
      <c r="CPG37" s="276"/>
      <c r="CPH37" s="276"/>
      <c r="CPI37" s="276"/>
      <c r="CPJ37" s="276"/>
      <c r="CPK37" s="276"/>
      <c r="CPL37" s="276"/>
      <c r="CPM37" s="276"/>
      <c r="CPN37" s="276"/>
      <c r="CPO37" s="276"/>
      <c r="CPP37" s="276"/>
      <c r="CPQ37" s="276"/>
      <c r="CPR37" s="276"/>
      <c r="CPS37" s="276"/>
      <c r="CPT37" s="276"/>
      <c r="CPU37" s="276"/>
      <c r="CPV37" s="276"/>
      <c r="CPW37" s="276"/>
      <c r="CPX37" s="276"/>
      <c r="CPY37" s="276"/>
      <c r="CPZ37" s="276"/>
      <c r="CQA37" s="276"/>
      <c r="CQB37" s="276"/>
      <c r="CQC37" s="276"/>
      <c r="CQD37" s="276"/>
      <c r="CQE37" s="276"/>
      <c r="CQF37" s="276"/>
      <c r="CQG37" s="276"/>
      <c r="CQH37" s="276"/>
      <c r="CQI37" s="276"/>
      <c r="CQJ37" s="276"/>
      <c r="CQK37" s="276"/>
      <c r="CQL37" s="276"/>
      <c r="CQM37" s="276"/>
      <c r="CQN37" s="276"/>
      <c r="CQO37" s="276"/>
      <c r="CQP37" s="276"/>
      <c r="CQQ37" s="276"/>
      <c r="CQR37" s="276"/>
      <c r="CQS37" s="276"/>
      <c r="CQT37" s="276"/>
      <c r="CQU37" s="276"/>
      <c r="CQV37" s="276"/>
      <c r="CQW37" s="276"/>
      <c r="CQX37" s="276"/>
      <c r="CQY37" s="276"/>
      <c r="CQZ37" s="276"/>
      <c r="CRA37" s="276"/>
      <c r="CRB37" s="276"/>
      <c r="CRC37" s="276"/>
      <c r="CRD37" s="276"/>
      <c r="CRE37" s="276"/>
      <c r="CRF37" s="276"/>
      <c r="CRG37" s="276"/>
      <c r="CRH37" s="276"/>
      <c r="CRI37" s="276"/>
      <c r="CRJ37" s="276"/>
      <c r="CRK37" s="276"/>
      <c r="CRL37" s="276"/>
      <c r="CRM37" s="276"/>
      <c r="CRN37" s="276"/>
      <c r="CRO37" s="276"/>
      <c r="CRP37" s="276"/>
      <c r="CRQ37" s="276"/>
      <c r="CRR37" s="276"/>
      <c r="CRS37" s="276"/>
      <c r="CRT37" s="276"/>
      <c r="CRU37" s="276"/>
      <c r="CRV37" s="276"/>
      <c r="CRW37" s="276"/>
      <c r="CRX37" s="276"/>
      <c r="CRY37" s="276"/>
      <c r="CRZ37" s="276"/>
      <c r="CSA37" s="276"/>
      <c r="CSB37" s="276"/>
      <c r="CSC37" s="276"/>
      <c r="CSD37" s="276"/>
      <c r="CSE37" s="276"/>
      <c r="CSF37" s="276"/>
      <c r="CSG37" s="276"/>
      <c r="CSH37" s="276"/>
      <c r="CSI37" s="276"/>
      <c r="CSJ37" s="276"/>
      <c r="CSK37" s="276"/>
      <c r="CSL37" s="276"/>
      <c r="CSM37" s="276"/>
      <c r="CSN37" s="276"/>
      <c r="CSO37" s="276"/>
      <c r="CSP37" s="276"/>
      <c r="CSQ37" s="276"/>
      <c r="CSR37" s="276"/>
      <c r="CSS37" s="276"/>
      <c r="CST37" s="276"/>
      <c r="CSU37" s="276"/>
      <c r="CSV37" s="276"/>
      <c r="CSW37" s="276"/>
      <c r="CSX37" s="276"/>
      <c r="CSY37" s="276"/>
      <c r="CSZ37" s="276"/>
      <c r="CTA37" s="276"/>
      <c r="CTB37" s="276"/>
      <c r="CTC37" s="276"/>
      <c r="CTD37" s="276"/>
      <c r="CTE37" s="276"/>
      <c r="CTF37" s="276"/>
      <c r="CTG37" s="276"/>
      <c r="CTH37" s="276"/>
      <c r="CTI37" s="276"/>
      <c r="CTJ37" s="276"/>
      <c r="CTK37" s="276"/>
      <c r="CTL37" s="276"/>
      <c r="CTM37" s="276"/>
      <c r="CTN37" s="276"/>
      <c r="CTO37" s="276"/>
      <c r="CTP37" s="276"/>
      <c r="CTQ37" s="276"/>
      <c r="CTR37" s="276"/>
      <c r="CTS37" s="276"/>
      <c r="CTT37" s="276"/>
      <c r="CTU37" s="276"/>
      <c r="CTV37" s="276"/>
      <c r="CTW37" s="276"/>
      <c r="CTX37" s="276"/>
      <c r="CTY37" s="276"/>
      <c r="CTZ37" s="276"/>
      <c r="CUA37" s="276"/>
      <c r="CUB37" s="276"/>
      <c r="CUC37" s="276"/>
      <c r="CUD37" s="276"/>
      <c r="CUE37" s="276"/>
      <c r="CUF37" s="276"/>
      <c r="CUG37" s="276"/>
      <c r="CUH37" s="276"/>
      <c r="CUI37" s="276"/>
      <c r="CUJ37" s="276"/>
      <c r="CUK37" s="276"/>
      <c r="CUL37" s="276"/>
      <c r="CUM37" s="276"/>
      <c r="CUN37" s="276"/>
      <c r="CUO37" s="276"/>
      <c r="CUP37" s="276"/>
      <c r="CUQ37" s="276"/>
      <c r="CUR37" s="276"/>
      <c r="CUS37" s="276"/>
      <c r="CUT37" s="276"/>
      <c r="CUU37" s="276"/>
      <c r="CUV37" s="276"/>
      <c r="CUW37" s="276"/>
      <c r="CUX37" s="276"/>
      <c r="CUY37" s="276"/>
      <c r="CUZ37" s="276"/>
      <c r="CVA37" s="276"/>
      <c r="CVB37" s="276"/>
      <c r="CVC37" s="276"/>
      <c r="CVD37" s="276"/>
      <c r="CVE37" s="276"/>
      <c r="CVF37" s="276"/>
      <c r="CVG37" s="276"/>
      <c r="CVH37" s="276"/>
      <c r="CVI37" s="276"/>
      <c r="CVJ37" s="276"/>
      <c r="CVK37" s="276"/>
      <c r="CVL37" s="276"/>
      <c r="CVM37" s="276"/>
      <c r="CVN37" s="276"/>
      <c r="CVO37" s="276"/>
      <c r="CVP37" s="276"/>
      <c r="CVQ37" s="276"/>
      <c r="CVR37" s="276"/>
      <c r="CVS37" s="276"/>
      <c r="CVT37" s="276"/>
      <c r="CVU37" s="276"/>
      <c r="CVV37" s="276"/>
      <c r="CVW37" s="276"/>
      <c r="CVX37" s="276"/>
      <c r="CVY37" s="276"/>
      <c r="CVZ37" s="276"/>
      <c r="CWA37" s="276"/>
      <c r="CWB37" s="276"/>
      <c r="CWC37" s="276"/>
      <c r="CWD37" s="276"/>
      <c r="CWE37" s="276"/>
      <c r="CWF37" s="276"/>
      <c r="CWG37" s="276"/>
      <c r="CWH37" s="276"/>
      <c r="CWI37" s="276"/>
      <c r="CWJ37" s="276"/>
      <c r="CWK37" s="276"/>
      <c r="CWL37" s="276"/>
      <c r="CWM37" s="276"/>
      <c r="CWN37" s="276"/>
      <c r="CWO37" s="276"/>
      <c r="CWP37" s="276"/>
      <c r="CWQ37" s="276"/>
      <c r="CWR37" s="276"/>
      <c r="CWS37" s="276"/>
      <c r="CWT37" s="276"/>
      <c r="CWU37" s="276"/>
      <c r="CWV37" s="276"/>
      <c r="CWW37" s="276"/>
      <c r="CWX37" s="276"/>
      <c r="CWY37" s="276"/>
      <c r="CWZ37" s="276"/>
      <c r="CXA37" s="276"/>
      <c r="CXB37" s="276"/>
      <c r="CXC37" s="276"/>
      <c r="CXD37" s="276"/>
      <c r="CXE37" s="276"/>
      <c r="CXF37" s="276"/>
      <c r="CXG37" s="276"/>
      <c r="CXH37" s="276"/>
      <c r="CXI37" s="276"/>
      <c r="CXJ37" s="276"/>
      <c r="CXK37" s="276"/>
      <c r="CXL37" s="276"/>
      <c r="CXM37" s="276"/>
      <c r="CXN37" s="276"/>
      <c r="CXO37" s="276"/>
      <c r="CXP37" s="276"/>
      <c r="CXQ37" s="276"/>
      <c r="CXR37" s="276"/>
      <c r="CXS37" s="276"/>
      <c r="CXT37" s="276"/>
      <c r="CXU37" s="276"/>
      <c r="CXV37" s="276"/>
      <c r="CXW37" s="276"/>
      <c r="CXX37" s="276"/>
      <c r="CXY37" s="276"/>
      <c r="CXZ37" s="276"/>
      <c r="CYA37" s="276"/>
      <c r="CYB37" s="276"/>
      <c r="CYC37" s="276"/>
      <c r="CYD37" s="276"/>
      <c r="CYE37" s="276"/>
      <c r="CYF37" s="276"/>
      <c r="CYG37" s="276"/>
      <c r="CYH37" s="276"/>
      <c r="CYI37" s="276"/>
      <c r="CYJ37" s="276"/>
      <c r="CYK37" s="276"/>
      <c r="CYL37" s="276"/>
      <c r="CYM37" s="276"/>
      <c r="CYN37" s="276"/>
      <c r="CYO37" s="276"/>
      <c r="CYP37" s="276"/>
      <c r="CYQ37" s="276"/>
      <c r="CYR37" s="276"/>
      <c r="CYS37" s="276"/>
      <c r="CYT37" s="276"/>
      <c r="CYU37" s="276"/>
      <c r="CYV37" s="276"/>
      <c r="CYW37" s="276"/>
      <c r="CYX37" s="276"/>
      <c r="CYY37" s="276"/>
      <c r="CYZ37" s="276"/>
      <c r="CZA37" s="276"/>
      <c r="CZB37" s="276"/>
      <c r="CZC37" s="276"/>
      <c r="CZD37" s="276"/>
      <c r="CZE37" s="276"/>
      <c r="CZF37" s="276"/>
      <c r="CZG37" s="276"/>
      <c r="CZH37" s="276"/>
      <c r="CZI37" s="276"/>
      <c r="CZJ37" s="276"/>
      <c r="CZK37" s="276"/>
      <c r="CZL37" s="276"/>
      <c r="CZM37" s="276"/>
      <c r="CZN37" s="276"/>
      <c r="CZO37" s="276"/>
      <c r="CZP37" s="276"/>
      <c r="CZQ37" s="276"/>
      <c r="CZR37" s="276"/>
      <c r="CZS37" s="276"/>
      <c r="CZT37" s="276"/>
      <c r="CZU37" s="276"/>
      <c r="CZV37" s="276"/>
      <c r="CZW37" s="276"/>
      <c r="CZX37" s="276"/>
      <c r="CZY37" s="276"/>
      <c r="CZZ37" s="276"/>
      <c r="DAA37" s="276"/>
      <c r="DAB37" s="276"/>
      <c r="DAC37" s="276"/>
      <c r="DAD37" s="276"/>
      <c r="DAE37" s="276"/>
      <c r="DAF37" s="276"/>
      <c r="DAG37" s="276"/>
      <c r="DAH37" s="276"/>
      <c r="DAI37" s="276"/>
      <c r="DAJ37" s="276"/>
      <c r="DAK37" s="276"/>
      <c r="DAL37" s="276"/>
      <c r="DAM37" s="276"/>
      <c r="DAN37" s="276"/>
      <c r="DAO37" s="276"/>
      <c r="DAP37" s="276"/>
      <c r="DAQ37" s="276"/>
      <c r="DAR37" s="276"/>
      <c r="DAS37" s="276"/>
      <c r="DAT37" s="276"/>
      <c r="DAU37" s="276"/>
      <c r="DAV37" s="276"/>
      <c r="DAW37" s="276"/>
      <c r="DAX37" s="276"/>
      <c r="DAY37" s="276"/>
      <c r="DAZ37" s="276"/>
      <c r="DBA37" s="276"/>
      <c r="DBB37" s="276"/>
      <c r="DBC37" s="276"/>
      <c r="DBD37" s="276"/>
      <c r="DBE37" s="276"/>
      <c r="DBF37" s="276"/>
      <c r="DBG37" s="276"/>
      <c r="DBH37" s="276"/>
      <c r="DBI37" s="276"/>
      <c r="DBJ37" s="276"/>
      <c r="DBK37" s="276"/>
      <c r="DBL37" s="276"/>
      <c r="DBM37" s="276"/>
      <c r="DBN37" s="276"/>
      <c r="DBO37" s="276"/>
      <c r="DBP37" s="276"/>
      <c r="DBQ37" s="276"/>
      <c r="DBR37" s="276"/>
      <c r="DBS37" s="276"/>
      <c r="DBT37" s="276"/>
      <c r="DBU37" s="276"/>
      <c r="DBV37" s="276"/>
      <c r="DBW37" s="276"/>
      <c r="DBX37" s="276"/>
      <c r="DBY37" s="276"/>
      <c r="DBZ37" s="276"/>
      <c r="DCA37" s="276"/>
      <c r="DCB37" s="276"/>
      <c r="DCC37" s="276"/>
      <c r="DCD37" s="276"/>
      <c r="DCE37" s="276"/>
      <c r="DCF37" s="276"/>
      <c r="DCG37" s="276"/>
      <c r="DCH37" s="276"/>
      <c r="DCI37" s="276"/>
      <c r="DCJ37" s="276"/>
      <c r="DCK37" s="276"/>
      <c r="DCL37" s="276"/>
      <c r="DCM37" s="276"/>
      <c r="DCN37" s="276"/>
      <c r="DCO37" s="276"/>
      <c r="DCP37" s="276"/>
      <c r="DCQ37" s="276"/>
      <c r="DCR37" s="276"/>
      <c r="DCS37" s="276"/>
      <c r="DCT37" s="276"/>
      <c r="DCU37" s="276"/>
      <c r="DCV37" s="276"/>
      <c r="DCW37" s="276"/>
      <c r="DCX37" s="276"/>
      <c r="DCY37" s="276"/>
      <c r="DCZ37" s="276"/>
      <c r="DDA37" s="276"/>
      <c r="DDB37" s="276"/>
      <c r="DDC37" s="276"/>
      <c r="DDD37" s="276"/>
      <c r="DDE37" s="276"/>
      <c r="DDF37" s="276"/>
      <c r="DDG37" s="276"/>
      <c r="DDH37" s="276"/>
      <c r="DDI37" s="276"/>
      <c r="DDJ37" s="276"/>
      <c r="DDK37" s="276"/>
      <c r="DDL37" s="276"/>
      <c r="DDM37" s="276"/>
      <c r="DDN37" s="276"/>
      <c r="DDO37" s="276"/>
      <c r="DDP37" s="276"/>
      <c r="DDQ37" s="276"/>
      <c r="DDR37" s="276"/>
      <c r="DDS37" s="276"/>
      <c r="DDT37" s="276"/>
      <c r="DDU37" s="276"/>
      <c r="DDV37" s="276"/>
      <c r="DDW37" s="276"/>
      <c r="DDX37" s="276"/>
      <c r="DDY37" s="276"/>
      <c r="DDZ37" s="276"/>
      <c r="DEA37" s="276"/>
      <c r="DEB37" s="276"/>
      <c r="DEC37" s="276"/>
      <c r="DED37" s="276"/>
      <c r="DEE37" s="276"/>
      <c r="DEF37" s="276"/>
      <c r="DEG37" s="276"/>
      <c r="DEH37" s="276"/>
      <c r="DEI37" s="276"/>
      <c r="DEJ37" s="276"/>
      <c r="DEK37" s="276"/>
      <c r="DEL37" s="276"/>
      <c r="DEM37" s="276"/>
      <c r="DEN37" s="276"/>
      <c r="DEO37" s="276"/>
      <c r="DEP37" s="276"/>
      <c r="DEQ37" s="276"/>
      <c r="DER37" s="276"/>
      <c r="DES37" s="276"/>
      <c r="DET37" s="276"/>
      <c r="DEU37" s="276"/>
      <c r="DEV37" s="276"/>
      <c r="DEW37" s="276"/>
      <c r="DEX37" s="276"/>
      <c r="DEY37" s="276"/>
      <c r="DEZ37" s="276"/>
      <c r="DFA37" s="276"/>
      <c r="DFB37" s="276"/>
      <c r="DFC37" s="276"/>
      <c r="DFD37" s="276"/>
      <c r="DFE37" s="276"/>
      <c r="DFF37" s="276"/>
      <c r="DFG37" s="276"/>
      <c r="DFH37" s="276"/>
      <c r="DFI37" s="276"/>
      <c r="DFJ37" s="276"/>
      <c r="DFK37" s="276"/>
      <c r="DFL37" s="276"/>
      <c r="DFM37" s="276"/>
      <c r="DFN37" s="276"/>
      <c r="DFO37" s="276"/>
      <c r="DFP37" s="276"/>
      <c r="DFQ37" s="276"/>
      <c r="DFR37" s="276"/>
      <c r="DFS37" s="276"/>
      <c r="DFT37" s="276"/>
      <c r="DFU37" s="276"/>
      <c r="DFV37" s="276"/>
      <c r="DFW37" s="276"/>
      <c r="DFX37" s="276"/>
      <c r="DFY37" s="276"/>
      <c r="DFZ37" s="276"/>
      <c r="DGA37" s="276"/>
      <c r="DGB37" s="276"/>
      <c r="DGC37" s="276"/>
      <c r="DGD37" s="276"/>
      <c r="DGE37" s="276"/>
      <c r="DGF37" s="276"/>
      <c r="DGG37" s="276"/>
      <c r="DGH37" s="276"/>
      <c r="DGI37" s="276"/>
      <c r="DGJ37" s="276"/>
      <c r="DGK37" s="276"/>
      <c r="DGL37" s="276"/>
      <c r="DGM37" s="276"/>
      <c r="DGN37" s="276"/>
      <c r="DGO37" s="276"/>
      <c r="DGP37" s="276"/>
      <c r="DGQ37" s="276"/>
      <c r="DGR37" s="276"/>
      <c r="DGS37" s="276"/>
      <c r="DGT37" s="276"/>
      <c r="DGU37" s="276"/>
      <c r="DGV37" s="276"/>
      <c r="DGW37" s="276"/>
      <c r="DGX37" s="276"/>
      <c r="DGY37" s="276"/>
      <c r="DGZ37" s="276"/>
      <c r="DHA37" s="276"/>
      <c r="DHB37" s="276"/>
      <c r="DHC37" s="276"/>
      <c r="DHD37" s="276"/>
      <c r="DHE37" s="276"/>
      <c r="DHF37" s="276"/>
      <c r="DHG37" s="276"/>
      <c r="DHH37" s="276"/>
      <c r="DHI37" s="276"/>
      <c r="DHJ37" s="276"/>
      <c r="DHK37" s="276"/>
      <c r="DHL37" s="276"/>
      <c r="DHM37" s="276"/>
      <c r="DHN37" s="276"/>
      <c r="DHO37" s="276"/>
      <c r="DHP37" s="276"/>
      <c r="DHQ37" s="276"/>
      <c r="DHR37" s="276"/>
      <c r="DHS37" s="276"/>
      <c r="DHT37" s="276"/>
      <c r="DHU37" s="276"/>
      <c r="DHV37" s="276"/>
      <c r="DHW37" s="276"/>
      <c r="DHX37" s="276"/>
      <c r="DHY37" s="276"/>
      <c r="DHZ37" s="276"/>
      <c r="DIA37" s="276"/>
      <c r="DIB37" s="276"/>
      <c r="DIC37" s="276"/>
      <c r="DID37" s="276"/>
      <c r="DIE37" s="276"/>
      <c r="DIF37" s="276"/>
      <c r="DIG37" s="276"/>
      <c r="DIH37" s="276"/>
      <c r="DII37" s="276"/>
      <c r="DIJ37" s="276"/>
      <c r="DIK37" s="276"/>
      <c r="DIL37" s="276"/>
      <c r="DIM37" s="276"/>
      <c r="DIN37" s="276"/>
      <c r="DIO37" s="276"/>
      <c r="DIP37" s="276"/>
      <c r="DIQ37" s="276"/>
      <c r="DIR37" s="276"/>
      <c r="DIS37" s="276"/>
      <c r="DIT37" s="276"/>
      <c r="DIU37" s="276"/>
      <c r="DIV37" s="276"/>
      <c r="DIW37" s="276"/>
      <c r="DIX37" s="276"/>
      <c r="DIY37" s="276"/>
      <c r="DIZ37" s="276"/>
      <c r="DJA37" s="276"/>
      <c r="DJB37" s="276"/>
      <c r="DJC37" s="276"/>
      <c r="DJD37" s="276"/>
      <c r="DJE37" s="276"/>
      <c r="DJF37" s="276"/>
      <c r="DJG37" s="276"/>
      <c r="DJH37" s="276"/>
      <c r="DJI37" s="276"/>
      <c r="DJJ37" s="276"/>
      <c r="DJK37" s="276"/>
      <c r="DJL37" s="276"/>
      <c r="DJM37" s="276"/>
      <c r="DJN37" s="276"/>
      <c r="DJO37" s="276"/>
      <c r="DJP37" s="276"/>
      <c r="DJQ37" s="276"/>
      <c r="DJR37" s="276"/>
      <c r="DJS37" s="276"/>
      <c r="DJT37" s="276"/>
      <c r="DJU37" s="276"/>
      <c r="DJV37" s="276"/>
      <c r="DJW37" s="276"/>
      <c r="DJX37" s="276"/>
      <c r="DJY37" s="276"/>
      <c r="DJZ37" s="276"/>
      <c r="DKA37" s="276"/>
      <c r="DKB37" s="276"/>
      <c r="DKC37" s="276"/>
      <c r="DKD37" s="276"/>
      <c r="DKE37" s="276"/>
      <c r="DKF37" s="276"/>
      <c r="DKG37" s="276"/>
      <c r="DKH37" s="276"/>
      <c r="DKI37" s="276"/>
      <c r="DKJ37" s="276"/>
      <c r="DKK37" s="276"/>
      <c r="DKL37" s="276"/>
      <c r="DKM37" s="276"/>
      <c r="DKN37" s="276"/>
      <c r="DKO37" s="276"/>
      <c r="DKP37" s="276"/>
      <c r="DKQ37" s="276"/>
      <c r="DKR37" s="276"/>
      <c r="DKS37" s="276"/>
      <c r="DKT37" s="276"/>
      <c r="DKU37" s="276"/>
      <c r="DKV37" s="276"/>
      <c r="DKW37" s="276"/>
      <c r="DKX37" s="276"/>
      <c r="DKY37" s="276"/>
      <c r="DKZ37" s="276"/>
      <c r="DLA37" s="276"/>
      <c r="DLB37" s="276"/>
      <c r="DLC37" s="276"/>
      <c r="DLD37" s="276"/>
      <c r="DLE37" s="276"/>
      <c r="DLF37" s="276"/>
      <c r="DLG37" s="276"/>
      <c r="DLH37" s="276"/>
      <c r="DLI37" s="276"/>
      <c r="DLJ37" s="276"/>
      <c r="DLK37" s="276"/>
      <c r="DLL37" s="276"/>
      <c r="DLM37" s="276"/>
      <c r="DLN37" s="276"/>
      <c r="DLO37" s="276"/>
      <c r="DLP37" s="276"/>
      <c r="DLQ37" s="276"/>
      <c r="DLR37" s="276"/>
      <c r="DLS37" s="276"/>
      <c r="DLT37" s="276"/>
      <c r="DLU37" s="276"/>
      <c r="DLV37" s="276"/>
      <c r="DLW37" s="276"/>
      <c r="DLX37" s="276"/>
      <c r="DLY37" s="276"/>
      <c r="DLZ37" s="276"/>
      <c r="DMA37" s="276"/>
      <c r="DMB37" s="276"/>
      <c r="DMC37" s="276"/>
      <c r="DMD37" s="276"/>
      <c r="DME37" s="276"/>
      <c r="DMF37" s="276"/>
      <c r="DMG37" s="276"/>
      <c r="DMH37" s="276"/>
      <c r="DMI37" s="276"/>
      <c r="DMJ37" s="276"/>
      <c r="DMK37" s="276"/>
      <c r="DML37" s="276"/>
      <c r="DMM37" s="276"/>
      <c r="DMN37" s="276"/>
      <c r="DMO37" s="276"/>
      <c r="DMP37" s="276"/>
      <c r="DMQ37" s="276"/>
      <c r="DMR37" s="276"/>
      <c r="DMS37" s="276"/>
      <c r="DMT37" s="276"/>
      <c r="DMU37" s="276"/>
      <c r="DMV37" s="276"/>
      <c r="DMW37" s="276"/>
      <c r="DMX37" s="276"/>
      <c r="DMY37" s="276"/>
      <c r="DMZ37" s="276"/>
      <c r="DNA37" s="276"/>
      <c r="DNB37" s="276"/>
      <c r="DNC37" s="276"/>
      <c r="DND37" s="276"/>
      <c r="DNE37" s="276"/>
      <c r="DNF37" s="276"/>
      <c r="DNG37" s="276"/>
      <c r="DNH37" s="276"/>
      <c r="DNI37" s="276"/>
      <c r="DNJ37" s="276"/>
      <c r="DNK37" s="276"/>
      <c r="DNL37" s="276"/>
      <c r="DNM37" s="276"/>
      <c r="DNN37" s="276"/>
      <c r="DNO37" s="276"/>
      <c r="DNP37" s="276"/>
      <c r="DNQ37" s="276"/>
      <c r="DNR37" s="276"/>
      <c r="DNS37" s="276"/>
      <c r="DNT37" s="276"/>
      <c r="DNU37" s="276"/>
      <c r="DNV37" s="276"/>
      <c r="DNW37" s="276"/>
      <c r="DNX37" s="276"/>
      <c r="DNY37" s="276"/>
      <c r="DNZ37" s="276"/>
      <c r="DOA37" s="276"/>
      <c r="DOB37" s="276"/>
      <c r="DOC37" s="276"/>
      <c r="DOD37" s="276"/>
      <c r="DOE37" s="276"/>
      <c r="DOF37" s="276"/>
      <c r="DOG37" s="276"/>
      <c r="DOH37" s="276"/>
      <c r="DOI37" s="276"/>
      <c r="DOJ37" s="276"/>
      <c r="DOK37" s="276"/>
      <c r="DOL37" s="276"/>
      <c r="DOM37" s="276"/>
      <c r="DON37" s="276"/>
      <c r="DOO37" s="276"/>
      <c r="DOP37" s="276"/>
      <c r="DOQ37" s="276"/>
      <c r="DOR37" s="276"/>
      <c r="DOS37" s="276"/>
      <c r="DOT37" s="276"/>
      <c r="DOU37" s="276"/>
      <c r="DOV37" s="276"/>
      <c r="DOW37" s="276"/>
      <c r="DOX37" s="276"/>
      <c r="DOY37" s="276"/>
      <c r="DOZ37" s="276"/>
      <c r="DPA37" s="276"/>
      <c r="DPB37" s="276"/>
      <c r="DPC37" s="276"/>
      <c r="DPD37" s="276"/>
      <c r="DPE37" s="276"/>
      <c r="DPF37" s="276"/>
      <c r="DPG37" s="276"/>
      <c r="DPH37" s="276"/>
      <c r="DPI37" s="276"/>
      <c r="DPJ37" s="276"/>
      <c r="DPK37" s="276"/>
      <c r="DPL37" s="276"/>
      <c r="DPM37" s="276"/>
      <c r="DPN37" s="276"/>
      <c r="DPO37" s="276"/>
      <c r="DPP37" s="276"/>
      <c r="DPQ37" s="276"/>
      <c r="DPR37" s="276"/>
      <c r="DPS37" s="276"/>
      <c r="DPT37" s="276"/>
      <c r="DPU37" s="276"/>
      <c r="DPV37" s="276"/>
      <c r="DPW37" s="276"/>
      <c r="DPX37" s="276"/>
      <c r="DPY37" s="276"/>
      <c r="DPZ37" s="276"/>
      <c r="DQA37" s="276"/>
      <c r="DQB37" s="276"/>
      <c r="DQC37" s="276"/>
      <c r="DQD37" s="276"/>
      <c r="DQE37" s="276"/>
      <c r="DQF37" s="276"/>
      <c r="DQG37" s="276"/>
      <c r="DQH37" s="276"/>
      <c r="DQI37" s="276"/>
      <c r="DQJ37" s="276"/>
      <c r="DQK37" s="276"/>
      <c r="DQL37" s="276"/>
      <c r="DQM37" s="276"/>
      <c r="DQN37" s="276"/>
      <c r="DQO37" s="276"/>
      <c r="DQP37" s="276"/>
      <c r="DQQ37" s="276"/>
      <c r="DQR37" s="276"/>
      <c r="DQS37" s="276"/>
      <c r="DQT37" s="276"/>
      <c r="DQU37" s="276"/>
      <c r="DQV37" s="276"/>
      <c r="DQW37" s="276"/>
      <c r="DQX37" s="276"/>
      <c r="DQY37" s="276"/>
      <c r="DQZ37" s="276"/>
      <c r="DRA37" s="276"/>
      <c r="DRB37" s="276"/>
      <c r="DRC37" s="276"/>
      <c r="DRD37" s="276"/>
      <c r="DRE37" s="276"/>
      <c r="DRF37" s="276"/>
      <c r="DRG37" s="276"/>
      <c r="DRH37" s="276"/>
      <c r="DRI37" s="276"/>
      <c r="DRJ37" s="276"/>
      <c r="DRK37" s="276"/>
      <c r="DRL37" s="276"/>
      <c r="DRM37" s="276"/>
      <c r="DRN37" s="276"/>
      <c r="DRO37" s="276"/>
      <c r="DRP37" s="276"/>
      <c r="DRQ37" s="276"/>
      <c r="DRR37" s="276"/>
      <c r="DRS37" s="276"/>
      <c r="DRT37" s="276"/>
      <c r="DRU37" s="276"/>
      <c r="DRV37" s="276"/>
      <c r="DRW37" s="276"/>
      <c r="DRX37" s="276"/>
      <c r="DRY37" s="276"/>
      <c r="DRZ37" s="276"/>
      <c r="DSA37" s="276"/>
      <c r="DSB37" s="276"/>
      <c r="DSC37" s="276"/>
      <c r="DSD37" s="276"/>
      <c r="DSE37" s="276"/>
      <c r="DSF37" s="276"/>
      <c r="DSG37" s="276"/>
      <c r="DSH37" s="276"/>
      <c r="DSI37" s="276"/>
      <c r="DSJ37" s="276"/>
      <c r="DSK37" s="276"/>
      <c r="DSL37" s="276"/>
      <c r="DSM37" s="276"/>
      <c r="DSN37" s="276"/>
      <c r="DSO37" s="276"/>
      <c r="DSP37" s="276"/>
      <c r="DSQ37" s="276"/>
      <c r="DSR37" s="276"/>
      <c r="DSS37" s="276"/>
      <c r="DST37" s="276"/>
      <c r="DSU37" s="276"/>
      <c r="DSV37" s="276"/>
      <c r="DSW37" s="276"/>
      <c r="DSX37" s="276"/>
      <c r="DSY37" s="276"/>
      <c r="DSZ37" s="276"/>
      <c r="DTA37" s="276"/>
      <c r="DTB37" s="276"/>
      <c r="DTC37" s="276"/>
      <c r="DTD37" s="276"/>
      <c r="DTE37" s="276"/>
      <c r="DTF37" s="276"/>
      <c r="DTG37" s="276"/>
      <c r="DTH37" s="276"/>
      <c r="DTI37" s="276"/>
      <c r="DTJ37" s="276"/>
      <c r="DTK37" s="276"/>
      <c r="DTL37" s="276"/>
      <c r="DTM37" s="276"/>
      <c r="DTN37" s="276"/>
      <c r="DTO37" s="276"/>
      <c r="DTP37" s="276"/>
      <c r="DTQ37" s="276"/>
      <c r="DTR37" s="276"/>
      <c r="DTS37" s="276"/>
      <c r="DTT37" s="276"/>
      <c r="DTU37" s="276"/>
      <c r="DTV37" s="276"/>
      <c r="DTW37" s="276"/>
      <c r="DTX37" s="276"/>
      <c r="DTY37" s="276"/>
      <c r="DTZ37" s="276"/>
      <c r="DUA37" s="276"/>
      <c r="DUB37" s="276"/>
      <c r="DUC37" s="276"/>
      <c r="DUD37" s="276"/>
      <c r="DUE37" s="276"/>
      <c r="DUF37" s="276"/>
      <c r="DUG37" s="276"/>
      <c r="DUH37" s="276"/>
      <c r="DUI37" s="276"/>
      <c r="DUJ37" s="276"/>
      <c r="DUK37" s="276"/>
      <c r="DUL37" s="276"/>
      <c r="DUM37" s="276"/>
      <c r="DUN37" s="276"/>
      <c r="DUO37" s="276"/>
      <c r="DUP37" s="276"/>
      <c r="DUQ37" s="276"/>
      <c r="DUR37" s="276"/>
      <c r="DUS37" s="276"/>
      <c r="DUT37" s="276"/>
      <c r="DUU37" s="276"/>
      <c r="DUV37" s="276"/>
      <c r="DUW37" s="276"/>
      <c r="DUX37" s="276"/>
      <c r="DUY37" s="276"/>
      <c r="DUZ37" s="276"/>
      <c r="DVA37" s="276"/>
      <c r="DVB37" s="276"/>
      <c r="DVC37" s="276"/>
      <c r="DVD37" s="276"/>
      <c r="DVE37" s="276"/>
      <c r="DVF37" s="276"/>
      <c r="DVG37" s="276"/>
      <c r="DVH37" s="276"/>
      <c r="DVI37" s="276"/>
      <c r="DVJ37" s="276"/>
      <c r="DVK37" s="276"/>
      <c r="DVL37" s="276"/>
      <c r="DVM37" s="276"/>
      <c r="DVN37" s="276"/>
      <c r="DVO37" s="276"/>
      <c r="DVP37" s="276"/>
      <c r="DVQ37" s="276"/>
      <c r="DVR37" s="276"/>
      <c r="DVS37" s="276"/>
      <c r="DVT37" s="276"/>
      <c r="DVU37" s="276"/>
      <c r="DVV37" s="276"/>
      <c r="DVW37" s="276"/>
      <c r="DVX37" s="276"/>
      <c r="DVY37" s="276"/>
      <c r="DVZ37" s="276"/>
      <c r="DWA37" s="276"/>
      <c r="DWB37" s="276"/>
      <c r="DWC37" s="276"/>
      <c r="DWD37" s="276"/>
      <c r="DWE37" s="276"/>
      <c r="DWF37" s="276"/>
      <c r="DWG37" s="276"/>
      <c r="DWH37" s="276"/>
      <c r="DWI37" s="276"/>
      <c r="DWJ37" s="276"/>
      <c r="DWK37" s="276"/>
      <c r="DWL37" s="276"/>
      <c r="DWM37" s="276"/>
      <c r="DWN37" s="276"/>
      <c r="DWO37" s="276"/>
      <c r="DWP37" s="276"/>
      <c r="DWQ37" s="276"/>
      <c r="DWR37" s="276"/>
      <c r="DWS37" s="276"/>
      <c r="DWT37" s="276"/>
      <c r="DWU37" s="276"/>
      <c r="DWV37" s="276"/>
      <c r="DWW37" s="276"/>
      <c r="DWX37" s="276"/>
      <c r="DWY37" s="276"/>
      <c r="DWZ37" s="276"/>
      <c r="DXA37" s="276"/>
      <c r="DXB37" s="276"/>
      <c r="DXC37" s="276"/>
      <c r="DXD37" s="276"/>
      <c r="DXE37" s="276"/>
      <c r="DXF37" s="276"/>
      <c r="DXG37" s="276"/>
      <c r="DXH37" s="276"/>
      <c r="DXI37" s="276"/>
      <c r="DXJ37" s="276"/>
      <c r="DXK37" s="276"/>
      <c r="DXL37" s="276"/>
      <c r="DXM37" s="276"/>
      <c r="DXN37" s="276"/>
      <c r="DXO37" s="276"/>
      <c r="DXP37" s="276"/>
      <c r="DXQ37" s="276"/>
      <c r="DXR37" s="276"/>
      <c r="DXS37" s="276"/>
      <c r="DXT37" s="276"/>
      <c r="DXU37" s="276"/>
      <c r="DXV37" s="276"/>
      <c r="DXW37" s="276"/>
      <c r="DXX37" s="276"/>
      <c r="DXY37" s="276"/>
      <c r="DXZ37" s="276"/>
      <c r="DYA37" s="276"/>
      <c r="DYB37" s="276"/>
      <c r="DYC37" s="276"/>
      <c r="DYD37" s="276"/>
      <c r="DYE37" s="276"/>
      <c r="DYF37" s="276"/>
      <c r="DYG37" s="276"/>
      <c r="DYH37" s="276"/>
      <c r="DYI37" s="276"/>
      <c r="DYJ37" s="276"/>
      <c r="DYK37" s="276"/>
      <c r="DYL37" s="276"/>
      <c r="DYM37" s="276"/>
      <c r="DYN37" s="276"/>
      <c r="DYO37" s="276"/>
      <c r="DYP37" s="276"/>
      <c r="DYQ37" s="276"/>
      <c r="DYR37" s="276"/>
      <c r="DYS37" s="276"/>
      <c r="DYT37" s="276"/>
      <c r="DYU37" s="276"/>
      <c r="DYV37" s="276"/>
      <c r="DYW37" s="276"/>
      <c r="DYX37" s="276"/>
      <c r="DYY37" s="276"/>
      <c r="DYZ37" s="276"/>
      <c r="DZA37" s="276"/>
      <c r="DZB37" s="276"/>
      <c r="DZC37" s="276"/>
      <c r="DZD37" s="276"/>
      <c r="DZE37" s="276"/>
      <c r="DZF37" s="276"/>
      <c r="DZG37" s="276"/>
      <c r="DZH37" s="276"/>
      <c r="DZI37" s="276"/>
      <c r="DZJ37" s="276"/>
      <c r="DZK37" s="276"/>
      <c r="DZL37" s="276"/>
      <c r="DZM37" s="276"/>
      <c r="DZN37" s="276"/>
      <c r="DZO37" s="276"/>
      <c r="DZP37" s="276"/>
      <c r="DZQ37" s="276"/>
      <c r="DZR37" s="276"/>
      <c r="DZS37" s="276"/>
      <c r="DZT37" s="276"/>
      <c r="DZU37" s="276"/>
      <c r="DZV37" s="276"/>
      <c r="DZW37" s="276"/>
      <c r="DZX37" s="276"/>
      <c r="DZY37" s="276"/>
      <c r="DZZ37" s="276"/>
      <c r="EAA37" s="276"/>
      <c r="EAB37" s="276"/>
      <c r="EAC37" s="276"/>
      <c r="EAD37" s="276"/>
      <c r="EAE37" s="276"/>
      <c r="EAF37" s="276"/>
      <c r="EAG37" s="276"/>
      <c r="EAH37" s="276"/>
      <c r="EAI37" s="276"/>
      <c r="EAJ37" s="276"/>
      <c r="EAK37" s="276"/>
      <c r="EAL37" s="276"/>
      <c r="EAM37" s="276"/>
      <c r="EAN37" s="276"/>
      <c r="EAO37" s="276"/>
      <c r="EAP37" s="276"/>
      <c r="EAQ37" s="276"/>
      <c r="EAR37" s="276"/>
      <c r="EAS37" s="276"/>
      <c r="EAT37" s="276"/>
      <c r="EAU37" s="276"/>
      <c r="EAV37" s="276"/>
      <c r="EAW37" s="276"/>
      <c r="EAX37" s="276"/>
      <c r="EAY37" s="276"/>
      <c r="EAZ37" s="276"/>
      <c r="EBA37" s="276"/>
      <c r="EBB37" s="276"/>
      <c r="EBC37" s="276"/>
      <c r="EBD37" s="276"/>
      <c r="EBE37" s="276"/>
      <c r="EBF37" s="276"/>
      <c r="EBG37" s="276"/>
      <c r="EBH37" s="276"/>
      <c r="EBI37" s="276"/>
      <c r="EBJ37" s="276"/>
      <c r="EBK37" s="276"/>
      <c r="EBL37" s="276"/>
      <c r="EBM37" s="276"/>
      <c r="EBN37" s="276"/>
      <c r="EBO37" s="276"/>
      <c r="EBP37" s="276"/>
      <c r="EBQ37" s="276"/>
      <c r="EBR37" s="276"/>
      <c r="EBS37" s="276"/>
      <c r="EBT37" s="276"/>
      <c r="EBU37" s="276"/>
      <c r="EBV37" s="276"/>
      <c r="EBW37" s="276"/>
      <c r="EBX37" s="276"/>
      <c r="EBY37" s="276"/>
      <c r="EBZ37" s="276"/>
      <c r="ECA37" s="276"/>
      <c r="ECB37" s="276"/>
      <c r="ECC37" s="276"/>
      <c r="ECD37" s="276"/>
      <c r="ECE37" s="276"/>
      <c r="ECF37" s="276"/>
      <c r="ECG37" s="276"/>
      <c r="ECH37" s="276"/>
      <c r="ECI37" s="276"/>
      <c r="ECJ37" s="276"/>
      <c r="ECK37" s="276"/>
      <c r="ECL37" s="276"/>
      <c r="ECM37" s="276"/>
      <c r="ECN37" s="276"/>
      <c r="ECO37" s="276"/>
      <c r="ECP37" s="276"/>
      <c r="ECQ37" s="276"/>
      <c r="ECR37" s="276"/>
      <c r="ECS37" s="276"/>
      <c r="ECT37" s="276"/>
      <c r="ECU37" s="276"/>
      <c r="ECV37" s="276"/>
      <c r="ECW37" s="276"/>
      <c r="ECX37" s="276"/>
      <c r="ECY37" s="276"/>
      <c r="ECZ37" s="276"/>
      <c r="EDA37" s="276"/>
      <c r="EDB37" s="276"/>
      <c r="EDC37" s="276"/>
      <c r="EDD37" s="276"/>
      <c r="EDE37" s="276"/>
      <c r="EDF37" s="276"/>
      <c r="EDG37" s="276"/>
      <c r="EDH37" s="276"/>
      <c r="EDI37" s="276"/>
      <c r="EDJ37" s="276"/>
      <c r="EDK37" s="276"/>
      <c r="EDL37" s="276"/>
      <c r="EDM37" s="276"/>
      <c r="EDN37" s="276"/>
      <c r="EDO37" s="276"/>
      <c r="EDP37" s="276"/>
      <c r="EDQ37" s="276"/>
      <c r="EDR37" s="276"/>
      <c r="EDS37" s="276"/>
      <c r="EDT37" s="276"/>
      <c r="EDU37" s="276"/>
      <c r="EDV37" s="276"/>
      <c r="EDW37" s="276"/>
      <c r="EDX37" s="276"/>
      <c r="EDY37" s="276"/>
      <c r="EDZ37" s="276"/>
      <c r="EEA37" s="276"/>
      <c r="EEB37" s="276"/>
      <c r="EEC37" s="276"/>
      <c r="EED37" s="276"/>
      <c r="EEE37" s="276"/>
      <c r="EEF37" s="276"/>
      <c r="EEG37" s="276"/>
      <c r="EEH37" s="276"/>
      <c r="EEI37" s="276"/>
      <c r="EEJ37" s="276"/>
      <c r="EEK37" s="276"/>
      <c r="EEL37" s="276"/>
      <c r="EEM37" s="276"/>
      <c r="EEN37" s="276"/>
      <c r="EEO37" s="276"/>
      <c r="EEP37" s="276"/>
      <c r="EEQ37" s="276"/>
      <c r="EER37" s="276"/>
      <c r="EES37" s="276"/>
      <c r="EET37" s="276"/>
      <c r="EEU37" s="276"/>
      <c r="EEV37" s="276"/>
      <c r="EEW37" s="276"/>
      <c r="EEX37" s="276"/>
      <c r="EEY37" s="276"/>
      <c r="EEZ37" s="276"/>
      <c r="EFA37" s="276"/>
      <c r="EFB37" s="276"/>
      <c r="EFC37" s="276"/>
      <c r="EFD37" s="276"/>
      <c r="EFE37" s="276"/>
      <c r="EFF37" s="276"/>
      <c r="EFG37" s="276"/>
      <c r="EFH37" s="276"/>
      <c r="EFI37" s="276"/>
      <c r="EFJ37" s="276"/>
      <c r="EFK37" s="276"/>
      <c r="EFL37" s="276"/>
      <c r="EFM37" s="276"/>
      <c r="EFN37" s="276"/>
      <c r="EFO37" s="276"/>
      <c r="EFP37" s="276"/>
      <c r="EFQ37" s="276"/>
      <c r="EFR37" s="276"/>
      <c r="EFS37" s="276"/>
      <c r="EFT37" s="276"/>
      <c r="EFU37" s="276"/>
      <c r="EFV37" s="276"/>
      <c r="EFW37" s="276"/>
      <c r="EFX37" s="276"/>
      <c r="EFY37" s="276"/>
      <c r="EFZ37" s="276"/>
      <c r="EGA37" s="276"/>
      <c r="EGB37" s="276"/>
      <c r="EGC37" s="276"/>
      <c r="EGD37" s="276"/>
      <c r="EGE37" s="276"/>
      <c r="EGF37" s="276"/>
      <c r="EGG37" s="276"/>
      <c r="EGH37" s="276"/>
      <c r="EGI37" s="276"/>
      <c r="EGJ37" s="276"/>
      <c r="EGK37" s="276"/>
      <c r="EGL37" s="276"/>
      <c r="EGM37" s="276"/>
      <c r="EGN37" s="276"/>
      <c r="EGO37" s="276"/>
      <c r="EGP37" s="276"/>
      <c r="EGQ37" s="276"/>
      <c r="EGR37" s="276"/>
      <c r="EGS37" s="276"/>
      <c r="EGT37" s="276"/>
      <c r="EGU37" s="276"/>
      <c r="EGV37" s="276"/>
      <c r="EGW37" s="276"/>
      <c r="EGX37" s="276"/>
      <c r="EGY37" s="276"/>
      <c r="EGZ37" s="276"/>
      <c r="EHA37" s="276"/>
      <c r="EHB37" s="276"/>
      <c r="EHC37" s="276"/>
      <c r="EHD37" s="276"/>
      <c r="EHE37" s="276"/>
      <c r="EHF37" s="276"/>
      <c r="EHG37" s="276"/>
      <c r="EHH37" s="276"/>
      <c r="EHI37" s="276"/>
      <c r="EHJ37" s="276"/>
      <c r="EHK37" s="276"/>
      <c r="EHL37" s="276"/>
      <c r="EHM37" s="276"/>
      <c r="EHN37" s="276"/>
      <c r="EHO37" s="276"/>
      <c r="EHP37" s="276"/>
      <c r="EHQ37" s="276"/>
      <c r="EHR37" s="276"/>
      <c r="EHS37" s="276"/>
      <c r="EHT37" s="276"/>
      <c r="EHU37" s="276"/>
      <c r="EHV37" s="276"/>
      <c r="EHW37" s="276"/>
      <c r="EHX37" s="276"/>
      <c r="EHY37" s="276"/>
      <c r="EHZ37" s="276"/>
      <c r="EIA37" s="276"/>
      <c r="EIB37" s="276"/>
      <c r="EIC37" s="276"/>
      <c r="EID37" s="276"/>
      <c r="EIE37" s="276"/>
      <c r="EIF37" s="276"/>
      <c r="EIG37" s="276"/>
      <c r="EIH37" s="276"/>
      <c r="EII37" s="276"/>
      <c r="EIJ37" s="276"/>
      <c r="EIK37" s="276"/>
      <c r="EIL37" s="276"/>
      <c r="EIM37" s="276"/>
      <c r="EIN37" s="276"/>
      <c r="EIO37" s="276"/>
      <c r="EIP37" s="276"/>
      <c r="EIQ37" s="276"/>
      <c r="EIR37" s="276"/>
      <c r="EIS37" s="276"/>
      <c r="EIT37" s="276"/>
      <c r="EIU37" s="276"/>
      <c r="EIV37" s="276"/>
      <c r="EIW37" s="276"/>
      <c r="EIX37" s="276"/>
      <c r="EIY37" s="276"/>
      <c r="EIZ37" s="276"/>
      <c r="EJA37" s="276"/>
      <c r="EJB37" s="276"/>
      <c r="EJC37" s="276"/>
      <c r="EJD37" s="276"/>
      <c r="EJE37" s="276"/>
      <c r="EJF37" s="276"/>
      <c r="EJG37" s="276"/>
      <c r="EJH37" s="276"/>
      <c r="EJI37" s="276"/>
      <c r="EJJ37" s="276"/>
      <c r="EJK37" s="276"/>
      <c r="EJL37" s="276"/>
      <c r="EJM37" s="276"/>
      <c r="EJN37" s="276"/>
      <c r="EJO37" s="276"/>
      <c r="EJP37" s="276"/>
      <c r="EJQ37" s="276"/>
      <c r="EJR37" s="276"/>
      <c r="EJS37" s="276"/>
      <c r="EJT37" s="276"/>
      <c r="EJU37" s="276"/>
      <c r="EJV37" s="276"/>
      <c r="EJW37" s="276"/>
      <c r="EJX37" s="276"/>
      <c r="EJY37" s="276"/>
      <c r="EJZ37" s="276"/>
      <c r="EKA37" s="276"/>
      <c r="EKB37" s="276"/>
      <c r="EKC37" s="276"/>
      <c r="EKD37" s="276"/>
      <c r="EKE37" s="276"/>
      <c r="EKF37" s="276"/>
      <c r="EKG37" s="276"/>
      <c r="EKH37" s="276"/>
      <c r="EKI37" s="276"/>
      <c r="EKJ37" s="276"/>
      <c r="EKK37" s="276"/>
      <c r="EKL37" s="276"/>
      <c r="EKM37" s="276"/>
      <c r="EKN37" s="276"/>
      <c r="EKO37" s="276"/>
      <c r="EKP37" s="276"/>
      <c r="EKQ37" s="276"/>
      <c r="EKR37" s="276"/>
      <c r="EKS37" s="276"/>
      <c r="EKT37" s="276"/>
      <c r="EKU37" s="276"/>
      <c r="EKV37" s="276"/>
      <c r="EKW37" s="276"/>
      <c r="EKX37" s="276"/>
      <c r="EKY37" s="276"/>
      <c r="EKZ37" s="276"/>
      <c r="ELA37" s="276"/>
      <c r="ELB37" s="276"/>
      <c r="ELC37" s="276"/>
      <c r="ELD37" s="276"/>
      <c r="ELE37" s="276"/>
      <c r="ELF37" s="276"/>
      <c r="ELG37" s="276"/>
      <c r="ELH37" s="276"/>
      <c r="ELI37" s="276"/>
      <c r="ELJ37" s="276"/>
      <c r="ELK37" s="276"/>
      <c r="ELL37" s="276"/>
      <c r="ELM37" s="276"/>
      <c r="ELN37" s="276"/>
      <c r="ELO37" s="276"/>
      <c r="ELP37" s="276"/>
      <c r="ELQ37" s="276"/>
      <c r="ELR37" s="276"/>
      <c r="ELS37" s="276"/>
      <c r="ELT37" s="276"/>
      <c r="ELU37" s="276"/>
      <c r="ELV37" s="276"/>
      <c r="ELW37" s="276"/>
      <c r="ELX37" s="276"/>
      <c r="ELY37" s="276"/>
      <c r="ELZ37" s="276"/>
      <c r="EMA37" s="276"/>
      <c r="EMB37" s="276"/>
      <c r="EMC37" s="276"/>
      <c r="EMD37" s="276"/>
      <c r="EME37" s="276"/>
      <c r="EMF37" s="276"/>
      <c r="EMG37" s="276"/>
      <c r="EMH37" s="276"/>
      <c r="EMI37" s="276"/>
      <c r="EMJ37" s="276"/>
      <c r="EMK37" s="276"/>
      <c r="EML37" s="276"/>
      <c r="EMM37" s="276"/>
      <c r="EMN37" s="276"/>
      <c r="EMO37" s="276"/>
      <c r="EMP37" s="276"/>
      <c r="EMQ37" s="276"/>
      <c r="EMR37" s="276"/>
      <c r="EMS37" s="276"/>
      <c r="EMT37" s="276"/>
      <c r="EMU37" s="276"/>
      <c r="EMV37" s="276"/>
      <c r="EMW37" s="276"/>
      <c r="EMX37" s="276"/>
      <c r="EMY37" s="276"/>
      <c r="EMZ37" s="276"/>
      <c r="ENA37" s="276"/>
      <c r="ENB37" s="276"/>
      <c r="ENC37" s="276"/>
      <c r="END37" s="276"/>
      <c r="ENE37" s="276"/>
      <c r="ENF37" s="276"/>
      <c r="ENG37" s="276"/>
      <c r="ENH37" s="276"/>
      <c r="ENI37" s="276"/>
      <c r="ENJ37" s="276"/>
      <c r="ENK37" s="276"/>
      <c r="ENL37" s="276"/>
      <c r="ENM37" s="276"/>
      <c r="ENN37" s="276"/>
      <c r="ENO37" s="276"/>
      <c r="ENP37" s="276"/>
      <c r="ENQ37" s="276"/>
      <c r="ENR37" s="276"/>
      <c r="ENS37" s="276"/>
      <c r="ENT37" s="276"/>
      <c r="ENU37" s="276"/>
      <c r="ENV37" s="276"/>
      <c r="ENW37" s="276"/>
      <c r="ENX37" s="276"/>
      <c r="ENY37" s="276"/>
      <c r="ENZ37" s="276"/>
      <c r="EOA37" s="276"/>
      <c r="EOB37" s="276"/>
      <c r="EOC37" s="276"/>
      <c r="EOD37" s="276"/>
      <c r="EOE37" s="276"/>
      <c r="EOF37" s="276"/>
      <c r="EOG37" s="276"/>
      <c r="EOH37" s="276"/>
      <c r="EOI37" s="276"/>
      <c r="EOJ37" s="276"/>
      <c r="EOK37" s="276"/>
      <c r="EOL37" s="276"/>
      <c r="EOM37" s="276"/>
      <c r="EON37" s="276"/>
      <c r="EOO37" s="276"/>
      <c r="EOP37" s="276"/>
      <c r="EOQ37" s="276"/>
      <c r="EOR37" s="276"/>
      <c r="EOS37" s="276"/>
      <c r="EOT37" s="276"/>
      <c r="EOU37" s="276"/>
      <c r="EOV37" s="276"/>
      <c r="EOW37" s="276"/>
      <c r="EOX37" s="276"/>
      <c r="EOY37" s="276"/>
      <c r="EOZ37" s="276"/>
      <c r="EPA37" s="276"/>
      <c r="EPB37" s="276"/>
      <c r="EPC37" s="276"/>
      <c r="EPD37" s="276"/>
      <c r="EPE37" s="276"/>
      <c r="EPF37" s="276"/>
      <c r="EPG37" s="276"/>
      <c r="EPH37" s="276"/>
      <c r="EPI37" s="276"/>
      <c r="EPJ37" s="276"/>
      <c r="EPK37" s="276"/>
      <c r="EPL37" s="276"/>
      <c r="EPM37" s="276"/>
      <c r="EPN37" s="276"/>
      <c r="EPO37" s="276"/>
      <c r="EPP37" s="276"/>
      <c r="EPQ37" s="276"/>
      <c r="EPR37" s="276"/>
      <c r="EPS37" s="276"/>
      <c r="EPT37" s="276"/>
      <c r="EPU37" s="276"/>
      <c r="EPV37" s="276"/>
      <c r="EPW37" s="276"/>
      <c r="EPX37" s="276"/>
      <c r="EPY37" s="276"/>
      <c r="EPZ37" s="276"/>
      <c r="EQA37" s="276"/>
      <c r="EQB37" s="276"/>
      <c r="EQC37" s="276"/>
      <c r="EQD37" s="276"/>
      <c r="EQE37" s="276"/>
      <c r="EQF37" s="276"/>
      <c r="EQG37" s="276"/>
      <c r="EQH37" s="276"/>
      <c r="EQI37" s="276"/>
      <c r="EQJ37" s="276"/>
      <c r="EQK37" s="276"/>
      <c r="EQL37" s="276"/>
      <c r="EQM37" s="276"/>
      <c r="EQN37" s="276"/>
      <c r="EQO37" s="276"/>
      <c r="EQP37" s="276"/>
      <c r="EQQ37" s="276"/>
      <c r="EQR37" s="276"/>
      <c r="EQS37" s="276"/>
      <c r="EQT37" s="276"/>
      <c r="EQU37" s="276"/>
      <c r="EQV37" s="276"/>
      <c r="EQW37" s="276"/>
      <c r="EQX37" s="276"/>
      <c r="EQY37" s="276"/>
      <c r="EQZ37" s="276"/>
      <c r="ERA37" s="276"/>
      <c r="ERB37" s="276"/>
      <c r="ERC37" s="276"/>
      <c r="ERD37" s="276"/>
      <c r="ERE37" s="276"/>
      <c r="ERF37" s="276"/>
      <c r="ERG37" s="276"/>
      <c r="ERH37" s="276"/>
      <c r="ERI37" s="276"/>
      <c r="ERJ37" s="276"/>
      <c r="ERK37" s="276"/>
      <c r="ERL37" s="276"/>
      <c r="ERM37" s="276"/>
      <c r="ERN37" s="276"/>
      <c r="ERO37" s="276"/>
      <c r="ERP37" s="276"/>
      <c r="ERQ37" s="276"/>
      <c r="ERR37" s="276"/>
      <c r="ERS37" s="276"/>
      <c r="ERT37" s="276"/>
      <c r="ERU37" s="276"/>
      <c r="ERV37" s="276"/>
      <c r="ERW37" s="276"/>
      <c r="ERX37" s="276"/>
      <c r="ERY37" s="276"/>
      <c r="ERZ37" s="276"/>
      <c r="ESA37" s="276"/>
      <c r="ESB37" s="276"/>
      <c r="ESC37" s="276"/>
      <c r="ESD37" s="276"/>
      <c r="ESE37" s="276"/>
      <c r="ESF37" s="276"/>
      <c r="ESG37" s="276"/>
      <c r="ESH37" s="276"/>
      <c r="ESI37" s="276"/>
      <c r="ESJ37" s="276"/>
      <c r="ESK37" s="276"/>
      <c r="ESL37" s="276"/>
      <c r="ESM37" s="276"/>
      <c r="ESN37" s="276"/>
      <c r="ESO37" s="276"/>
      <c r="ESP37" s="276"/>
      <c r="ESQ37" s="276"/>
      <c r="ESR37" s="276"/>
      <c r="ESS37" s="276"/>
      <c r="EST37" s="276"/>
      <c r="ESU37" s="276"/>
      <c r="ESV37" s="276"/>
      <c r="ESW37" s="276"/>
      <c r="ESX37" s="276"/>
      <c r="ESY37" s="276"/>
      <c r="ESZ37" s="276"/>
      <c r="ETA37" s="276"/>
      <c r="ETB37" s="276"/>
      <c r="ETC37" s="276"/>
      <c r="ETD37" s="276"/>
      <c r="ETE37" s="276"/>
      <c r="ETF37" s="276"/>
      <c r="ETG37" s="276"/>
      <c r="ETH37" s="276"/>
      <c r="ETI37" s="276"/>
      <c r="ETJ37" s="276"/>
      <c r="ETK37" s="276"/>
      <c r="ETL37" s="276"/>
      <c r="ETM37" s="276"/>
      <c r="ETN37" s="276"/>
      <c r="ETO37" s="276"/>
      <c r="ETP37" s="276"/>
      <c r="ETQ37" s="276"/>
      <c r="ETR37" s="276"/>
      <c r="ETS37" s="276"/>
      <c r="ETT37" s="276"/>
      <c r="ETU37" s="276"/>
      <c r="ETV37" s="276"/>
      <c r="ETW37" s="276"/>
      <c r="ETX37" s="276"/>
      <c r="ETY37" s="276"/>
      <c r="ETZ37" s="276"/>
      <c r="EUA37" s="276"/>
      <c r="EUB37" s="276"/>
      <c r="EUC37" s="276"/>
      <c r="EUD37" s="276"/>
      <c r="EUE37" s="276"/>
      <c r="EUF37" s="276"/>
      <c r="EUG37" s="276"/>
      <c r="EUH37" s="276"/>
      <c r="EUI37" s="276"/>
      <c r="EUJ37" s="276"/>
      <c r="EUK37" s="276"/>
      <c r="EUL37" s="276"/>
      <c r="EUM37" s="276"/>
      <c r="EUN37" s="276"/>
      <c r="EUO37" s="276"/>
      <c r="EUP37" s="276"/>
      <c r="EUQ37" s="276"/>
      <c r="EUR37" s="276"/>
      <c r="EUS37" s="276"/>
      <c r="EUT37" s="276"/>
      <c r="EUU37" s="276"/>
      <c r="EUV37" s="276"/>
      <c r="EUW37" s="276"/>
      <c r="EUX37" s="276"/>
      <c r="EUY37" s="276"/>
      <c r="EUZ37" s="276"/>
      <c r="EVA37" s="276"/>
      <c r="EVB37" s="276"/>
      <c r="EVC37" s="276"/>
      <c r="EVD37" s="276"/>
      <c r="EVE37" s="276"/>
      <c r="EVF37" s="276"/>
      <c r="EVG37" s="276"/>
      <c r="EVH37" s="276"/>
      <c r="EVI37" s="276"/>
      <c r="EVJ37" s="276"/>
      <c r="EVK37" s="276"/>
      <c r="EVL37" s="276"/>
      <c r="EVM37" s="276"/>
      <c r="EVN37" s="276"/>
      <c r="EVO37" s="276"/>
      <c r="EVP37" s="276"/>
      <c r="EVQ37" s="276"/>
      <c r="EVR37" s="276"/>
      <c r="EVS37" s="276"/>
      <c r="EVT37" s="276"/>
      <c r="EVU37" s="276"/>
      <c r="EVV37" s="276"/>
      <c r="EVW37" s="276"/>
      <c r="EVX37" s="276"/>
      <c r="EVY37" s="276"/>
      <c r="EVZ37" s="276"/>
      <c r="EWA37" s="276"/>
      <c r="EWB37" s="276"/>
      <c r="EWC37" s="276"/>
      <c r="EWD37" s="276"/>
      <c r="EWE37" s="276"/>
      <c r="EWF37" s="276"/>
      <c r="EWG37" s="276"/>
      <c r="EWH37" s="276"/>
      <c r="EWI37" s="276"/>
      <c r="EWJ37" s="276"/>
      <c r="EWK37" s="276"/>
      <c r="EWL37" s="276"/>
      <c r="EWM37" s="276"/>
      <c r="EWN37" s="276"/>
      <c r="EWO37" s="276"/>
      <c r="EWP37" s="276"/>
      <c r="EWQ37" s="276"/>
      <c r="EWR37" s="276"/>
      <c r="EWS37" s="276"/>
      <c r="EWT37" s="276"/>
      <c r="EWU37" s="276"/>
      <c r="EWV37" s="276"/>
      <c r="EWW37" s="276"/>
      <c r="EWX37" s="276"/>
      <c r="EWY37" s="276"/>
      <c r="EWZ37" s="276"/>
      <c r="EXA37" s="276"/>
      <c r="EXB37" s="276"/>
      <c r="EXC37" s="276"/>
      <c r="EXD37" s="276"/>
      <c r="EXE37" s="276"/>
      <c r="EXF37" s="276"/>
      <c r="EXG37" s="276"/>
      <c r="EXH37" s="276"/>
      <c r="EXI37" s="276"/>
      <c r="EXJ37" s="276"/>
      <c r="EXK37" s="276"/>
      <c r="EXL37" s="276"/>
      <c r="EXM37" s="276"/>
      <c r="EXN37" s="276"/>
      <c r="EXO37" s="276"/>
      <c r="EXP37" s="276"/>
      <c r="EXQ37" s="276"/>
      <c r="EXR37" s="276"/>
      <c r="EXS37" s="276"/>
      <c r="EXT37" s="276"/>
      <c r="EXU37" s="276"/>
      <c r="EXV37" s="276"/>
      <c r="EXW37" s="276"/>
      <c r="EXX37" s="276"/>
      <c r="EXY37" s="276"/>
      <c r="EXZ37" s="276"/>
      <c r="EYA37" s="276"/>
      <c r="EYB37" s="276"/>
      <c r="EYC37" s="276"/>
      <c r="EYD37" s="276"/>
      <c r="EYE37" s="276"/>
      <c r="EYF37" s="276"/>
      <c r="EYG37" s="276"/>
      <c r="EYH37" s="276"/>
      <c r="EYI37" s="276"/>
      <c r="EYJ37" s="276"/>
      <c r="EYK37" s="276"/>
      <c r="EYL37" s="276"/>
      <c r="EYM37" s="276"/>
      <c r="EYN37" s="276"/>
      <c r="EYO37" s="276"/>
      <c r="EYP37" s="276"/>
      <c r="EYQ37" s="276"/>
      <c r="EYR37" s="276"/>
      <c r="EYS37" s="276"/>
      <c r="EYT37" s="276"/>
      <c r="EYU37" s="276"/>
      <c r="EYV37" s="276"/>
      <c r="EYW37" s="276"/>
      <c r="EYX37" s="276"/>
      <c r="EYY37" s="276"/>
      <c r="EYZ37" s="276"/>
      <c r="EZA37" s="276"/>
      <c r="EZB37" s="276"/>
      <c r="EZC37" s="276"/>
      <c r="EZD37" s="276"/>
      <c r="EZE37" s="276"/>
      <c r="EZF37" s="276"/>
      <c r="EZG37" s="276"/>
      <c r="EZH37" s="276"/>
      <c r="EZI37" s="276"/>
      <c r="EZJ37" s="276"/>
      <c r="EZK37" s="276"/>
      <c r="EZL37" s="276"/>
      <c r="EZM37" s="276"/>
      <c r="EZN37" s="276"/>
      <c r="EZO37" s="276"/>
      <c r="EZP37" s="276"/>
      <c r="EZQ37" s="276"/>
      <c r="EZR37" s="276"/>
      <c r="EZS37" s="276"/>
      <c r="EZT37" s="276"/>
      <c r="EZU37" s="276"/>
      <c r="EZV37" s="276"/>
      <c r="EZW37" s="276"/>
      <c r="EZX37" s="276"/>
      <c r="EZY37" s="276"/>
      <c r="EZZ37" s="276"/>
      <c r="FAA37" s="276"/>
      <c r="FAB37" s="276"/>
      <c r="FAC37" s="276"/>
      <c r="FAD37" s="276"/>
      <c r="FAE37" s="276"/>
      <c r="FAF37" s="276"/>
      <c r="FAG37" s="276"/>
      <c r="FAH37" s="276"/>
      <c r="FAI37" s="276"/>
      <c r="FAJ37" s="276"/>
      <c r="FAK37" s="276"/>
      <c r="FAL37" s="276"/>
      <c r="FAM37" s="276"/>
      <c r="FAN37" s="276"/>
      <c r="FAO37" s="276"/>
      <c r="FAP37" s="276"/>
      <c r="FAQ37" s="276"/>
      <c r="FAR37" s="276"/>
      <c r="FAS37" s="276"/>
      <c r="FAT37" s="276"/>
      <c r="FAU37" s="276"/>
      <c r="FAV37" s="276"/>
      <c r="FAW37" s="276"/>
      <c r="FAX37" s="276"/>
      <c r="FAY37" s="276"/>
      <c r="FAZ37" s="276"/>
      <c r="FBA37" s="276"/>
      <c r="FBB37" s="276"/>
      <c r="FBC37" s="276"/>
      <c r="FBD37" s="276"/>
      <c r="FBE37" s="276"/>
      <c r="FBF37" s="276"/>
      <c r="FBG37" s="276"/>
      <c r="FBH37" s="276"/>
      <c r="FBI37" s="276"/>
      <c r="FBJ37" s="276"/>
      <c r="FBK37" s="276"/>
      <c r="FBL37" s="276"/>
      <c r="FBM37" s="276"/>
      <c r="FBN37" s="276"/>
      <c r="FBO37" s="276"/>
      <c r="FBP37" s="276"/>
      <c r="FBQ37" s="276"/>
      <c r="FBR37" s="276"/>
      <c r="FBS37" s="276"/>
      <c r="FBT37" s="276"/>
      <c r="FBU37" s="276"/>
      <c r="FBV37" s="276"/>
      <c r="FBW37" s="276"/>
      <c r="FBX37" s="276"/>
      <c r="FBY37" s="276"/>
      <c r="FBZ37" s="276"/>
      <c r="FCA37" s="276"/>
      <c r="FCB37" s="276"/>
      <c r="FCC37" s="276"/>
      <c r="FCD37" s="276"/>
      <c r="FCE37" s="276"/>
      <c r="FCF37" s="276"/>
      <c r="FCG37" s="276"/>
      <c r="FCH37" s="276"/>
      <c r="FCI37" s="276"/>
      <c r="FCJ37" s="276"/>
      <c r="FCK37" s="276"/>
      <c r="FCL37" s="276"/>
      <c r="FCM37" s="276"/>
      <c r="FCN37" s="276"/>
      <c r="FCO37" s="276"/>
      <c r="FCP37" s="276"/>
      <c r="FCQ37" s="276"/>
      <c r="FCR37" s="276"/>
      <c r="FCS37" s="276"/>
      <c r="FCT37" s="276"/>
      <c r="FCU37" s="276"/>
      <c r="FCV37" s="276"/>
      <c r="FCW37" s="276"/>
      <c r="FCX37" s="276"/>
      <c r="FCY37" s="276"/>
      <c r="FCZ37" s="276"/>
      <c r="FDA37" s="276"/>
      <c r="FDB37" s="276"/>
      <c r="FDC37" s="276"/>
      <c r="FDD37" s="276"/>
      <c r="FDE37" s="276"/>
      <c r="FDF37" s="276"/>
      <c r="FDG37" s="276"/>
      <c r="FDH37" s="276"/>
      <c r="FDI37" s="276"/>
      <c r="FDJ37" s="276"/>
      <c r="FDK37" s="276"/>
      <c r="FDL37" s="276"/>
      <c r="FDM37" s="276"/>
      <c r="FDN37" s="276"/>
      <c r="FDO37" s="276"/>
      <c r="FDP37" s="276"/>
      <c r="FDQ37" s="276"/>
      <c r="FDR37" s="276"/>
      <c r="FDS37" s="276"/>
      <c r="FDT37" s="276"/>
      <c r="FDU37" s="276"/>
      <c r="FDV37" s="276"/>
      <c r="FDW37" s="276"/>
      <c r="FDX37" s="276"/>
      <c r="FDY37" s="276"/>
      <c r="FDZ37" s="276"/>
      <c r="FEA37" s="276"/>
      <c r="FEB37" s="276"/>
      <c r="FEC37" s="276"/>
      <c r="FED37" s="276"/>
      <c r="FEE37" s="276"/>
      <c r="FEF37" s="276"/>
      <c r="FEG37" s="276"/>
      <c r="FEH37" s="276"/>
      <c r="FEI37" s="276"/>
      <c r="FEJ37" s="276"/>
      <c r="FEK37" s="276"/>
      <c r="FEL37" s="276"/>
      <c r="FEM37" s="276"/>
      <c r="FEN37" s="276"/>
      <c r="FEO37" s="276"/>
      <c r="FEP37" s="276"/>
      <c r="FEQ37" s="276"/>
      <c r="FER37" s="276"/>
      <c r="FES37" s="276"/>
      <c r="FET37" s="276"/>
      <c r="FEU37" s="276"/>
      <c r="FEV37" s="276"/>
      <c r="FEW37" s="276"/>
      <c r="FEX37" s="276"/>
      <c r="FEY37" s="276"/>
      <c r="FEZ37" s="276"/>
      <c r="FFA37" s="276"/>
      <c r="FFB37" s="276"/>
      <c r="FFC37" s="276"/>
      <c r="FFD37" s="276"/>
      <c r="FFE37" s="276"/>
      <c r="FFF37" s="276"/>
      <c r="FFG37" s="276"/>
      <c r="FFH37" s="276"/>
      <c r="FFI37" s="276"/>
      <c r="FFJ37" s="276"/>
      <c r="FFK37" s="276"/>
      <c r="FFL37" s="276"/>
      <c r="FFM37" s="276"/>
      <c r="FFN37" s="276"/>
      <c r="FFO37" s="276"/>
      <c r="FFP37" s="276"/>
      <c r="FFQ37" s="276"/>
      <c r="FFR37" s="276"/>
      <c r="FFS37" s="276"/>
      <c r="FFT37" s="276"/>
      <c r="FFU37" s="276"/>
      <c r="FFV37" s="276"/>
      <c r="FFW37" s="276"/>
      <c r="FFX37" s="276"/>
      <c r="FFY37" s="276"/>
      <c r="FFZ37" s="276"/>
      <c r="FGA37" s="276"/>
      <c r="FGB37" s="276"/>
      <c r="FGC37" s="276"/>
      <c r="FGD37" s="276"/>
      <c r="FGE37" s="276"/>
      <c r="FGF37" s="276"/>
      <c r="FGG37" s="276"/>
      <c r="FGH37" s="276"/>
      <c r="FGI37" s="276"/>
      <c r="FGJ37" s="276"/>
      <c r="FGK37" s="276"/>
      <c r="FGL37" s="276"/>
      <c r="FGM37" s="276"/>
      <c r="FGN37" s="276"/>
      <c r="FGO37" s="276"/>
      <c r="FGP37" s="276"/>
      <c r="FGQ37" s="276"/>
      <c r="FGR37" s="276"/>
      <c r="FGS37" s="276"/>
      <c r="FGT37" s="276"/>
      <c r="FGU37" s="276"/>
      <c r="FGV37" s="276"/>
      <c r="FGW37" s="276"/>
      <c r="FGX37" s="276"/>
      <c r="FGY37" s="276"/>
      <c r="FGZ37" s="276"/>
      <c r="FHA37" s="276"/>
      <c r="FHB37" s="276"/>
      <c r="FHC37" s="276"/>
      <c r="FHD37" s="276"/>
      <c r="FHE37" s="276"/>
      <c r="FHF37" s="276"/>
      <c r="FHG37" s="276"/>
      <c r="FHH37" s="276"/>
      <c r="FHI37" s="276"/>
      <c r="FHJ37" s="276"/>
      <c r="FHK37" s="276"/>
      <c r="FHL37" s="276"/>
      <c r="FHM37" s="276"/>
      <c r="FHN37" s="276"/>
      <c r="FHO37" s="276"/>
      <c r="FHP37" s="276"/>
      <c r="FHQ37" s="276"/>
      <c r="FHR37" s="276"/>
      <c r="FHS37" s="276"/>
      <c r="FHT37" s="276"/>
      <c r="FHU37" s="276"/>
      <c r="FHV37" s="276"/>
      <c r="FHW37" s="276"/>
      <c r="FHX37" s="276"/>
      <c r="FHY37" s="276"/>
      <c r="FHZ37" s="276"/>
      <c r="FIA37" s="276"/>
      <c r="FIB37" s="276"/>
      <c r="FIC37" s="276"/>
      <c r="FID37" s="276"/>
      <c r="FIE37" s="276"/>
      <c r="FIF37" s="276"/>
      <c r="FIG37" s="276"/>
      <c r="FIH37" s="276"/>
      <c r="FII37" s="276"/>
      <c r="FIJ37" s="276"/>
      <c r="FIK37" s="276"/>
      <c r="FIL37" s="276"/>
      <c r="FIM37" s="276"/>
      <c r="FIN37" s="276"/>
      <c r="FIO37" s="276"/>
      <c r="FIP37" s="276"/>
      <c r="FIQ37" s="276"/>
      <c r="FIR37" s="276"/>
      <c r="FIS37" s="276"/>
      <c r="FIT37" s="276"/>
      <c r="FIU37" s="276"/>
      <c r="FIV37" s="276"/>
      <c r="FIW37" s="276"/>
      <c r="FIX37" s="276"/>
      <c r="FIY37" s="276"/>
      <c r="FIZ37" s="276"/>
      <c r="FJA37" s="276"/>
      <c r="FJB37" s="276"/>
      <c r="FJC37" s="276"/>
      <c r="FJD37" s="276"/>
      <c r="FJE37" s="276"/>
      <c r="FJF37" s="276"/>
      <c r="FJG37" s="276"/>
      <c r="FJH37" s="276"/>
      <c r="FJI37" s="276"/>
      <c r="FJJ37" s="276"/>
      <c r="FJK37" s="276"/>
      <c r="FJL37" s="276"/>
      <c r="FJM37" s="276"/>
      <c r="FJN37" s="276"/>
      <c r="FJO37" s="276"/>
      <c r="FJP37" s="276"/>
      <c r="FJQ37" s="276"/>
      <c r="FJR37" s="276"/>
      <c r="FJS37" s="276"/>
      <c r="FJT37" s="276"/>
      <c r="FJU37" s="276"/>
      <c r="FJV37" s="276"/>
      <c r="FJW37" s="276"/>
      <c r="FJX37" s="276"/>
      <c r="FJY37" s="276"/>
      <c r="FJZ37" s="276"/>
      <c r="FKA37" s="276"/>
      <c r="FKB37" s="276"/>
      <c r="FKC37" s="276"/>
      <c r="FKD37" s="276"/>
      <c r="FKE37" s="276"/>
      <c r="FKF37" s="276"/>
      <c r="FKG37" s="276"/>
      <c r="FKH37" s="276"/>
      <c r="FKI37" s="276"/>
      <c r="FKJ37" s="276"/>
      <c r="FKK37" s="276"/>
      <c r="FKL37" s="276"/>
      <c r="FKM37" s="276"/>
      <c r="FKN37" s="276"/>
      <c r="FKO37" s="276"/>
      <c r="FKP37" s="276"/>
      <c r="FKQ37" s="276"/>
      <c r="FKR37" s="276"/>
      <c r="FKS37" s="276"/>
      <c r="FKT37" s="276"/>
      <c r="FKU37" s="276"/>
      <c r="FKV37" s="276"/>
      <c r="FKW37" s="276"/>
      <c r="FKX37" s="276"/>
      <c r="FKY37" s="276"/>
      <c r="FKZ37" s="276"/>
      <c r="FLA37" s="276"/>
      <c r="FLB37" s="276"/>
      <c r="FLC37" s="276"/>
      <c r="FLD37" s="276"/>
      <c r="FLE37" s="276"/>
      <c r="FLF37" s="276"/>
      <c r="FLG37" s="276"/>
      <c r="FLH37" s="276"/>
      <c r="FLI37" s="276"/>
      <c r="FLJ37" s="276"/>
      <c r="FLK37" s="276"/>
      <c r="FLL37" s="276"/>
      <c r="FLM37" s="276"/>
      <c r="FLN37" s="276"/>
      <c r="FLO37" s="276"/>
      <c r="FLP37" s="276"/>
      <c r="FLQ37" s="276"/>
      <c r="FLR37" s="276"/>
      <c r="FLS37" s="276"/>
      <c r="FLT37" s="276"/>
      <c r="FLU37" s="276"/>
      <c r="FLV37" s="276"/>
      <c r="FLW37" s="276"/>
      <c r="FLX37" s="276"/>
      <c r="FLY37" s="276"/>
      <c r="FLZ37" s="276"/>
      <c r="FMA37" s="276"/>
      <c r="FMB37" s="276"/>
      <c r="FMC37" s="276"/>
      <c r="FMD37" s="276"/>
      <c r="FME37" s="276"/>
      <c r="FMF37" s="276"/>
      <c r="FMG37" s="276"/>
      <c r="FMH37" s="276"/>
      <c r="FMI37" s="276"/>
      <c r="FMJ37" s="276"/>
      <c r="FMK37" s="276"/>
      <c r="FML37" s="276"/>
      <c r="FMM37" s="276"/>
      <c r="FMN37" s="276"/>
      <c r="FMO37" s="276"/>
      <c r="FMP37" s="276"/>
      <c r="FMQ37" s="276"/>
      <c r="FMR37" s="276"/>
      <c r="FMS37" s="276"/>
      <c r="FMT37" s="276"/>
      <c r="FMU37" s="276"/>
      <c r="FMV37" s="276"/>
      <c r="FMW37" s="276"/>
      <c r="FMX37" s="276"/>
      <c r="FMY37" s="276"/>
      <c r="FMZ37" s="276"/>
      <c r="FNA37" s="276"/>
      <c r="FNB37" s="276"/>
      <c r="FNC37" s="276"/>
      <c r="FND37" s="276"/>
      <c r="FNE37" s="276"/>
      <c r="FNF37" s="276"/>
      <c r="FNG37" s="276"/>
      <c r="FNH37" s="276"/>
      <c r="FNI37" s="276"/>
      <c r="FNJ37" s="276"/>
      <c r="FNK37" s="276"/>
      <c r="FNL37" s="276"/>
      <c r="FNM37" s="276"/>
      <c r="FNN37" s="276"/>
      <c r="FNO37" s="276"/>
      <c r="FNP37" s="276"/>
      <c r="FNQ37" s="276"/>
      <c r="FNR37" s="276"/>
      <c r="FNS37" s="276"/>
      <c r="FNT37" s="276"/>
      <c r="FNU37" s="276"/>
      <c r="FNV37" s="276"/>
      <c r="FNW37" s="276"/>
      <c r="FNX37" s="276"/>
      <c r="FNY37" s="276"/>
      <c r="FNZ37" s="276"/>
      <c r="FOA37" s="276"/>
      <c r="FOB37" s="276"/>
      <c r="FOC37" s="276"/>
      <c r="FOD37" s="276"/>
      <c r="FOE37" s="276"/>
      <c r="FOF37" s="276"/>
      <c r="FOG37" s="276"/>
      <c r="FOH37" s="276"/>
      <c r="FOI37" s="276"/>
      <c r="FOJ37" s="276"/>
      <c r="FOK37" s="276"/>
      <c r="FOL37" s="276"/>
      <c r="FOM37" s="276"/>
      <c r="FON37" s="276"/>
      <c r="FOO37" s="276"/>
      <c r="FOP37" s="276"/>
      <c r="FOQ37" s="276"/>
      <c r="FOR37" s="276"/>
      <c r="FOS37" s="276"/>
      <c r="FOT37" s="276"/>
      <c r="FOU37" s="276"/>
      <c r="FOV37" s="276"/>
      <c r="FOW37" s="276"/>
      <c r="FOX37" s="276"/>
      <c r="FOY37" s="276"/>
      <c r="FOZ37" s="276"/>
      <c r="FPA37" s="276"/>
      <c r="FPB37" s="276"/>
      <c r="FPC37" s="276"/>
      <c r="FPD37" s="276"/>
      <c r="FPE37" s="276"/>
      <c r="FPF37" s="276"/>
      <c r="FPG37" s="276"/>
      <c r="FPH37" s="276"/>
      <c r="FPI37" s="276"/>
      <c r="FPJ37" s="276"/>
      <c r="FPK37" s="276"/>
      <c r="FPL37" s="276"/>
      <c r="FPM37" s="276"/>
      <c r="FPN37" s="276"/>
      <c r="FPO37" s="276"/>
      <c r="FPP37" s="276"/>
      <c r="FPQ37" s="276"/>
      <c r="FPR37" s="276"/>
      <c r="FPS37" s="276"/>
      <c r="FPT37" s="276"/>
      <c r="FPU37" s="276"/>
      <c r="FPV37" s="276"/>
      <c r="FPW37" s="276"/>
      <c r="FPX37" s="276"/>
      <c r="FPY37" s="276"/>
      <c r="FPZ37" s="276"/>
      <c r="FQA37" s="276"/>
      <c r="FQB37" s="276"/>
      <c r="FQC37" s="276"/>
      <c r="FQD37" s="276"/>
      <c r="FQE37" s="276"/>
      <c r="FQF37" s="276"/>
      <c r="FQG37" s="276"/>
      <c r="FQH37" s="276"/>
      <c r="FQI37" s="276"/>
      <c r="FQJ37" s="276"/>
      <c r="FQK37" s="276"/>
      <c r="FQL37" s="276"/>
      <c r="FQM37" s="276"/>
      <c r="FQN37" s="276"/>
      <c r="FQO37" s="276"/>
      <c r="FQP37" s="276"/>
      <c r="FQQ37" s="276"/>
      <c r="FQR37" s="276"/>
      <c r="FQS37" s="276"/>
      <c r="FQT37" s="276"/>
      <c r="FQU37" s="276"/>
      <c r="FQV37" s="276"/>
      <c r="FQW37" s="276"/>
      <c r="FQX37" s="276"/>
      <c r="FQY37" s="276"/>
      <c r="FQZ37" s="276"/>
      <c r="FRA37" s="276"/>
      <c r="FRB37" s="276"/>
      <c r="FRC37" s="276"/>
      <c r="FRD37" s="276"/>
      <c r="FRE37" s="276"/>
      <c r="FRF37" s="276"/>
      <c r="FRG37" s="276"/>
      <c r="FRH37" s="276"/>
      <c r="FRI37" s="276"/>
      <c r="FRJ37" s="276"/>
      <c r="FRK37" s="276"/>
      <c r="FRL37" s="276"/>
      <c r="FRM37" s="276"/>
      <c r="FRN37" s="276"/>
      <c r="FRO37" s="276"/>
      <c r="FRP37" s="276"/>
      <c r="FRQ37" s="276"/>
      <c r="FRR37" s="276"/>
      <c r="FRS37" s="276"/>
      <c r="FRT37" s="276"/>
      <c r="FRU37" s="276"/>
      <c r="FRV37" s="276"/>
      <c r="FRW37" s="276"/>
      <c r="FRX37" s="276"/>
      <c r="FRY37" s="276"/>
      <c r="FRZ37" s="276"/>
      <c r="FSA37" s="276"/>
      <c r="FSB37" s="276"/>
      <c r="FSC37" s="276"/>
      <c r="FSD37" s="276"/>
      <c r="FSE37" s="276"/>
      <c r="FSF37" s="276"/>
      <c r="FSG37" s="276"/>
      <c r="FSH37" s="276"/>
      <c r="FSI37" s="276"/>
      <c r="FSJ37" s="276"/>
      <c r="FSK37" s="276"/>
      <c r="FSL37" s="276"/>
      <c r="FSM37" s="276"/>
      <c r="FSN37" s="276"/>
      <c r="FSO37" s="276"/>
      <c r="FSP37" s="276"/>
      <c r="FSQ37" s="276"/>
      <c r="FSR37" s="276"/>
      <c r="FSS37" s="276"/>
      <c r="FST37" s="276"/>
      <c r="FSU37" s="276"/>
      <c r="FSV37" s="276"/>
      <c r="FSW37" s="276"/>
      <c r="FSX37" s="276"/>
      <c r="FSY37" s="276"/>
      <c r="FSZ37" s="276"/>
      <c r="FTA37" s="276"/>
      <c r="FTB37" s="276"/>
      <c r="FTC37" s="276"/>
      <c r="FTD37" s="276"/>
      <c r="FTE37" s="276"/>
      <c r="FTF37" s="276"/>
      <c r="FTG37" s="276"/>
      <c r="FTH37" s="276"/>
      <c r="FTI37" s="276"/>
      <c r="FTJ37" s="276"/>
      <c r="FTK37" s="276"/>
      <c r="FTL37" s="276"/>
      <c r="FTM37" s="276"/>
      <c r="FTN37" s="276"/>
      <c r="FTO37" s="276"/>
      <c r="FTP37" s="276"/>
      <c r="FTQ37" s="276"/>
      <c r="FTR37" s="276"/>
      <c r="FTS37" s="276"/>
      <c r="FTT37" s="276"/>
      <c r="FTU37" s="276"/>
      <c r="FTV37" s="276"/>
      <c r="FTW37" s="276"/>
      <c r="FTX37" s="276"/>
      <c r="FTY37" s="276"/>
      <c r="FTZ37" s="276"/>
      <c r="FUA37" s="276"/>
      <c r="FUB37" s="276"/>
      <c r="FUC37" s="276"/>
      <c r="FUD37" s="276"/>
      <c r="FUE37" s="276"/>
      <c r="FUF37" s="276"/>
      <c r="FUG37" s="276"/>
      <c r="FUH37" s="276"/>
      <c r="FUI37" s="276"/>
      <c r="FUJ37" s="276"/>
      <c r="FUK37" s="276"/>
      <c r="FUL37" s="276"/>
      <c r="FUM37" s="276"/>
      <c r="FUN37" s="276"/>
      <c r="FUO37" s="276"/>
      <c r="FUP37" s="276"/>
      <c r="FUQ37" s="276"/>
      <c r="FUR37" s="276"/>
      <c r="FUS37" s="276"/>
      <c r="FUT37" s="276"/>
      <c r="FUU37" s="276"/>
      <c r="FUV37" s="276"/>
      <c r="FUW37" s="276"/>
      <c r="FUX37" s="276"/>
      <c r="FUY37" s="276"/>
      <c r="FUZ37" s="276"/>
      <c r="FVA37" s="276"/>
      <c r="FVB37" s="276"/>
      <c r="FVC37" s="276"/>
      <c r="FVD37" s="276"/>
      <c r="FVE37" s="276"/>
      <c r="FVF37" s="276"/>
      <c r="FVG37" s="276"/>
      <c r="FVH37" s="276"/>
      <c r="FVI37" s="276"/>
      <c r="FVJ37" s="276"/>
      <c r="FVK37" s="276"/>
      <c r="FVL37" s="276"/>
      <c r="FVM37" s="276"/>
      <c r="FVN37" s="276"/>
      <c r="FVO37" s="276"/>
      <c r="FVP37" s="276"/>
      <c r="FVQ37" s="276"/>
      <c r="FVR37" s="276"/>
      <c r="FVS37" s="276"/>
      <c r="FVT37" s="276"/>
      <c r="FVU37" s="276"/>
      <c r="FVV37" s="276"/>
      <c r="FVW37" s="276"/>
      <c r="FVX37" s="276"/>
      <c r="FVY37" s="276"/>
      <c r="FVZ37" s="276"/>
      <c r="FWA37" s="276"/>
      <c r="FWB37" s="276"/>
      <c r="FWC37" s="276"/>
      <c r="FWD37" s="276"/>
      <c r="FWE37" s="276"/>
      <c r="FWF37" s="276"/>
      <c r="FWG37" s="276"/>
      <c r="FWH37" s="276"/>
      <c r="FWI37" s="276"/>
      <c r="FWJ37" s="276"/>
      <c r="FWK37" s="276"/>
      <c r="FWL37" s="276"/>
      <c r="FWM37" s="276"/>
      <c r="FWN37" s="276"/>
      <c r="FWO37" s="276"/>
      <c r="FWP37" s="276"/>
      <c r="FWQ37" s="276"/>
      <c r="FWR37" s="276"/>
      <c r="FWS37" s="276"/>
      <c r="FWT37" s="276"/>
      <c r="FWU37" s="276"/>
      <c r="FWV37" s="276"/>
      <c r="FWW37" s="276"/>
      <c r="FWX37" s="276"/>
      <c r="FWY37" s="276"/>
      <c r="FWZ37" s="276"/>
      <c r="FXA37" s="276"/>
      <c r="FXB37" s="276"/>
      <c r="FXC37" s="276"/>
      <c r="FXD37" s="276"/>
      <c r="FXE37" s="276"/>
      <c r="FXF37" s="276"/>
      <c r="FXG37" s="276"/>
      <c r="FXH37" s="276"/>
      <c r="FXI37" s="276"/>
      <c r="FXJ37" s="276"/>
      <c r="FXK37" s="276"/>
      <c r="FXL37" s="276"/>
      <c r="FXM37" s="276"/>
      <c r="FXN37" s="276"/>
      <c r="FXO37" s="276"/>
      <c r="FXP37" s="276"/>
      <c r="FXQ37" s="276"/>
      <c r="FXR37" s="276"/>
      <c r="FXS37" s="276"/>
      <c r="FXT37" s="276"/>
      <c r="FXU37" s="276"/>
      <c r="FXV37" s="276"/>
      <c r="FXW37" s="276"/>
      <c r="FXX37" s="276"/>
      <c r="FXY37" s="276"/>
      <c r="FXZ37" s="276"/>
      <c r="FYA37" s="276"/>
      <c r="FYB37" s="276"/>
      <c r="FYC37" s="276"/>
      <c r="FYD37" s="276"/>
      <c r="FYE37" s="276"/>
      <c r="FYF37" s="276"/>
      <c r="FYG37" s="276"/>
      <c r="FYH37" s="276"/>
      <c r="FYI37" s="276"/>
      <c r="FYJ37" s="276"/>
      <c r="FYK37" s="276"/>
      <c r="FYL37" s="276"/>
      <c r="FYM37" s="276"/>
      <c r="FYN37" s="276"/>
      <c r="FYO37" s="276"/>
      <c r="FYP37" s="276"/>
      <c r="FYQ37" s="276"/>
      <c r="FYR37" s="276"/>
      <c r="FYS37" s="276"/>
      <c r="FYT37" s="276"/>
      <c r="FYU37" s="276"/>
      <c r="FYV37" s="276"/>
      <c r="FYW37" s="276"/>
      <c r="FYX37" s="276"/>
      <c r="FYY37" s="276"/>
      <c r="FYZ37" s="276"/>
      <c r="FZA37" s="276"/>
      <c r="FZB37" s="276"/>
      <c r="FZC37" s="276"/>
      <c r="FZD37" s="276"/>
      <c r="FZE37" s="276"/>
      <c r="FZF37" s="276"/>
      <c r="FZG37" s="276"/>
      <c r="FZH37" s="276"/>
      <c r="FZI37" s="276"/>
      <c r="FZJ37" s="276"/>
      <c r="FZK37" s="276"/>
      <c r="FZL37" s="276"/>
      <c r="FZM37" s="276"/>
      <c r="FZN37" s="276"/>
      <c r="FZO37" s="276"/>
      <c r="FZP37" s="276"/>
      <c r="FZQ37" s="276"/>
      <c r="FZR37" s="276"/>
      <c r="FZS37" s="276"/>
      <c r="FZT37" s="276"/>
      <c r="FZU37" s="276"/>
      <c r="FZV37" s="276"/>
      <c r="FZW37" s="276"/>
      <c r="FZX37" s="276"/>
      <c r="FZY37" s="276"/>
      <c r="FZZ37" s="276"/>
      <c r="GAA37" s="276"/>
      <c r="GAB37" s="276"/>
      <c r="GAC37" s="276"/>
      <c r="GAD37" s="276"/>
      <c r="GAE37" s="276"/>
      <c r="GAF37" s="276"/>
      <c r="GAG37" s="276"/>
      <c r="GAH37" s="276"/>
      <c r="GAI37" s="276"/>
      <c r="GAJ37" s="276"/>
      <c r="GAK37" s="276"/>
      <c r="GAL37" s="276"/>
      <c r="GAM37" s="276"/>
      <c r="GAN37" s="276"/>
      <c r="GAO37" s="276"/>
      <c r="GAP37" s="276"/>
      <c r="GAQ37" s="276"/>
      <c r="GAR37" s="276"/>
      <c r="GAS37" s="276"/>
      <c r="GAT37" s="276"/>
      <c r="GAU37" s="276"/>
      <c r="GAV37" s="276"/>
      <c r="GAW37" s="276"/>
      <c r="GAX37" s="276"/>
      <c r="GAY37" s="276"/>
      <c r="GAZ37" s="276"/>
      <c r="GBA37" s="276"/>
      <c r="GBB37" s="276"/>
      <c r="GBC37" s="276"/>
      <c r="GBD37" s="276"/>
      <c r="GBE37" s="276"/>
      <c r="GBF37" s="276"/>
      <c r="GBG37" s="276"/>
      <c r="GBH37" s="276"/>
      <c r="GBI37" s="276"/>
      <c r="GBJ37" s="276"/>
      <c r="GBK37" s="276"/>
      <c r="GBL37" s="276"/>
      <c r="GBM37" s="276"/>
      <c r="GBN37" s="276"/>
      <c r="GBO37" s="276"/>
      <c r="GBP37" s="276"/>
      <c r="GBQ37" s="276"/>
      <c r="GBR37" s="276"/>
      <c r="GBS37" s="276"/>
      <c r="GBT37" s="276"/>
      <c r="GBU37" s="276"/>
      <c r="GBV37" s="276"/>
      <c r="GBW37" s="276"/>
      <c r="GBX37" s="276"/>
      <c r="GBY37" s="276"/>
      <c r="GBZ37" s="276"/>
      <c r="GCA37" s="276"/>
      <c r="GCB37" s="276"/>
      <c r="GCC37" s="276"/>
      <c r="GCD37" s="276"/>
      <c r="GCE37" s="276"/>
      <c r="GCF37" s="276"/>
      <c r="GCG37" s="276"/>
      <c r="GCH37" s="276"/>
      <c r="GCI37" s="276"/>
      <c r="GCJ37" s="276"/>
      <c r="GCK37" s="276"/>
      <c r="GCL37" s="276"/>
      <c r="GCM37" s="276"/>
      <c r="GCN37" s="276"/>
      <c r="GCO37" s="276"/>
      <c r="GCP37" s="276"/>
      <c r="GCQ37" s="276"/>
      <c r="GCR37" s="276"/>
      <c r="GCS37" s="276"/>
      <c r="GCT37" s="276"/>
      <c r="GCU37" s="276"/>
      <c r="GCV37" s="276"/>
      <c r="GCW37" s="276"/>
      <c r="GCX37" s="276"/>
      <c r="GCY37" s="276"/>
      <c r="GCZ37" s="276"/>
      <c r="GDA37" s="276"/>
      <c r="GDB37" s="276"/>
      <c r="GDC37" s="276"/>
      <c r="GDD37" s="276"/>
      <c r="GDE37" s="276"/>
      <c r="GDF37" s="276"/>
      <c r="GDG37" s="276"/>
      <c r="GDH37" s="276"/>
      <c r="GDI37" s="276"/>
      <c r="GDJ37" s="276"/>
      <c r="GDK37" s="276"/>
      <c r="GDL37" s="276"/>
      <c r="GDM37" s="276"/>
      <c r="GDN37" s="276"/>
      <c r="GDO37" s="276"/>
      <c r="GDP37" s="276"/>
      <c r="GDQ37" s="276"/>
      <c r="GDR37" s="276"/>
      <c r="GDS37" s="276"/>
      <c r="GDT37" s="276"/>
      <c r="GDU37" s="276"/>
      <c r="GDV37" s="276"/>
      <c r="GDW37" s="276"/>
      <c r="GDX37" s="276"/>
      <c r="GDY37" s="276"/>
      <c r="GDZ37" s="276"/>
      <c r="GEA37" s="276"/>
      <c r="GEB37" s="276"/>
      <c r="GEC37" s="276"/>
      <c r="GED37" s="276"/>
      <c r="GEE37" s="276"/>
      <c r="GEF37" s="276"/>
      <c r="GEG37" s="276"/>
      <c r="GEH37" s="276"/>
      <c r="GEI37" s="276"/>
      <c r="GEJ37" s="276"/>
      <c r="GEK37" s="276"/>
      <c r="GEL37" s="276"/>
      <c r="GEM37" s="276"/>
      <c r="GEN37" s="276"/>
      <c r="GEO37" s="276"/>
      <c r="GEP37" s="276"/>
      <c r="GEQ37" s="276"/>
      <c r="GER37" s="276"/>
      <c r="GES37" s="276"/>
      <c r="GET37" s="276"/>
      <c r="GEU37" s="276"/>
      <c r="GEV37" s="276"/>
      <c r="GEW37" s="276"/>
      <c r="GEX37" s="276"/>
      <c r="GEY37" s="276"/>
      <c r="GEZ37" s="276"/>
      <c r="GFA37" s="276"/>
      <c r="GFB37" s="276"/>
      <c r="GFC37" s="276"/>
      <c r="GFD37" s="276"/>
      <c r="GFE37" s="276"/>
      <c r="GFF37" s="276"/>
      <c r="GFG37" s="276"/>
      <c r="GFH37" s="276"/>
      <c r="GFI37" s="276"/>
      <c r="GFJ37" s="276"/>
      <c r="GFK37" s="276"/>
      <c r="GFL37" s="276"/>
      <c r="GFM37" s="276"/>
      <c r="GFN37" s="276"/>
      <c r="GFO37" s="276"/>
      <c r="GFP37" s="276"/>
      <c r="GFQ37" s="276"/>
      <c r="GFR37" s="276"/>
      <c r="GFS37" s="276"/>
      <c r="GFT37" s="276"/>
      <c r="GFU37" s="276"/>
      <c r="GFV37" s="276"/>
      <c r="GFW37" s="276"/>
      <c r="GFX37" s="276"/>
      <c r="GFY37" s="276"/>
      <c r="GFZ37" s="276"/>
      <c r="GGA37" s="276"/>
      <c r="GGB37" s="276"/>
      <c r="GGC37" s="276"/>
      <c r="GGD37" s="276"/>
      <c r="GGE37" s="276"/>
      <c r="GGF37" s="276"/>
      <c r="GGG37" s="276"/>
      <c r="GGH37" s="276"/>
      <c r="GGI37" s="276"/>
      <c r="GGJ37" s="276"/>
      <c r="GGK37" s="276"/>
      <c r="GGL37" s="276"/>
      <c r="GGM37" s="276"/>
      <c r="GGN37" s="276"/>
      <c r="GGO37" s="276"/>
      <c r="GGP37" s="276"/>
      <c r="GGQ37" s="276"/>
      <c r="GGR37" s="276"/>
      <c r="GGS37" s="276"/>
      <c r="GGT37" s="276"/>
      <c r="GGU37" s="276"/>
      <c r="GGV37" s="276"/>
      <c r="GGW37" s="276"/>
      <c r="GGX37" s="276"/>
      <c r="GGY37" s="276"/>
      <c r="GGZ37" s="276"/>
      <c r="GHA37" s="276"/>
      <c r="GHB37" s="276"/>
      <c r="GHC37" s="276"/>
      <c r="GHD37" s="276"/>
      <c r="GHE37" s="276"/>
      <c r="GHF37" s="276"/>
      <c r="GHG37" s="276"/>
      <c r="GHH37" s="276"/>
      <c r="GHI37" s="276"/>
      <c r="GHJ37" s="276"/>
      <c r="GHK37" s="276"/>
      <c r="GHL37" s="276"/>
      <c r="GHM37" s="276"/>
      <c r="GHN37" s="276"/>
      <c r="GHO37" s="276"/>
      <c r="GHP37" s="276"/>
      <c r="GHQ37" s="276"/>
      <c r="GHR37" s="276"/>
      <c r="GHS37" s="276"/>
      <c r="GHT37" s="276"/>
      <c r="GHU37" s="276"/>
      <c r="GHV37" s="276"/>
      <c r="GHW37" s="276"/>
      <c r="GHX37" s="276"/>
      <c r="GHY37" s="276"/>
      <c r="GHZ37" s="276"/>
      <c r="GIA37" s="276"/>
      <c r="GIB37" s="276"/>
      <c r="GIC37" s="276"/>
      <c r="GID37" s="276"/>
      <c r="GIE37" s="276"/>
      <c r="GIF37" s="276"/>
      <c r="GIG37" s="276"/>
      <c r="GIH37" s="276"/>
      <c r="GII37" s="276"/>
      <c r="GIJ37" s="276"/>
      <c r="GIK37" s="276"/>
      <c r="GIL37" s="276"/>
      <c r="GIM37" s="276"/>
      <c r="GIN37" s="276"/>
      <c r="GIO37" s="276"/>
      <c r="GIP37" s="276"/>
      <c r="GIQ37" s="276"/>
      <c r="GIR37" s="276"/>
      <c r="GIS37" s="276"/>
      <c r="GIT37" s="276"/>
      <c r="GIU37" s="276"/>
      <c r="GIV37" s="276"/>
      <c r="GIW37" s="276"/>
      <c r="GIX37" s="276"/>
      <c r="GIY37" s="276"/>
      <c r="GIZ37" s="276"/>
      <c r="GJA37" s="276"/>
      <c r="GJB37" s="276"/>
      <c r="GJC37" s="276"/>
      <c r="GJD37" s="276"/>
      <c r="GJE37" s="276"/>
      <c r="GJF37" s="276"/>
      <c r="GJG37" s="276"/>
      <c r="GJH37" s="276"/>
      <c r="GJI37" s="276"/>
      <c r="GJJ37" s="276"/>
      <c r="GJK37" s="276"/>
      <c r="GJL37" s="276"/>
      <c r="GJM37" s="276"/>
      <c r="GJN37" s="276"/>
      <c r="GJO37" s="276"/>
      <c r="GJP37" s="276"/>
      <c r="GJQ37" s="276"/>
      <c r="GJR37" s="276"/>
      <c r="GJS37" s="276"/>
      <c r="GJT37" s="276"/>
      <c r="GJU37" s="276"/>
      <c r="GJV37" s="276"/>
      <c r="GJW37" s="276"/>
      <c r="GJX37" s="276"/>
      <c r="GJY37" s="276"/>
      <c r="GJZ37" s="276"/>
      <c r="GKA37" s="276"/>
      <c r="GKB37" s="276"/>
      <c r="GKC37" s="276"/>
      <c r="GKD37" s="276"/>
      <c r="GKE37" s="276"/>
      <c r="GKF37" s="276"/>
      <c r="GKG37" s="276"/>
      <c r="GKH37" s="276"/>
      <c r="GKI37" s="276"/>
      <c r="GKJ37" s="276"/>
      <c r="GKK37" s="276"/>
      <c r="GKL37" s="276"/>
      <c r="GKM37" s="276"/>
      <c r="GKN37" s="276"/>
      <c r="GKO37" s="276"/>
      <c r="GKP37" s="276"/>
      <c r="GKQ37" s="276"/>
      <c r="GKR37" s="276"/>
      <c r="GKS37" s="276"/>
      <c r="GKT37" s="276"/>
      <c r="GKU37" s="276"/>
      <c r="GKV37" s="276"/>
      <c r="GKW37" s="276"/>
      <c r="GKX37" s="276"/>
      <c r="GKY37" s="276"/>
      <c r="GKZ37" s="276"/>
      <c r="GLA37" s="276"/>
      <c r="GLB37" s="276"/>
      <c r="GLC37" s="276"/>
      <c r="GLD37" s="276"/>
      <c r="GLE37" s="276"/>
      <c r="GLF37" s="276"/>
      <c r="GLG37" s="276"/>
      <c r="GLH37" s="276"/>
      <c r="GLI37" s="276"/>
      <c r="GLJ37" s="276"/>
      <c r="GLK37" s="276"/>
      <c r="GLL37" s="276"/>
      <c r="GLM37" s="276"/>
      <c r="GLN37" s="276"/>
      <c r="GLO37" s="276"/>
      <c r="GLP37" s="276"/>
      <c r="GLQ37" s="276"/>
      <c r="GLR37" s="276"/>
      <c r="GLS37" s="276"/>
      <c r="GLT37" s="276"/>
      <c r="GLU37" s="276"/>
      <c r="GLV37" s="276"/>
      <c r="GLW37" s="276"/>
      <c r="GLX37" s="276"/>
      <c r="GLY37" s="276"/>
      <c r="GLZ37" s="276"/>
      <c r="GMA37" s="276"/>
      <c r="GMB37" s="276"/>
      <c r="GMC37" s="276"/>
      <c r="GMD37" s="276"/>
      <c r="GME37" s="276"/>
      <c r="GMF37" s="276"/>
      <c r="GMG37" s="276"/>
      <c r="GMH37" s="276"/>
      <c r="GMI37" s="276"/>
      <c r="GMJ37" s="276"/>
      <c r="GMK37" s="276"/>
      <c r="GML37" s="276"/>
      <c r="GMM37" s="276"/>
      <c r="GMN37" s="276"/>
      <c r="GMO37" s="276"/>
      <c r="GMP37" s="276"/>
      <c r="GMQ37" s="276"/>
      <c r="GMR37" s="276"/>
      <c r="GMS37" s="276"/>
      <c r="GMT37" s="276"/>
      <c r="GMU37" s="276"/>
      <c r="GMV37" s="276"/>
      <c r="GMW37" s="276"/>
      <c r="GMX37" s="276"/>
      <c r="GMY37" s="276"/>
      <c r="GMZ37" s="276"/>
      <c r="GNA37" s="276"/>
      <c r="GNB37" s="276"/>
      <c r="GNC37" s="276"/>
      <c r="GND37" s="276"/>
      <c r="GNE37" s="276"/>
      <c r="GNF37" s="276"/>
      <c r="GNG37" s="276"/>
      <c r="GNH37" s="276"/>
      <c r="GNI37" s="276"/>
      <c r="GNJ37" s="276"/>
      <c r="GNK37" s="276"/>
      <c r="GNL37" s="276"/>
      <c r="GNM37" s="276"/>
      <c r="GNN37" s="276"/>
      <c r="GNO37" s="276"/>
      <c r="GNP37" s="276"/>
      <c r="GNQ37" s="276"/>
      <c r="GNR37" s="276"/>
      <c r="GNS37" s="276"/>
      <c r="GNT37" s="276"/>
      <c r="GNU37" s="276"/>
      <c r="GNV37" s="276"/>
      <c r="GNW37" s="276"/>
      <c r="GNX37" s="276"/>
      <c r="GNY37" s="276"/>
      <c r="GNZ37" s="276"/>
      <c r="GOA37" s="276"/>
      <c r="GOB37" s="276"/>
      <c r="GOC37" s="276"/>
      <c r="GOD37" s="276"/>
      <c r="GOE37" s="276"/>
      <c r="GOF37" s="276"/>
      <c r="GOG37" s="276"/>
      <c r="GOH37" s="276"/>
      <c r="GOI37" s="276"/>
      <c r="GOJ37" s="276"/>
      <c r="GOK37" s="276"/>
      <c r="GOL37" s="276"/>
      <c r="GOM37" s="276"/>
      <c r="GON37" s="276"/>
      <c r="GOO37" s="276"/>
      <c r="GOP37" s="276"/>
      <c r="GOQ37" s="276"/>
      <c r="GOR37" s="276"/>
      <c r="GOS37" s="276"/>
      <c r="GOT37" s="276"/>
      <c r="GOU37" s="276"/>
      <c r="GOV37" s="276"/>
      <c r="GOW37" s="276"/>
      <c r="GOX37" s="276"/>
      <c r="GOY37" s="276"/>
      <c r="GOZ37" s="276"/>
      <c r="GPA37" s="276"/>
      <c r="GPB37" s="276"/>
      <c r="GPC37" s="276"/>
      <c r="GPD37" s="276"/>
      <c r="GPE37" s="276"/>
      <c r="GPF37" s="276"/>
      <c r="GPG37" s="276"/>
      <c r="GPH37" s="276"/>
      <c r="GPI37" s="276"/>
      <c r="GPJ37" s="276"/>
      <c r="GPK37" s="276"/>
      <c r="GPL37" s="276"/>
      <c r="GPM37" s="276"/>
      <c r="GPN37" s="276"/>
      <c r="GPO37" s="276"/>
      <c r="GPP37" s="276"/>
      <c r="GPQ37" s="276"/>
      <c r="GPR37" s="276"/>
      <c r="GPS37" s="276"/>
      <c r="GPT37" s="276"/>
      <c r="GPU37" s="276"/>
      <c r="GPV37" s="276"/>
      <c r="GPW37" s="276"/>
      <c r="GPX37" s="276"/>
      <c r="GPY37" s="276"/>
      <c r="GPZ37" s="276"/>
      <c r="GQA37" s="276"/>
      <c r="GQB37" s="276"/>
      <c r="GQC37" s="276"/>
      <c r="GQD37" s="276"/>
      <c r="GQE37" s="276"/>
      <c r="GQF37" s="276"/>
      <c r="GQG37" s="276"/>
      <c r="GQH37" s="276"/>
      <c r="GQI37" s="276"/>
      <c r="GQJ37" s="276"/>
      <c r="GQK37" s="276"/>
      <c r="GQL37" s="276"/>
      <c r="GQM37" s="276"/>
      <c r="GQN37" s="276"/>
      <c r="GQO37" s="276"/>
      <c r="GQP37" s="276"/>
      <c r="GQQ37" s="276"/>
      <c r="GQR37" s="276"/>
      <c r="GQS37" s="276"/>
      <c r="GQT37" s="276"/>
      <c r="GQU37" s="276"/>
      <c r="GQV37" s="276"/>
      <c r="GQW37" s="276"/>
      <c r="GQX37" s="276"/>
      <c r="GQY37" s="276"/>
      <c r="GQZ37" s="276"/>
      <c r="GRA37" s="276"/>
      <c r="GRB37" s="276"/>
      <c r="GRC37" s="276"/>
      <c r="GRD37" s="276"/>
      <c r="GRE37" s="276"/>
      <c r="GRF37" s="276"/>
      <c r="GRG37" s="276"/>
      <c r="GRH37" s="276"/>
      <c r="GRI37" s="276"/>
      <c r="GRJ37" s="276"/>
      <c r="GRK37" s="276"/>
      <c r="GRL37" s="276"/>
      <c r="GRM37" s="276"/>
      <c r="GRN37" s="276"/>
      <c r="GRO37" s="276"/>
      <c r="GRP37" s="276"/>
      <c r="GRQ37" s="276"/>
      <c r="GRR37" s="276"/>
      <c r="GRS37" s="276"/>
      <c r="GRT37" s="276"/>
      <c r="GRU37" s="276"/>
      <c r="GRV37" s="276"/>
      <c r="GRW37" s="276"/>
      <c r="GRX37" s="276"/>
      <c r="GRY37" s="276"/>
      <c r="GRZ37" s="276"/>
      <c r="GSA37" s="276"/>
      <c r="GSB37" s="276"/>
      <c r="GSC37" s="276"/>
      <c r="GSD37" s="276"/>
      <c r="GSE37" s="276"/>
      <c r="GSF37" s="276"/>
      <c r="GSG37" s="276"/>
      <c r="GSH37" s="276"/>
      <c r="GSI37" s="276"/>
      <c r="GSJ37" s="276"/>
      <c r="GSK37" s="276"/>
      <c r="GSL37" s="276"/>
      <c r="GSM37" s="276"/>
      <c r="GSN37" s="276"/>
      <c r="GSO37" s="276"/>
      <c r="GSP37" s="276"/>
      <c r="GSQ37" s="276"/>
      <c r="GSR37" s="276"/>
      <c r="GSS37" s="276"/>
      <c r="GST37" s="276"/>
      <c r="GSU37" s="276"/>
      <c r="GSV37" s="276"/>
      <c r="GSW37" s="276"/>
      <c r="GSX37" s="276"/>
      <c r="GSY37" s="276"/>
      <c r="GSZ37" s="276"/>
      <c r="GTA37" s="276"/>
      <c r="GTB37" s="276"/>
      <c r="GTC37" s="276"/>
      <c r="GTD37" s="276"/>
      <c r="GTE37" s="276"/>
      <c r="GTF37" s="276"/>
      <c r="GTG37" s="276"/>
      <c r="GTH37" s="276"/>
      <c r="GTI37" s="276"/>
      <c r="GTJ37" s="276"/>
      <c r="GTK37" s="276"/>
      <c r="GTL37" s="276"/>
      <c r="GTM37" s="276"/>
      <c r="GTN37" s="276"/>
      <c r="GTO37" s="276"/>
      <c r="GTP37" s="276"/>
      <c r="GTQ37" s="276"/>
      <c r="GTR37" s="276"/>
      <c r="GTS37" s="276"/>
      <c r="GTT37" s="276"/>
      <c r="GTU37" s="276"/>
      <c r="GTV37" s="276"/>
      <c r="GTW37" s="276"/>
      <c r="GTX37" s="276"/>
      <c r="GTY37" s="276"/>
      <c r="GTZ37" s="276"/>
      <c r="GUA37" s="276"/>
      <c r="GUB37" s="276"/>
      <c r="GUC37" s="276"/>
      <c r="GUD37" s="276"/>
      <c r="GUE37" s="276"/>
      <c r="GUF37" s="276"/>
      <c r="GUG37" s="276"/>
      <c r="GUH37" s="276"/>
      <c r="GUI37" s="276"/>
      <c r="GUJ37" s="276"/>
      <c r="GUK37" s="276"/>
      <c r="GUL37" s="276"/>
      <c r="GUM37" s="276"/>
      <c r="GUN37" s="276"/>
      <c r="GUO37" s="276"/>
      <c r="GUP37" s="276"/>
      <c r="GUQ37" s="276"/>
      <c r="GUR37" s="276"/>
      <c r="GUS37" s="276"/>
      <c r="GUT37" s="276"/>
      <c r="GUU37" s="276"/>
      <c r="GUV37" s="276"/>
      <c r="GUW37" s="276"/>
      <c r="GUX37" s="276"/>
      <c r="GUY37" s="276"/>
      <c r="GUZ37" s="276"/>
      <c r="GVA37" s="276"/>
      <c r="GVB37" s="276"/>
      <c r="GVC37" s="276"/>
      <c r="GVD37" s="276"/>
      <c r="GVE37" s="276"/>
      <c r="GVF37" s="276"/>
      <c r="GVG37" s="276"/>
      <c r="GVH37" s="276"/>
      <c r="GVI37" s="276"/>
      <c r="GVJ37" s="276"/>
      <c r="GVK37" s="276"/>
      <c r="GVL37" s="276"/>
      <c r="GVM37" s="276"/>
      <c r="GVN37" s="276"/>
      <c r="GVO37" s="276"/>
      <c r="GVP37" s="276"/>
      <c r="GVQ37" s="276"/>
      <c r="GVR37" s="276"/>
      <c r="GVS37" s="276"/>
      <c r="GVT37" s="276"/>
      <c r="GVU37" s="276"/>
      <c r="GVV37" s="276"/>
      <c r="GVW37" s="276"/>
      <c r="GVX37" s="276"/>
      <c r="GVY37" s="276"/>
      <c r="GVZ37" s="276"/>
      <c r="GWA37" s="276"/>
      <c r="GWB37" s="276"/>
      <c r="GWC37" s="276"/>
      <c r="GWD37" s="276"/>
      <c r="GWE37" s="276"/>
      <c r="GWF37" s="276"/>
      <c r="GWG37" s="276"/>
      <c r="GWH37" s="276"/>
      <c r="GWI37" s="276"/>
      <c r="GWJ37" s="276"/>
      <c r="GWK37" s="276"/>
      <c r="GWL37" s="276"/>
      <c r="GWM37" s="276"/>
      <c r="GWN37" s="276"/>
      <c r="GWO37" s="276"/>
      <c r="GWP37" s="276"/>
      <c r="GWQ37" s="276"/>
      <c r="GWR37" s="276"/>
      <c r="GWS37" s="276"/>
      <c r="GWT37" s="276"/>
      <c r="GWU37" s="276"/>
      <c r="GWV37" s="276"/>
      <c r="GWW37" s="276"/>
      <c r="GWX37" s="276"/>
      <c r="GWY37" s="276"/>
      <c r="GWZ37" s="276"/>
      <c r="GXA37" s="276"/>
      <c r="GXB37" s="276"/>
      <c r="GXC37" s="276"/>
      <c r="GXD37" s="276"/>
      <c r="GXE37" s="276"/>
      <c r="GXF37" s="276"/>
      <c r="GXG37" s="276"/>
      <c r="GXH37" s="276"/>
      <c r="GXI37" s="276"/>
      <c r="GXJ37" s="276"/>
      <c r="GXK37" s="276"/>
      <c r="GXL37" s="276"/>
      <c r="GXM37" s="276"/>
      <c r="GXN37" s="276"/>
      <c r="GXO37" s="276"/>
      <c r="GXP37" s="276"/>
      <c r="GXQ37" s="276"/>
      <c r="GXR37" s="276"/>
      <c r="GXS37" s="276"/>
      <c r="GXT37" s="276"/>
      <c r="GXU37" s="276"/>
      <c r="GXV37" s="276"/>
      <c r="GXW37" s="276"/>
      <c r="GXX37" s="276"/>
      <c r="GXY37" s="276"/>
      <c r="GXZ37" s="276"/>
      <c r="GYA37" s="276"/>
      <c r="GYB37" s="276"/>
      <c r="GYC37" s="276"/>
      <c r="GYD37" s="276"/>
      <c r="GYE37" s="276"/>
      <c r="GYF37" s="276"/>
      <c r="GYG37" s="276"/>
      <c r="GYH37" s="276"/>
      <c r="GYI37" s="276"/>
      <c r="GYJ37" s="276"/>
      <c r="GYK37" s="276"/>
      <c r="GYL37" s="276"/>
      <c r="GYM37" s="276"/>
      <c r="GYN37" s="276"/>
      <c r="GYO37" s="276"/>
      <c r="GYP37" s="276"/>
      <c r="GYQ37" s="276"/>
      <c r="GYR37" s="276"/>
      <c r="GYS37" s="276"/>
      <c r="GYT37" s="276"/>
      <c r="GYU37" s="276"/>
      <c r="GYV37" s="276"/>
      <c r="GYW37" s="276"/>
      <c r="GYX37" s="276"/>
      <c r="GYY37" s="276"/>
      <c r="GYZ37" s="276"/>
      <c r="GZA37" s="276"/>
      <c r="GZB37" s="276"/>
      <c r="GZC37" s="276"/>
      <c r="GZD37" s="276"/>
      <c r="GZE37" s="276"/>
      <c r="GZF37" s="276"/>
      <c r="GZG37" s="276"/>
      <c r="GZH37" s="276"/>
      <c r="GZI37" s="276"/>
      <c r="GZJ37" s="276"/>
      <c r="GZK37" s="276"/>
      <c r="GZL37" s="276"/>
      <c r="GZM37" s="276"/>
      <c r="GZN37" s="276"/>
      <c r="GZO37" s="276"/>
      <c r="GZP37" s="276"/>
      <c r="GZQ37" s="276"/>
      <c r="GZR37" s="276"/>
      <c r="GZS37" s="276"/>
      <c r="GZT37" s="276"/>
      <c r="GZU37" s="276"/>
      <c r="GZV37" s="276"/>
      <c r="GZW37" s="276"/>
      <c r="GZX37" s="276"/>
      <c r="GZY37" s="276"/>
      <c r="GZZ37" s="276"/>
      <c r="HAA37" s="276"/>
      <c r="HAB37" s="276"/>
      <c r="HAC37" s="276"/>
      <c r="HAD37" s="276"/>
      <c r="HAE37" s="276"/>
      <c r="HAF37" s="276"/>
      <c r="HAG37" s="276"/>
      <c r="HAH37" s="276"/>
      <c r="HAI37" s="276"/>
      <c r="HAJ37" s="276"/>
      <c r="HAK37" s="276"/>
      <c r="HAL37" s="276"/>
      <c r="HAM37" s="276"/>
      <c r="HAN37" s="276"/>
      <c r="HAO37" s="276"/>
      <c r="HAP37" s="276"/>
      <c r="HAQ37" s="276"/>
      <c r="HAR37" s="276"/>
      <c r="HAS37" s="276"/>
      <c r="HAT37" s="276"/>
      <c r="HAU37" s="276"/>
      <c r="HAV37" s="276"/>
      <c r="HAW37" s="276"/>
      <c r="HAX37" s="276"/>
      <c r="HAY37" s="276"/>
      <c r="HAZ37" s="276"/>
      <c r="HBA37" s="276"/>
      <c r="HBB37" s="276"/>
      <c r="HBC37" s="276"/>
      <c r="HBD37" s="276"/>
      <c r="HBE37" s="276"/>
      <c r="HBF37" s="276"/>
      <c r="HBG37" s="276"/>
      <c r="HBH37" s="276"/>
      <c r="HBI37" s="276"/>
      <c r="HBJ37" s="276"/>
      <c r="HBK37" s="276"/>
      <c r="HBL37" s="276"/>
      <c r="HBM37" s="276"/>
      <c r="HBN37" s="276"/>
      <c r="HBO37" s="276"/>
      <c r="HBP37" s="276"/>
      <c r="HBQ37" s="276"/>
      <c r="HBR37" s="276"/>
      <c r="HBS37" s="276"/>
      <c r="HBT37" s="276"/>
      <c r="HBU37" s="276"/>
      <c r="HBV37" s="276"/>
      <c r="HBW37" s="276"/>
      <c r="HBX37" s="276"/>
      <c r="HBY37" s="276"/>
      <c r="HBZ37" s="276"/>
      <c r="HCA37" s="276"/>
      <c r="HCB37" s="276"/>
      <c r="HCC37" s="276"/>
      <c r="HCD37" s="276"/>
      <c r="HCE37" s="276"/>
      <c r="HCF37" s="276"/>
      <c r="HCG37" s="276"/>
      <c r="HCH37" s="276"/>
      <c r="HCI37" s="276"/>
      <c r="HCJ37" s="276"/>
      <c r="HCK37" s="276"/>
      <c r="HCL37" s="276"/>
      <c r="HCM37" s="276"/>
      <c r="HCN37" s="276"/>
      <c r="HCO37" s="276"/>
      <c r="HCP37" s="276"/>
      <c r="HCQ37" s="276"/>
      <c r="HCR37" s="276"/>
      <c r="HCS37" s="276"/>
      <c r="HCT37" s="276"/>
      <c r="HCU37" s="276"/>
      <c r="HCV37" s="276"/>
      <c r="HCW37" s="276"/>
      <c r="HCX37" s="276"/>
      <c r="HCY37" s="276"/>
      <c r="HCZ37" s="276"/>
      <c r="HDA37" s="276"/>
      <c r="HDB37" s="276"/>
      <c r="HDC37" s="276"/>
      <c r="HDD37" s="276"/>
      <c r="HDE37" s="276"/>
      <c r="HDF37" s="276"/>
      <c r="HDG37" s="276"/>
      <c r="HDH37" s="276"/>
      <c r="HDI37" s="276"/>
      <c r="HDJ37" s="276"/>
      <c r="HDK37" s="276"/>
      <c r="HDL37" s="276"/>
      <c r="HDM37" s="276"/>
      <c r="HDN37" s="276"/>
      <c r="HDO37" s="276"/>
      <c r="HDP37" s="276"/>
      <c r="HDQ37" s="276"/>
      <c r="HDR37" s="276"/>
      <c r="HDS37" s="276"/>
      <c r="HDT37" s="276"/>
      <c r="HDU37" s="276"/>
      <c r="HDV37" s="276"/>
      <c r="HDW37" s="276"/>
      <c r="HDX37" s="276"/>
      <c r="HDY37" s="276"/>
      <c r="HDZ37" s="276"/>
      <c r="HEA37" s="276"/>
      <c r="HEB37" s="276"/>
      <c r="HEC37" s="276"/>
      <c r="HED37" s="276"/>
      <c r="HEE37" s="276"/>
      <c r="HEF37" s="276"/>
      <c r="HEG37" s="276"/>
      <c r="HEH37" s="276"/>
      <c r="HEI37" s="276"/>
      <c r="HEJ37" s="276"/>
      <c r="HEK37" s="276"/>
      <c r="HEL37" s="276"/>
      <c r="HEM37" s="276"/>
      <c r="HEN37" s="276"/>
      <c r="HEO37" s="276"/>
      <c r="HEP37" s="276"/>
      <c r="HEQ37" s="276"/>
      <c r="HER37" s="276"/>
      <c r="HES37" s="276"/>
      <c r="HET37" s="276"/>
      <c r="HEU37" s="276"/>
      <c r="HEV37" s="276"/>
      <c r="HEW37" s="276"/>
      <c r="HEX37" s="276"/>
      <c r="HEY37" s="276"/>
      <c r="HEZ37" s="276"/>
      <c r="HFA37" s="276"/>
      <c r="HFB37" s="276"/>
      <c r="HFC37" s="276"/>
      <c r="HFD37" s="276"/>
      <c r="HFE37" s="276"/>
      <c r="HFF37" s="276"/>
      <c r="HFG37" s="276"/>
      <c r="HFH37" s="276"/>
      <c r="HFI37" s="276"/>
      <c r="HFJ37" s="276"/>
      <c r="HFK37" s="276"/>
      <c r="HFL37" s="276"/>
      <c r="HFM37" s="276"/>
      <c r="HFN37" s="276"/>
      <c r="HFO37" s="276"/>
      <c r="HFP37" s="276"/>
      <c r="HFQ37" s="276"/>
      <c r="HFR37" s="276"/>
      <c r="HFS37" s="276"/>
      <c r="HFT37" s="276"/>
      <c r="HFU37" s="276"/>
      <c r="HFV37" s="276"/>
      <c r="HFW37" s="276"/>
      <c r="HFX37" s="276"/>
      <c r="HFY37" s="276"/>
      <c r="HFZ37" s="276"/>
      <c r="HGA37" s="276"/>
      <c r="HGB37" s="276"/>
      <c r="HGC37" s="276"/>
      <c r="HGD37" s="276"/>
      <c r="HGE37" s="276"/>
      <c r="HGF37" s="276"/>
      <c r="HGG37" s="276"/>
      <c r="HGH37" s="276"/>
      <c r="HGI37" s="276"/>
      <c r="HGJ37" s="276"/>
      <c r="HGK37" s="276"/>
      <c r="HGL37" s="276"/>
      <c r="HGM37" s="276"/>
      <c r="HGN37" s="276"/>
      <c r="HGO37" s="276"/>
      <c r="HGP37" s="276"/>
      <c r="HGQ37" s="276"/>
      <c r="HGR37" s="276"/>
      <c r="HGS37" s="276"/>
      <c r="HGT37" s="276"/>
      <c r="HGU37" s="276"/>
      <c r="HGV37" s="276"/>
      <c r="HGW37" s="276"/>
      <c r="HGX37" s="276"/>
      <c r="HGY37" s="276"/>
      <c r="HGZ37" s="276"/>
      <c r="HHA37" s="276"/>
      <c r="HHB37" s="276"/>
      <c r="HHC37" s="276"/>
      <c r="HHD37" s="276"/>
      <c r="HHE37" s="276"/>
      <c r="HHF37" s="276"/>
      <c r="HHG37" s="276"/>
      <c r="HHH37" s="276"/>
      <c r="HHI37" s="276"/>
      <c r="HHJ37" s="276"/>
      <c r="HHK37" s="276"/>
      <c r="HHL37" s="276"/>
      <c r="HHM37" s="276"/>
      <c r="HHN37" s="276"/>
      <c r="HHO37" s="276"/>
      <c r="HHP37" s="276"/>
      <c r="HHQ37" s="276"/>
      <c r="HHR37" s="276"/>
      <c r="HHS37" s="276"/>
      <c r="HHT37" s="276"/>
      <c r="HHU37" s="276"/>
      <c r="HHV37" s="276"/>
      <c r="HHW37" s="276"/>
      <c r="HHX37" s="276"/>
      <c r="HHY37" s="276"/>
      <c r="HHZ37" s="276"/>
      <c r="HIA37" s="276"/>
      <c r="HIB37" s="276"/>
      <c r="HIC37" s="276"/>
      <c r="HID37" s="276"/>
      <c r="HIE37" s="276"/>
      <c r="HIF37" s="276"/>
      <c r="HIG37" s="276"/>
      <c r="HIH37" s="276"/>
      <c r="HII37" s="276"/>
      <c r="HIJ37" s="276"/>
      <c r="HIK37" s="276"/>
      <c r="HIL37" s="276"/>
      <c r="HIM37" s="276"/>
      <c r="HIN37" s="276"/>
      <c r="HIO37" s="276"/>
      <c r="HIP37" s="276"/>
      <c r="HIQ37" s="276"/>
      <c r="HIR37" s="276"/>
      <c r="HIS37" s="276"/>
      <c r="HIT37" s="276"/>
      <c r="HIU37" s="276"/>
      <c r="HIV37" s="276"/>
      <c r="HIW37" s="276"/>
      <c r="HIX37" s="276"/>
      <c r="HIY37" s="276"/>
      <c r="HIZ37" s="276"/>
      <c r="HJA37" s="276"/>
      <c r="HJB37" s="276"/>
      <c r="HJC37" s="276"/>
      <c r="HJD37" s="276"/>
      <c r="HJE37" s="276"/>
      <c r="HJF37" s="276"/>
      <c r="HJG37" s="276"/>
      <c r="HJH37" s="276"/>
      <c r="HJI37" s="276"/>
      <c r="HJJ37" s="276"/>
      <c r="HJK37" s="276"/>
      <c r="HJL37" s="276"/>
      <c r="HJM37" s="276"/>
      <c r="HJN37" s="276"/>
      <c r="HJO37" s="276"/>
      <c r="HJP37" s="276"/>
      <c r="HJQ37" s="276"/>
      <c r="HJR37" s="276"/>
      <c r="HJS37" s="276"/>
      <c r="HJT37" s="276"/>
      <c r="HJU37" s="276"/>
      <c r="HJV37" s="276"/>
      <c r="HJW37" s="276"/>
      <c r="HJX37" s="276"/>
      <c r="HJY37" s="276"/>
      <c r="HJZ37" s="276"/>
      <c r="HKA37" s="276"/>
      <c r="HKB37" s="276"/>
      <c r="HKC37" s="276"/>
      <c r="HKD37" s="276"/>
      <c r="HKE37" s="276"/>
      <c r="HKF37" s="276"/>
      <c r="HKG37" s="276"/>
      <c r="HKH37" s="276"/>
      <c r="HKI37" s="276"/>
      <c r="HKJ37" s="276"/>
      <c r="HKK37" s="276"/>
      <c r="HKL37" s="276"/>
      <c r="HKM37" s="276"/>
      <c r="HKN37" s="276"/>
      <c r="HKO37" s="276"/>
      <c r="HKP37" s="276"/>
      <c r="HKQ37" s="276"/>
      <c r="HKR37" s="276"/>
      <c r="HKS37" s="276"/>
      <c r="HKT37" s="276"/>
      <c r="HKU37" s="276"/>
      <c r="HKV37" s="276"/>
      <c r="HKW37" s="276"/>
      <c r="HKX37" s="276"/>
      <c r="HKY37" s="276"/>
      <c r="HKZ37" s="276"/>
      <c r="HLA37" s="276"/>
      <c r="HLB37" s="276"/>
      <c r="HLC37" s="276"/>
      <c r="HLD37" s="276"/>
      <c r="HLE37" s="276"/>
      <c r="HLF37" s="276"/>
      <c r="HLG37" s="276"/>
      <c r="HLH37" s="276"/>
      <c r="HLI37" s="276"/>
      <c r="HLJ37" s="276"/>
      <c r="HLK37" s="276"/>
      <c r="HLL37" s="276"/>
      <c r="HLM37" s="276"/>
      <c r="HLN37" s="276"/>
      <c r="HLO37" s="276"/>
      <c r="HLP37" s="276"/>
      <c r="HLQ37" s="276"/>
      <c r="HLR37" s="276"/>
      <c r="HLS37" s="276"/>
      <c r="HLT37" s="276"/>
      <c r="HLU37" s="276"/>
      <c r="HLV37" s="276"/>
      <c r="HLW37" s="276"/>
      <c r="HLX37" s="276"/>
      <c r="HLY37" s="276"/>
      <c r="HLZ37" s="276"/>
      <c r="HMA37" s="276"/>
      <c r="HMB37" s="276"/>
      <c r="HMC37" s="276"/>
      <c r="HMD37" s="276"/>
      <c r="HME37" s="276"/>
      <c r="HMF37" s="276"/>
      <c r="HMG37" s="276"/>
      <c r="HMH37" s="276"/>
      <c r="HMI37" s="276"/>
      <c r="HMJ37" s="276"/>
      <c r="HMK37" s="276"/>
      <c r="HML37" s="276"/>
      <c r="HMM37" s="276"/>
      <c r="HMN37" s="276"/>
      <c r="HMO37" s="276"/>
      <c r="HMP37" s="276"/>
      <c r="HMQ37" s="276"/>
      <c r="HMR37" s="276"/>
      <c r="HMS37" s="276"/>
      <c r="HMT37" s="276"/>
      <c r="HMU37" s="276"/>
      <c r="HMV37" s="276"/>
      <c r="HMW37" s="276"/>
      <c r="HMX37" s="276"/>
      <c r="HMY37" s="276"/>
      <c r="HMZ37" s="276"/>
      <c r="HNA37" s="276"/>
      <c r="HNB37" s="276"/>
      <c r="HNC37" s="276"/>
      <c r="HND37" s="276"/>
      <c r="HNE37" s="276"/>
      <c r="HNF37" s="276"/>
      <c r="HNG37" s="276"/>
      <c r="HNH37" s="276"/>
      <c r="HNI37" s="276"/>
      <c r="HNJ37" s="276"/>
      <c r="HNK37" s="276"/>
      <c r="HNL37" s="276"/>
      <c r="HNM37" s="276"/>
      <c r="HNN37" s="276"/>
      <c r="HNO37" s="276"/>
      <c r="HNP37" s="276"/>
      <c r="HNQ37" s="276"/>
      <c r="HNR37" s="276"/>
      <c r="HNS37" s="276"/>
      <c r="HNT37" s="276"/>
      <c r="HNU37" s="276"/>
      <c r="HNV37" s="276"/>
      <c r="HNW37" s="276"/>
      <c r="HNX37" s="276"/>
      <c r="HNY37" s="276"/>
      <c r="HNZ37" s="276"/>
      <c r="HOA37" s="276"/>
      <c r="HOB37" s="276"/>
      <c r="HOC37" s="276"/>
      <c r="HOD37" s="276"/>
      <c r="HOE37" s="276"/>
      <c r="HOF37" s="276"/>
      <c r="HOG37" s="276"/>
      <c r="HOH37" s="276"/>
      <c r="HOI37" s="276"/>
      <c r="HOJ37" s="276"/>
      <c r="HOK37" s="276"/>
      <c r="HOL37" s="276"/>
      <c r="HOM37" s="276"/>
      <c r="HON37" s="276"/>
      <c r="HOO37" s="276"/>
      <c r="HOP37" s="276"/>
      <c r="HOQ37" s="276"/>
      <c r="HOR37" s="276"/>
      <c r="HOS37" s="276"/>
      <c r="HOT37" s="276"/>
      <c r="HOU37" s="276"/>
      <c r="HOV37" s="276"/>
      <c r="HOW37" s="276"/>
      <c r="HOX37" s="276"/>
      <c r="HOY37" s="276"/>
      <c r="HOZ37" s="276"/>
      <c r="HPA37" s="276"/>
      <c r="HPB37" s="276"/>
      <c r="HPC37" s="276"/>
      <c r="HPD37" s="276"/>
      <c r="HPE37" s="276"/>
      <c r="HPF37" s="276"/>
      <c r="HPG37" s="276"/>
      <c r="HPH37" s="276"/>
      <c r="HPI37" s="276"/>
      <c r="HPJ37" s="276"/>
      <c r="HPK37" s="276"/>
      <c r="HPL37" s="276"/>
      <c r="HPM37" s="276"/>
      <c r="HPN37" s="276"/>
      <c r="HPO37" s="276"/>
      <c r="HPP37" s="276"/>
      <c r="HPQ37" s="276"/>
      <c r="HPR37" s="276"/>
      <c r="HPS37" s="276"/>
      <c r="HPT37" s="276"/>
      <c r="HPU37" s="276"/>
      <c r="HPV37" s="276"/>
      <c r="HPW37" s="276"/>
      <c r="HPX37" s="276"/>
      <c r="HPY37" s="276"/>
      <c r="HPZ37" s="276"/>
      <c r="HQA37" s="276"/>
      <c r="HQB37" s="276"/>
      <c r="HQC37" s="276"/>
      <c r="HQD37" s="276"/>
      <c r="HQE37" s="276"/>
      <c r="HQF37" s="276"/>
      <c r="HQG37" s="276"/>
      <c r="HQH37" s="276"/>
      <c r="HQI37" s="276"/>
      <c r="HQJ37" s="276"/>
      <c r="HQK37" s="276"/>
      <c r="HQL37" s="276"/>
      <c r="HQM37" s="276"/>
      <c r="HQN37" s="276"/>
      <c r="HQO37" s="276"/>
      <c r="HQP37" s="276"/>
      <c r="HQQ37" s="276"/>
      <c r="HQR37" s="276"/>
      <c r="HQS37" s="276"/>
      <c r="HQT37" s="276"/>
      <c r="HQU37" s="276"/>
      <c r="HQV37" s="276"/>
      <c r="HQW37" s="276"/>
      <c r="HQX37" s="276"/>
      <c r="HQY37" s="276"/>
      <c r="HQZ37" s="276"/>
      <c r="HRA37" s="276"/>
      <c r="HRB37" s="276"/>
      <c r="HRC37" s="276"/>
      <c r="HRD37" s="276"/>
      <c r="HRE37" s="276"/>
      <c r="HRF37" s="276"/>
      <c r="HRG37" s="276"/>
      <c r="HRH37" s="276"/>
      <c r="HRI37" s="276"/>
      <c r="HRJ37" s="276"/>
      <c r="HRK37" s="276"/>
      <c r="HRL37" s="276"/>
      <c r="HRM37" s="276"/>
      <c r="HRN37" s="276"/>
      <c r="HRO37" s="276"/>
      <c r="HRP37" s="276"/>
      <c r="HRQ37" s="276"/>
      <c r="HRR37" s="276"/>
      <c r="HRS37" s="276"/>
      <c r="HRT37" s="276"/>
      <c r="HRU37" s="276"/>
      <c r="HRV37" s="276"/>
      <c r="HRW37" s="276"/>
      <c r="HRX37" s="276"/>
      <c r="HRY37" s="276"/>
      <c r="HRZ37" s="276"/>
      <c r="HSA37" s="276"/>
      <c r="HSB37" s="276"/>
      <c r="HSC37" s="276"/>
      <c r="HSD37" s="276"/>
      <c r="HSE37" s="276"/>
      <c r="HSF37" s="276"/>
      <c r="HSG37" s="276"/>
      <c r="HSH37" s="276"/>
      <c r="HSI37" s="276"/>
      <c r="HSJ37" s="276"/>
      <c r="HSK37" s="276"/>
      <c r="HSL37" s="276"/>
      <c r="HSM37" s="276"/>
      <c r="HSN37" s="276"/>
      <c r="HSO37" s="276"/>
      <c r="HSP37" s="276"/>
      <c r="HSQ37" s="276"/>
      <c r="HSR37" s="276"/>
      <c r="HSS37" s="276"/>
      <c r="HST37" s="276"/>
      <c r="HSU37" s="276"/>
      <c r="HSV37" s="276"/>
      <c r="HSW37" s="276"/>
      <c r="HSX37" s="276"/>
      <c r="HSY37" s="276"/>
      <c r="HSZ37" s="276"/>
      <c r="HTA37" s="276"/>
      <c r="HTB37" s="276"/>
      <c r="HTC37" s="276"/>
      <c r="HTD37" s="276"/>
      <c r="HTE37" s="276"/>
      <c r="HTF37" s="276"/>
      <c r="HTG37" s="276"/>
      <c r="HTH37" s="276"/>
      <c r="HTI37" s="276"/>
      <c r="HTJ37" s="276"/>
      <c r="HTK37" s="276"/>
      <c r="HTL37" s="276"/>
      <c r="HTM37" s="276"/>
      <c r="HTN37" s="276"/>
      <c r="HTO37" s="276"/>
      <c r="HTP37" s="276"/>
      <c r="HTQ37" s="276"/>
      <c r="HTR37" s="276"/>
      <c r="HTS37" s="276"/>
      <c r="HTT37" s="276"/>
      <c r="HTU37" s="276"/>
      <c r="HTV37" s="276"/>
      <c r="HTW37" s="276"/>
      <c r="HTX37" s="276"/>
      <c r="HTY37" s="276"/>
      <c r="HTZ37" s="276"/>
      <c r="HUA37" s="276"/>
      <c r="HUB37" s="276"/>
      <c r="HUC37" s="276"/>
      <c r="HUD37" s="276"/>
      <c r="HUE37" s="276"/>
      <c r="HUF37" s="276"/>
      <c r="HUG37" s="276"/>
      <c r="HUH37" s="276"/>
      <c r="HUI37" s="276"/>
      <c r="HUJ37" s="276"/>
      <c r="HUK37" s="276"/>
      <c r="HUL37" s="276"/>
      <c r="HUM37" s="276"/>
      <c r="HUN37" s="276"/>
      <c r="HUO37" s="276"/>
      <c r="HUP37" s="276"/>
      <c r="HUQ37" s="276"/>
      <c r="HUR37" s="276"/>
      <c r="HUS37" s="276"/>
      <c r="HUT37" s="276"/>
      <c r="HUU37" s="276"/>
      <c r="HUV37" s="276"/>
      <c r="HUW37" s="276"/>
      <c r="HUX37" s="276"/>
      <c r="HUY37" s="276"/>
      <c r="HUZ37" s="276"/>
      <c r="HVA37" s="276"/>
      <c r="HVB37" s="276"/>
      <c r="HVC37" s="276"/>
      <c r="HVD37" s="276"/>
      <c r="HVE37" s="276"/>
      <c r="HVF37" s="276"/>
      <c r="HVG37" s="276"/>
      <c r="HVH37" s="276"/>
      <c r="HVI37" s="276"/>
      <c r="HVJ37" s="276"/>
      <c r="HVK37" s="276"/>
      <c r="HVL37" s="276"/>
      <c r="HVM37" s="276"/>
      <c r="HVN37" s="276"/>
      <c r="HVO37" s="276"/>
      <c r="HVP37" s="276"/>
      <c r="HVQ37" s="276"/>
      <c r="HVR37" s="276"/>
      <c r="HVS37" s="276"/>
      <c r="HVT37" s="276"/>
      <c r="HVU37" s="276"/>
      <c r="HVV37" s="276"/>
      <c r="HVW37" s="276"/>
      <c r="HVX37" s="276"/>
      <c r="HVY37" s="276"/>
      <c r="HVZ37" s="276"/>
      <c r="HWA37" s="276"/>
      <c r="HWB37" s="276"/>
      <c r="HWC37" s="276"/>
      <c r="HWD37" s="276"/>
      <c r="HWE37" s="276"/>
      <c r="HWF37" s="276"/>
      <c r="HWG37" s="276"/>
      <c r="HWH37" s="276"/>
      <c r="HWI37" s="276"/>
      <c r="HWJ37" s="276"/>
      <c r="HWK37" s="276"/>
      <c r="HWL37" s="276"/>
      <c r="HWM37" s="276"/>
      <c r="HWN37" s="276"/>
      <c r="HWO37" s="276"/>
      <c r="HWP37" s="276"/>
      <c r="HWQ37" s="276"/>
      <c r="HWR37" s="276"/>
      <c r="HWS37" s="276"/>
      <c r="HWT37" s="276"/>
      <c r="HWU37" s="276"/>
      <c r="HWV37" s="276"/>
      <c r="HWW37" s="276"/>
      <c r="HWX37" s="276"/>
      <c r="HWY37" s="276"/>
      <c r="HWZ37" s="276"/>
      <c r="HXA37" s="276"/>
      <c r="HXB37" s="276"/>
      <c r="HXC37" s="276"/>
      <c r="HXD37" s="276"/>
      <c r="HXE37" s="276"/>
      <c r="HXF37" s="276"/>
      <c r="HXG37" s="276"/>
      <c r="HXH37" s="276"/>
      <c r="HXI37" s="276"/>
      <c r="HXJ37" s="276"/>
      <c r="HXK37" s="276"/>
      <c r="HXL37" s="276"/>
      <c r="HXM37" s="276"/>
      <c r="HXN37" s="276"/>
      <c r="HXO37" s="276"/>
      <c r="HXP37" s="276"/>
      <c r="HXQ37" s="276"/>
      <c r="HXR37" s="276"/>
      <c r="HXS37" s="276"/>
      <c r="HXT37" s="276"/>
      <c r="HXU37" s="276"/>
      <c r="HXV37" s="276"/>
      <c r="HXW37" s="276"/>
      <c r="HXX37" s="276"/>
      <c r="HXY37" s="276"/>
      <c r="HXZ37" s="276"/>
      <c r="HYA37" s="276"/>
      <c r="HYB37" s="276"/>
      <c r="HYC37" s="276"/>
      <c r="HYD37" s="276"/>
      <c r="HYE37" s="276"/>
      <c r="HYF37" s="276"/>
      <c r="HYG37" s="276"/>
      <c r="HYH37" s="276"/>
      <c r="HYI37" s="276"/>
      <c r="HYJ37" s="276"/>
      <c r="HYK37" s="276"/>
      <c r="HYL37" s="276"/>
      <c r="HYM37" s="276"/>
      <c r="HYN37" s="276"/>
      <c r="HYO37" s="276"/>
      <c r="HYP37" s="276"/>
      <c r="HYQ37" s="276"/>
      <c r="HYR37" s="276"/>
      <c r="HYS37" s="276"/>
      <c r="HYT37" s="276"/>
      <c r="HYU37" s="276"/>
      <c r="HYV37" s="276"/>
      <c r="HYW37" s="276"/>
      <c r="HYX37" s="276"/>
      <c r="HYY37" s="276"/>
      <c r="HYZ37" s="276"/>
      <c r="HZA37" s="276"/>
      <c r="HZB37" s="276"/>
      <c r="HZC37" s="276"/>
      <c r="HZD37" s="276"/>
      <c r="HZE37" s="276"/>
      <c r="HZF37" s="276"/>
      <c r="HZG37" s="276"/>
      <c r="HZH37" s="276"/>
      <c r="HZI37" s="276"/>
      <c r="HZJ37" s="276"/>
      <c r="HZK37" s="276"/>
      <c r="HZL37" s="276"/>
      <c r="HZM37" s="276"/>
      <c r="HZN37" s="276"/>
      <c r="HZO37" s="276"/>
      <c r="HZP37" s="276"/>
      <c r="HZQ37" s="276"/>
      <c r="HZR37" s="276"/>
      <c r="HZS37" s="276"/>
      <c r="HZT37" s="276"/>
      <c r="HZU37" s="276"/>
      <c r="HZV37" s="276"/>
      <c r="HZW37" s="276"/>
      <c r="HZX37" s="276"/>
      <c r="HZY37" s="276"/>
      <c r="HZZ37" s="276"/>
      <c r="IAA37" s="276"/>
      <c r="IAB37" s="276"/>
      <c r="IAC37" s="276"/>
      <c r="IAD37" s="276"/>
      <c r="IAE37" s="276"/>
      <c r="IAF37" s="276"/>
      <c r="IAG37" s="276"/>
      <c r="IAH37" s="276"/>
      <c r="IAI37" s="276"/>
      <c r="IAJ37" s="276"/>
      <c r="IAK37" s="276"/>
      <c r="IAL37" s="276"/>
      <c r="IAM37" s="276"/>
      <c r="IAN37" s="276"/>
      <c r="IAO37" s="276"/>
      <c r="IAP37" s="276"/>
      <c r="IAQ37" s="276"/>
      <c r="IAR37" s="276"/>
      <c r="IAS37" s="276"/>
      <c r="IAT37" s="276"/>
      <c r="IAU37" s="276"/>
      <c r="IAV37" s="276"/>
      <c r="IAW37" s="276"/>
      <c r="IAX37" s="276"/>
      <c r="IAY37" s="276"/>
      <c r="IAZ37" s="276"/>
      <c r="IBA37" s="276"/>
      <c r="IBB37" s="276"/>
      <c r="IBC37" s="276"/>
      <c r="IBD37" s="276"/>
      <c r="IBE37" s="276"/>
      <c r="IBF37" s="276"/>
      <c r="IBG37" s="276"/>
      <c r="IBH37" s="276"/>
      <c r="IBI37" s="276"/>
      <c r="IBJ37" s="276"/>
      <c r="IBK37" s="276"/>
      <c r="IBL37" s="276"/>
      <c r="IBM37" s="276"/>
      <c r="IBN37" s="276"/>
      <c r="IBO37" s="276"/>
      <c r="IBP37" s="276"/>
      <c r="IBQ37" s="276"/>
      <c r="IBR37" s="276"/>
      <c r="IBS37" s="276"/>
      <c r="IBT37" s="276"/>
      <c r="IBU37" s="276"/>
      <c r="IBV37" s="276"/>
      <c r="IBW37" s="276"/>
      <c r="IBX37" s="276"/>
      <c r="IBY37" s="276"/>
      <c r="IBZ37" s="276"/>
      <c r="ICA37" s="276"/>
      <c r="ICB37" s="276"/>
      <c r="ICC37" s="276"/>
      <c r="ICD37" s="276"/>
      <c r="ICE37" s="276"/>
      <c r="ICF37" s="276"/>
      <c r="ICG37" s="276"/>
      <c r="ICH37" s="276"/>
      <c r="ICI37" s="276"/>
      <c r="ICJ37" s="276"/>
      <c r="ICK37" s="276"/>
      <c r="ICL37" s="276"/>
      <c r="ICM37" s="276"/>
      <c r="ICN37" s="276"/>
      <c r="ICO37" s="276"/>
      <c r="ICP37" s="276"/>
      <c r="ICQ37" s="276"/>
      <c r="ICR37" s="276"/>
      <c r="ICS37" s="276"/>
      <c r="ICT37" s="276"/>
      <c r="ICU37" s="276"/>
      <c r="ICV37" s="276"/>
      <c r="ICW37" s="276"/>
      <c r="ICX37" s="276"/>
      <c r="ICY37" s="276"/>
      <c r="ICZ37" s="276"/>
      <c r="IDA37" s="276"/>
      <c r="IDB37" s="276"/>
      <c r="IDC37" s="276"/>
      <c r="IDD37" s="276"/>
      <c r="IDE37" s="276"/>
      <c r="IDF37" s="276"/>
      <c r="IDG37" s="276"/>
      <c r="IDH37" s="276"/>
      <c r="IDI37" s="276"/>
      <c r="IDJ37" s="276"/>
      <c r="IDK37" s="276"/>
      <c r="IDL37" s="276"/>
      <c r="IDM37" s="276"/>
      <c r="IDN37" s="276"/>
      <c r="IDO37" s="276"/>
      <c r="IDP37" s="276"/>
      <c r="IDQ37" s="276"/>
      <c r="IDR37" s="276"/>
      <c r="IDS37" s="276"/>
      <c r="IDT37" s="276"/>
      <c r="IDU37" s="276"/>
      <c r="IDV37" s="276"/>
      <c r="IDW37" s="276"/>
      <c r="IDX37" s="276"/>
      <c r="IDY37" s="276"/>
      <c r="IDZ37" s="276"/>
      <c r="IEA37" s="276"/>
      <c r="IEB37" s="276"/>
      <c r="IEC37" s="276"/>
      <c r="IED37" s="276"/>
      <c r="IEE37" s="276"/>
      <c r="IEF37" s="276"/>
      <c r="IEG37" s="276"/>
      <c r="IEH37" s="276"/>
      <c r="IEI37" s="276"/>
      <c r="IEJ37" s="276"/>
      <c r="IEK37" s="276"/>
      <c r="IEL37" s="276"/>
      <c r="IEM37" s="276"/>
      <c r="IEN37" s="276"/>
      <c r="IEO37" s="276"/>
      <c r="IEP37" s="276"/>
      <c r="IEQ37" s="276"/>
      <c r="IER37" s="276"/>
      <c r="IES37" s="276"/>
      <c r="IET37" s="276"/>
      <c r="IEU37" s="276"/>
      <c r="IEV37" s="276"/>
      <c r="IEW37" s="276"/>
      <c r="IEX37" s="276"/>
      <c r="IEY37" s="276"/>
      <c r="IEZ37" s="276"/>
      <c r="IFA37" s="276"/>
      <c r="IFB37" s="276"/>
      <c r="IFC37" s="276"/>
      <c r="IFD37" s="276"/>
      <c r="IFE37" s="276"/>
      <c r="IFF37" s="276"/>
      <c r="IFG37" s="276"/>
      <c r="IFH37" s="276"/>
      <c r="IFI37" s="276"/>
      <c r="IFJ37" s="276"/>
      <c r="IFK37" s="276"/>
      <c r="IFL37" s="276"/>
      <c r="IFM37" s="276"/>
      <c r="IFN37" s="276"/>
      <c r="IFO37" s="276"/>
      <c r="IFP37" s="276"/>
      <c r="IFQ37" s="276"/>
      <c r="IFR37" s="276"/>
      <c r="IFS37" s="276"/>
      <c r="IFT37" s="276"/>
      <c r="IFU37" s="276"/>
      <c r="IFV37" s="276"/>
      <c r="IFW37" s="276"/>
      <c r="IFX37" s="276"/>
      <c r="IFY37" s="276"/>
      <c r="IFZ37" s="276"/>
      <c r="IGA37" s="276"/>
      <c r="IGB37" s="276"/>
      <c r="IGC37" s="276"/>
      <c r="IGD37" s="276"/>
      <c r="IGE37" s="276"/>
      <c r="IGF37" s="276"/>
      <c r="IGG37" s="276"/>
      <c r="IGH37" s="276"/>
      <c r="IGI37" s="276"/>
      <c r="IGJ37" s="276"/>
      <c r="IGK37" s="276"/>
      <c r="IGL37" s="276"/>
      <c r="IGM37" s="276"/>
      <c r="IGN37" s="276"/>
      <c r="IGO37" s="276"/>
      <c r="IGP37" s="276"/>
      <c r="IGQ37" s="276"/>
      <c r="IGR37" s="276"/>
      <c r="IGS37" s="276"/>
      <c r="IGT37" s="276"/>
      <c r="IGU37" s="276"/>
      <c r="IGV37" s="276"/>
      <c r="IGW37" s="276"/>
      <c r="IGX37" s="276"/>
      <c r="IGY37" s="276"/>
      <c r="IGZ37" s="276"/>
      <c r="IHA37" s="276"/>
      <c r="IHB37" s="276"/>
      <c r="IHC37" s="276"/>
      <c r="IHD37" s="276"/>
      <c r="IHE37" s="276"/>
      <c r="IHF37" s="276"/>
      <c r="IHG37" s="276"/>
      <c r="IHH37" s="276"/>
      <c r="IHI37" s="276"/>
      <c r="IHJ37" s="276"/>
      <c r="IHK37" s="276"/>
      <c r="IHL37" s="276"/>
      <c r="IHM37" s="276"/>
      <c r="IHN37" s="276"/>
      <c r="IHO37" s="276"/>
      <c r="IHP37" s="276"/>
      <c r="IHQ37" s="276"/>
      <c r="IHR37" s="276"/>
      <c r="IHS37" s="276"/>
      <c r="IHT37" s="276"/>
      <c r="IHU37" s="276"/>
      <c r="IHV37" s="276"/>
      <c r="IHW37" s="276"/>
      <c r="IHX37" s="276"/>
      <c r="IHY37" s="276"/>
      <c r="IHZ37" s="276"/>
      <c r="IIA37" s="276"/>
      <c r="IIB37" s="276"/>
      <c r="IIC37" s="276"/>
      <c r="IID37" s="276"/>
      <c r="IIE37" s="276"/>
      <c r="IIF37" s="276"/>
      <c r="IIG37" s="276"/>
      <c r="IIH37" s="276"/>
      <c r="III37" s="276"/>
      <c r="IIJ37" s="276"/>
      <c r="IIK37" s="276"/>
      <c r="IIL37" s="276"/>
      <c r="IIM37" s="276"/>
      <c r="IIN37" s="276"/>
      <c r="IIO37" s="276"/>
      <c r="IIP37" s="276"/>
      <c r="IIQ37" s="276"/>
      <c r="IIR37" s="276"/>
      <c r="IIS37" s="276"/>
      <c r="IIT37" s="276"/>
      <c r="IIU37" s="276"/>
      <c r="IIV37" s="276"/>
      <c r="IIW37" s="276"/>
      <c r="IIX37" s="276"/>
      <c r="IIY37" s="276"/>
      <c r="IIZ37" s="276"/>
      <c r="IJA37" s="276"/>
      <c r="IJB37" s="276"/>
      <c r="IJC37" s="276"/>
      <c r="IJD37" s="276"/>
      <c r="IJE37" s="276"/>
      <c r="IJF37" s="276"/>
      <c r="IJG37" s="276"/>
      <c r="IJH37" s="276"/>
      <c r="IJI37" s="276"/>
      <c r="IJJ37" s="276"/>
      <c r="IJK37" s="276"/>
      <c r="IJL37" s="276"/>
      <c r="IJM37" s="276"/>
      <c r="IJN37" s="276"/>
      <c r="IJO37" s="276"/>
      <c r="IJP37" s="276"/>
      <c r="IJQ37" s="276"/>
      <c r="IJR37" s="276"/>
      <c r="IJS37" s="276"/>
      <c r="IJT37" s="276"/>
      <c r="IJU37" s="276"/>
      <c r="IJV37" s="276"/>
      <c r="IJW37" s="276"/>
      <c r="IJX37" s="276"/>
      <c r="IJY37" s="276"/>
      <c r="IJZ37" s="276"/>
      <c r="IKA37" s="276"/>
      <c r="IKB37" s="276"/>
      <c r="IKC37" s="276"/>
      <c r="IKD37" s="276"/>
      <c r="IKE37" s="276"/>
      <c r="IKF37" s="276"/>
      <c r="IKG37" s="276"/>
      <c r="IKH37" s="276"/>
      <c r="IKI37" s="276"/>
      <c r="IKJ37" s="276"/>
      <c r="IKK37" s="276"/>
      <c r="IKL37" s="276"/>
      <c r="IKM37" s="276"/>
      <c r="IKN37" s="276"/>
      <c r="IKO37" s="276"/>
      <c r="IKP37" s="276"/>
      <c r="IKQ37" s="276"/>
      <c r="IKR37" s="276"/>
      <c r="IKS37" s="276"/>
      <c r="IKT37" s="276"/>
      <c r="IKU37" s="276"/>
      <c r="IKV37" s="276"/>
      <c r="IKW37" s="276"/>
      <c r="IKX37" s="276"/>
      <c r="IKY37" s="276"/>
      <c r="IKZ37" s="276"/>
      <c r="ILA37" s="276"/>
      <c r="ILB37" s="276"/>
      <c r="ILC37" s="276"/>
      <c r="ILD37" s="276"/>
      <c r="ILE37" s="276"/>
      <c r="ILF37" s="276"/>
      <c r="ILG37" s="276"/>
      <c r="ILH37" s="276"/>
      <c r="ILI37" s="276"/>
      <c r="ILJ37" s="276"/>
      <c r="ILK37" s="276"/>
      <c r="ILL37" s="276"/>
      <c r="ILM37" s="276"/>
      <c r="ILN37" s="276"/>
      <c r="ILO37" s="276"/>
      <c r="ILP37" s="276"/>
      <c r="ILQ37" s="276"/>
      <c r="ILR37" s="276"/>
      <c r="ILS37" s="276"/>
      <c r="ILT37" s="276"/>
      <c r="ILU37" s="276"/>
      <c r="ILV37" s="276"/>
      <c r="ILW37" s="276"/>
      <c r="ILX37" s="276"/>
      <c r="ILY37" s="276"/>
      <c r="ILZ37" s="276"/>
      <c r="IMA37" s="276"/>
      <c r="IMB37" s="276"/>
      <c r="IMC37" s="276"/>
      <c r="IMD37" s="276"/>
      <c r="IME37" s="276"/>
      <c r="IMF37" s="276"/>
      <c r="IMG37" s="276"/>
      <c r="IMH37" s="276"/>
      <c r="IMI37" s="276"/>
      <c r="IMJ37" s="276"/>
      <c r="IMK37" s="276"/>
      <c r="IML37" s="276"/>
      <c r="IMM37" s="276"/>
      <c r="IMN37" s="276"/>
      <c r="IMO37" s="276"/>
      <c r="IMP37" s="276"/>
      <c r="IMQ37" s="276"/>
      <c r="IMR37" s="276"/>
      <c r="IMS37" s="276"/>
      <c r="IMT37" s="276"/>
      <c r="IMU37" s="276"/>
      <c r="IMV37" s="276"/>
      <c r="IMW37" s="276"/>
      <c r="IMX37" s="276"/>
      <c r="IMY37" s="276"/>
      <c r="IMZ37" s="276"/>
      <c r="INA37" s="276"/>
      <c r="INB37" s="276"/>
      <c r="INC37" s="276"/>
      <c r="IND37" s="276"/>
      <c r="INE37" s="276"/>
      <c r="INF37" s="276"/>
      <c r="ING37" s="276"/>
      <c r="INH37" s="276"/>
      <c r="INI37" s="276"/>
      <c r="INJ37" s="276"/>
      <c r="INK37" s="276"/>
      <c r="INL37" s="276"/>
      <c r="INM37" s="276"/>
      <c r="INN37" s="276"/>
      <c r="INO37" s="276"/>
      <c r="INP37" s="276"/>
      <c r="INQ37" s="276"/>
      <c r="INR37" s="276"/>
      <c r="INS37" s="276"/>
      <c r="INT37" s="276"/>
      <c r="INU37" s="276"/>
      <c r="INV37" s="276"/>
      <c r="INW37" s="276"/>
      <c r="INX37" s="276"/>
      <c r="INY37" s="276"/>
      <c r="INZ37" s="276"/>
      <c r="IOA37" s="276"/>
      <c r="IOB37" s="276"/>
      <c r="IOC37" s="276"/>
      <c r="IOD37" s="276"/>
      <c r="IOE37" s="276"/>
      <c r="IOF37" s="276"/>
      <c r="IOG37" s="276"/>
      <c r="IOH37" s="276"/>
      <c r="IOI37" s="276"/>
      <c r="IOJ37" s="276"/>
      <c r="IOK37" s="276"/>
      <c r="IOL37" s="276"/>
      <c r="IOM37" s="276"/>
      <c r="ION37" s="276"/>
      <c r="IOO37" s="276"/>
      <c r="IOP37" s="276"/>
      <c r="IOQ37" s="276"/>
      <c r="IOR37" s="276"/>
      <c r="IOS37" s="276"/>
      <c r="IOT37" s="276"/>
      <c r="IOU37" s="276"/>
      <c r="IOV37" s="276"/>
      <c r="IOW37" s="276"/>
      <c r="IOX37" s="276"/>
      <c r="IOY37" s="276"/>
      <c r="IOZ37" s="276"/>
      <c r="IPA37" s="276"/>
      <c r="IPB37" s="276"/>
      <c r="IPC37" s="276"/>
      <c r="IPD37" s="276"/>
      <c r="IPE37" s="276"/>
      <c r="IPF37" s="276"/>
      <c r="IPG37" s="276"/>
      <c r="IPH37" s="276"/>
      <c r="IPI37" s="276"/>
      <c r="IPJ37" s="276"/>
      <c r="IPK37" s="276"/>
      <c r="IPL37" s="276"/>
      <c r="IPM37" s="276"/>
      <c r="IPN37" s="276"/>
      <c r="IPO37" s="276"/>
      <c r="IPP37" s="276"/>
      <c r="IPQ37" s="276"/>
      <c r="IPR37" s="276"/>
      <c r="IPS37" s="276"/>
      <c r="IPT37" s="276"/>
      <c r="IPU37" s="276"/>
      <c r="IPV37" s="276"/>
      <c r="IPW37" s="276"/>
      <c r="IPX37" s="276"/>
      <c r="IPY37" s="276"/>
      <c r="IPZ37" s="276"/>
      <c r="IQA37" s="276"/>
      <c r="IQB37" s="276"/>
      <c r="IQC37" s="276"/>
      <c r="IQD37" s="276"/>
      <c r="IQE37" s="276"/>
      <c r="IQF37" s="276"/>
      <c r="IQG37" s="276"/>
      <c r="IQH37" s="276"/>
      <c r="IQI37" s="276"/>
      <c r="IQJ37" s="276"/>
      <c r="IQK37" s="276"/>
      <c r="IQL37" s="276"/>
      <c r="IQM37" s="276"/>
      <c r="IQN37" s="276"/>
      <c r="IQO37" s="276"/>
      <c r="IQP37" s="276"/>
      <c r="IQQ37" s="276"/>
      <c r="IQR37" s="276"/>
      <c r="IQS37" s="276"/>
      <c r="IQT37" s="276"/>
      <c r="IQU37" s="276"/>
      <c r="IQV37" s="276"/>
      <c r="IQW37" s="276"/>
      <c r="IQX37" s="276"/>
      <c r="IQY37" s="276"/>
      <c r="IQZ37" s="276"/>
      <c r="IRA37" s="276"/>
      <c r="IRB37" s="276"/>
      <c r="IRC37" s="276"/>
      <c r="IRD37" s="276"/>
      <c r="IRE37" s="276"/>
      <c r="IRF37" s="276"/>
      <c r="IRG37" s="276"/>
      <c r="IRH37" s="276"/>
      <c r="IRI37" s="276"/>
      <c r="IRJ37" s="276"/>
      <c r="IRK37" s="276"/>
      <c r="IRL37" s="276"/>
      <c r="IRM37" s="276"/>
      <c r="IRN37" s="276"/>
      <c r="IRO37" s="276"/>
      <c r="IRP37" s="276"/>
      <c r="IRQ37" s="276"/>
      <c r="IRR37" s="276"/>
      <c r="IRS37" s="276"/>
      <c r="IRT37" s="276"/>
      <c r="IRU37" s="276"/>
      <c r="IRV37" s="276"/>
      <c r="IRW37" s="276"/>
      <c r="IRX37" s="276"/>
      <c r="IRY37" s="276"/>
      <c r="IRZ37" s="276"/>
      <c r="ISA37" s="276"/>
      <c r="ISB37" s="276"/>
      <c r="ISC37" s="276"/>
      <c r="ISD37" s="276"/>
      <c r="ISE37" s="276"/>
      <c r="ISF37" s="276"/>
      <c r="ISG37" s="276"/>
      <c r="ISH37" s="276"/>
      <c r="ISI37" s="276"/>
      <c r="ISJ37" s="276"/>
      <c r="ISK37" s="276"/>
      <c r="ISL37" s="276"/>
      <c r="ISM37" s="276"/>
      <c r="ISN37" s="276"/>
      <c r="ISO37" s="276"/>
      <c r="ISP37" s="276"/>
      <c r="ISQ37" s="276"/>
      <c r="ISR37" s="276"/>
      <c r="ISS37" s="276"/>
      <c r="IST37" s="276"/>
      <c r="ISU37" s="276"/>
      <c r="ISV37" s="276"/>
      <c r="ISW37" s="276"/>
      <c r="ISX37" s="276"/>
      <c r="ISY37" s="276"/>
      <c r="ISZ37" s="276"/>
      <c r="ITA37" s="276"/>
      <c r="ITB37" s="276"/>
      <c r="ITC37" s="276"/>
      <c r="ITD37" s="276"/>
      <c r="ITE37" s="276"/>
      <c r="ITF37" s="276"/>
      <c r="ITG37" s="276"/>
      <c r="ITH37" s="276"/>
      <c r="ITI37" s="276"/>
      <c r="ITJ37" s="276"/>
      <c r="ITK37" s="276"/>
      <c r="ITL37" s="276"/>
      <c r="ITM37" s="276"/>
      <c r="ITN37" s="276"/>
      <c r="ITO37" s="276"/>
      <c r="ITP37" s="276"/>
      <c r="ITQ37" s="276"/>
      <c r="ITR37" s="276"/>
      <c r="ITS37" s="276"/>
      <c r="ITT37" s="276"/>
      <c r="ITU37" s="276"/>
      <c r="ITV37" s="276"/>
      <c r="ITW37" s="276"/>
      <c r="ITX37" s="276"/>
      <c r="ITY37" s="276"/>
      <c r="ITZ37" s="276"/>
      <c r="IUA37" s="276"/>
      <c r="IUB37" s="276"/>
      <c r="IUC37" s="276"/>
      <c r="IUD37" s="276"/>
      <c r="IUE37" s="276"/>
      <c r="IUF37" s="276"/>
      <c r="IUG37" s="276"/>
      <c r="IUH37" s="276"/>
      <c r="IUI37" s="276"/>
      <c r="IUJ37" s="276"/>
      <c r="IUK37" s="276"/>
      <c r="IUL37" s="276"/>
      <c r="IUM37" s="276"/>
      <c r="IUN37" s="276"/>
      <c r="IUO37" s="276"/>
      <c r="IUP37" s="276"/>
      <c r="IUQ37" s="276"/>
      <c r="IUR37" s="276"/>
      <c r="IUS37" s="276"/>
      <c r="IUT37" s="276"/>
      <c r="IUU37" s="276"/>
      <c r="IUV37" s="276"/>
      <c r="IUW37" s="276"/>
      <c r="IUX37" s="276"/>
      <c r="IUY37" s="276"/>
      <c r="IUZ37" s="276"/>
      <c r="IVA37" s="276"/>
      <c r="IVB37" s="276"/>
      <c r="IVC37" s="276"/>
      <c r="IVD37" s="276"/>
      <c r="IVE37" s="276"/>
      <c r="IVF37" s="276"/>
      <c r="IVG37" s="276"/>
      <c r="IVH37" s="276"/>
      <c r="IVI37" s="276"/>
      <c r="IVJ37" s="276"/>
      <c r="IVK37" s="276"/>
      <c r="IVL37" s="276"/>
      <c r="IVM37" s="276"/>
      <c r="IVN37" s="276"/>
      <c r="IVO37" s="276"/>
      <c r="IVP37" s="276"/>
      <c r="IVQ37" s="276"/>
      <c r="IVR37" s="276"/>
      <c r="IVS37" s="276"/>
      <c r="IVT37" s="276"/>
      <c r="IVU37" s="276"/>
      <c r="IVV37" s="276"/>
      <c r="IVW37" s="276"/>
      <c r="IVX37" s="276"/>
      <c r="IVY37" s="276"/>
      <c r="IVZ37" s="276"/>
      <c r="IWA37" s="276"/>
      <c r="IWB37" s="276"/>
      <c r="IWC37" s="276"/>
      <c r="IWD37" s="276"/>
      <c r="IWE37" s="276"/>
      <c r="IWF37" s="276"/>
      <c r="IWG37" s="276"/>
      <c r="IWH37" s="276"/>
      <c r="IWI37" s="276"/>
      <c r="IWJ37" s="276"/>
      <c r="IWK37" s="276"/>
      <c r="IWL37" s="276"/>
      <c r="IWM37" s="276"/>
      <c r="IWN37" s="276"/>
      <c r="IWO37" s="276"/>
      <c r="IWP37" s="276"/>
      <c r="IWQ37" s="276"/>
      <c r="IWR37" s="276"/>
      <c r="IWS37" s="276"/>
      <c r="IWT37" s="276"/>
      <c r="IWU37" s="276"/>
      <c r="IWV37" s="276"/>
      <c r="IWW37" s="276"/>
      <c r="IWX37" s="276"/>
      <c r="IWY37" s="276"/>
      <c r="IWZ37" s="276"/>
      <c r="IXA37" s="276"/>
      <c r="IXB37" s="276"/>
      <c r="IXC37" s="276"/>
      <c r="IXD37" s="276"/>
      <c r="IXE37" s="276"/>
      <c r="IXF37" s="276"/>
      <c r="IXG37" s="276"/>
      <c r="IXH37" s="276"/>
      <c r="IXI37" s="276"/>
      <c r="IXJ37" s="276"/>
      <c r="IXK37" s="276"/>
      <c r="IXL37" s="276"/>
      <c r="IXM37" s="276"/>
      <c r="IXN37" s="276"/>
      <c r="IXO37" s="276"/>
      <c r="IXP37" s="276"/>
      <c r="IXQ37" s="276"/>
      <c r="IXR37" s="276"/>
      <c r="IXS37" s="276"/>
      <c r="IXT37" s="276"/>
      <c r="IXU37" s="276"/>
      <c r="IXV37" s="276"/>
      <c r="IXW37" s="276"/>
      <c r="IXX37" s="276"/>
      <c r="IXY37" s="276"/>
      <c r="IXZ37" s="276"/>
      <c r="IYA37" s="276"/>
      <c r="IYB37" s="276"/>
      <c r="IYC37" s="276"/>
      <c r="IYD37" s="276"/>
      <c r="IYE37" s="276"/>
      <c r="IYF37" s="276"/>
      <c r="IYG37" s="276"/>
      <c r="IYH37" s="276"/>
      <c r="IYI37" s="276"/>
      <c r="IYJ37" s="276"/>
      <c r="IYK37" s="276"/>
      <c r="IYL37" s="276"/>
      <c r="IYM37" s="276"/>
      <c r="IYN37" s="276"/>
      <c r="IYO37" s="276"/>
      <c r="IYP37" s="276"/>
      <c r="IYQ37" s="276"/>
      <c r="IYR37" s="276"/>
      <c r="IYS37" s="276"/>
      <c r="IYT37" s="276"/>
      <c r="IYU37" s="276"/>
      <c r="IYV37" s="276"/>
      <c r="IYW37" s="276"/>
      <c r="IYX37" s="276"/>
      <c r="IYY37" s="276"/>
      <c r="IYZ37" s="276"/>
      <c r="IZA37" s="276"/>
      <c r="IZB37" s="276"/>
      <c r="IZC37" s="276"/>
      <c r="IZD37" s="276"/>
      <c r="IZE37" s="276"/>
      <c r="IZF37" s="276"/>
      <c r="IZG37" s="276"/>
      <c r="IZH37" s="276"/>
      <c r="IZI37" s="276"/>
      <c r="IZJ37" s="276"/>
      <c r="IZK37" s="276"/>
      <c r="IZL37" s="276"/>
      <c r="IZM37" s="276"/>
      <c r="IZN37" s="276"/>
      <c r="IZO37" s="276"/>
      <c r="IZP37" s="276"/>
      <c r="IZQ37" s="276"/>
      <c r="IZR37" s="276"/>
      <c r="IZS37" s="276"/>
      <c r="IZT37" s="276"/>
      <c r="IZU37" s="276"/>
      <c r="IZV37" s="276"/>
      <c r="IZW37" s="276"/>
      <c r="IZX37" s="276"/>
      <c r="IZY37" s="276"/>
      <c r="IZZ37" s="276"/>
      <c r="JAA37" s="276"/>
      <c r="JAB37" s="276"/>
      <c r="JAC37" s="276"/>
      <c r="JAD37" s="276"/>
      <c r="JAE37" s="276"/>
      <c r="JAF37" s="276"/>
      <c r="JAG37" s="276"/>
      <c r="JAH37" s="276"/>
      <c r="JAI37" s="276"/>
      <c r="JAJ37" s="276"/>
      <c r="JAK37" s="276"/>
      <c r="JAL37" s="276"/>
      <c r="JAM37" s="276"/>
      <c r="JAN37" s="276"/>
      <c r="JAO37" s="276"/>
      <c r="JAP37" s="276"/>
      <c r="JAQ37" s="276"/>
      <c r="JAR37" s="276"/>
      <c r="JAS37" s="276"/>
      <c r="JAT37" s="276"/>
      <c r="JAU37" s="276"/>
      <c r="JAV37" s="276"/>
      <c r="JAW37" s="276"/>
      <c r="JAX37" s="276"/>
      <c r="JAY37" s="276"/>
      <c r="JAZ37" s="276"/>
      <c r="JBA37" s="276"/>
      <c r="JBB37" s="276"/>
      <c r="JBC37" s="276"/>
      <c r="JBD37" s="276"/>
      <c r="JBE37" s="276"/>
      <c r="JBF37" s="276"/>
      <c r="JBG37" s="276"/>
      <c r="JBH37" s="276"/>
      <c r="JBI37" s="276"/>
      <c r="JBJ37" s="276"/>
      <c r="JBK37" s="276"/>
      <c r="JBL37" s="276"/>
      <c r="JBM37" s="276"/>
      <c r="JBN37" s="276"/>
      <c r="JBO37" s="276"/>
      <c r="JBP37" s="276"/>
      <c r="JBQ37" s="276"/>
      <c r="JBR37" s="276"/>
      <c r="JBS37" s="276"/>
      <c r="JBT37" s="276"/>
      <c r="JBU37" s="276"/>
      <c r="JBV37" s="276"/>
      <c r="JBW37" s="276"/>
      <c r="JBX37" s="276"/>
      <c r="JBY37" s="276"/>
      <c r="JBZ37" s="276"/>
      <c r="JCA37" s="276"/>
      <c r="JCB37" s="276"/>
      <c r="JCC37" s="276"/>
      <c r="JCD37" s="276"/>
      <c r="JCE37" s="276"/>
      <c r="JCF37" s="276"/>
      <c r="JCG37" s="276"/>
      <c r="JCH37" s="276"/>
      <c r="JCI37" s="276"/>
      <c r="JCJ37" s="276"/>
      <c r="JCK37" s="276"/>
      <c r="JCL37" s="276"/>
      <c r="JCM37" s="276"/>
      <c r="JCN37" s="276"/>
      <c r="JCO37" s="276"/>
      <c r="JCP37" s="276"/>
      <c r="JCQ37" s="276"/>
      <c r="JCR37" s="276"/>
      <c r="JCS37" s="276"/>
      <c r="JCT37" s="276"/>
      <c r="JCU37" s="276"/>
      <c r="JCV37" s="276"/>
      <c r="JCW37" s="276"/>
      <c r="JCX37" s="276"/>
      <c r="JCY37" s="276"/>
      <c r="JCZ37" s="276"/>
      <c r="JDA37" s="276"/>
      <c r="JDB37" s="276"/>
      <c r="JDC37" s="276"/>
      <c r="JDD37" s="276"/>
      <c r="JDE37" s="276"/>
      <c r="JDF37" s="276"/>
      <c r="JDG37" s="276"/>
      <c r="JDH37" s="276"/>
      <c r="JDI37" s="276"/>
      <c r="JDJ37" s="276"/>
      <c r="JDK37" s="276"/>
      <c r="JDL37" s="276"/>
      <c r="JDM37" s="276"/>
      <c r="JDN37" s="276"/>
      <c r="JDO37" s="276"/>
      <c r="JDP37" s="276"/>
      <c r="JDQ37" s="276"/>
      <c r="JDR37" s="276"/>
      <c r="JDS37" s="276"/>
      <c r="JDT37" s="276"/>
      <c r="JDU37" s="276"/>
      <c r="JDV37" s="276"/>
      <c r="JDW37" s="276"/>
      <c r="JDX37" s="276"/>
      <c r="JDY37" s="276"/>
      <c r="JDZ37" s="276"/>
      <c r="JEA37" s="276"/>
      <c r="JEB37" s="276"/>
      <c r="JEC37" s="276"/>
      <c r="JED37" s="276"/>
      <c r="JEE37" s="276"/>
      <c r="JEF37" s="276"/>
      <c r="JEG37" s="276"/>
      <c r="JEH37" s="276"/>
      <c r="JEI37" s="276"/>
      <c r="JEJ37" s="276"/>
      <c r="JEK37" s="276"/>
      <c r="JEL37" s="276"/>
      <c r="JEM37" s="276"/>
      <c r="JEN37" s="276"/>
      <c r="JEO37" s="276"/>
      <c r="JEP37" s="276"/>
      <c r="JEQ37" s="276"/>
      <c r="JER37" s="276"/>
      <c r="JES37" s="276"/>
      <c r="JET37" s="276"/>
      <c r="JEU37" s="276"/>
      <c r="JEV37" s="276"/>
      <c r="JEW37" s="276"/>
      <c r="JEX37" s="276"/>
      <c r="JEY37" s="276"/>
      <c r="JEZ37" s="276"/>
      <c r="JFA37" s="276"/>
      <c r="JFB37" s="276"/>
      <c r="JFC37" s="276"/>
      <c r="JFD37" s="276"/>
      <c r="JFE37" s="276"/>
      <c r="JFF37" s="276"/>
      <c r="JFG37" s="276"/>
      <c r="JFH37" s="276"/>
      <c r="JFI37" s="276"/>
      <c r="JFJ37" s="276"/>
      <c r="JFK37" s="276"/>
      <c r="JFL37" s="276"/>
      <c r="JFM37" s="276"/>
      <c r="JFN37" s="276"/>
      <c r="JFO37" s="276"/>
      <c r="JFP37" s="276"/>
      <c r="JFQ37" s="276"/>
      <c r="JFR37" s="276"/>
      <c r="JFS37" s="276"/>
      <c r="JFT37" s="276"/>
      <c r="JFU37" s="276"/>
      <c r="JFV37" s="276"/>
      <c r="JFW37" s="276"/>
      <c r="JFX37" s="276"/>
      <c r="JFY37" s="276"/>
      <c r="JFZ37" s="276"/>
      <c r="JGA37" s="276"/>
      <c r="JGB37" s="276"/>
      <c r="JGC37" s="276"/>
      <c r="JGD37" s="276"/>
      <c r="JGE37" s="276"/>
      <c r="JGF37" s="276"/>
      <c r="JGG37" s="276"/>
      <c r="JGH37" s="276"/>
      <c r="JGI37" s="276"/>
      <c r="JGJ37" s="276"/>
      <c r="JGK37" s="276"/>
      <c r="JGL37" s="276"/>
      <c r="JGM37" s="276"/>
      <c r="JGN37" s="276"/>
      <c r="JGO37" s="276"/>
      <c r="JGP37" s="276"/>
      <c r="JGQ37" s="276"/>
      <c r="JGR37" s="276"/>
      <c r="JGS37" s="276"/>
      <c r="JGT37" s="276"/>
      <c r="JGU37" s="276"/>
      <c r="JGV37" s="276"/>
      <c r="JGW37" s="276"/>
      <c r="JGX37" s="276"/>
      <c r="JGY37" s="276"/>
      <c r="JGZ37" s="276"/>
      <c r="JHA37" s="276"/>
      <c r="JHB37" s="276"/>
      <c r="JHC37" s="276"/>
      <c r="JHD37" s="276"/>
      <c r="JHE37" s="276"/>
      <c r="JHF37" s="276"/>
      <c r="JHG37" s="276"/>
      <c r="JHH37" s="276"/>
      <c r="JHI37" s="276"/>
      <c r="JHJ37" s="276"/>
      <c r="JHK37" s="276"/>
      <c r="JHL37" s="276"/>
      <c r="JHM37" s="276"/>
      <c r="JHN37" s="276"/>
      <c r="JHO37" s="276"/>
      <c r="JHP37" s="276"/>
      <c r="JHQ37" s="276"/>
      <c r="JHR37" s="276"/>
      <c r="JHS37" s="276"/>
      <c r="JHT37" s="276"/>
      <c r="JHU37" s="276"/>
      <c r="JHV37" s="276"/>
      <c r="JHW37" s="276"/>
      <c r="JHX37" s="276"/>
      <c r="JHY37" s="276"/>
      <c r="JHZ37" s="276"/>
      <c r="JIA37" s="276"/>
      <c r="JIB37" s="276"/>
      <c r="JIC37" s="276"/>
      <c r="JID37" s="276"/>
      <c r="JIE37" s="276"/>
      <c r="JIF37" s="276"/>
      <c r="JIG37" s="276"/>
      <c r="JIH37" s="276"/>
      <c r="JII37" s="276"/>
      <c r="JIJ37" s="276"/>
      <c r="JIK37" s="276"/>
      <c r="JIL37" s="276"/>
      <c r="JIM37" s="276"/>
      <c r="JIN37" s="276"/>
      <c r="JIO37" s="276"/>
      <c r="JIP37" s="276"/>
      <c r="JIQ37" s="276"/>
      <c r="JIR37" s="276"/>
      <c r="JIS37" s="276"/>
      <c r="JIT37" s="276"/>
      <c r="JIU37" s="276"/>
      <c r="JIV37" s="276"/>
      <c r="JIW37" s="276"/>
      <c r="JIX37" s="276"/>
      <c r="JIY37" s="276"/>
      <c r="JIZ37" s="276"/>
      <c r="JJA37" s="276"/>
      <c r="JJB37" s="276"/>
      <c r="JJC37" s="276"/>
      <c r="JJD37" s="276"/>
      <c r="JJE37" s="276"/>
      <c r="JJF37" s="276"/>
      <c r="JJG37" s="276"/>
      <c r="JJH37" s="276"/>
      <c r="JJI37" s="276"/>
      <c r="JJJ37" s="276"/>
      <c r="JJK37" s="276"/>
      <c r="JJL37" s="276"/>
      <c r="JJM37" s="276"/>
      <c r="JJN37" s="276"/>
      <c r="JJO37" s="276"/>
      <c r="JJP37" s="276"/>
      <c r="JJQ37" s="276"/>
      <c r="JJR37" s="276"/>
      <c r="JJS37" s="276"/>
      <c r="JJT37" s="276"/>
      <c r="JJU37" s="276"/>
      <c r="JJV37" s="276"/>
      <c r="JJW37" s="276"/>
      <c r="JJX37" s="276"/>
      <c r="JJY37" s="276"/>
      <c r="JJZ37" s="276"/>
      <c r="JKA37" s="276"/>
      <c r="JKB37" s="276"/>
      <c r="JKC37" s="276"/>
      <c r="JKD37" s="276"/>
      <c r="JKE37" s="276"/>
      <c r="JKF37" s="276"/>
      <c r="JKG37" s="276"/>
      <c r="JKH37" s="276"/>
      <c r="JKI37" s="276"/>
      <c r="JKJ37" s="276"/>
      <c r="JKK37" s="276"/>
      <c r="JKL37" s="276"/>
      <c r="JKM37" s="276"/>
      <c r="JKN37" s="276"/>
      <c r="JKO37" s="276"/>
      <c r="JKP37" s="276"/>
      <c r="JKQ37" s="276"/>
      <c r="JKR37" s="276"/>
      <c r="JKS37" s="276"/>
      <c r="JKT37" s="276"/>
      <c r="JKU37" s="276"/>
      <c r="JKV37" s="276"/>
      <c r="JKW37" s="276"/>
      <c r="JKX37" s="276"/>
      <c r="JKY37" s="276"/>
      <c r="JKZ37" s="276"/>
      <c r="JLA37" s="276"/>
      <c r="JLB37" s="276"/>
      <c r="JLC37" s="276"/>
      <c r="JLD37" s="276"/>
      <c r="JLE37" s="276"/>
      <c r="JLF37" s="276"/>
      <c r="JLG37" s="276"/>
      <c r="JLH37" s="276"/>
      <c r="JLI37" s="276"/>
      <c r="JLJ37" s="276"/>
      <c r="JLK37" s="276"/>
      <c r="JLL37" s="276"/>
      <c r="JLM37" s="276"/>
      <c r="JLN37" s="276"/>
      <c r="JLO37" s="276"/>
      <c r="JLP37" s="276"/>
      <c r="JLQ37" s="276"/>
      <c r="JLR37" s="276"/>
      <c r="JLS37" s="276"/>
      <c r="JLT37" s="276"/>
      <c r="JLU37" s="276"/>
      <c r="JLV37" s="276"/>
      <c r="JLW37" s="276"/>
      <c r="JLX37" s="276"/>
      <c r="JLY37" s="276"/>
      <c r="JLZ37" s="276"/>
      <c r="JMA37" s="276"/>
      <c r="JMB37" s="276"/>
      <c r="JMC37" s="276"/>
      <c r="JMD37" s="276"/>
      <c r="JME37" s="276"/>
      <c r="JMF37" s="276"/>
      <c r="JMG37" s="276"/>
      <c r="JMH37" s="276"/>
      <c r="JMI37" s="276"/>
      <c r="JMJ37" s="276"/>
      <c r="JMK37" s="276"/>
      <c r="JML37" s="276"/>
      <c r="JMM37" s="276"/>
      <c r="JMN37" s="276"/>
      <c r="JMO37" s="276"/>
      <c r="JMP37" s="276"/>
      <c r="JMQ37" s="276"/>
      <c r="JMR37" s="276"/>
      <c r="JMS37" s="276"/>
      <c r="JMT37" s="276"/>
      <c r="JMU37" s="276"/>
      <c r="JMV37" s="276"/>
      <c r="JMW37" s="276"/>
      <c r="JMX37" s="276"/>
      <c r="JMY37" s="276"/>
      <c r="JMZ37" s="276"/>
      <c r="JNA37" s="276"/>
      <c r="JNB37" s="276"/>
      <c r="JNC37" s="276"/>
      <c r="JND37" s="276"/>
      <c r="JNE37" s="276"/>
      <c r="JNF37" s="276"/>
      <c r="JNG37" s="276"/>
      <c r="JNH37" s="276"/>
      <c r="JNI37" s="276"/>
      <c r="JNJ37" s="276"/>
      <c r="JNK37" s="276"/>
      <c r="JNL37" s="276"/>
      <c r="JNM37" s="276"/>
      <c r="JNN37" s="276"/>
      <c r="JNO37" s="276"/>
      <c r="JNP37" s="276"/>
      <c r="JNQ37" s="276"/>
      <c r="JNR37" s="276"/>
      <c r="JNS37" s="276"/>
      <c r="JNT37" s="276"/>
      <c r="JNU37" s="276"/>
      <c r="JNV37" s="276"/>
      <c r="JNW37" s="276"/>
      <c r="JNX37" s="276"/>
      <c r="JNY37" s="276"/>
      <c r="JNZ37" s="276"/>
      <c r="JOA37" s="276"/>
      <c r="JOB37" s="276"/>
      <c r="JOC37" s="276"/>
      <c r="JOD37" s="276"/>
      <c r="JOE37" s="276"/>
      <c r="JOF37" s="276"/>
      <c r="JOG37" s="276"/>
      <c r="JOH37" s="276"/>
      <c r="JOI37" s="276"/>
      <c r="JOJ37" s="276"/>
      <c r="JOK37" s="276"/>
      <c r="JOL37" s="276"/>
      <c r="JOM37" s="276"/>
      <c r="JON37" s="276"/>
      <c r="JOO37" s="276"/>
      <c r="JOP37" s="276"/>
      <c r="JOQ37" s="276"/>
      <c r="JOR37" s="276"/>
      <c r="JOS37" s="276"/>
      <c r="JOT37" s="276"/>
      <c r="JOU37" s="276"/>
      <c r="JOV37" s="276"/>
      <c r="JOW37" s="276"/>
      <c r="JOX37" s="276"/>
      <c r="JOY37" s="276"/>
      <c r="JOZ37" s="276"/>
      <c r="JPA37" s="276"/>
      <c r="JPB37" s="276"/>
      <c r="JPC37" s="276"/>
      <c r="JPD37" s="276"/>
      <c r="JPE37" s="276"/>
      <c r="JPF37" s="276"/>
      <c r="JPG37" s="276"/>
      <c r="JPH37" s="276"/>
      <c r="JPI37" s="276"/>
      <c r="JPJ37" s="276"/>
      <c r="JPK37" s="276"/>
      <c r="JPL37" s="276"/>
      <c r="JPM37" s="276"/>
      <c r="JPN37" s="276"/>
      <c r="JPO37" s="276"/>
      <c r="JPP37" s="276"/>
      <c r="JPQ37" s="276"/>
      <c r="JPR37" s="276"/>
      <c r="JPS37" s="276"/>
      <c r="JPT37" s="276"/>
      <c r="JPU37" s="276"/>
      <c r="JPV37" s="276"/>
      <c r="JPW37" s="276"/>
      <c r="JPX37" s="276"/>
      <c r="JPY37" s="276"/>
      <c r="JPZ37" s="276"/>
      <c r="JQA37" s="276"/>
      <c r="JQB37" s="276"/>
      <c r="JQC37" s="276"/>
      <c r="JQD37" s="276"/>
      <c r="JQE37" s="276"/>
      <c r="JQF37" s="276"/>
      <c r="JQG37" s="276"/>
      <c r="JQH37" s="276"/>
      <c r="JQI37" s="276"/>
      <c r="JQJ37" s="276"/>
      <c r="JQK37" s="276"/>
      <c r="JQL37" s="276"/>
      <c r="JQM37" s="276"/>
      <c r="JQN37" s="276"/>
      <c r="JQO37" s="276"/>
      <c r="JQP37" s="276"/>
      <c r="JQQ37" s="276"/>
      <c r="JQR37" s="276"/>
      <c r="JQS37" s="276"/>
      <c r="JQT37" s="276"/>
      <c r="JQU37" s="276"/>
      <c r="JQV37" s="276"/>
      <c r="JQW37" s="276"/>
      <c r="JQX37" s="276"/>
      <c r="JQY37" s="276"/>
      <c r="JQZ37" s="276"/>
      <c r="JRA37" s="276"/>
      <c r="JRB37" s="276"/>
      <c r="JRC37" s="276"/>
      <c r="JRD37" s="276"/>
      <c r="JRE37" s="276"/>
      <c r="JRF37" s="276"/>
      <c r="JRG37" s="276"/>
      <c r="JRH37" s="276"/>
      <c r="JRI37" s="276"/>
      <c r="JRJ37" s="276"/>
      <c r="JRK37" s="276"/>
      <c r="JRL37" s="276"/>
      <c r="JRM37" s="276"/>
      <c r="JRN37" s="276"/>
      <c r="JRO37" s="276"/>
      <c r="JRP37" s="276"/>
      <c r="JRQ37" s="276"/>
      <c r="JRR37" s="276"/>
      <c r="JRS37" s="276"/>
      <c r="JRT37" s="276"/>
      <c r="JRU37" s="276"/>
      <c r="JRV37" s="276"/>
      <c r="JRW37" s="276"/>
      <c r="JRX37" s="276"/>
      <c r="JRY37" s="276"/>
      <c r="JRZ37" s="276"/>
      <c r="JSA37" s="276"/>
      <c r="JSB37" s="276"/>
      <c r="JSC37" s="276"/>
      <c r="JSD37" s="276"/>
      <c r="JSE37" s="276"/>
      <c r="JSF37" s="276"/>
      <c r="JSG37" s="276"/>
      <c r="JSH37" s="276"/>
      <c r="JSI37" s="276"/>
      <c r="JSJ37" s="276"/>
      <c r="JSK37" s="276"/>
      <c r="JSL37" s="276"/>
      <c r="JSM37" s="276"/>
      <c r="JSN37" s="276"/>
      <c r="JSO37" s="276"/>
      <c r="JSP37" s="276"/>
      <c r="JSQ37" s="276"/>
      <c r="JSR37" s="276"/>
      <c r="JSS37" s="276"/>
      <c r="JST37" s="276"/>
      <c r="JSU37" s="276"/>
      <c r="JSV37" s="276"/>
      <c r="JSW37" s="276"/>
      <c r="JSX37" s="276"/>
      <c r="JSY37" s="276"/>
      <c r="JSZ37" s="276"/>
      <c r="JTA37" s="276"/>
      <c r="JTB37" s="276"/>
      <c r="JTC37" s="276"/>
      <c r="JTD37" s="276"/>
      <c r="JTE37" s="276"/>
      <c r="JTF37" s="276"/>
      <c r="JTG37" s="276"/>
      <c r="JTH37" s="276"/>
      <c r="JTI37" s="276"/>
      <c r="JTJ37" s="276"/>
      <c r="JTK37" s="276"/>
      <c r="JTL37" s="276"/>
      <c r="JTM37" s="276"/>
      <c r="JTN37" s="276"/>
      <c r="JTO37" s="276"/>
      <c r="JTP37" s="276"/>
      <c r="JTQ37" s="276"/>
      <c r="JTR37" s="276"/>
      <c r="JTS37" s="276"/>
      <c r="JTT37" s="276"/>
      <c r="JTU37" s="276"/>
      <c r="JTV37" s="276"/>
      <c r="JTW37" s="276"/>
      <c r="JTX37" s="276"/>
      <c r="JTY37" s="276"/>
      <c r="JTZ37" s="276"/>
      <c r="JUA37" s="276"/>
      <c r="JUB37" s="276"/>
      <c r="JUC37" s="276"/>
      <c r="JUD37" s="276"/>
      <c r="JUE37" s="276"/>
      <c r="JUF37" s="276"/>
      <c r="JUG37" s="276"/>
      <c r="JUH37" s="276"/>
      <c r="JUI37" s="276"/>
      <c r="JUJ37" s="276"/>
      <c r="JUK37" s="276"/>
      <c r="JUL37" s="276"/>
      <c r="JUM37" s="276"/>
      <c r="JUN37" s="276"/>
      <c r="JUO37" s="276"/>
      <c r="JUP37" s="276"/>
      <c r="JUQ37" s="276"/>
      <c r="JUR37" s="276"/>
      <c r="JUS37" s="276"/>
      <c r="JUT37" s="276"/>
      <c r="JUU37" s="276"/>
      <c r="JUV37" s="276"/>
      <c r="JUW37" s="276"/>
      <c r="JUX37" s="276"/>
      <c r="JUY37" s="276"/>
      <c r="JUZ37" s="276"/>
      <c r="JVA37" s="276"/>
      <c r="JVB37" s="276"/>
      <c r="JVC37" s="276"/>
      <c r="JVD37" s="276"/>
      <c r="JVE37" s="276"/>
      <c r="JVF37" s="276"/>
      <c r="JVG37" s="276"/>
      <c r="JVH37" s="276"/>
      <c r="JVI37" s="276"/>
      <c r="JVJ37" s="276"/>
      <c r="JVK37" s="276"/>
      <c r="JVL37" s="276"/>
      <c r="JVM37" s="276"/>
      <c r="JVN37" s="276"/>
      <c r="JVO37" s="276"/>
      <c r="JVP37" s="276"/>
      <c r="JVQ37" s="276"/>
      <c r="JVR37" s="276"/>
      <c r="JVS37" s="276"/>
      <c r="JVT37" s="276"/>
      <c r="JVU37" s="276"/>
      <c r="JVV37" s="276"/>
      <c r="JVW37" s="276"/>
      <c r="JVX37" s="276"/>
      <c r="JVY37" s="276"/>
      <c r="JVZ37" s="276"/>
      <c r="JWA37" s="276"/>
      <c r="JWB37" s="276"/>
      <c r="JWC37" s="276"/>
      <c r="JWD37" s="276"/>
      <c r="JWE37" s="276"/>
      <c r="JWF37" s="276"/>
      <c r="JWG37" s="276"/>
      <c r="JWH37" s="276"/>
      <c r="JWI37" s="276"/>
      <c r="JWJ37" s="276"/>
      <c r="JWK37" s="276"/>
      <c r="JWL37" s="276"/>
      <c r="JWM37" s="276"/>
      <c r="JWN37" s="276"/>
      <c r="JWO37" s="276"/>
      <c r="JWP37" s="276"/>
      <c r="JWQ37" s="276"/>
      <c r="JWR37" s="276"/>
      <c r="JWS37" s="276"/>
      <c r="JWT37" s="276"/>
      <c r="JWU37" s="276"/>
      <c r="JWV37" s="276"/>
      <c r="JWW37" s="276"/>
      <c r="JWX37" s="276"/>
      <c r="JWY37" s="276"/>
      <c r="JWZ37" s="276"/>
      <c r="JXA37" s="276"/>
      <c r="JXB37" s="276"/>
      <c r="JXC37" s="276"/>
      <c r="JXD37" s="276"/>
      <c r="JXE37" s="276"/>
      <c r="JXF37" s="276"/>
      <c r="JXG37" s="276"/>
      <c r="JXH37" s="276"/>
      <c r="JXI37" s="276"/>
      <c r="JXJ37" s="276"/>
      <c r="JXK37" s="276"/>
      <c r="JXL37" s="276"/>
      <c r="JXM37" s="276"/>
      <c r="JXN37" s="276"/>
      <c r="JXO37" s="276"/>
      <c r="JXP37" s="276"/>
      <c r="JXQ37" s="276"/>
      <c r="JXR37" s="276"/>
      <c r="JXS37" s="276"/>
      <c r="JXT37" s="276"/>
      <c r="JXU37" s="276"/>
      <c r="JXV37" s="276"/>
      <c r="JXW37" s="276"/>
      <c r="JXX37" s="276"/>
      <c r="JXY37" s="276"/>
      <c r="JXZ37" s="276"/>
      <c r="JYA37" s="276"/>
      <c r="JYB37" s="276"/>
      <c r="JYC37" s="276"/>
      <c r="JYD37" s="276"/>
      <c r="JYE37" s="276"/>
      <c r="JYF37" s="276"/>
      <c r="JYG37" s="276"/>
      <c r="JYH37" s="276"/>
      <c r="JYI37" s="276"/>
      <c r="JYJ37" s="276"/>
      <c r="JYK37" s="276"/>
      <c r="JYL37" s="276"/>
      <c r="JYM37" s="276"/>
      <c r="JYN37" s="276"/>
      <c r="JYO37" s="276"/>
      <c r="JYP37" s="276"/>
      <c r="JYQ37" s="276"/>
      <c r="JYR37" s="276"/>
      <c r="JYS37" s="276"/>
      <c r="JYT37" s="276"/>
      <c r="JYU37" s="276"/>
      <c r="JYV37" s="276"/>
      <c r="JYW37" s="276"/>
      <c r="JYX37" s="276"/>
      <c r="JYY37" s="276"/>
      <c r="JYZ37" s="276"/>
      <c r="JZA37" s="276"/>
      <c r="JZB37" s="276"/>
      <c r="JZC37" s="276"/>
      <c r="JZD37" s="276"/>
      <c r="JZE37" s="276"/>
      <c r="JZF37" s="276"/>
      <c r="JZG37" s="276"/>
      <c r="JZH37" s="276"/>
      <c r="JZI37" s="276"/>
      <c r="JZJ37" s="276"/>
      <c r="JZK37" s="276"/>
      <c r="JZL37" s="276"/>
      <c r="JZM37" s="276"/>
      <c r="JZN37" s="276"/>
      <c r="JZO37" s="276"/>
      <c r="JZP37" s="276"/>
      <c r="JZQ37" s="276"/>
      <c r="JZR37" s="276"/>
      <c r="JZS37" s="276"/>
      <c r="JZT37" s="276"/>
      <c r="JZU37" s="276"/>
      <c r="JZV37" s="276"/>
      <c r="JZW37" s="276"/>
      <c r="JZX37" s="276"/>
      <c r="JZY37" s="276"/>
      <c r="JZZ37" s="276"/>
      <c r="KAA37" s="276"/>
      <c r="KAB37" s="276"/>
      <c r="KAC37" s="276"/>
      <c r="KAD37" s="276"/>
      <c r="KAE37" s="276"/>
      <c r="KAF37" s="276"/>
      <c r="KAG37" s="276"/>
      <c r="KAH37" s="276"/>
      <c r="KAI37" s="276"/>
      <c r="KAJ37" s="276"/>
      <c r="KAK37" s="276"/>
      <c r="KAL37" s="276"/>
      <c r="KAM37" s="276"/>
      <c r="KAN37" s="276"/>
      <c r="KAO37" s="276"/>
      <c r="KAP37" s="276"/>
      <c r="KAQ37" s="276"/>
      <c r="KAR37" s="276"/>
      <c r="KAS37" s="276"/>
      <c r="KAT37" s="276"/>
      <c r="KAU37" s="276"/>
      <c r="KAV37" s="276"/>
      <c r="KAW37" s="276"/>
      <c r="KAX37" s="276"/>
      <c r="KAY37" s="276"/>
      <c r="KAZ37" s="276"/>
      <c r="KBA37" s="276"/>
      <c r="KBB37" s="276"/>
      <c r="KBC37" s="276"/>
      <c r="KBD37" s="276"/>
      <c r="KBE37" s="276"/>
      <c r="KBF37" s="276"/>
      <c r="KBG37" s="276"/>
      <c r="KBH37" s="276"/>
      <c r="KBI37" s="276"/>
      <c r="KBJ37" s="276"/>
      <c r="KBK37" s="276"/>
      <c r="KBL37" s="276"/>
      <c r="KBM37" s="276"/>
      <c r="KBN37" s="276"/>
      <c r="KBO37" s="276"/>
      <c r="KBP37" s="276"/>
      <c r="KBQ37" s="276"/>
      <c r="KBR37" s="276"/>
      <c r="KBS37" s="276"/>
      <c r="KBT37" s="276"/>
      <c r="KBU37" s="276"/>
      <c r="KBV37" s="276"/>
      <c r="KBW37" s="276"/>
      <c r="KBX37" s="276"/>
      <c r="KBY37" s="276"/>
      <c r="KBZ37" s="276"/>
      <c r="KCA37" s="276"/>
      <c r="KCB37" s="276"/>
      <c r="KCC37" s="276"/>
      <c r="KCD37" s="276"/>
      <c r="KCE37" s="276"/>
      <c r="KCF37" s="276"/>
      <c r="KCG37" s="276"/>
      <c r="KCH37" s="276"/>
      <c r="KCI37" s="276"/>
      <c r="KCJ37" s="276"/>
      <c r="KCK37" s="276"/>
      <c r="KCL37" s="276"/>
      <c r="KCM37" s="276"/>
      <c r="KCN37" s="276"/>
      <c r="KCO37" s="276"/>
      <c r="KCP37" s="276"/>
      <c r="KCQ37" s="276"/>
      <c r="KCR37" s="276"/>
      <c r="KCS37" s="276"/>
      <c r="KCT37" s="276"/>
      <c r="KCU37" s="276"/>
      <c r="KCV37" s="276"/>
      <c r="KCW37" s="276"/>
      <c r="KCX37" s="276"/>
      <c r="KCY37" s="276"/>
      <c r="KCZ37" s="276"/>
      <c r="KDA37" s="276"/>
      <c r="KDB37" s="276"/>
      <c r="KDC37" s="276"/>
      <c r="KDD37" s="276"/>
      <c r="KDE37" s="276"/>
      <c r="KDF37" s="276"/>
      <c r="KDG37" s="276"/>
      <c r="KDH37" s="276"/>
      <c r="KDI37" s="276"/>
      <c r="KDJ37" s="276"/>
      <c r="KDK37" s="276"/>
      <c r="KDL37" s="276"/>
      <c r="KDM37" s="276"/>
      <c r="KDN37" s="276"/>
      <c r="KDO37" s="276"/>
      <c r="KDP37" s="276"/>
      <c r="KDQ37" s="276"/>
      <c r="KDR37" s="276"/>
      <c r="KDS37" s="276"/>
      <c r="KDT37" s="276"/>
      <c r="KDU37" s="276"/>
      <c r="KDV37" s="276"/>
      <c r="KDW37" s="276"/>
      <c r="KDX37" s="276"/>
      <c r="KDY37" s="276"/>
      <c r="KDZ37" s="276"/>
      <c r="KEA37" s="276"/>
      <c r="KEB37" s="276"/>
      <c r="KEC37" s="276"/>
      <c r="KED37" s="276"/>
      <c r="KEE37" s="276"/>
      <c r="KEF37" s="276"/>
      <c r="KEG37" s="276"/>
      <c r="KEH37" s="276"/>
      <c r="KEI37" s="276"/>
      <c r="KEJ37" s="276"/>
      <c r="KEK37" s="276"/>
      <c r="KEL37" s="276"/>
      <c r="KEM37" s="276"/>
      <c r="KEN37" s="276"/>
      <c r="KEO37" s="276"/>
      <c r="KEP37" s="276"/>
      <c r="KEQ37" s="276"/>
      <c r="KER37" s="276"/>
      <c r="KES37" s="276"/>
      <c r="KET37" s="276"/>
      <c r="KEU37" s="276"/>
      <c r="KEV37" s="276"/>
      <c r="KEW37" s="276"/>
      <c r="KEX37" s="276"/>
      <c r="KEY37" s="276"/>
      <c r="KEZ37" s="276"/>
      <c r="KFA37" s="276"/>
      <c r="KFB37" s="276"/>
      <c r="KFC37" s="276"/>
      <c r="KFD37" s="276"/>
      <c r="KFE37" s="276"/>
      <c r="KFF37" s="276"/>
      <c r="KFG37" s="276"/>
      <c r="KFH37" s="276"/>
      <c r="KFI37" s="276"/>
      <c r="KFJ37" s="276"/>
      <c r="KFK37" s="276"/>
      <c r="KFL37" s="276"/>
      <c r="KFM37" s="276"/>
      <c r="KFN37" s="276"/>
      <c r="KFO37" s="276"/>
      <c r="KFP37" s="276"/>
      <c r="KFQ37" s="276"/>
      <c r="KFR37" s="276"/>
      <c r="KFS37" s="276"/>
      <c r="KFT37" s="276"/>
      <c r="KFU37" s="276"/>
      <c r="KFV37" s="276"/>
      <c r="KFW37" s="276"/>
      <c r="KFX37" s="276"/>
      <c r="KFY37" s="276"/>
      <c r="KFZ37" s="276"/>
      <c r="KGA37" s="276"/>
      <c r="KGB37" s="276"/>
      <c r="KGC37" s="276"/>
      <c r="KGD37" s="276"/>
      <c r="KGE37" s="276"/>
      <c r="KGF37" s="276"/>
      <c r="KGG37" s="276"/>
      <c r="KGH37" s="276"/>
      <c r="KGI37" s="276"/>
      <c r="KGJ37" s="276"/>
      <c r="KGK37" s="276"/>
      <c r="KGL37" s="276"/>
      <c r="KGM37" s="276"/>
      <c r="KGN37" s="276"/>
      <c r="KGO37" s="276"/>
      <c r="KGP37" s="276"/>
      <c r="KGQ37" s="276"/>
      <c r="KGR37" s="276"/>
      <c r="KGS37" s="276"/>
      <c r="KGT37" s="276"/>
      <c r="KGU37" s="276"/>
      <c r="KGV37" s="276"/>
      <c r="KGW37" s="276"/>
      <c r="KGX37" s="276"/>
      <c r="KGY37" s="276"/>
      <c r="KGZ37" s="276"/>
      <c r="KHA37" s="276"/>
      <c r="KHB37" s="276"/>
      <c r="KHC37" s="276"/>
      <c r="KHD37" s="276"/>
      <c r="KHE37" s="276"/>
      <c r="KHF37" s="276"/>
      <c r="KHG37" s="276"/>
      <c r="KHH37" s="276"/>
      <c r="KHI37" s="276"/>
      <c r="KHJ37" s="276"/>
      <c r="KHK37" s="276"/>
      <c r="KHL37" s="276"/>
      <c r="KHM37" s="276"/>
      <c r="KHN37" s="276"/>
      <c r="KHO37" s="276"/>
      <c r="KHP37" s="276"/>
      <c r="KHQ37" s="276"/>
      <c r="KHR37" s="276"/>
      <c r="KHS37" s="276"/>
      <c r="KHT37" s="276"/>
      <c r="KHU37" s="276"/>
      <c r="KHV37" s="276"/>
      <c r="KHW37" s="276"/>
      <c r="KHX37" s="276"/>
      <c r="KHY37" s="276"/>
      <c r="KHZ37" s="276"/>
      <c r="KIA37" s="276"/>
      <c r="KIB37" s="276"/>
      <c r="KIC37" s="276"/>
      <c r="KID37" s="276"/>
      <c r="KIE37" s="276"/>
      <c r="KIF37" s="276"/>
      <c r="KIG37" s="276"/>
      <c r="KIH37" s="276"/>
      <c r="KII37" s="276"/>
      <c r="KIJ37" s="276"/>
      <c r="KIK37" s="276"/>
      <c r="KIL37" s="276"/>
      <c r="KIM37" s="276"/>
      <c r="KIN37" s="276"/>
      <c r="KIO37" s="276"/>
      <c r="KIP37" s="276"/>
      <c r="KIQ37" s="276"/>
      <c r="KIR37" s="276"/>
      <c r="KIS37" s="276"/>
      <c r="KIT37" s="276"/>
      <c r="KIU37" s="276"/>
      <c r="KIV37" s="276"/>
      <c r="KIW37" s="276"/>
      <c r="KIX37" s="276"/>
      <c r="KIY37" s="276"/>
      <c r="KIZ37" s="276"/>
      <c r="KJA37" s="276"/>
      <c r="KJB37" s="276"/>
      <c r="KJC37" s="276"/>
      <c r="KJD37" s="276"/>
      <c r="KJE37" s="276"/>
      <c r="KJF37" s="276"/>
      <c r="KJG37" s="276"/>
      <c r="KJH37" s="276"/>
      <c r="KJI37" s="276"/>
      <c r="KJJ37" s="276"/>
      <c r="KJK37" s="276"/>
      <c r="KJL37" s="276"/>
      <c r="KJM37" s="276"/>
      <c r="KJN37" s="276"/>
      <c r="KJO37" s="276"/>
      <c r="KJP37" s="276"/>
      <c r="KJQ37" s="276"/>
      <c r="KJR37" s="276"/>
      <c r="KJS37" s="276"/>
      <c r="KJT37" s="276"/>
      <c r="KJU37" s="276"/>
      <c r="KJV37" s="276"/>
      <c r="KJW37" s="276"/>
      <c r="KJX37" s="276"/>
      <c r="KJY37" s="276"/>
      <c r="KJZ37" s="276"/>
      <c r="KKA37" s="276"/>
      <c r="KKB37" s="276"/>
      <c r="KKC37" s="276"/>
      <c r="KKD37" s="276"/>
      <c r="KKE37" s="276"/>
      <c r="KKF37" s="276"/>
      <c r="KKG37" s="276"/>
      <c r="KKH37" s="276"/>
      <c r="KKI37" s="276"/>
      <c r="KKJ37" s="276"/>
      <c r="KKK37" s="276"/>
      <c r="KKL37" s="276"/>
      <c r="KKM37" s="276"/>
      <c r="KKN37" s="276"/>
      <c r="KKO37" s="276"/>
      <c r="KKP37" s="276"/>
      <c r="KKQ37" s="276"/>
      <c r="KKR37" s="276"/>
      <c r="KKS37" s="276"/>
      <c r="KKT37" s="276"/>
      <c r="KKU37" s="276"/>
      <c r="KKV37" s="276"/>
      <c r="KKW37" s="276"/>
      <c r="KKX37" s="276"/>
      <c r="KKY37" s="276"/>
      <c r="KKZ37" s="276"/>
      <c r="KLA37" s="276"/>
      <c r="KLB37" s="276"/>
      <c r="KLC37" s="276"/>
      <c r="KLD37" s="276"/>
      <c r="KLE37" s="276"/>
      <c r="KLF37" s="276"/>
      <c r="KLG37" s="276"/>
      <c r="KLH37" s="276"/>
      <c r="KLI37" s="276"/>
      <c r="KLJ37" s="276"/>
      <c r="KLK37" s="276"/>
      <c r="KLL37" s="276"/>
      <c r="KLM37" s="276"/>
      <c r="KLN37" s="276"/>
      <c r="KLO37" s="276"/>
      <c r="KLP37" s="276"/>
      <c r="KLQ37" s="276"/>
      <c r="KLR37" s="276"/>
      <c r="KLS37" s="276"/>
      <c r="KLT37" s="276"/>
      <c r="KLU37" s="276"/>
      <c r="KLV37" s="276"/>
      <c r="KLW37" s="276"/>
      <c r="KLX37" s="276"/>
      <c r="KLY37" s="276"/>
      <c r="KLZ37" s="276"/>
      <c r="KMA37" s="276"/>
      <c r="KMB37" s="276"/>
      <c r="KMC37" s="276"/>
      <c r="KMD37" s="276"/>
      <c r="KME37" s="276"/>
      <c r="KMF37" s="276"/>
      <c r="KMG37" s="276"/>
      <c r="KMH37" s="276"/>
      <c r="KMI37" s="276"/>
      <c r="KMJ37" s="276"/>
      <c r="KMK37" s="276"/>
      <c r="KML37" s="276"/>
      <c r="KMM37" s="276"/>
      <c r="KMN37" s="276"/>
      <c r="KMO37" s="276"/>
      <c r="KMP37" s="276"/>
      <c r="KMQ37" s="276"/>
      <c r="KMR37" s="276"/>
      <c r="KMS37" s="276"/>
      <c r="KMT37" s="276"/>
      <c r="KMU37" s="276"/>
      <c r="KMV37" s="276"/>
      <c r="KMW37" s="276"/>
      <c r="KMX37" s="276"/>
      <c r="KMY37" s="276"/>
      <c r="KMZ37" s="276"/>
      <c r="KNA37" s="276"/>
      <c r="KNB37" s="276"/>
      <c r="KNC37" s="276"/>
      <c r="KND37" s="276"/>
      <c r="KNE37" s="276"/>
      <c r="KNF37" s="276"/>
      <c r="KNG37" s="276"/>
      <c r="KNH37" s="276"/>
      <c r="KNI37" s="276"/>
      <c r="KNJ37" s="276"/>
      <c r="KNK37" s="276"/>
      <c r="KNL37" s="276"/>
      <c r="KNM37" s="276"/>
      <c r="KNN37" s="276"/>
      <c r="KNO37" s="276"/>
      <c r="KNP37" s="276"/>
      <c r="KNQ37" s="276"/>
      <c r="KNR37" s="276"/>
      <c r="KNS37" s="276"/>
      <c r="KNT37" s="276"/>
      <c r="KNU37" s="276"/>
      <c r="KNV37" s="276"/>
      <c r="KNW37" s="276"/>
      <c r="KNX37" s="276"/>
      <c r="KNY37" s="276"/>
      <c r="KNZ37" s="276"/>
      <c r="KOA37" s="276"/>
      <c r="KOB37" s="276"/>
      <c r="KOC37" s="276"/>
      <c r="KOD37" s="276"/>
      <c r="KOE37" s="276"/>
      <c r="KOF37" s="276"/>
      <c r="KOG37" s="276"/>
      <c r="KOH37" s="276"/>
      <c r="KOI37" s="276"/>
      <c r="KOJ37" s="276"/>
      <c r="KOK37" s="276"/>
      <c r="KOL37" s="276"/>
      <c r="KOM37" s="276"/>
      <c r="KON37" s="276"/>
      <c r="KOO37" s="276"/>
      <c r="KOP37" s="276"/>
      <c r="KOQ37" s="276"/>
      <c r="KOR37" s="276"/>
      <c r="KOS37" s="276"/>
      <c r="KOT37" s="276"/>
      <c r="KOU37" s="276"/>
      <c r="KOV37" s="276"/>
      <c r="KOW37" s="276"/>
      <c r="KOX37" s="276"/>
      <c r="KOY37" s="276"/>
      <c r="KOZ37" s="276"/>
      <c r="KPA37" s="276"/>
      <c r="KPB37" s="276"/>
      <c r="KPC37" s="276"/>
      <c r="KPD37" s="276"/>
      <c r="KPE37" s="276"/>
      <c r="KPF37" s="276"/>
      <c r="KPG37" s="276"/>
      <c r="KPH37" s="276"/>
      <c r="KPI37" s="276"/>
      <c r="KPJ37" s="276"/>
      <c r="KPK37" s="276"/>
      <c r="KPL37" s="276"/>
      <c r="KPM37" s="276"/>
      <c r="KPN37" s="276"/>
      <c r="KPO37" s="276"/>
      <c r="KPP37" s="276"/>
      <c r="KPQ37" s="276"/>
      <c r="KPR37" s="276"/>
      <c r="KPS37" s="276"/>
      <c r="KPT37" s="276"/>
      <c r="KPU37" s="276"/>
      <c r="KPV37" s="276"/>
      <c r="KPW37" s="276"/>
      <c r="KPX37" s="276"/>
      <c r="KPY37" s="276"/>
      <c r="KPZ37" s="276"/>
      <c r="KQA37" s="276"/>
      <c r="KQB37" s="276"/>
      <c r="KQC37" s="276"/>
      <c r="KQD37" s="276"/>
      <c r="KQE37" s="276"/>
      <c r="KQF37" s="276"/>
      <c r="KQG37" s="276"/>
      <c r="KQH37" s="276"/>
      <c r="KQI37" s="276"/>
      <c r="KQJ37" s="276"/>
      <c r="KQK37" s="276"/>
      <c r="KQL37" s="276"/>
      <c r="KQM37" s="276"/>
      <c r="KQN37" s="276"/>
      <c r="KQO37" s="276"/>
      <c r="KQP37" s="276"/>
      <c r="KQQ37" s="276"/>
      <c r="KQR37" s="276"/>
      <c r="KQS37" s="276"/>
      <c r="KQT37" s="276"/>
      <c r="KQU37" s="276"/>
      <c r="KQV37" s="276"/>
      <c r="KQW37" s="276"/>
      <c r="KQX37" s="276"/>
      <c r="KQY37" s="276"/>
      <c r="KQZ37" s="276"/>
      <c r="KRA37" s="276"/>
      <c r="KRB37" s="276"/>
      <c r="KRC37" s="276"/>
      <c r="KRD37" s="276"/>
      <c r="KRE37" s="276"/>
      <c r="KRF37" s="276"/>
      <c r="KRG37" s="276"/>
      <c r="KRH37" s="276"/>
      <c r="KRI37" s="276"/>
      <c r="KRJ37" s="276"/>
      <c r="KRK37" s="276"/>
      <c r="KRL37" s="276"/>
      <c r="KRM37" s="276"/>
      <c r="KRN37" s="276"/>
      <c r="KRO37" s="276"/>
      <c r="KRP37" s="276"/>
      <c r="KRQ37" s="276"/>
      <c r="KRR37" s="276"/>
      <c r="KRS37" s="276"/>
      <c r="KRT37" s="276"/>
      <c r="KRU37" s="276"/>
      <c r="KRV37" s="276"/>
      <c r="KRW37" s="276"/>
      <c r="KRX37" s="276"/>
      <c r="KRY37" s="276"/>
      <c r="KRZ37" s="276"/>
      <c r="KSA37" s="276"/>
      <c r="KSB37" s="276"/>
      <c r="KSC37" s="276"/>
      <c r="KSD37" s="276"/>
      <c r="KSE37" s="276"/>
      <c r="KSF37" s="276"/>
      <c r="KSG37" s="276"/>
      <c r="KSH37" s="276"/>
      <c r="KSI37" s="276"/>
      <c r="KSJ37" s="276"/>
      <c r="KSK37" s="276"/>
      <c r="KSL37" s="276"/>
      <c r="KSM37" s="276"/>
      <c r="KSN37" s="276"/>
      <c r="KSO37" s="276"/>
      <c r="KSP37" s="276"/>
      <c r="KSQ37" s="276"/>
      <c r="KSR37" s="276"/>
      <c r="KSS37" s="276"/>
      <c r="KST37" s="276"/>
      <c r="KSU37" s="276"/>
      <c r="KSV37" s="276"/>
      <c r="KSW37" s="276"/>
      <c r="KSX37" s="276"/>
      <c r="KSY37" s="276"/>
      <c r="KSZ37" s="276"/>
      <c r="KTA37" s="276"/>
      <c r="KTB37" s="276"/>
      <c r="KTC37" s="276"/>
      <c r="KTD37" s="276"/>
      <c r="KTE37" s="276"/>
      <c r="KTF37" s="276"/>
      <c r="KTG37" s="276"/>
      <c r="KTH37" s="276"/>
      <c r="KTI37" s="276"/>
      <c r="KTJ37" s="276"/>
      <c r="KTK37" s="276"/>
      <c r="KTL37" s="276"/>
      <c r="KTM37" s="276"/>
      <c r="KTN37" s="276"/>
      <c r="KTO37" s="276"/>
      <c r="KTP37" s="276"/>
      <c r="KTQ37" s="276"/>
      <c r="KTR37" s="276"/>
      <c r="KTS37" s="276"/>
      <c r="KTT37" s="276"/>
      <c r="KTU37" s="276"/>
      <c r="KTV37" s="276"/>
      <c r="KTW37" s="276"/>
      <c r="KTX37" s="276"/>
      <c r="KTY37" s="276"/>
      <c r="KTZ37" s="276"/>
      <c r="KUA37" s="276"/>
      <c r="KUB37" s="276"/>
      <c r="KUC37" s="276"/>
      <c r="KUD37" s="276"/>
      <c r="KUE37" s="276"/>
      <c r="KUF37" s="276"/>
      <c r="KUG37" s="276"/>
      <c r="KUH37" s="276"/>
      <c r="KUI37" s="276"/>
      <c r="KUJ37" s="276"/>
      <c r="KUK37" s="276"/>
      <c r="KUL37" s="276"/>
      <c r="KUM37" s="276"/>
      <c r="KUN37" s="276"/>
      <c r="KUO37" s="276"/>
      <c r="KUP37" s="276"/>
      <c r="KUQ37" s="276"/>
      <c r="KUR37" s="276"/>
      <c r="KUS37" s="276"/>
      <c r="KUT37" s="276"/>
      <c r="KUU37" s="276"/>
      <c r="KUV37" s="276"/>
      <c r="KUW37" s="276"/>
      <c r="KUX37" s="276"/>
      <c r="KUY37" s="276"/>
      <c r="KUZ37" s="276"/>
      <c r="KVA37" s="276"/>
      <c r="KVB37" s="276"/>
      <c r="KVC37" s="276"/>
      <c r="KVD37" s="276"/>
      <c r="KVE37" s="276"/>
      <c r="KVF37" s="276"/>
      <c r="KVG37" s="276"/>
      <c r="KVH37" s="276"/>
      <c r="KVI37" s="276"/>
      <c r="KVJ37" s="276"/>
      <c r="KVK37" s="276"/>
      <c r="KVL37" s="276"/>
      <c r="KVM37" s="276"/>
      <c r="KVN37" s="276"/>
      <c r="KVO37" s="276"/>
      <c r="KVP37" s="276"/>
      <c r="KVQ37" s="276"/>
      <c r="KVR37" s="276"/>
      <c r="KVS37" s="276"/>
      <c r="KVT37" s="276"/>
      <c r="KVU37" s="276"/>
      <c r="KVV37" s="276"/>
      <c r="KVW37" s="276"/>
      <c r="KVX37" s="276"/>
      <c r="KVY37" s="276"/>
      <c r="KVZ37" s="276"/>
      <c r="KWA37" s="276"/>
      <c r="KWB37" s="276"/>
      <c r="KWC37" s="276"/>
      <c r="KWD37" s="276"/>
      <c r="KWE37" s="276"/>
      <c r="KWF37" s="276"/>
      <c r="KWG37" s="276"/>
      <c r="KWH37" s="276"/>
      <c r="KWI37" s="276"/>
      <c r="KWJ37" s="276"/>
      <c r="KWK37" s="276"/>
      <c r="KWL37" s="276"/>
      <c r="KWM37" s="276"/>
      <c r="KWN37" s="276"/>
      <c r="KWO37" s="276"/>
      <c r="KWP37" s="276"/>
      <c r="KWQ37" s="276"/>
      <c r="KWR37" s="276"/>
      <c r="KWS37" s="276"/>
      <c r="KWT37" s="276"/>
      <c r="KWU37" s="276"/>
      <c r="KWV37" s="276"/>
      <c r="KWW37" s="276"/>
      <c r="KWX37" s="276"/>
      <c r="KWY37" s="276"/>
      <c r="KWZ37" s="276"/>
      <c r="KXA37" s="276"/>
      <c r="KXB37" s="276"/>
      <c r="KXC37" s="276"/>
      <c r="KXD37" s="276"/>
      <c r="KXE37" s="276"/>
      <c r="KXF37" s="276"/>
      <c r="KXG37" s="276"/>
      <c r="KXH37" s="276"/>
      <c r="KXI37" s="276"/>
      <c r="KXJ37" s="276"/>
      <c r="KXK37" s="276"/>
      <c r="KXL37" s="276"/>
      <c r="KXM37" s="276"/>
      <c r="KXN37" s="276"/>
      <c r="KXO37" s="276"/>
      <c r="KXP37" s="276"/>
      <c r="KXQ37" s="276"/>
      <c r="KXR37" s="276"/>
      <c r="KXS37" s="276"/>
      <c r="KXT37" s="276"/>
      <c r="KXU37" s="276"/>
      <c r="KXV37" s="276"/>
      <c r="KXW37" s="276"/>
      <c r="KXX37" s="276"/>
      <c r="KXY37" s="276"/>
      <c r="KXZ37" s="276"/>
      <c r="KYA37" s="276"/>
      <c r="KYB37" s="276"/>
      <c r="KYC37" s="276"/>
      <c r="KYD37" s="276"/>
      <c r="KYE37" s="276"/>
      <c r="KYF37" s="276"/>
      <c r="KYG37" s="276"/>
      <c r="KYH37" s="276"/>
      <c r="KYI37" s="276"/>
      <c r="KYJ37" s="276"/>
      <c r="KYK37" s="276"/>
      <c r="KYL37" s="276"/>
      <c r="KYM37" s="276"/>
      <c r="KYN37" s="276"/>
      <c r="KYO37" s="276"/>
      <c r="KYP37" s="276"/>
      <c r="KYQ37" s="276"/>
      <c r="KYR37" s="276"/>
      <c r="KYS37" s="276"/>
      <c r="KYT37" s="276"/>
      <c r="KYU37" s="276"/>
      <c r="KYV37" s="276"/>
      <c r="KYW37" s="276"/>
      <c r="KYX37" s="276"/>
      <c r="KYY37" s="276"/>
      <c r="KYZ37" s="276"/>
      <c r="KZA37" s="276"/>
      <c r="KZB37" s="276"/>
      <c r="KZC37" s="276"/>
      <c r="KZD37" s="276"/>
      <c r="KZE37" s="276"/>
      <c r="KZF37" s="276"/>
      <c r="KZG37" s="276"/>
      <c r="KZH37" s="276"/>
      <c r="KZI37" s="276"/>
      <c r="KZJ37" s="276"/>
      <c r="KZK37" s="276"/>
      <c r="KZL37" s="276"/>
      <c r="KZM37" s="276"/>
      <c r="KZN37" s="276"/>
      <c r="KZO37" s="276"/>
      <c r="KZP37" s="276"/>
      <c r="KZQ37" s="276"/>
      <c r="KZR37" s="276"/>
      <c r="KZS37" s="276"/>
      <c r="KZT37" s="276"/>
      <c r="KZU37" s="276"/>
      <c r="KZV37" s="276"/>
      <c r="KZW37" s="276"/>
      <c r="KZX37" s="276"/>
      <c r="KZY37" s="276"/>
      <c r="KZZ37" s="276"/>
      <c r="LAA37" s="276"/>
      <c r="LAB37" s="276"/>
      <c r="LAC37" s="276"/>
      <c r="LAD37" s="276"/>
      <c r="LAE37" s="276"/>
      <c r="LAF37" s="276"/>
      <c r="LAG37" s="276"/>
      <c r="LAH37" s="276"/>
      <c r="LAI37" s="276"/>
      <c r="LAJ37" s="276"/>
      <c r="LAK37" s="276"/>
      <c r="LAL37" s="276"/>
      <c r="LAM37" s="276"/>
      <c r="LAN37" s="276"/>
      <c r="LAO37" s="276"/>
      <c r="LAP37" s="276"/>
      <c r="LAQ37" s="276"/>
      <c r="LAR37" s="276"/>
      <c r="LAS37" s="276"/>
      <c r="LAT37" s="276"/>
      <c r="LAU37" s="276"/>
      <c r="LAV37" s="276"/>
      <c r="LAW37" s="276"/>
      <c r="LAX37" s="276"/>
      <c r="LAY37" s="276"/>
      <c r="LAZ37" s="276"/>
      <c r="LBA37" s="276"/>
      <c r="LBB37" s="276"/>
      <c r="LBC37" s="276"/>
      <c r="LBD37" s="276"/>
      <c r="LBE37" s="276"/>
      <c r="LBF37" s="276"/>
      <c r="LBG37" s="276"/>
      <c r="LBH37" s="276"/>
      <c r="LBI37" s="276"/>
      <c r="LBJ37" s="276"/>
      <c r="LBK37" s="276"/>
      <c r="LBL37" s="276"/>
      <c r="LBM37" s="276"/>
      <c r="LBN37" s="276"/>
      <c r="LBO37" s="276"/>
      <c r="LBP37" s="276"/>
      <c r="LBQ37" s="276"/>
      <c r="LBR37" s="276"/>
      <c r="LBS37" s="276"/>
      <c r="LBT37" s="276"/>
      <c r="LBU37" s="276"/>
      <c r="LBV37" s="276"/>
      <c r="LBW37" s="276"/>
      <c r="LBX37" s="276"/>
      <c r="LBY37" s="276"/>
      <c r="LBZ37" s="276"/>
      <c r="LCA37" s="276"/>
      <c r="LCB37" s="276"/>
      <c r="LCC37" s="276"/>
      <c r="LCD37" s="276"/>
      <c r="LCE37" s="276"/>
      <c r="LCF37" s="276"/>
      <c r="LCG37" s="276"/>
      <c r="LCH37" s="276"/>
      <c r="LCI37" s="276"/>
      <c r="LCJ37" s="276"/>
      <c r="LCK37" s="276"/>
      <c r="LCL37" s="276"/>
      <c r="LCM37" s="276"/>
      <c r="LCN37" s="276"/>
      <c r="LCO37" s="276"/>
      <c r="LCP37" s="276"/>
      <c r="LCQ37" s="276"/>
      <c r="LCR37" s="276"/>
      <c r="LCS37" s="276"/>
      <c r="LCT37" s="276"/>
      <c r="LCU37" s="276"/>
      <c r="LCV37" s="276"/>
      <c r="LCW37" s="276"/>
      <c r="LCX37" s="276"/>
      <c r="LCY37" s="276"/>
      <c r="LCZ37" s="276"/>
      <c r="LDA37" s="276"/>
      <c r="LDB37" s="276"/>
      <c r="LDC37" s="276"/>
      <c r="LDD37" s="276"/>
      <c r="LDE37" s="276"/>
      <c r="LDF37" s="276"/>
      <c r="LDG37" s="276"/>
      <c r="LDH37" s="276"/>
      <c r="LDI37" s="276"/>
      <c r="LDJ37" s="276"/>
      <c r="LDK37" s="276"/>
      <c r="LDL37" s="276"/>
      <c r="LDM37" s="276"/>
      <c r="LDN37" s="276"/>
      <c r="LDO37" s="276"/>
      <c r="LDP37" s="276"/>
      <c r="LDQ37" s="276"/>
      <c r="LDR37" s="276"/>
      <c r="LDS37" s="276"/>
      <c r="LDT37" s="276"/>
      <c r="LDU37" s="276"/>
      <c r="LDV37" s="276"/>
      <c r="LDW37" s="276"/>
      <c r="LDX37" s="276"/>
      <c r="LDY37" s="276"/>
      <c r="LDZ37" s="276"/>
      <c r="LEA37" s="276"/>
      <c r="LEB37" s="276"/>
      <c r="LEC37" s="276"/>
      <c r="LED37" s="276"/>
      <c r="LEE37" s="276"/>
      <c r="LEF37" s="276"/>
      <c r="LEG37" s="276"/>
      <c r="LEH37" s="276"/>
      <c r="LEI37" s="276"/>
      <c r="LEJ37" s="276"/>
      <c r="LEK37" s="276"/>
      <c r="LEL37" s="276"/>
      <c r="LEM37" s="276"/>
      <c r="LEN37" s="276"/>
      <c r="LEO37" s="276"/>
      <c r="LEP37" s="276"/>
      <c r="LEQ37" s="276"/>
      <c r="LER37" s="276"/>
      <c r="LES37" s="276"/>
      <c r="LET37" s="276"/>
      <c r="LEU37" s="276"/>
      <c r="LEV37" s="276"/>
      <c r="LEW37" s="276"/>
      <c r="LEX37" s="276"/>
      <c r="LEY37" s="276"/>
      <c r="LEZ37" s="276"/>
      <c r="LFA37" s="276"/>
      <c r="LFB37" s="276"/>
      <c r="LFC37" s="276"/>
      <c r="LFD37" s="276"/>
      <c r="LFE37" s="276"/>
      <c r="LFF37" s="276"/>
      <c r="LFG37" s="276"/>
      <c r="LFH37" s="276"/>
      <c r="LFI37" s="276"/>
      <c r="LFJ37" s="276"/>
      <c r="LFK37" s="276"/>
      <c r="LFL37" s="276"/>
      <c r="LFM37" s="276"/>
      <c r="LFN37" s="276"/>
      <c r="LFO37" s="276"/>
      <c r="LFP37" s="276"/>
      <c r="LFQ37" s="276"/>
      <c r="LFR37" s="276"/>
      <c r="LFS37" s="276"/>
      <c r="LFT37" s="276"/>
      <c r="LFU37" s="276"/>
      <c r="LFV37" s="276"/>
      <c r="LFW37" s="276"/>
      <c r="LFX37" s="276"/>
      <c r="LFY37" s="276"/>
      <c r="LFZ37" s="276"/>
      <c r="LGA37" s="276"/>
      <c r="LGB37" s="276"/>
      <c r="LGC37" s="276"/>
      <c r="LGD37" s="276"/>
      <c r="LGE37" s="276"/>
      <c r="LGF37" s="276"/>
      <c r="LGG37" s="276"/>
      <c r="LGH37" s="276"/>
      <c r="LGI37" s="276"/>
      <c r="LGJ37" s="276"/>
      <c r="LGK37" s="276"/>
      <c r="LGL37" s="276"/>
      <c r="LGM37" s="276"/>
      <c r="LGN37" s="276"/>
      <c r="LGO37" s="276"/>
      <c r="LGP37" s="276"/>
      <c r="LGQ37" s="276"/>
      <c r="LGR37" s="276"/>
      <c r="LGS37" s="276"/>
      <c r="LGT37" s="276"/>
      <c r="LGU37" s="276"/>
      <c r="LGV37" s="276"/>
      <c r="LGW37" s="276"/>
      <c r="LGX37" s="276"/>
      <c r="LGY37" s="276"/>
      <c r="LGZ37" s="276"/>
      <c r="LHA37" s="276"/>
      <c r="LHB37" s="276"/>
      <c r="LHC37" s="276"/>
      <c r="LHD37" s="276"/>
      <c r="LHE37" s="276"/>
      <c r="LHF37" s="276"/>
      <c r="LHG37" s="276"/>
      <c r="LHH37" s="276"/>
      <c r="LHI37" s="276"/>
      <c r="LHJ37" s="276"/>
      <c r="LHK37" s="276"/>
      <c r="LHL37" s="276"/>
      <c r="LHM37" s="276"/>
      <c r="LHN37" s="276"/>
      <c r="LHO37" s="276"/>
      <c r="LHP37" s="276"/>
      <c r="LHQ37" s="276"/>
      <c r="LHR37" s="276"/>
      <c r="LHS37" s="276"/>
      <c r="LHT37" s="276"/>
      <c r="LHU37" s="276"/>
      <c r="LHV37" s="276"/>
      <c r="LHW37" s="276"/>
      <c r="LHX37" s="276"/>
      <c r="LHY37" s="276"/>
      <c r="LHZ37" s="276"/>
      <c r="LIA37" s="276"/>
      <c r="LIB37" s="276"/>
      <c r="LIC37" s="276"/>
      <c r="LID37" s="276"/>
      <c r="LIE37" s="276"/>
      <c r="LIF37" s="276"/>
      <c r="LIG37" s="276"/>
      <c r="LIH37" s="276"/>
      <c r="LII37" s="276"/>
      <c r="LIJ37" s="276"/>
      <c r="LIK37" s="276"/>
      <c r="LIL37" s="276"/>
      <c r="LIM37" s="276"/>
      <c r="LIN37" s="276"/>
      <c r="LIO37" s="276"/>
      <c r="LIP37" s="276"/>
      <c r="LIQ37" s="276"/>
      <c r="LIR37" s="276"/>
      <c r="LIS37" s="276"/>
      <c r="LIT37" s="276"/>
      <c r="LIU37" s="276"/>
      <c r="LIV37" s="276"/>
      <c r="LIW37" s="276"/>
      <c r="LIX37" s="276"/>
      <c r="LIY37" s="276"/>
      <c r="LIZ37" s="276"/>
      <c r="LJA37" s="276"/>
      <c r="LJB37" s="276"/>
      <c r="LJC37" s="276"/>
      <c r="LJD37" s="276"/>
      <c r="LJE37" s="276"/>
      <c r="LJF37" s="276"/>
      <c r="LJG37" s="276"/>
      <c r="LJH37" s="276"/>
      <c r="LJI37" s="276"/>
      <c r="LJJ37" s="276"/>
      <c r="LJK37" s="276"/>
      <c r="LJL37" s="276"/>
      <c r="LJM37" s="276"/>
      <c r="LJN37" s="276"/>
      <c r="LJO37" s="276"/>
      <c r="LJP37" s="276"/>
      <c r="LJQ37" s="276"/>
      <c r="LJR37" s="276"/>
      <c r="LJS37" s="276"/>
      <c r="LJT37" s="276"/>
      <c r="LJU37" s="276"/>
      <c r="LJV37" s="276"/>
      <c r="LJW37" s="276"/>
      <c r="LJX37" s="276"/>
      <c r="LJY37" s="276"/>
      <c r="LJZ37" s="276"/>
      <c r="LKA37" s="276"/>
      <c r="LKB37" s="276"/>
      <c r="LKC37" s="276"/>
      <c r="LKD37" s="276"/>
      <c r="LKE37" s="276"/>
      <c r="LKF37" s="276"/>
      <c r="LKG37" s="276"/>
      <c r="LKH37" s="276"/>
      <c r="LKI37" s="276"/>
      <c r="LKJ37" s="276"/>
      <c r="LKK37" s="276"/>
      <c r="LKL37" s="276"/>
      <c r="LKM37" s="276"/>
      <c r="LKN37" s="276"/>
      <c r="LKO37" s="276"/>
      <c r="LKP37" s="276"/>
      <c r="LKQ37" s="276"/>
      <c r="LKR37" s="276"/>
      <c r="LKS37" s="276"/>
      <c r="LKT37" s="276"/>
      <c r="LKU37" s="276"/>
      <c r="LKV37" s="276"/>
      <c r="LKW37" s="276"/>
      <c r="LKX37" s="276"/>
      <c r="LKY37" s="276"/>
      <c r="LKZ37" s="276"/>
      <c r="LLA37" s="276"/>
      <c r="LLB37" s="276"/>
      <c r="LLC37" s="276"/>
      <c r="LLD37" s="276"/>
      <c r="LLE37" s="276"/>
      <c r="LLF37" s="276"/>
      <c r="LLG37" s="276"/>
      <c r="LLH37" s="276"/>
      <c r="LLI37" s="276"/>
      <c r="LLJ37" s="276"/>
      <c r="LLK37" s="276"/>
      <c r="LLL37" s="276"/>
      <c r="LLM37" s="276"/>
      <c r="LLN37" s="276"/>
      <c r="LLO37" s="276"/>
      <c r="LLP37" s="276"/>
      <c r="LLQ37" s="276"/>
      <c r="LLR37" s="276"/>
      <c r="LLS37" s="276"/>
      <c r="LLT37" s="276"/>
      <c r="LLU37" s="276"/>
      <c r="LLV37" s="276"/>
      <c r="LLW37" s="276"/>
      <c r="LLX37" s="276"/>
      <c r="LLY37" s="276"/>
      <c r="LLZ37" s="276"/>
      <c r="LMA37" s="276"/>
      <c r="LMB37" s="276"/>
      <c r="LMC37" s="276"/>
      <c r="LMD37" s="276"/>
      <c r="LME37" s="276"/>
      <c r="LMF37" s="276"/>
      <c r="LMG37" s="276"/>
      <c r="LMH37" s="276"/>
      <c r="LMI37" s="276"/>
      <c r="LMJ37" s="276"/>
      <c r="LMK37" s="276"/>
      <c r="LML37" s="276"/>
      <c r="LMM37" s="276"/>
      <c r="LMN37" s="276"/>
      <c r="LMO37" s="276"/>
      <c r="LMP37" s="276"/>
      <c r="LMQ37" s="276"/>
      <c r="LMR37" s="276"/>
      <c r="LMS37" s="276"/>
      <c r="LMT37" s="276"/>
      <c r="LMU37" s="276"/>
      <c r="LMV37" s="276"/>
      <c r="LMW37" s="276"/>
      <c r="LMX37" s="276"/>
      <c r="LMY37" s="276"/>
      <c r="LMZ37" s="276"/>
      <c r="LNA37" s="276"/>
      <c r="LNB37" s="276"/>
      <c r="LNC37" s="276"/>
      <c r="LND37" s="276"/>
      <c r="LNE37" s="276"/>
      <c r="LNF37" s="276"/>
      <c r="LNG37" s="276"/>
      <c r="LNH37" s="276"/>
      <c r="LNI37" s="276"/>
      <c r="LNJ37" s="276"/>
      <c r="LNK37" s="276"/>
      <c r="LNL37" s="276"/>
      <c r="LNM37" s="276"/>
      <c r="LNN37" s="276"/>
      <c r="LNO37" s="276"/>
      <c r="LNP37" s="276"/>
      <c r="LNQ37" s="276"/>
      <c r="LNR37" s="276"/>
      <c r="LNS37" s="276"/>
      <c r="LNT37" s="276"/>
      <c r="LNU37" s="276"/>
      <c r="LNV37" s="276"/>
      <c r="LNW37" s="276"/>
      <c r="LNX37" s="276"/>
      <c r="LNY37" s="276"/>
      <c r="LNZ37" s="276"/>
      <c r="LOA37" s="276"/>
      <c r="LOB37" s="276"/>
      <c r="LOC37" s="276"/>
      <c r="LOD37" s="276"/>
      <c r="LOE37" s="276"/>
      <c r="LOF37" s="276"/>
      <c r="LOG37" s="276"/>
      <c r="LOH37" s="276"/>
      <c r="LOI37" s="276"/>
      <c r="LOJ37" s="276"/>
      <c r="LOK37" s="276"/>
      <c r="LOL37" s="276"/>
      <c r="LOM37" s="276"/>
      <c r="LON37" s="276"/>
      <c r="LOO37" s="276"/>
      <c r="LOP37" s="276"/>
      <c r="LOQ37" s="276"/>
      <c r="LOR37" s="276"/>
      <c r="LOS37" s="276"/>
      <c r="LOT37" s="276"/>
      <c r="LOU37" s="276"/>
      <c r="LOV37" s="276"/>
      <c r="LOW37" s="276"/>
      <c r="LOX37" s="276"/>
      <c r="LOY37" s="276"/>
      <c r="LOZ37" s="276"/>
      <c r="LPA37" s="276"/>
      <c r="LPB37" s="276"/>
      <c r="LPC37" s="276"/>
      <c r="LPD37" s="276"/>
      <c r="LPE37" s="276"/>
      <c r="LPF37" s="276"/>
      <c r="LPG37" s="276"/>
      <c r="LPH37" s="276"/>
      <c r="LPI37" s="276"/>
      <c r="LPJ37" s="276"/>
      <c r="LPK37" s="276"/>
      <c r="LPL37" s="276"/>
      <c r="LPM37" s="276"/>
      <c r="LPN37" s="276"/>
      <c r="LPO37" s="276"/>
      <c r="LPP37" s="276"/>
      <c r="LPQ37" s="276"/>
      <c r="LPR37" s="276"/>
      <c r="LPS37" s="276"/>
      <c r="LPT37" s="276"/>
      <c r="LPU37" s="276"/>
      <c r="LPV37" s="276"/>
      <c r="LPW37" s="276"/>
      <c r="LPX37" s="276"/>
      <c r="LPY37" s="276"/>
      <c r="LPZ37" s="276"/>
      <c r="LQA37" s="276"/>
      <c r="LQB37" s="276"/>
      <c r="LQC37" s="276"/>
      <c r="LQD37" s="276"/>
      <c r="LQE37" s="276"/>
      <c r="LQF37" s="276"/>
      <c r="LQG37" s="276"/>
      <c r="LQH37" s="276"/>
      <c r="LQI37" s="276"/>
      <c r="LQJ37" s="276"/>
      <c r="LQK37" s="276"/>
      <c r="LQL37" s="276"/>
      <c r="LQM37" s="276"/>
      <c r="LQN37" s="276"/>
      <c r="LQO37" s="276"/>
      <c r="LQP37" s="276"/>
      <c r="LQQ37" s="276"/>
      <c r="LQR37" s="276"/>
      <c r="LQS37" s="276"/>
      <c r="LQT37" s="276"/>
      <c r="LQU37" s="276"/>
      <c r="LQV37" s="276"/>
      <c r="LQW37" s="276"/>
      <c r="LQX37" s="276"/>
      <c r="LQY37" s="276"/>
      <c r="LQZ37" s="276"/>
      <c r="LRA37" s="276"/>
      <c r="LRB37" s="276"/>
      <c r="LRC37" s="276"/>
      <c r="LRD37" s="276"/>
      <c r="LRE37" s="276"/>
      <c r="LRF37" s="276"/>
      <c r="LRG37" s="276"/>
      <c r="LRH37" s="276"/>
      <c r="LRI37" s="276"/>
      <c r="LRJ37" s="276"/>
      <c r="LRK37" s="276"/>
      <c r="LRL37" s="276"/>
      <c r="LRM37" s="276"/>
      <c r="LRN37" s="276"/>
      <c r="LRO37" s="276"/>
      <c r="LRP37" s="276"/>
      <c r="LRQ37" s="276"/>
      <c r="LRR37" s="276"/>
      <c r="LRS37" s="276"/>
      <c r="LRT37" s="276"/>
      <c r="LRU37" s="276"/>
      <c r="LRV37" s="276"/>
      <c r="LRW37" s="276"/>
      <c r="LRX37" s="276"/>
      <c r="LRY37" s="276"/>
      <c r="LRZ37" s="276"/>
      <c r="LSA37" s="276"/>
      <c r="LSB37" s="276"/>
      <c r="LSC37" s="276"/>
      <c r="LSD37" s="276"/>
      <c r="LSE37" s="276"/>
      <c r="LSF37" s="276"/>
      <c r="LSG37" s="276"/>
      <c r="LSH37" s="276"/>
      <c r="LSI37" s="276"/>
      <c r="LSJ37" s="276"/>
      <c r="LSK37" s="276"/>
      <c r="LSL37" s="276"/>
      <c r="LSM37" s="276"/>
      <c r="LSN37" s="276"/>
      <c r="LSO37" s="276"/>
      <c r="LSP37" s="276"/>
      <c r="LSQ37" s="276"/>
      <c r="LSR37" s="276"/>
      <c r="LSS37" s="276"/>
      <c r="LST37" s="276"/>
      <c r="LSU37" s="276"/>
      <c r="LSV37" s="276"/>
      <c r="LSW37" s="276"/>
      <c r="LSX37" s="276"/>
      <c r="LSY37" s="276"/>
      <c r="LSZ37" s="276"/>
      <c r="LTA37" s="276"/>
      <c r="LTB37" s="276"/>
      <c r="LTC37" s="276"/>
      <c r="LTD37" s="276"/>
      <c r="LTE37" s="276"/>
      <c r="LTF37" s="276"/>
      <c r="LTG37" s="276"/>
      <c r="LTH37" s="276"/>
      <c r="LTI37" s="276"/>
      <c r="LTJ37" s="276"/>
      <c r="LTK37" s="276"/>
      <c r="LTL37" s="276"/>
      <c r="LTM37" s="276"/>
      <c r="LTN37" s="276"/>
      <c r="LTO37" s="276"/>
      <c r="LTP37" s="276"/>
      <c r="LTQ37" s="276"/>
      <c r="LTR37" s="276"/>
      <c r="LTS37" s="276"/>
      <c r="LTT37" s="276"/>
      <c r="LTU37" s="276"/>
      <c r="LTV37" s="276"/>
      <c r="LTW37" s="276"/>
      <c r="LTX37" s="276"/>
      <c r="LTY37" s="276"/>
      <c r="LTZ37" s="276"/>
      <c r="LUA37" s="276"/>
      <c r="LUB37" s="276"/>
      <c r="LUC37" s="276"/>
      <c r="LUD37" s="276"/>
      <c r="LUE37" s="276"/>
      <c r="LUF37" s="276"/>
      <c r="LUG37" s="276"/>
      <c r="LUH37" s="276"/>
      <c r="LUI37" s="276"/>
      <c r="LUJ37" s="276"/>
      <c r="LUK37" s="276"/>
      <c r="LUL37" s="276"/>
      <c r="LUM37" s="276"/>
      <c r="LUN37" s="276"/>
      <c r="LUO37" s="276"/>
      <c r="LUP37" s="276"/>
      <c r="LUQ37" s="276"/>
      <c r="LUR37" s="276"/>
      <c r="LUS37" s="276"/>
      <c r="LUT37" s="276"/>
      <c r="LUU37" s="276"/>
      <c r="LUV37" s="276"/>
      <c r="LUW37" s="276"/>
      <c r="LUX37" s="276"/>
      <c r="LUY37" s="276"/>
      <c r="LUZ37" s="276"/>
      <c r="LVA37" s="276"/>
      <c r="LVB37" s="276"/>
      <c r="LVC37" s="276"/>
      <c r="LVD37" s="276"/>
      <c r="LVE37" s="276"/>
      <c r="LVF37" s="276"/>
      <c r="LVG37" s="276"/>
      <c r="LVH37" s="276"/>
      <c r="LVI37" s="276"/>
      <c r="LVJ37" s="276"/>
      <c r="LVK37" s="276"/>
      <c r="LVL37" s="276"/>
      <c r="LVM37" s="276"/>
      <c r="LVN37" s="276"/>
      <c r="LVO37" s="276"/>
      <c r="LVP37" s="276"/>
      <c r="LVQ37" s="276"/>
      <c r="LVR37" s="276"/>
      <c r="LVS37" s="276"/>
      <c r="LVT37" s="276"/>
      <c r="LVU37" s="276"/>
      <c r="LVV37" s="276"/>
      <c r="LVW37" s="276"/>
      <c r="LVX37" s="276"/>
      <c r="LVY37" s="276"/>
      <c r="LVZ37" s="276"/>
      <c r="LWA37" s="276"/>
      <c r="LWB37" s="276"/>
      <c r="LWC37" s="276"/>
      <c r="LWD37" s="276"/>
      <c r="LWE37" s="276"/>
      <c r="LWF37" s="276"/>
      <c r="LWG37" s="276"/>
      <c r="LWH37" s="276"/>
      <c r="LWI37" s="276"/>
      <c r="LWJ37" s="276"/>
      <c r="LWK37" s="276"/>
      <c r="LWL37" s="276"/>
      <c r="LWM37" s="276"/>
      <c r="LWN37" s="276"/>
      <c r="LWO37" s="276"/>
      <c r="LWP37" s="276"/>
      <c r="LWQ37" s="276"/>
      <c r="LWR37" s="276"/>
      <c r="LWS37" s="276"/>
      <c r="LWT37" s="276"/>
      <c r="LWU37" s="276"/>
      <c r="LWV37" s="276"/>
      <c r="LWW37" s="276"/>
      <c r="LWX37" s="276"/>
      <c r="LWY37" s="276"/>
      <c r="LWZ37" s="276"/>
      <c r="LXA37" s="276"/>
      <c r="LXB37" s="276"/>
      <c r="LXC37" s="276"/>
      <c r="LXD37" s="276"/>
      <c r="LXE37" s="276"/>
      <c r="LXF37" s="276"/>
      <c r="LXG37" s="276"/>
      <c r="LXH37" s="276"/>
      <c r="LXI37" s="276"/>
      <c r="LXJ37" s="276"/>
      <c r="LXK37" s="276"/>
      <c r="LXL37" s="276"/>
      <c r="LXM37" s="276"/>
      <c r="LXN37" s="276"/>
      <c r="LXO37" s="276"/>
      <c r="LXP37" s="276"/>
      <c r="LXQ37" s="276"/>
      <c r="LXR37" s="276"/>
      <c r="LXS37" s="276"/>
      <c r="LXT37" s="276"/>
      <c r="LXU37" s="276"/>
      <c r="LXV37" s="276"/>
      <c r="LXW37" s="276"/>
      <c r="LXX37" s="276"/>
      <c r="LXY37" s="276"/>
      <c r="LXZ37" s="276"/>
      <c r="LYA37" s="276"/>
      <c r="LYB37" s="276"/>
      <c r="LYC37" s="276"/>
      <c r="LYD37" s="276"/>
      <c r="LYE37" s="276"/>
      <c r="LYF37" s="276"/>
      <c r="LYG37" s="276"/>
      <c r="LYH37" s="276"/>
      <c r="LYI37" s="276"/>
      <c r="LYJ37" s="276"/>
      <c r="LYK37" s="276"/>
      <c r="LYL37" s="276"/>
      <c r="LYM37" s="276"/>
      <c r="LYN37" s="276"/>
      <c r="LYO37" s="276"/>
      <c r="LYP37" s="276"/>
      <c r="LYQ37" s="276"/>
      <c r="LYR37" s="276"/>
      <c r="LYS37" s="276"/>
      <c r="LYT37" s="276"/>
      <c r="LYU37" s="276"/>
      <c r="LYV37" s="276"/>
      <c r="LYW37" s="276"/>
      <c r="LYX37" s="276"/>
      <c r="LYY37" s="276"/>
      <c r="LYZ37" s="276"/>
      <c r="LZA37" s="276"/>
      <c r="LZB37" s="276"/>
      <c r="LZC37" s="276"/>
      <c r="LZD37" s="276"/>
      <c r="LZE37" s="276"/>
      <c r="LZF37" s="276"/>
      <c r="LZG37" s="276"/>
      <c r="LZH37" s="276"/>
      <c r="LZI37" s="276"/>
      <c r="LZJ37" s="276"/>
      <c r="LZK37" s="276"/>
      <c r="LZL37" s="276"/>
      <c r="LZM37" s="276"/>
      <c r="LZN37" s="276"/>
      <c r="LZO37" s="276"/>
      <c r="LZP37" s="276"/>
      <c r="LZQ37" s="276"/>
      <c r="LZR37" s="276"/>
      <c r="LZS37" s="276"/>
      <c r="LZT37" s="276"/>
      <c r="LZU37" s="276"/>
      <c r="LZV37" s="276"/>
      <c r="LZW37" s="276"/>
      <c r="LZX37" s="276"/>
      <c r="LZY37" s="276"/>
      <c r="LZZ37" s="276"/>
      <c r="MAA37" s="276"/>
      <c r="MAB37" s="276"/>
      <c r="MAC37" s="276"/>
      <c r="MAD37" s="276"/>
      <c r="MAE37" s="276"/>
      <c r="MAF37" s="276"/>
      <c r="MAG37" s="276"/>
      <c r="MAH37" s="276"/>
      <c r="MAI37" s="276"/>
      <c r="MAJ37" s="276"/>
      <c r="MAK37" s="276"/>
      <c r="MAL37" s="276"/>
      <c r="MAM37" s="276"/>
      <c r="MAN37" s="276"/>
      <c r="MAO37" s="276"/>
      <c r="MAP37" s="276"/>
      <c r="MAQ37" s="276"/>
      <c r="MAR37" s="276"/>
      <c r="MAS37" s="276"/>
      <c r="MAT37" s="276"/>
      <c r="MAU37" s="276"/>
      <c r="MAV37" s="276"/>
      <c r="MAW37" s="276"/>
      <c r="MAX37" s="276"/>
      <c r="MAY37" s="276"/>
      <c r="MAZ37" s="276"/>
      <c r="MBA37" s="276"/>
      <c r="MBB37" s="276"/>
      <c r="MBC37" s="276"/>
      <c r="MBD37" s="276"/>
      <c r="MBE37" s="276"/>
      <c r="MBF37" s="276"/>
      <c r="MBG37" s="276"/>
      <c r="MBH37" s="276"/>
      <c r="MBI37" s="276"/>
      <c r="MBJ37" s="276"/>
      <c r="MBK37" s="276"/>
      <c r="MBL37" s="276"/>
      <c r="MBM37" s="276"/>
      <c r="MBN37" s="276"/>
      <c r="MBO37" s="276"/>
      <c r="MBP37" s="276"/>
      <c r="MBQ37" s="276"/>
      <c r="MBR37" s="276"/>
      <c r="MBS37" s="276"/>
      <c r="MBT37" s="276"/>
      <c r="MBU37" s="276"/>
      <c r="MBV37" s="276"/>
      <c r="MBW37" s="276"/>
      <c r="MBX37" s="276"/>
      <c r="MBY37" s="276"/>
      <c r="MBZ37" s="276"/>
      <c r="MCA37" s="276"/>
      <c r="MCB37" s="276"/>
      <c r="MCC37" s="276"/>
      <c r="MCD37" s="276"/>
      <c r="MCE37" s="276"/>
      <c r="MCF37" s="276"/>
      <c r="MCG37" s="276"/>
      <c r="MCH37" s="276"/>
      <c r="MCI37" s="276"/>
      <c r="MCJ37" s="276"/>
      <c r="MCK37" s="276"/>
      <c r="MCL37" s="276"/>
      <c r="MCM37" s="276"/>
      <c r="MCN37" s="276"/>
      <c r="MCO37" s="276"/>
      <c r="MCP37" s="276"/>
      <c r="MCQ37" s="276"/>
      <c r="MCR37" s="276"/>
      <c r="MCS37" s="276"/>
      <c r="MCT37" s="276"/>
      <c r="MCU37" s="276"/>
      <c r="MCV37" s="276"/>
      <c r="MCW37" s="276"/>
      <c r="MCX37" s="276"/>
      <c r="MCY37" s="276"/>
      <c r="MCZ37" s="276"/>
      <c r="MDA37" s="276"/>
      <c r="MDB37" s="276"/>
      <c r="MDC37" s="276"/>
      <c r="MDD37" s="276"/>
      <c r="MDE37" s="276"/>
      <c r="MDF37" s="276"/>
      <c r="MDG37" s="276"/>
      <c r="MDH37" s="276"/>
      <c r="MDI37" s="276"/>
      <c r="MDJ37" s="276"/>
      <c r="MDK37" s="276"/>
      <c r="MDL37" s="276"/>
      <c r="MDM37" s="276"/>
      <c r="MDN37" s="276"/>
      <c r="MDO37" s="276"/>
      <c r="MDP37" s="276"/>
      <c r="MDQ37" s="276"/>
      <c r="MDR37" s="276"/>
      <c r="MDS37" s="276"/>
      <c r="MDT37" s="276"/>
      <c r="MDU37" s="276"/>
      <c r="MDV37" s="276"/>
      <c r="MDW37" s="276"/>
      <c r="MDX37" s="276"/>
      <c r="MDY37" s="276"/>
      <c r="MDZ37" s="276"/>
      <c r="MEA37" s="276"/>
      <c r="MEB37" s="276"/>
      <c r="MEC37" s="276"/>
      <c r="MED37" s="276"/>
      <c r="MEE37" s="276"/>
      <c r="MEF37" s="276"/>
      <c r="MEG37" s="276"/>
      <c r="MEH37" s="276"/>
      <c r="MEI37" s="276"/>
      <c r="MEJ37" s="276"/>
      <c r="MEK37" s="276"/>
      <c r="MEL37" s="276"/>
      <c r="MEM37" s="276"/>
      <c r="MEN37" s="276"/>
      <c r="MEO37" s="276"/>
      <c r="MEP37" s="276"/>
      <c r="MEQ37" s="276"/>
      <c r="MER37" s="276"/>
      <c r="MES37" s="276"/>
      <c r="MET37" s="276"/>
      <c r="MEU37" s="276"/>
      <c r="MEV37" s="276"/>
      <c r="MEW37" s="276"/>
      <c r="MEX37" s="276"/>
      <c r="MEY37" s="276"/>
      <c r="MEZ37" s="276"/>
      <c r="MFA37" s="276"/>
      <c r="MFB37" s="276"/>
      <c r="MFC37" s="276"/>
      <c r="MFD37" s="276"/>
      <c r="MFE37" s="276"/>
      <c r="MFF37" s="276"/>
      <c r="MFG37" s="276"/>
      <c r="MFH37" s="276"/>
      <c r="MFI37" s="276"/>
      <c r="MFJ37" s="276"/>
      <c r="MFK37" s="276"/>
      <c r="MFL37" s="276"/>
      <c r="MFM37" s="276"/>
      <c r="MFN37" s="276"/>
      <c r="MFO37" s="276"/>
      <c r="MFP37" s="276"/>
      <c r="MFQ37" s="276"/>
      <c r="MFR37" s="276"/>
      <c r="MFS37" s="276"/>
      <c r="MFT37" s="276"/>
      <c r="MFU37" s="276"/>
      <c r="MFV37" s="276"/>
      <c r="MFW37" s="276"/>
      <c r="MFX37" s="276"/>
      <c r="MFY37" s="276"/>
      <c r="MFZ37" s="276"/>
      <c r="MGA37" s="276"/>
      <c r="MGB37" s="276"/>
      <c r="MGC37" s="276"/>
      <c r="MGD37" s="276"/>
      <c r="MGE37" s="276"/>
      <c r="MGF37" s="276"/>
      <c r="MGG37" s="276"/>
      <c r="MGH37" s="276"/>
      <c r="MGI37" s="276"/>
      <c r="MGJ37" s="276"/>
      <c r="MGK37" s="276"/>
      <c r="MGL37" s="276"/>
      <c r="MGM37" s="276"/>
      <c r="MGN37" s="276"/>
      <c r="MGO37" s="276"/>
      <c r="MGP37" s="276"/>
      <c r="MGQ37" s="276"/>
      <c r="MGR37" s="276"/>
      <c r="MGS37" s="276"/>
      <c r="MGT37" s="276"/>
      <c r="MGU37" s="276"/>
      <c r="MGV37" s="276"/>
      <c r="MGW37" s="276"/>
      <c r="MGX37" s="276"/>
      <c r="MGY37" s="276"/>
      <c r="MGZ37" s="276"/>
      <c r="MHA37" s="276"/>
      <c r="MHB37" s="276"/>
      <c r="MHC37" s="276"/>
      <c r="MHD37" s="276"/>
      <c r="MHE37" s="276"/>
      <c r="MHF37" s="276"/>
      <c r="MHG37" s="276"/>
      <c r="MHH37" s="276"/>
      <c r="MHI37" s="276"/>
      <c r="MHJ37" s="276"/>
      <c r="MHK37" s="276"/>
      <c r="MHL37" s="276"/>
      <c r="MHM37" s="276"/>
      <c r="MHN37" s="276"/>
      <c r="MHO37" s="276"/>
      <c r="MHP37" s="276"/>
      <c r="MHQ37" s="276"/>
      <c r="MHR37" s="276"/>
      <c r="MHS37" s="276"/>
      <c r="MHT37" s="276"/>
      <c r="MHU37" s="276"/>
      <c r="MHV37" s="276"/>
      <c r="MHW37" s="276"/>
      <c r="MHX37" s="276"/>
      <c r="MHY37" s="276"/>
      <c r="MHZ37" s="276"/>
      <c r="MIA37" s="276"/>
      <c r="MIB37" s="276"/>
      <c r="MIC37" s="276"/>
      <c r="MID37" s="276"/>
      <c r="MIE37" s="276"/>
      <c r="MIF37" s="276"/>
      <c r="MIG37" s="276"/>
      <c r="MIH37" s="276"/>
      <c r="MII37" s="276"/>
      <c r="MIJ37" s="276"/>
      <c r="MIK37" s="276"/>
      <c r="MIL37" s="276"/>
      <c r="MIM37" s="276"/>
      <c r="MIN37" s="276"/>
      <c r="MIO37" s="276"/>
      <c r="MIP37" s="276"/>
      <c r="MIQ37" s="276"/>
      <c r="MIR37" s="276"/>
      <c r="MIS37" s="276"/>
      <c r="MIT37" s="276"/>
      <c r="MIU37" s="276"/>
      <c r="MIV37" s="276"/>
      <c r="MIW37" s="276"/>
      <c r="MIX37" s="276"/>
      <c r="MIY37" s="276"/>
      <c r="MIZ37" s="276"/>
      <c r="MJA37" s="276"/>
      <c r="MJB37" s="276"/>
      <c r="MJC37" s="276"/>
      <c r="MJD37" s="276"/>
      <c r="MJE37" s="276"/>
      <c r="MJF37" s="276"/>
      <c r="MJG37" s="276"/>
      <c r="MJH37" s="276"/>
      <c r="MJI37" s="276"/>
      <c r="MJJ37" s="276"/>
      <c r="MJK37" s="276"/>
      <c r="MJL37" s="276"/>
      <c r="MJM37" s="276"/>
      <c r="MJN37" s="276"/>
      <c r="MJO37" s="276"/>
      <c r="MJP37" s="276"/>
      <c r="MJQ37" s="276"/>
      <c r="MJR37" s="276"/>
      <c r="MJS37" s="276"/>
      <c r="MJT37" s="276"/>
      <c r="MJU37" s="276"/>
      <c r="MJV37" s="276"/>
      <c r="MJW37" s="276"/>
      <c r="MJX37" s="276"/>
      <c r="MJY37" s="276"/>
      <c r="MJZ37" s="276"/>
      <c r="MKA37" s="276"/>
      <c r="MKB37" s="276"/>
      <c r="MKC37" s="276"/>
      <c r="MKD37" s="276"/>
      <c r="MKE37" s="276"/>
      <c r="MKF37" s="276"/>
      <c r="MKG37" s="276"/>
      <c r="MKH37" s="276"/>
      <c r="MKI37" s="276"/>
      <c r="MKJ37" s="276"/>
      <c r="MKK37" s="276"/>
      <c r="MKL37" s="276"/>
      <c r="MKM37" s="276"/>
      <c r="MKN37" s="276"/>
      <c r="MKO37" s="276"/>
      <c r="MKP37" s="276"/>
      <c r="MKQ37" s="276"/>
      <c r="MKR37" s="276"/>
      <c r="MKS37" s="276"/>
      <c r="MKT37" s="276"/>
      <c r="MKU37" s="276"/>
      <c r="MKV37" s="276"/>
      <c r="MKW37" s="276"/>
      <c r="MKX37" s="276"/>
      <c r="MKY37" s="276"/>
      <c r="MKZ37" s="276"/>
      <c r="MLA37" s="276"/>
      <c r="MLB37" s="276"/>
      <c r="MLC37" s="276"/>
      <c r="MLD37" s="276"/>
      <c r="MLE37" s="276"/>
      <c r="MLF37" s="276"/>
      <c r="MLG37" s="276"/>
      <c r="MLH37" s="276"/>
      <c r="MLI37" s="276"/>
      <c r="MLJ37" s="276"/>
      <c r="MLK37" s="276"/>
      <c r="MLL37" s="276"/>
      <c r="MLM37" s="276"/>
      <c r="MLN37" s="276"/>
      <c r="MLO37" s="276"/>
      <c r="MLP37" s="276"/>
      <c r="MLQ37" s="276"/>
      <c r="MLR37" s="276"/>
      <c r="MLS37" s="276"/>
      <c r="MLT37" s="276"/>
      <c r="MLU37" s="276"/>
      <c r="MLV37" s="276"/>
      <c r="MLW37" s="276"/>
      <c r="MLX37" s="276"/>
      <c r="MLY37" s="276"/>
      <c r="MLZ37" s="276"/>
      <c r="MMA37" s="276"/>
      <c r="MMB37" s="276"/>
      <c r="MMC37" s="276"/>
      <c r="MMD37" s="276"/>
      <c r="MME37" s="276"/>
      <c r="MMF37" s="276"/>
      <c r="MMG37" s="276"/>
      <c r="MMH37" s="276"/>
      <c r="MMI37" s="276"/>
      <c r="MMJ37" s="276"/>
      <c r="MMK37" s="276"/>
      <c r="MML37" s="276"/>
      <c r="MMM37" s="276"/>
      <c r="MMN37" s="276"/>
      <c r="MMO37" s="276"/>
      <c r="MMP37" s="276"/>
      <c r="MMQ37" s="276"/>
      <c r="MMR37" s="276"/>
      <c r="MMS37" s="276"/>
      <c r="MMT37" s="276"/>
      <c r="MMU37" s="276"/>
      <c r="MMV37" s="276"/>
      <c r="MMW37" s="276"/>
      <c r="MMX37" s="276"/>
      <c r="MMY37" s="276"/>
      <c r="MMZ37" s="276"/>
      <c r="MNA37" s="276"/>
      <c r="MNB37" s="276"/>
      <c r="MNC37" s="276"/>
      <c r="MND37" s="276"/>
      <c r="MNE37" s="276"/>
      <c r="MNF37" s="276"/>
      <c r="MNG37" s="276"/>
      <c r="MNH37" s="276"/>
      <c r="MNI37" s="276"/>
      <c r="MNJ37" s="276"/>
      <c r="MNK37" s="276"/>
      <c r="MNL37" s="276"/>
      <c r="MNM37" s="276"/>
      <c r="MNN37" s="276"/>
      <c r="MNO37" s="276"/>
      <c r="MNP37" s="276"/>
      <c r="MNQ37" s="276"/>
      <c r="MNR37" s="276"/>
      <c r="MNS37" s="276"/>
      <c r="MNT37" s="276"/>
      <c r="MNU37" s="276"/>
      <c r="MNV37" s="276"/>
      <c r="MNW37" s="276"/>
      <c r="MNX37" s="276"/>
      <c r="MNY37" s="276"/>
      <c r="MNZ37" s="276"/>
      <c r="MOA37" s="276"/>
      <c r="MOB37" s="276"/>
      <c r="MOC37" s="276"/>
      <c r="MOD37" s="276"/>
      <c r="MOE37" s="276"/>
      <c r="MOF37" s="276"/>
      <c r="MOG37" s="276"/>
      <c r="MOH37" s="276"/>
      <c r="MOI37" s="276"/>
      <c r="MOJ37" s="276"/>
      <c r="MOK37" s="276"/>
      <c r="MOL37" s="276"/>
      <c r="MOM37" s="276"/>
      <c r="MON37" s="276"/>
      <c r="MOO37" s="276"/>
      <c r="MOP37" s="276"/>
      <c r="MOQ37" s="276"/>
      <c r="MOR37" s="276"/>
      <c r="MOS37" s="276"/>
      <c r="MOT37" s="276"/>
      <c r="MOU37" s="276"/>
      <c r="MOV37" s="276"/>
      <c r="MOW37" s="276"/>
      <c r="MOX37" s="276"/>
      <c r="MOY37" s="276"/>
      <c r="MOZ37" s="276"/>
      <c r="MPA37" s="276"/>
      <c r="MPB37" s="276"/>
      <c r="MPC37" s="276"/>
      <c r="MPD37" s="276"/>
      <c r="MPE37" s="276"/>
      <c r="MPF37" s="276"/>
      <c r="MPG37" s="276"/>
      <c r="MPH37" s="276"/>
      <c r="MPI37" s="276"/>
      <c r="MPJ37" s="276"/>
      <c r="MPK37" s="276"/>
      <c r="MPL37" s="276"/>
      <c r="MPM37" s="276"/>
      <c r="MPN37" s="276"/>
      <c r="MPO37" s="276"/>
      <c r="MPP37" s="276"/>
      <c r="MPQ37" s="276"/>
      <c r="MPR37" s="276"/>
      <c r="MPS37" s="276"/>
      <c r="MPT37" s="276"/>
      <c r="MPU37" s="276"/>
      <c r="MPV37" s="276"/>
      <c r="MPW37" s="276"/>
      <c r="MPX37" s="276"/>
      <c r="MPY37" s="276"/>
      <c r="MPZ37" s="276"/>
      <c r="MQA37" s="276"/>
      <c r="MQB37" s="276"/>
      <c r="MQC37" s="276"/>
      <c r="MQD37" s="276"/>
      <c r="MQE37" s="276"/>
      <c r="MQF37" s="276"/>
      <c r="MQG37" s="276"/>
      <c r="MQH37" s="276"/>
      <c r="MQI37" s="276"/>
      <c r="MQJ37" s="276"/>
      <c r="MQK37" s="276"/>
      <c r="MQL37" s="276"/>
      <c r="MQM37" s="276"/>
      <c r="MQN37" s="276"/>
      <c r="MQO37" s="276"/>
      <c r="MQP37" s="276"/>
      <c r="MQQ37" s="276"/>
      <c r="MQR37" s="276"/>
      <c r="MQS37" s="276"/>
      <c r="MQT37" s="276"/>
      <c r="MQU37" s="276"/>
      <c r="MQV37" s="276"/>
      <c r="MQW37" s="276"/>
      <c r="MQX37" s="276"/>
      <c r="MQY37" s="276"/>
      <c r="MQZ37" s="276"/>
      <c r="MRA37" s="276"/>
      <c r="MRB37" s="276"/>
      <c r="MRC37" s="276"/>
      <c r="MRD37" s="276"/>
      <c r="MRE37" s="276"/>
      <c r="MRF37" s="276"/>
      <c r="MRG37" s="276"/>
      <c r="MRH37" s="276"/>
      <c r="MRI37" s="276"/>
      <c r="MRJ37" s="276"/>
      <c r="MRK37" s="276"/>
      <c r="MRL37" s="276"/>
      <c r="MRM37" s="276"/>
      <c r="MRN37" s="276"/>
      <c r="MRO37" s="276"/>
      <c r="MRP37" s="276"/>
      <c r="MRQ37" s="276"/>
      <c r="MRR37" s="276"/>
      <c r="MRS37" s="276"/>
      <c r="MRT37" s="276"/>
      <c r="MRU37" s="276"/>
      <c r="MRV37" s="276"/>
      <c r="MRW37" s="276"/>
      <c r="MRX37" s="276"/>
      <c r="MRY37" s="276"/>
      <c r="MRZ37" s="276"/>
      <c r="MSA37" s="276"/>
      <c r="MSB37" s="276"/>
      <c r="MSC37" s="276"/>
      <c r="MSD37" s="276"/>
      <c r="MSE37" s="276"/>
      <c r="MSF37" s="276"/>
      <c r="MSG37" s="276"/>
      <c r="MSH37" s="276"/>
      <c r="MSI37" s="276"/>
      <c r="MSJ37" s="276"/>
      <c r="MSK37" s="276"/>
      <c r="MSL37" s="276"/>
      <c r="MSM37" s="276"/>
      <c r="MSN37" s="276"/>
      <c r="MSO37" s="276"/>
      <c r="MSP37" s="276"/>
      <c r="MSQ37" s="276"/>
      <c r="MSR37" s="276"/>
      <c r="MSS37" s="276"/>
      <c r="MST37" s="276"/>
      <c r="MSU37" s="276"/>
      <c r="MSV37" s="276"/>
      <c r="MSW37" s="276"/>
      <c r="MSX37" s="276"/>
      <c r="MSY37" s="276"/>
      <c r="MSZ37" s="276"/>
      <c r="MTA37" s="276"/>
      <c r="MTB37" s="276"/>
      <c r="MTC37" s="276"/>
      <c r="MTD37" s="276"/>
      <c r="MTE37" s="276"/>
      <c r="MTF37" s="276"/>
      <c r="MTG37" s="276"/>
      <c r="MTH37" s="276"/>
      <c r="MTI37" s="276"/>
      <c r="MTJ37" s="276"/>
      <c r="MTK37" s="276"/>
      <c r="MTL37" s="276"/>
      <c r="MTM37" s="276"/>
      <c r="MTN37" s="276"/>
      <c r="MTO37" s="276"/>
      <c r="MTP37" s="276"/>
      <c r="MTQ37" s="276"/>
      <c r="MTR37" s="276"/>
      <c r="MTS37" s="276"/>
      <c r="MTT37" s="276"/>
      <c r="MTU37" s="276"/>
      <c r="MTV37" s="276"/>
      <c r="MTW37" s="276"/>
      <c r="MTX37" s="276"/>
      <c r="MTY37" s="276"/>
      <c r="MTZ37" s="276"/>
      <c r="MUA37" s="276"/>
      <c r="MUB37" s="276"/>
      <c r="MUC37" s="276"/>
      <c r="MUD37" s="276"/>
      <c r="MUE37" s="276"/>
      <c r="MUF37" s="276"/>
      <c r="MUG37" s="276"/>
      <c r="MUH37" s="276"/>
      <c r="MUI37" s="276"/>
      <c r="MUJ37" s="276"/>
      <c r="MUK37" s="276"/>
      <c r="MUL37" s="276"/>
      <c r="MUM37" s="276"/>
      <c r="MUN37" s="276"/>
      <c r="MUO37" s="276"/>
      <c r="MUP37" s="276"/>
      <c r="MUQ37" s="276"/>
      <c r="MUR37" s="276"/>
      <c r="MUS37" s="276"/>
      <c r="MUT37" s="276"/>
      <c r="MUU37" s="276"/>
      <c r="MUV37" s="276"/>
      <c r="MUW37" s="276"/>
      <c r="MUX37" s="276"/>
      <c r="MUY37" s="276"/>
      <c r="MUZ37" s="276"/>
      <c r="MVA37" s="276"/>
      <c r="MVB37" s="276"/>
      <c r="MVC37" s="276"/>
      <c r="MVD37" s="276"/>
      <c r="MVE37" s="276"/>
      <c r="MVF37" s="276"/>
      <c r="MVG37" s="276"/>
      <c r="MVH37" s="276"/>
      <c r="MVI37" s="276"/>
      <c r="MVJ37" s="276"/>
      <c r="MVK37" s="276"/>
      <c r="MVL37" s="276"/>
      <c r="MVM37" s="276"/>
      <c r="MVN37" s="276"/>
      <c r="MVO37" s="276"/>
      <c r="MVP37" s="276"/>
      <c r="MVQ37" s="276"/>
      <c r="MVR37" s="276"/>
      <c r="MVS37" s="276"/>
      <c r="MVT37" s="276"/>
      <c r="MVU37" s="276"/>
      <c r="MVV37" s="276"/>
      <c r="MVW37" s="276"/>
      <c r="MVX37" s="276"/>
      <c r="MVY37" s="276"/>
      <c r="MVZ37" s="276"/>
      <c r="MWA37" s="276"/>
      <c r="MWB37" s="276"/>
      <c r="MWC37" s="276"/>
      <c r="MWD37" s="276"/>
      <c r="MWE37" s="276"/>
      <c r="MWF37" s="276"/>
      <c r="MWG37" s="276"/>
      <c r="MWH37" s="276"/>
      <c r="MWI37" s="276"/>
      <c r="MWJ37" s="276"/>
      <c r="MWK37" s="276"/>
      <c r="MWL37" s="276"/>
      <c r="MWM37" s="276"/>
      <c r="MWN37" s="276"/>
      <c r="MWO37" s="276"/>
      <c r="MWP37" s="276"/>
      <c r="MWQ37" s="276"/>
      <c r="MWR37" s="276"/>
      <c r="MWS37" s="276"/>
      <c r="MWT37" s="276"/>
      <c r="MWU37" s="276"/>
      <c r="MWV37" s="276"/>
      <c r="MWW37" s="276"/>
      <c r="MWX37" s="276"/>
      <c r="MWY37" s="276"/>
      <c r="MWZ37" s="276"/>
      <c r="MXA37" s="276"/>
      <c r="MXB37" s="276"/>
      <c r="MXC37" s="276"/>
      <c r="MXD37" s="276"/>
      <c r="MXE37" s="276"/>
      <c r="MXF37" s="276"/>
      <c r="MXG37" s="276"/>
      <c r="MXH37" s="276"/>
      <c r="MXI37" s="276"/>
      <c r="MXJ37" s="276"/>
      <c r="MXK37" s="276"/>
      <c r="MXL37" s="276"/>
      <c r="MXM37" s="276"/>
      <c r="MXN37" s="276"/>
      <c r="MXO37" s="276"/>
      <c r="MXP37" s="276"/>
      <c r="MXQ37" s="276"/>
      <c r="MXR37" s="276"/>
      <c r="MXS37" s="276"/>
      <c r="MXT37" s="276"/>
      <c r="MXU37" s="276"/>
      <c r="MXV37" s="276"/>
      <c r="MXW37" s="276"/>
      <c r="MXX37" s="276"/>
      <c r="MXY37" s="276"/>
      <c r="MXZ37" s="276"/>
      <c r="MYA37" s="276"/>
      <c r="MYB37" s="276"/>
      <c r="MYC37" s="276"/>
      <c r="MYD37" s="276"/>
      <c r="MYE37" s="276"/>
      <c r="MYF37" s="276"/>
      <c r="MYG37" s="276"/>
      <c r="MYH37" s="276"/>
      <c r="MYI37" s="276"/>
      <c r="MYJ37" s="276"/>
      <c r="MYK37" s="276"/>
      <c r="MYL37" s="276"/>
      <c r="MYM37" s="276"/>
      <c r="MYN37" s="276"/>
      <c r="MYO37" s="276"/>
      <c r="MYP37" s="276"/>
      <c r="MYQ37" s="276"/>
      <c r="MYR37" s="276"/>
      <c r="MYS37" s="276"/>
      <c r="MYT37" s="276"/>
      <c r="MYU37" s="276"/>
      <c r="MYV37" s="276"/>
      <c r="MYW37" s="276"/>
      <c r="MYX37" s="276"/>
      <c r="MYY37" s="276"/>
      <c r="MYZ37" s="276"/>
      <c r="MZA37" s="276"/>
      <c r="MZB37" s="276"/>
      <c r="MZC37" s="276"/>
      <c r="MZD37" s="276"/>
      <c r="MZE37" s="276"/>
      <c r="MZF37" s="276"/>
      <c r="MZG37" s="276"/>
      <c r="MZH37" s="276"/>
      <c r="MZI37" s="276"/>
      <c r="MZJ37" s="276"/>
      <c r="MZK37" s="276"/>
      <c r="MZL37" s="276"/>
      <c r="MZM37" s="276"/>
      <c r="MZN37" s="276"/>
      <c r="MZO37" s="276"/>
      <c r="MZP37" s="276"/>
      <c r="MZQ37" s="276"/>
      <c r="MZR37" s="276"/>
      <c r="MZS37" s="276"/>
      <c r="MZT37" s="276"/>
      <c r="MZU37" s="276"/>
      <c r="MZV37" s="276"/>
      <c r="MZW37" s="276"/>
      <c r="MZX37" s="276"/>
      <c r="MZY37" s="276"/>
      <c r="MZZ37" s="276"/>
      <c r="NAA37" s="276"/>
      <c r="NAB37" s="276"/>
      <c r="NAC37" s="276"/>
      <c r="NAD37" s="276"/>
      <c r="NAE37" s="276"/>
      <c r="NAF37" s="276"/>
      <c r="NAG37" s="276"/>
      <c r="NAH37" s="276"/>
      <c r="NAI37" s="276"/>
      <c r="NAJ37" s="276"/>
      <c r="NAK37" s="276"/>
      <c r="NAL37" s="276"/>
      <c r="NAM37" s="276"/>
      <c r="NAN37" s="276"/>
      <c r="NAO37" s="276"/>
      <c r="NAP37" s="276"/>
      <c r="NAQ37" s="276"/>
      <c r="NAR37" s="276"/>
      <c r="NAS37" s="276"/>
      <c r="NAT37" s="276"/>
      <c r="NAU37" s="276"/>
      <c r="NAV37" s="276"/>
      <c r="NAW37" s="276"/>
      <c r="NAX37" s="276"/>
      <c r="NAY37" s="276"/>
      <c r="NAZ37" s="276"/>
      <c r="NBA37" s="276"/>
      <c r="NBB37" s="276"/>
      <c r="NBC37" s="276"/>
      <c r="NBD37" s="276"/>
      <c r="NBE37" s="276"/>
      <c r="NBF37" s="276"/>
      <c r="NBG37" s="276"/>
      <c r="NBH37" s="276"/>
      <c r="NBI37" s="276"/>
      <c r="NBJ37" s="276"/>
      <c r="NBK37" s="276"/>
      <c r="NBL37" s="276"/>
      <c r="NBM37" s="276"/>
      <c r="NBN37" s="276"/>
      <c r="NBO37" s="276"/>
      <c r="NBP37" s="276"/>
      <c r="NBQ37" s="276"/>
      <c r="NBR37" s="276"/>
      <c r="NBS37" s="276"/>
      <c r="NBT37" s="276"/>
      <c r="NBU37" s="276"/>
      <c r="NBV37" s="276"/>
      <c r="NBW37" s="276"/>
      <c r="NBX37" s="276"/>
      <c r="NBY37" s="276"/>
      <c r="NBZ37" s="276"/>
      <c r="NCA37" s="276"/>
      <c r="NCB37" s="276"/>
      <c r="NCC37" s="276"/>
      <c r="NCD37" s="276"/>
      <c r="NCE37" s="276"/>
      <c r="NCF37" s="276"/>
      <c r="NCG37" s="276"/>
      <c r="NCH37" s="276"/>
      <c r="NCI37" s="276"/>
      <c r="NCJ37" s="276"/>
      <c r="NCK37" s="276"/>
      <c r="NCL37" s="276"/>
      <c r="NCM37" s="276"/>
      <c r="NCN37" s="276"/>
      <c r="NCO37" s="276"/>
      <c r="NCP37" s="276"/>
      <c r="NCQ37" s="276"/>
      <c r="NCR37" s="276"/>
      <c r="NCS37" s="276"/>
      <c r="NCT37" s="276"/>
      <c r="NCU37" s="276"/>
      <c r="NCV37" s="276"/>
      <c r="NCW37" s="276"/>
      <c r="NCX37" s="276"/>
      <c r="NCY37" s="276"/>
      <c r="NCZ37" s="276"/>
      <c r="NDA37" s="276"/>
      <c r="NDB37" s="276"/>
      <c r="NDC37" s="276"/>
      <c r="NDD37" s="276"/>
      <c r="NDE37" s="276"/>
      <c r="NDF37" s="276"/>
      <c r="NDG37" s="276"/>
      <c r="NDH37" s="276"/>
      <c r="NDI37" s="276"/>
      <c r="NDJ37" s="276"/>
      <c r="NDK37" s="276"/>
      <c r="NDL37" s="276"/>
      <c r="NDM37" s="276"/>
      <c r="NDN37" s="276"/>
      <c r="NDO37" s="276"/>
      <c r="NDP37" s="276"/>
      <c r="NDQ37" s="276"/>
      <c r="NDR37" s="276"/>
      <c r="NDS37" s="276"/>
      <c r="NDT37" s="276"/>
      <c r="NDU37" s="276"/>
      <c r="NDV37" s="276"/>
      <c r="NDW37" s="276"/>
      <c r="NDX37" s="276"/>
      <c r="NDY37" s="276"/>
      <c r="NDZ37" s="276"/>
      <c r="NEA37" s="276"/>
      <c r="NEB37" s="276"/>
      <c r="NEC37" s="276"/>
      <c r="NED37" s="276"/>
      <c r="NEE37" s="276"/>
      <c r="NEF37" s="276"/>
      <c r="NEG37" s="276"/>
      <c r="NEH37" s="276"/>
      <c r="NEI37" s="276"/>
      <c r="NEJ37" s="276"/>
      <c r="NEK37" s="276"/>
      <c r="NEL37" s="276"/>
      <c r="NEM37" s="276"/>
      <c r="NEN37" s="276"/>
      <c r="NEO37" s="276"/>
      <c r="NEP37" s="276"/>
      <c r="NEQ37" s="276"/>
      <c r="NER37" s="276"/>
      <c r="NES37" s="276"/>
      <c r="NET37" s="276"/>
      <c r="NEU37" s="276"/>
      <c r="NEV37" s="276"/>
      <c r="NEW37" s="276"/>
      <c r="NEX37" s="276"/>
      <c r="NEY37" s="276"/>
      <c r="NEZ37" s="276"/>
      <c r="NFA37" s="276"/>
      <c r="NFB37" s="276"/>
      <c r="NFC37" s="276"/>
      <c r="NFD37" s="276"/>
      <c r="NFE37" s="276"/>
      <c r="NFF37" s="276"/>
      <c r="NFG37" s="276"/>
      <c r="NFH37" s="276"/>
      <c r="NFI37" s="276"/>
      <c r="NFJ37" s="276"/>
      <c r="NFK37" s="276"/>
      <c r="NFL37" s="276"/>
      <c r="NFM37" s="276"/>
      <c r="NFN37" s="276"/>
      <c r="NFO37" s="276"/>
      <c r="NFP37" s="276"/>
      <c r="NFQ37" s="276"/>
      <c r="NFR37" s="276"/>
      <c r="NFS37" s="276"/>
      <c r="NFT37" s="276"/>
      <c r="NFU37" s="276"/>
      <c r="NFV37" s="276"/>
      <c r="NFW37" s="276"/>
      <c r="NFX37" s="276"/>
      <c r="NFY37" s="276"/>
      <c r="NFZ37" s="276"/>
      <c r="NGA37" s="276"/>
      <c r="NGB37" s="276"/>
      <c r="NGC37" s="276"/>
      <c r="NGD37" s="276"/>
      <c r="NGE37" s="276"/>
      <c r="NGF37" s="276"/>
      <c r="NGG37" s="276"/>
      <c r="NGH37" s="276"/>
      <c r="NGI37" s="276"/>
      <c r="NGJ37" s="276"/>
      <c r="NGK37" s="276"/>
      <c r="NGL37" s="276"/>
      <c r="NGM37" s="276"/>
      <c r="NGN37" s="276"/>
      <c r="NGO37" s="276"/>
      <c r="NGP37" s="276"/>
      <c r="NGQ37" s="276"/>
      <c r="NGR37" s="276"/>
      <c r="NGS37" s="276"/>
      <c r="NGT37" s="276"/>
      <c r="NGU37" s="276"/>
      <c r="NGV37" s="276"/>
      <c r="NGW37" s="276"/>
      <c r="NGX37" s="276"/>
      <c r="NGY37" s="276"/>
      <c r="NGZ37" s="276"/>
      <c r="NHA37" s="276"/>
      <c r="NHB37" s="276"/>
      <c r="NHC37" s="276"/>
      <c r="NHD37" s="276"/>
      <c r="NHE37" s="276"/>
      <c r="NHF37" s="276"/>
      <c r="NHG37" s="276"/>
      <c r="NHH37" s="276"/>
      <c r="NHI37" s="276"/>
      <c r="NHJ37" s="276"/>
      <c r="NHK37" s="276"/>
      <c r="NHL37" s="276"/>
      <c r="NHM37" s="276"/>
      <c r="NHN37" s="276"/>
      <c r="NHO37" s="276"/>
      <c r="NHP37" s="276"/>
      <c r="NHQ37" s="276"/>
      <c r="NHR37" s="276"/>
      <c r="NHS37" s="276"/>
      <c r="NHT37" s="276"/>
      <c r="NHU37" s="276"/>
      <c r="NHV37" s="276"/>
      <c r="NHW37" s="276"/>
      <c r="NHX37" s="276"/>
      <c r="NHY37" s="276"/>
      <c r="NHZ37" s="276"/>
      <c r="NIA37" s="276"/>
      <c r="NIB37" s="276"/>
      <c r="NIC37" s="276"/>
      <c r="NID37" s="276"/>
      <c r="NIE37" s="276"/>
      <c r="NIF37" s="276"/>
      <c r="NIG37" s="276"/>
      <c r="NIH37" s="276"/>
      <c r="NII37" s="276"/>
      <c r="NIJ37" s="276"/>
      <c r="NIK37" s="276"/>
      <c r="NIL37" s="276"/>
      <c r="NIM37" s="276"/>
      <c r="NIN37" s="276"/>
      <c r="NIO37" s="276"/>
      <c r="NIP37" s="276"/>
      <c r="NIQ37" s="276"/>
      <c r="NIR37" s="276"/>
      <c r="NIS37" s="276"/>
      <c r="NIT37" s="276"/>
      <c r="NIU37" s="276"/>
      <c r="NIV37" s="276"/>
      <c r="NIW37" s="276"/>
      <c r="NIX37" s="276"/>
      <c r="NIY37" s="276"/>
      <c r="NIZ37" s="276"/>
      <c r="NJA37" s="276"/>
      <c r="NJB37" s="276"/>
      <c r="NJC37" s="276"/>
      <c r="NJD37" s="276"/>
      <c r="NJE37" s="276"/>
      <c r="NJF37" s="276"/>
      <c r="NJG37" s="276"/>
      <c r="NJH37" s="276"/>
      <c r="NJI37" s="276"/>
      <c r="NJJ37" s="276"/>
      <c r="NJK37" s="276"/>
      <c r="NJL37" s="276"/>
      <c r="NJM37" s="276"/>
      <c r="NJN37" s="276"/>
      <c r="NJO37" s="276"/>
      <c r="NJP37" s="276"/>
      <c r="NJQ37" s="276"/>
      <c r="NJR37" s="276"/>
      <c r="NJS37" s="276"/>
      <c r="NJT37" s="276"/>
      <c r="NJU37" s="276"/>
      <c r="NJV37" s="276"/>
      <c r="NJW37" s="276"/>
      <c r="NJX37" s="276"/>
      <c r="NJY37" s="276"/>
      <c r="NJZ37" s="276"/>
      <c r="NKA37" s="276"/>
      <c r="NKB37" s="276"/>
      <c r="NKC37" s="276"/>
      <c r="NKD37" s="276"/>
      <c r="NKE37" s="276"/>
      <c r="NKF37" s="276"/>
      <c r="NKG37" s="276"/>
      <c r="NKH37" s="276"/>
      <c r="NKI37" s="276"/>
      <c r="NKJ37" s="276"/>
      <c r="NKK37" s="276"/>
      <c r="NKL37" s="276"/>
      <c r="NKM37" s="276"/>
      <c r="NKN37" s="276"/>
      <c r="NKO37" s="276"/>
      <c r="NKP37" s="276"/>
      <c r="NKQ37" s="276"/>
      <c r="NKR37" s="276"/>
      <c r="NKS37" s="276"/>
      <c r="NKT37" s="276"/>
      <c r="NKU37" s="276"/>
      <c r="NKV37" s="276"/>
      <c r="NKW37" s="276"/>
      <c r="NKX37" s="276"/>
      <c r="NKY37" s="276"/>
      <c r="NKZ37" s="276"/>
      <c r="NLA37" s="276"/>
      <c r="NLB37" s="276"/>
      <c r="NLC37" s="276"/>
      <c r="NLD37" s="276"/>
      <c r="NLE37" s="276"/>
      <c r="NLF37" s="276"/>
      <c r="NLG37" s="276"/>
      <c r="NLH37" s="276"/>
      <c r="NLI37" s="276"/>
      <c r="NLJ37" s="276"/>
      <c r="NLK37" s="276"/>
      <c r="NLL37" s="276"/>
      <c r="NLM37" s="276"/>
      <c r="NLN37" s="276"/>
      <c r="NLO37" s="276"/>
      <c r="NLP37" s="276"/>
      <c r="NLQ37" s="276"/>
      <c r="NLR37" s="276"/>
      <c r="NLS37" s="276"/>
      <c r="NLT37" s="276"/>
      <c r="NLU37" s="276"/>
      <c r="NLV37" s="276"/>
      <c r="NLW37" s="276"/>
      <c r="NLX37" s="276"/>
      <c r="NLY37" s="276"/>
      <c r="NLZ37" s="276"/>
      <c r="NMA37" s="276"/>
      <c r="NMB37" s="276"/>
      <c r="NMC37" s="276"/>
      <c r="NMD37" s="276"/>
      <c r="NME37" s="276"/>
      <c r="NMF37" s="276"/>
      <c r="NMG37" s="276"/>
      <c r="NMH37" s="276"/>
      <c r="NMI37" s="276"/>
      <c r="NMJ37" s="276"/>
      <c r="NMK37" s="276"/>
      <c r="NML37" s="276"/>
      <c r="NMM37" s="276"/>
      <c r="NMN37" s="276"/>
      <c r="NMO37" s="276"/>
      <c r="NMP37" s="276"/>
      <c r="NMQ37" s="276"/>
      <c r="NMR37" s="276"/>
      <c r="NMS37" s="276"/>
      <c r="NMT37" s="276"/>
      <c r="NMU37" s="276"/>
      <c r="NMV37" s="276"/>
      <c r="NMW37" s="276"/>
      <c r="NMX37" s="276"/>
      <c r="NMY37" s="276"/>
      <c r="NMZ37" s="276"/>
      <c r="NNA37" s="276"/>
      <c r="NNB37" s="276"/>
      <c r="NNC37" s="276"/>
      <c r="NND37" s="276"/>
      <c r="NNE37" s="276"/>
      <c r="NNF37" s="276"/>
      <c r="NNG37" s="276"/>
      <c r="NNH37" s="276"/>
      <c r="NNI37" s="276"/>
      <c r="NNJ37" s="276"/>
      <c r="NNK37" s="276"/>
      <c r="NNL37" s="276"/>
      <c r="NNM37" s="276"/>
      <c r="NNN37" s="276"/>
      <c r="NNO37" s="276"/>
      <c r="NNP37" s="276"/>
      <c r="NNQ37" s="276"/>
      <c r="NNR37" s="276"/>
      <c r="NNS37" s="276"/>
      <c r="NNT37" s="276"/>
      <c r="NNU37" s="276"/>
      <c r="NNV37" s="276"/>
      <c r="NNW37" s="276"/>
      <c r="NNX37" s="276"/>
      <c r="NNY37" s="276"/>
      <c r="NNZ37" s="276"/>
      <c r="NOA37" s="276"/>
      <c r="NOB37" s="276"/>
      <c r="NOC37" s="276"/>
      <c r="NOD37" s="276"/>
      <c r="NOE37" s="276"/>
      <c r="NOF37" s="276"/>
      <c r="NOG37" s="276"/>
      <c r="NOH37" s="276"/>
      <c r="NOI37" s="276"/>
      <c r="NOJ37" s="276"/>
      <c r="NOK37" s="276"/>
      <c r="NOL37" s="276"/>
      <c r="NOM37" s="276"/>
      <c r="NON37" s="276"/>
      <c r="NOO37" s="276"/>
      <c r="NOP37" s="276"/>
      <c r="NOQ37" s="276"/>
      <c r="NOR37" s="276"/>
      <c r="NOS37" s="276"/>
      <c r="NOT37" s="276"/>
      <c r="NOU37" s="276"/>
      <c r="NOV37" s="276"/>
      <c r="NOW37" s="276"/>
      <c r="NOX37" s="276"/>
      <c r="NOY37" s="276"/>
      <c r="NOZ37" s="276"/>
      <c r="NPA37" s="276"/>
      <c r="NPB37" s="276"/>
      <c r="NPC37" s="276"/>
      <c r="NPD37" s="276"/>
      <c r="NPE37" s="276"/>
      <c r="NPF37" s="276"/>
      <c r="NPG37" s="276"/>
      <c r="NPH37" s="276"/>
      <c r="NPI37" s="276"/>
      <c r="NPJ37" s="276"/>
      <c r="NPK37" s="276"/>
      <c r="NPL37" s="276"/>
      <c r="NPM37" s="276"/>
      <c r="NPN37" s="276"/>
      <c r="NPO37" s="276"/>
      <c r="NPP37" s="276"/>
      <c r="NPQ37" s="276"/>
      <c r="NPR37" s="276"/>
      <c r="NPS37" s="276"/>
      <c r="NPT37" s="276"/>
      <c r="NPU37" s="276"/>
      <c r="NPV37" s="276"/>
      <c r="NPW37" s="276"/>
      <c r="NPX37" s="276"/>
      <c r="NPY37" s="276"/>
      <c r="NPZ37" s="276"/>
      <c r="NQA37" s="276"/>
      <c r="NQB37" s="276"/>
      <c r="NQC37" s="276"/>
      <c r="NQD37" s="276"/>
      <c r="NQE37" s="276"/>
      <c r="NQF37" s="276"/>
      <c r="NQG37" s="276"/>
      <c r="NQH37" s="276"/>
      <c r="NQI37" s="276"/>
      <c r="NQJ37" s="276"/>
      <c r="NQK37" s="276"/>
      <c r="NQL37" s="276"/>
      <c r="NQM37" s="276"/>
      <c r="NQN37" s="276"/>
      <c r="NQO37" s="276"/>
      <c r="NQP37" s="276"/>
      <c r="NQQ37" s="276"/>
      <c r="NQR37" s="276"/>
      <c r="NQS37" s="276"/>
      <c r="NQT37" s="276"/>
      <c r="NQU37" s="276"/>
      <c r="NQV37" s="276"/>
      <c r="NQW37" s="276"/>
      <c r="NQX37" s="276"/>
      <c r="NQY37" s="276"/>
      <c r="NQZ37" s="276"/>
      <c r="NRA37" s="276"/>
      <c r="NRB37" s="276"/>
      <c r="NRC37" s="276"/>
      <c r="NRD37" s="276"/>
      <c r="NRE37" s="276"/>
      <c r="NRF37" s="276"/>
      <c r="NRG37" s="276"/>
      <c r="NRH37" s="276"/>
      <c r="NRI37" s="276"/>
      <c r="NRJ37" s="276"/>
      <c r="NRK37" s="276"/>
      <c r="NRL37" s="276"/>
      <c r="NRM37" s="276"/>
      <c r="NRN37" s="276"/>
      <c r="NRO37" s="276"/>
      <c r="NRP37" s="276"/>
      <c r="NRQ37" s="276"/>
      <c r="NRR37" s="276"/>
      <c r="NRS37" s="276"/>
      <c r="NRT37" s="276"/>
      <c r="NRU37" s="276"/>
      <c r="NRV37" s="276"/>
      <c r="NRW37" s="276"/>
      <c r="NRX37" s="276"/>
      <c r="NRY37" s="276"/>
      <c r="NRZ37" s="276"/>
      <c r="NSA37" s="276"/>
      <c r="NSB37" s="276"/>
      <c r="NSC37" s="276"/>
      <c r="NSD37" s="276"/>
      <c r="NSE37" s="276"/>
      <c r="NSF37" s="276"/>
      <c r="NSG37" s="276"/>
      <c r="NSH37" s="276"/>
      <c r="NSI37" s="276"/>
      <c r="NSJ37" s="276"/>
      <c r="NSK37" s="276"/>
      <c r="NSL37" s="276"/>
      <c r="NSM37" s="276"/>
      <c r="NSN37" s="276"/>
      <c r="NSO37" s="276"/>
      <c r="NSP37" s="276"/>
      <c r="NSQ37" s="276"/>
      <c r="NSR37" s="276"/>
      <c r="NSS37" s="276"/>
      <c r="NST37" s="276"/>
      <c r="NSU37" s="276"/>
      <c r="NSV37" s="276"/>
      <c r="NSW37" s="276"/>
      <c r="NSX37" s="276"/>
      <c r="NSY37" s="276"/>
      <c r="NSZ37" s="276"/>
      <c r="NTA37" s="276"/>
      <c r="NTB37" s="276"/>
      <c r="NTC37" s="276"/>
      <c r="NTD37" s="276"/>
      <c r="NTE37" s="276"/>
      <c r="NTF37" s="276"/>
      <c r="NTG37" s="276"/>
      <c r="NTH37" s="276"/>
      <c r="NTI37" s="276"/>
      <c r="NTJ37" s="276"/>
      <c r="NTK37" s="276"/>
      <c r="NTL37" s="276"/>
      <c r="NTM37" s="276"/>
      <c r="NTN37" s="276"/>
      <c r="NTO37" s="276"/>
      <c r="NTP37" s="276"/>
      <c r="NTQ37" s="276"/>
      <c r="NTR37" s="276"/>
      <c r="NTS37" s="276"/>
      <c r="NTT37" s="276"/>
      <c r="NTU37" s="276"/>
      <c r="NTV37" s="276"/>
      <c r="NTW37" s="276"/>
      <c r="NTX37" s="276"/>
      <c r="NTY37" s="276"/>
      <c r="NTZ37" s="276"/>
      <c r="NUA37" s="276"/>
      <c r="NUB37" s="276"/>
      <c r="NUC37" s="276"/>
      <c r="NUD37" s="276"/>
      <c r="NUE37" s="276"/>
      <c r="NUF37" s="276"/>
      <c r="NUG37" s="276"/>
      <c r="NUH37" s="276"/>
      <c r="NUI37" s="276"/>
      <c r="NUJ37" s="276"/>
      <c r="NUK37" s="276"/>
      <c r="NUL37" s="276"/>
      <c r="NUM37" s="276"/>
      <c r="NUN37" s="276"/>
      <c r="NUO37" s="276"/>
      <c r="NUP37" s="276"/>
      <c r="NUQ37" s="276"/>
      <c r="NUR37" s="276"/>
      <c r="NUS37" s="276"/>
      <c r="NUT37" s="276"/>
      <c r="NUU37" s="276"/>
      <c r="NUV37" s="276"/>
      <c r="NUW37" s="276"/>
      <c r="NUX37" s="276"/>
      <c r="NUY37" s="276"/>
      <c r="NUZ37" s="276"/>
      <c r="NVA37" s="276"/>
      <c r="NVB37" s="276"/>
      <c r="NVC37" s="276"/>
      <c r="NVD37" s="276"/>
      <c r="NVE37" s="276"/>
      <c r="NVF37" s="276"/>
      <c r="NVG37" s="276"/>
      <c r="NVH37" s="276"/>
      <c r="NVI37" s="276"/>
      <c r="NVJ37" s="276"/>
      <c r="NVK37" s="276"/>
      <c r="NVL37" s="276"/>
      <c r="NVM37" s="276"/>
      <c r="NVN37" s="276"/>
      <c r="NVO37" s="276"/>
      <c r="NVP37" s="276"/>
      <c r="NVQ37" s="276"/>
      <c r="NVR37" s="276"/>
      <c r="NVS37" s="276"/>
      <c r="NVT37" s="276"/>
      <c r="NVU37" s="276"/>
      <c r="NVV37" s="276"/>
      <c r="NVW37" s="276"/>
      <c r="NVX37" s="276"/>
      <c r="NVY37" s="276"/>
      <c r="NVZ37" s="276"/>
      <c r="NWA37" s="276"/>
      <c r="NWB37" s="276"/>
      <c r="NWC37" s="276"/>
      <c r="NWD37" s="276"/>
      <c r="NWE37" s="276"/>
      <c r="NWF37" s="276"/>
      <c r="NWG37" s="276"/>
      <c r="NWH37" s="276"/>
      <c r="NWI37" s="276"/>
      <c r="NWJ37" s="276"/>
      <c r="NWK37" s="276"/>
      <c r="NWL37" s="276"/>
      <c r="NWM37" s="276"/>
      <c r="NWN37" s="276"/>
      <c r="NWO37" s="276"/>
      <c r="NWP37" s="276"/>
      <c r="NWQ37" s="276"/>
      <c r="NWR37" s="276"/>
      <c r="NWS37" s="276"/>
      <c r="NWT37" s="276"/>
      <c r="NWU37" s="276"/>
      <c r="NWV37" s="276"/>
      <c r="NWW37" s="276"/>
      <c r="NWX37" s="276"/>
      <c r="NWY37" s="276"/>
      <c r="NWZ37" s="276"/>
      <c r="NXA37" s="276"/>
      <c r="NXB37" s="276"/>
      <c r="NXC37" s="276"/>
      <c r="NXD37" s="276"/>
      <c r="NXE37" s="276"/>
      <c r="NXF37" s="276"/>
      <c r="NXG37" s="276"/>
      <c r="NXH37" s="276"/>
      <c r="NXI37" s="276"/>
      <c r="NXJ37" s="276"/>
      <c r="NXK37" s="276"/>
      <c r="NXL37" s="276"/>
      <c r="NXM37" s="276"/>
      <c r="NXN37" s="276"/>
      <c r="NXO37" s="276"/>
      <c r="NXP37" s="276"/>
      <c r="NXQ37" s="276"/>
      <c r="NXR37" s="276"/>
      <c r="NXS37" s="276"/>
      <c r="NXT37" s="276"/>
      <c r="NXU37" s="276"/>
      <c r="NXV37" s="276"/>
      <c r="NXW37" s="276"/>
      <c r="NXX37" s="276"/>
      <c r="NXY37" s="276"/>
      <c r="NXZ37" s="276"/>
      <c r="NYA37" s="276"/>
      <c r="NYB37" s="276"/>
      <c r="NYC37" s="276"/>
      <c r="NYD37" s="276"/>
      <c r="NYE37" s="276"/>
      <c r="NYF37" s="276"/>
      <c r="NYG37" s="276"/>
      <c r="NYH37" s="276"/>
      <c r="NYI37" s="276"/>
      <c r="NYJ37" s="276"/>
      <c r="NYK37" s="276"/>
      <c r="NYL37" s="276"/>
      <c r="NYM37" s="276"/>
      <c r="NYN37" s="276"/>
      <c r="NYO37" s="276"/>
      <c r="NYP37" s="276"/>
      <c r="NYQ37" s="276"/>
      <c r="NYR37" s="276"/>
      <c r="NYS37" s="276"/>
      <c r="NYT37" s="276"/>
      <c r="NYU37" s="276"/>
      <c r="NYV37" s="276"/>
      <c r="NYW37" s="276"/>
      <c r="NYX37" s="276"/>
      <c r="NYY37" s="276"/>
      <c r="NYZ37" s="276"/>
      <c r="NZA37" s="276"/>
      <c r="NZB37" s="276"/>
      <c r="NZC37" s="276"/>
      <c r="NZD37" s="276"/>
      <c r="NZE37" s="276"/>
      <c r="NZF37" s="276"/>
      <c r="NZG37" s="276"/>
      <c r="NZH37" s="276"/>
      <c r="NZI37" s="276"/>
      <c r="NZJ37" s="276"/>
      <c r="NZK37" s="276"/>
      <c r="NZL37" s="276"/>
      <c r="NZM37" s="276"/>
      <c r="NZN37" s="276"/>
      <c r="NZO37" s="276"/>
      <c r="NZP37" s="276"/>
      <c r="NZQ37" s="276"/>
      <c r="NZR37" s="276"/>
      <c r="NZS37" s="276"/>
      <c r="NZT37" s="276"/>
      <c r="NZU37" s="276"/>
      <c r="NZV37" s="276"/>
      <c r="NZW37" s="276"/>
      <c r="NZX37" s="276"/>
      <c r="NZY37" s="276"/>
      <c r="NZZ37" s="276"/>
      <c r="OAA37" s="276"/>
      <c r="OAB37" s="276"/>
      <c r="OAC37" s="276"/>
      <c r="OAD37" s="276"/>
      <c r="OAE37" s="276"/>
      <c r="OAF37" s="276"/>
      <c r="OAG37" s="276"/>
      <c r="OAH37" s="276"/>
      <c r="OAI37" s="276"/>
      <c r="OAJ37" s="276"/>
      <c r="OAK37" s="276"/>
      <c r="OAL37" s="276"/>
      <c r="OAM37" s="276"/>
      <c r="OAN37" s="276"/>
      <c r="OAO37" s="276"/>
      <c r="OAP37" s="276"/>
      <c r="OAQ37" s="276"/>
      <c r="OAR37" s="276"/>
      <c r="OAS37" s="276"/>
      <c r="OAT37" s="276"/>
      <c r="OAU37" s="276"/>
      <c r="OAV37" s="276"/>
      <c r="OAW37" s="276"/>
      <c r="OAX37" s="276"/>
      <c r="OAY37" s="276"/>
      <c r="OAZ37" s="276"/>
      <c r="OBA37" s="276"/>
      <c r="OBB37" s="276"/>
      <c r="OBC37" s="276"/>
      <c r="OBD37" s="276"/>
      <c r="OBE37" s="276"/>
      <c r="OBF37" s="276"/>
      <c r="OBG37" s="276"/>
      <c r="OBH37" s="276"/>
      <c r="OBI37" s="276"/>
      <c r="OBJ37" s="276"/>
      <c r="OBK37" s="276"/>
      <c r="OBL37" s="276"/>
      <c r="OBM37" s="276"/>
      <c r="OBN37" s="276"/>
      <c r="OBO37" s="276"/>
      <c r="OBP37" s="276"/>
      <c r="OBQ37" s="276"/>
      <c r="OBR37" s="276"/>
      <c r="OBS37" s="276"/>
      <c r="OBT37" s="276"/>
      <c r="OBU37" s="276"/>
      <c r="OBV37" s="276"/>
      <c r="OBW37" s="276"/>
      <c r="OBX37" s="276"/>
      <c r="OBY37" s="276"/>
      <c r="OBZ37" s="276"/>
      <c r="OCA37" s="276"/>
      <c r="OCB37" s="276"/>
      <c r="OCC37" s="276"/>
      <c r="OCD37" s="276"/>
      <c r="OCE37" s="276"/>
      <c r="OCF37" s="276"/>
      <c r="OCG37" s="276"/>
      <c r="OCH37" s="276"/>
      <c r="OCI37" s="276"/>
      <c r="OCJ37" s="276"/>
      <c r="OCK37" s="276"/>
      <c r="OCL37" s="276"/>
      <c r="OCM37" s="276"/>
      <c r="OCN37" s="276"/>
      <c r="OCO37" s="276"/>
      <c r="OCP37" s="276"/>
      <c r="OCQ37" s="276"/>
      <c r="OCR37" s="276"/>
      <c r="OCS37" s="276"/>
      <c r="OCT37" s="276"/>
      <c r="OCU37" s="276"/>
      <c r="OCV37" s="276"/>
      <c r="OCW37" s="276"/>
      <c r="OCX37" s="276"/>
      <c r="OCY37" s="276"/>
      <c r="OCZ37" s="276"/>
      <c r="ODA37" s="276"/>
      <c r="ODB37" s="276"/>
      <c r="ODC37" s="276"/>
      <c r="ODD37" s="276"/>
      <c r="ODE37" s="276"/>
      <c r="ODF37" s="276"/>
      <c r="ODG37" s="276"/>
      <c r="ODH37" s="276"/>
      <c r="ODI37" s="276"/>
      <c r="ODJ37" s="276"/>
      <c r="ODK37" s="276"/>
      <c r="ODL37" s="276"/>
      <c r="ODM37" s="276"/>
      <c r="ODN37" s="276"/>
      <c r="ODO37" s="276"/>
      <c r="ODP37" s="276"/>
      <c r="ODQ37" s="276"/>
      <c r="ODR37" s="276"/>
      <c r="ODS37" s="276"/>
      <c r="ODT37" s="276"/>
      <c r="ODU37" s="276"/>
      <c r="ODV37" s="276"/>
      <c r="ODW37" s="276"/>
      <c r="ODX37" s="276"/>
      <c r="ODY37" s="276"/>
      <c r="ODZ37" s="276"/>
      <c r="OEA37" s="276"/>
      <c r="OEB37" s="276"/>
      <c r="OEC37" s="276"/>
      <c r="OED37" s="276"/>
      <c r="OEE37" s="276"/>
      <c r="OEF37" s="276"/>
      <c r="OEG37" s="276"/>
      <c r="OEH37" s="276"/>
      <c r="OEI37" s="276"/>
      <c r="OEJ37" s="276"/>
      <c r="OEK37" s="276"/>
      <c r="OEL37" s="276"/>
      <c r="OEM37" s="276"/>
      <c r="OEN37" s="276"/>
      <c r="OEO37" s="276"/>
      <c r="OEP37" s="276"/>
      <c r="OEQ37" s="276"/>
      <c r="OER37" s="276"/>
      <c r="OES37" s="276"/>
      <c r="OET37" s="276"/>
      <c r="OEU37" s="276"/>
      <c r="OEV37" s="276"/>
      <c r="OEW37" s="276"/>
      <c r="OEX37" s="276"/>
      <c r="OEY37" s="276"/>
      <c r="OEZ37" s="276"/>
      <c r="OFA37" s="276"/>
      <c r="OFB37" s="276"/>
      <c r="OFC37" s="276"/>
      <c r="OFD37" s="276"/>
      <c r="OFE37" s="276"/>
      <c r="OFF37" s="276"/>
      <c r="OFG37" s="276"/>
      <c r="OFH37" s="276"/>
      <c r="OFI37" s="276"/>
      <c r="OFJ37" s="276"/>
      <c r="OFK37" s="276"/>
      <c r="OFL37" s="276"/>
      <c r="OFM37" s="276"/>
      <c r="OFN37" s="276"/>
      <c r="OFO37" s="276"/>
      <c r="OFP37" s="276"/>
      <c r="OFQ37" s="276"/>
      <c r="OFR37" s="276"/>
      <c r="OFS37" s="276"/>
      <c r="OFT37" s="276"/>
      <c r="OFU37" s="276"/>
      <c r="OFV37" s="276"/>
      <c r="OFW37" s="276"/>
      <c r="OFX37" s="276"/>
      <c r="OFY37" s="276"/>
      <c r="OFZ37" s="276"/>
      <c r="OGA37" s="276"/>
      <c r="OGB37" s="276"/>
      <c r="OGC37" s="276"/>
      <c r="OGD37" s="276"/>
      <c r="OGE37" s="276"/>
      <c r="OGF37" s="276"/>
      <c r="OGG37" s="276"/>
      <c r="OGH37" s="276"/>
      <c r="OGI37" s="276"/>
      <c r="OGJ37" s="276"/>
      <c r="OGK37" s="276"/>
      <c r="OGL37" s="276"/>
      <c r="OGM37" s="276"/>
      <c r="OGN37" s="276"/>
      <c r="OGO37" s="276"/>
      <c r="OGP37" s="276"/>
      <c r="OGQ37" s="276"/>
      <c r="OGR37" s="276"/>
      <c r="OGS37" s="276"/>
      <c r="OGT37" s="276"/>
      <c r="OGU37" s="276"/>
      <c r="OGV37" s="276"/>
      <c r="OGW37" s="276"/>
      <c r="OGX37" s="276"/>
      <c r="OGY37" s="276"/>
      <c r="OGZ37" s="276"/>
      <c r="OHA37" s="276"/>
      <c r="OHB37" s="276"/>
      <c r="OHC37" s="276"/>
      <c r="OHD37" s="276"/>
      <c r="OHE37" s="276"/>
      <c r="OHF37" s="276"/>
      <c r="OHG37" s="276"/>
      <c r="OHH37" s="276"/>
      <c r="OHI37" s="276"/>
      <c r="OHJ37" s="276"/>
      <c r="OHK37" s="276"/>
      <c r="OHL37" s="276"/>
      <c r="OHM37" s="276"/>
      <c r="OHN37" s="276"/>
      <c r="OHO37" s="276"/>
      <c r="OHP37" s="276"/>
      <c r="OHQ37" s="276"/>
      <c r="OHR37" s="276"/>
      <c r="OHS37" s="276"/>
      <c r="OHT37" s="276"/>
      <c r="OHU37" s="276"/>
      <c r="OHV37" s="276"/>
      <c r="OHW37" s="276"/>
      <c r="OHX37" s="276"/>
      <c r="OHY37" s="276"/>
      <c r="OHZ37" s="276"/>
      <c r="OIA37" s="276"/>
      <c r="OIB37" s="276"/>
      <c r="OIC37" s="276"/>
      <c r="OID37" s="276"/>
      <c r="OIE37" s="276"/>
      <c r="OIF37" s="276"/>
      <c r="OIG37" s="276"/>
      <c r="OIH37" s="276"/>
      <c r="OII37" s="276"/>
      <c r="OIJ37" s="276"/>
      <c r="OIK37" s="276"/>
      <c r="OIL37" s="276"/>
      <c r="OIM37" s="276"/>
      <c r="OIN37" s="276"/>
      <c r="OIO37" s="276"/>
      <c r="OIP37" s="276"/>
      <c r="OIQ37" s="276"/>
      <c r="OIR37" s="276"/>
      <c r="OIS37" s="276"/>
      <c r="OIT37" s="276"/>
      <c r="OIU37" s="276"/>
      <c r="OIV37" s="276"/>
      <c r="OIW37" s="276"/>
      <c r="OIX37" s="276"/>
      <c r="OIY37" s="276"/>
      <c r="OIZ37" s="276"/>
      <c r="OJA37" s="276"/>
      <c r="OJB37" s="276"/>
      <c r="OJC37" s="276"/>
      <c r="OJD37" s="276"/>
      <c r="OJE37" s="276"/>
      <c r="OJF37" s="276"/>
      <c r="OJG37" s="276"/>
      <c r="OJH37" s="276"/>
      <c r="OJI37" s="276"/>
      <c r="OJJ37" s="276"/>
      <c r="OJK37" s="276"/>
      <c r="OJL37" s="276"/>
      <c r="OJM37" s="276"/>
      <c r="OJN37" s="276"/>
      <c r="OJO37" s="276"/>
      <c r="OJP37" s="276"/>
      <c r="OJQ37" s="276"/>
      <c r="OJR37" s="276"/>
      <c r="OJS37" s="276"/>
      <c r="OJT37" s="276"/>
      <c r="OJU37" s="276"/>
      <c r="OJV37" s="276"/>
      <c r="OJW37" s="276"/>
      <c r="OJX37" s="276"/>
      <c r="OJY37" s="276"/>
      <c r="OJZ37" s="276"/>
      <c r="OKA37" s="276"/>
      <c r="OKB37" s="276"/>
      <c r="OKC37" s="276"/>
      <c r="OKD37" s="276"/>
      <c r="OKE37" s="276"/>
      <c r="OKF37" s="276"/>
      <c r="OKG37" s="276"/>
      <c r="OKH37" s="276"/>
      <c r="OKI37" s="276"/>
      <c r="OKJ37" s="276"/>
      <c r="OKK37" s="276"/>
      <c r="OKL37" s="276"/>
      <c r="OKM37" s="276"/>
      <c r="OKN37" s="276"/>
      <c r="OKO37" s="276"/>
      <c r="OKP37" s="276"/>
      <c r="OKQ37" s="276"/>
      <c r="OKR37" s="276"/>
      <c r="OKS37" s="276"/>
      <c r="OKT37" s="276"/>
      <c r="OKU37" s="276"/>
      <c r="OKV37" s="276"/>
      <c r="OKW37" s="276"/>
      <c r="OKX37" s="276"/>
      <c r="OKY37" s="276"/>
      <c r="OKZ37" s="276"/>
      <c r="OLA37" s="276"/>
      <c r="OLB37" s="276"/>
      <c r="OLC37" s="276"/>
      <c r="OLD37" s="276"/>
      <c r="OLE37" s="276"/>
      <c r="OLF37" s="276"/>
      <c r="OLG37" s="276"/>
      <c r="OLH37" s="276"/>
      <c r="OLI37" s="276"/>
      <c r="OLJ37" s="276"/>
      <c r="OLK37" s="276"/>
      <c r="OLL37" s="276"/>
      <c r="OLM37" s="276"/>
      <c r="OLN37" s="276"/>
      <c r="OLO37" s="276"/>
      <c r="OLP37" s="276"/>
      <c r="OLQ37" s="276"/>
      <c r="OLR37" s="276"/>
      <c r="OLS37" s="276"/>
      <c r="OLT37" s="276"/>
      <c r="OLU37" s="276"/>
      <c r="OLV37" s="276"/>
      <c r="OLW37" s="276"/>
      <c r="OLX37" s="276"/>
      <c r="OLY37" s="276"/>
      <c r="OLZ37" s="276"/>
      <c r="OMA37" s="276"/>
      <c r="OMB37" s="276"/>
      <c r="OMC37" s="276"/>
      <c r="OMD37" s="276"/>
      <c r="OME37" s="276"/>
      <c r="OMF37" s="276"/>
      <c r="OMG37" s="276"/>
      <c r="OMH37" s="276"/>
      <c r="OMI37" s="276"/>
      <c r="OMJ37" s="276"/>
      <c r="OMK37" s="276"/>
      <c r="OML37" s="276"/>
      <c r="OMM37" s="276"/>
      <c r="OMN37" s="276"/>
      <c r="OMO37" s="276"/>
      <c r="OMP37" s="276"/>
      <c r="OMQ37" s="276"/>
      <c r="OMR37" s="276"/>
      <c r="OMS37" s="276"/>
      <c r="OMT37" s="276"/>
      <c r="OMU37" s="276"/>
      <c r="OMV37" s="276"/>
      <c r="OMW37" s="276"/>
      <c r="OMX37" s="276"/>
      <c r="OMY37" s="276"/>
      <c r="OMZ37" s="276"/>
      <c r="ONA37" s="276"/>
      <c r="ONB37" s="276"/>
      <c r="ONC37" s="276"/>
      <c r="OND37" s="276"/>
      <c r="ONE37" s="276"/>
      <c r="ONF37" s="276"/>
      <c r="ONG37" s="276"/>
      <c r="ONH37" s="276"/>
      <c r="ONI37" s="276"/>
      <c r="ONJ37" s="276"/>
      <c r="ONK37" s="276"/>
      <c r="ONL37" s="276"/>
      <c r="ONM37" s="276"/>
      <c r="ONN37" s="276"/>
      <c r="ONO37" s="276"/>
      <c r="ONP37" s="276"/>
      <c r="ONQ37" s="276"/>
      <c r="ONR37" s="276"/>
      <c r="ONS37" s="276"/>
      <c r="ONT37" s="276"/>
      <c r="ONU37" s="276"/>
      <c r="ONV37" s="276"/>
      <c r="ONW37" s="276"/>
      <c r="ONX37" s="276"/>
      <c r="ONY37" s="276"/>
      <c r="ONZ37" s="276"/>
      <c r="OOA37" s="276"/>
      <c r="OOB37" s="276"/>
      <c r="OOC37" s="276"/>
      <c r="OOD37" s="276"/>
      <c r="OOE37" s="276"/>
      <c r="OOF37" s="276"/>
      <c r="OOG37" s="276"/>
      <c r="OOH37" s="276"/>
      <c r="OOI37" s="276"/>
      <c r="OOJ37" s="276"/>
      <c r="OOK37" s="276"/>
      <c r="OOL37" s="276"/>
      <c r="OOM37" s="276"/>
      <c r="OON37" s="276"/>
      <c r="OOO37" s="276"/>
      <c r="OOP37" s="276"/>
      <c r="OOQ37" s="276"/>
      <c r="OOR37" s="276"/>
      <c r="OOS37" s="276"/>
      <c r="OOT37" s="276"/>
      <c r="OOU37" s="276"/>
      <c r="OOV37" s="276"/>
      <c r="OOW37" s="276"/>
      <c r="OOX37" s="276"/>
      <c r="OOY37" s="276"/>
      <c r="OOZ37" s="276"/>
      <c r="OPA37" s="276"/>
      <c r="OPB37" s="276"/>
      <c r="OPC37" s="276"/>
      <c r="OPD37" s="276"/>
      <c r="OPE37" s="276"/>
      <c r="OPF37" s="276"/>
      <c r="OPG37" s="276"/>
      <c r="OPH37" s="276"/>
      <c r="OPI37" s="276"/>
      <c r="OPJ37" s="276"/>
      <c r="OPK37" s="276"/>
      <c r="OPL37" s="276"/>
      <c r="OPM37" s="276"/>
      <c r="OPN37" s="276"/>
      <c r="OPO37" s="276"/>
      <c r="OPP37" s="276"/>
      <c r="OPQ37" s="276"/>
      <c r="OPR37" s="276"/>
      <c r="OPS37" s="276"/>
      <c r="OPT37" s="276"/>
      <c r="OPU37" s="276"/>
      <c r="OPV37" s="276"/>
      <c r="OPW37" s="276"/>
      <c r="OPX37" s="276"/>
      <c r="OPY37" s="276"/>
      <c r="OPZ37" s="276"/>
      <c r="OQA37" s="276"/>
      <c r="OQB37" s="276"/>
      <c r="OQC37" s="276"/>
      <c r="OQD37" s="276"/>
      <c r="OQE37" s="276"/>
      <c r="OQF37" s="276"/>
      <c r="OQG37" s="276"/>
      <c r="OQH37" s="276"/>
      <c r="OQI37" s="276"/>
      <c r="OQJ37" s="276"/>
      <c r="OQK37" s="276"/>
      <c r="OQL37" s="276"/>
      <c r="OQM37" s="276"/>
      <c r="OQN37" s="276"/>
      <c r="OQO37" s="276"/>
      <c r="OQP37" s="276"/>
      <c r="OQQ37" s="276"/>
      <c r="OQR37" s="276"/>
      <c r="OQS37" s="276"/>
      <c r="OQT37" s="276"/>
      <c r="OQU37" s="276"/>
      <c r="OQV37" s="276"/>
      <c r="OQW37" s="276"/>
      <c r="OQX37" s="276"/>
      <c r="OQY37" s="276"/>
      <c r="OQZ37" s="276"/>
      <c r="ORA37" s="276"/>
      <c r="ORB37" s="276"/>
      <c r="ORC37" s="276"/>
      <c r="ORD37" s="276"/>
      <c r="ORE37" s="276"/>
      <c r="ORF37" s="276"/>
      <c r="ORG37" s="276"/>
      <c r="ORH37" s="276"/>
      <c r="ORI37" s="276"/>
      <c r="ORJ37" s="276"/>
      <c r="ORK37" s="276"/>
      <c r="ORL37" s="276"/>
      <c r="ORM37" s="276"/>
      <c r="ORN37" s="276"/>
      <c r="ORO37" s="276"/>
      <c r="ORP37" s="276"/>
      <c r="ORQ37" s="276"/>
      <c r="ORR37" s="276"/>
      <c r="ORS37" s="276"/>
      <c r="ORT37" s="276"/>
      <c r="ORU37" s="276"/>
      <c r="ORV37" s="276"/>
      <c r="ORW37" s="276"/>
      <c r="ORX37" s="276"/>
      <c r="ORY37" s="276"/>
      <c r="ORZ37" s="276"/>
      <c r="OSA37" s="276"/>
      <c r="OSB37" s="276"/>
      <c r="OSC37" s="276"/>
      <c r="OSD37" s="276"/>
      <c r="OSE37" s="276"/>
      <c r="OSF37" s="276"/>
      <c r="OSG37" s="276"/>
      <c r="OSH37" s="276"/>
      <c r="OSI37" s="276"/>
      <c r="OSJ37" s="276"/>
      <c r="OSK37" s="276"/>
      <c r="OSL37" s="276"/>
      <c r="OSM37" s="276"/>
      <c r="OSN37" s="276"/>
      <c r="OSO37" s="276"/>
      <c r="OSP37" s="276"/>
      <c r="OSQ37" s="276"/>
      <c r="OSR37" s="276"/>
      <c r="OSS37" s="276"/>
      <c r="OST37" s="276"/>
      <c r="OSU37" s="276"/>
      <c r="OSV37" s="276"/>
      <c r="OSW37" s="276"/>
      <c r="OSX37" s="276"/>
      <c r="OSY37" s="276"/>
      <c r="OSZ37" s="276"/>
      <c r="OTA37" s="276"/>
      <c r="OTB37" s="276"/>
      <c r="OTC37" s="276"/>
      <c r="OTD37" s="276"/>
      <c r="OTE37" s="276"/>
      <c r="OTF37" s="276"/>
      <c r="OTG37" s="276"/>
      <c r="OTH37" s="276"/>
      <c r="OTI37" s="276"/>
      <c r="OTJ37" s="276"/>
      <c r="OTK37" s="276"/>
      <c r="OTL37" s="276"/>
      <c r="OTM37" s="276"/>
      <c r="OTN37" s="276"/>
      <c r="OTO37" s="276"/>
      <c r="OTP37" s="276"/>
      <c r="OTQ37" s="276"/>
      <c r="OTR37" s="276"/>
      <c r="OTS37" s="276"/>
      <c r="OTT37" s="276"/>
      <c r="OTU37" s="276"/>
      <c r="OTV37" s="276"/>
      <c r="OTW37" s="276"/>
      <c r="OTX37" s="276"/>
      <c r="OTY37" s="276"/>
      <c r="OTZ37" s="276"/>
      <c r="OUA37" s="276"/>
      <c r="OUB37" s="276"/>
      <c r="OUC37" s="276"/>
      <c r="OUD37" s="276"/>
      <c r="OUE37" s="276"/>
      <c r="OUF37" s="276"/>
      <c r="OUG37" s="276"/>
      <c r="OUH37" s="276"/>
      <c r="OUI37" s="276"/>
      <c r="OUJ37" s="276"/>
      <c r="OUK37" s="276"/>
      <c r="OUL37" s="276"/>
      <c r="OUM37" s="276"/>
      <c r="OUN37" s="276"/>
      <c r="OUO37" s="276"/>
      <c r="OUP37" s="276"/>
      <c r="OUQ37" s="276"/>
      <c r="OUR37" s="276"/>
      <c r="OUS37" s="276"/>
      <c r="OUT37" s="276"/>
      <c r="OUU37" s="276"/>
      <c r="OUV37" s="276"/>
      <c r="OUW37" s="276"/>
      <c r="OUX37" s="276"/>
      <c r="OUY37" s="276"/>
      <c r="OUZ37" s="276"/>
      <c r="OVA37" s="276"/>
      <c r="OVB37" s="276"/>
      <c r="OVC37" s="276"/>
      <c r="OVD37" s="276"/>
      <c r="OVE37" s="276"/>
      <c r="OVF37" s="276"/>
      <c r="OVG37" s="276"/>
      <c r="OVH37" s="276"/>
      <c r="OVI37" s="276"/>
      <c r="OVJ37" s="276"/>
      <c r="OVK37" s="276"/>
      <c r="OVL37" s="276"/>
      <c r="OVM37" s="276"/>
      <c r="OVN37" s="276"/>
      <c r="OVO37" s="276"/>
      <c r="OVP37" s="276"/>
      <c r="OVQ37" s="276"/>
      <c r="OVR37" s="276"/>
      <c r="OVS37" s="276"/>
      <c r="OVT37" s="276"/>
      <c r="OVU37" s="276"/>
      <c r="OVV37" s="276"/>
      <c r="OVW37" s="276"/>
      <c r="OVX37" s="276"/>
      <c r="OVY37" s="276"/>
      <c r="OVZ37" s="276"/>
      <c r="OWA37" s="276"/>
      <c r="OWB37" s="276"/>
      <c r="OWC37" s="276"/>
      <c r="OWD37" s="276"/>
      <c r="OWE37" s="276"/>
      <c r="OWF37" s="276"/>
      <c r="OWG37" s="276"/>
      <c r="OWH37" s="276"/>
      <c r="OWI37" s="276"/>
      <c r="OWJ37" s="276"/>
      <c r="OWK37" s="276"/>
      <c r="OWL37" s="276"/>
      <c r="OWM37" s="276"/>
      <c r="OWN37" s="276"/>
      <c r="OWO37" s="276"/>
      <c r="OWP37" s="276"/>
      <c r="OWQ37" s="276"/>
      <c r="OWR37" s="276"/>
      <c r="OWS37" s="276"/>
      <c r="OWT37" s="276"/>
      <c r="OWU37" s="276"/>
      <c r="OWV37" s="276"/>
      <c r="OWW37" s="276"/>
      <c r="OWX37" s="276"/>
      <c r="OWY37" s="276"/>
      <c r="OWZ37" s="276"/>
      <c r="OXA37" s="276"/>
      <c r="OXB37" s="276"/>
      <c r="OXC37" s="276"/>
      <c r="OXD37" s="276"/>
      <c r="OXE37" s="276"/>
      <c r="OXF37" s="276"/>
      <c r="OXG37" s="276"/>
      <c r="OXH37" s="276"/>
      <c r="OXI37" s="276"/>
      <c r="OXJ37" s="276"/>
      <c r="OXK37" s="276"/>
      <c r="OXL37" s="276"/>
      <c r="OXM37" s="276"/>
      <c r="OXN37" s="276"/>
      <c r="OXO37" s="276"/>
      <c r="OXP37" s="276"/>
      <c r="OXQ37" s="276"/>
      <c r="OXR37" s="276"/>
      <c r="OXS37" s="276"/>
      <c r="OXT37" s="276"/>
      <c r="OXU37" s="276"/>
      <c r="OXV37" s="276"/>
      <c r="OXW37" s="276"/>
      <c r="OXX37" s="276"/>
      <c r="OXY37" s="276"/>
      <c r="OXZ37" s="276"/>
      <c r="OYA37" s="276"/>
      <c r="OYB37" s="276"/>
      <c r="OYC37" s="276"/>
      <c r="OYD37" s="276"/>
      <c r="OYE37" s="276"/>
      <c r="OYF37" s="276"/>
      <c r="OYG37" s="276"/>
      <c r="OYH37" s="276"/>
      <c r="OYI37" s="276"/>
      <c r="OYJ37" s="276"/>
      <c r="OYK37" s="276"/>
      <c r="OYL37" s="276"/>
      <c r="OYM37" s="276"/>
      <c r="OYN37" s="276"/>
      <c r="OYO37" s="276"/>
      <c r="OYP37" s="276"/>
      <c r="OYQ37" s="276"/>
      <c r="OYR37" s="276"/>
      <c r="OYS37" s="276"/>
      <c r="OYT37" s="276"/>
      <c r="OYU37" s="276"/>
      <c r="OYV37" s="276"/>
      <c r="OYW37" s="276"/>
      <c r="OYX37" s="276"/>
      <c r="OYY37" s="276"/>
      <c r="OYZ37" s="276"/>
      <c r="OZA37" s="276"/>
      <c r="OZB37" s="276"/>
      <c r="OZC37" s="276"/>
      <c r="OZD37" s="276"/>
      <c r="OZE37" s="276"/>
      <c r="OZF37" s="276"/>
      <c r="OZG37" s="276"/>
      <c r="OZH37" s="276"/>
      <c r="OZI37" s="276"/>
      <c r="OZJ37" s="276"/>
      <c r="OZK37" s="276"/>
      <c r="OZL37" s="276"/>
      <c r="OZM37" s="276"/>
      <c r="OZN37" s="276"/>
      <c r="OZO37" s="276"/>
      <c r="OZP37" s="276"/>
      <c r="OZQ37" s="276"/>
      <c r="OZR37" s="276"/>
      <c r="OZS37" s="276"/>
      <c r="OZT37" s="276"/>
      <c r="OZU37" s="276"/>
      <c r="OZV37" s="276"/>
      <c r="OZW37" s="276"/>
      <c r="OZX37" s="276"/>
      <c r="OZY37" s="276"/>
      <c r="OZZ37" s="276"/>
      <c r="PAA37" s="276"/>
      <c r="PAB37" s="276"/>
      <c r="PAC37" s="276"/>
      <c r="PAD37" s="276"/>
      <c r="PAE37" s="276"/>
      <c r="PAF37" s="276"/>
      <c r="PAG37" s="276"/>
      <c r="PAH37" s="276"/>
      <c r="PAI37" s="276"/>
      <c r="PAJ37" s="276"/>
      <c r="PAK37" s="276"/>
      <c r="PAL37" s="276"/>
      <c r="PAM37" s="276"/>
      <c r="PAN37" s="276"/>
      <c r="PAO37" s="276"/>
      <c r="PAP37" s="276"/>
      <c r="PAQ37" s="276"/>
      <c r="PAR37" s="276"/>
      <c r="PAS37" s="276"/>
      <c r="PAT37" s="276"/>
      <c r="PAU37" s="276"/>
      <c r="PAV37" s="276"/>
      <c r="PAW37" s="276"/>
      <c r="PAX37" s="276"/>
      <c r="PAY37" s="276"/>
      <c r="PAZ37" s="276"/>
      <c r="PBA37" s="276"/>
      <c r="PBB37" s="276"/>
      <c r="PBC37" s="276"/>
      <c r="PBD37" s="276"/>
      <c r="PBE37" s="276"/>
      <c r="PBF37" s="276"/>
      <c r="PBG37" s="276"/>
      <c r="PBH37" s="276"/>
      <c r="PBI37" s="276"/>
      <c r="PBJ37" s="276"/>
      <c r="PBK37" s="276"/>
      <c r="PBL37" s="276"/>
      <c r="PBM37" s="276"/>
      <c r="PBN37" s="276"/>
      <c r="PBO37" s="276"/>
      <c r="PBP37" s="276"/>
      <c r="PBQ37" s="276"/>
      <c r="PBR37" s="276"/>
      <c r="PBS37" s="276"/>
      <c r="PBT37" s="276"/>
      <c r="PBU37" s="276"/>
      <c r="PBV37" s="276"/>
      <c r="PBW37" s="276"/>
      <c r="PBX37" s="276"/>
      <c r="PBY37" s="276"/>
      <c r="PBZ37" s="276"/>
      <c r="PCA37" s="276"/>
      <c r="PCB37" s="276"/>
      <c r="PCC37" s="276"/>
      <c r="PCD37" s="276"/>
      <c r="PCE37" s="276"/>
      <c r="PCF37" s="276"/>
      <c r="PCG37" s="276"/>
      <c r="PCH37" s="276"/>
      <c r="PCI37" s="276"/>
      <c r="PCJ37" s="276"/>
      <c r="PCK37" s="276"/>
      <c r="PCL37" s="276"/>
      <c r="PCM37" s="276"/>
      <c r="PCN37" s="276"/>
      <c r="PCO37" s="276"/>
      <c r="PCP37" s="276"/>
      <c r="PCQ37" s="276"/>
      <c r="PCR37" s="276"/>
      <c r="PCS37" s="276"/>
      <c r="PCT37" s="276"/>
      <c r="PCU37" s="276"/>
      <c r="PCV37" s="276"/>
      <c r="PCW37" s="276"/>
      <c r="PCX37" s="276"/>
      <c r="PCY37" s="276"/>
      <c r="PCZ37" s="276"/>
      <c r="PDA37" s="276"/>
      <c r="PDB37" s="276"/>
      <c r="PDC37" s="276"/>
      <c r="PDD37" s="276"/>
      <c r="PDE37" s="276"/>
      <c r="PDF37" s="276"/>
      <c r="PDG37" s="276"/>
      <c r="PDH37" s="276"/>
      <c r="PDI37" s="276"/>
      <c r="PDJ37" s="276"/>
      <c r="PDK37" s="276"/>
      <c r="PDL37" s="276"/>
      <c r="PDM37" s="276"/>
      <c r="PDN37" s="276"/>
      <c r="PDO37" s="276"/>
      <c r="PDP37" s="276"/>
      <c r="PDQ37" s="276"/>
      <c r="PDR37" s="276"/>
      <c r="PDS37" s="276"/>
      <c r="PDT37" s="276"/>
      <c r="PDU37" s="276"/>
      <c r="PDV37" s="276"/>
      <c r="PDW37" s="276"/>
      <c r="PDX37" s="276"/>
      <c r="PDY37" s="276"/>
      <c r="PDZ37" s="276"/>
      <c r="PEA37" s="276"/>
      <c r="PEB37" s="276"/>
      <c r="PEC37" s="276"/>
      <c r="PED37" s="276"/>
      <c r="PEE37" s="276"/>
      <c r="PEF37" s="276"/>
      <c r="PEG37" s="276"/>
      <c r="PEH37" s="276"/>
      <c r="PEI37" s="276"/>
      <c r="PEJ37" s="276"/>
      <c r="PEK37" s="276"/>
      <c r="PEL37" s="276"/>
      <c r="PEM37" s="276"/>
      <c r="PEN37" s="276"/>
      <c r="PEO37" s="276"/>
      <c r="PEP37" s="276"/>
      <c r="PEQ37" s="276"/>
      <c r="PER37" s="276"/>
      <c r="PES37" s="276"/>
      <c r="PET37" s="276"/>
      <c r="PEU37" s="276"/>
      <c r="PEV37" s="276"/>
      <c r="PEW37" s="276"/>
      <c r="PEX37" s="276"/>
      <c r="PEY37" s="276"/>
      <c r="PEZ37" s="276"/>
      <c r="PFA37" s="276"/>
      <c r="PFB37" s="276"/>
      <c r="PFC37" s="276"/>
      <c r="PFD37" s="276"/>
      <c r="PFE37" s="276"/>
      <c r="PFF37" s="276"/>
      <c r="PFG37" s="276"/>
      <c r="PFH37" s="276"/>
      <c r="PFI37" s="276"/>
      <c r="PFJ37" s="276"/>
      <c r="PFK37" s="276"/>
      <c r="PFL37" s="276"/>
      <c r="PFM37" s="276"/>
      <c r="PFN37" s="276"/>
      <c r="PFO37" s="276"/>
      <c r="PFP37" s="276"/>
      <c r="PFQ37" s="276"/>
      <c r="PFR37" s="276"/>
      <c r="PFS37" s="276"/>
      <c r="PFT37" s="276"/>
      <c r="PFU37" s="276"/>
      <c r="PFV37" s="276"/>
      <c r="PFW37" s="276"/>
      <c r="PFX37" s="276"/>
      <c r="PFY37" s="276"/>
      <c r="PFZ37" s="276"/>
      <c r="PGA37" s="276"/>
      <c r="PGB37" s="276"/>
      <c r="PGC37" s="276"/>
      <c r="PGD37" s="276"/>
      <c r="PGE37" s="276"/>
      <c r="PGF37" s="276"/>
      <c r="PGG37" s="276"/>
      <c r="PGH37" s="276"/>
      <c r="PGI37" s="276"/>
      <c r="PGJ37" s="276"/>
      <c r="PGK37" s="276"/>
      <c r="PGL37" s="276"/>
      <c r="PGM37" s="276"/>
      <c r="PGN37" s="276"/>
      <c r="PGO37" s="276"/>
      <c r="PGP37" s="276"/>
      <c r="PGQ37" s="276"/>
      <c r="PGR37" s="276"/>
      <c r="PGS37" s="276"/>
      <c r="PGT37" s="276"/>
      <c r="PGU37" s="276"/>
      <c r="PGV37" s="276"/>
      <c r="PGW37" s="276"/>
      <c r="PGX37" s="276"/>
      <c r="PGY37" s="276"/>
      <c r="PGZ37" s="276"/>
      <c r="PHA37" s="276"/>
      <c r="PHB37" s="276"/>
      <c r="PHC37" s="276"/>
      <c r="PHD37" s="276"/>
      <c r="PHE37" s="276"/>
      <c r="PHF37" s="276"/>
      <c r="PHG37" s="276"/>
      <c r="PHH37" s="276"/>
      <c r="PHI37" s="276"/>
      <c r="PHJ37" s="276"/>
      <c r="PHK37" s="276"/>
      <c r="PHL37" s="276"/>
      <c r="PHM37" s="276"/>
      <c r="PHN37" s="276"/>
      <c r="PHO37" s="276"/>
      <c r="PHP37" s="276"/>
      <c r="PHQ37" s="276"/>
      <c r="PHR37" s="276"/>
      <c r="PHS37" s="276"/>
      <c r="PHT37" s="276"/>
      <c r="PHU37" s="276"/>
      <c r="PHV37" s="276"/>
      <c r="PHW37" s="276"/>
      <c r="PHX37" s="276"/>
      <c r="PHY37" s="276"/>
      <c r="PHZ37" s="276"/>
      <c r="PIA37" s="276"/>
      <c r="PIB37" s="276"/>
      <c r="PIC37" s="276"/>
      <c r="PID37" s="276"/>
      <c r="PIE37" s="276"/>
      <c r="PIF37" s="276"/>
      <c r="PIG37" s="276"/>
      <c r="PIH37" s="276"/>
      <c r="PII37" s="276"/>
      <c r="PIJ37" s="276"/>
      <c r="PIK37" s="276"/>
      <c r="PIL37" s="276"/>
      <c r="PIM37" s="276"/>
      <c r="PIN37" s="276"/>
      <c r="PIO37" s="276"/>
      <c r="PIP37" s="276"/>
      <c r="PIQ37" s="276"/>
      <c r="PIR37" s="276"/>
      <c r="PIS37" s="276"/>
      <c r="PIT37" s="276"/>
      <c r="PIU37" s="276"/>
      <c r="PIV37" s="276"/>
      <c r="PIW37" s="276"/>
      <c r="PIX37" s="276"/>
      <c r="PIY37" s="276"/>
      <c r="PIZ37" s="276"/>
      <c r="PJA37" s="276"/>
      <c r="PJB37" s="276"/>
      <c r="PJC37" s="276"/>
      <c r="PJD37" s="276"/>
      <c r="PJE37" s="276"/>
      <c r="PJF37" s="276"/>
      <c r="PJG37" s="276"/>
      <c r="PJH37" s="276"/>
      <c r="PJI37" s="276"/>
      <c r="PJJ37" s="276"/>
      <c r="PJK37" s="276"/>
      <c r="PJL37" s="276"/>
      <c r="PJM37" s="276"/>
      <c r="PJN37" s="276"/>
      <c r="PJO37" s="276"/>
      <c r="PJP37" s="276"/>
      <c r="PJQ37" s="276"/>
      <c r="PJR37" s="276"/>
      <c r="PJS37" s="276"/>
      <c r="PJT37" s="276"/>
      <c r="PJU37" s="276"/>
      <c r="PJV37" s="276"/>
      <c r="PJW37" s="276"/>
      <c r="PJX37" s="276"/>
      <c r="PJY37" s="276"/>
      <c r="PJZ37" s="276"/>
      <c r="PKA37" s="276"/>
      <c r="PKB37" s="276"/>
      <c r="PKC37" s="276"/>
      <c r="PKD37" s="276"/>
      <c r="PKE37" s="276"/>
      <c r="PKF37" s="276"/>
      <c r="PKG37" s="276"/>
      <c r="PKH37" s="276"/>
      <c r="PKI37" s="276"/>
      <c r="PKJ37" s="276"/>
      <c r="PKK37" s="276"/>
      <c r="PKL37" s="276"/>
      <c r="PKM37" s="276"/>
      <c r="PKN37" s="276"/>
      <c r="PKO37" s="276"/>
      <c r="PKP37" s="276"/>
      <c r="PKQ37" s="276"/>
      <c r="PKR37" s="276"/>
      <c r="PKS37" s="276"/>
      <c r="PKT37" s="276"/>
      <c r="PKU37" s="276"/>
      <c r="PKV37" s="276"/>
      <c r="PKW37" s="276"/>
      <c r="PKX37" s="276"/>
      <c r="PKY37" s="276"/>
      <c r="PKZ37" s="276"/>
      <c r="PLA37" s="276"/>
      <c r="PLB37" s="276"/>
      <c r="PLC37" s="276"/>
      <c r="PLD37" s="276"/>
      <c r="PLE37" s="276"/>
      <c r="PLF37" s="276"/>
      <c r="PLG37" s="276"/>
      <c r="PLH37" s="276"/>
      <c r="PLI37" s="276"/>
      <c r="PLJ37" s="276"/>
      <c r="PLK37" s="276"/>
      <c r="PLL37" s="276"/>
      <c r="PLM37" s="276"/>
      <c r="PLN37" s="276"/>
      <c r="PLO37" s="276"/>
      <c r="PLP37" s="276"/>
      <c r="PLQ37" s="276"/>
      <c r="PLR37" s="276"/>
      <c r="PLS37" s="276"/>
      <c r="PLT37" s="276"/>
      <c r="PLU37" s="276"/>
      <c r="PLV37" s="276"/>
      <c r="PLW37" s="276"/>
      <c r="PLX37" s="276"/>
      <c r="PLY37" s="276"/>
      <c r="PLZ37" s="276"/>
      <c r="PMA37" s="276"/>
      <c r="PMB37" s="276"/>
      <c r="PMC37" s="276"/>
      <c r="PMD37" s="276"/>
      <c r="PME37" s="276"/>
      <c r="PMF37" s="276"/>
      <c r="PMG37" s="276"/>
      <c r="PMH37" s="276"/>
      <c r="PMI37" s="276"/>
      <c r="PMJ37" s="276"/>
      <c r="PMK37" s="276"/>
      <c r="PML37" s="276"/>
      <c r="PMM37" s="276"/>
      <c r="PMN37" s="276"/>
      <c r="PMO37" s="276"/>
      <c r="PMP37" s="276"/>
      <c r="PMQ37" s="276"/>
      <c r="PMR37" s="276"/>
      <c r="PMS37" s="276"/>
      <c r="PMT37" s="276"/>
      <c r="PMU37" s="276"/>
      <c r="PMV37" s="276"/>
      <c r="PMW37" s="276"/>
      <c r="PMX37" s="276"/>
      <c r="PMY37" s="276"/>
      <c r="PMZ37" s="276"/>
      <c r="PNA37" s="276"/>
      <c r="PNB37" s="276"/>
      <c r="PNC37" s="276"/>
      <c r="PND37" s="276"/>
      <c r="PNE37" s="276"/>
      <c r="PNF37" s="276"/>
      <c r="PNG37" s="276"/>
      <c r="PNH37" s="276"/>
      <c r="PNI37" s="276"/>
      <c r="PNJ37" s="276"/>
      <c r="PNK37" s="276"/>
      <c r="PNL37" s="276"/>
      <c r="PNM37" s="276"/>
      <c r="PNN37" s="276"/>
      <c r="PNO37" s="276"/>
      <c r="PNP37" s="276"/>
      <c r="PNQ37" s="276"/>
      <c r="PNR37" s="276"/>
      <c r="PNS37" s="276"/>
      <c r="PNT37" s="276"/>
      <c r="PNU37" s="276"/>
      <c r="PNV37" s="276"/>
      <c r="PNW37" s="276"/>
      <c r="PNX37" s="276"/>
      <c r="PNY37" s="276"/>
      <c r="PNZ37" s="276"/>
      <c r="POA37" s="276"/>
      <c r="POB37" s="276"/>
      <c r="POC37" s="276"/>
      <c r="POD37" s="276"/>
      <c r="POE37" s="276"/>
      <c r="POF37" s="276"/>
      <c r="POG37" s="276"/>
      <c r="POH37" s="276"/>
      <c r="POI37" s="276"/>
      <c r="POJ37" s="276"/>
      <c r="POK37" s="276"/>
      <c r="POL37" s="276"/>
      <c r="POM37" s="276"/>
      <c r="PON37" s="276"/>
      <c r="POO37" s="276"/>
      <c r="POP37" s="276"/>
      <c r="POQ37" s="276"/>
      <c r="POR37" s="276"/>
      <c r="POS37" s="276"/>
      <c r="POT37" s="276"/>
      <c r="POU37" s="276"/>
      <c r="POV37" s="276"/>
      <c r="POW37" s="276"/>
      <c r="POX37" s="276"/>
      <c r="POY37" s="276"/>
      <c r="POZ37" s="276"/>
      <c r="PPA37" s="276"/>
      <c r="PPB37" s="276"/>
      <c r="PPC37" s="276"/>
      <c r="PPD37" s="276"/>
      <c r="PPE37" s="276"/>
      <c r="PPF37" s="276"/>
      <c r="PPG37" s="276"/>
      <c r="PPH37" s="276"/>
      <c r="PPI37" s="276"/>
      <c r="PPJ37" s="276"/>
      <c r="PPK37" s="276"/>
      <c r="PPL37" s="276"/>
      <c r="PPM37" s="276"/>
      <c r="PPN37" s="276"/>
      <c r="PPO37" s="276"/>
      <c r="PPP37" s="276"/>
      <c r="PPQ37" s="276"/>
      <c r="PPR37" s="276"/>
      <c r="PPS37" s="276"/>
      <c r="PPT37" s="276"/>
      <c r="PPU37" s="276"/>
      <c r="PPV37" s="276"/>
      <c r="PPW37" s="276"/>
      <c r="PPX37" s="276"/>
      <c r="PPY37" s="276"/>
      <c r="PPZ37" s="276"/>
      <c r="PQA37" s="276"/>
      <c r="PQB37" s="276"/>
      <c r="PQC37" s="276"/>
      <c r="PQD37" s="276"/>
      <c r="PQE37" s="276"/>
      <c r="PQF37" s="276"/>
      <c r="PQG37" s="276"/>
      <c r="PQH37" s="276"/>
      <c r="PQI37" s="276"/>
      <c r="PQJ37" s="276"/>
      <c r="PQK37" s="276"/>
      <c r="PQL37" s="276"/>
      <c r="PQM37" s="276"/>
      <c r="PQN37" s="276"/>
      <c r="PQO37" s="276"/>
      <c r="PQP37" s="276"/>
      <c r="PQQ37" s="276"/>
      <c r="PQR37" s="276"/>
      <c r="PQS37" s="276"/>
      <c r="PQT37" s="276"/>
      <c r="PQU37" s="276"/>
      <c r="PQV37" s="276"/>
      <c r="PQW37" s="276"/>
      <c r="PQX37" s="276"/>
      <c r="PQY37" s="276"/>
      <c r="PQZ37" s="276"/>
      <c r="PRA37" s="276"/>
      <c r="PRB37" s="276"/>
      <c r="PRC37" s="276"/>
      <c r="PRD37" s="276"/>
      <c r="PRE37" s="276"/>
      <c r="PRF37" s="276"/>
      <c r="PRG37" s="276"/>
      <c r="PRH37" s="276"/>
      <c r="PRI37" s="276"/>
      <c r="PRJ37" s="276"/>
      <c r="PRK37" s="276"/>
      <c r="PRL37" s="276"/>
      <c r="PRM37" s="276"/>
      <c r="PRN37" s="276"/>
      <c r="PRO37" s="276"/>
      <c r="PRP37" s="276"/>
      <c r="PRQ37" s="276"/>
      <c r="PRR37" s="276"/>
      <c r="PRS37" s="276"/>
      <c r="PRT37" s="276"/>
      <c r="PRU37" s="276"/>
      <c r="PRV37" s="276"/>
      <c r="PRW37" s="276"/>
      <c r="PRX37" s="276"/>
      <c r="PRY37" s="276"/>
      <c r="PRZ37" s="276"/>
      <c r="PSA37" s="276"/>
      <c r="PSB37" s="276"/>
      <c r="PSC37" s="276"/>
      <c r="PSD37" s="276"/>
      <c r="PSE37" s="276"/>
      <c r="PSF37" s="276"/>
      <c r="PSG37" s="276"/>
      <c r="PSH37" s="276"/>
      <c r="PSI37" s="276"/>
      <c r="PSJ37" s="276"/>
      <c r="PSK37" s="276"/>
      <c r="PSL37" s="276"/>
      <c r="PSM37" s="276"/>
      <c r="PSN37" s="276"/>
      <c r="PSO37" s="276"/>
      <c r="PSP37" s="276"/>
      <c r="PSQ37" s="276"/>
      <c r="PSR37" s="276"/>
      <c r="PSS37" s="276"/>
      <c r="PST37" s="276"/>
      <c r="PSU37" s="276"/>
      <c r="PSV37" s="276"/>
      <c r="PSW37" s="276"/>
      <c r="PSX37" s="276"/>
      <c r="PSY37" s="276"/>
      <c r="PSZ37" s="276"/>
      <c r="PTA37" s="276"/>
      <c r="PTB37" s="276"/>
      <c r="PTC37" s="276"/>
      <c r="PTD37" s="276"/>
      <c r="PTE37" s="276"/>
      <c r="PTF37" s="276"/>
      <c r="PTG37" s="276"/>
      <c r="PTH37" s="276"/>
      <c r="PTI37" s="276"/>
      <c r="PTJ37" s="276"/>
      <c r="PTK37" s="276"/>
      <c r="PTL37" s="276"/>
      <c r="PTM37" s="276"/>
      <c r="PTN37" s="276"/>
      <c r="PTO37" s="276"/>
      <c r="PTP37" s="276"/>
      <c r="PTQ37" s="276"/>
      <c r="PTR37" s="276"/>
      <c r="PTS37" s="276"/>
      <c r="PTT37" s="276"/>
      <c r="PTU37" s="276"/>
      <c r="PTV37" s="276"/>
      <c r="PTW37" s="276"/>
      <c r="PTX37" s="276"/>
      <c r="PTY37" s="276"/>
      <c r="PTZ37" s="276"/>
      <c r="PUA37" s="276"/>
      <c r="PUB37" s="276"/>
      <c r="PUC37" s="276"/>
      <c r="PUD37" s="276"/>
      <c r="PUE37" s="276"/>
      <c r="PUF37" s="276"/>
      <c r="PUG37" s="276"/>
      <c r="PUH37" s="276"/>
      <c r="PUI37" s="276"/>
      <c r="PUJ37" s="276"/>
      <c r="PUK37" s="276"/>
      <c r="PUL37" s="276"/>
      <c r="PUM37" s="276"/>
      <c r="PUN37" s="276"/>
      <c r="PUO37" s="276"/>
      <c r="PUP37" s="276"/>
      <c r="PUQ37" s="276"/>
      <c r="PUR37" s="276"/>
      <c r="PUS37" s="276"/>
      <c r="PUT37" s="276"/>
      <c r="PUU37" s="276"/>
      <c r="PUV37" s="276"/>
      <c r="PUW37" s="276"/>
      <c r="PUX37" s="276"/>
      <c r="PUY37" s="276"/>
      <c r="PUZ37" s="276"/>
      <c r="PVA37" s="276"/>
      <c r="PVB37" s="276"/>
      <c r="PVC37" s="276"/>
      <c r="PVD37" s="276"/>
      <c r="PVE37" s="276"/>
      <c r="PVF37" s="276"/>
      <c r="PVG37" s="276"/>
      <c r="PVH37" s="276"/>
      <c r="PVI37" s="276"/>
      <c r="PVJ37" s="276"/>
      <c r="PVK37" s="276"/>
      <c r="PVL37" s="276"/>
      <c r="PVM37" s="276"/>
      <c r="PVN37" s="276"/>
      <c r="PVO37" s="276"/>
      <c r="PVP37" s="276"/>
      <c r="PVQ37" s="276"/>
      <c r="PVR37" s="276"/>
      <c r="PVS37" s="276"/>
      <c r="PVT37" s="276"/>
      <c r="PVU37" s="276"/>
      <c r="PVV37" s="276"/>
      <c r="PVW37" s="276"/>
      <c r="PVX37" s="276"/>
      <c r="PVY37" s="276"/>
      <c r="PVZ37" s="276"/>
      <c r="PWA37" s="276"/>
      <c r="PWB37" s="276"/>
      <c r="PWC37" s="276"/>
      <c r="PWD37" s="276"/>
      <c r="PWE37" s="276"/>
      <c r="PWF37" s="276"/>
      <c r="PWG37" s="276"/>
      <c r="PWH37" s="276"/>
      <c r="PWI37" s="276"/>
      <c r="PWJ37" s="276"/>
      <c r="PWK37" s="276"/>
      <c r="PWL37" s="276"/>
      <c r="PWM37" s="276"/>
      <c r="PWN37" s="276"/>
      <c r="PWO37" s="276"/>
      <c r="PWP37" s="276"/>
      <c r="PWQ37" s="276"/>
      <c r="PWR37" s="276"/>
      <c r="PWS37" s="276"/>
      <c r="PWT37" s="276"/>
      <c r="PWU37" s="276"/>
      <c r="PWV37" s="276"/>
      <c r="PWW37" s="276"/>
      <c r="PWX37" s="276"/>
      <c r="PWY37" s="276"/>
      <c r="PWZ37" s="276"/>
      <c r="PXA37" s="276"/>
      <c r="PXB37" s="276"/>
      <c r="PXC37" s="276"/>
      <c r="PXD37" s="276"/>
      <c r="PXE37" s="276"/>
      <c r="PXF37" s="276"/>
      <c r="PXG37" s="276"/>
      <c r="PXH37" s="276"/>
      <c r="PXI37" s="276"/>
      <c r="PXJ37" s="276"/>
      <c r="PXK37" s="276"/>
      <c r="PXL37" s="276"/>
      <c r="PXM37" s="276"/>
      <c r="PXN37" s="276"/>
      <c r="PXO37" s="276"/>
      <c r="PXP37" s="276"/>
      <c r="PXQ37" s="276"/>
      <c r="PXR37" s="276"/>
      <c r="PXS37" s="276"/>
      <c r="PXT37" s="276"/>
      <c r="PXU37" s="276"/>
      <c r="PXV37" s="276"/>
      <c r="PXW37" s="276"/>
      <c r="PXX37" s="276"/>
      <c r="PXY37" s="276"/>
      <c r="PXZ37" s="276"/>
      <c r="PYA37" s="276"/>
      <c r="PYB37" s="276"/>
      <c r="PYC37" s="276"/>
      <c r="PYD37" s="276"/>
      <c r="PYE37" s="276"/>
      <c r="PYF37" s="276"/>
      <c r="PYG37" s="276"/>
      <c r="PYH37" s="276"/>
      <c r="PYI37" s="276"/>
      <c r="PYJ37" s="276"/>
      <c r="PYK37" s="276"/>
      <c r="PYL37" s="276"/>
      <c r="PYM37" s="276"/>
      <c r="PYN37" s="276"/>
      <c r="PYO37" s="276"/>
      <c r="PYP37" s="276"/>
      <c r="PYQ37" s="276"/>
      <c r="PYR37" s="276"/>
      <c r="PYS37" s="276"/>
      <c r="PYT37" s="276"/>
      <c r="PYU37" s="276"/>
      <c r="PYV37" s="276"/>
      <c r="PYW37" s="276"/>
      <c r="PYX37" s="276"/>
      <c r="PYY37" s="276"/>
      <c r="PYZ37" s="276"/>
      <c r="PZA37" s="276"/>
      <c r="PZB37" s="276"/>
      <c r="PZC37" s="276"/>
      <c r="PZD37" s="276"/>
      <c r="PZE37" s="276"/>
      <c r="PZF37" s="276"/>
      <c r="PZG37" s="276"/>
      <c r="PZH37" s="276"/>
      <c r="PZI37" s="276"/>
      <c r="PZJ37" s="276"/>
      <c r="PZK37" s="276"/>
      <c r="PZL37" s="276"/>
      <c r="PZM37" s="276"/>
      <c r="PZN37" s="276"/>
      <c r="PZO37" s="276"/>
      <c r="PZP37" s="276"/>
      <c r="PZQ37" s="276"/>
      <c r="PZR37" s="276"/>
      <c r="PZS37" s="276"/>
      <c r="PZT37" s="276"/>
      <c r="PZU37" s="276"/>
      <c r="PZV37" s="276"/>
      <c r="PZW37" s="276"/>
      <c r="PZX37" s="276"/>
      <c r="PZY37" s="276"/>
      <c r="PZZ37" s="276"/>
      <c r="QAA37" s="276"/>
      <c r="QAB37" s="276"/>
      <c r="QAC37" s="276"/>
      <c r="QAD37" s="276"/>
      <c r="QAE37" s="276"/>
      <c r="QAF37" s="276"/>
      <c r="QAG37" s="276"/>
      <c r="QAH37" s="276"/>
      <c r="QAI37" s="276"/>
      <c r="QAJ37" s="276"/>
      <c r="QAK37" s="276"/>
      <c r="QAL37" s="276"/>
      <c r="QAM37" s="276"/>
      <c r="QAN37" s="276"/>
      <c r="QAO37" s="276"/>
      <c r="QAP37" s="276"/>
      <c r="QAQ37" s="276"/>
      <c r="QAR37" s="276"/>
      <c r="QAS37" s="276"/>
      <c r="QAT37" s="276"/>
      <c r="QAU37" s="276"/>
      <c r="QAV37" s="276"/>
      <c r="QAW37" s="276"/>
      <c r="QAX37" s="276"/>
      <c r="QAY37" s="276"/>
      <c r="QAZ37" s="276"/>
      <c r="QBA37" s="276"/>
      <c r="QBB37" s="276"/>
      <c r="QBC37" s="276"/>
      <c r="QBD37" s="276"/>
      <c r="QBE37" s="276"/>
      <c r="QBF37" s="276"/>
      <c r="QBG37" s="276"/>
      <c r="QBH37" s="276"/>
      <c r="QBI37" s="276"/>
      <c r="QBJ37" s="276"/>
      <c r="QBK37" s="276"/>
      <c r="QBL37" s="276"/>
      <c r="QBM37" s="276"/>
      <c r="QBN37" s="276"/>
      <c r="QBO37" s="276"/>
      <c r="QBP37" s="276"/>
      <c r="QBQ37" s="276"/>
      <c r="QBR37" s="276"/>
      <c r="QBS37" s="276"/>
      <c r="QBT37" s="276"/>
      <c r="QBU37" s="276"/>
      <c r="QBV37" s="276"/>
      <c r="QBW37" s="276"/>
      <c r="QBX37" s="276"/>
      <c r="QBY37" s="276"/>
      <c r="QBZ37" s="276"/>
      <c r="QCA37" s="276"/>
      <c r="QCB37" s="276"/>
      <c r="QCC37" s="276"/>
      <c r="QCD37" s="276"/>
      <c r="QCE37" s="276"/>
      <c r="QCF37" s="276"/>
      <c r="QCG37" s="276"/>
      <c r="QCH37" s="276"/>
      <c r="QCI37" s="276"/>
      <c r="QCJ37" s="276"/>
      <c r="QCK37" s="276"/>
      <c r="QCL37" s="276"/>
      <c r="QCM37" s="276"/>
      <c r="QCN37" s="276"/>
      <c r="QCO37" s="276"/>
      <c r="QCP37" s="276"/>
      <c r="QCQ37" s="276"/>
      <c r="QCR37" s="276"/>
      <c r="QCS37" s="276"/>
      <c r="QCT37" s="276"/>
      <c r="QCU37" s="276"/>
      <c r="QCV37" s="276"/>
      <c r="QCW37" s="276"/>
      <c r="QCX37" s="276"/>
      <c r="QCY37" s="276"/>
      <c r="QCZ37" s="276"/>
      <c r="QDA37" s="276"/>
      <c r="QDB37" s="276"/>
      <c r="QDC37" s="276"/>
      <c r="QDD37" s="276"/>
      <c r="QDE37" s="276"/>
      <c r="QDF37" s="276"/>
      <c r="QDG37" s="276"/>
      <c r="QDH37" s="276"/>
      <c r="QDI37" s="276"/>
      <c r="QDJ37" s="276"/>
      <c r="QDK37" s="276"/>
      <c r="QDL37" s="276"/>
      <c r="QDM37" s="276"/>
      <c r="QDN37" s="276"/>
      <c r="QDO37" s="276"/>
      <c r="QDP37" s="276"/>
      <c r="QDQ37" s="276"/>
      <c r="QDR37" s="276"/>
      <c r="QDS37" s="276"/>
      <c r="QDT37" s="276"/>
      <c r="QDU37" s="276"/>
      <c r="QDV37" s="276"/>
      <c r="QDW37" s="276"/>
      <c r="QDX37" s="276"/>
      <c r="QDY37" s="276"/>
      <c r="QDZ37" s="276"/>
      <c r="QEA37" s="276"/>
      <c r="QEB37" s="276"/>
      <c r="QEC37" s="276"/>
      <c r="QED37" s="276"/>
      <c r="QEE37" s="276"/>
      <c r="QEF37" s="276"/>
      <c r="QEG37" s="276"/>
      <c r="QEH37" s="276"/>
      <c r="QEI37" s="276"/>
      <c r="QEJ37" s="276"/>
      <c r="QEK37" s="276"/>
      <c r="QEL37" s="276"/>
      <c r="QEM37" s="276"/>
      <c r="QEN37" s="276"/>
      <c r="QEO37" s="276"/>
      <c r="QEP37" s="276"/>
      <c r="QEQ37" s="276"/>
      <c r="QER37" s="276"/>
      <c r="QES37" s="276"/>
      <c r="QET37" s="276"/>
      <c r="QEU37" s="276"/>
      <c r="QEV37" s="276"/>
      <c r="QEW37" s="276"/>
      <c r="QEX37" s="276"/>
      <c r="QEY37" s="276"/>
      <c r="QEZ37" s="276"/>
      <c r="QFA37" s="276"/>
      <c r="QFB37" s="276"/>
      <c r="QFC37" s="276"/>
      <c r="QFD37" s="276"/>
      <c r="QFE37" s="276"/>
      <c r="QFF37" s="276"/>
      <c r="QFG37" s="276"/>
      <c r="QFH37" s="276"/>
      <c r="QFI37" s="276"/>
      <c r="QFJ37" s="276"/>
      <c r="QFK37" s="276"/>
      <c r="QFL37" s="276"/>
      <c r="QFM37" s="276"/>
      <c r="QFN37" s="276"/>
      <c r="QFO37" s="276"/>
      <c r="QFP37" s="276"/>
      <c r="QFQ37" s="276"/>
      <c r="QFR37" s="276"/>
      <c r="QFS37" s="276"/>
      <c r="QFT37" s="276"/>
      <c r="QFU37" s="276"/>
      <c r="QFV37" s="276"/>
      <c r="QFW37" s="276"/>
      <c r="QFX37" s="276"/>
      <c r="QFY37" s="276"/>
      <c r="QFZ37" s="276"/>
      <c r="QGA37" s="276"/>
      <c r="QGB37" s="276"/>
      <c r="QGC37" s="276"/>
      <c r="QGD37" s="276"/>
      <c r="QGE37" s="276"/>
      <c r="QGF37" s="276"/>
      <c r="QGG37" s="276"/>
      <c r="QGH37" s="276"/>
      <c r="QGI37" s="276"/>
      <c r="QGJ37" s="276"/>
      <c r="QGK37" s="276"/>
      <c r="QGL37" s="276"/>
      <c r="QGM37" s="276"/>
      <c r="QGN37" s="276"/>
      <c r="QGO37" s="276"/>
      <c r="QGP37" s="276"/>
      <c r="QGQ37" s="276"/>
      <c r="QGR37" s="276"/>
      <c r="QGS37" s="276"/>
      <c r="QGT37" s="276"/>
      <c r="QGU37" s="276"/>
      <c r="QGV37" s="276"/>
      <c r="QGW37" s="276"/>
      <c r="QGX37" s="276"/>
      <c r="QGY37" s="276"/>
      <c r="QGZ37" s="276"/>
      <c r="QHA37" s="276"/>
      <c r="QHB37" s="276"/>
      <c r="QHC37" s="276"/>
      <c r="QHD37" s="276"/>
      <c r="QHE37" s="276"/>
      <c r="QHF37" s="276"/>
      <c r="QHG37" s="276"/>
      <c r="QHH37" s="276"/>
      <c r="QHI37" s="276"/>
      <c r="QHJ37" s="276"/>
      <c r="QHK37" s="276"/>
      <c r="QHL37" s="276"/>
      <c r="QHM37" s="276"/>
      <c r="QHN37" s="276"/>
      <c r="QHO37" s="276"/>
      <c r="QHP37" s="276"/>
      <c r="QHQ37" s="276"/>
      <c r="QHR37" s="276"/>
      <c r="QHS37" s="276"/>
      <c r="QHT37" s="276"/>
      <c r="QHU37" s="276"/>
      <c r="QHV37" s="276"/>
      <c r="QHW37" s="276"/>
      <c r="QHX37" s="276"/>
      <c r="QHY37" s="276"/>
      <c r="QHZ37" s="276"/>
      <c r="QIA37" s="276"/>
      <c r="QIB37" s="276"/>
      <c r="QIC37" s="276"/>
      <c r="QID37" s="276"/>
      <c r="QIE37" s="276"/>
      <c r="QIF37" s="276"/>
      <c r="QIG37" s="276"/>
      <c r="QIH37" s="276"/>
      <c r="QII37" s="276"/>
      <c r="QIJ37" s="276"/>
      <c r="QIK37" s="276"/>
      <c r="QIL37" s="276"/>
      <c r="QIM37" s="276"/>
      <c r="QIN37" s="276"/>
      <c r="QIO37" s="276"/>
      <c r="QIP37" s="276"/>
      <c r="QIQ37" s="276"/>
      <c r="QIR37" s="276"/>
      <c r="QIS37" s="276"/>
      <c r="QIT37" s="276"/>
      <c r="QIU37" s="276"/>
      <c r="QIV37" s="276"/>
      <c r="QIW37" s="276"/>
      <c r="QIX37" s="276"/>
      <c r="QIY37" s="276"/>
      <c r="QIZ37" s="276"/>
      <c r="QJA37" s="276"/>
      <c r="QJB37" s="276"/>
      <c r="QJC37" s="276"/>
      <c r="QJD37" s="276"/>
      <c r="QJE37" s="276"/>
      <c r="QJF37" s="276"/>
      <c r="QJG37" s="276"/>
      <c r="QJH37" s="276"/>
      <c r="QJI37" s="276"/>
      <c r="QJJ37" s="276"/>
      <c r="QJK37" s="276"/>
      <c r="QJL37" s="276"/>
      <c r="QJM37" s="276"/>
      <c r="QJN37" s="276"/>
      <c r="QJO37" s="276"/>
      <c r="QJP37" s="276"/>
      <c r="QJQ37" s="276"/>
      <c r="QJR37" s="276"/>
      <c r="QJS37" s="276"/>
      <c r="QJT37" s="276"/>
      <c r="QJU37" s="276"/>
      <c r="QJV37" s="276"/>
      <c r="QJW37" s="276"/>
      <c r="QJX37" s="276"/>
      <c r="QJY37" s="276"/>
      <c r="QJZ37" s="276"/>
      <c r="QKA37" s="276"/>
      <c r="QKB37" s="276"/>
      <c r="QKC37" s="276"/>
      <c r="QKD37" s="276"/>
      <c r="QKE37" s="276"/>
      <c r="QKF37" s="276"/>
      <c r="QKG37" s="276"/>
      <c r="QKH37" s="276"/>
      <c r="QKI37" s="276"/>
      <c r="QKJ37" s="276"/>
      <c r="QKK37" s="276"/>
      <c r="QKL37" s="276"/>
      <c r="QKM37" s="276"/>
      <c r="QKN37" s="276"/>
      <c r="QKO37" s="276"/>
      <c r="QKP37" s="276"/>
      <c r="QKQ37" s="276"/>
      <c r="QKR37" s="276"/>
      <c r="QKS37" s="276"/>
      <c r="QKT37" s="276"/>
      <c r="QKU37" s="276"/>
      <c r="QKV37" s="276"/>
      <c r="QKW37" s="276"/>
      <c r="QKX37" s="276"/>
      <c r="QKY37" s="276"/>
      <c r="QKZ37" s="276"/>
      <c r="QLA37" s="276"/>
      <c r="QLB37" s="276"/>
      <c r="QLC37" s="276"/>
      <c r="QLD37" s="276"/>
      <c r="QLE37" s="276"/>
      <c r="QLF37" s="276"/>
      <c r="QLG37" s="276"/>
      <c r="QLH37" s="276"/>
      <c r="QLI37" s="276"/>
      <c r="QLJ37" s="276"/>
      <c r="QLK37" s="276"/>
      <c r="QLL37" s="276"/>
      <c r="QLM37" s="276"/>
      <c r="QLN37" s="276"/>
      <c r="QLO37" s="276"/>
      <c r="QLP37" s="276"/>
      <c r="QLQ37" s="276"/>
      <c r="QLR37" s="276"/>
      <c r="QLS37" s="276"/>
      <c r="QLT37" s="276"/>
      <c r="QLU37" s="276"/>
      <c r="QLV37" s="276"/>
      <c r="QLW37" s="276"/>
      <c r="QLX37" s="276"/>
      <c r="QLY37" s="276"/>
      <c r="QLZ37" s="276"/>
      <c r="QMA37" s="276"/>
      <c r="QMB37" s="276"/>
      <c r="QMC37" s="276"/>
      <c r="QMD37" s="276"/>
      <c r="QME37" s="276"/>
      <c r="QMF37" s="276"/>
      <c r="QMG37" s="276"/>
      <c r="QMH37" s="276"/>
      <c r="QMI37" s="276"/>
      <c r="QMJ37" s="276"/>
      <c r="QMK37" s="276"/>
      <c r="QML37" s="276"/>
      <c r="QMM37" s="276"/>
      <c r="QMN37" s="276"/>
      <c r="QMO37" s="276"/>
      <c r="QMP37" s="276"/>
      <c r="QMQ37" s="276"/>
      <c r="QMR37" s="276"/>
      <c r="QMS37" s="276"/>
      <c r="QMT37" s="276"/>
      <c r="QMU37" s="276"/>
      <c r="QMV37" s="276"/>
      <c r="QMW37" s="276"/>
      <c r="QMX37" s="276"/>
      <c r="QMY37" s="276"/>
      <c r="QMZ37" s="276"/>
      <c r="QNA37" s="276"/>
      <c r="QNB37" s="276"/>
      <c r="QNC37" s="276"/>
      <c r="QND37" s="276"/>
      <c r="QNE37" s="276"/>
      <c r="QNF37" s="276"/>
      <c r="QNG37" s="276"/>
      <c r="QNH37" s="276"/>
      <c r="QNI37" s="276"/>
      <c r="QNJ37" s="276"/>
      <c r="QNK37" s="276"/>
      <c r="QNL37" s="276"/>
      <c r="QNM37" s="276"/>
      <c r="QNN37" s="276"/>
      <c r="QNO37" s="276"/>
      <c r="QNP37" s="276"/>
      <c r="QNQ37" s="276"/>
      <c r="QNR37" s="276"/>
      <c r="QNS37" s="276"/>
      <c r="QNT37" s="276"/>
      <c r="QNU37" s="276"/>
      <c r="QNV37" s="276"/>
      <c r="QNW37" s="276"/>
      <c r="QNX37" s="276"/>
      <c r="QNY37" s="276"/>
      <c r="QNZ37" s="276"/>
      <c r="QOA37" s="276"/>
      <c r="QOB37" s="276"/>
      <c r="QOC37" s="276"/>
      <c r="QOD37" s="276"/>
      <c r="QOE37" s="276"/>
      <c r="QOF37" s="276"/>
      <c r="QOG37" s="276"/>
      <c r="QOH37" s="276"/>
      <c r="QOI37" s="276"/>
      <c r="QOJ37" s="276"/>
      <c r="QOK37" s="276"/>
      <c r="QOL37" s="276"/>
      <c r="QOM37" s="276"/>
      <c r="QON37" s="276"/>
      <c r="QOO37" s="276"/>
      <c r="QOP37" s="276"/>
      <c r="QOQ37" s="276"/>
      <c r="QOR37" s="276"/>
      <c r="QOS37" s="276"/>
      <c r="QOT37" s="276"/>
      <c r="QOU37" s="276"/>
      <c r="QOV37" s="276"/>
      <c r="QOW37" s="276"/>
      <c r="QOX37" s="276"/>
      <c r="QOY37" s="276"/>
      <c r="QOZ37" s="276"/>
      <c r="QPA37" s="276"/>
      <c r="QPB37" s="276"/>
      <c r="QPC37" s="276"/>
      <c r="QPD37" s="276"/>
      <c r="QPE37" s="276"/>
      <c r="QPF37" s="276"/>
      <c r="QPG37" s="276"/>
      <c r="QPH37" s="276"/>
      <c r="QPI37" s="276"/>
      <c r="QPJ37" s="276"/>
      <c r="QPK37" s="276"/>
      <c r="QPL37" s="276"/>
      <c r="QPM37" s="276"/>
      <c r="QPN37" s="276"/>
      <c r="QPO37" s="276"/>
      <c r="QPP37" s="276"/>
      <c r="QPQ37" s="276"/>
      <c r="QPR37" s="276"/>
      <c r="QPS37" s="276"/>
      <c r="QPT37" s="276"/>
      <c r="QPU37" s="276"/>
      <c r="QPV37" s="276"/>
      <c r="QPW37" s="276"/>
      <c r="QPX37" s="276"/>
      <c r="QPY37" s="276"/>
      <c r="QPZ37" s="276"/>
      <c r="QQA37" s="276"/>
      <c r="QQB37" s="276"/>
      <c r="QQC37" s="276"/>
      <c r="QQD37" s="276"/>
      <c r="QQE37" s="276"/>
      <c r="QQF37" s="276"/>
      <c r="QQG37" s="276"/>
      <c r="QQH37" s="276"/>
      <c r="QQI37" s="276"/>
      <c r="QQJ37" s="276"/>
      <c r="QQK37" s="276"/>
      <c r="QQL37" s="276"/>
      <c r="QQM37" s="276"/>
      <c r="QQN37" s="276"/>
      <c r="QQO37" s="276"/>
      <c r="QQP37" s="276"/>
      <c r="QQQ37" s="276"/>
      <c r="QQR37" s="276"/>
      <c r="QQS37" s="276"/>
      <c r="QQT37" s="276"/>
      <c r="QQU37" s="276"/>
      <c r="QQV37" s="276"/>
      <c r="QQW37" s="276"/>
      <c r="QQX37" s="276"/>
      <c r="QQY37" s="276"/>
      <c r="QQZ37" s="276"/>
      <c r="QRA37" s="276"/>
      <c r="QRB37" s="276"/>
      <c r="QRC37" s="276"/>
      <c r="QRD37" s="276"/>
      <c r="QRE37" s="276"/>
      <c r="QRF37" s="276"/>
      <c r="QRG37" s="276"/>
      <c r="QRH37" s="276"/>
      <c r="QRI37" s="276"/>
      <c r="QRJ37" s="276"/>
      <c r="QRK37" s="276"/>
      <c r="QRL37" s="276"/>
      <c r="QRM37" s="276"/>
      <c r="QRN37" s="276"/>
      <c r="QRO37" s="276"/>
      <c r="QRP37" s="276"/>
      <c r="QRQ37" s="276"/>
      <c r="QRR37" s="276"/>
      <c r="QRS37" s="276"/>
      <c r="QRT37" s="276"/>
      <c r="QRU37" s="276"/>
      <c r="QRV37" s="276"/>
      <c r="QRW37" s="276"/>
      <c r="QRX37" s="276"/>
      <c r="QRY37" s="276"/>
      <c r="QRZ37" s="276"/>
      <c r="QSA37" s="276"/>
      <c r="QSB37" s="276"/>
      <c r="QSC37" s="276"/>
      <c r="QSD37" s="276"/>
      <c r="QSE37" s="276"/>
      <c r="QSF37" s="276"/>
      <c r="QSG37" s="276"/>
      <c r="QSH37" s="276"/>
      <c r="QSI37" s="276"/>
      <c r="QSJ37" s="276"/>
      <c r="QSK37" s="276"/>
      <c r="QSL37" s="276"/>
      <c r="QSM37" s="276"/>
      <c r="QSN37" s="276"/>
      <c r="QSO37" s="276"/>
      <c r="QSP37" s="276"/>
      <c r="QSQ37" s="276"/>
      <c r="QSR37" s="276"/>
      <c r="QSS37" s="276"/>
      <c r="QST37" s="276"/>
      <c r="QSU37" s="276"/>
      <c r="QSV37" s="276"/>
      <c r="QSW37" s="276"/>
      <c r="QSX37" s="276"/>
      <c r="QSY37" s="276"/>
      <c r="QSZ37" s="276"/>
      <c r="QTA37" s="276"/>
      <c r="QTB37" s="276"/>
      <c r="QTC37" s="276"/>
      <c r="QTD37" s="276"/>
      <c r="QTE37" s="276"/>
      <c r="QTF37" s="276"/>
      <c r="QTG37" s="276"/>
      <c r="QTH37" s="276"/>
      <c r="QTI37" s="276"/>
      <c r="QTJ37" s="276"/>
      <c r="QTK37" s="276"/>
      <c r="QTL37" s="276"/>
      <c r="QTM37" s="276"/>
      <c r="QTN37" s="276"/>
      <c r="QTO37" s="276"/>
      <c r="QTP37" s="276"/>
      <c r="QTQ37" s="276"/>
      <c r="QTR37" s="276"/>
      <c r="QTS37" s="276"/>
      <c r="QTT37" s="276"/>
      <c r="QTU37" s="276"/>
      <c r="QTV37" s="276"/>
      <c r="QTW37" s="276"/>
      <c r="QTX37" s="276"/>
      <c r="QTY37" s="276"/>
      <c r="QTZ37" s="276"/>
      <c r="QUA37" s="276"/>
      <c r="QUB37" s="276"/>
      <c r="QUC37" s="276"/>
      <c r="QUD37" s="276"/>
      <c r="QUE37" s="276"/>
      <c r="QUF37" s="276"/>
      <c r="QUG37" s="276"/>
      <c r="QUH37" s="276"/>
      <c r="QUI37" s="276"/>
      <c r="QUJ37" s="276"/>
      <c r="QUK37" s="276"/>
      <c r="QUL37" s="276"/>
      <c r="QUM37" s="276"/>
      <c r="QUN37" s="276"/>
      <c r="QUO37" s="276"/>
      <c r="QUP37" s="276"/>
      <c r="QUQ37" s="276"/>
      <c r="QUR37" s="276"/>
      <c r="QUS37" s="276"/>
      <c r="QUT37" s="276"/>
      <c r="QUU37" s="276"/>
      <c r="QUV37" s="276"/>
      <c r="QUW37" s="276"/>
      <c r="QUX37" s="276"/>
      <c r="QUY37" s="276"/>
      <c r="QUZ37" s="276"/>
      <c r="QVA37" s="276"/>
      <c r="QVB37" s="276"/>
      <c r="QVC37" s="276"/>
      <c r="QVD37" s="276"/>
      <c r="QVE37" s="276"/>
      <c r="QVF37" s="276"/>
      <c r="QVG37" s="276"/>
      <c r="QVH37" s="276"/>
      <c r="QVI37" s="276"/>
      <c r="QVJ37" s="276"/>
      <c r="QVK37" s="276"/>
      <c r="QVL37" s="276"/>
      <c r="QVM37" s="276"/>
      <c r="QVN37" s="276"/>
      <c r="QVO37" s="276"/>
      <c r="QVP37" s="276"/>
      <c r="QVQ37" s="276"/>
      <c r="QVR37" s="276"/>
      <c r="QVS37" s="276"/>
      <c r="QVT37" s="276"/>
      <c r="QVU37" s="276"/>
      <c r="QVV37" s="276"/>
      <c r="QVW37" s="276"/>
      <c r="QVX37" s="276"/>
      <c r="QVY37" s="276"/>
      <c r="QVZ37" s="276"/>
      <c r="QWA37" s="276"/>
      <c r="QWB37" s="276"/>
      <c r="QWC37" s="276"/>
      <c r="QWD37" s="276"/>
      <c r="QWE37" s="276"/>
      <c r="QWF37" s="276"/>
      <c r="QWG37" s="276"/>
      <c r="QWH37" s="276"/>
      <c r="QWI37" s="276"/>
      <c r="QWJ37" s="276"/>
      <c r="QWK37" s="276"/>
      <c r="QWL37" s="276"/>
      <c r="QWM37" s="276"/>
      <c r="QWN37" s="276"/>
      <c r="QWO37" s="276"/>
      <c r="QWP37" s="276"/>
      <c r="QWQ37" s="276"/>
      <c r="QWR37" s="276"/>
      <c r="QWS37" s="276"/>
      <c r="QWT37" s="276"/>
      <c r="QWU37" s="276"/>
      <c r="QWV37" s="276"/>
      <c r="QWW37" s="276"/>
      <c r="QWX37" s="276"/>
      <c r="QWY37" s="276"/>
      <c r="QWZ37" s="276"/>
      <c r="QXA37" s="276"/>
      <c r="QXB37" s="276"/>
      <c r="QXC37" s="276"/>
      <c r="QXD37" s="276"/>
      <c r="QXE37" s="276"/>
      <c r="QXF37" s="276"/>
      <c r="QXG37" s="276"/>
      <c r="QXH37" s="276"/>
      <c r="QXI37" s="276"/>
      <c r="QXJ37" s="276"/>
      <c r="QXK37" s="276"/>
      <c r="QXL37" s="276"/>
      <c r="QXM37" s="276"/>
      <c r="QXN37" s="276"/>
      <c r="QXO37" s="276"/>
      <c r="QXP37" s="276"/>
      <c r="QXQ37" s="276"/>
      <c r="QXR37" s="276"/>
      <c r="QXS37" s="276"/>
      <c r="QXT37" s="276"/>
      <c r="QXU37" s="276"/>
      <c r="QXV37" s="276"/>
      <c r="QXW37" s="276"/>
      <c r="QXX37" s="276"/>
      <c r="QXY37" s="276"/>
      <c r="QXZ37" s="276"/>
      <c r="QYA37" s="276"/>
      <c r="QYB37" s="276"/>
      <c r="QYC37" s="276"/>
      <c r="QYD37" s="276"/>
      <c r="QYE37" s="276"/>
      <c r="QYF37" s="276"/>
      <c r="QYG37" s="276"/>
      <c r="QYH37" s="276"/>
      <c r="QYI37" s="276"/>
      <c r="QYJ37" s="276"/>
      <c r="QYK37" s="276"/>
      <c r="QYL37" s="276"/>
      <c r="QYM37" s="276"/>
      <c r="QYN37" s="276"/>
      <c r="QYO37" s="276"/>
      <c r="QYP37" s="276"/>
      <c r="QYQ37" s="276"/>
      <c r="QYR37" s="276"/>
      <c r="QYS37" s="276"/>
      <c r="QYT37" s="276"/>
      <c r="QYU37" s="276"/>
      <c r="QYV37" s="276"/>
      <c r="QYW37" s="276"/>
      <c r="QYX37" s="276"/>
      <c r="QYY37" s="276"/>
      <c r="QYZ37" s="276"/>
      <c r="QZA37" s="276"/>
      <c r="QZB37" s="276"/>
      <c r="QZC37" s="276"/>
      <c r="QZD37" s="276"/>
      <c r="QZE37" s="276"/>
      <c r="QZF37" s="276"/>
      <c r="QZG37" s="276"/>
      <c r="QZH37" s="276"/>
      <c r="QZI37" s="276"/>
      <c r="QZJ37" s="276"/>
      <c r="QZK37" s="276"/>
      <c r="QZL37" s="276"/>
      <c r="QZM37" s="276"/>
      <c r="QZN37" s="276"/>
      <c r="QZO37" s="276"/>
      <c r="QZP37" s="276"/>
      <c r="QZQ37" s="276"/>
      <c r="QZR37" s="276"/>
      <c r="QZS37" s="276"/>
      <c r="QZT37" s="276"/>
      <c r="QZU37" s="276"/>
      <c r="QZV37" s="276"/>
      <c r="QZW37" s="276"/>
      <c r="QZX37" s="276"/>
      <c r="QZY37" s="276"/>
      <c r="QZZ37" s="276"/>
      <c r="RAA37" s="276"/>
      <c r="RAB37" s="276"/>
      <c r="RAC37" s="276"/>
      <c r="RAD37" s="276"/>
      <c r="RAE37" s="276"/>
      <c r="RAF37" s="276"/>
      <c r="RAG37" s="276"/>
      <c r="RAH37" s="276"/>
      <c r="RAI37" s="276"/>
      <c r="RAJ37" s="276"/>
      <c r="RAK37" s="276"/>
      <c r="RAL37" s="276"/>
      <c r="RAM37" s="276"/>
      <c r="RAN37" s="276"/>
      <c r="RAO37" s="276"/>
      <c r="RAP37" s="276"/>
      <c r="RAQ37" s="276"/>
      <c r="RAR37" s="276"/>
      <c r="RAS37" s="276"/>
      <c r="RAT37" s="276"/>
      <c r="RAU37" s="276"/>
      <c r="RAV37" s="276"/>
      <c r="RAW37" s="276"/>
      <c r="RAX37" s="276"/>
      <c r="RAY37" s="276"/>
      <c r="RAZ37" s="276"/>
      <c r="RBA37" s="276"/>
      <c r="RBB37" s="276"/>
      <c r="RBC37" s="276"/>
      <c r="RBD37" s="276"/>
      <c r="RBE37" s="276"/>
      <c r="RBF37" s="276"/>
      <c r="RBG37" s="276"/>
      <c r="RBH37" s="276"/>
      <c r="RBI37" s="276"/>
      <c r="RBJ37" s="276"/>
      <c r="RBK37" s="276"/>
      <c r="RBL37" s="276"/>
      <c r="RBM37" s="276"/>
      <c r="RBN37" s="276"/>
      <c r="RBO37" s="276"/>
      <c r="RBP37" s="276"/>
      <c r="RBQ37" s="276"/>
      <c r="RBR37" s="276"/>
      <c r="RBS37" s="276"/>
      <c r="RBT37" s="276"/>
      <c r="RBU37" s="276"/>
      <c r="RBV37" s="276"/>
      <c r="RBW37" s="276"/>
      <c r="RBX37" s="276"/>
      <c r="RBY37" s="276"/>
      <c r="RBZ37" s="276"/>
      <c r="RCA37" s="276"/>
      <c r="RCB37" s="276"/>
      <c r="RCC37" s="276"/>
      <c r="RCD37" s="276"/>
      <c r="RCE37" s="276"/>
      <c r="RCF37" s="276"/>
      <c r="RCG37" s="276"/>
      <c r="RCH37" s="276"/>
      <c r="RCI37" s="276"/>
      <c r="RCJ37" s="276"/>
      <c r="RCK37" s="276"/>
      <c r="RCL37" s="276"/>
      <c r="RCM37" s="276"/>
      <c r="RCN37" s="276"/>
      <c r="RCO37" s="276"/>
      <c r="RCP37" s="276"/>
      <c r="RCQ37" s="276"/>
      <c r="RCR37" s="276"/>
      <c r="RCS37" s="276"/>
      <c r="RCT37" s="276"/>
      <c r="RCU37" s="276"/>
      <c r="RCV37" s="276"/>
      <c r="RCW37" s="276"/>
      <c r="RCX37" s="276"/>
      <c r="RCY37" s="276"/>
      <c r="RCZ37" s="276"/>
      <c r="RDA37" s="276"/>
      <c r="RDB37" s="276"/>
      <c r="RDC37" s="276"/>
      <c r="RDD37" s="276"/>
      <c r="RDE37" s="276"/>
      <c r="RDF37" s="276"/>
      <c r="RDG37" s="276"/>
      <c r="RDH37" s="276"/>
      <c r="RDI37" s="276"/>
      <c r="RDJ37" s="276"/>
      <c r="RDK37" s="276"/>
      <c r="RDL37" s="276"/>
      <c r="RDM37" s="276"/>
      <c r="RDN37" s="276"/>
      <c r="RDO37" s="276"/>
      <c r="RDP37" s="276"/>
      <c r="RDQ37" s="276"/>
      <c r="RDR37" s="276"/>
      <c r="RDS37" s="276"/>
      <c r="RDT37" s="276"/>
      <c r="RDU37" s="276"/>
      <c r="RDV37" s="276"/>
      <c r="RDW37" s="276"/>
      <c r="RDX37" s="276"/>
      <c r="RDY37" s="276"/>
      <c r="RDZ37" s="276"/>
      <c r="REA37" s="276"/>
      <c r="REB37" s="276"/>
      <c r="REC37" s="276"/>
      <c r="RED37" s="276"/>
      <c r="REE37" s="276"/>
      <c r="REF37" s="276"/>
      <c r="REG37" s="276"/>
      <c r="REH37" s="276"/>
      <c r="REI37" s="276"/>
      <c r="REJ37" s="276"/>
      <c r="REK37" s="276"/>
      <c r="REL37" s="276"/>
      <c r="REM37" s="276"/>
      <c r="REN37" s="276"/>
      <c r="REO37" s="276"/>
      <c r="REP37" s="276"/>
      <c r="REQ37" s="276"/>
      <c r="RER37" s="276"/>
      <c r="RES37" s="276"/>
      <c r="RET37" s="276"/>
      <c r="REU37" s="276"/>
      <c r="REV37" s="276"/>
      <c r="REW37" s="276"/>
      <c r="REX37" s="276"/>
      <c r="REY37" s="276"/>
      <c r="REZ37" s="276"/>
      <c r="RFA37" s="276"/>
      <c r="RFB37" s="276"/>
      <c r="RFC37" s="276"/>
      <c r="RFD37" s="276"/>
      <c r="RFE37" s="276"/>
      <c r="RFF37" s="276"/>
      <c r="RFG37" s="276"/>
      <c r="RFH37" s="276"/>
      <c r="RFI37" s="276"/>
      <c r="RFJ37" s="276"/>
      <c r="RFK37" s="276"/>
      <c r="RFL37" s="276"/>
      <c r="RFM37" s="276"/>
      <c r="RFN37" s="276"/>
      <c r="RFO37" s="276"/>
      <c r="RFP37" s="276"/>
      <c r="RFQ37" s="276"/>
      <c r="RFR37" s="276"/>
      <c r="RFS37" s="276"/>
      <c r="RFT37" s="276"/>
      <c r="RFU37" s="276"/>
      <c r="RFV37" s="276"/>
      <c r="RFW37" s="276"/>
      <c r="RFX37" s="276"/>
      <c r="RFY37" s="276"/>
      <c r="RFZ37" s="276"/>
      <c r="RGA37" s="276"/>
      <c r="RGB37" s="276"/>
      <c r="RGC37" s="276"/>
      <c r="RGD37" s="276"/>
      <c r="RGE37" s="276"/>
      <c r="RGF37" s="276"/>
      <c r="RGG37" s="276"/>
      <c r="RGH37" s="276"/>
      <c r="RGI37" s="276"/>
      <c r="RGJ37" s="276"/>
      <c r="RGK37" s="276"/>
      <c r="RGL37" s="276"/>
      <c r="RGM37" s="276"/>
      <c r="RGN37" s="276"/>
      <c r="RGO37" s="276"/>
      <c r="RGP37" s="276"/>
      <c r="RGQ37" s="276"/>
      <c r="RGR37" s="276"/>
      <c r="RGS37" s="276"/>
      <c r="RGT37" s="276"/>
      <c r="RGU37" s="276"/>
      <c r="RGV37" s="276"/>
      <c r="RGW37" s="276"/>
      <c r="RGX37" s="276"/>
      <c r="RGY37" s="276"/>
      <c r="RGZ37" s="276"/>
      <c r="RHA37" s="276"/>
      <c r="RHB37" s="276"/>
      <c r="RHC37" s="276"/>
      <c r="RHD37" s="276"/>
      <c r="RHE37" s="276"/>
      <c r="RHF37" s="276"/>
      <c r="RHG37" s="276"/>
      <c r="RHH37" s="276"/>
      <c r="RHI37" s="276"/>
      <c r="RHJ37" s="276"/>
      <c r="RHK37" s="276"/>
      <c r="RHL37" s="276"/>
      <c r="RHM37" s="276"/>
      <c r="RHN37" s="276"/>
      <c r="RHO37" s="276"/>
      <c r="RHP37" s="276"/>
      <c r="RHQ37" s="276"/>
      <c r="RHR37" s="276"/>
      <c r="RHS37" s="276"/>
      <c r="RHT37" s="276"/>
      <c r="RHU37" s="276"/>
      <c r="RHV37" s="276"/>
      <c r="RHW37" s="276"/>
      <c r="RHX37" s="276"/>
      <c r="RHY37" s="276"/>
      <c r="RHZ37" s="276"/>
      <c r="RIA37" s="276"/>
      <c r="RIB37" s="276"/>
      <c r="RIC37" s="276"/>
      <c r="RID37" s="276"/>
      <c r="RIE37" s="276"/>
      <c r="RIF37" s="276"/>
      <c r="RIG37" s="276"/>
      <c r="RIH37" s="276"/>
      <c r="RII37" s="276"/>
      <c r="RIJ37" s="276"/>
      <c r="RIK37" s="276"/>
      <c r="RIL37" s="276"/>
      <c r="RIM37" s="276"/>
      <c r="RIN37" s="276"/>
      <c r="RIO37" s="276"/>
      <c r="RIP37" s="276"/>
      <c r="RIQ37" s="276"/>
      <c r="RIR37" s="276"/>
      <c r="RIS37" s="276"/>
      <c r="RIT37" s="276"/>
      <c r="RIU37" s="276"/>
      <c r="RIV37" s="276"/>
      <c r="RIW37" s="276"/>
      <c r="RIX37" s="276"/>
      <c r="RIY37" s="276"/>
      <c r="RIZ37" s="276"/>
      <c r="RJA37" s="276"/>
      <c r="RJB37" s="276"/>
      <c r="RJC37" s="276"/>
      <c r="RJD37" s="276"/>
      <c r="RJE37" s="276"/>
      <c r="RJF37" s="276"/>
      <c r="RJG37" s="276"/>
      <c r="RJH37" s="276"/>
      <c r="RJI37" s="276"/>
      <c r="RJJ37" s="276"/>
      <c r="RJK37" s="276"/>
      <c r="RJL37" s="276"/>
      <c r="RJM37" s="276"/>
      <c r="RJN37" s="276"/>
      <c r="RJO37" s="276"/>
      <c r="RJP37" s="276"/>
      <c r="RJQ37" s="276"/>
      <c r="RJR37" s="276"/>
      <c r="RJS37" s="276"/>
      <c r="RJT37" s="276"/>
      <c r="RJU37" s="276"/>
      <c r="RJV37" s="276"/>
      <c r="RJW37" s="276"/>
      <c r="RJX37" s="276"/>
      <c r="RJY37" s="276"/>
      <c r="RJZ37" s="276"/>
      <c r="RKA37" s="276"/>
      <c r="RKB37" s="276"/>
      <c r="RKC37" s="276"/>
      <c r="RKD37" s="276"/>
      <c r="RKE37" s="276"/>
      <c r="RKF37" s="276"/>
      <c r="RKG37" s="276"/>
      <c r="RKH37" s="276"/>
      <c r="RKI37" s="276"/>
      <c r="RKJ37" s="276"/>
      <c r="RKK37" s="276"/>
      <c r="RKL37" s="276"/>
      <c r="RKM37" s="276"/>
      <c r="RKN37" s="276"/>
      <c r="RKO37" s="276"/>
      <c r="RKP37" s="276"/>
      <c r="RKQ37" s="276"/>
      <c r="RKR37" s="276"/>
      <c r="RKS37" s="276"/>
      <c r="RKT37" s="276"/>
      <c r="RKU37" s="276"/>
      <c r="RKV37" s="276"/>
      <c r="RKW37" s="276"/>
      <c r="RKX37" s="276"/>
      <c r="RKY37" s="276"/>
      <c r="RKZ37" s="276"/>
      <c r="RLA37" s="276"/>
      <c r="RLB37" s="276"/>
      <c r="RLC37" s="276"/>
      <c r="RLD37" s="276"/>
      <c r="RLE37" s="276"/>
      <c r="RLF37" s="276"/>
      <c r="RLG37" s="276"/>
      <c r="RLH37" s="276"/>
      <c r="RLI37" s="276"/>
      <c r="RLJ37" s="276"/>
      <c r="RLK37" s="276"/>
      <c r="RLL37" s="276"/>
      <c r="RLM37" s="276"/>
      <c r="RLN37" s="276"/>
      <c r="RLO37" s="276"/>
      <c r="RLP37" s="276"/>
      <c r="RLQ37" s="276"/>
      <c r="RLR37" s="276"/>
      <c r="RLS37" s="276"/>
      <c r="RLT37" s="276"/>
      <c r="RLU37" s="276"/>
      <c r="RLV37" s="276"/>
      <c r="RLW37" s="276"/>
      <c r="RLX37" s="276"/>
      <c r="RLY37" s="276"/>
      <c r="RLZ37" s="276"/>
      <c r="RMA37" s="276"/>
      <c r="RMB37" s="276"/>
      <c r="RMC37" s="276"/>
      <c r="RMD37" s="276"/>
      <c r="RME37" s="276"/>
      <c r="RMF37" s="276"/>
      <c r="RMG37" s="276"/>
      <c r="RMH37" s="276"/>
      <c r="RMI37" s="276"/>
      <c r="RMJ37" s="276"/>
      <c r="RMK37" s="276"/>
      <c r="RML37" s="276"/>
      <c r="RMM37" s="276"/>
      <c r="RMN37" s="276"/>
      <c r="RMO37" s="276"/>
      <c r="RMP37" s="276"/>
      <c r="RMQ37" s="276"/>
      <c r="RMR37" s="276"/>
      <c r="RMS37" s="276"/>
      <c r="RMT37" s="276"/>
      <c r="RMU37" s="276"/>
      <c r="RMV37" s="276"/>
      <c r="RMW37" s="276"/>
      <c r="RMX37" s="276"/>
      <c r="RMY37" s="276"/>
      <c r="RMZ37" s="276"/>
      <c r="RNA37" s="276"/>
      <c r="RNB37" s="276"/>
      <c r="RNC37" s="276"/>
      <c r="RND37" s="276"/>
      <c r="RNE37" s="276"/>
      <c r="RNF37" s="276"/>
      <c r="RNG37" s="276"/>
      <c r="RNH37" s="276"/>
      <c r="RNI37" s="276"/>
      <c r="RNJ37" s="276"/>
      <c r="RNK37" s="276"/>
      <c r="RNL37" s="276"/>
      <c r="RNM37" s="276"/>
      <c r="RNN37" s="276"/>
      <c r="RNO37" s="276"/>
      <c r="RNP37" s="276"/>
      <c r="RNQ37" s="276"/>
      <c r="RNR37" s="276"/>
      <c r="RNS37" s="276"/>
      <c r="RNT37" s="276"/>
      <c r="RNU37" s="276"/>
      <c r="RNV37" s="276"/>
      <c r="RNW37" s="276"/>
      <c r="RNX37" s="276"/>
      <c r="RNY37" s="276"/>
      <c r="RNZ37" s="276"/>
      <c r="ROA37" s="276"/>
      <c r="ROB37" s="276"/>
      <c r="ROC37" s="276"/>
      <c r="ROD37" s="276"/>
      <c r="ROE37" s="276"/>
      <c r="ROF37" s="276"/>
      <c r="ROG37" s="276"/>
      <c r="ROH37" s="276"/>
      <c r="ROI37" s="276"/>
      <c r="ROJ37" s="276"/>
      <c r="ROK37" s="276"/>
      <c r="ROL37" s="276"/>
      <c r="ROM37" s="276"/>
      <c r="RON37" s="276"/>
      <c r="ROO37" s="276"/>
      <c r="ROP37" s="276"/>
      <c r="ROQ37" s="276"/>
      <c r="ROR37" s="276"/>
      <c r="ROS37" s="276"/>
      <c r="ROT37" s="276"/>
      <c r="ROU37" s="276"/>
      <c r="ROV37" s="276"/>
      <c r="ROW37" s="276"/>
      <c r="ROX37" s="276"/>
      <c r="ROY37" s="276"/>
      <c r="ROZ37" s="276"/>
      <c r="RPA37" s="276"/>
      <c r="RPB37" s="276"/>
      <c r="RPC37" s="276"/>
      <c r="RPD37" s="276"/>
      <c r="RPE37" s="276"/>
      <c r="RPF37" s="276"/>
      <c r="RPG37" s="276"/>
      <c r="RPH37" s="276"/>
      <c r="RPI37" s="276"/>
      <c r="RPJ37" s="276"/>
      <c r="RPK37" s="276"/>
      <c r="RPL37" s="276"/>
      <c r="RPM37" s="276"/>
      <c r="RPN37" s="276"/>
      <c r="RPO37" s="276"/>
      <c r="RPP37" s="276"/>
      <c r="RPQ37" s="276"/>
      <c r="RPR37" s="276"/>
      <c r="RPS37" s="276"/>
      <c r="RPT37" s="276"/>
      <c r="RPU37" s="276"/>
      <c r="RPV37" s="276"/>
      <c r="RPW37" s="276"/>
      <c r="RPX37" s="276"/>
      <c r="RPY37" s="276"/>
      <c r="RPZ37" s="276"/>
      <c r="RQA37" s="276"/>
      <c r="RQB37" s="276"/>
      <c r="RQC37" s="276"/>
      <c r="RQD37" s="276"/>
      <c r="RQE37" s="276"/>
      <c r="RQF37" s="276"/>
      <c r="RQG37" s="276"/>
      <c r="RQH37" s="276"/>
      <c r="RQI37" s="276"/>
      <c r="RQJ37" s="276"/>
      <c r="RQK37" s="276"/>
      <c r="RQL37" s="276"/>
      <c r="RQM37" s="276"/>
      <c r="RQN37" s="276"/>
      <c r="RQO37" s="276"/>
      <c r="RQP37" s="276"/>
      <c r="RQQ37" s="276"/>
      <c r="RQR37" s="276"/>
      <c r="RQS37" s="276"/>
      <c r="RQT37" s="276"/>
      <c r="RQU37" s="276"/>
      <c r="RQV37" s="276"/>
      <c r="RQW37" s="276"/>
      <c r="RQX37" s="276"/>
      <c r="RQY37" s="276"/>
      <c r="RQZ37" s="276"/>
      <c r="RRA37" s="276"/>
      <c r="RRB37" s="276"/>
      <c r="RRC37" s="276"/>
      <c r="RRD37" s="276"/>
      <c r="RRE37" s="276"/>
      <c r="RRF37" s="276"/>
      <c r="RRG37" s="276"/>
      <c r="RRH37" s="276"/>
      <c r="RRI37" s="276"/>
      <c r="RRJ37" s="276"/>
      <c r="RRK37" s="276"/>
      <c r="RRL37" s="276"/>
      <c r="RRM37" s="276"/>
      <c r="RRN37" s="276"/>
      <c r="RRO37" s="276"/>
      <c r="RRP37" s="276"/>
      <c r="RRQ37" s="276"/>
      <c r="RRR37" s="276"/>
      <c r="RRS37" s="276"/>
      <c r="RRT37" s="276"/>
      <c r="RRU37" s="276"/>
      <c r="RRV37" s="276"/>
      <c r="RRW37" s="276"/>
      <c r="RRX37" s="276"/>
      <c r="RRY37" s="276"/>
      <c r="RRZ37" s="276"/>
      <c r="RSA37" s="276"/>
      <c r="RSB37" s="276"/>
      <c r="RSC37" s="276"/>
      <c r="RSD37" s="276"/>
      <c r="RSE37" s="276"/>
      <c r="RSF37" s="276"/>
      <c r="RSG37" s="276"/>
      <c r="RSH37" s="276"/>
      <c r="RSI37" s="276"/>
      <c r="RSJ37" s="276"/>
      <c r="RSK37" s="276"/>
      <c r="RSL37" s="276"/>
      <c r="RSM37" s="276"/>
      <c r="RSN37" s="276"/>
      <c r="RSO37" s="276"/>
      <c r="RSP37" s="276"/>
      <c r="RSQ37" s="276"/>
      <c r="RSR37" s="276"/>
      <c r="RSS37" s="276"/>
      <c r="RST37" s="276"/>
      <c r="RSU37" s="276"/>
      <c r="RSV37" s="276"/>
      <c r="RSW37" s="276"/>
      <c r="RSX37" s="276"/>
      <c r="RSY37" s="276"/>
      <c r="RSZ37" s="276"/>
      <c r="RTA37" s="276"/>
      <c r="RTB37" s="276"/>
      <c r="RTC37" s="276"/>
      <c r="RTD37" s="276"/>
      <c r="RTE37" s="276"/>
      <c r="RTF37" s="276"/>
      <c r="RTG37" s="276"/>
      <c r="RTH37" s="276"/>
      <c r="RTI37" s="276"/>
      <c r="RTJ37" s="276"/>
      <c r="RTK37" s="276"/>
      <c r="RTL37" s="276"/>
      <c r="RTM37" s="276"/>
      <c r="RTN37" s="276"/>
      <c r="RTO37" s="276"/>
      <c r="RTP37" s="276"/>
      <c r="RTQ37" s="276"/>
      <c r="RTR37" s="276"/>
      <c r="RTS37" s="276"/>
      <c r="RTT37" s="276"/>
      <c r="RTU37" s="276"/>
      <c r="RTV37" s="276"/>
      <c r="RTW37" s="276"/>
      <c r="RTX37" s="276"/>
      <c r="RTY37" s="276"/>
      <c r="RTZ37" s="276"/>
      <c r="RUA37" s="276"/>
      <c r="RUB37" s="276"/>
      <c r="RUC37" s="276"/>
      <c r="RUD37" s="276"/>
      <c r="RUE37" s="276"/>
      <c r="RUF37" s="276"/>
      <c r="RUG37" s="276"/>
      <c r="RUH37" s="276"/>
      <c r="RUI37" s="276"/>
      <c r="RUJ37" s="276"/>
      <c r="RUK37" s="276"/>
      <c r="RUL37" s="276"/>
      <c r="RUM37" s="276"/>
      <c r="RUN37" s="276"/>
      <c r="RUO37" s="276"/>
      <c r="RUP37" s="276"/>
      <c r="RUQ37" s="276"/>
      <c r="RUR37" s="276"/>
      <c r="RUS37" s="276"/>
      <c r="RUT37" s="276"/>
      <c r="RUU37" s="276"/>
      <c r="RUV37" s="276"/>
      <c r="RUW37" s="276"/>
      <c r="RUX37" s="276"/>
      <c r="RUY37" s="276"/>
      <c r="RUZ37" s="276"/>
      <c r="RVA37" s="276"/>
      <c r="RVB37" s="276"/>
      <c r="RVC37" s="276"/>
      <c r="RVD37" s="276"/>
      <c r="RVE37" s="276"/>
      <c r="RVF37" s="276"/>
      <c r="RVG37" s="276"/>
      <c r="RVH37" s="276"/>
      <c r="RVI37" s="276"/>
      <c r="RVJ37" s="276"/>
      <c r="RVK37" s="276"/>
      <c r="RVL37" s="276"/>
      <c r="RVM37" s="276"/>
      <c r="RVN37" s="276"/>
      <c r="RVO37" s="276"/>
      <c r="RVP37" s="276"/>
      <c r="RVQ37" s="276"/>
      <c r="RVR37" s="276"/>
      <c r="RVS37" s="276"/>
      <c r="RVT37" s="276"/>
      <c r="RVU37" s="276"/>
      <c r="RVV37" s="276"/>
      <c r="RVW37" s="276"/>
      <c r="RVX37" s="276"/>
      <c r="RVY37" s="276"/>
      <c r="RVZ37" s="276"/>
      <c r="RWA37" s="276"/>
      <c r="RWB37" s="276"/>
      <c r="RWC37" s="276"/>
      <c r="RWD37" s="276"/>
      <c r="RWE37" s="276"/>
      <c r="RWF37" s="276"/>
      <c r="RWG37" s="276"/>
      <c r="RWH37" s="276"/>
      <c r="RWI37" s="276"/>
      <c r="RWJ37" s="276"/>
      <c r="RWK37" s="276"/>
      <c r="RWL37" s="276"/>
      <c r="RWM37" s="276"/>
      <c r="RWN37" s="276"/>
      <c r="RWO37" s="276"/>
      <c r="RWP37" s="276"/>
      <c r="RWQ37" s="276"/>
      <c r="RWR37" s="276"/>
      <c r="RWS37" s="276"/>
      <c r="RWT37" s="276"/>
      <c r="RWU37" s="276"/>
      <c r="RWV37" s="276"/>
      <c r="RWW37" s="276"/>
      <c r="RWX37" s="276"/>
      <c r="RWY37" s="276"/>
      <c r="RWZ37" s="276"/>
      <c r="RXA37" s="276"/>
      <c r="RXB37" s="276"/>
      <c r="RXC37" s="276"/>
      <c r="RXD37" s="276"/>
      <c r="RXE37" s="276"/>
      <c r="RXF37" s="276"/>
      <c r="RXG37" s="276"/>
      <c r="RXH37" s="276"/>
      <c r="RXI37" s="276"/>
      <c r="RXJ37" s="276"/>
      <c r="RXK37" s="276"/>
      <c r="RXL37" s="276"/>
      <c r="RXM37" s="276"/>
      <c r="RXN37" s="276"/>
      <c r="RXO37" s="276"/>
      <c r="RXP37" s="276"/>
      <c r="RXQ37" s="276"/>
      <c r="RXR37" s="276"/>
      <c r="RXS37" s="276"/>
      <c r="RXT37" s="276"/>
      <c r="RXU37" s="276"/>
      <c r="RXV37" s="276"/>
      <c r="RXW37" s="276"/>
      <c r="RXX37" s="276"/>
      <c r="RXY37" s="276"/>
      <c r="RXZ37" s="276"/>
      <c r="RYA37" s="276"/>
      <c r="RYB37" s="276"/>
      <c r="RYC37" s="276"/>
      <c r="RYD37" s="276"/>
      <c r="RYE37" s="276"/>
      <c r="RYF37" s="276"/>
      <c r="RYG37" s="276"/>
      <c r="RYH37" s="276"/>
      <c r="RYI37" s="276"/>
      <c r="RYJ37" s="276"/>
      <c r="RYK37" s="276"/>
      <c r="RYL37" s="276"/>
      <c r="RYM37" s="276"/>
      <c r="RYN37" s="276"/>
      <c r="RYO37" s="276"/>
      <c r="RYP37" s="276"/>
      <c r="RYQ37" s="276"/>
      <c r="RYR37" s="276"/>
      <c r="RYS37" s="276"/>
      <c r="RYT37" s="276"/>
      <c r="RYU37" s="276"/>
      <c r="RYV37" s="276"/>
      <c r="RYW37" s="276"/>
      <c r="RYX37" s="276"/>
      <c r="RYY37" s="276"/>
      <c r="RYZ37" s="276"/>
      <c r="RZA37" s="276"/>
      <c r="RZB37" s="276"/>
      <c r="RZC37" s="276"/>
      <c r="RZD37" s="276"/>
      <c r="RZE37" s="276"/>
      <c r="RZF37" s="276"/>
      <c r="RZG37" s="276"/>
      <c r="RZH37" s="276"/>
      <c r="RZI37" s="276"/>
      <c r="RZJ37" s="276"/>
      <c r="RZK37" s="276"/>
      <c r="RZL37" s="276"/>
      <c r="RZM37" s="276"/>
      <c r="RZN37" s="276"/>
      <c r="RZO37" s="276"/>
      <c r="RZP37" s="276"/>
      <c r="RZQ37" s="276"/>
      <c r="RZR37" s="276"/>
      <c r="RZS37" s="276"/>
      <c r="RZT37" s="276"/>
      <c r="RZU37" s="276"/>
      <c r="RZV37" s="276"/>
      <c r="RZW37" s="276"/>
      <c r="RZX37" s="276"/>
      <c r="RZY37" s="276"/>
      <c r="RZZ37" s="276"/>
      <c r="SAA37" s="276"/>
      <c r="SAB37" s="276"/>
      <c r="SAC37" s="276"/>
      <c r="SAD37" s="276"/>
      <c r="SAE37" s="276"/>
      <c r="SAF37" s="276"/>
      <c r="SAG37" s="276"/>
      <c r="SAH37" s="276"/>
      <c r="SAI37" s="276"/>
      <c r="SAJ37" s="276"/>
      <c r="SAK37" s="276"/>
      <c r="SAL37" s="276"/>
      <c r="SAM37" s="276"/>
      <c r="SAN37" s="276"/>
      <c r="SAO37" s="276"/>
      <c r="SAP37" s="276"/>
      <c r="SAQ37" s="276"/>
      <c r="SAR37" s="276"/>
      <c r="SAS37" s="276"/>
      <c r="SAT37" s="276"/>
      <c r="SAU37" s="276"/>
      <c r="SAV37" s="276"/>
      <c r="SAW37" s="276"/>
      <c r="SAX37" s="276"/>
      <c r="SAY37" s="276"/>
      <c r="SAZ37" s="276"/>
      <c r="SBA37" s="276"/>
      <c r="SBB37" s="276"/>
      <c r="SBC37" s="276"/>
      <c r="SBD37" s="276"/>
      <c r="SBE37" s="276"/>
      <c r="SBF37" s="276"/>
      <c r="SBG37" s="276"/>
      <c r="SBH37" s="276"/>
      <c r="SBI37" s="276"/>
      <c r="SBJ37" s="276"/>
      <c r="SBK37" s="276"/>
      <c r="SBL37" s="276"/>
      <c r="SBM37" s="276"/>
      <c r="SBN37" s="276"/>
      <c r="SBO37" s="276"/>
      <c r="SBP37" s="276"/>
      <c r="SBQ37" s="276"/>
      <c r="SBR37" s="276"/>
      <c r="SBS37" s="276"/>
      <c r="SBT37" s="276"/>
      <c r="SBU37" s="276"/>
      <c r="SBV37" s="276"/>
      <c r="SBW37" s="276"/>
      <c r="SBX37" s="276"/>
      <c r="SBY37" s="276"/>
      <c r="SBZ37" s="276"/>
      <c r="SCA37" s="276"/>
      <c r="SCB37" s="276"/>
      <c r="SCC37" s="276"/>
      <c r="SCD37" s="276"/>
      <c r="SCE37" s="276"/>
      <c r="SCF37" s="276"/>
      <c r="SCG37" s="276"/>
      <c r="SCH37" s="276"/>
      <c r="SCI37" s="276"/>
      <c r="SCJ37" s="276"/>
      <c r="SCK37" s="276"/>
      <c r="SCL37" s="276"/>
      <c r="SCM37" s="276"/>
      <c r="SCN37" s="276"/>
      <c r="SCO37" s="276"/>
      <c r="SCP37" s="276"/>
      <c r="SCQ37" s="276"/>
      <c r="SCR37" s="276"/>
      <c r="SCS37" s="276"/>
      <c r="SCT37" s="276"/>
      <c r="SCU37" s="276"/>
      <c r="SCV37" s="276"/>
      <c r="SCW37" s="276"/>
      <c r="SCX37" s="276"/>
      <c r="SCY37" s="276"/>
      <c r="SCZ37" s="276"/>
      <c r="SDA37" s="276"/>
      <c r="SDB37" s="276"/>
      <c r="SDC37" s="276"/>
      <c r="SDD37" s="276"/>
      <c r="SDE37" s="276"/>
      <c r="SDF37" s="276"/>
      <c r="SDG37" s="276"/>
      <c r="SDH37" s="276"/>
      <c r="SDI37" s="276"/>
      <c r="SDJ37" s="276"/>
      <c r="SDK37" s="276"/>
      <c r="SDL37" s="276"/>
      <c r="SDM37" s="276"/>
      <c r="SDN37" s="276"/>
      <c r="SDO37" s="276"/>
      <c r="SDP37" s="276"/>
      <c r="SDQ37" s="276"/>
      <c r="SDR37" s="276"/>
      <c r="SDS37" s="276"/>
      <c r="SDT37" s="276"/>
      <c r="SDU37" s="276"/>
      <c r="SDV37" s="276"/>
      <c r="SDW37" s="276"/>
      <c r="SDX37" s="276"/>
      <c r="SDY37" s="276"/>
      <c r="SDZ37" s="276"/>
      <c r="SEA37" s="276"/>
      <c r="SEB37" s="276"/>
      <c r="SEC37" s="276"/>
      <c r="SED37" s="276"/>
      <c r="SEE37" s="276"/>
      <c r="SEF37" s="276"/>
      <c r="SEG37" s="276"/>
      <c r="SEH37" s="276"/>
      <c r="SEI37" s="276"/>
      <c r="SEJ37" s="276"/>
      <c r="SEK37" s="276"/>
      <c r="SEL37" s="276"/>
      <c r="SEM37" s="276"/>
      <c r="SEN37" s="276"/>
      <c r="SEO37" s="276"/>
      <c r="SEP37" s="276"/>
      <c r="SEQ37" s="276"/>
      <c r="SER37" s="276"/>
      <c r="SES37" s="276"/>
      <c r="SET37" s="276"/>
      <c r="SEU37" s="276"/>
      <c r="SEV37" s="276"/>
      <c r="SEW37" s="276"/>
      <c r="SEX37" s="276"/>
      <c r="SEY37" s="276"/>
      <c r="SEZ37" s="276"/>
      <c r="SFA37" s="276"/>
      <c r="SFB37" s="276"/>
      <c r="SFC37" s="276"/>
      <c r="SFD37" s="276"/>
      <c r="SFE37" s="276"/>
      <c r="SFF37" s="276"/>
      <c r="SFG37" s="276"/>
      <c r="SFH37" s="276"/>
      <c r="SFI37" s="276"/>
      <c r="SFJ37" s="276"/>
      <c r="SFK37" s="276"/>
      <c r="SFL37" s="276"/>
      <c r="SFM37" s="276"/>
      <c r="SFN37" s="276"/>
      <c r="SFO37" s="276"/>
      <c r="SFP37" s="276"/>
      <c r="SFQ37" s="276"/>
      <c r="SFR37" s="276"/>
      <c r="SFS37" s="276"/>
      <c r="SFT37" s="276"/>
      <c r="SFU37" s="276"/>
      <c r="SFV37" s="276"/>
      <c r="SFW37" s="276"/>
      <c r="SFX37" s="276"/>
      <c r="SFY37" s="276"/>
      <c r="SFZ37" s="276"/>
      <c r="SGA37" s="276"/>
      <c r="SGB37" s="276"/>
      <c r="SGC37" s="276"/>
      <c r="SGD37" s="276"/>
      <c r="SGE37" s="276"/>
      <c r="SGF37" s="276"/>
      <c r="SGG37" s="276"/>
      <c r="SGH37" s="276"/>
      <c r="SGI37" s="276"/>
      <c r="SGJ37" s="276"/>
      <c r="SGK37" s="276"/>
      <c r="SGL37" s="276"/>
      <c r="SGM37" s="276"/>
      <c r="SGN37" s="276"/>
      <c r="SGO37" s="276"/>
      <c r="SGP37" s="276"/>
      <c r="SGQ37" s="276"/>
      <c r="SGR37" s="276"/>
      <c r="SGS37" s="276"/>
      <c r="SGT37" s="276"/>
      <c r="SGU37" s="276"/>
      <c r="SGV37" s="276"/>
      <c r="SGW37" s="276"/>
      <c r="SGX37" s="276"/>
      <c r="SGY37" s="276"/>
      <c r="SGZ37" s="276"/>
      <c r="SHA37" s="276"/>
      <c r="SHB37" s="276"/>
      <c r="SHC37" s="276"/>
      <c r="SHD37" s="276"/>
      <c r="SHE37" s="276"/>
      <c r="SHF37" s="276"/>
      <c r="SHG37" s="276"/>
      <c r="SHH37" s="276"/>
      <c r="SHI37" s="276"/>
      <c r="SHJ37" s="276"/>
      <c r="SHK37" s="276"/>
      <c r="SHL37" s="276"/>
      <c r="SHM37" s="276"/>
      <c r="SHN37" s="276"/>
      <c r="SHO37" s="276"/>
      <c r="SHP37" s="276"/>
      <c r="SHQ37" s="276"/>
      <c r="SHR37" s="276"/>
      <c r="SHS37" s="276"/>
      <c r="SHT37" s="276"/>
      <c r="SHU37" s="276"/>
      <c r="SHV37" s="276"/>
      <c r="SHW37" s="276"/>
      <c r="SHX37" s="276"/>
      <c r="SHY37" s="276"/>
      <c r="SHZ37" s="276"/>
      <c r="SIA37" s="276"/>
      <c r="SIB37" s="276"/>
      <c r="SIC37" s="276"/>
      <c r="SID37" s="276"/>
      <c r="SIE37" s="276"/>
      <c r="SIF37" s="276"/>
      <c r="SIG37" s="276"/>
      <c r="SIH37" s="276"/>
      <c r="SII37" s="276"/>
      <c r="SIJ37" s="276"/>
      <c r="SIK37" s="276"/>
      <c r="SIL37" s="276"/>
      <c r="SIM37" s="276"/>
      <c r="SIN37" s="276"/>
      <c r="SIO37" s="276"/>
      <c r="SIP37" s="276"/>
      <c r="SIQ37" s="276"/>
      <c r="SIR37" s="276"/>
      <c r="SIS37" s="276"/>
      <c r="SIT37" s="276"/>
      <c r="SIU37" s="276"/>
      <c r="SIV37" s="276"/>
      <c r="SIW37" s="276"/>
      <c r="SIX37" s="276"/>
      <c r="SIY37" s="276"/>
      <c r="SIZ37" s="276"/>
      <c r="SJA37" s="276"/>
      <c r="SJB37" s="276"/>
      <c r="SJC37" s="276"/>
      <c r="SJD37" s="276"/>
      <c r="SJE37" s="276"/>
      <c r="SJF37" s="276"/>
      <c r="SJG37" s="276"/>
      <c r="SJH37" s="276"/>
      <c r="SJI37" s="276"/>
      <c r="SJJ37" s="276"/>
      <c r="SJK37" s="276"/>
      <c r="SJL37" s="276"/>
      <c r="SJM37" s="276"/>
      <c r="SJN37" s="276"/>
      <c r="SJO37" s="276"/>
      <c r="SJP37" s="276"/>
      <c r="SJQ37" s="276"/>
      <c r="SJR37" s="276"/>
      <c r="SJS37" s="276"/>
      <c r="SJT37" s="276"/>
      <c r="SJU37" s="276"/>
      <c r="SJV37" s="276"/>
      <c r="SJW37" s="276"/>
      <c r="SJX37" s="276"/>
      <c r="SJY37" s="276"/>
      <c r="SJZ37" s="276"/>
      <c r="SKA37" s="276"/>
      <c r="SKB37" s="276"/>
      <c r="SKC37" s="276"/>
      <c r="SKD37" s="276"/>
      <c r="SKE37" s="276"/>
      <c r="SKF37" s="276"/>
      <c r="SKG37" s="276"/>
      <c r="SKH37" s="276"/>
      <c r="SKI37" s="276"/>
      <c r="SKJ37" s="276"/>
      <c r="SKK37" s="276"/>
      <c r="SKL37" s="276"/>
      <c r="SKM37" s="276"/>
      <c r="SKN37" s="276"/>
      <c r="SKO37" s="276"/>
      <c r="SKP37" s="276"/>
      <c r="SKQ37" s="276"/>
      <c r="SKR37" s="276"/>
      <c r="SKS37" s="276"/>
      <c r="SKT37" s="276"/>
      <c r="SKU37" s="276"/>
      <c r="SKV37" s="276"/>
      <c r="SKW37" s="276"/>
      <c r="SKX37" s="276"/>
      <c r="SKY37" s="276"/>
      <c r="SKZ37" s="276"/>
      <c r="SLA37" s="276"/>
      <c r="SLB37" s="276"/>
      <c r="SLC37" s="276"/>
      <c r="SLD37" s="276"/>
      <c r="SLE37" s="276"/>
      <c r="SLF37" s="276"/>
      <c r="SLG37" s="276"/>
      <c r="SLH37" s="276"/>
      <c r="SLI37" s="276"/>
      <c r="SLJ37" s="276"/>
      <c r="SLK37" s="276"/>
      <c r="SLL37" s="276"/>
      <c r="SLM37" s="276"/>
      <c r="SLN37" s="276"/>
      <c r="SLO37" s="276"/>
      <c r="SLP37" s="276"/>
      <c r="SLQ37" s="276"/>
      <c r="SLR37" s="276"/>
      <c r="SLS37" s="276"/>
      <c r="SLT37" s="276"/>
      <c r="SLU37" s="276"/>
      <c r="SLV37" s="276"/>
      <c r="SLW37" s="276"/>
      <c r="SLX37" s="276"/>
      <c r="SLY37" s="276"/>
      <c r="SLZ37" s="276"/>
      <c r="SMA37" s="276"/>
      <c r="SMB37" s="276"/>
      <c r="SMC37" s="276"/>
      <c r="SMD37" s="276"/>
      <c r="SME37" s="276"/>
      <c r="SMF37" s="276"/>
      <c r="SMG37" s="276"/>
      <c r="SMH37" s="276"/>
      <c r="SMI37" s="276"/>
      <c r="SMJ37" s="276"/>
      <c r="SMK37" s="276"/>
      <c r="SML37" s="276"/>
      <c r="SMM37" s="276"/>
      <c r="SMN37" s="276"/>
      <c r="SMO37" s="276"/>
      <c r="SMP37" s="276"/>
      <c r="SMQ37" s="276"/>
      <c r="SMR37" s="276"/>
      <c r="SMS37" s="276"/>
      <c r="SMT37" s="276"/>
      <c r="SMU37" s="276"/>
      <c r="SMV37" s="276"/>
      <c r="SMW37" s="276"/>
      <c r="SMX37" s="276"/>
      <c r="SMY37" s="276"/>
      <c r="SMZ37" s="276"/>
      <c r="SNA37" s="276"/>
      <c r="SNB37" s="276"/>
      <c r="SNC37" s="276"/>
      <c r="SND37" s="276"/>
      <c r="SNE37" s="276"/>
      <c r="SNF37" s="276"/>
      <c r="SNG37" s="276"/>
      <c r="SNH37" s="276"/>
      <c r="SNI37" s="276"/>
      <c r="SNJ37" s="276"/>
      <c r="SNK37" s="276"/>
      <c r="SNL37" s="276"/>
      <c r="SNM37" s="276"/>
      <c r="SNN37" s="276"/>
      <c r="SNO37" s="276"/>
      <c r="SNP37" s="276"/>
      <c r="SNQ37" s="276"/>
      <c r="SNR37" s="276"/>
      <c r="SNS37" s="276"/>
      <c r="SNT37" s="276"/>
      <c r="SNU37" s="276"/>
      <c r="SNV37" s="276"/>
      <c r="SNW37" s="276"/>
      <c r="SNX37" s="276"/>
      <c r="SNY37" s="276"/>
      <c r="SNZ37" s="276"/>
      <c r="SOA37" s="276"/>
      <c r="SOB37" s="276"/>
      <c r="SOC37" s="276"/>
      <c r="SOD37" s="276"/>
      <c r="SOE37" s="276"/>
      <c r="SOF37" s="276"/>
      <c r="SOG37" s="276"/>
      <c r="SOH37" s="276"/>
      <c r="SOI37" s="276"/>
      <c r="SOJ37" s="276"/>
      <c r="SOK37" s="276"/>
      <c r="SOL37" s="276"/>
      <c r="SOM37" s="276"/>
      <c r="SON37" s="276"/>
      <c r="SOO37" s="276"/>
      <c r="SOP37" s="276"/>
      <c r="SOQ37" s="276"/>
      <c r="SOR37" s="276"/>
      <c r="SOS37" s="276"/>
      <c r="SOT37" s="276"/>
      <c r="SOU37" s="276"/>
      <c r="SOV37" s="276"/>
      <c r="SOW37" s="276"/>
      <c r="SOX37" s="276"/>
      <c r="SOY37" s="276"/>
      <c r="SOZ37" s="276"/>
      <c r="SPA37" s="276"/>
      <c r="SPB37" s="276"/>
      <c r="SPC37" s="276"/>
      <c r="SPD37" s="276"/>
      <c r="SPE37" s="276"/>
      <c r="SPF37" s="276"/>
      <c r="SPG37" s="276"/>
      <c r="SPH37" s="276"/>
      <c r="SPI37" s="276"/>
      <c r="SPJ37" s="276"/>
      <c r="SPK37" s="276"/>
      <c r="SPL37" s="276"/>
      <c r="SPM37" s="276"/>
      <c r="SPN37" s="276"/>
      <c r="SPO37" s="276"/>
      <c r="SPP37" s="276"/>
      <c r="SPQ37" s="276"/>
      <c r="SPR37" s="276"/>
      <c r="SPS37" s="276"/>
      <c r="SPT37" s="276"/>
      <c r="SPU37" s="276"/>
      <c r="SPV37" s="276"/>
      <c r="SPW37" s="276"/>
      <c r="SPX37" s="276"/>
      <c r="SPY37" s="276"/>
      <c r="SPZ37" s="276"/>
      <c r="SQA37" s="276"/>
      <c r="SQB37" s="276"/>
      <c r="SQC37" s="276"/>
      <c r="SQD37" s="276"/>
      <c r="SQE37" s="276"/>
      <c r="SQF37" s="276"/>
      <c r="SQG37" s="276"/>
      <c r="SQH37" s="276"/>
      <c r="SQI37" s="276"/>
      <c r="SQJ37" s="276"/>
      <c r="SQK37" s="276"/>
      <c r="SQL37" s="276"/>
      <c r="SQM37" s="276"/>
      <c r="SQN37" s="276"/>
      <c r="SQO37" s="276"/>
      <c r="SQP37" s="276"/>
      <c r="SQQ37" s="276"/>
      <c r="SQR37" s="276"/>
      <c r="SQS37" s="276"/>
      <c r="SQT37" s="276"/>
      <c r="SQU37" s="276"/>
      <c r="SQV37" s="276"/>
      <c r="SQW37" s="276"/>
      <c r="SQX37" s="276"/>
      <c r="SQY37" s="276"/>
      <c r="SQZ37" s="276"/>
      <c r="SRA37" s="276"/>
      <c r="SRB37" s="276"/>
      <c r="SRC37" s="276"/>
      <c r="SRD37" s="276"/>
      <c r="SRE37" s="276"/>
      <c r="SRF37" s="276"/>
      <c r="SRG37" s="276"/>
      <c r="SRH37" s="276"/>
      <c r="SRI37" s="276"/>
      <c r="SRJ37" s="276"/>
      <c r="SRK37" s="276"/>
      <c r="SRL37" s="276"/>
      <c r="SRM37" s="276"/>
      <c r="SRN37" s="276"/>
      <c r="SRO37" s="276"/>
      <c r="SRP37" s="276"/>
      <c r="SRQ37" s="276"/>
      <c r="SRR37" s="276"/>
      <c r="SRS37" s="276"/>
      <c r="SRT37" s="276"/>
      <c r="SRU37" s="276"/>
      <c r="SRV37" s="276"/>
      <c r="SRW37" s="276"/>
      <c r="SRX37" s="276"/>
      <c r="SRY37" s="276"/>
      <c r="SRZ37" s="276"/>
      <c r="SSA37" s="276"/>
      <c r="SSB37" s="276"/>
      <c r="SSC37" s="276"/>
      <c r="SSD37" s="276"/>
      <c r="SSE37" s="276"/>
      <c r="SSF37" s="276"/>
      <c r="SSG37" s="276"/>
      <c r="SSH37" s="276"/>
      <c r="SSI37" s="276"/>
      <c r="SSJ37" s="276"/>
      <c r="SSK37" s="276"/>
      <c r="SSL37" s="276"/>
      <c r="SSM37" s="276"/>
      <c r="SSN37" s="276"/>
      <c r="SSO37" s="276"/>
      <c r="SSP37" s="276"/>
      <c r="SSQ37" s="276"/>
      <c r="SSR37" s="276"/>
      <c r="SSS37" s="276"/>
      <c r="SST37" s="276"/>
      <c r="SSU37" s="276"/>
      <c r="SSV37" s="276"/>
      <c r="SSW37" s="276"/>
      <c r="SSX37" s="276"/>
      <c r="SSY37" s="276"/>
      <c r="SSZ37" s="276"/>
      <c r="STA37" s="276"/>
      <c r="STB37" s="276"/>
      <c r="STC37" s="276"/>
      <c r="STD37" s="276"/>
      <c r="STE37" s="276"/>
      <c r="STF37" s="276"/>
      <c r="STG37" s="276"/>
      <c r="STH37" s="276"/>
      <c r="STI37" s="276"/>
      <c r="STJ37" s="276"/>
      <c r="STK37" s="276"/>
      <c r="STL37" s="276"/>
      <c r="STM37" s="276"/>
      <c r="STN37" s="276"/>
      <c r="STO37" s="276"/>
      <c r="STP37" s="276"/>
      <c r="STQ37" s="276"/>
      <c r="STR37" s="276"/>
      <c r="STS37" s="276"/>
      <c r="STT37" s="276"/>
      <c r="STU37" s="276"/>
      <c r="STV37" s="276"/>
      <c r="STW37" s="276"/>
      <c r="STX37" s="276"/>
      <c r="STY37" s="276"/>
      <c r="STZ37" s="276"/>
      <c r="SUA37" s="276"/>
      <c r="SUB37" s="276"/>
      <c r="SUC37" s="276"/>
      <c r="SUD37" s="276"/>
      <c r="SUE37" s="276"/>
      <c r="SUF37" s="276"/>
      <c r="SUG37" s="276"/>
      <c r="SUH37" s="276"/>
      <c r="SUI37" s="276"/>
      <c r="SUJ37" s="276"/>
      <c r="SUK37" s="276"/>
      <c r="SUL37" s="276"/>
      <c r="SUM37" s="276"/>
      <c r="SUN37" s="276"/>
      <c r="SUO37" s="276"/>
      <c r="SUP37" s="276"/>
      <c r="SUQ37" s="276"/>
      <c r="SUR37" s="276"/>
      <c r="SUS37" s="276"/>
      <c r="SUT37" s="276"/>
      <c r="SUU37" s="276"/>
      <c r="SUV37" s="276"/>
      <c r="SUW37" s="276"/>
      <c r="SUX37" s="276"/>
      <c r="SUY37" s="276"/>
      <c r="SUZ37" s="276"/>
      <c r="SVA37" s="276"/>
      <c r="SVB37" s="276"/>
      <c r="SVC37" s="276"/>
      <c r="SVD37" s="276"/>
      <c r="SVE37" s="276"/>
      <c r="SVF37" s="276"/>
      <c r="SVG37" s="276"/>
      <c r="SVH37" s="276"/>
      <c r="SVI37" s="276"/>
      <c r="SVJ37" s="276"/>
      <c r="SVK37" s="276"/>
      <c r="SVL37" s="276"/>
      <c r="SVM37" s="276"/>
      <c r="SVN37" s="276"/>
      <c r="SVO37" s="276"/>
      <c r="SVP37" s="276"/>
      <c r="SVQ37" s="276"/>
      <c r="SVR37" s="276"/>
      <c r="SVS37" s="276"/>
      <c r="SVT37" s="276"/>
      <c r="SVU37" s="276"/>
      <c r="SVV37" s="276"/>
      <c r="SVW37" s="276"/>
      <c r="SVX37" s="276"/>
      <c r="SVY37" s="276"/>
      <c r="SVZ37" s="276"/>
      <c r="SWA37" s="276"/>
      <c r="SWB37" s="276"/>
      <c r="SWC37" s="276"/>
      <c r="SWD37" s="276"/>
      <c r="SWE37" s="276"/>
      <c r="SWF37" s="276"/>
      <c r="SWG37" s="276"/>
      <c r="SWH37" s="276"/>
      <c r="SWI37" s="276"/>
      <c r="SWJ37" s="276"/>
      <c r="SWK37" s="276"/>
      <c r="SWL37" s="276"/>
      <c r="SWM37" s="276"/>
      <c r="SWN37" s="276"/>
      <c r="SWO37" s="276"/>
      <c r="SWP37" s="276"/>
      <c r="SWQ37" s="276"/>
      <c r="SWR37" s="276"/>
      <c r="SWS37" s="276"/>
      <c r="SWT37" s="276"/>
      <c r="SWU37" s="276"/>
      <c r="SWV37" s="276"/>
      <c r="SWW37" s="276"/>
      <c r="SWX37" s="276"/>
      <c r="SWY37" s="276"/>
      <c r="SWZ37" s="276"/>
      <c r="SXA37" s="276"/>
      <c r="SXB37" s="276"/>
      <c r="SXC37" s="276"/>
      <c r="SXD37" s="276"/>
      <c r="SXE37" s="276"/>
      <c r="SXF37" s="276"/>
      <c r="SXG37" s="276"/>
      <c r="SXH37" s="276"/>
      <c r="SXI37" s="276"/>
      <c r="SXJ37" s="276"/>
      <c r="SXK37" s="276"/>
      <c r="SXL37" s="276"/>
      <c r="SXM37" s="276"/>
      <c r="SXN37" s="276"/>
      <c r="SXO37" s="276"/>
      <c r="SXP37" s="276"/>
      <c r="SXQ37" s="276"/>
      <c r="SXR37" s="276"/>
      <c r="SXS37" s="276"/>
      <c r="SXT37" s="276"/>
      <c r="SXU37" s="276"/>
      <c r="SXV37" s="276"/>
      <c r="SXW37" s="276"/>
      <c r="SXX37" s="276"/>
      <c r="SXY37" s="276"/>
      <c r="SXZ37" s="276"/>
      <c r="SYA37" s="276"/>
      <c r="SYB37" s="276"/>
      <c r="SYC37" s="276"/>
      <c r="SYD37" s="276"/>
      <c r="SYE37" s="276"/>
      <c r="SYF37" s="276"/>
      <c r="SYG37" s="276"/>
      <c r="SYH37" s="276"/>
      <c r="SYI37" s="276"/>
      <c r="SYJ37" s="276"/>
      <c r="SYK37" s="276"/>
      <c r="SYL37" s="276"/>
      <c r="SYM37" s="276"/>
      <c r="SYN37" s="276"/>
      <c r="SYO37" s="276"/>
      <c r="SYP37" s="276"/>
      <c r="SYQ37" s="276"/>
      <c r="SYR37" s="276"/>
      <c r="SYS37" s="276"/>
      <c r="SYT37" s="276"/>
      <c r="SYU37" s="276"/>
      <c r="SYV37" s="276"/>
      <c r="SYW37" s="276"/>
      <c r="SYX37" s="276"/>
      <c r="SYY37" s="276"/>
      <c r="SYZ37" s="276"/>
      <c r="SZA37" s="276"/>
      <c r="SZB37" s="276"/>
      <c r="SZC37" s="276"/>
      <c r="SZD37" s="276"/>
      <c r="SZE37" s="276"/>
      <c r="SZF37" s="276"/>
      <c r="SZG37" s="276"/>
      <c r="SZH37" s="276"/>
      <c r="SZI37" s="276"/>
      <c r="SZJ37" s="276"/>
      <c r="SZK37" s="276"/>
      <c r="SZL37" s="276"/>
      <c r="SZM37" s="276"/>
      <c r="SZN37" s="276"/>
      <c r="SZO37" s="276"/>
      <c r="SZP37" s="276"/>
      <c r="SZQ37" s="276"/>
      <c r="SZR37" s="276"/>
      <c r="SZS37" s="276"/>
      <c r="SZT37" s="276"/>
      <c r="SZU37" s="276"/>
      <c r="SZV37" s="276"/>
      <c r="SZW37" s="276"/>
      <c r="SZX37" s="276"/>
      <c r="SZY37" s="276"/>
      <c r="SZZ37" s="276"/>
      <c r="TAA37" s="276"/>
      <c r="TAB37" s="276"/>
      <c r="TAC37" s="276"/>
      <c r="TAD37" s="276"/>
      <c r="TAE37" s="276"/>
      <c r="TAF37" s="276"/>
      <c r="TAG37" s="276"/>
      <c r="TAH37" s="276"/>
      <c r="TAI37" s="276"/>
      <c r="TAJ37" s="276"/>
      <c r="TAK37" s="276"/>
      <c r="TAL37" s="276"/>
      <c r="TAM37" s="276"/>
      <c r="TAN37" s="276"/>
      <c r="TAO37" s="276"/>
      <c r="TAP37" s="276"/>
      <c r="TAQ37" s="276"/>
      <c r="TAR37" s="276"/>
      <c r="TAS37" s="276"/>
      <c r="TAT37" s="276"/>
      <c r="TAU37" s="276"/>
      <c r="TAV37" s="276"/>
      <c r="TAW37" s="276"/>
      <c r="TAX37" s="276"/>
      <c r="TAY37" s="276"/>
      <c r="TAZ37" s="276"/>
      <c r="TBA37" s="276"/>
      <c r="TBB37" s="276"/>
      <c r="TBC37" s="276"/>
      <c r="TBD37" s="276"/>
      <c r="TBE37" s="276"/>
      <c r="TBF37" s="276"/>
      <c r="TBG37" s="276"/>
      <c r="TBH37" s="276"/>
      <c r="TBI37" s="276"/>
      <c r="TBJ37" s="276"/>
      <c r="TBK37" s="276"/>
      <c r="TBL37" s="276"/>
      <c r="TBM37" s="276"/>
      <c r="TBN37" s="276"/>
      <c r="TBO37" s="276"/>
      <c r="TBP37" s="276"/>
      <c r="TBQ37" s="276"/>
      <c r="TBR37" s="276"/>
      <c r="TBS37" s="276"/>
      <c r="TBT37" s="276"/>
      <c r="TBU37" s="276"/>
      <c r="TBV37" s="276"/>
      <c r="TBW37" s="276"/>
      <c r="TBX37" s="276"/>
      <c r="TBY37" s="276"/>
      <c r="TBZ37" s="276"/>
      <c r="TCA37" s="276"/>
      <c r="TCB37" s="276"/>
      <c r="TCC37" s="276"/>
      <c r="TCD37" s="276"/>
      <c r="TCE37" s="276"/>
      <c r="TCF37" s="276"/>
      <c r="TCG37" s="276"/>
      <c r="TCH37" s="276"/>
      <c r="TCI37" s="276"/>
      <c r="TCJ37" s="276"/>
      <c r="TCK37" s="276"/>
      <c r="TCL37" s="276"/>
      <c r="TCM37" s="276"/>
      <c r="TCN37" s="276"/>
      <c r="TCO37" s="276"/>
      <c r="TCP37" s="276"/>
      <c r="TCQ37" s="276"/>
      <c r="TCR37" s="276"/>
      <c r="TCS37" s="276"/>
      <c r="TCT37" s="276"/>
      <c r="TCU37" s="276"/>
      <c r="TCV37" s="276"/>
      <c r="TCW37" s="276"/>
      <c r="TCX37" s="276"/>
      <c r="TCY37" s="276"/>
      <c r="TCZ37" s="276"/>
      <c r="TDA37" s="276"/>
      <c r="TDB37" s="276"/>
      <c r="TDC37" s="276"/>
      <c r="TDD37" s="276"/>
      <c r="TDE37" s="276"/>
      <c r="TDF37" s="276"/>
      <c r="TDG37" s="276"/>
      <c r="TDH37" s="276"/>
      <c r="TDI37" s="276"/>
      <c r="TDJ37" s="276"/>
      <c r="TDK37" s="276"/>
      <c r="TDL37" s="276"/>
      <c r="TDM37" s="276"/>
      <c r="TDN37" s="276"/>
      <c r="TDO37" s="276"/>
      <c r="TDP37" s="276"/>
      <c r="TDQ37" s="276"/>
      <c r="TDR37" s="276"/>
      <c r="TDS37" s="276"/>
      <c r="TDT37" s="276"/>
      <c r="TDU37" s="276"/>
      <c r="TDV37" s="276"/>
      <c r="TDW37" s="276"/>
      <c r="TDX37" s="276"/>
      <c r="TDY37" s="276"/>
      <c r="TDZ37" s="276"/>
      <c r="TEA37" s="276"/>
      <c r="TEB37" s="276"/>
      <c r="TEC37" s="276"/>
      <c r="TED37" s="276"/>
      <c r="TEE37" s="276"/>
      <c r="TEF37" s="276"/>
      <c r="TEG37" s="276"/>
      <c r="TEH37" s="276"/>
      <c r="TEI37" s="276"/>
      <c r="TEJ37" s="276"/>
      <c r="TEK37" s="276"/>
      <c r="TEL37" s="276"/>
      <c r="TEM37" s="276"/>
      <c r="TEN37" s="276"/>
      <c r="TEO37" s="276"/>
      <c r="TEP37" s="276"/>
      <c r="TEQ37" s="276"/>
      <c r="TER37" s="276"/>
      <c r="TES37" s="276"/>
      <c r="TET37" s="276"/>
      <c r="TEU37" s="276"/>
      <c r="TEV37" s="276"/>
      <c r="TEW37" s="276"/>
      <c r="TEX37" s="276"/>
      <c r="TEY37" s="276"/>
      <c r="TEZ37" s="276"/>
      <c r="TFA37" s="276"/>
      <c r="TFB37" s="276"/>
      <c r="TFC37" s="276"/>
      <c r="TFD37" s="276"/>
      <c r="TFE37" s="276"/>
      <c r="TFF37" s="276"/>
      <c r="TFG37" s="276"/>
      <c r="TFH37" s="276"/>
      <c r="TFI37" s="276"/>
      <c r="TFJ37" s="276"/>
      <c r="TFK37" s="276"/>
      <c r="TFL37" s="276"/>
      <c r="TFM37" s="276"/>
      <c r="TFN37" s="276"/>
      <c r="TFO37" s="276"/>
      <c r="TFP37" s="276"/>
      <c r="TFQ37" s="276"/>
      <c r="TFR37" s="276"/>
      <c r="TFS37" s="276"/>
      <c r="TFT37" s="276"/>
      <c r="TFU37" s="276"/>
      <c r="TFV37" s="276"/>
      <c r="TFW37" s="276"/>
      <c r="TFX37" s="276"/>
      <c r="TFY37" s="276"/>
      <c r="TFZ37" s="276"/>
      <c r="TGA37" s="276"/>
      <c r="TGB37" s="276"/>
      <c r="TGC37" s="276"/>
      <c r="TGD37" s="276"/>
      <c r="TGE37" s="276"/>
      <c r="TGF37" s="276"/>
      <c r="TGG37" s="276"/>
      <c r="TGH37" s="276"/>
      <c r="TGI37" s="276"/>
      <c r="TGJ37" s="276"/>
      <c r="TGK37" s="276"/>
      <c r="TGL37" s="276"/>
      <c r="TGM37" s="276"/>
      <c r="TGN37" s="276"/>
      <c r="TGO37" s="276"/>
      <c r="TGP37" s="276"/>
      <c r="TGQ37" s="276"/>
      <c r="TGR37" s="276"/>
      <c r="TGS37" s="276"/>
      <c r="TGT37" s="276"/>
      <c r="TGU37" s="276"/>
      <c r="TGV37" s="276"/>
      <c r="TGW37" s="276"/>
      <c r="TGX37" s="276"/>
      <c r="TGY37" s="276"/>
      <c r="TGZ37" s="276"/>
      <c r="THA37" s="276"/>
      <c r="THB37" s="276"/>
      <c r="THC37" s="276"/>
      <c r="THD37" s="276"/>
      <c r="THE37" s="276"/>
      <c r="THF37" s="276"/>
      <c r="THG37" s="276"/>
      <c r="THH37" s="276"/>
      <c r="THI37" s="276"/>
      <c r="THJ37" s="276"/>
      <c r="THK37" s="276"/>
      <c r="THL37" s="276"/>
      <c r="THM37" s="276"/>
      <c r="THN37" s="276"/>
      <c r="THO37" s="276"/>
      <c r="THP37" s="276"/>
      <c r="THQ37" s="276"/>
      <c r="THR37" s="276"/>
      <c r="THS37" s="276"/>
      <c r="THT37" s="276"/>
      <c r="THU37" s="276"/>
      <c r="THV37" s="276"/>
      <c r="THW37" s="276"/>
      <c r="THX37" s="276"/>
      <c r="THY37" s="276"/>
      <c r="THZ37" s="276"/>
      <c r="TIA37" s="276"/>
      <c r="TIB37" s="276"/>
      <c r="TIC37" s="276"/>
      <c r="TID37" s="276"/>
      <c r="TIE37" s="276"/>
      <c r="TIF37" s="276"/>
      <c r="TIG37" s="276"/>
      <c r="TIH37" s="276"/>
      <c r="TII37" s="276"/>
      <c r="TIJ37" s="276"/>
      <c r="TIK37" s="276"/>
      <c r="TIL37" s="276"/>
      <c r="TIM37" s="276"/>
      <c r="TIN37" s="276"/>
      <c r="TIO37" s="276"/>
      <c r="TIP37" s="276"/>
      <c r="TIQ37" s="276"/>
      <c r="TIR37" s="276"/>
      <c r="TIS37" s="276"/>
      <c r="TIT37" s="276"/>
      <c r="TIU37" s="276"/>
      <c r="TIV37" s="276"/>
      <c r="TIW37" s="276"/>
      <c r="TIX37" s="276"/>
      <c r="TIY37" s="276"/>
      <c r="TIZ37" s="276"/>
      <c r="TJA37" s="276"/>
      <c r="TJB37" s="276"/>
      <c r="TJC37" s="276"/>
      <c r="TJD37" s="276"/>
      <c r="TJE37" s="276"/>
      <c r="TJF37" s="276"/>
      <c r="TJG37" s="276"/>
      <c r="TJH37" s="276"/>
      <c r="TJI37" s="276"/>
      <c r="TJJ37" s="276"/>
      <c r="TJK37" s="276"/>
      <c r="TJL37" s="276"/>
      <c r="TJM37" s="276"/>
      <c r="TJN37" s="276"/>
      <c r="TJO37" s="276"/>
      <c r="TJP37" s="276"/>
      <c r="TJQ37" s="276"/>
      <c r="TJR37" s="276"/>
      <c r="TJS37" s="276"/>
      <c r="TJT37" s="276"/>
      <c r="TJU37" s="276"/>
      <c r="TJV37" s="276"/>
      <c r="TJW37" s="276"/>
      <c r="TJX37" s="276"/>
      <c r="TJY37" s="276"/>
      <c r="TJZ37" s="276"/>
      <c r="TKA37" s="276"/>
      <c r="TKB37" s="276"/>
      <c r="TKC37" s="276"/>
      <c r="TKD37" s="276"/>
      <c r="TKE37" s="276"/>
      <c r="TKF37" s="276"/>
      <c r="TKG37" s="276"/>
      <c r="TKH37" s="276"/>
      <c r="TKI37" s="276"/>
      <c r="TKJ37" s="276"/>
      <c r="TKK37" s="276"/>
      <c r="TKL37" s="276"/>
      <c r="TKM37" s="276"/>
      <c r="TKN37" s="276"/>
      <c r="TKO37" s="276"/>
      <c r="TKP37" s="276"/>
      <c r="TKQ37" s="276"/>
      <c r="TKR37" s="276"/>
      <c r="TKS37" s="276"/>
      <c r="TKT37" s="276"/>
      <c r="TKU37" s="276"/>
      <c r="TKV37" s="276"/>
      <c r="TKW37" s="276"/>
      <c r="TKX37" s="276"/>
      <c r="TKY37" s="276"/>
      <c r="TKZ37" s="276"/>
      <c r="TLA37" s="276"/>
      <c r="TLB37" s="276"/>
      <c r="TLC37" s="276"/>
      <c r="TLD37" s="276"/>
      <c r="TLE37" s="276"/>
      <c r="TLF37" s="276"/>
      <c r="TLG37" s="276"/>
      <c r="TLH37" s="276"/>
      <c r="TLI37" s="276"/>
      <c r="TLJ37" s="276"/>
      <c r="TLK37" s="276"/>
      <c r="TLL37" s="276"/>
      <c r="TLM37" s="276"/>
      <c r="TLN37" s="276"/>
      <c r="TLO37" s="276"/>
      <c r="TLP37" s="276"/>
      <c r="TLQ37" s="276"/>
      <c r="TLR37" s="276"/>
      <c r="TLS37" s="276"/>
      <c r="TLT37" s="276"/>
      <c r="TLU37" s="276"/>
      <c r="TLV37" s="276"/>
      <c r="TLW37" s="276"/>
      <c r="TLX37" s="276"/>
      <c r="TLY37" s="276"/>
      <c r="TLZ37" s="276"/>
      <c r="TMA37" s="276"/>
      <c r="TMB37" s="276"/>
      <c r="TMC37" s="276"/>
      <c r="TMD37" s="276"/>
      <c r="TME37" s="276"/>
      <c r="TMF37" s="276"/>
      <c r="TMG37" s="276"/>
      <c r="TMH37" s="276"/>
      <c r="TMI37" s="276"/>
      <c r="TMJ37" s="276"/>
      <c r="TMK37" s="276"/>
      <c r="TML37" s="276"/>
      <c r="TMM37" s="276"/>
      <c r="TMN37" s="276"/>
      <c r="TMO37" s="276"/>
      <c r="TMP37" s="276"/>
      <c r="TMQ37" s="276"/>
      <c r="TMR37" s="276"/>
      <c r="TMS37" s="276"/>
      <c r="TMT37" s="276"/>
      <c r="TMU37" s="276"/>
      <c r="TMV37" s="276"/>
      <c r="TMW37" s="276"/>
      <c r="TMX37" s="276"/>
      <c r="TMY37" s="276"/>
      <c r="TMZ37" s="276"/>
      <c r="TNA37" s="276"/>
      <c r="TNB37" s="276"/>
      <c r="TNC37" s="276"/>
      <c r="TND37" s="276"/>
      <c r="TNE37" s="276"/>
      <c r="TNF37" s="276"/>
      <c r="TNG37" s="276"/>
      <c r="TNH37" s="276"/>
      <c r="TNI37" s="276"/>
      <c r="TNJ37" s="276"/>
      <c r="TNK37" s="276"/>
      <c r="TNL37" s="276"/>
      <c r="TNM37" s="276"/>
      <c r="TNN37" s="276"/>
      <c r="TNO37" s="276"/>
      <c r="TNP37" s="276"/>
      <c r="TNQ37" s="276"/>
      <c r="TNR37" s="276"/>
      <c r="TNS37" s="276"/>
      <c r="TNT37" s="276"/>
      <c r="TNU37" s="276"/>
      <c r="TNV37" s="276"/>
      <c r="TNW37" s="276"/>
      <c r="TNX37" s="276"/>
      <c r="TNY37" s="276"/>
      <c r="TNZ37" s="276"/>
      <c r="TOA37" s="276"/>
      <c r="TOB37" s="276"/>
      <c r="TOC37" s="276"/>
      <c r="TOD37" s="276"/>
      <c r="TOE37" s="276"/>
      <c r="TOF37" s="276"/>
      <c r="TOG37" s="276"/>
      <c r="TOH37" s="276"/>
      <c r="TOI37" s="276"/>
      <c r="TOJ37" s="276"/>
      <c r="TOK37" s="276"/>
      <c r="TOL37" s="276"/>
      <c r="TOM37" s="276"/>
      <c r="TON37" s="276"/>
      <c r="TOO37" s="276"/>
      <c r="TOP37" s="276"/>
      <c r="TOQ37" s="276"/>
      <c r="TOR37" s="276"/>
      <c r="TOS37" s="276"/>
      <c r="TOT37" s="276"/>
      <c r="TOU37" s="276"/>
      <c r="TOV37" s="276"/>
      <c r="TOW37" s="276"/>
      <c r="TOX37" s="276"/>
      <c r="TOY37" s="276"/>
      <c r="TOZ37" s="276"/>
      <c r="TPA37" s="276"/>
      <c r="TPB37" s="276"/>
      <c r="TPC37" s="276"/>
      <c r="TPD37" s="276"/>
      <c r="TPE37" s="276"/>
      <c r="TPF37" s="276"/>
      <c r="TPG37" s="276"/>
      <c r="TPH37" s="276"/>
      <c r="TPI37" s="276"/>
      <c r="TPJ37" s="276"/>
      <c r="TPK37" s="276"/>
      <c r="TPL37" s="276"/>
      <c r="TPM37" s="276"/>
      <c r="TPN37" s="276"/>
      <c r="TPO37" s="276"/>
      <c r="TPP37" s="276"/>
      <c r="TPQ37" s="276"/>
      <c r="TPR37" s="276"/>
      <c r="TPS37" s="276"/>
      <c r="TPT37" s="276"/>
      <c r="TPU37" s="276"/>
      <c r="TPV37" s="276"/>
      <c r="TPW37" s="276"/>
      <c r="TPX37" s="276"/>
      <c r="TPY37" s="276"/>
      <c r="TPZ37" s="276"/>
      <c r="TQA37" s="276"/>
      <c r="TQB37" s="276"/>
      <c r="TQC37" s="276"/>
      <c r="TQD37" s="276"/>
      <c r="TQE37" s="276"/>
      <c r="TQF37" s="276"/>
      <c r="TQG37" s="276"/>
      <c r="TQH37" s="276"/>
      <c r="TQI37" s="276"/>
      <c r="TQJ37" s="276"/>
      <c r="TQK37" s="276"/>
      <c r="TQL37" s="276"/>
      <c r="TQM37" s="276"/>
      <c r="TQN37" s="276"/>
      <c r="TQO37" s="276"/>
      <c r="TQP37" s="276"/>
      <c r="TQQ37" s="276"/>
      <c r="TQR37" s="276"/>
      <c r="TQS37" s="276"/>
      <c r="TQT37" s="276"/>
      <c r="TQU37" s="276"/>
      <c r="TQV37" s="276"/>
      <c r="TQW37" s="276"/>
      <c r="TQX37" s="276"/>
      <c r="TQY37" s="276"/>
      <c r="TQZ37" s="276"/>
      <c r="TRA37" s="276"/>
      <c r="TRB37" s="276"/>
      <c r="TRC37" s="276"/>
      <c r="TRD37" s="276"/>
      <c r="TRE37" s="276"/>
      <c r="TRF37" s="276"/>
      <c r="TRG37" s="276"/>
      <c r="TRH37" s="276"/>
      <c r="TRI37" s="276"/>
      <c r="TRJ37" s="276"/>
      <c r="TRK37" s="276"/>
      <c r="TRL37" s="276"/>
      <c r="TRM37" s="276"/>
      <c r="TRN37" s="276"/>
      <c r="TRO37" s="276"/>
      <c r="TRP37" s="276"/>
      <c r="TRQ37" s="276"/>
      <c r="TRR37" s="276"/>
      <c r="TRS37" s="276"/>
      <c r="TRT37" s="276"/>
      <c r="TRU37" s="276"/>
      <c r="TRV37" s="276"/>
      <c r="TRW37" s="276"/>
      <c r="TRX37" s="276"/>
      <c r="TRY37" s="276"/>
      <c r="TRZ37" s="276"/>
      <c r="TSA37" s="276"/>
      <c r="TSB37" s="276"/>
      <c r="TSC37" s="276"/>
      <c r="TSD37" s="276"/>
      <c r="TSE37" s="276"/>
      <c r="TSF37" s="276"/>
      <c r="TSG37" s="276"/>
      <c r="TSH37" s="276"/>
      <c r="TSI37" s="276"/>
      <c r="TSJ37" s="276"/>
      <c r="TSK37" s="276"/>
      <c r="TSL37" s="276"/>
      <c r="TSM37" s="276"/>
      <c r="TSN37" s="276"/>
      <c r="TSO37" s="276"/>
      <c r="TSP37" s="276"/>
      <c r="TSQ37" s="276"/>
      <c r="TSR37" s="276"/>
      <c r="TSS37" s="276"/>
      <c r="TST37" s="276"/>
      <c r="TSU37" s="276"/>
      <c r="TSV37" s="276"/>
      <c r="TSW37" s="276"/>
      <c r="TSX37" s="276"/>
      <c r="TSY37" s="276"/>
      <c r="TSZ37" s="276"/>
      <c r="TTA37" s="276"/>
      <c r="TTB37" s="276"/>
      <c r="TTC37" s="276"/>
      <c r="TTD37" s="276"/>
      <c r="TTE37" s="276"/>
      <c r="TTF37" s="276"/>
      <c r="TTG37" s="276"/>
      <c r="TTH37" s="276"/>
      <c r="TTI37" s="276"/>
      <c r="TTJ37" s="276"/>
      <c r="TTK37" s="276"/>
      <c r="TTL37" s="276"/>
      <c r="TTM37" s="276"/>
      <c r="TTN37" s="276"/>
      <c r="TTO37" s="276"/>
      <c r="TTP37" s="276"/>
      <c r="TTQ37" s="276"/>
      <c r="TTR37" s="276"/>
      <c r="TTS37" s="276"/>
      <c r="TTT37" s="276"/>
      <c r="TTU37" s="276"/>
      <c r="TTV37" s="276"/>
      <c r="TTW37" s="276"/>
      <c r="TTX37" s="276"/>
      <c r="TTY37" s="276"/>
      <c r="TTZ37" s="276"/>
      <c r="TUA37" s="276"/>
      <c r="TUB37" s="276"/>
      <c r="TUC37" s="276"/>
      <c r="TUD37" s="276"/>
      <c r="TUE37" s="276"/>
      <c r="TUF37" s="276"/>
      <c r="TUG37" s="276"/>
      <c r="TUH37" s="276"/>
      <c r="TUI37" s="276"/>
      <c r="TUJ37" s="276"/>
      <c r="TUK37" s="276"/>
      <c r="TUL37" s="276"/>
      <c r="TUM37" s="276"/>
      <c r="TUN37" s="276"/>
      <c r="TUO37" s="276"/>
      <c r="TUP37" s="276"/>
      <c r="TUQ37" s="276"/>
      <c r="TUR37" s="276"/>
      <c r="TUS37" s="276"/>
      <c r="TUT37" s="276"/>
      <c r="TUU37" s="276"/>
      <c r="TUV37" s="276"/>
      <c r="TUW37" s="276"/>
      <c r="TUX37" s="276"/>
      <c r="TUY37" s="276"/>
      <c r="TUZ37" s="276"/>
      <c r="TVA37" s="276"/>
      <c r="TVB37" s="276"/>
      <c r="TVC37" s="276"/>
      <c r="TVD37" s="276"/>
      <c r="TVE37" s="276"/>
      <c r="TVF37" s="276"/>
      <c r="TVG37" s="276"/>
      <c r="TVH37" s="276"/>
      <c r="TVI37" s="276"/>
      <c r="TVJ37" s="276"/>
      <c r="TVK37" s="276"/>
      <c r="TVL37" s="276"/>
      <c r="TVM37" s="276"/>
      <c r="TVN37" s="276"/>
      <c r="TVO37" s="276"/>
      <c r="TVP37" s="276"/>
      <c r="TVQ37" s="276"/>
      <c r="TVR37" s="276"/>
      <c r="TVS37" s="276"/>
      <c r="TVT37" s="276"/>
      <c r="TVU37" s="276"/>
      <c r="TVV37" s="276"/>
      <c r="TVW37" s="276"/>
      <c r="TVX37" s="276"/>
      <c r="TVY37" s="276"/>
      <c r="TVZ37" s="276"/>
      <c r="TWA37" s="276"/>
      <c r="TWB37" s="276"/>
      <c r="TWC37" s="276"/>
      <c r="TWD37" s="276"/>
      <c r="TWE37" s="276"/>
      <c r="TWF37" s="276"/>
      <c r="TWG37" s="276"/>
      <c r="TWH37" s="276"/>
      <c r="TWI37" s="276"/>
      <c r="TWJ37" s="276"/>
      <c r="TWK37" s="276"/>
      <c r="TWL37" s="276"/>
      <c r="TWM37" s="276"/>
      <c r="TWN37" s="276"/>
      <c r="TWO37" s="276"/>
      <c r="TWP37" s="276"/>
      <c r="TWQ37" s="276"/>
      <c r="TWR37" s="276"/>
      <c r="TWS37" s="276"/>
      <c r="TWT37" s="276"/>
      <c r="TWU37" s="276"/>
      <c r="TWV37" s="276"/>
      <c r="TWW37" s="276"/>
      <c r="TWX37" s="276"/>
      <c r="TWY37" s="276"/>
      <c r="TWZ37" s="276"/>
      <c r="TXA37" s="276"/>
      <c r="TXB37" s="276"/>
      <c r="TXC37" s="276"/>
      <c r="TXD37" s="276"/>
      <c r="TXE37" s="276"/>
      <c r="TXF37" s="276"/>
      <c r="TXG37" s="276"/>
      <c r="TXH37" s="276"/>
      <c r="TXI37" s="276"/>
      <c r="TXJ37" s="276"/>
      <c r="TXK37" s="276"/>
      <c r="TXL37" s="276"/>
      <c r="TXM37" s="276"/>
      <c r="TXN37" s="276"/>
      <c r="TXO37" s="276"/>
      <c r="TXP37" s="276"/>
      <c r="TXQ37" s="276"/>
      <c r="TXR37" s="276"/>
      <c r="TXS37" s="276"/>
      <c r="TXT37" s="276"/>
      <c r="TXU37" s="276"/>
      <c r="TXV37" s="276"/>
      <c r="TXW37" s="276"/>
      <c r="TXX37" s="276"/>
      <c r="TXY37" s="276"/>
      <c r="TXZ37" s="276"/>
      <c r="TYA37" s="276"/>
      <c r="TYB37" s="276"/>
      <c r="TYC37" s="276"/>
      <c r="TYD37" s="276"/>
      <c r="TYE37" s="276"/>
      <c r="TYF37" s="276"/>
      <c r="TYG37" s="276"/>
      <c r="TYH37" s="276"/>
      <c r="TYI37" s="276"/>
      <c r="TYJ37" s="276"/>
      <c r="TYK37" s="276"/>
      <c r="TYL37" s="276"/>
      <c r="TYM37" s="276"/>
      <c r="TYN37" s="276"/>
      <c r="TYO37" s="276"/>
      <c r="TYP37" s="276"/>
      <c r="TYQ37" s="276"/>
      <c r="TYR37" s="276"/>
      <c r="TYS37" s="276"/>
      <c r="TYT37" s="276"/>
      <c r="TYU37" s="276"/>
      <c r="TYV37" s="276"/>
      <c r="TYW37" s="276"/>
      <c r="TYX37" s="276"/>
      <c r="TYY37" s="276"/>
      <c r="TYZ37" s="276"/>
      <c r="TZA37" s="276"/>
      <c r="TZB37" s="276"/>
      <c r="TZC37" s="276"/>
      <c r="TZD37" s="276"/>
      <c r="TZE37" s="276"/>
      <c r="TZF37" s="276"/>
      <c r="TZG37" s="276"/>
      <c r="TZH37" s="276"/>
      <c r="TZI37" s="276"/>
      <c r="TZJ37" s="276"/>
      <c r="TZK37" s="276"/>
      <c r="TZL37" s="276"/>
      <c r="TZM37" s="276"/>
      <c r="TZN37" s="276"/>
      <c r="TZO37" s="276"/>
      <c r="TZP37" s="276"/>
      <c r="TZQ37" s="276"/>
      <c r="TZR37" s="276"/>
      <c r="TZS37" s="276"/>
      <c r="TZT37" s="276"/>
      <c r="TZU37" s="276"/>
      <c r="TZV37" s="276"/>
      <c r="TZW37" s="276"/>
      <c r="TZX37" s="276"/>
      <c r="TZY37" s="276"/>
      <c r="TZZ37" s="276"/>
      <c r="UAA37" s="276"/>
      <c r="UAB37" s="276"/>
      <c r="UAC37" s="276"/>
      <c r="UAD37" s="276"/>
      <c r="UAE37" s="276"/>
      <c r="UAF37" s="276"/>
      <c r="UAG37" s="276"/>
      <c r="UAH37" s="276"/>
      <c r="UAI37" s="276"/>
      <c r="UAJ37" s="276"/>
      <c r="UAK37" s="276"/>
      <c r="UAL37" s="276"/>
      <c r="UAM37" s="276"/>
      <c r="UAN37" s="276"/>
      <c r="UAO37" s="276"/>
      <c r="UAP37" s="276"/>
      <c r="UAQ37" s="276"/>
      <c r="UAR37" s="276"/>
      <c r="UAS37" s="276"/>
      <c r="UAT37" s="276"/>
      <c r="UAU37" s="276"/>
      <c r="UAV37" s="276"/>
      <c r="UAW37" s="276"/>
      <c r="UAX37" s="276"/>
      <c r="UAY37" s="276"/>
      <c r="UAZ37" s="276"/>
      <c r="UBA37" s="276"/>
      <c r="UBB37" s="276"/>
      <c r="UBC37" s="276"/>
      <c r="UBD37" s="276"/>
      <c r="UBE37" s="276"/>
      <c r="UBF37" s="276"/>
      <c r="UBG37" s="276"/>
      <c r="UBH37" s="276"/>
      <c r="UBI37" s="276"/>
      <c r="UBJ37" s="276"/>
      <c r="UBK37" s="276"/>
      <c r="UBL37" s="276"/>
      <c r="UBM37" s="276"/>
      <c r="UBN37" s="276"/>
      <c r="UBO37" s="276"/>
      <c r="UBP37" s="276"/>
      <c r="UBQ37" s="276"/>
      <c r="UBR37" s="276"/>
      <c r="UBS37" s="276"/>
      <c r="UBT37" s="276"/>
      <c r="UBU37" s="276"/>
      <c r="UBV37" s="276"/>
      <c r="UBW37" s="276"/>
      <c r="UBX37" s="276"/>
      <c r="UBY37" s="276"/>
      <c r="UBZ37" s="276"/>
      <c r="UCA37" s="276"/>
      <c r="UCB37" s="276"/>
      <c r="UCC37" s="276"/>
      <c r="UCD37" s="276"/>
      <c r="UCE37" s="276"/>
      <c r="UCF37" s="276"/>
      <c r="UCG37" s="276"/>
      <c r="UCH37" s="276"/>
      <c r="UCI37" s="276"/>
      <c r="UCJ37" s="276"/>
      <c r="UCK37" s="276"/>
      <c r="UCL37" s="276"/>
      <c r="UCM37" s="276"/>
      <c r="UCN37" s="276"/>
      <c r="UCO37" s="276"/>
      <c r="UCP37" s="276"/>
      <c r="UCQ37" s="276"/>
      <c r="UCR37" s="276"/>
      <c r="UCS37" s="276"/>
      <c r="UCT37" s="276"/>
      <c r="UCU37" s="276"/>
      <c r="UCV37" s="276"/>
      <c r="UCW37" s="276"/>
      <c r="UCX37" s="276"/>
      <c r="UCY37" s="276"/>
      <c r="UCZ37" s="276"/>
      <c r="UDA37" s="276"/>
      <c r="UDB37" s="276"/>
      <c r="UDC37" s="276"/>
      <c r="UDD37" s="276"/>
      <c r="UDE37" s="276"/>
      <c r="UDF37" s="276"/>
      <c r="UDG37" s="276"/>
      <c r="UDH37" s="276"/>
      <c r="UDI37" s="276"/>
      <c r="UDJ37" s="276"/>
      <c r="UDK37" s="276"/>
      <c r="UDL37" s="276"/>
      <c r="UDM37" s="276"/>
      <c r="UDN37" s="276"/>
      <c r="UDO37" s="276"/>
      <c r="UDP37" s="276"/>
      <c r="UDQ37" s="276"/>
      <c r="UDR37" s="276"/>
      <c r="UDS37" s="276"/>
      <c r="UDT37" s="276"/>
      <c r="UDU37" s="276"/>
      <c r="UDV37" s="276"/>
      <c r="UDW37" s="276"/>
      <c r="UDX37" s="276"/>
      <c r="UDY37" s="276"/>
      <c r="UDZ37" s="276"/>
      <c r="UEA37" s="276"/>
      <c r="UEB37" s="276"/>
      <c r="UEC37" s="276"/>
      <c r="UED37" s="276"/>
      <c r="UEE37" s="276"/>
      <c r="UEF37" s="276"/>
      <c r="UEG37" s="276"/>
      <c r="UEH37" s="276"/>
      <c r="UEI37" s="276"/>
      <c r="UEJ37" s="276"/>
      <c r="UEK37" s="276"/>
      <c r="UEL37" s="276"/>
      <c r="UEM37" s="276"/>
      <c r="UEN37" s="276"/>
      <c r="UEO37" s="276"/>
      <c r="UEP37" s="276"/>
      <c r="UEQ37" s="276"/>
      <c r="UER37" s="276"/>
      <c r="UES37" s="276"/>
      <c r="UET37" s="276"/>
      <c r="UEU37" s="276"/>
      <c r="UEV37" s="276"/>
      <c r="UEW37" s="276"/>
      <c r="UEX37" s="276"/>
      <c r="UEY37" s="276"/>
      <c r="UEZ37" s="276"/>
      <c r="UFA37" s="276"/>
      <c r="UFB37" s="276"/>
      <c r="UFC37" s="276"/>
      <c r="UFD37" s="276"/>
      <c r="UFE37" s="276"/>
      <c r="UFF37" s="276"/>
      <c r="UFG37" s="276"/>
      <c r="UFH37" s="276"/>
      <c r="UFI37" s="276"/>
      <c r="UFJ37" s="276"/>
      <c r="UFK37" s="276"/>
      <c r="UFL37" s="276"/>
      <c r="UFM37" s="276"/>
      <c r="UFN37" s="276"/>
      <c r="UFO37" s="276"/>
      <c r="UFP37" s="276"/>
      <c r="UFQ37" s="276"/>
      <c r="UFR37" s="276"/>
      <c r="UFS37" s="276"/>
      <c r="UFT37" s="276"/>
      <c r="UFU37" s="276"/>
      <c r="UFV37" s="276"/>
      <c r="UFW37" s="276"/>
      <c r="UFX37" s="276"/>
      <c r="UFY37" s="276"/>
      <c r="UFZ37" s="276"/>
      <c r="UGA37" s="276"/>
      <c r="UGB37" s="276"/>
      <c r="UGC37" s="276"/>
      <c r="UGD37" s="276"/>
      <c r="UGE37" s="276"/>
      <c r="UGF37" s="276"/>
      <c r="UGG37" s="276"/>
      <c r="UGH37" s="276"/>
      <c r="UGI37" s="276"/>
      <c r="UGJ37" s="276"/>
      <c r="UGK37" s="276"/>
      <c r="UGL37" s="276"/>
      <c r="UGM37" s="276"/>
      <c r="UGN37" s="276"/>
      <c r="UGO37" s="276"/>
      <c r="UGP37" s="276"/>
      <c r="UGQ37" s="276"/>
      <c r="UGR37" s="276"/>
      <c r="UGS37" s="276"/>
      <c r="UGT37" s="276"/>
      <c r="UGU37" s="276"/>
      <c r="UGV37" s="276"/>
      <c r="UGW37" s="276"/>
      <c r="UGX37" s="276"/>
      <c r="UGY37" s="276"/>
      <c r="UGZ37" s="276"/>
      <c r="UHA37" s="276"/>
      <c r="UHB37" s="276"/>
      <c r="UHC37" s="276"/>
      <c r="UHD37" s="276"/>
      <c r="UHE37" s="276"/>
      <c r="UHF37" s="276"/>
      <c r="UHG37" s="276"/>
      <c r="UHH37" s="276"/>
      <c r="UHI37" s="276"/>
      <c r="UHJ37" s="276"/>
      <c r="UHK37" s="276"/>
      <c r="UHL37" s="276"/>
      <c r="UHM37" s="276"/>
      <c r="UHN37" s="276"/>
      <c r="UHO37" s="276"/>
      <c r="UHP37" s="276"/>
      <c r="UHQ37" s="276"/>
      <c r="UHR37" s="276"/>
      <c r="UHS37" s="276"/>
      <c r="UHT37" s="276"/>
      <c r="UHU37" s="276"/>
      <c r="UHV37" s="276"/>
      <c r="UHW37" s="276"/>
      <c r="UHX37" s="276"/>
      <c r="UHY37" s="276"/>
      <c r="UHZ37" s="276"/>
      <c r="UIA37" s="276"/>
      <c r="UIB37" s="276"/>
      <c r="UIC37" s="276"/>
      <c r="UID37" s="276"/>
      <c r="UIE37" s="276"/>
      <c r="UIF37" s="276"/>
      <c r="UIG37" s="276"/>
      <c r="UIH37" s="276"/>
      <c r="UII37" s="276"/>
      <c r="UIJ37" s="276"/>
      <c r="UIK37" s="276"/>
      <c r="UIL37" s="276"/>
      <c r="UIM37" s="276"/>
      <c r="UIN37" s="276"/>
      <c r="UIO37" s="276"/>
      <c r="UIP37" s="276"/>
      <c r="UIQ37" s="276"/>
      <c r="UIR37" s="276"/>
      <c r="UIS37" s="276"/>
      <c r="UIT37" s="276"/>
      <c r="UIU37" s="276"/>
      <c r="UIV37" s="276"/>
      <c r="UIW37" s="276"/>
      <c r="UIX37" s="276"/>
      <c r="UIY37" s="276"/>
      <c r="UIZ37" s="276"/>
      <c r="UJA37" s="276"/>
      <c r="UJB37" s="276"/>
      <c r="UJC37" s="276"/>
      <c r="UJD37" s="276"/>
      <c r="UJE37" s="276"/>
      <c r="UJF37" s="276"/>
      <c r="UJG37" s="276"/>
      <c r="UJH37" s="276"/>
      <c r="UJI37" s="276"/>
      <c r="UJJ37" s="276"/>
      <c r="UJK37" s="276"/>
      <c r="UJL37" s="276"/>
      <c r="UJM37" s="276"/>
      <c r="UJN37" s="276"/>
      <c r="UJO37" s="276"/>
      <c r="UJP37" s="276"/>
      <c r="UJQ37" s="276"/>
      <c r="UJR37" s="276"/>
      <c r="UJS37" s="276"/>
      <c r="UJT37" s="276"/>
      <c r="UJU37" s="276"/>
      <c r="UJV37" s="276"/>
      <c r="UJW37" s="276"/>
      <c r="UJX37" s="276"/>
      <c r="UJY37" s="276"/>
      <c r="UJZ37" s="276"/>
      <c r="UKA37" s="276"/>
      <c r="UKB37" s="276"/>
      <c r="UKC37" s="276"/>
      <c r="UKD37" s="276"/>
      <c r="UKE37" s="276"/>
      <c r="UKF37" s="276"/>
      <c r="UKG37" s="276"/>
      <c r="UKH37" s="276"/>
      <c r="UKI37" s="276"/>
      <c r="UKJ37" s="276"/>
      <c r="UKK37" s="276"/>
      <c r="UKL37" s="276"/>
      <c r="UKM37" s="276"/>
      <c r="UKN37" s="276"/>
      <c r="UKO37" s="276"/>
      <c r="UKP37" s="276"/>
      <c r="UKQ37" s="276"/>
      <c r="UKR37" s="276"/>
      <c r="UKS37" s="276"/>
      <c r="UKT37" s="276"/>
      <c r="UKU37" s="276"/>
      <c r="UKV37" s="276"/>
      <c r="UKW37" s="276"/>
      <c r="UKX37" s="276"/>
      <c r="UKY37" s="276"/>
      <c r="UKZ37" s="276"/>
      <c r="ULA37" s="276"/>
      <c r="ULB37" s="276"/>
      <c r="ULC37" s="276"/>
      <c r="ULD37" s="276"/>
      <c r="ULE37" s="276"/>
      <c r="ULF37" s="276"/>
      <c r="ULG37" s="276"/>
      <c r="ULH37" s="276"/>
      <c r="ULI37" s="276"/>
      <c r="ULJ37" s="276"/>
      <c r="ULK37" s="276"/>
      <c r="ULL37" s="276"/>
      <c r="ULM37" s="276"/>
      <c r="ULN37" s="276"/>
      <c r="ULO37" s="276"/>
      <c r="ULP37" s="276"/>
      <c r="ULQ37" s="276"/>
      <c r="ULR37" s="276"/>
      <c r="ULS37" s="276"/>
      <c r="ULT37" s="276"/>
      <c r="ULU37" s="276"/>
      <c r="ULV37" s="276"/>
      <c r="ULW37" s="276"/>
      <c r="ULX37" s="276"/>
      <c r="ULY37" s="276"/>
      <c r="ULZ37" s="276"/>
      <c r="UMA37" s="276"/>
      <c r="UMB37" s="276"/>
      <c r="UMC37" s="276"/>
      <c r="UMD37" s="276"/>
      <c r="UME37" s="276"/>
      <c r="UMF37" s="276"/>
      <c r="UMG37" s="276"/>
      <c r="UMH37" s="276"/>
      <c r="UMI37" s="276"/>
      <c r="UMJ37" s="276"/>
      <c r="UMK37" s="276"/>
      <c r="UML37" s="276"/>
      <c r="UMM37" s="276"/>
      <c r="UMN37" s="276"/>
      <c r="UMO37" s="276"/>
      <c r="UMP37" s="276"/>
      <c r="UMQ37" s="276"/>
      <c r="UMR37" s="276"/>
      <c r="UMS37" s="276"/>
      <c r="UMT37" s="276"/>
      <c r="UMU37" s="276"/>
      <c r="UMV37" s="276"/>
      <c r="UMW37" s="276"/>
      <c r="UMX37" s="276"/>
      <c r="UMY37" s="276"/>
      <c r="UMZ37" s="276"/>
      <c r="UNA37" s="276"/>
      <c r="UNB37" s="276"/>
      <c r="UNC37" s="276"/>
      <c r="UND37" s="276"/>
      <c r="UNE37" s="276"/>
      <c r="UNF37" s="276"/>
      <c r="UNG37" s="276"/>
      <c r="UNH37" s="276"/>
      <c r="UNI37" s="276"/>
      <c r="UNJ37" s="276"/>
      <c r="UNK37" s="276"/>
      <c r="UNL37" s="276"/>
      <c r="UNM37" s="276"/>
      <c r="UNN37" s="276"/>
      <c r="UNO37" s="276"/>
      <c r="UNP37" s="276"/>
      <c r="UNQ37" s="276"/>
      <c r="UNR37" s="276"/>
      <c r="UNS37" s="276"/>
      <c r="UNT37" s="276"/>
      <c r="UNU37" s="276"/>
      <c r="UNV37" s="276"/>
      <c r="UNW37" s="276"/>
      <c r="UNX37" s="276"/>
      <c r="UNY37" s="276"/>
      <c r="UNZ37" s="276"/>
      <c r="UOA37" s="276"/>
      <c r="UOB37" s="276"/>
      <c r="UOC37" s="276"/>
      <c r="UOD37" s="276"/>
      <c r="UOE37" s="276"/>
      <c r="UOF37" s="276"/>
      <c r="UOG37" s="276"/>
      <c r="UOH37" s="276"/>
      <c r="UOI37" s="276"/>
      <c r="UOJ37" s="276"/>
      <c r="UOK37" s="276"/>
      <c r="UOL37" s="276"/>
      <c r="UOM37" s="276"/>
      <c r="UON37" s="276"/>
      <c r="UOO37" s="276"/>
      <c r="UOP37" s="276"/>
      <c r="UOQ37" s="276"/>
      <c r="UOR37" s="276"/>
      <c r="UOS37" s="276"/>
      <c r="UOT37" s="276"/>
      <c r="UOU37" s="276"/>
      <c r="UOV37" s="276"/>
      <c r="UOW37" s="276"/>
      <c r="UOX37" s="276"/>
      <c r="UOY37" s="276"/>
      <c r="UOZ37" s="276"/>
      <c r="UPA37" s="276"/>
      <c r="UPB37" s="276"/>
      <c r="UPC37" s="276"/>
      <c r="UPD37" s="276"/>
      <c r="UPE37" s="276"/>
      <c r="UPF37" s="276"/>
      <c r="UPG37" s="276"/>
      <c r="UPH37" s="276"/>
      <c r="UPI37" s="276"/>
      <c r="UPJ37" s="276"/>
      <c r="UPK37" s="276"/>
      <c r="UPL37" s="276"/>
      <c r="UPM37" s="276"/>
      <c r="UPN37" s="276"/>
      <c r="UPO37" s="276"/>
      <c r="UPP37" s="276"/>
      <c r="UPQ37" s="276"/>
      <c r="UPR37" s="276"/>
      <c r="UPS37" s="276"/>
      <c r="UPT37" s="276"/>
      <c r="UPU37" s="276"/>
      <c r="UPV37" s="276"/>
      <c r="UPW37" s="276"/>
      <c r="UPX37" s="276"/>
      <c r="UPY37" s="276"/>
      <c r="UPZ37" s="276"/>
      <c r="UQA37" s="276"/>
      <c r="UQB37" s="276"/>
      <c r="UQC37" s="276"/>
      <c r="UQD37" s="276"/>
      <c r="UQE37" s="276"/>
      <c r="UQF37" s="276"/>
      <c r="UQG37" s="276"/>
      <c r="UQH37" s="276"/>
      <c r="UQI37" s="276"/>
      <c r="UQJ37" s="276"/>
      <c r="UQK37" s="276"/>
      <c r="UQL37" s="276"/>
      <c r="UQM37" s="276"/>
      <c r="UQN37" s="276"/>
      <c r="UQO37" s="276"/>
      <c r="UQP37" s="276"/>
      <c r="UQQ37" s="276"/>
      <c r="UQR37" s="276"/>
      <c r="UQS37" s="276"/>
      <c r="UQT37" s="276"/>
      <c r="UQU37" s="276"/>
      <c r="UQV37" s="276"/>
      <c r="UQW37" s="276"/>
      <c r="UQX37" s="276"/>
      <c r="UQY37" s="276"/>
      <c r="UQZ37" s="276"/>
      <c r="URA37" s="276"/>
      <c r="URB37" s="276"/>
      <c r="URC37" s="276"/>
      <c r="URD37" s="276"/>
      <c r="URE37" s="276"/>
      <c r="URF37" s="276"/>
      <c r="URG37" s="276"/>
      <c r="URH37" s="276"/>
      <c r="URI37" s="276"/>
      <c r="URJ37" s="276"/>
      <c r="URK37" s="276"/>
      <c r="URL37" s="276"/>
      <c r="URM37" s="276"/>
      <c r="URN37" s="276"/>
      <c r="URO37" s="276"/>
      <c r="URP37" s="276"/>
      <c r="URQ37" s="276"/>
      <c r="URR37" s="276"/>
      <c r="URS37" s="276"/>
      <c r="URT37" s="276"/>
      <c r="URU37" s="276"/>
      <c r="URV37" s="276"/>
      <c r="URW37" s="276"/>
      <c r="URX37" s="276"/>
      <c r="URY37" s="276"/>
      <c r="URZ37" s="276"/>
      <c r="USA37" s="276"/>
      <c r="USB37" s="276"/>
      <c r="USC37" s="276"/>
      <c r="USD37" s="276"/>
      <c r="USE37" s="276"/>
      <c r="USF37" s="276"/>
      <c r="USG37" s="276"/>
      <c r="USH37" s="276"/>
      <c r="USI37" s="276"/>
      <c r="USJ37" s="276"/>
      <c r="USK37" s="276"/>
      <c r="USL37" s="276"/>
      <c r="USM37" s="276"/>
      <c r="USN37" s="276"/>
      <c r="USO37" s="276"/>
      <c r="USP37" s="276"/>
      <c r="USQ37" s="276"/>
      <c r="USR37" s="276"/>
      <c r="USS37" s="276"/>
      <c r="UST37" s="276"/>
      <c r="USU37" s="276"/>
      <c r="USV37" s="276"/>
      <c r="USW37" s="276"/>
      <c r="USX37" s="276"/>
      <c r="USY37" s="276"/>
      <c r="USZ37" s="276"/>
      <c r="UTA37" s="276"/>
      <c r="UTB37" s="276"/>
      <c r="UTC37" s="276"/>
      <c r="UTD37" s="276"/>
      <c r="UTE37" s="276"/>
      <c r="UTF37" s="276"/>
      <c r="UTG37" s="276"/>
      <c r="UTH37" s="276"/>
      <c r="UTI37" s="276"/>
      <c r="UTJ37" s="276"/>
      <c r="UTK37" s="276"/>
      <c r="UTL37" s="276"/>
      <c r="UTM37" s="276"/>
      <c r="UTN37" s="276"/>
      <c r="UTO37" s="276"/>
      <c r="UTP37" s="276"/>
      <c r="UTQ37" s="276"/>
      <c r="UTR37" s="276"/>
      <c r="UTS37" s="276"/>
      <c r="UTT37" s="276"/>
      <c r="UTU37" s="276"/>
      <c r="UTV37" s="276"/>
      <c r="UTW37" s="276"/>
      <c r="UTX37" s="276"/>
      <c r="UTY37" s="276"/>
      <c r="UTZ37" s="276"/>
      <c r="UUA37" s="276"/>
      <c r="UUB37" s="276"/>
      <c r="UUC37" s="276"/>
      <c r="UUD37" s="276"/>
      <c r="UUE37" s="276"/>
      <c r="UUF37" s="276"/>
      <c r="UUG37" s="276"/>
      <c r="UUH37" s="276"/>
      <c r="UUI37" s="276"/>
      <c r="UUJ37" s="276"/>
      <c r="UUK37" s="276"/>
      <c r="UUL37" s="276"/>
      <c r="UUM37" s="276"/>
      <c r="UUN37" s="276"/>
      <c r="UUO37" s="276"/>
      <c r="UUP37" s="276"/>
      <c r="UUQ37" s="276"/>
      <c r="UUR37" s="276"/>
      <c r="UUS37" s="276"/>
      <c r="UUT37" s="276"/>
      <c r="UUU37" s="276"/>
      <c r="UUV37" s="276"/>
      <c r="UUW37" s="276"/>
      <c r="UUX37" s="276"/>
      <c r="UUY37" s="276"/>
      <c r="UUZ37" s="276"/>
      <c r="UVA37" s="276"/>
      <c r="UVB37" s="276"/>
      <c r="UVC37" s="276"/>
      <c r="UVD37" s="276"/>
      <c r="UVE37" s="276"/>
      <c r="UVF37" s="276"/>
      <c r="UVG37" s="276"/>
      <c r="UVH37" s="276"/>
      <c r="UVI37" s="276"/>
      <c r="UVJ37" s="276"/>
      <c r="UVK37" s="276"/>
      <c r="UVL37" s="276"/>
      <c r="UVM37" s="276"/>
      <c r="UVN37" s="276"/>
      <c r="UVO37" s="276"/>
      <c r="UVP37" s="276"/>
      <c r="UVQ37" s="276"/>
      <c r="UVR37" s="276"/>
      <c r="UVS37" s="276"/>
      <c r="UVT37" s="276"/>
      <c r="UVU37" s="276"/>
      <c r="UVV37" s="276"/>
      <c r="UVW37" s="276"/>
      <c r="UVX37" s="276"/>
      <c r="UVY37" s="276"/>
      <c r="UVZ37" s="276"/>
      <c r="UWA37" s="276"/>
      <c r="UWB37" s="276"/>
      <c r="UWC37" s="276"/>
      <c r="UWD37" s="276"/>
      <c r="UWE37" s="276"/>
      <c r="UWF37" s="276"/>
      <c r="UWG37" s="276"/>
      <c r="UWH37" s="276"/>
      <c r="UWI37" s="276"/>
      <c r="UWJ37" s="276"/>
      <c r="UWK37" s="276"/>
      <c r="UWL37" s="276"/>
      <c r="UWM37" s="276"/>
      <c r="UWN37" s="276"/>
      <c r="UWO37" s="276"/>
      <c r="UWP37" s="276"/>
      <c r="UWQ37" s="276"/>
      <c r="UWR37" s="276"/>
      <c r="UWS37" s="276"/>
      <c r="UWT37" s="276"/>
      <c r="UWU37" s="276"/>
      <c r="UWV37" s="276"/>
      <c r="UWW37" s="276"/>
      <c r="UWX37" s="276"/>
      <c r="UWY37" s="276"/>
      <c r="UWZ37" s="276"/>
      <c r="UXA37" s="276"/>
      <c r="UXB37" s="276"/>
      <c r="UXC37" s="276"/>
      <c r="UXD37" s="276"/>
      <c r="UXE37" s="276"/>
      <c r="UXF37" s="276"/>
      <c r="UXG37" s="276"/>
      <c r="UXH37" s="276"/>
      <c r="UXI37" s="276"/>
      <c r="UXJ37" s="276"/>
      <c r="UXK37" s="276"/>
      <c r="UXL37" s="276"/>
      <c r="UXM37" s="276"/>
      <c r="UXN37" s="276"/>
      <c r="UXO37" s="276"/>
      <c r="UXP37" s="276"/>
      <c r="UXQ37" s="276"/>
      <c r="UXR37" s="276"/>
      <c r="UXS37" s="276"/>
      <c r="UXT37" s="276"/>
      <c r="UXU37" s="276"/>
      <c r="UXV37" s="276"/>
      <c r="UXW37" s="276"/>
      <c r="UXX37" s="276"/>
      <c r="UXY37" s="276"/>
      <c r="UXZ37" s="276"/>
      <c r="UYA37" s="276"/>
      <c r="UYB37" s="276"/>
      <c r="UYC37" s="276"/>
      <c r="UYD37" s="276"/>
      <c r="UYE37" s="276"/>
      <c r="UYF37" s="276"/>
      <c r="UYG37" s="276"/>
      <c r="UYH37" s="276"/>
      <c r="UYI37" s="276"/>
      <c r="UYJ37" s="276"/>
      <c r="UYK37" s="276"/>
      <c r="UYL37" s="276"/>
      <c r="UYM37" s="276"/>
      <c r="UYN37" s="276"/>
      <c r="UYO37" s="276"/>
      <c r="UYP37" s="276"/>
      <c r="UYQ37" s="276"/>
      <c r="UYR37" s="276"/>
      <c r="UYS37" s="276"/>
      <c r="UYT37" s="276"/>
      <c r="UYU37" s="276"/>
      <c r="UYV37" s="276"/>
      <c r="UYW37" s="276"/>
      <c r="UYX37" s="276"/>
      <c r="UYY37" s="276"/>
      <c r="UYZ37" s="276"/>
      <c r="UZA37" s="276"/>
      <c r="UZB37" s="276"/>
      <c r="UZC37" s="276"/>
      <c r="UZD37" s="276"/>
      <c r="UZE37" s="276"/>
      <c r="UZF37" s="276"/>
      <c r="UZG37" s="276"/>
      <c r="UZH37" s="276"/>
      <c r="UZI37" s="276"/>
      <c r="UZJ37" s="276"/>
      <c r="UZK37" s="276"/>
      <c r="UZL37" s="276"/>
      <c r="UZM37" s="276"/>
      <c r="UZN37" s="276"/>
      <c r="UZO37" s="276"/>
      <c r="UZP37" s="276"/>
      <c r="UZQ37" s="276"/>
      <c r="UZR37" s="276"/>
      <c r="UZS37" s="276"/>
      <c r="UZT37" s="276"/>
      <c r="UZU37" s="276"/>
      <c r="UZV37" s="276"/>
      <c r="UZW37" s="276"/>
      <c r="UZX37" s="276"/>
      <c r="UZY37" s="276"/>
      <c r="UZZ37" s="276"/>
      <c r="VAA37" s="276"/>
      <c r="VAB37" s="276"/>
      <c r="VAC37" s="276"/>
      <c r="VAD37" s="276"/>
      <c r="VAE37" s="276"/>
      <c r="VAF37" s="276"/>
      <c r="VAG37" s="276"/>
      <c r="VAH37" s="276"/>
      <c r="VAI37" s="276"/>
      <c r="VAJ37" s="276"/>
      <c r="VAK37" s="276"/>
      <c r="VAL37" s="276"/>
      <c r="VAM37" s="276"/>
      <c r="VAN37" s="276"/>
      <c r="VAO37" s="276"/>
      <c r="VAP37" s="276"/>
      <c r="VAQ37" s="276"/>
      <c r="VAR37" s="276"/>
      <c r="VAS37" s="276"/>
      <c r="VAT37" s="276"/>
      <c r="VAU37" s="276"/>
      <c r="VAV37" s="276"/>
      <c r="VAW37" s="276"/>
      <c r="VAX37" s="276"/>
      <c r="VAY37" s="276"/>
      <c r="VAZ37" s="276"/>
      <c r="VBA37" s="276"/>
      <c r="VBB37" s="276"/>
      <c r="VBC37" s="276"/>
      <c r="VBD37" s="276"/>
      <c r="VBE37" s="276"/>
      <c r="VBF37" s="276"/>
      <c r="VBG37" s="276"/>
      <c r="VBH37" s="276"/>
      <c r="VBI37" s="276"/>
      <c r="VBJ37" s="276"/>
      <c r="VBK37" s="276"/>
      <c r="VBL37" s="276"/>
      <c r="VBM37" s="276"/>
      <c r="VBN37" s="276"/>
      <c r="VBO37" s="276"/>
      <c r="VBP37" s="276"/>
      <c r="VBQ37" s="276"/>
      <c r="VBR37" s="276"/>
      <c r="VBS37" s="276"/>
      <c r="VBT37" s="276"/>
      <c r="VBU37" s="276"/>
      <c r="VBV37" s="276"/>
      <c r="VBW37" s="276"/>
      <c r="VBX37" s="276"/>
      <c r="VBY37" s="276"/>
      <c r="VBZ37" s="276"/>
      <c r="VCA37" s="276"/>
      <c r="VCB37" s="276"/>
      <c r="VCC37" s="276"/>
      <c r="VCD37" s="276"/>
      <c r="VCE37" s="276"/>
      <c r="VCF37" s="276"/>
      <c r="VCG37" s="276"/>
      <c r="VCH37" s="276"/>
      <c r="VCI37" s="276"/>
      <c r="VCJ37" s="276"/>
      <c r="VCK37" s="276"/>
      <c r="VCL37" s="276"/>
      <c r="VCM37" s="276"/>
      <c r="VCN37" s="276"/>
      <c r="VCO37" s="276"/>
      <c r="VCP37" s="276"/>
      <c r="VCQ37" s="276"/>
      <c r="VCR37" s="276"/>
      <c r="VCS37" s="276"/>
      <c r="VCT37" s="276"/>
      <c r="VCU37" s="276"/>
      <c r="VCV37" s="276"/>
      <c r="VCW37" s="276"/>
      <c r="VCX37" s="276"/>
      <c r="VCY37" s="276"/>
      <c r="VCZ37" s="276"/>
      <c r="VDA37" s="276"/>
      <c r="VDB37" s="276"/>
      <c r="VDC37" s="276"/>
      <c r="VDD37" s="276"/>
      <c r="VDE37" s="276"/>
      <c r="VDF37" s="276"/>
      <c r="VDG37" s="276"/>
      <c r="VDH37" s="276"/>
      <c r="VDI37" s="276"/>
      <c r="VDJ37" s="276"/>
      <c r="VDK37" s="276"/>
      <c r="VDL37" s="276"/>
      <c r="VDM37" s="276"/>
      <c r="VDN37" s="276"/>
      <c r="VDO37" s="276"/>
      <c r="VDP37" s="276"/>
      <c r="VDQ37" s="276"/>
      <c r="VDR37" s="276"/>
      <c r="VDS37" s="276"/>
      <c r="VDT37" s="276"/>
      <c r="VDU37" s="276"/>
      <c r="VDV37" s="276"/>
      <c r="VDW37" s="276"/>
      <c r="VDX37" s="276"/>
      <c r="VDY37" s="276"/>
      <c r="VDZ37" s="276"/>
      <c r="VEA37" s="276"/>
      <c r="VEB37" s="276"/>
      <c r="VEC37" s="276"/>
      <c r="VED37" s="276"/>
      <c r="VEE37" s="276"/>
      <c r="VEF37" s="276"/>
      <c r="VEG37" s="276"/>
      <c r="VEH37" s="276"/>
      <c r="VEI37" s="276"/>
      <c r="VEJ37" s="276"/>
      <c r="VEK37" s="276"/>
      <c r="VEL37" s="276"/>
      <c r="VEM37" s="276"/>
      <c r="VEN37" s="276"/>
      <c r="VEO37" s="276"/>
      <c r="VEP37" s="276"/>
      <c r="VEQ37" s="276"/>
      <c r="VER37" s="276"/>
      <c r="VES37" s="276"/>
      <c r="VET37" s="276"/>
      <c r="VEU37" s="276"/>
      <c r="VEV37" s="276"/>
      <c r="VEW37" s="276"/>
      <c r="VEX37" s="276"/>
      <c r="VEY37" s="276"/>
      <c r="VEZ37" s="276"/>
      <c r="VFA37" s="276"/>
      <c r="VFB37" s="276"/>
      <c r="VFC37" s="276"/>
      <c r="VFD37" s="276"/>
      <c r="VFE37" s="276"/>
      <c r="VFF37" s="276"/>
      <c r="VFG37" s="276"/>
      <c r="VFH37" s="276"/>
      <c r="VFI37" s="276"/>
      <c r="VFJ37" s="276"/>
      <c r="VFK37" s="276"/>
      <c r="VFL37" s="276"/>
      <c r="VFM37" s="276"/>
      <c r="VFN37" s="276"/>
      <c r="VFO37" s="276"/>
      <c r="VFP37" s="276"/>
      <c r="VFQ37" s="276"/>
      <c r="VFR37" s="276"/>
      <c r="VFS37" s="276"/>
      <c r="VFT37" s="276"/>
      <c r="VFU37" s="276"/>
      <c r="VFV37" s="276"/>
      <c r="VFW37" s="276"/>
      <c r="VFX37" s="276"/>
      <c r="VFY37" s="276"/>
      <c r="VFZ37" s="276"/>
      <c r="VGA37" s="276"/>
      <c r="VGB37" s="276"/>
      <c r="VGC37" s="276"/>
      <c r="VGD37" s="276"/>
      <c r="VGE37" s="276"/>
      <c r="VGF37" s="276"/>
      <c r="VGG37" s="276"/>
      <c r="VGH37" s="276"/>
      <c r="VGI37" s="276"/>
      <c r="VGJ37" s="276"/>
      <c r="VGK37" s="276"/>
      <c r="VGL37" s="276"/>
      <c r="VGM37" s="276"/>
      <c r="VGN37" s="276"/>
      <c r="VGO37" s="276"/>
      <c r="VGP37" s="276"/>
      <c r="VGQ37" s="276"/>
      <c r="VGR37" s="276"/>
      <c r="VGS37" s="276"/>
      <c r="VGT37" s="276"/>
      <c r="VGU37" s="276"/>
      <c r="VGV37" s="276"/>
      <c r="VGW37" s="276"/>
      <c r="VGX37" s="276"/>
      <c r="VGY37" s="276"/>
      <c r="VGZ37" s="276"/>
      <c r="VHA37" s="276"/>
      <c r="VHB37" s="276"/>
      <c r="VHC37" s="276"/>
      <c r="VHD37" s="276"/>
      <c r="VHE37" s="276"/>
      <c r="VHF37" s="276"/>
      <c r="VHG37" s="276"/>
      <c r="VHH37" s="276"/>
      <c r="VHI37" s="276"/>
      <c r="VHJ37" s="276"/>
      <c r="VHK37" s="276"/>
      <c r="VHL37" s="276"/>
      <c r="VHM37" s="276"/>
      <c r="VHN37" s="276"/>
      <c r="VHO37" s="276"/>
      <c r="VHP37" s="276"/>
      <c r="VHQ37" s="276"/>
      <c r="VHR37" s="276"/>
      <c r="VHS37" s="276"/>
      <c r="VHT37" s="276"/>
      <c r="VHU37" s="276"/>
      <c r="VHV37" s="276"/>
      <c r="VHW37" s="276"/>
      <c r="VHX37" s="276"/>
      <c r="VHY37" s="276"/>
      <c r="VHZ37" s="276"/>
      <c r="VIA37" s="276"/>
      <c r="VIB37" s="276"/>
      <c r="VIC37" s="276"/>
      <c r="VID37" s="276"/>
      <c r="VIE37" s="276"/>
      <c r="VIF37" s="276"/>
      <c r="VIG37" s="276"/>
      <c r="VIH37" s="276"/>
      <c r="VII37" s="276"/>
      <c r="VIJ37" s="276"/>
      <c r="VIK37" s="276"/>
      <c r="VIL37" s="276"/>
      <c r="VIM37" s="276"/>
      <c r="VIN37" s="276"/>
      <c r="VIO37" s="276"/>
      <c r="VIP37" s="276"/>
      <c r="VIQ37" s="276"/>
      <c r="VIR37" s="276"/>
      <c r="VIS37" s="276"/>
      <c r="VIT37" s="276"/>
      <c r="VIU37" s="276"/>
      <c r="VIV37" s="276"/>
      <c r="VIW37" s="276"/>
      <c r="VIX37" s="276"/>
      <c r="VIY37" s="276"/>
      <c r="VIZ37" s="276"/>
      <c r="VJA37" s="276"/>
      <c r="VJB37" s="276"/>
      <c r="VJC37" s="276"/>
      <c r="VJD37" s="276"/>
      <c r="VJE37" s="276"/>
      <c r="VJF37" s="276"/>
      <c r="VJG37" s="276"/>
      <c r="VJH37" s="276"/>
      <c r="VJI37" s="276"/>
      <c r="VJJ37" s="276"/>
      <c r="VJK37" s="276"/>
      <c r="VJL37" s="276"/>
      <c r="VJM37" s="276"/>
      <c r="VJN37" s="276"/>
      <c r="VJO37" s="276"/>
      <c r="VJP37" s="276"/>
      <c r="VJQ37" s="276"/>
      <c r="VJR37" s="276"/>
      <c r="VJS37" s="276"/>
      <c r="VJT37" s="276"/>
      <c r="VJU37" s="276"/>
      <c r="VJV37" s="276"/>
      <c r="VJW37" s="276"/>
      <c r="VJX37" s="276"/>
      <c r="VJY37" s="276"/>
      <c r="VJZ37" s="276"/>
      <c r="VKA37" s="276"/>
      <c r="VKB37" s="276"/>
      <c r="VKC37" s="276"/>
      <c r="VKD37" s="276"/>
      <c r="VKE37" s="276"/>
      <c r="VKF37" s="276"/>
      <c r="VKG37" s="276"/>
      <c r="VKH37" s="276"/>
      <c r="VKI37" s="276"/>
      <c r="VKJ37" s="276"/>
      <c r="VKK37" s="276"/>
      <c r="VKL37" s="276"/>
      <c r="VKM37" s="276"/>
      <c r="VKN37" s="276"/>
      <c r="VKO37" s="276"/>
      <c r="VKP37" s="276"/>
      <c r="VKQ37" s="276"/>
      <c r="VKR37" s="276"/>
      <c r="VKS37" s="276"/>
      <c r="VKT37" s="276"/>
      <c r="VKU37" s="276"/>
      <c r="VKV37" s="276"/>
      <c r="VKW37" s="276"/>
      <c r="VKX37" s="276"/>
      <c r="VKY37" s="276"/>
      <c r="VKZ37" s="276"/>
      <c r="VLA37" s="276"/>
      <c r="VLB37" s="276"/>
      <c r="VLC37" s="276"/>
      <c r="VLD37" s="276"/>
      <c r="VLE37" s="276"/>
      <c r="VLF37" s="276"/>
      <c r="VLG37" s="276"/>
      <c r="VLH37" s="276"/>
      <c r="VLI37" s="276"/>
      <c r="VLJ37" s="276"/>
      <c r="VLK37" s="276"/>
      <c r="VLL37" s="276"/>
      <c r="VLM37" s="276"/>
      <c r="VLN37" s="276"/>
      <c r="VLO37" s="276"/>
      <c r="VLP37" s="276"/>
      <c r="VLQ37" s="276"/>
      <c r="VLR37" s="276"/>
      <c r="VLS37" s="276"/>
      <c r="VLT37" s="276"/>
      <c r="VLU37" s="276"/>
      <c r="VLV37" s="276"/>
      <c r="VLW37" s="276"/>
      <c r="VLX37" s="276"/>
      <c r="VLY37" s="276"/>
      <c r="VLZ37" s="276"/>
      <c r="VMA37" s="276"/>
      <c r="VMB37" s="276"/>
      <c r="VMC37" s="276"/>
      <c r="VMD37" s="276"/>
      <c r="VME37" s="276"/>
      <c r="VMF37" s="276"/>
      <c r="VMG37" s="276"/>
      <c r="VMH37" s="276"/>
      <c r="VMI37" s="276"/>
      <c r="VMJ37" s="276"/>
      <c r="VMK37" s="276"/>
      <c r="VML37" s="276"/>
      <c r="VMM37" s="276"/>
      <c r="VMN37" s="276"/>
      <c r="VMO37" s="276"/>
      <c r="VMP37" s="276"/>
      <c r="VMQ37" s="276"/>
      <c r="VMR37" s="276"/>
      <c r="VMS37" s="276"/>
      <c r="VMT37" s="276"/>
      <c r="VMU37" s="276"/>
      <c r="VMV37" s="276"/>
      <c r="VMW37" s="276"/>
      <c r="VMX37" s="276"/>
      <c r="VMY37" s="276"/>
      <c r="VMZ37" s="276"/>
      <c r="VNA37" s="276"/>
      <c r="VNB37" s="276"/>
      <c r="VNC37" s="276"/>
      <c r="VND37" s="276"/>
      <c r="VNE37" s="276"/>
      <c r="VNF37" s="276"/>
      <c r="VNG37" s="276"/>
      <c r="VNH37" s="276"/>
      <c r="VNI37" s="276"/>
      <c r="VNJ37" s="276"/>
      <c r="VNK37" s="276"/>
      <c r="VNL37" s="276"/>
      <c r="VNM37" s="276"/>
      <c r="VNN37" s="276"/>
      <c r="VNO37" s="276"/>
      <c r="VNP37" s="276"/>
      <c r="VNQ37" s="276"/>
      <c r="VNR37" s="276"/>
      <c r="VNS37" s="276"/>
      <c r="VNT37" s="276"/>
      <c r="VNU37" s="276"/>
      <c r="VNV37" s="276"/>
      <c r="VNW37" s="276"/>
      <c r="VNX37" s="276"/>
      <c r="VNY37" s="276"/>
      <c r="VNZ37" s="276"/>
      <c r="VOA37" s="276"/>
      <c r="VOB37" s="276"/>
      <c r="VOC37" s="276"/>
      <c r="VOD37" s="276"/>
      <c r="VOE37" s="276"/>
      <c r="VOF37" s="276"/>
      <c r="VOG37" s="276"/>
      <c r="VOH37" s="276"/>
      <c r="VOI37" s="276"/>
      <c r="VOJ37" s="276"/>
      <c r="VOK37" s="276"/>
      <c r="VOL37" s="276"/>
      <c r="VOM37" s="276"/>
      <c r="VON37" s="276"/>
      <c r="VOO37" s="276"/>
      <c r="VOP37" s="276"/>
      <c r="VOQ37" s="276"/>
      <c r="VOR37" s="276"/>
      <c r="VOS37" s="276"/>
      <c r="VOT37" s="276"/>
      <c r="VOU37" s="276"/>
      <c r="VOV37" s="276"/>
      <c r="VOW37" s="276"/>
      <c r="VOX37" s="276"/>
      <c r="VOY37" s="276"/>
      <c r="VOZ37" s="276"/>
      <c r="VPA37" s="276"/>
      <c r="VPB37" s="276"/>
      <c r="VPC37" s="276"/>
      <c r="VPD37" s="276"/>
      <c r="VPE37" s="276"/>
      <c r="VPF37" s="276"/>
      <c r="VPG37" s="276"/>
      <c r="VPH37" s="276"/>
      <c r="VPI37" s="276"/>
      <c r="VPJ37" s="276"/>
      <c r="VPK37" s="276"/>
      <c r="VPL37" s="276"/>
      <c r="VPM37" s="276"/>
      <c r="VPN37" s="276"/>
      <c r="VPO37" s="276"/>
      <c r="VPP37" s="276"/>
      <c r="VPQ37" s="276"/>
      <c r="VPR37" s="276"/>
      <c r="VPS37" s="276"/>
      <c r="VPT37" s="276"/>
      <c r="VPU37" s="276"/>
      <c r="VPV37" s="276"/>
      <c r="VPW37" s="276"/>
      <c r="VPX37" s="276"/>
      <c r="VPY37" s="276"/>
      <c r="VPZ37" s="276"/>
      <c r="VQA37" s="276"/>
      <c r="VQB37" s="276"/>
      <c r="VQC37" s="276"/>
      <c r="VQD37" s="276"/>
      <c r="VQE37" s="276"/>
      <c r="VQF37" s="276"/>
      <c r="VQG37" s="276"/>
      <c r="VQH37" s="276"/>
      <c r="VQI37" s="276"/>
      <c r="VQJ37" s="276"/>
      <c r="VQK37" s="276"/>
      <c r="VQL37" s="276"/>
      <c r="VQM37" s="276"/>
      <c r="VQN37" s="276"/>
      <c r="VQO37" s="276"/>
      <c r="VQP37" s="276"/>
      <c r="VQQ37" s="276"/>
      <c r="VQR37" s="276"/>
      <c r="VQS37" s="276"/>
      <c r="VQT37" s="276"/>
      <c r="VQU37" s="276"/>
      <c r="VQV37" s="276"/>
      <c r="VQW37" s="276"/>
      <c r="VQX37" s="276"/>
      <c r="VQY37" s="276"/>
      <c r="VQZ37" s="276"/>
      <c r="VRA37" s="276"/>
      <c r="VRB37" s="276"/>
      <c r="VRC37" s="276"/>
      <c r="VRD37" s="276"/>
      <c r="VRE37" s="276"/>
      <c r="VRF37" s="276"/>
      <c r="VRG37" s="276"/>
      <c r="VRH37" s="276"/>
      <c r="VRI37" s="276"/>
      <c r="VRJ37" s="276"/>
      <c r="VRK37" s="276"/>
      <c r="VRL37" s="276"/>
      <c r="VRM37" s="276"/>
      <c r="VRN37" s="276"/>
      <c r="VRO37" s="276"/>
      <c r="VRP37" s="276"/>
      <c r="VRQ37" s="276"/>
      <c r="VRR37" s="276"/>
      <c r="VRS37" s="276"/>
      <c r="VRT37" s="276"/>
      <c r="VRU37" s="276"/>
      <c r="VRV37" s="276"/>
      <c r="VRW37" s="276"/>
      <c r="VRX37" s="276"/>
      <c r="VRY37" s="276"/>
      <c r="VRZ37" s="276"/>
      <c r="VSA37" s="276"/>
      <c r="VSB37" s="276"/>
      <c r="VSC37" s="276"/>
      <c r="VSD37" s="276"/>
      <c r="VSE37" s="276"/>
      <c r="VSF37" s="276"/>
      <c r="VSG37" s="276"/>
      <c r="VSH37" s="276"/>
      <c r="VSI37" s="276"/>
      <c r="VSJ37" s="276"/>
      <c r="VSK37" s="276"/>
      <c r="VSL37" s="276"/>
      <c r="VSM37" s="276"/>
      <c r="VSN37" s="276"/>
      <c r="VSO37" s="276"/>
      <c r="VSP37" s="276"/>
      <c r="VSQ37" s="276"/>
      <c r="VSR37" s="276"/>
      <c r="VSS37" s="276"/>
      <c r="VST37" s="276"/>
      <c r="VSU37" s="276"/>
      <c r="VSV37" s="276"/>
      <c r="VSW37" s="276"/>
      <c r="VSX37" s="276"/>
      <c r="VSY37" s="276"/>
      <c r="VSZ37" s="276"/>
      <c r="VTA37" s="276"/>
      <c r="VTB37" s="276"/>
      <c r="VTC37" s="276"/>
      <c r="VTD37" s="276"/>
      <c r="VTE37" s="276"/>
      <c r="VTF37" s="276"/>
      <c r="VTG37" s="276"/>
      <c r="VTH37" s="276"/>
      <c r="VTI37" s="276"/>
      <c r="VTJ37" s="276"/>
      <c r="VTK37" s="276"/>
      <c r="VTL37" s="276"/>
      <c r="VTM37" s="276"/>
      <c r="VTN37" s="276"/>
      <c r="VTO37" s="276"/>
      <c r="VTP37" s="276"/>
      <c r="VTQ37" s="276"/>
      <c r="VTR37" s="276"/>
      <c r="VTS37" s="276"/>
      <c r="VTT37" s="276"/>
      <c r="VTU37" s="276"/>
      <c r="VTV37" s="276"/>
      <c r="VTW37" s="276"/>
      <c r="VTX37" s="276"/>
      <c r="VTY37" s="276"/>
      <c r="VTZ37" s="276"/>
      <c r="VUA37" s="276"/>
      <c r="VUB37" s="276"/>
      <c r="VUC37" s="276"/>
      <c r="VUD37" s="276"/>
      <c r="VUE37" s="276"/>
      <c r="VUF37" s="276"/>
      <c r="VUG37" s="276"/>
      <c r="VUH37" s="276"/>
      <c r="VUI37" s="276"/>
      <c r="VUJ37" s="276"/>
      <c r="VUK37" s="276"/>
      <c r="VUL37" s="276"/>
      <c r="VUM37" s="276"/>
      <c r="VUN37" s="276"/>
      <c r="VUO37" s="276"/>
      <c r="VUP37" s="276"/>
      <c r="VUQ37" s="276"/>
      <c r="VUR37" s="276"/>
      <c r="VUS37" s="276"/>
      <c r="VUT37" s="276"/>
      <c r="VUU37" s="276"/>
      <c r="VUV37" s="276"/>
      <c r="VUW37" s="276"/>
      <c r="VUX37" s="276"/>
      <c r="VUY37" s="276"/>
      <c r="VUZ37" s="276"/>
      <c r="VVA37" s="276"/>
      <c r="VVB37" s="276"/>
      <c r="VVC37" s="276"/>
      <c r="VVD37" s="276"/>
      <c r="VVE37" s="276"/>
      <c r="VVF37" s="276"/>
      <c r="VVG37" s="276"/>
      <c r="VVH37" s="276"/>
      <c r="VVI37" s="276"/>
      <c r="VVJ37" s="276"/>
      <c r="VVK37" s="276"/>
      <c r="VVL37" s="276"/>
      <c r="VVM37" s="276"/>
      <c r="VVN37" s="276"/>
      <c r="VVO37" s="276"/>
      <c r="VVP37" s="276"/>
      <c r="VVQ37" s="276"/>
      <c r="VVR37" s="276"/>
      <c r="VVS37" s="276"/>
      <c r="VVT37" s="276"/>
      <c r="VVU37" s="276"/>
      <c r="VVV37" s="276"/>
      <c r="VVW37" s="276"/>
      <c r="VVX37" s="276"/>
      <c r="VVY37" s="276"/>
      <c r="VVZ37" s="276"/>
      <c r="VWA37" s="276"/>
      <c r="VWB37" s="276"/>
      <c r="VWC37" s="276"/>
      <c r="VWD37" s="276"/>
      <c r="VWE37" s="276"/>
      <c r="VWF37" s="276"/>
      <c r="VWG37" s="276"/>
      <c r="VWH37" s="276"/>
      <c r="VWI37" s="276"/>
      <c r="VWJ37" s="276"/>
      <c r="VWK37" s="276"/>
      <c r="VWL37" s="276"/>
      <c r="VWM37" s="276"/>
      <c r="VWN37" s="276"/>
      <c r="VWO37" s="276"/>
      <c r="VWP37" s="276"/>
      <c r="VWQ37" s="276"/>
      <c r="VWR37" s="276"/>
      <c r="VWS37" s="276"/>
      <c r="VWT37" s="276"/>
      <c r="VWU37" s="276"/>
      <c r="VWV37" s="276"/>
      <c r="VWW37" s="276"/>
      <c r="VWX37" s="276"/>
      <c r="VWY37" s="276"/>
      <c r="VWZ37" s="276"/>
      <c r="VXA37" s="276"/>
      <c r="VXB37" s="276"/>
      <c r="VXC37" s="276"/>
      <c r="VXD37" s="276"/>
      <c r="VXE37" s="276"/>
      <c r="VXF37" s="276"/>
      <c r="VXG37" s="276"/>
      <c r="VXH37" s="276"/>
      <c r="VXI37" s="276"/>
      <c r="VXJ37" s="276"/>
      <c r="VXK37" s="276"/>
      <c r="VXL37" s="276"/>
      <c r="VXM37" s="276"/>
      <c r="VXN37" s="276"/>
      <c r="VXO37" s="276"/>
      <c r="VXP37" s="276"/>
      <c r="VXQ37" s="276"/>
      <c r="VXR37" s="276"/>
      <c r="VXS37" s="276"/>
      <c r="VXT37" s="276"/>
      <c r="VXU37" s="276"/>
      <c r="VXV37" s="276"/>
      <c r="VXW37" s="276"/>
      <c r="VXX37" s="276"/>
      <c r="VXY37" s="276"/>
      <c r="VXZ37" s="276"/>
      <c r="VYA37" s="276"/>
      <c r="VYB37" s="276"/>
      <c r="VYC37" s="276"/>
      <c r="VYD37" s="276"/>
      <c r="VYE37" s="276"/>
      <c r="VYF37" s="276"/>
      <c r="VYG37" s="276"/>
      <c r="VYH37" s="276"/>
      <c r="VYI37" s="276"/>
      <c r="VYJ37" s="276"/>
      <c r="VYK37" s="276"/>
      <c r="VYL37" s="276"/>
      <c r="VYM37" s="276"/>
      <c r="VYN37" s="276"/>
      <c r="VYO37" s="276"/>
      <c r="VYP37" s="276"/>
      <c r="VYQ37" s="276"/>
      <c r="VYR37" s="276"/>
      <c r="VYS37" s="276"/>
      <c r="VYT37" s="276"/>
      <c r="VYU37" s="276"/>
      <c r="VYV37" s="276"/>
      <c r="VYW37" s="276"/>
      <c r="VYX37" s="276"/>
      <c r="VYY37" s="276"/>
      <c r="VYZ37" s="276"/>
      <c r="VZA37" s="276"/>
      <c r="VZB37" s="276"/>
      <c r="VZC37" s="276"/>
      <c r="VZD37" s="276"/>
      <c r="VZE37" s="276"/>
      <c r="VZF37" s="276"/>
      <c r="VZG37" s="276"/>
      <c r="VZH37" s="276"/>
      <c r="VZI37" s="276"/>
      <c r="VZJ37" s="276"/>
      <c r="VZK37" s="276"/>
      <c r="VZL37" s="276"/>
      <c r="VZM37" s="276"/>
      <c r="VZN37" s="276"/>
      <c r="VZO37" s="276"/>
      <c r="VZP37" s="276"/>
      <c r="VZQ37" s="276"/>
      <c r="VZR37" s="276"/>
      <c r="VZS37" s="276"/>
      <c r="VZT37" s="276"/>
      <c r="VZU37" s="276"/>
      <c r="VZV37" s="276"/>
      <c r="VZW37" s="276"/>
      <c r="VZX37" s="276"/>
      <c r="VZY37" s="276"/>
      <c r="VZZ37" s="276"/>
      <c r="WAA37" s="276"/>
      <c r="WAB37" s="276"/>
      <c r="WAC37" s="276"/>
      <c r="WAD37" s="276"/>
      <c r="WAE37" s="276"/>
      <c r="WAF37" s="276"/>
      <c r="WAG37" s="276"/>
      <c r="WAH37" s="276"/>
      <c r="WAI37" s="276"/>
      <c r="WAJ37" s="276"/>
      <c r="WAK37" s="276"/>
      <c r="WAL37" s="276"/>
      <c r="WAM37" s="276"/>
      <c r="WAN37" s="276"/>
      <c r="WAO37" s="276"/>
      <c r="WAP37" s="276"/>
      <c r="WAQ37" s="276"/>
      <c r="WAR37" s="276"/>
      <c r="WAS37" s="276"/>
      <c r="WAT37" s="276"/>
      <c r="WAU37" s="276"/>
      <c r="WAV37" s="276"/>
      <c r="WAW37" s="276"/>
      <c r="WAX37" s="276"/>
      <c r="WAY37" s="276"/>
      <c r="WAZ37" s="276"/>
      <c r="WBA37" s="276"/>
      <c r="WBB37" s="276"/>
      <c r="WBC37" s="276"/>
      <c r="WBD37" s="276"/>
      <c r="WBE37" s="276"/>
      <c r="WBF37" s="276"/>
      <c r="WBG37" s="276"/>
      <c r="WBH37" s="276"/>
      <c r="WBI37" s="276"/>
      <c r="WBJ37" s="276"/>
      <c r="WBK37" s="276"/>
      <c r="WBL37" s="276"/>
      <c r="WBM37" s="276"/>
      <c r="WBN37" s="276"/>
      <c r="WBO37" s="276"/>
      <c r="WBP37" s="276"/>
      <c r="WBQ37" s="276"/>
      <c r="WBR37" s="276"/>
      <c r="WBS37" s="276"/>
      <c r="WBT37" s="276"/>
      <c r="WBU37" s="276"/>
      <c r="WBV37" s="276"/>
      <c r="WBW37" s="276"/>
      <c r="WBX37" s="276"/>
      <c r="WBY37" s="276"/>
      <c r="WBZ37" s="276"/>
      <c r="WCA37" s="276"/>
      <c r="WCB37" s="276"/>
      <c r="WCC37" s="276"/>
      <c r="WCD37" s="276"/>
      <c r="WCE37" s="276"/>
      <c r="WCF37" s="276"/>
      <c r="WCG37" s="276"/>
      <c r="WCH37" s="276"/>
      <c r="WCI37" s="276"/>
      <c r="WCJ37" s="276"/>
      <c r="WCK37" s="276"/>
      <c r="WCL37" s="276"/>
      <c r="WCM37" s="276"/>
      <c r="WCN37" s="276"/>
      <c r="WCO37" s="276"/>
      <c r="WCP37" s="276"/>
      <c r="WCQ37" s="276"/>
      <c r="WCR37" s="276"/>
      <c r="WCS37" s="276"/>
      <c r="WCT37" s="276"/>
      <c r="WCU37" s="276"/>
      <c r="WCV37" s="276"/>
      <c r="WCW37" s="276"/>
      <c r="WCX37" s="276"/>
      <c r="WCY37" s="276"/>
      <c r="WCZ37" s="276"/>
      <c r="WDA37" s="276"/>
      <c r="WDB37" s="276"/>
      <c r="WDC37" s="276"/>
      <c r="WDD37" s="276"/>
      <c r="WDE37" s="276"/>
      <c r="WDF37" s="276"/>
      <c r="WDG37" s="276"/>
      <c r="WDH37" s="276"/>
      <c r="WDI37" s="276"/>
      <c r="WDJ37" s="276"/>
      <c r="WDK37" s="276"/>
      <c r="WDL37" s="276"/>
      <c r="WDM37" s="276"/>
      <c r="WDN37" s="276"/>
      <c r="WDO37" s="276"/>
      <c r="WDP37" s="276"/>
      <c r="WDQ37" s="276"/>
      <c r="WDR37" s="276"/>
      <c r="WDS37" s="276"/>
      <c r="WDT37" s="276"/>
      <c r="WDU37" s="276"/>
      <c r="WDV37" s="276"/>
      <c r="WDW37" s="276"/>
      <c r="WDX37" s="276"/>
      <c r="WDY37" s="276"/>
      <c r="WDZ37" s="276"/>
      <c r="WEA37" s="276"/>
      <c r="WEB37" s="276"/>
      <c r="WEC37" s="276"/>
      <c r="WED37" s="276"/>
      <c r="WEE37" s="276"/>
      <c r="WEF37" s="276"/>
      <c r="WEG37" s="276"/>
      <c r="WEH37" s="276"/>
      <c r="WEI37" s="276"/>
      <c r="WEJ37" s="276"/>
      <c r="WEK37" s="276"/>
      <c r="WEL37" s="276"/>
      <c r="WEM37" s="276"/>
      <c r="WEN37" s="276"/>
      <c r="WEO37" s="276"/>
      <c r="WEP37" s="276"/>
      <c r="WEQ37" s="276"/>
      <c r="WER37" s="276"/>
      <c r="WES37" s="276"/>
      <c r="WET37" s="276"/>
      <c r="WEU37" s="276"/>
      <c r="WEV37" s="276"/>
      <c r="WEW37" s="276"/>
      <c r="WEX37" s="276"/>
      <c r="WEY37" s="276"/>
      <c r="WEZ37" s="276"/>
      <c r="WFA37" s="276"/>
      <c r="WFB37" s="276"/>
      <c r="WFC37" s="276"/>
      <c r="WFD37" s="276"/>
      <c r="WFE37" s="276"/>
      <c r="WFF37" s="276"/>
      <c r="WFG37" s="276"/>
      <c r="WFH37" s="276"/>
      <c r="WFI37" s="276"/>
      <c r="WFJ37" s="276"/>
      <c r="WFK37" s="276"/>
      <c r="WFL37" s="276"/>
      <c r="WFM37" s="276"/>
      <c r="WFN37" s="276"/>
      <c r="WFO37" s="276"/>
      <c r="WFP37" s="276"/>
      <c r="WFQ37" s="276"/>
      <c r="WFR37" s="276"/>
      <c r="WFS37" s="276"/>
      <c r="WFT37" s="276"/>
      <c r="WFU37" s="276"/>
      <c r="WFV37" s="276"/>
      <c r="WFW37" s="276"/>
      <c r="WFX37" s="276"/>
      <c r="WFY37" s="276"/>
      <c r="WFZ37" s="276"/>
      <c r="WGA37" s="276"/>
      <c r="WGB37" s="276"/>
      <c r="WGC37" s="276"/>
      <c r="WGD37" s="276"/>
      <c r="WGE37" s="276"/>
      <c r="WGF37" s="276"/>
      <c r="WGG37" s="276"/>
      <c r="WGH37" s="276"/>
      <c r="WGI37" s="276"/>
      <c r="WGJ37" s="276"/>
      <c r="WGK37" s="276"/>
      <c r="WGL37" s="276"/>
      <c r="WGM37" s="276"/>
      <c r="WGN37" s="276"/>
      <c r="WGO37" s="276"/>
      <c r="WGP37" s="276"/>
      <c r="WGQ37" s="276"/>
      <c r="WGR37" s="276"/>
      <c r="WGS37" s="276"/>
      <c r="WGT37" s="276"/>
      <c r="WGU37" s="276"/>
      <c r="WGV37" s="276"/>
      <c r="WGW37" s="276"/>
      <c r="WGX37" s="276"/>
      <c r="WGY37" s="276"/>
      <c r="WGZ37" s="276"/>
      <c r="WHA37" s="276"/>
      <c r="WHB37" s="276"/>
      <c r="WHC37" s="276"/>
      <c r="WHD37" s="276"/>
      <c r="WHE37" s="276"/>
      <c r="WHF37" s="276"/>
      <c r="WHG37" s="276"/>
      <c r="WHH37" s="276"/>
      <c r="WHI37" s="276"/>
      <c r="WHJ37" s="276"/>
      <c r="WHK37" s="276"/>
      <c r="WHL37" s="276"/>
      <c r="WHM37" s="276"/>
      <c r="WHN37" s="276"/>
      <c r="WHO37" s="276"/>
      <c r="WHP37" s="276"/>
      <c r="WHQ37" s="276"/>
      <c r="WHR37" s="276"/>
      <c r="WHS37" s="276"/>
      <c r="WHT37" s="276"/>
      <c r="WHU37" s="276"/>
      <c r="WHV37" s="276"/>
      <c r="WHW37" s="276"/>
      <c r="WHX37" s="276"/>
      <c r="WHY37" s="276"/>
      <c r="WHZ37" s="276"/>
      <c r="WIA37" s="276"/>
      <c r="WIB37" s="276"/>
      <c r="WIC37" s="276"/>
      <c r="WID37" s="276"/>
      <c r="WIE37" s="276"/>
      <c r="WIF37" s="276"/>
      <c r="WIG37" s="276"/>
      <c r="WIH37" s="276"/>
      <c r="WII37" s="276"/>
      <c r="WIJ37" s="276"/>
      <c r="WIK37" s="276"/>
      <c r="WIL37" s="276"/>
      <c r="WIM37" s="276"/>
      <c r="WIN37" s="276"/>
      <c r="WIO37" s="276"/>
      <c r="WIP37" s="276"/>
      <c r="WIQ37" s="276"/>
      <c r="WIR37" s="276"/>
      <c r="WIS37" s="276"/>
      <c r="WIT37" s="276"/>
      <c r="WIU37" s="276"/>
      <c r="WIV37" s="276"/>
      <c r="WIW37" s="276"/>
      <c r="WIX37" s="276"/>
      <c r="WIY37" s="276"/>
      <c r="WIZ37" s="276"/>
      <c r="WJA37" s="276"/>
      <c r="WJB37" s="276"/>
      <c r="WJC37" s="276"/>
      <c r="WJD37" s="276"/>
      <c r="WJE37" s="276"/>
      <c r="WJF37" s="276"/>
      <c r="WJG37" s="276"/>
      <c r="WJH37" s="276"/>
      <c r="WJI37" s="276"/>
      <c r="WJJ37" s="276"/>
      <c r="WJK37" s="276"/>
      <c r="WJL37" s="276"/>
      <c r="WJM37" s="276"/>
      <c r="WJN37" s="276"/>
      <c r="WJO37" s="276"/>
      <c r="WJP37" s="276"/>
      <c r="WJQ37" s="276"/>
      <c r="WJR37" s="276"/>
      <c r="WJS37" s="276"/>
      <c r="WJT37" s="276"/>
      <c r="WJU37" s="276"/>
      <c r="WJV37" s="276"/>
      <c r="WJW37" s="276"/>
      <c r="WJX37" s="276"/>
      <c r="WJY37" s="276"/>
      <c r="WJZ37" s="276"/>
      <c r="WKA37" s="276"/>
      <c r="WKB37" s="276"/>
      <c r="WKC37" s="276"/>
      <c r="WKD37" s="276"/>
      <c r="WKE37" s="276"/>
      <c r="WKF37" s="276"/>
      <c r="WKG37" s="276"/>
      <c r="WKH37" s="276"/>
      <c r="WKI37" s="276"/>
      <c r="WKJ37" s="276"/>
      <c r="WKK37" s="276"/>
      <c r="WKL37" s="276"/>
      <c r="WKM37" s="276"/>
      <c r="WKN37" s="276"/>
      <c r="WKO37" s="276"/>
      <c r="WKP37" s="276"/>
      <c r="WKQ37" s="276"/>
      <c r="WKR37" s="276"/>
      <c r="WKS37" s="276"/>
      <c r="WKT37" s="276"/>
      <c r="WKU37" s="276"/>
      <c r="WKV37" s="276"/>
      <c r="WKW37" s="276"/>
      <c r="WKX37" s="276"/>
      <c r="WKY37" s="276"/>
      <c r="WKZ37" s="276"/>
      <c r="WLA37" s="276"/>
      <c r="WLB37" s="276"/>
      <c r="WLC37" s="276"/>
      <c r="WLD37" s="276"/>
      <c r="WLE37" s="276"/>
      <c r="WLF37" s="276"/>
      <c r="WLG37" s="276"/>
      <c r="WLH37" s="276"/>
      <c r="WLI37" s="276"/>
      <c r="WLJ37" s="276"/>
      <c r="WLK37" s="276"/>
      <c r="WLL37" s="276"/>
      <c r="WLM37" s="276"/>
      <c r="WLN37" s="276"/>
      <c r="WLO37" s="276"/>
      <c r="WLP37" s="276"/>
      <c r="WLQ37" s="276"/>
      <c r="WLR37" s="276"/>
      <c r="WLS37" s="276"/>
      <c r="WLT37" s="276"/>
      <c r="WLU37" s="276"/>
      <c r="WLV37" s="276"/>
      <c r="WLW37" s="276"/>
      <c r="WLX37" s="276"/>
      <c r="WLY37" s="276"/>
      <c r="WLZ37" s="276"/>
      <c r="WMA37" s="276"/>
      <c r="WMB37" s="276"/>
      <c r="WMC37" s="276"/>
      <c r="WMD37" s="276"/>
      <c r="WME37" s="276"/>
      <c r="WMF37" s="276"/>
      <c r="WMG37" s="276"/>
      <c r="WMH37" s="276"/>
      <c r="WMI37" s="276"/>
      <c r="WMJ37" s="276"/>
      <c r="WMK37" s="276"/>
      <c r="WML37" s="276"/>
      <c r="WMM37" s="276"/>
      <c r="WMN37" s="276"/>
      <c r="WMO37" s="276"/>
      <c r="WMP37" s="276"/>
      <c r="WMQ37" s="276"/>
      <c r="WMR37" s="276"/>
      <c r="WMS37" s="276"/>
      <c r="WMT37" s="276"/>
      <c r="WMU37" s="276"/>
      <c r="WMV37" s="276"/>
      <c r="WMW37" s="276"/>
      <c r="WMX37" s="276"/>
      <c r="WMY37" s="276"/>
      <c r="WMZ37" s="276"/>
      <c r="WNA37" s="276"/>
      <c r="WNB37" s="276"/>
      <c r="WNC37" s="276"/>
      <c r="WND37" s="276"/>
      <c r="WNE37" s="276"/>
      <c r="WNF37" s="276"/>
      <c r="WNG37" s="276"/>
      <c r="WNH37" s="276"/>
      <c r="WNI37" s="276"/>
      <c r="WNJ37" s="276"/>
      <c r="WNK37" s="276"/>
      <c r="WNL37" s="276"/>
      <c r="WNM37" s="276"/>
      <c r="WNN37" s="276"/>
      <c r="WNO37" s="276"/>
      <c r="WNP37" s="276"/>
      <c r="WNQ37" s="276"/>
      <c r="WNR37" s="276"/>
      <c r="WNS37" s="276"/>
      <c r="WNT37" s="276"/>
      <c r="WNU37" s="276"/>
      <c r="WNV37" s="276"/>
      <c r="WNW37" s="276"/>
      <c r="WNX37" s="276"/>
      <c r="WNY37" s="276"/>
      <c r="WNZ37" s="276"/>
      <c r="WOA37" s="276"/>
      <c r="WOB37" s="276"/>
      <c r="WOC37" s="276"/>
      <c r="WOD37" s="276"/>
      <c r="WOE37" s="276"/>
      <c r="WOF37" s="276"/>
      <c r="WOG37" s="276"/>
      <c r="WOH37" s="276"/>
      <c r="WOI37" s="276"/>
      <c r="WOJ37" s="276"/>
      <c r="WOK37" s="276"/>
      <c r="WOL37" s="276"/>
      <c r="WOM37" s="276"/>
      <c r="WON37" s="276"/>
      <c r="WOO37" s="276"/>
      <c r="WOP37" s="276"/>
      <c r="WOQ37" s="276"/>
      <c r="WOR37" s="276"/>
      <c r="WOS37" s="276"/>
      <c r="WOT37" s="276"/>
      <c r="WOU37" s="276"/>
      <c r="WOV37" s="276"/>
      <c r="WOW37" s="276"/>
      <c r="WOX37" s="276"/>
      <c r="WOY37" s="276"/>
      <c r="WOZ37" s="276"/>
      <c r="WPA37" s="276"/>
      <c r="WPB37" s="276"/>
      <c r="WPC37" s="276"/>
      <c r="WPD37" s="276"/>
      <c r="WPE37" s="276"/>
      <c r="WPF37" s="276"/>
      <c r="WPG37" s="276"/>
      <c r="WPH37" s="276"/>
      <c r="WPI37" s="276"/>
      <c r="WPJ37" s="276"/>
      <c r="WPK37" s="276"/>
      <c r="WPL37" s="276"/>
      <c r="WPM37" s="276"/>
      <c r="WPN37" s="276"/>
      <c r="WPO37" s="276"/>
      <c r="WPP37" s="276"/>
      <c r="WPQ37" s="276"/>
      <c r="WPR37" s="276"/>
      <c r="WPS37" s="276"/>
      <c r="WPT37" s="276"/>
      <c r="WPU37" s="276"/>
      <c r="WPV37" s="276"/>
      <c r="WPW37" s="276"/>
      <c r="WPX37" s="276"/>
      <c r="WPY37" s="276"/>
      <c r="WPZ37" s="276"/>
      <c r="WQA37" s="276"/>
      <c r="WQB37" s="276"/>
      <c r="WQC37" s="276"/>
      <c r="WQD37" s="276"/>
      <c r="WQE37" s="276"/>
      <c r="WQF37" s="276"/>
      <c r="WQG37" s="276"/>
      <c r="WQH37" s="276"/>
      <c r="WQI37" s="276"/>
      <c r="WQJ37" s="276"/>
      <c r="WQK37" s="276"/>
      <c r="WQL37" s="276"/>
      <c r="WQM37" s="276"/>
      <c r="WQN37" s="276"/>
      <c r="WQO37" s="276"/>
      <c r="WQP37" s="276"/>
      <c r="WQQ37" s="276"/>
      <c r="WQR37" s="276"/>
      <c r="WQS37" s="276"/>
      <c r="WQT37" s="276"/>
      <c r="WQU37" s="276"/>
      <c r="WQV37" s="276"/>
      <c r="WQW37" s="276"/>
      <c r="WQX37" s="276"/>
      <c r="WQY37" s="276"/>
      <c r="WQZ37" s="276"/>
      <c r="WRA37" s="276"/>
      <c r="WRB37" s="276"/>
      <c r="WRC37" s="276"/>
      <c r="WRD37" s="276"/>
      <c r="WRE37" s="276"/>
      <c r="WRF37" s="276"/>
      <c r="WRG37" s="276"/>
      <c r="WRH37" s="276"/>
      <c r="WRI37" s="276"/>
      <c r="WRJ37" s="276"/>
      <c r="WRK37" s="276"/>
      <c r="WRL37" s="276"/>
      <c r="WRM37" s="276"/>
      <c r="WRN37" s="276"/>
      <c r="WRO37" s="276"/>
      <c r="WRP37" s="276"/>
      <c r="WRQ37" s="276"/>
      <c r="WRR37" s="276"/>
      <c r="WRS37" s="276"/>
      <c r="WRT37" s="276"/>
      <c r="WRU37" s="276"/>
      <c r="WRV37" s="276"/>
      <c r="WRW37" s="276"/>
      <c r="WRX37" s="276"/>
      <c r="WRY37" s="276"/>
      <c r="WRZ37" s="276"/>
      <c r="WSA37" s="276"/>
      <c r="WSB37" s="276"/>
      <c r="WSC37" s="276"/>
      <c r="WSD37" s="276"/>
      <c r="WSE37" s="276"/>
      <c r="WSF37" s="276"/>
      <c r="WSG37" s="276"/>
      <c r="WSH37" s="276"/>
      <c r="WSI37" s="276"/>
      <c r="WSJ37" s="276"/>
      <c r="WSK37" s="276"/>
      <c r="WSL37" s="276"/>
      <c r="WSM37" s="276"/>
      <c r="WSN37" s="276"/>
      <c r="WSO37" s="276"/>
      <c r="WSP37" s="276"/>
      <c r="WSQ37" s="276"/>
      <c r="WSR37" s="276"/>
      <c r="WSS37" s="276"/>
      <c r="WST37" s="276"/>
      <c r="WSU37" s="276"/>
      <c r="WSV37" s="276"/>
      <c r="WSW37" s="276"/>
      <c r="WSX37" s="276"/>
      <c r="WSY37" s="276"/>
      <c r="WSZ37" s="276"/>
      <c r="WTA37" s="276"/>
      <c r="WTB37" s="276"/>
      <c r="WTC37" s="276"/>
      <c r="WTD37" s="276"/>
      <c r="WTE37" s="276"/>
      <c r="WTF37" s="276"/>
      <c r="WTG37" s="276"/>
      <c r="WTH37" s="276"/>
      <c r="WTI37" s="276"/>
      <c r="WTJ37" s="276"/>
      <c r="WTK37" s="276"/>
      <c r="WTL37" s="276"/>
      <c r="WTM37" s="276"/>
      <c r="WTN37" s="276"/>
      <c r="WTO37" s="276"/>
      <c r="WTP37" s="276"/>
      <c r="WTQ37" s="276"/>
      <c r="WTR37" s="276"/>
      <c r="WTS37" s="276"/>
      <c r="WTT37" s="276"/>
      <c r="WTU37" s="276"/>
      <c r="WTV37" s="276"/>
      <c r="WTW37" s="276"/>
      <c r="WTX37" s="276"/>
      <c r="WTY37" s="276"/>
      <c r="WTZ37" s="276"/>
      <c r="WUA37" s="276"/>
      <c r="WUB37" s="276"/>
      <c r="WUC37" s="276"/>
      <c r="WUD37" s="276"/>
      <c r="WUE37" s="276"/>
      <c r="WUF37" s="276"/>
      <c r="WUG37" s="276"/>
      <c r="WUH37" s="276"/>
      <c r="WUI37" s="276"/>
      <c r="WUJ37" s="276"/>
      <c r="WUK37" s="276"/>
      <c r="WUL37" s="276"/>
      <c r="WUM37" s="276"/>
      <c r="WUN37" s="276"/>
      <c r="WUO37" s="276"/>
      <c r="WUP37" s="276"/>
      <c r="WUQ37" s="276"/>
      <c r="WUR37" s="276"/>
      <c r="WUS37" s="276"/>
      <c r="WUT37" s="276"/>
      <c r="WUU37" s="276"/>
      <c r="WUV37" s="276"/>
      <c r="WUW37" s="276"/>
      <c r="WUX37" s="276"/>
      <c r="WUY37" s="276"/>
      <c r="WUZ37" s="276"/>
      <c r="WVA37" s="276"/>
      <c r="WVB37" s="276"/>
      <c r="WVC37" s="276"/>
      <c r="WVD37" s="276"/>
      <c r="WVE37" s="276"/>
      <c r="WVF37" s="276"/>
      <c r="WVG37" s="276"/>
      <c r="WVH37" s="276"/>
      <c r="WVI37" s="276"/>
      <c r="WVJ37" s="276"/>
      <c r="WVK37" s="276"/>
      <c r="WVL37" s="276"/>
      <c r="WVM37" s="276"/>
      <c r="WVN37" s="276"/>
      <c r="WVO37" s="276"/>
      <c r="WVP37" s="276"/>
      <c r="WVQ37" s="276"/>
      <c r="WVR37" s="276"/>
      <c r="WVS37" s="276"/>
      <c r="WVT37" s="276"/>
      <c r="WVU37" s="276"/>
      <c r="WVV37" s="276"/>
      <c r="WVW37" s="276"/>
      <c r="WVX37" s="276"/>
      <c r="WVY37" s="276"/>
      <c r="WVZ37" s="276"/>
      <c r="WWA37" s="276"/>
      <c r="WWB37" s="276"/>
      <c r="WWC37" s="276"/>
      <c r="WWD37" s="276"/>
      <c r="WWE37" s="276"/>
      <c r="WWF37" s="276"/>
      <c r="WWG37" s="276"/>
      <c r="WWH37" s="276"/>
      <c r="WWI37" s="276"/>
      <c r="WWJ37" s="276"/>
      <c r="WWK37" s="276"/>
      <c r="WWL37" s="276"/>
      <c r="WWM37" s="276"/>
      <c r="WWN37" s="276"/>
      <c r="WWO37" s="276"/>
      <c r="WWP37" s="276"/>
      <c r="WWQ37" s="276"/>
      <c r="WWR37" s="276"/>
      <c r="WWS37" s="276"/>
      <c r="WWT37" s="276"/>
      <c r="WWU37" s="276"/>
      <c r="WWV37" s="276"/>
      <c r="WWW37" s="276"/>
      <c r="WWX37" s="276"/>
      <c r="WWY37" s="276"/>
      <c r="WWZ37" s="276"/>
      <c r="WXA37" s="276"/>
      <c r="WXB37" s="276"/>
      <c r="WXC37" s="276"/>
      <c r="WXD37" s="276"/>
      <c r="WXE37" s="276"/>
      <c r="WXF37" s="276"/>
      <c r="WXG37" s="276"/>
      <c r="WXH37" s="276"/>
      <c r="WXI37" s="276"/>
      <c r="WXJ37" s="276"/>
      <c r="WXK37" s="276"/>
      <c r="WXL37" s="276"/>
      <c r="WXM37" s="276"/>
      <c r="WXN37" s="276"/>
      <c r="WXO37" s="276"/>
      <c r="WXP37" s="276"/>
      <c r="WXQ37" s="276"/>
      <c r="WXR37" s="276"/>
      <c r="WXS37" s="276"/>
      <c r="WXT37" s="276"/>
      <c r="WXU37" s="276"/>
      <c r="WXV37" s="276"/>
      <c r="WXW37" s="276"/>
      <c r="WXX37" s="276"/>
      <c r="WXY37" s="276"/>
      <c r="WXZ37" s="276"/>
      <c r="WYA37" s="276"/>
      <c r="WYB37" s="276"/>
      <c r="WYC37" s="276"/>
      <c r="WYD37" s="276"/>
      <c r="WYE37" s="276"/>
      <c r="WYF37" s="276"/>
      <c r="WYG37" s="276"/>
      <c r="WYH37" s="276"/>
      <c r="WYI37" s="276"/>
      <c r="WYJ37" s="276"/>
      <c r="WYK37" s="276"/>
      <c r="WYL37" s="276"/>
      <c r="WYM37" s="276"/>
      <c r="WYN37" s="276"/>
      <c r="WYO37" s="276"/>
      <c r="WYP37" s="276"/>
      <c r="WYQ37" s="276"/>
      <c r="WYR37" s="276"/>
      <c r="WYS37" s="276"/>
      <c r="WYT37" s="276"/>
      <c r="WYU37" s="276"/>
      <c r="WYV37" s="276"/>
      <c r="WYW37" s="276"/>
      <c r="WYX37" s="276"/>
      <c r="WYY37" s="276"/>
      <c r="WYZ37" s="276"/>
      <c r="WZA37" s="276"/>
      <c r="WZB37" s="276"/>
      <c r="WZC37" s="276"/>
      <c r="WZD37" s="276"/>
      <c r="WZE37" s="276"/>
      <c r="WZF37" s="276"/>
      <c r="WZG37" s="276"/>
      <c r="WZH37" s="276"/>
      <c r="WZI37" s="276"/>
      <c r="WZJ37" s="276"/>
      <c r="WZK37" s="276"/>
      <c r="WZL37" s="276"/>
      <c r="WZM37" s="276"/>
      <c r="WZN37" s="276"/>
      <c r="WZO37" s="276"/>
      <c r="WZP37" s="276"/>
      <c r="WZQ37" s="276"/>
      <c r="WZR37" s="276"/>
      <c r="WZS37" s="276"/>
      <c r="WZT37" s="276"/>
      <c r="WZU37" s="276"/>
      <c r="WZV37" s="276"/>
      <c r="WZW37" s="276"/>
      <c r="WZX37" s="276"/>
      <c r="WZY37" s="276"/>
      <c r="WZZ37" s="276"/>
      <c r="XAA37" s="276"/>
      <c r="XAB37" s="276"/>
      <c r="XAC37" s="276"/>
      <c r="XAD37" s="276"/>
      <c r="XAE37" s="276"/>
      <c r="XAF37" s="276"/>
      <c r="XAG37" s="276"/>
      <c r="XAH37" s="276"/>
      <c r="XAI37" s="276"/>
      <c r="XAJ37" s="276"/>
      <c r="XAK37" s="276"/>
      <c r="XAL37" s="276"/>
      <c r="XAM37" s="276"/>
      <c r="XAN37" s="276"/>
      <c r="XAO37" s="276"/>
      <c r="XAP37" s="276"/>
      <c r="XAQ37" s="276"/>
      <c r="XAR37" s="276"/>
      <c r="XAS37" s="276"/>
      <c r="XAT37" s="276"/>
      <c r="XAU37" s="276"/>
      <c r="XAV37" s="276"/>
      <c r="XAW37" s="276"/>
      <c r="XAX37" s="276"/>
      <c r="XAY37" s="276"/>
      <c r="XAZ37" s="276"/>
      <c r="XBA37" s="276"/>
      <c r="XBB37" s="276"/>
      <c r="XBC37" s="276"/>
      <c r="XBD37" s="276"/>
      <c r="XBE37" s="276"/>
      <c r="XBF37" s="276"/>
      <c r="XBG37" s="276"/>
      <c r="XBH37" s="276"/>
      <c r="XBI37" s="276"/>
      <c r="XBJ37" s="276"/>
      <c r="XBK37" s="276"/>
      <c r="XBL37" s="276"/>
      <c r="XBM37" s="276"/>
      <c r="XBN37" s="276"/>
      <c r="XBO37" s="276"/>
      <c r="XBP37" s="276"/>
      <c r="XBQ37" s="276"/>
      <c r="XBR37" s="276"/>
      <c r="XBS37" s="276"/>
      <c r="XBT37" s="276"/>
      <c r="XBU37" s="276"/>
      <c r="XBV37" s="276"/>
      <c r="XBW37" s="276"/>
      <c r="XBX37" s="276"/>
      <c r="XBY37" s="276"/>
      <c r="XBZ37" s="276"/>
      <c r="XCA37" s="276"/>
      <c r="XCB37" s="276"/>
      <c r="XCC37" s="276"/>
      <c r="XCD37" s="276"/>
      <c r="XCE37" s="276"/>
      <c r="XCF37" s="276"/>
      <c r="XCG37" s="276"/>
      <c r="XCH37" s="276"/>
      <c r="XCI37" s="276"/>
      <c r="XCJ37" s="276"/>
      <c r="XCK37" s="276"/>
      <c r="XCL37" s="276"/>
      <c r="XCM37" s="276"/>
      <c r="XCN37" s="276"/>
      <c r="XCO37" s="276"/>
      <c r="XCP37" s="276"/>
      <c r="XCQ37" s="276"/>
      <c r="XCR37" s="276"/>
      <c r="XCS37" s="276"/>
      <c r="XCT37" s="276"/>
      <c r="XCU37" s="276"/>
      <c r="XCV37" s="276"/>
      <c r="XCW37" s="276"/>
      <c r="XCX37" s="276"/>
      <c r="XCY37" s="276"/>
      <c r="XCZ37" s="276"/>
      <c r="XDA37" s="276"/>
      <c r="XDB37" s="276"/>
      <c r="XDC37" s="276"/>
      <c r="XDD37" s="276"/>
      <c r="XDE37" s="276"/>
      <c r="XDF37" s="276"/>
      <c r="XDG37" s="276"/>
      <c r="XDH37" s="276"/>
      <c r="XDI37" s="276"/>
      <c r="XDJ37" s="276"/>
      <c r="XDK37" s="276"/>
      <c r="XDL37" s="276"/>
      <c r="XDM37" s="276"/>
      <c r="XDN37" s="276"/>
      <c r="XDO37" s="276"/>
      <c r="XDP37" s="276"/>
      <c r="XDQ37" s="276"/>
      <c r="XDR37" s="276"/>
      <c r="XDS37" s="276"/>
      <c r="XDT37" s="276"/>
      <c r="XDU37" s="276"/>
      <c r="XDV37" s="276"/>
      <c r="XDW37" s="276"/>
      <c r="XDX37" s="276"/>
      <c r="XDY37" s="276"/>
      <c r="XDZ37" s="276"/>
      <c r="XEA37" s="276"/>
      <c r="XEB37" s="276"/>
      <c r="XEC37" s="276"/>
      <c r="XED37" s="276"/>
      <c r="XEE37" s="276"/>
      <c r="XEF37" s="276"/>
      <c r="XEG37" s="276"/>
      <c r="XEH37" s="276"/>
      <c r="XEI37" s="276"/>
      <c r="XEJ37" s="276"/>
      <c r="XEK37" s="276"/>
      <c r="XEL37" s="276"/>
      <c r="XEM37" s="276"/>
      <c r="XEN37" s="276"/>
      <c r="XEO37" s="276"/>
      <c r="XEP37" s="276"/>
      <c r="XEQ37" s="276"/>
      <c r="XER37" s="276"/>
      <c r="XES37" s="276"/>
      <c r="XET37" s="276"/>
      <c r="XEU37" s="276"/>
      <c r="XEV37" s="276"/>
      <c r="XEW37" s="276"/>
      <c r="XEX37" s="276"/>
      <c r="XEY37" s="276"/>
      <c r="XEZ37" s="287"/>
      <c r="XFA37" s="287"/>
      <c r="XFB37" s="287"/>
      <c r="XFC37" s="287"/>
      <c r="XFD37" s="287"/>
    </row>
    <row r="38" spans="1:16384">
      <c r="C38" s="322" t="s">
        <v>253</v>
      </c>
      <c r="D38" s="363"/>
      <c r="E38" s="544"/>
      <c r="F38" s="544"/>
      <c r="G38" s="544"/>
      <c r="H38" s="544"/>
      <c r="I38" s="544"/>
      <c r="J38" s="544"/>
      <c r="K38" s="544"/>
      <c r="L38" s="544"/>
      <c r="M38" s="544"/>
      <c r="N38" s="544"/>
      <c r="Q38" s="544"/>
      <c r="R38" s="544"/>
      <c r="S38" s="544"/>
      <c r="T38" s="544"/>
      <c r="U38" s="544"/>
      <c r="V38" s="544"/>
      <c r="W38" s="544"/>
      <c r="X38" s="544"/>
      <c r="Y38" s="544"/>
      <c r="Z38" s="544"/>
      <c r="AA38" s="544"/>
      <c r="AB38" s="544"/>
      <c r="AC38" s="544"/>
      <c r="AD38" s="544"/>
      <c r="AE38" s="544"/>
      <c r="XEZ38" s="287"/>
      <c r="XFA38" s="287"/>
      <c r="XFB38" s="287"/>
      <c r="XFC38" s="287"/>
      <c r="XFD38" s="287"/>
    </row>
    <row r="39" spans="1:16384">
      <c r="C39" s="303" t="s">
        <v>430</v>
      </c>
      <c r="D39" s="363"/>
      <c r="E39" s="544"/>
      <c r="F39" s="544"/>
      <c r="G39" s="544"/>
      <c r="H39" s="544"/>
      <c r="I39" s="544"/>
      <c r="J39" s="544"/>
      <c r="K39" s="544"/>
      <c r="L39" s="544"/>
      <c r="M39" s="544"/>
      <c r="N39" s="544"/>
      <c r="Q39" s="544"/>
      <c r="R39" s="544"/>
      <c r="S39" s="544"/>
      <c r="T39" s="544"/>
      <c r="U39" s="544"/>
      <c r="V39" s="544"/>
      <c r="W39" s="544"/>
      <c r="X39" s="544"/>
      <c r="Y39" s="544"/>
      <c r="Z39" s="544"/>
      <c r="AA39" s="544"/>
      <c r="AB39" s="544"/>
      <c r="AC39" s="544"/>
      <c r="AD39" s="544"/>
      <c r="AE39" s="544"/>
      <c r="XEZ39" s="287"/>
      <c r="XFA39" s="287"/>
      <c r="XFB39" s="287"/>
      <c r="XFC39" s="287"/>
      <c r="XFD39" s="287"/>
    </row>
    <row r="40" spans="1:16384">
      <c r="C40" s="322" t="s">
        <v>253</v>
      </c>
      <c r="D40" s="363"/>
      <c r="E40" s="544"/>
      <c r="F40" s="544"/>
      <c r="G40" s="544"/>
      <c r="H40" s="544"/>
      <c r="I40" s="544"/>
      <c r="J40" s="544"/>
      <c r="K40" s="544"/>
      <c r="L40" s="544"/>
      <c r="M40" s="544"/>
      <c r="N40" s="544"/>
      <c r="Q40" s="544"/>
      <c r="R40" s="544"/>
      <c r="S40" s="544"/>
      <c r="T40" s="544"/>
      <c r="U40" s="544"/>
      <c r="V40" s="544"/>
      <c r="W40" s="544"/>
      <c r="X40" s="544"/>
      <c r="Y40" s="544"/>
      <c r="Z40" s="544"/>
      <c r="AA40" s="544"/>
      <c r="AB40" s="544"/>
      <c r="AC40" s="544"/>
      <c r="AD40" s="544"/>
      <c r="AE40" s="544"/>
      <c r="XEZ40" s="287"/>
      <c r="XFA40" s="287"/>
      <c r="XFB40" s="287"/>
      <c r="XFC40" s="287"/>
      <c r="XFD40" s="287"/>
    </row>
    <row r="41" spans="1:16384" customFormat="1" ht="14.4">
      <c r="A41" s="276"/>
      <c r="B41" s="276"/>
      <c r="C41" s="545" t="s">
        <v>48</v>
      </c>
      <c r="D41" s="363"/>
      <c r="F41">
        <v>2983.5</v>
      </c>
      <c r="G41">
        <v>3316.4</v>
      </c>
      <c r="H41">
        <v>3632.2</v>
      </c>
    </row>
    <row r="42" spans="1:16384">
      <c r="C42" s="303" t="s">
        <v>187</v>
      </c>
      <c r="D42" s="364">
        <f t="shared" ref="D42:N42" si="24">D41/D35</f>
        <v>0</v>
      </c>
      <c r="E42" s="364">
        <f t="shared" si="24"/>
        <v>0</v>
      </c>
      <c r="F42" s="364">
        <f t="shared" si="24"/>
        <v>0.52437781214848145</v>
      </c>
      <c r="G42" s="364">
        <f t="shared" si="24"/>
        <v>0.53258390878432638</v>
      </c>
      <c r="H42" s="364">
        <f t="shared" si="24"/>
        <v>0.52662713314291509</v>
      </c>
      <c r="I42" s="364">
        <f t="shared" si="24"/>
        <v>0</v>
      </c>
      <c r="J42" s="364">
        <f t="shared" si="24"/>
        <v>0</v>
      </c>
      <c r="K42" s="364">
        <f t="shared" si="24"/>
        <v>0</v>
      </c>
      <c r="L42" s="364">
        <f t="shared" si="24"/>
        <v>0</v>
      </c>
      <c r="M42" s="364">
        <f t="shared" si="24"/>
        <v>0</v>
      </c>
      <c r="N42" s="364">
        <f t="shared" si="24"/>
        <v>0</v>
      </c>
      <c r="Q42" s="544"/>
      <c r="R42" s="544"/>
      <c r="S42" s="544"/>
      <c r="T42" s="544"/>
      <c r="U42" s="544"/>
      <c r="V42" s="544"/>
      <c r="W42" s="544"/>
      <c r="X42" s="544"/>
      <c r="Y42" s="544"/>
      <c r="Z42" s="544"/>
      <c r="AA42" s="544"/>
      <c r="AB42" s="544"/>
      <c r="AC42" s="544"/>
      <c r="AD42" s="544"/>
      <c r="AE42" s="544"/>
      <c r="XEZ42" s="287"/>
      <c r="XFA42" s="287"/>
      <c r="XFB42" s="287"/>
      <c r="XFC42" s="287"/>
      <c r="XFD42" s="287"/>
    </row>
    <row r="43" spans="1:16384">
      <c r="C43" s="303"/>
    </row>
    <row r="44" spans="1:16384" ht="12">
      <c r="C44" s="278" t="s">
        <v>250</v>
      </c>
      <c r="E44" s="287">
        <f>'Cintas PNL'!BF39</f>
        <v>1137.925169709604</v>
      </c>
      <c r="F44" s="287">
        <f>'Cintas PNL'!BG39</f>
        <v>1276.5531781509696</v>
      </c>
      <c r="G44" s="287">
        <f>'Cintas PNL'!BH39</f>
        <v>1358.7178007854511</v>
      </c>
      <c r="H44" s="287">
        <f>'Cintas PNL'!BI39</f>
        <v>1499.6254234754945</v>
      </c>
      <c r="I44" s="287">
        <f>'Cintas PNL'!BJ39</f>
        <v>1490.676331371737</v>
      </c>
      <c r="J44" s="287">
        <f>'Cintas PNL'!BK39</f>
        <v>1467.1210292825597</v>
      </c>
      <c r="K44" s="287">
        <f>'Cintas PNL'!BL39</f>
        <v>1563.1806825435965</v>
      </c>
      <c r="L44" s="287">
        <f>'Cintas PNL'!BM39</f>
        <v>1505.6747079611696</v>
      </c>
      <c r="M44" s="287">
        <f>'Cintas PNL'!BN39</f>
        <v>1479.4106655679077</v>
      </c>
      <c r="N44" s="287">
        <f>'Cintas PNL'!BO39</f>
        <v>1407.9677760001491</v>
      </c>
      <c r="P44" s="287"/>
      <c r="Q44" s="287">
        <f>'Vestis Corporation PNL'!W28</f>
        <v>-19.681473948031314</v>
      </c>
      <c r="R44" s="287">
        <f>'Vestis Corporation PNL'!X28</f>
        <v>14.132973983237914</v>
      </c>
      <c r="S44" s="287">
        <f>'Vestis Corporation PNL'!Y28</f>
        <v>60.055939058839243</v>
      </c>
      <c r="T44" s="287">
        <f>'Vestis Corporation PNL'!Z28</f>
        <v>120.391995516446</v>
      </c>
      <c r="U44" s="287">
        <f>'Vestis Corporation PNL'!AA28</f>
        <v>195.88649055142611</v>
      </c>
      <c r="V44" s="287">
        <f>'Vestis Corporation PNL'!AB28</f>
        <v>277.43390439139392</v>
      </c>
      <c r="W44" s="287">
        <f>'Vestis Corporation PNL'!AC28</f>
        <v>362.78826971681502</v>
      </c>
      <c r="X44" s="287">
        <f>'Vestis Corporation PNL'!AD28</f>
        <v>448.35524174801753</v>
      </c>
      <c r="Y44" s="287">
        <f>'Vestis Corporation PNL'!AE28</f>
        <v>534.62856569275164</v>
      </c>
      <c r="Z44" s="287">
        <f>'Vestis Corporation PNL'!AF28</f>
        <v>511.86648955086167</v>
      </c>
      <c r="AA44" s="287">
        <f>'Vestis Corporation PNL'!AG28</f>
        <v>468.78095012741403</v>
      </c>
      <c r="AB44" s="287">
        <f>'Vestis Corporation PNL'!AH28</f>
        <v>459.45427824157451</v>
      </c>
      <c r="AC44" s="287">
        <f>'Vestis Corporation PNL'!AI28</f>
        <v>451.48363038343064</v>
      </c>
      <c r="AD44" s="287">
        <f>'Vestis Corporation PNL'!AJ28</f>
        <v>434.67651009777052</v>
      </c>
      <c r="AE44" s="287">
        <f>'Vestis Corporation PNL'!AK28</f>
        <v>426.40504166094928</v>
      </c>
      <c r="AG44" s="320">
        <f t="shared" ref="AG44:AU44" si="25">T24*T25</f>
        <v>366.3662415145198</v>
      </c>
      <c r="AH44" s="320">
        <f t="shared" si="25"/>
        <v>544.33851163867735</v>
      </c>
      <c r="AI44" s="320">
        <f t="shared" si="25"/>
        <v>554.76410996072752</v>
      </c>
      <c r="AJ44" s="320">
        <f t="shared" si="25"/>
        <v>614.72872882622528</v>
      </c>
      <c r="AK44" s="320">
        <f t="shared" si="25"/>
        <v>684.85932601648051</v>
      </c>
      <c r="AL44" s="320">
        <f t="shared" si="25"/>
        <v>762.76049752780261</v>
      </c>
      <c r="AM44" s="320">
        <f t="shared" si="25"/>
        <v>842.4324807216168</v>
      </c>
      <c r="AN44" s="320">
        <f t="shared" si="25"/>
        <v>938.31746437891354</v>
      </c>
      <c r="AO44" s="320">
        <f t="shared" si="25"/>
        <v>1042.0373547131219</v>
      </c>
      <c r="AP44" s="320">
        <f t="shared" si="25"/>
        <v>1158.36259365871</v>
      </c>
      <c r="AQ44" s="320" t="e">
        <f t="shared" si="25"/>
        <v>#REF!</v>
      </c>
      <c r="AR44" s="320" t="e">
        <f t="shared" si="25"/>
        <v>#REF!</v>
      </c>
      <c r="AS44" s="320" t="e">
        <f t="shared" si="25"/>
        <v>#REF!</v>
      </c>
      <c r="AT44" s="320" t="e">
        <f t="shared" si="25"/>
        <v>#REF!</v>
      </c>
      <c r="AU44" s="320" t="e">
        <f t="shared" si="25"/>
        <v>#REF!</v>
      </c>
      <c r="AW44" s="287">
        <f t="shared" ref="AW44:BF44" si="26">AG44+Q44+E44</f>
        <v>1484.6099372760925</v>
      </c>
      <c r="AX44" s="287">
        <f t="shared" si="26"/>
        <v>1835.0246637728849</v>
      </c>
      <c r="AY44" s="287">
        <f t="shared" si="26"/>
        <v>1973.5378498050179</v>
      </c>
      <c r="AZ44" s="287">
        <f t="shared" si="26"/>
        <v>2234.7461478181658</v>
      </c>
      <c r="BA44" s="287">
        <f t="shared" si="26"/>
        <v>2371.4221479396438</v>
      </c>
      <c r="BB44" s="287">
        <f t="shared" si="26"/>
        <v>2507.3154312017559</v>
      </c>
      <c r="BC44" s="287">
        <f t="shared" si="26"/>
        <v>2768.4014329820284</v>
      </c>
      <c r="BD44" s="287">
        <f t="shared" si="26"/>
        <v>2892.3474140881008</v>
      </c>
      <c r="BE44" s="287">
        <f t="shared" si="26"/>
        <v>3056.0765859737812</v>
      </c>
      <c r="BF44" s="287">
        <f t="shared" si="26"/>
        <v>3078.196859209721</v>
      </c>
      <c r="BG44" s="287" t="e">
        <f>AQ44+AA44+#REF!</f>
        <v>#REF!</v>
      </c>
      <c r="BH44" s="287" t="e">
        <f>AR44+AB44+#REF!</f>
        <v>#REF!</v>
      </c>
      <c r="BI44" s="287" t="e">
        <f>AS44+AC44+#REF!</f>
        <v>#REF!</v>
      </c>
      <c r="BJ44" s="287" t="e">
        <f>AT44+AD44+#REF!</f>
        <v>#REF!</v>
      </c>
      <c r="BK44" s="287" t="e">
        <f>AU44+AE44+#REF!</f>
        <v>#REF!</v>
      </c>
    </row>
    <row r="45" spans="1:16384">
      <c r="C45" s="303" t="s">
        <v>251</v>
      </c>
      <c r="E45" s="365">
        <f t="shared" ref="E45:N45" si="27">E44/E$35</f>
        <v>0.20163465397529973</v>
      </c>
      <c r="F45" s="365">
        <f t="shared" si="27"/>
        <v>0.22436606758840158</v>
      </c>
      <c r="G45" s="365">
        <f t="shared" si="27"/>
        <v>0.21819781608887925</v>
      </c>
      <c r="H45" s="365">
        <f t="shared" si="27"/>
        <v>0.21742840084607942</v>
      </c>
      <c r="I45" s="365">
        <f t="shared" si="27"/>
        <v>0.1962983661265747</v>
      </c>
      <c r="J45" s="365">
        <f t="shared" si="27"/>
        <v>0.17546848355667685</v>
      </c>
      <c r="K45" s="365">
        <f t="shared" si="27"/>
        <v>0.1698017695503464</v>
      </c>
      <c r="L45" s="365">
        <f t="shared" si="27"/>
        <v>0.14854705265665344</v>
      </c>
      <c r="M45" s="365">
        <f t="shared" si="27"/>
        <v>0.1325627427446241</v>
      </c>
      <c r="N45" s="365">
        <f t="shared" si="27"/>
        <v>0.11458434928352329</v>
      </c>
      <c r="Q45" s="365">
        <f>Q44/Q$35</f>
        <v>-3.0176469694709052E-2</v>
      </c>
      <c r="R45" s="365">
        <f>R44/R$35</f>
        <v>1.8983850610801531E-2</v>
      </c>
      <c r="S45" s="365">
        <f>S44/S$35</f>
        <v>6.814417091631203E-2</v>
      </c>
      <c r="T45" s="365">
        <f>T44/T$35</f>
        <v>0.11730449122182253</v>
      </c>
      <c r="U45" s="365">
        <f>U44/U$35</f>
        <v>0.16646481152733303</v>
      </c>
      <c r="V45" s="365">
        <f t="shared" ref="V45:AC45" si="28">V44/V$35</f>
        <v>0.21562513183284357</v>
      </c>
      <c r="W45" s="365">
        <f t="shared" si="28"/>
        <v>0.26478545213835419</v>
      </c>
      <c r="X45" s="365">
        <f t="shared" si="28"/>
        <v>0.31394577244386457</v>
      </c>
      <c r="Y45" s="365">
        <f t="shared" si="28"/>
        <v>0.36310609274937516</v>
      </c>
      <c r="Z45" s="365">
        <f t="shared" si="28"/>
        <v>0.41226641305488571</v>
      </c>
      <c r="AA45" s="365">
        <f t="shared" si="28"/>
        <v>0.44142673336039612</v>
      </c>
      <c r="AB45" s="365">
        <f t="shared" si="28"/>
        <v>0.47058705366590659</v>
      </c>
      <c r="AC45" s="365">
        <f t="shared" si="28"/>
        <v>0.49974737397141722</v>
      </c>
      <c r="AD45" s="365">
        <f>AD44/AD$35</f>
        <v>0.52890769427692774</v>
      </c>
      <c r="AE45" s="365">
        <f>AE44/AE$35</f>
        <v>0.55806801458243804</v>
      </c>
      <c r="AW45" s="321">
        <f t="shared" ref="AW45:BK45" si="29">AW44/AW35</f>
        <v>0.23581285076359487</v>
      </c>
      <c r="AX45" s="321">
        <f t="shared" si="29"/>
        <v>0.28520418046721796</v>
      </c>
      <c r="AY45" s="321">
        <f t="shared" si="29"/>
        <v>0.27763823827630107</v>
      </c>
      <c r="AZ45" s="321">
        <f t="shared" si="29"/>
        <v>0.28204311110528263</v>
      </c>
      <c r="BA45" s="321">
        <f t="shared" si="29"/>
        <v>0.27038078556717082</v>
      </c>
      <c r="BB45" s="321">
        <f t="shared" si="29"/>
        <v>0.25988428577444445</v>
      </c>
      <c r="BC45" s="321">
        <f t="shared" si="29"/>
        <v>0.26176170681599298</v>
      </c>
      <c r="BD45" s="321">
        <f t="shared" si="29"/>
        <v>0.25011345602653695</v>
      </c>
      <c r="BE45" s="321">
        <f t="shared" si="29"/>
        <v>0.24192262724243496</v>
      </c>
      <c r="BF45" s="321">
        <f t="shared" si="29"/>
        <v>0.22752243660792687</v>
      </c>
      <c r="BG45" s="321" t="e">
        <f t="shared" si="29"/>
        <v>#REF!</v>
      </c>
      <c r="BH45" s="321" t="e">
        <f t="shared" si="29"/>
        <v>#REF!</v>
      </c>
      <c r="BI45" s="321" t="e">
        <f t="shared" si="29"/>
        <v>#REF!</v>
      </c>
      <c r="BJ45" s="321" t="e">
        <f t="shared" si="29"/>
        <v>#REF!</v>
      </c>
      <c r="BK45" s="321" t="e">
        <f t="shared" si="29"/>
        <v>#REF!</v>
      </c>
    </row>
    <row r="47" spans="1:16384">
      <c r="C47" s="285" t="s">
        <v>252</v>
      </c>
      <c r="E47" s="287">
        <f>'Cintas PNL'!BF38*-1</f>
        <v>-291.58660479003669</v>
      </c>
      <c r="F47" s="287">
        <f>'Cintas PNL'!BG38*-1</f>
        <v>-320.68449769196076</v>
      </c>
      <c r="G47" s="287">
        <f>'Cintas PNL'!BH38*-1</f>
        <v>-285.19363075114148</v>
      </c>
      <c r="H47" s="287">
        <f>'Cintas PNL'!BI38*-1</f>
        <v>-288.73944302840545</v>
      </c>
      <c r="I47" s="287">
        <f>'Cintas PNL'!BJ38*-1</f>
        <v>-287.01637550154248</v>
      </c>
      <c r="J47" s="287">
        <f>'Cintas PNL'!BK38*-1</f>
        <v>-282.48101307094817</v>
      </c>
      <c r="K47" s="287">
        <f>'Cintas PNL'!BL38*-1</f>
        <v>-277.98766321376263</v>
      </c>
      <c r="L47" s="287">
        <f>'Cintas PNL'!BM38*-1</f>
        <v>-267.76110932046174</v>
      </c>
      <c r="M47" s="287">
        <f>'Cintas PNL'!BN38*-1</f>
        <v>-263.09045297664755</v>
      </c>
      <c r="N47" s="287">
        <f>'Cintas PNL'!BO38*-1</f>
        <v>-250.3854329198083</v>
      </c>
      <c r="P47" s="287"/>
      <c r="Q47" s="287">
        <f>'Vestis Corporation PNL'!W26*-1</f>
        <v>-17.569416158685865</v>
      </c>
      <c r="R47" s="287">
        <f>'Vestis Corporation PNL'!X26*-1</f>
        <v>-20.054756485232726</v>
      </c>
      <c r="S47" s="287">
        <f>'Vestis Corporation PNL'!Y26*-1</f>
        <v>-23.740802287004353</v>
      </c>
      <c r="T47" s="287">
        <f>'Vestis Corporation PNL'!Z26*-1</f>
        <v>-27.647197432080642</v>
      </c>
      <c r="U47" s="287">
        <f>'Vestis Corporation PNL'!AA26*-1</f>
        <v>-31.699337318308423</v>
      </c>
      <c r="V47" s="287">
        <f>'Vestis Corporation PNL'!AB26*-1</f>
        <v>-34.659979139092833</v>
      </c>
      <c r="W47" s="287">
        <f>'Vestis Corporation PNL'!AC26*-1</f>
        <v>-36.908573223136308</v>
      </c>
      <c r="X47" s="287">
        <f>'Vestis Corporation PNL'!AD26*-1</f>
        <v>-38.471201788757085</v>
      </c>
      <c r="Y47" s="287">
        <f>'Vestis Corporation PNL'!AE26*-1</f>
        <v>-39.663110021940568</v>
      </c>
      <c r="Z47" s="287">
        <f>'Vestis Corporation PNL'!AF26*-1</f>
        <v>-33.446207888780954</v>
      </c>
      <c r="AA47" s="287">
        <f>'Vestis Corporation PNL'!AG26*-1</f>
        <v>-28.607470908186638</v>
      </c>
      <c r="AB47" s="287">
        <f>'Vestis Corporation PNL'!AH26*-1</f>
        <v>-26.300891266644101</v>
      </c>
      <c r="AC47" s="287">
        <f>'Vestis Corporation PNL'!AI26*-1</f>
        <v>-24.336584584121987</v>
      </c>
      <c r="AD47" s="287">
        <f>'Vestis Corporation PNL'!AJ26*-1</f>
        <v>-22.138817881856415</v>
      </c>
      <c r="AE47" s="287">
        <f>'Vestis Corporation PNL'!AK26*-1</f>
        <v>-20.582747210554505</v>
      </c>
      <c r="AG47" s="320">
        <f t="shared" ref="AG47:AL47" si="30">-AG108</f>
        <v>0</v>
      </c>
      <c r="AH47" s="320">
        <f t="shared" si="30"/>
        <v>-225</v>
      </c>
      <c r="AI47" s="320">
        <f t="shared" si="30"/>
        <v>-225</v>
      </c>
      <c r="AJ47" s="320">
        <f t="shared" si="30"/>
        <v>-225</v>
      </c>
      <c r="AK47" s="320">
        <f t="shared" si="30"/>
        <v>-225</v>
      </c>
      <c r="AL47" s="320">
        <f t="shared" si="30"/>
        <v>-225</v>
      </c>
      <c r="AM47" s="320">
        <f t="shared" ref="AM47:AU47" si="31">-AM108</f>
        <v>-225</v>
      </c>
      <c r="AN47" s="320">
        <f t="shared" si="31"/>
        <v>-225</v>
      </c>
      <c r="AO47" s="320">
        <f t="shared" si="31"/>
        <v>-225</v>
      </c>
      <c r="AP47" s="320">
        <f t="shared" si="31"/>
        <v>-225</v>
      </c>
      <c r="AQ47" s="320">
        <f t="shared" si="31"/>
        <v>-225</v>
      </c>
      <c r="AR47" s="320">
        <f t="shared" si="31"/>
        <v>-225</v>
      </c>
      <c r="AS47" s="320">
        <f t="shared" si="31"/>
        <v>-225</v>
      </c>
      <c r="AT47" s="320">
        <f t="shared" si="31"/>
        <v>-225</v>
      </c>
      <c r="AU47" s="320">
        <f t="shared" si="31"/>
        <v>-225</v>
      </c>
      <c r="AW47" s="287">
        <f t="shared" ref="AW47:BF47" si="32">AG47+Q47+E47</f>
        <v>-309.15602094872253</v>
      </c>
      <c r="AX47" s="287">
        <f t="shared" si="32"/>
        <v>-565.73925417719352</v>
      </c>
      <c r="AY47" s="287">
        <f t="shared" si="32"/>
        <v>-533.93443303814581</v>
      </c>
      <c r="AZ47" s="287">
        <f t="shared" si="32"/>
        <v>-541.38664046048609</v>
      </c>
      <c r="BA47" s="287">
        <f t="shared" si="32"/>
        <v>-543.71571281985098</v>
      </c>
      <c r="BB47" s="287">
        <f t="shared" si="32"/>
        <v>-542.14099221004108</v>
      </c>
      <c r="BC47" s="287">
        <f t="shared" si="32"/>
        <v>-539.89623643689902</v>
      </c>
      <c r="BD47" s="287">
        <f t="shared" si="32"/>
        <v>-531.23231110921881</v>
      </c>
      <c r="BE47" s="287">
        <f t="shared" si="32"/>
        <v>-527.75356299858811</v>
      </c>
      <c r="BF47" s="287">
        <f t="shared" si="32"/>
        <v>-508.83164080858927</v>
      </c>
      <c r="BG47" s="287" t="e">
        <f>AQ47+AA47+#REF!</f>
        <v>#REF!</v>
      </c>
      <c r="BH47" s="287" t="e">
        <f>AR47+AB47+#REF!</f>
        <v>#REF!</v>
      </c>
      <c r="BI47" s="287" t="e">
        <f>AS47+AC47+#REF!</f>
        <v>#REF!</v>
      </c>
      <c r="BJ47" s="287" t="e">
        <f>AT47+AD47+#REF!</f>
        <v>#REF!</v>
      </c>
      <c r="BK47" s="287" t="e">
        <f>AU47+AE47+#REF!</f>
        <v>#REF!</v>
      </c>
    </row>
    <row r="48" spans="1:16384">
      <c r="C48" s="322" t="s">
        <v>253</v>
      </c>
      <c r="E48" s="365">
        <f>E47/E$35</f>
        <v>-5.1667689339955115E-2</v>
      </c>
      <c r="F48" s="365">
        <f>F47/F$35</f>
        <v>-5.6363276450358678E-2</v>
      </c>
      <c r="G48" s="365">
        <f>G47/G$35</f>
        <v>-4.5799523165431427E-2</v>
      </c>
      <c r="H48" s="365">
        <f>H47/H$35</f>
        <v>-4.1863891059779536E-2</v>
      </c>
      <c r="I48" s="365">
        <f t="shared" ref="I48:N48" si="33">I47/I$35</f>
        <v>-3.7795492137906797E-2</v>
      </c>
      <c r="J48" s="365">
        <f t="shared" si="33"/>
        <v>-3.3784884823954663E-2</v>
      </c>
      <c r="K48" s="365">
        <f t="shared" si="33"/>
        <v>-3.0196635394735414E-2</v>
      </c>
      <c r="L48" s="365">
        <f t="shared" si="33"/>
        <v>-2.6416810613422579E-2</v>
      </c>
      <c r="M48" s="365">
        <f t="shared" si="33"/>
        <v>-2.3574246724199437E-2</v>
      </c>
      <c r="N48" s="365">
        <f t="shared" si="33"/>
        <v>-2.0377065718573992E-2</v>
      </c>
      <c r="Q48" s="365">
        <f>Q47/Q$35</f>
        <v>-2.693817321132843E-2</v>
      </c>
      <c r="R48" s="365">
        <f>R47/R$35</f>
        <v>-2.6938173211328433E-2</v>
      </c>
      <c r="S48" s="365">
        <f>S47/S$35</f>
        <v>-2.693817321132843E-2</v>
      </c>
      <c r="T48" s="365">
        <f>T47/T$35</f>
        <v>-2.693817321132843E-2</v>
      </c>
      <c r="U48" s="365">
        <f>U47/U$35</f>
        <v>-2.693817321132843E-2</v>
      </c>
      <c r="V48" s="365">
        <f t="shared" ref="V48:AC48" si="34">V47/V$35</f>
        <v>-2.6938173211328426E-2</v>
      </c>
      <c r="W48" s="365">
        <f t="shared" si="34"/>
        <v>-2.693817321132843E-2</v>
      </c>
      <c r="X48" s="365">
        <f t="shared" si="34"/>
        <v>-2.693817321132843E-2</v>
      </c>
      <c r="Y48" s="365">
        <f t="shared" si="34"/>
        <v>-2.693817321132843E-2</v>
      </c>
      <c r="Z48" s="365">
        <f t="shared" si="34"/>
        <v>-2.693817321132843E-2</v>
      </c>
      <c r="AA48" s="365">
        <f t="shared" si="34"/>
        <v>-2.693817321132843E-2</v>
      </c>
      <c r="AB48" s="365">
        <f t="shared" si="34"/>
        <v>-2.693817321132843E-2</v>
      </c>
      <c r="AC48" s="365">
        <f t="shared" si="34"/>
        <v>-2.693817321132843E-2</v>
      </c>
      <c r="AD48" s="365">
        <f>AD47/AD$35</f>
        <v>-2.693817321132843E-2</v>
      </c>
      <c r="AE48" s="365">
        <f>AE47/AE$35</f>
        <v>-2.693817321132843E-2</v>
      </c>
    </row>
    <row r="49" spans="2:16384">
      <c r="C49" s="322"/>
    </row>
    <row r="50" spans="2:16384">
      <c r="C50" s="276" t="s">
        <v>254</v>
      </c>
      <c r="E50" s="287">
        <f>E47+E44</f>
        <v>846.33856491956726</v>
      </c>
      <c r="F50" s="287">
        <f t="shared" ref="F50:N50" si="35">F47+F44</f>
        <v>955.86868045900883</v>
      </c>
      <c r="G50" s="287">
        <f t="shared" si="35"/>
        <v>1073.5241700343097</v>
      </c>
      <c r="H50" s="287">
        <f t="shared" si="35"/>
        <v>1210.885980447089</v>
      </c>
      <c r="I50" s="287">
        <f t="shared" si="35"/>
        <v>1203.6599558701946</v>
      </c>
      <c r="J50" s="287">
        <f t="shared" si="35"/>
        <v>1184.6400162116115</v>
      </c>
      <c r="K50" s="287">
        <f t="shared" si="35"/>
        <v>1285.193019329834</v>
      </c>
      <c r="L50" s="287">
        <f t="shared" si="35"/>
        <v>1237.9135986407077</v>
      </c>
      <c r="M50" s="287">
        <f t="shared" si="35"/>
        <v>1216.3202125912601</v>
      </c>
      <c r="N50" s="287">
        <f t="shared" si="35"/>
        <v>1157.5823430803407</v>
      </c>
      <c r="P50" s="287"/>
      <c r="Q50" s="287">
        <f>Q47+Q44</f>
        <v>-37.250890106717179</v>
      </c>
      <c r="R50" s="287">
        <f>R47+R44</f>
        <v>-5.9217825019948123</v>
      </c>
      <c r="S50" s="287">
        <f>S47+S44</f>
        <v>36.315136771834887</v>
      </c>
      <c r="T50" s="287">
        <f>T47+T44</f>
        <v>92.744798084365357</v>
      </c>
      <c r="U50" s="287">
        <f>U47+U44</f>
        <v>164.18715323311767</v>
      </c>
      <c r="V50" s="287">
        <f t="shared" ref="V50:AD50" si="36">V47+V44</f>
        <v>242.7739252523011</v>
      </c>
      <c r="W50" s="287">
        <f t="shared" si="36"/>
        <v>325.87969649367869</v>
      </c>
      <c r="X50" s="287">
        <f t="shared" si="36"/>
        <v>409.88403995926046</v>
      </c>
      <c r="Y50" s="287">
        <f t="shared" si="36"/>
        <v>494.96545567081108</v>
      </c>
      <c r="Z50" s="287">
        <f t="shared" si="36"/>
        <v>478.4202816620807</v>
      </c>
      <c r="AA50" s="287">
        <f t="shared" si="36"/>
        <v>440.17347921922737</v>
      </c>
      <c r="AB50" s="287">
        <f t="shared" si="36"/>
        <v>433.15338697493041</v>
      </c>
      <c r="AC50" s="287">
        <f t="shared" si="36"/>
        <v>427.14704579930867</v>
      </c>
      <c r="AD50" s="287">
        <f t="shared" si="36"/>
        <v>412.53769221591409</v>
      </c>
      <c r="AE50" s="287">
        <f>AE47+AE44</f>
        <v>405.82229445039479</v>
      </c>
      <c r="AW50" s="287">
        <f>AW47+AW44</f>
        <v>1175.4539163273701</v>
      </c>
      <c r="AX50" s="287">
        <f>AX47+AX44</f>
        <v>1269.2854095956914</v>
      </c>
      <c r="AY50" s="287">
        <f>AY47+AY44</f>
        <v>1439.6034167668722</v>
      </c>
      <c r="AZ50" s="287">
        <f>AZ47+AZ44</f>
        <v>1693.3595073576798</v>
      </c>
      <c r="BA50" s="287">
        <f>BA47+BA44</f>
        <v>1827.7064351197928</v>
      </c>
      <c r="BB50" s="287">
        <f t="shared" ref="BB50:BK50" si="37">BB47+BB44</f>
        <v>1965.1744389917149</v>
      </c>
      <c r="BC50" s="287">
        <f t="shared" si="37"/>
        <v>2228.5051965451294</v>
      </c>
      <c r="BD50" s="287">
        <f t="shared" si="37"/>
        <v>2361.1151029788821</v>
      </c>
      <c r="BE50" s="287">
        <f t="shared" si="37"/>
        <v>2528.323022975193</v>
      </c>
      <c r="BF50" s="287">
        <f t="shared" si="37"/>
        <v>2569.3652184011316</v>
      </c>
      <c r="BG50" s="287" t="e">
        <f t="shared" si="37"/>
        <v>#REF!</v>
      </c>
      <c r="BH50" s="287" t="e">
        <f t="shared" si="37"/>
        <v>#REF!</v>
      </c>
      <c r="BI50" s="287" t="e">
        <f t="shared" si="37"/>
        <v>#REF!</v>
      </c>
      <c r="BJ50" s="287" t="e">
        <f t="shared" si="37"/>
        <v>#REF!</v>
      </c>
      <c r="BK50" s="287" t="e">
        <f t="shared" si="37"/>
        <v>#REF!</v>
      </c>
    </row>
    <row r="51" spans="2:16384">
      <c r="E51" s="287"/>
      <c r="F51" s="287"/>
      <c r="G51" s="287"/>
      <c r="H51" s="287"/>
      <c r="I51" s="287"/>
      <c r="P51" s="287"/>
      <c r="Q51" s="287"/>
      <c r="R51" s="287"/>
      <c r="S51" s="287"/>
      <c r="T51" s="287"/>
      <c r="U51" s="287"/>
      <c r="V51" s="287"/>
      <c r="W51" s="287"/>
      <c r="X51" s="287"/>
      <c r="Y51" s="287"/>
      <c r="Z51" s="287"/>
      <c r="AA51" s="287"/>
      <c r="AB51" s="287"/>
      <c r="AC51" s="287"/>
      <c r="AD51" s="287"/>
      <c r="AE51" s="287"/>
    </row>
    <row r="52" spans="2:16384">
      <c r="C52" s="285" t="s">
        <v>255</v>
      </c>
      <c r="E52" s="323">
        <f>'Cintas PNL'!BF30</f>
        <v>-45.619610504474657</v>
      </c>
      <c r="F52" s="323">
        <f>'Cintas PNL'!BG30</f>
        <v>-45.619610504474657</v>
      </c>
      <c r="G52" s="323">
        <f>'Cintas PNL'!BH30</f>
        <v>-45.619610504474657</v>
      </c>
      <c r="H52" s="323">
        <f>'Cintas PNL'!BI30</f>
        <v>-45.619610504474657</v>
      </c>
      <c r="I52" s="323">
        <f>'Cintas PNL'!BJ30</f>
        <v>-45.619610504474657</v>
      </c>
      <c r="J52" s="323">
        <f>'Cintas PNL'!BK30</f>
        <v>-45.619610504474657</v>
      </c>
      <c r="K52" s="323">
        <f>'Cintas PNL'!BL30</f>
        <v>-45.619610504474657</v>
      </c>
      <c r="L52" s="323">
        <f>'Cintas PNL'!BM30</f>
        <v>-45.619610504474657</v>
      </c>
      <c r="M52" s="323">
        <f>'Cintas PNL'!BN30</f>
        <v>-45.619610504474657</v>
      </c>
      <c r="N52" s="323">
        <f>'Cintas PNL'!BO30</f>
        <v>-45.619610504474657</v>
      </c>
      <c r="P52" s="287"/>
      <c r="Q52" s="323">
        <f>'Vestis Corporation PNL'!W18+'Vestis Corporation PNL'!W19</f>
        <v>-0.56780556815090233</v>
      </c>
      <c r="R52" s="323">
        <f>'Vestis Corporation PNL'!X18+'Vestis Corporation PNL'!X19</f>
        <v>-0.56780556815090233</v>
      </c>
      <c r="S52" s="323">
        <f>'Vestis Corporation PNL'!Y18+'Vestis Corporation PNL'!Y19</f>
        <v>-0.56780556815090233</v>
      </c>
      <c r="T52" s="323">
        <f>'Vestis Corporation PNL'!Z18+'Vestis Corporation PNL'!Z19</f>
        <v>-0.56780556815090233</v>
      </c>
      <c r="U52" s="323">
        <f>'Vestis Corporation PNL'!AA18+'Vestis Corporation PNL'!AA19</f>
        <v>-0.56780556815090233</v>
      </c>
      <c r="V52" s="323">
        <f>'Vestis Corporation PNL'!AB18+'Vestis Corporation PNL'!AB19</f>
        <v>-0.56780556815090233</v>
      </c>
      <c r="W52" s="323">
        <f>'Vestis Corporation PNL'!AC18+'Vestis Corporation PNL'!AC19</f>
        <v>-0.56780556815090233</v>
      </c>
      <c r="X52" s="323">
        <f>'Vestis Corporation PNL'!AD18+'Vestis Corporation PNL'!AD19</f>
        <v>-0.56780556815090233</v>
      </c>
      <c r="Y52" s="323">
        <f>'Vestis Corporation PNL'!AE18+'Vestis Corporation PNL'!AE19</f>
        <v>-0.56780556815090233</v>
      </c>
      <c r="Z52" s="323">
        <f>'Vestis Corporation PNL'!AF18+'Vestis Corporation PNL'!AF19</f>
        <v>-0.56780556815090233</v>
      </c>
      <c r="AA52" s="323">
        <f>'Vestis Corporation PNL'!AG18+'Vestis Corporation PNL'!AG19</f>
        <v>-0.56780556815090233</v>
      </c>
      <c r="AB52" s="323">
        <f>'Vestis Corporation PNL'!AH18+'Vestis Corporation PNL'!AH19</f>
        <v>-0.56780556815090233</v>
      </c>
      <c r="AC52" s="323">
        <f>'Vestis Corporation PNL'!AI18+'Vestis Corporation PNL'!AI19</f>
        <v>-0.56780556815090233</v>
      </c>
      <c r="AD52" s="323">
        <f>'Vestis Corporation PNL'!AJ18+'Vestis Corporation PNL'!AJ19</f>
        <v>-0.56780556815090233</v>
      </c>
      <c r="AE52" s="323">
        <f>'Vestis Corporation PNL'!AK18+'Vestis Corporation PNL'!AK19</f>
        <v>-0.56780556815090233</v>
      </c>
      <c r="AW52" s="323">
        <f t="shared" ref="AW52:BF52" ca="1" si="38">(AVERAGE(D73:E73)+AVERAGE(P73:Q73))*$V$28+AW138+AW146</f>
        <v>-96.801520329467948</v>
      </c>
      <c r="AX52" s="323">
        <f t="shared" ca="1" si="38"/>
        <v>-205.49369330762059</v>
      </c>
      <c r="AY52" s="323">
        <f t="shared" ca="1" si="38"/>
        <v>-161.09697456586665</v>
      </c>
      <c r="AZ52" s="323">
        <f t="shared" ca="1" si="38"/>
        <v>-101.43641536722151</v>
      </c>
      <c r="BA52" s="323">
        <f t="shared" ca="1" si="38"/>
        <v>-31.13092237488901</v>
      </c>
      <c r="BB52" s="323">
        <f t="shared" ca="1" si="38"/>
        <v>43.64739870824647</v>
      </c>
      <c r="BC52" s="323">
        <f t="shared" ca="1" si="38"/>
        <v>117.21960509043764</v>
      </c>
      <c r="BD52" s="323">
        <f t="shared" ca="1" si="38"/>
        <v>173.89583090270202</v>
      </c>
      <c r="BE52" s="323">
        <f t="shared" ca="1" si="38"/>
        <v>214.12930421910531</v>
      </c>
      <c r="BF52" s="323">
        <f t="shared" ca="1" si="38"/>
        <v>249.33678358768503</v>
      </c>
      <c r="BG52" s="323">
        <f ca="1">(AVERAGE(N73:N73)+AVERAGE(Z73:AA73))*$V$28+BG138+BG146</f>
        <v>281.60210752643349</v>
      </c>
      <c r="BH52" s="323">
        <f ca="1">(AVERAGE(#REF!)+AVERAGE(AA73:AB73))*$V$28+BH138+BH146</f>
        <v>310.81388004506806</v>
      </c>
      <c r="BI52" s="323">
        <f ca="1">(AVERAGE(#REF!)+AVERAGE(AB73:AC73))*$V$28+BI138+BI146</f>
        <v>337.31011503003953</v>
      </c>
      <c r="BJ52" s="323">
        <f ca="1">(AVERAGE(#REF!)+AVERAGE(AC73:AD73))*$V$28+BJ138+BJ146</f>
        <v>360.96937692251771</v>
      </c>
      <c r="BK52" s="323">
        <f ca="1">(AVERAGE(#REF!)+AVERAGE(AD73:AE73))*$V$28+BK138+BK146</f>
        <v>381.90662245650066</v>
      </c>
    </row>
    <row r="53" spans="2:16384">
      <c r="E53" s="287"/>
      <c r="F53" s="287"/>
      <c r="G53" s="287"/>
      <c r="H53" s="287"/>
      <c r="I53" s="287"/>
      <c r="P53" s="287"/>
      <c r="Q53" s="287"/>
      <c r="R53" s="287"/>
      <c r="S53" s="287"/>
      <c r="T53" s="287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</row>
    <row r="54" spans="2:16384" ht="12">
      <c r="C54" s="278" t="s">
        <v>256</v>
      </c>
      <c r="E54" s="287">
        <f>E50+E52</f>
        <v>800.71895441509264</v>
      </c>
      <c r="F54" s="287">
        <f t="shared" ref="F54:N54" si="39">F50+F52</f>
        <v>910.24906995453421</v>
      </c>
      <c r="G54" s="287">
        <f t="shared" si="39"/>
        <v>1027.9045595298351</v>
      </c>
      <c r="H54" s="287">
        <f t="shared" si="39"/>
        <v>1165.2663699426143</v>
      </c>
      <c r="I54" s="287">
        <f t="shared" si="39"/>
        <v>1158.04034536572</v>
      </c>
      <c r="J54" s="287">
        <f t="shared" si="39"/>
        <v>1139.0204057071369</v>
      </c>
      <c r="K54" s="287">
        <f t="shared" si="39"/>
        <v>1239.5734088253594</v>
      </c>
      <c r="L54" s="287">
        <f t="shared" si="39"/>
        <v>1192.2939881362331</v>
      </c>
      <c r="M54" s="287">
        <f t="shared" si="39"/>
        <v>1170.7006020867855</v>
      </c>
      <c r="N54" s="287">
        <f t="shared" si="39"/>
        <v>1111.9627325758661</v>
      </c>
      <c r="P54" s="287"/>
      <c r="Q54" s="287">
        <f>Q50+Q52</f>
        <v>-37.818695674868081</v>
      </c>
      <c r="R54" s="287">
        <f>R50+R52</f>
        <v>-6.4895880701457145</v>
      </c>
      <c r="S54" s="287">
        <f>S50+S52</f>
        <v>35.747331203683984</v>
      </c>
      <c r="T54" s="287">
        <f>T50+T52</f>
        <v>92.176992516214455</v>
      </c>
      <c r="U54" s="287">
        <f>U50+U52</f>
        <v>163.61934766496677</v>
      </c>
      <c r="V54" s="287">
        <f t="shared" ref="V54:AD54" si="40">V50+V52</f>
        <v>242.2061196841502</v>
      </c>
      <c r="W54" s="287">
        <f t="shared" si="40"/>
        <v>325.31189092552779</v>
      </c>
      <c r="X54" s="287">
        <f t="shared" si="40"/>
        <v>409.31623439110956</v>
      </c>
      <c r="Y54" s="287">
        <f t="shared" si="40"/>
        <v>494.39765010266018</v>
      </c>
      <c r="Z54" s="287">
        <f t="shared" si="40"/>
        <v>477.85247609392979</v>
      </c>
      <c r="AA54" s="287">
        <f t="shared" si="40"/>
        <v>439.60567365107647</v>
      </c>
      <c r="AB54" s="287">
        <f t="shared" si="40"/>
        <v>432.58558140677951</v>
      </c>
      <c r="AC54" s="287">
        <f t="shared" si="40"/>
        <v>426.57924023115777</v>
      </c>
      <c r="AD54" s="287">
        <f t="shared" si="40"/>
        <v>411.96988664776319</v>
      </c>
      <c r="AE54" s="287">
        <f>AE50+AE52</f>
        <v>405.25448888224389</v>
      </c>
      <c r="AW54" s="287">
        <f ca="1">AW50+AW52</f>
        <v>843.24622351205437</v>
      </c>
      <c r="AX54" s="287">
        <f ca="1">AX50+AX52</f>
        <v>733.61593190101735</v>
      </c>
      <c r="AY54" s="287">
        <f ca="1">AY50+AY52</f>
        <v>900.78993240358079</v>
      </c>
      <c r="AZ54" s="287">
        <f ca="1">AZ50+AZ52</f>
        <v>1150.2424618117313</v>
      </c>
      <c r="BA54" s="287">
        <f ca="1">BA50+BA52</f>
        <v>1283.7316119169805</v>
      </c>
      <c r="BB54" s="287">
        <f t="shared" ref="BB54:BK54" ca="1" si="41">BB50+BB52</f>
        <v>1415.3586197652965</v>
      </c>
      <c r="BC54" s="287">
        <f t="shared" ca="1" si="41"/>
        <v>1663.9267962631143</v>
      </c>
      <c r="BD54" s="287">
        <f t="shared" ca="1" si="41"/>
        <v>1751.4185562829716</v>
      </c>
      <c r="BE54" s="287">
        <f t="shared" ca="1" si="41"/>
        <v>1852.4411321844584</v>
      </c>
      <c r="BF54" s="287">
        <f t="shared" ca="1" si="41"/>
        <v>1805.0240039958451</v>
      </c>
      <c r="BG54" s="287">
        <f t="shared" ca="1" si="41"/>
        <v>1720.2476601625758</v>
      </c>
      <c r="BH54" s="287">
        <f t="shared" ca="1" si="41"/>
        <v>1560.7288067473191</v>
      </c>
      <c r="BI54" s="287">
        <f t="shared" ca="1" si="41"/>
        <v>1476.4220864150357</v>
      </c>
      <c r="BJ54" s="287">
        <f t="shared" ca="1" si="41"/>
        <v>1275.4433620802924</v>
      </c>
      <c r="BK54" s="287">
        <f t="shared" ca="1" si="41"/>
        <v>1201.4194754849011</v>
      </c>
    </row>
    <row r="55" spans="2:16384" ht="12">
      <c r="B55" s="278"/>
      <c r="E55" s="287"/>
      <c r="F55" s="287"/>
      <c r="G55" s="287"/>
      <c r="H55" s="287"/>
      <c r="I55" s="287"/>
      <c r="P55" s="287"/>
      <c r="Q55" s="287"/>
      <c r="R55" s="287"/>
      <c r="S55" s="287"/>
      <c r="T55" s="287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</row>
    <row r="56" spans="2:16384" s="278" customFormat="1" ht="12">
      <c r="B56" s="276"/>
      <c r="C56" s="285" t="s">
        <v>257</v>
      </c>
      <c r="D56" s="276"/>
      <c r="E56" s="287">
        <f ca="1">'Cintas PNL'!BF34*-1</f>
        <v>-134.58377620633738</v>
      </c>
      <c r="F56" s="287">
        <f ca="1">'Cintas PNL'!BG34*-1</f>
        <v>-152.99345225601004</v>
      </c>
      <c r="G56" s="287">
        <f ca="1">'Cintas PNL'!BH34*-1</f>
        <v>-172.76883035982439</v>
      </c>
      <c r="H56" s="287">
        <f ca="1">'Cintas PNL'!BI34*-1</f>
        <v>-195.85642064347758</v>
      </c>
      <c r="I56" s="287">
        <f ca="1">'Cintas PNL'!BJ34*-1</f>
        <v>-194.64188004948272</v>
      </c>
      <c r="J56" s="287">
        <f ca="1">'Cintas PNL'!BK34*-1</f>
        <v>-191.44503390470945</v>
      </c>
      <c r="K56" s="287">
        <f ca="1">'Cintas PNL'!BL34*-1</f>
        <v>-208.34584884598107</v>
      </c>
      <c r="L56" s="287">
        <f ca="1">'Cintas PNL'!BM34*-1</f>
        <v>-200.39918673925138</v>
      </c>
      <c r="M56" s="287">
        <f ca="1">'Cintas PNL'!BN34*-1</f>
        <v>-196.76979915002067</v>
      </c>
      <c r="N56" s="287">
        <f ca="1">'Cintas PNL'!BO34*-1</f>
        <v>-186.89721621501431</v>
      </c>
      <c r="O56" s="324"/>
      <c r="P56" s="287"/>
      <c r="Q56" s="287">
        <f>'Vestis Corporation PNL'!W23</f>
        <v>0</v>
      </c>
      <c r="R56" s="287">
        <f>'Vestis Corporation PNL'!X23</f>
        <v>0</v>
      </c>
      <c r="S56" s="287">
        <f>'Vestis Corporation PNL'!Y23</f>
        <v>-3.1373304989440824</v>
      </c>
      <c r="T56" s="287">
        <f>'Vestis Corporation PNL'!Z23</f>
        <v>-8.0898260145433536</v>
      </c>
      <c r="U56" s="287">
        <f>'Vestis Corporation PNL'!AA23</f>
        <v>-14.359896315664926</v>
      </c>
      <c r="V56" s="287">
        <f>'Vestis Corporation PNL'!AB23</f>
        <v>-21.256989563396402</v>
      </c>
      <c r="W56" s="287">
        <f>'Vestis Corporation PNL'!AC23</f>
        <v>-28.550688476700849</v>
      </c>
      <c r="X56" s="287">
        <f>'Vestis Corporation PNL'!AD23</f>
        <v>-35.923249726005615</v>
      </c>
      <c r="Y56" s="287">
        <f>'Vestis Corporation PNL'!AE23</f>
        <v>-43.390339195825369</v>
      </c>
      <c r="Z56" s="287">
        <f>'Vestis Corporation PNL'!AF23</f>
        <v>-41.938267746570524</v>
      </c>
      <c r="AA56" s="287">
        <f>'Vestis Corporation PNL'!AG23</f>
        <v>-38.581573533306099</v>
      </c>
      <c r="AB56" s="287">
        <f>'Vestis Corporation PNL'!AH23</f>
        <v>-37.965461819177243</v>
      </c>
      <c r="AC56" s="287">
        <f>'Vestis Corporation PNL'!AI23</f>
        <v>-37.438321002707013</v>
      </c>
      <c r="AD56" s="287">
        <f>'Vestis Corporation PNL'!AJ23</f>
        <v>-36.156144990576678</v>
      </c>
      <c r="AE56" s="287">
        <f>'Vestis Corporation PNL'!AK23</f>
        <v>-35.566774497370922</v>
      </c>
      <c r="AF56" s="324"/>
      <c r="AG56" s="324"/>
      <c r="AH56" s="324"/>
      <c r="AI56" s="324"/>
      <c r="AJ56" s="324"/>
      <c r="AK56" s="324"/>
      <c r="AL56" s="324"/>
      <c r="AM56" s="324"/>
      <c r="AN56" s="324"/>
      <c r="AO56" s="324"/>
      <c r="AP56" s="324"/>
      <c r="AQ56" s="324"/>
      <c r="AR56" s="324"/>
      <c r="AS56" s="324"/>
      <c r="AT56" s="324"/>
      <c r="AU56" s="324"/>
      <c r="AV56" s="324"/>
      <c r="AW56" s="287">
        <f ca="1">-AW54*AW57</f>
        <v>-141.7317029979456</v>
      </c>
      <c r="AX56" s="287">
        <f ca="1">-AX54*AX57</f>
        <v>-123.30518948748036</v>
      </c>
      <c r="AY56" s="287">
        <f ca="1">-AY54*AY57</f>
        <v>-151.40357300531539</v>
      </c>
      <c r="AZ56" s="287">
        <f ca="1">-AZ54*AZ57</f>
        <v>-193.33122215968706</v>
      </c>
      <c r="BA56" s="287">
        <f ca="1">-BA54*BA57</f>
        <v>-215.76790085285276</v>
      </c>
      <c r="BB56" s="287">
        <f t="shared" ref="BB56:BK56" ca="1" si="42">-BB54*BB57</f>
        <v>-237.89159315373988</v>
      </c>
      <c r="BC56" s="287">
        <f t="shared" ca="1" si="42"/>
        <v>-279.67060144790037</v>
      </c>
      <c r="BD56" s="287">
        <f t="shared" ca="1" si="42"/>
        <v>-294.37610003199774</v>
      </c>
      <c r="BE56" s="287">
        <f t="shared" ca="1" si="42"/>
        <v>-311.35584014174071</v>
      </c>
      <c r="BF56" s="287">
        <f t="shared" ca="1" si="42"/>
        <v>-303.38603234176787</v>
      </c>
      <c r="BG56" s="287">
        <f t="shared" ca="1" si="42"/>
        <v>-289.13693729644996</v>
      </c>
      <c r="BH56" s="287">
        <f t="shared" ca="1" si="42"/>
        <v>-262.32522071305414</v>
      </c>
      <c r="BI56" s="287">
        <f t="shared" ca="1" si="42"/>
        <v>-248.1550593607748</v>
      </c>
      <c r="BJ56" s="287">
        <f t="shared" ca="1" si="42"/>
        <v>-214.37482285087407</v>
      </c>
      <c r="BK56" s="287">
        <f t="shared" ca="1" si="42"/>
        <v>-201.93298650799048</v>
      </c>
      <c r="BL56" s="324"/>
      <c r="BM56" s="324"/>
      <c r="BN56" s="324"/>
      <c r="BO56" s="324"/>
      <c r="BP56" s="324"/>
      <c r="BQ56" s="324"/>
      <c r="BR56" s="324"/>
      <c r="BS56" s="324"/>
      <c r="BT56" s="324"/>
      <c r="BU56" s="324"/>
      <c r="BV56" s="324"/>
      <c r="BW56" s="324"/>
      <c r="BX56" s="324"/>
      <c r="BY56" s="324"/>
      <c r="BZ56" s="324"/>
      <c r="CA56" s="324"/>
      <c r="CB56" s="324"/>
      <c r="CC56" s="324"/>
      <c r="CD56" s="324"/>
      <c r="CE56" s="324"/>
      <c r="CF56" s="324"/>
      <c r="CG56" s="324"/>
      <c r="CH56" s="324"/>
      <c r="CI56" s="324"/>
      <c r="CJ56" s="324"/>
      <c r="CK56" s="324"/>
      <c r="CL56" s="324"/>
      <c r="CM56" s="324"/>
      <c r="CN56" s="324"/>
      <c r="CO56" s="324"/>
      <c r="CP56" s="324"/>
      <c r="CQ56" s="324"/>
      <c r="CR56" s="324"/>
      <c r="CS56" s="324"/>
      <c r="CT56" s="324"/>
      <c r="CU56" s="324"/>
      <c r="CV56" s="324"/>
      <c r="CW56" s="324"/>
      <c r="CX56" s="324"/>
      <c r="CY56" s="324"/>
      <c r="CZ56" s="324"/>
      <c r="DA56" s="324"/>
      <c r="DB56" s="324"/>
      <c r="DC56" s="324"/>
      <c r="DD56" s="324"/>
      <c r="DE56" s="324"/>
      <c r="DF56" s="324"/>
      <c r="DG56" s="324"/>
      <c r="DH56" s="324"/>
      <c r="DI56" s="324"/>
      <c r="DJ56" s="324"/>
      <c r="DK56" s="324"/>
      <c r="DL56" s="324"/>
      <c r="DM56" s="324"/>
      <c r="DN56" s="324"/>
      <c r="DO56" s="324"/>
      <c r="DP56" s="324"/>
      <c r="DQ56" s="324"/>
      <c r="DR56" s="324"/>
      <c r="DS56" s="324"/>
      <c r="DT56" s="324"/>
      <c r="DU56" s="324"/>
      <c r="DV56" s="324"/>
      <c r="DW56" s="324"/>
      <c r="DX56" s="324"/>
      <c r="DY56" s="324"/>
      <c r="DZ56" s="324"/>
      <c r="EA56" s="324"/>
      <c r="EB56" s="324"/>
      <c r="EC56" s="324"/>
      <c r="ED56" s="324"/>
      <c r="EE56" s="324"/>
      <c r="EF56" s="324"/>
      <c r="EG56" s="324"/>
      <c r="EH56" s="324"/>
      <c r="EI56" s="324"/>
      <c r="EJ56" s="324"/>
      <c r="EK56" s="324"/>
      <c r="EL56" s="324"/>
      <c r="EM56" s="324"/>
      <c r="EN56" s="324"/>
      <c r="EO56" s="324"/>
      <c r="EP56" s="324"/>
      <c r="EQ56" s="324"/>
      <c r="ER56" s="324"/>
      <c r="ES56" s="324"/>
      <c r="ET56" s="324"/>
      <c r="EU56" s="324"/>
      <c r="EV56" s="324"/>
      <c r="EW56" s="324"/>
      <c r="EX56" s="324"/>
      <c r="EY56" s="324"/>
      <c r="EZ56" s="324"/>
      <c r="FA56" s="324"/>
      <c r="FB56" s="324"/>
      <c r="FC56" s="324"/>
      <c r="FD56" s="324"/>
      <c r="FE56" s="324"/>
      <c r="FF56" s="324"/>
      <c r="FG56" s="324"/>
      <c r="FH56" s="324"/>
      <c r="FI56" s="324"/>
      <c r="FJ56" s="324"/>
      <c r="FK56" s="324"/>
      <c r="FL56" s="324"/>
      <c r="FM56" s="324"/>
      <c r="FN56" s="324"/>
      <c r="FO56" s="324"/>
      <c r="FP56" s="324"/>
      <c r="FQ56" s="324"/>
      <c r="FR56" s="324"/>
      <c r="FS56" s="324"/>
      <c r="FT56" s="324"/>
      <c r="FU56" s="324"/>
      <c r="FV56" s="324"/>
      <c r="FW56" s="324"/>
      <c r="FX56" s="324"/>
      <c r="FY56" s="324"/>
      <c r="FZ56" s="324"/>
      <c r="GA56" s="324"/>
      <c r="GB56" s="324"/>
      <c r="GC56" s="324"/>
      <c r="GD56" s="324"/>
      <c r="GE56" s="324"/>
      <c r="GF56" s="324"/>
      <c r="GG56" s="324"/>
      <c r="GH56" s="324"/>
      <c r="GI56" s="324"/>
      <c r="GJ56" s="324"/>
      <c r="GK56" s="324"/>
      <c r="GL56" s="324"/>
      <c r="GM56" s="324"/>
      <c r="GN56" s="324"/>
      <c r="GO56" s="324"/>
      <c r="GP56" s="324"/>
      <c r="GQ56" s="324"/>
      <c r="GR56" s="324"/>
      <c r="GS56" s="324"/>
      <c r="GT56" s="324"/>
      <c r="GU56" s="324"/>
      <c r="GV56" s="324"/>
      <c r="GW56" s="324"/>
      <c r="GX56" s="324"/>
      <c r="GY56" s="324"/>
      <c r="GZ56" s="324"/>
      <c r="HA56" s="324"/>
      <c r="HB56" s="324"/>
      <c r="HC56" s="324"/>
      <c r="HD56" s="324"/>
      <c r="HE56" s="324"/>
      <c r="HF56" s="324"/>
      <c r="HG56" s="324"/>
      <c r="HH56" s="324"/>
      <c r="HI56" s="324"/>
      <c r="HJ56" s="324"/>
      <c r="HK56" s="324"/>
      <c r="HL56" s="324"/>
      <c r="HM56" s="324"/>
      <c r="HN56" s="324"/>
      <c r="HO56" s="324"/>
      <c r="HP56" s="324"/>
      <c r="HQ56" s="324"/>
      <c r="HR56" s="324"/>
      <c r="HS56" s="324"/>
      <c r="HT56" s="324"/>
      <c r="HU56" s="324"/>
      <c r="HV56" s="324"/>
      <c r="HW56" s="324"/>
      <c r="HX56" s="324"/>
      <c r="HY56" s="324"/>
      <c r="HZ56" s="324"/>
      <c r="IA56" s="324"/>
      <c r="IB56" s="324"/>
      <c r="IC56" s="324"/>
      <c r="ID56" s="324"/>
      <c r="IE56" s="324"/>
      <c r="IF56" s="324"/>
      <c r="IG56" s="324"/>
      <c r="IH56" s="324"/>
      <c r="II56" s="324"/>
      <c r="IJ56" s="324"/>
      <c r="IK56" s="324"/>
      <c r="IL56" s="324"/>
      <c r="IM56" s="324"/>
      <c r="IN56" s="324"/>
      <c r="IO56" s="324"/>
      <c r="IP56" s="324"/>
      <c r="IQ56" s="324"/>
      <c r="IR56" s="324"/>
      <c r="IS56" s="324"/>
      <c r="IT56" s="324"/>
      <c r="IU56" s="324"/>
      <c r="IV56" s="324"/>
      <c r="IW56" s="324"/>
      <c r="IX56" s="324"/>
      <c r="IY56" s="324"/>
      <c r="IZ56" s="324"/>
      <c r="JA56" s="324"/>
      <c r="JB56" s="324"/>
      <c r="JC56" s="324"/>
      <c r="JD56" s="324"/>
      <c r="JE56" s="324"/>
      <c r="JF56" s="324"/>
      <c r="JG56" s="324"/>
      <c r="JH56" s="324"/>
      <c r="JI56" s="324"/>
      <c r="JJ56" s="324"/>
      <c r="JK56" s="324"/>
      <c r="JL56" s="324"/>
      <c r="JM56" s="324"/>
      <c r="JN56" s="324"/>
      <c r="JO56" s="324"/>
      <c r="JP56" s="324"/>
      <c r="JQ56" s="324"/>
      <c r="JR56" s="324"/>
      <c r="JS56" s="324"/>
      <c r="JT56" s="324"/>
      <c r="JU56" s="324"/>
      <c r="JV56" s="324"/>
      <c r="JW56" s="324"/>
      <c r="JX56" s="324"/>
      <c r="JY56" s="324"/>
      <c r="JZ56" s="324"/>
      <c r="KA56" s="324"/>
      <c r="KB56" s="324"/>
      <c r="KC56" s="324"/>
      <c r="KD56" s="324"/>
      <c r="KE56" s="324"/>
      <c r="KF56" s="324"/>
      <c r="KG56" s="324"/>
      <c r="KH56" s="324"/>
      <c r="KI56" s="324"/>
      <c r="KJ56" s="324"/>
      <c r="KK56" s="324"/>
      <c r="KL56" s="324"/>
      <c r="KM56" s="324"/>
      <c r="KN56" s="324"/>
      <c r="KO56" s="324"/>
      <c r="KP56" s="324"/>
      <c r="KQ56" s="324"/>
      <c r="KR56" s="324"/>
      <c r="KS56" s="324"/>
      <c r="KT56" s="324"/>
      <c r="KU56" s="324"/>
      <c r="KV56" s="324"/>
      <c r="KW56" s="324"/>
      <c r="KX56" s="324"/>
      <c r="KY56" s="324"/>
      <c r="KZ56" s="324"/>
      <c r="LA56" s="324"/>
      <c r="LB56" s="324"/>
      <c r="LC56" s="324"/>
      <c r="LD56" s="324"/>
      <c r="LE56" s="324"/>
      <c r="LF56" s="324"/>
      <c r="LG56" s="324"/>
      <c r="LH56" s="324"/>
      <c r="LI56" s="324"/>
      <c r="LJ56" s="324"/>
      <c r="LK56" s="324"/>
      <c r="LL56" s="324"/>
      <c r="LM56" s="324"/>
      <c r="LN56" s="324"/>
      <c r="LO56" s="324"/>
      <c r="LP56" s="324"/>
      <c r="LQ56" s="324"/>
      <c r="LR56" s="324"/>
      <c r="LS56" s="324"/>
      <c r="LT56" s="324"/>
      <c r="LU56" s="324"/>
      <c r="LV56" s="324"/>
      <c r="LW56" s="324"/>
      <c r="LX56" s="324"/>
      <c r="LY56" s="324"/>
      <c r="LZ56" s="324"/>
      <c r="MA56" s="324"/>
      <c r="MB56" s="324"/>
      <c r="MC56" s="324"/>
      <c r="MD56" s="324"/>
      <c r="ME56" s="324"/>
      <c r="MF56" s="324"/>
      <c r="MG56" s="324"/>
      <c r="MH56" s="324"/>
      <c r="MI56" s="324"/>
      <c r="MJ56" s="324"/>
      <c r="MK56" s="324"/>
      <c r="ML56" s="324"/>
      <c r="MM56" s="324"/>
      <c r="MN56" s="324"/>
      <c r="MO56" s="324"/>
      <c r="MP56" s="324"/>
      <c r="MQ56" s="324"/>
      <c r="MR56" s="324"/>
      <c r="MS56" s="324"/>
      <c r="MT56" s="324"/>
      <c r="MU56" s="324"/>
      <c r="MV56" s="324"/>
      <c r="MW56" s="324"/>
      <c r="MX56" s="324"/>
      <c r="MY56" s="324"/>
      <c r="MZ56" s="324"/>
      <c r="NA56" s="324"/>
      <c r="NB56" s="324"/>
      <c r="NC56" s="324"/>
      <c r="ND56" s="324"/>
      <c r="NE56" s="324"/>
      <c r="NF56" s="324"/>
      <c r="NG56" s="324"/>
      <c r="NH56" s="324"/>
      <c r="NI56" s="324"/>
      <c r="NJ56" s="324"/>
      <c r="NK56" s="324"/>
      <c r="NL56" s="324"/>
      <c r="NM56" s="324"/>
      <c r="NN56" s="324"/>
      <c r="NO56" s="324"/>
      <c r="NP56" s="324"/>
      <c r="NQ56" s="324"/>
      <c r="NR56" s="324"/>
      <c r="NS56" s="324"/>
      <c r="NT56" s="324"/>
      <c r="NU56" s="324"/>
      <c r="NV56" s="324"/>
      <c r="NW56" s="324"/>
      <c r="NX56" s="324"/>
      <c r="NY56" s="324"/>
      <c r="NZ56" s="324"/>
      <c r="OA56" s="324"/>
      <c r="OB56" s="324"/>
      <c r="OC56" s="324"/>
      <c r="OD56" s="324"/>
      <c r="OE56" s="324"/>
      <c r="OF56" s="324"/>
      <c r="OG56" s="324"/>
      <c r="OH56" s="324"/>
      <c r="OI56" s="324"/>
      <c r="OJ56" s="324"/>
      <c r="OK56" s="324"/>
      <c r="OL56" s="324"/>
      <c r="OM56" s="324"/>
      <c r="ON56" s="324"/>
      <c r="OO56" s="324"/>
      <c r="OP56" s="324"/>
      <c r="OQ56" s="324"/>
      <c r="OR56" s="324"/>
      <c r="OS56" s="324"/>
      <c r="OT56" s="324"/>
      <c r="OU56" s="324"/>
      <c r="OV56" s="324"/>
      <c r="OW56" s="324"/>
      <c r="OX56" s="324"/>
      <c r="OY56" s="324"/>
      <c r="OZ56" s="324"/>
      <c r="PA56" s="324"/>
      <c r="PB56" s="324"/>
      <c r="PC56" s="324"/>
      <c r="PD56" s="324"/>
      <c r="PE56" s="324"/>
      <c r="PF56" s="324"/>
      <c r="PG56" s="324"/>
      <c r="PH56" s="324"/>
      <c r="PI56" s="324"/>
      <c r="PJ56" s="324"/>
      <c r="PK56" s="324"/>
      <c r="PL56" s="324"/>
      <c r="PM56" s="324"/>
      <c r="PN56" s="324"/>
      <c r="PO56" s="324"/>
      <c r="PP56" s="324"/>
      <c r="PQ56" s="324"/>
      <c r="PR56" s="324"/>
      <c r="PS56" s="324"/>
      <c r="PT56" s="324"/>
      <c r="PU56" s="324"/>
      <c r="PV56" s="324"/>
      <c r="PW56" s="324"/>
      <c r="PX56" s="324"/>
      <c r="PY56" s="324"/>
      <c r="PZ56" s="324"/>
      <c r="QA56" s="324"/>
      <c r="QB56" s="324"/>
      <c r="QC56" s="324"/>
      <c r="QD56" s="324"/>
      <c r="QE56" s="324"/>
      <c r="QF56" s="324"/>
      <c r="QG56" s="324"/>
      <c r="QH56" s="324"/>
      <c r="QI56" s="324"/>
      <c r="QJ56" s="324"/>
      <c r="QK56" s="324"/>
      <c r="QL56" s="324"/>
      <c r="QM56" s="324"/>
      <c r="QN56" s="324"/>
      <c r="QO56" s="324"/>
      <c r="QP56" s="324"/>
      <c r="QQ56" s="324"/>
      <c r="QR56" s="324"/>
      <c r="QS56" s="324"/>
      <c r="QT56" s="324"/>
      <c r="QU56" s="324"/>
      <c r="QV56" s="324"/>
      <c r="QW56" s="324"/>
      <c r="QX56" s="324"/>
      <c r="QY56" s="324"/>
      <c r="QZ56" s="324"/>
      <c r="RA56" s="324"/>
      <c r="RB56" s="324"/>
      <c r="RC56" s="324"/>
      <c r="RD56" s="324"/>
      <c r="RE56" s="324"/>
      <c r="RF56" s="324"/>
      <c r="RG56" s="324"/>
      <c r="RH56" s="324"/>
      <c r="RI56" s="324"/>
      <c r="RJ56" s="324"/>
      <c r="RK56" s="324"/>
      <c r="RL56" s="324"/>
      <c r="RM56" s="324"/>
      <c r="RN56" s="324"/>
      <c r="RO56" s="324"/>
      <c r="RP56" s="324"/>
      <c r="RQ56" s="324"/>
      <c r="RR56" s="324"/>
      <c r="RS56" s="324"/>
      <c r="RT56" s="324"/>
      <c r="RU56" s="324"/>
      <c r="RV56" s="324"/>
      <c r="RW56" s="324"/>
      <c r="RX56" s="324"/>
      <c r="RY56" s="324"/>
      <c r="RZ56" s="324"/>
      <c r="SA56" s="324"/>
      <c r="SB56" s="324"/>
      <c r="SC56" s="324"/>
      <c r="SD56" s="324"/>
      <c r="SE56" s="324"/>
      <c r="SF56" s="324"/>
      <c r="SG56" s="324"/>
      <c r="SH56" s="324"/>
      <c r="SI56" s="324"/>
      <c r="SJ56" s="324"/>
      <c r="SK56" s="324"/>
      <c r="SL56" s="324"/>
      <c r="SM56" s="324"/>
      <c r="SN56" s="324"/>
      <c r="SO56" s="324"/>
      <c r="SP56" s="324"/>
      <c r="SQ56" s="324"/>
      <c r="SR56" s="324"/>
      <c r="SS56" s="324"/>
      <c r="ST56" s="324"/>
      <c r="SU56" s="324"/>
      <c r="SV56" s="324"/>
      <c r="SW56" s="324"/>
      <c r="SX56" s="324"/>
      <c r="SY56" s="324"/>
      <c r="SZ56" s="324"/>
      <c r="TA56" s="324"/>
      <c r="TB56" s="324"/>
      <c r="TC56" s="324"/>
      <c r="TD56" s="324"/>
      <c r="TE56" s="324"/>
      <c r="TF56" s="324"/>
      <c r="TG56" s="324"/>
      <c r="TH56" s="324"/>
      <c r="TI56" s="324"/>
      <c r="TJ56" s="324"/>
      <c r="TK56" s="324"/>
      <c r="TL56" s="324"/>
      <c r="TM56" s="324"/>
      <c r="TN56" s="324"/>
      <c r="TO56" s="324"/>
      <c r="TP56" s="324"/>
      <c r="TQ56" s="324"/>
      <c r="TR56" s="324"/>
      <c r="TS56" s="324"/>
      <c r="TT56" s="324"/>
      <c r="TU56" s="324"/>
      <c r="TV56" s="324"/>
      <c r="TW56" s="324"/>
      <c r="TX56" s="324"/>
      <c r="TY56" s="324"/>
      <c r="TZ56" s="324"/>
      <c r="UA56" s="324"/>
      <c r="UB56" s="324"/>
      <c r="UC56" s="324"/>
      <c r="UD56" s="324"/>
      <c r="UE56" s="324"/>
      <c r="UF56" s="324"/>
      <c r="UG56" s="324"/>
      <c r="UH56" s="324"/>
      <c r="UI56" s="324"/>
      <c r="UJ56" s="324"/>
      <c r="UK56" s="324"/>
      <c r="UL56" s="324"/>
      <c r="UM56" s="324"/>
      <c r="UN56" s="324"/>
      <c r="UO56" s="324"/>
      <c r="UP56" s="324"/>
      <c r="UQ56" s="324"/>
      <c r="UR56" s="324"/>
      <c r="US56" s="324"/>
      <c r="UT56" s="324"/>
      <c r="UU56" s="324"/>
      <c r="UV56" s="324"/>
      <c r="UW56" s="324"/>
      <c r="UX56" s="324"/>
      <c r="UY56" s="324"/>
      <c r="UZ56" s="324"/>
      <c r="VA56" s="324"/>
      <c r="VB56" s="324"/>
      <c r="VC56" s="324"/>
      <c r="VD56" s="324"/>
      <c r="VE56" s="324"/>
      <c r="VF56" s="324"/>
      <c r="VG56" s="324"/>
      <c r="VH56" s="324"/>
      <c r="VI56" s="324"/>
      <c r="VJ56" s="324"/>
      <c r="VK56" s="324"/>
      <c r="VL56" s="324"/>
      <c r="VM56" s="324"/>
      <c r="VN56" s="324"/>
      <c r="VO56" s="324"/>
      <c r="VP56" s="324"/>
      <c r="VQ56" s="324"/>
      <c r="VR56" s="324"/>
      <c r="VS56" s="324"/>
      <c r="VT56" s="324"/>
      <c r="VU56" s="324"/>
      <c r="VV56" s="324"/>
      <c r="VW56" s="324"/>
      <c r="VX56" s="324"/>
      <c r="VY56" s="324"/>
      <c r="VZ56" s="324"/>
      <c r="WA56" s="324"/>
      <c r="WB56" s="324"/>
      <c r="WC56" s="324"/>
      <c r="WD56" s="324"/>
      <c r="WE56" s="324"/>
      <c r="WF56" s="324"/>
      <c r="WG56" s="324"/>
      <c r="WH56" s="324"/>
      <c r="WI56" s="324"/>
      <c r="WJ56" s="324"/>
      <c r="WK56" s="324"/>
      <c r="WL56" s="324"/>
      <c r="WM56" s="324"/>
      <c r="WN56" s="324"/>
      <c r="WO56" s="324"/>
      <c r="WP56" s="324"/>
      <c r="WQ56" s="324"/>
      <c r="WR56" s="324"/>
      <c r="WS56" s="324"/>
      <c r="WT56" s="324"/>
      <c r="WU56" s="324"/>
      <c r="WV56" s="324"/>
      <c r="WW56" s="324"/>
      <c r="WX56" s="324"/>
      <c r="WY56" s="324"/>
      <c r="WZ56" s="324"/>
      <c r="XA56" s="324"/>
      <c r="XB56" s="324"/>
      <c r="XC56" s="324"/>
      <c r="XD56" s="324"/>
      <c r="XE56" s="324"/>
      <c r="XF56" s="324"/>
      <c r="XG56" s="324"/>
      <c r="XH56" s="324"/>
      <c r="XI56" s="324"/>
      <c r="XJ56" s="324"/>
      <c r="XK56" s="324"/>
      <c r="XL56" s="324"/>
      <c r="XM56" s="324"/>
      <c r="XN56" s="324"/>
      <c r="XO56" s="324"/>
      <c r="XP56" s="324"/>
      <c r="XQ56" s="324"/>
      <c r="XR56" s="324"/>
      <c r="XS56" s="324"/>
      <c r="XT56" s="324"/>
      <c r="XU56" s="324"/>
      <c r="XV56" s="324"/>
      <c r="XW56" s="324"/>
      <c r="XX56" s="324"/>
      <c r="XY56" s="324"/>
      <c r="XZ56" s="324"/>
      <c r="YA56" s="324"/>
      <c r="YB56" s="324"/>
      <c r="YC56" s="324"/>
      <c r="YD56" s="324"/>
      <c r="YE56" s="324"/>
      <c r="YF56" s="324"/>
      <c r="YG56" s="324"/>
      <c r="YH56" s="324"/>
      <c r="YI56" s="324"/>
      <c r="YJ56" s="324"/>
      <c r="YK56" s="324"/>
      <c r="YL56" s="324"/>
      <c r="YM56" s="324"/>
      <c r="YN56" s="324"/>
      <c r="YO56" s="324"/>
      <c r="YP56" s="324"/>
      <c r="YQ56" s="324"/>
      <c r="YR56" s="324"/>
      <c r="YS56" s="324"/>
      <c r="YT56" s="324"/>
      <c r="YU56" s="324"/>
      <c r="YV56" s="324"/>
      <c r="YW56" s="324"/>
      <c r="YX56" s="324"/>
      <c r="YY56" s="324"/>
      <c r="YZ56" s="324"/>
      <c r="ZA56" s="324"/>
      <c r="ZB56" s="324"/>
      <c r="ZC56" s="324"/>
      <c r="ZD56" s="324"/>
      <c r="ZE56" s="324"/>
      <c r="ZF56" s="324"/>
      <c r="ZG56" s="324"/>
      <c r="ZH56" s="324"/>
      <c r="ZI56" s="324"/>
      <c r="ZJ56" s="324"/>
      <c r="ZK56" s="324"/>
      <c r="ZL56" s="324"/>
      <c r="ZM56" s="324"/>
      <c r="ZN56" s="324"/>
      <c r="ZO56" s="324"/>
      <c r="ZP56" s="324"/>
      <c r="ZQ56" s="324"/>
      <c r="ZR56" s="324"/>
      <c r="ZS56" s="324"/>
      <c r="ZT56" s="324"/>
      <c r="ZU56" s="324"/>
      <c r="ZV56" s="324"/>
      <c r="ZW56" s="324"/>
      <c r="ZX56" s="324"/>
      <c r="ZY56" s="324"/>
      <c r="ZZ56" s="324"/>
      <c r="AAA56" s="324"/>
      <c r="AAB56" s="324"/>
      <c r="AAC56" s="324"/>
      <c r="AAD56" s="324"/>
      <c r="AAE56" s="324"/>
      <c r="AAF56" s="324"/>
      <c r="AAG56" s="324"/>
      <c r="AAH56" s="324"/>
      <c r="AAI56" s="324"/>
      <c r="AAJ56" s="324"/>
      <c r="AAK56" s="324"/>
      <c r="AAL56" s="324"/>
      <c r="AAM56" s="324"/>
      <c r="AAN56" s="324"/>
      <c r="AAO56" s="324"/>
      <c r="AAP56" s="324"/>
      <c r="AAQ56" s="324"/>
      <c r="AAR56" s="324"/>
      <c r="AAS56" s="324"/>
      <c r="AAT56" s="324"/>
      <c r="AAU56" s="324"/>
      <c r="AAV56" s="324"/>
      <c r="AAW56" s="324"/>
      <c r="AAX56" s="324"/>
      <c r="AAY56" s="324"/>
      <c r="AAZ56" s="324"/>
      <c r="ABA56" s="324"/>
      <c r="ABB56" s="324"/>
      <c r="ABC56" s="324"/>
      <c r="ABD56" s="324"/>
      <c r="ABE56" s="324"/>
      <c r="ABF56" s="324"/>
      <c r="ABG56" s="324"/>
      <c r="ABH56" s="324"/>
      <c r="ABI56" s="324"/>
      <c r="ABJ56" s="324"/>
      <c r="ABK56" s="324"/>
      <c r="ABL56" s="324"/>
      <c r="ABM56" s="324"/>
      <c r="ABN56" s="324"/>
      <c r="ABO56" s="324"/>
      <c r="ABP56" s="324"/>
      <c r="ABQ56" s="324"/>
      <c r="ABR56" s="324"/>
      <c r="ABS56" s="324"/>
      <c r="ABT56" s="324"/>
      <c r="ABU56" s="324"/>
      <c r="ABV56" s="324"/>
      <c r="ABW56" s="324"/>
      <c r="ABX56" s="324"/>
      <c r="ABY56" s="324"/>
      <c r="ABZ56" s="324"/>
      <c r="ACA56" s="324"/>
      <c r="ACB56" s="324"/>
      <c r="ACC56" s="324"/>
      <c r="ACD56" s="324"/>
      <c r="ACE56" s="324"/>
      <c r="ACF56" s="324"/>
      <c r="ACG56" s="324"/>
      <c r="ACH56" s="324"/>
      <c r="ACI56" s="324"/>
      <c r="ACJ56" s="324"/>
      <c r="ACK56" s="324"/>
      <c r="ACL56" s="324"/>
      <c r="ACM56" s="324"/>
      <c r="ACN56" s="324"/>
      <c r="ACO56" s="324"/>
      <c r="ACP56" s="324"/>
      <c r="ACQ56" s="324"/>
      <c r="ACR56" s="324"/>
      <c r="ACS56" s="324"/>
      <c r="ACT56" s="324"/>
      <c r="ACU56" s="324"/>
      <c r="ACV56" s="324"/>
      <c r="ACW56" s="324"/>
      <c r="ACX56" s="324"/>
      <c r="ACY56" s="324"/>
      <c r="ACZ56" s="324"/>
      <c r="ADA56" s="324"/>
      <c r="ADB56" s="324"/>
      <c r="ADC56" s="324"/>
      <c r="ADD56" s="324"/>
      <c r="ADE56" s="324"/>
      <c r="ADF56" s="324"/>
      <c r="ADG56" s="324"/>
      <c r="ADH56" s="324"/>
      <c r="ADI56" s="324"/>
      <c r="ADJ56" s="324"/>
      <c r="ADK56" s="324"/>
      <c r="ADL56" s="324"/>
      <c r="ADM56" s="324"/>
      <c r="ADN56" s="324"/>
      <c r="ADO56" s="324"/>
      <c r="ADP56" s="324"/>
      <c r="ADQ56" s="324"/>
      <c r="ADR56" s="324"/>
      <c r="ADS56" s="324"/>
      <c r="ADT56" s="324"/>
      <c r="ADU56" s="324"/>
      <c r="ADV56" s="324"/>
      <c r="ADW56" s="324"/>
      <c r="ADX56" s="324"/>
      <c r="ADY56" s="324"/>
      <c r="ADZ56" s="324"/>
      <c r="AEA56" s="324"/>
      <c r="AEB56" s="324"/>
      <c r="AEC56" s="324"/>
      <c r="AED56" s="324"/>
      <c r="AEE56" s="324"/>
      <c r="AEF56" s="324"/>
      <c r="AEG56" s="324"/>
      <c r="AEH56" s="324"/>
      <c r="AEI56" s="324"/>
      <c r="AEJ56" s="324"/>
      <c r="AEK56" s="324"/>
      <c r="AEL56" s="324"/>
      <c r="AEM56" s="324"/>
      <c r="AEN56" s="324"/>
      <c r="AEO56" s="324"/>
      <c r="AEP56" s="324"/>
      <c r="AEQ56" s="324"/>
      <c r="AER56" s="324"/>
      <c r="AES56" s="324"/>
      <c r="AET56" s="324"/>
      <c r="AEU56" s="324"/>
      <c r="AEV56" s="324"/>
      <c r="AEW56" s="324"/>
      <c r="AEX56" s="324"/>
      <c r="AEY56" s="324"/>
      <c r="AEZ56" s="324"/>
      <c r="AFA56" s="324"/>
      <c r="AFB56" s="324"/>
      <c r="AFC56" s="324"/>
      <c r="AFD56" s="324"/>
      <c r="AFE56" s="324"/>
      <c r="AFF56" s="324"/>
      <c r="AFG56" s="324"/>
      <c r="AFH56" s="324"/>
      <c r="AFI56" s="324"/>
      <c r="AFJ56" s="324"/>
      <c r="AFK56" s="324"/>
      <c r="AFL56" s="324"/>
      <c r="AFM56" s="324"/>
      <c r="AFN56" s="324"/>
      <c r="AFO56" s="324"/>
      <c r="AFP56" s="324"/>
      <c r="AFQ56" s="324"/>
      <c r="AFR56" s="324"/>
      <c r="AFS56" s="324"/>
      <c r="AFT56" s="324"/>
      <c r="AFU56" s="324"/>
      <c r="AFV56" s="324"/>
      <c r="AFW56" s="324"/>
      <c r="AFX56" s="324"/>
      <c r="AFY56" s="324"/>
      <c r="AFZ56" s="324"/>
      <c r="AGA56" s="324"/>
      <c r="AGB56" s="324"/>
      <c r="AGC56" s="324"/>
      <c r="AGD56" s="324"/>
      <c r="AGE56" s="324"/>
      <c r="AGF56" s="324"/>
      <c r="AGG56" s="324"/>
      <c r="AGH56" s="324"/>
      <c r="AGI56" s="324"/>
      <c r="AGJ56" s="324"/>
      <c r="AGK56" s="324"/>
      <c r="AGL56" s="324"/>
      <c r="AGM56" s="324"/>
      <c r="AGN56" s="324"/>
      <c r="AGO56" s="324"/>
      <c r="AGP56" s="324"/>
      <c r="AGQ56" s="324"/>
      <c r="AGR56" s="324"/>
      <c r="AGS56" s="324"/>
      <c r="AGT56" s="324"/>
      <c r="AGU56" s="324"/>
      <c r="AGV56" s="324"/>
      <c r="AGW56" s="324"/>
      <c r="AGX56" s="324"/>
      <c r="AGY56" s="324"/>
      <c r="AGZ56" s="324"/>
      <c r="AHA56" s="324"/>
      <c r="AHB56" s="324"/>
      <c r="AHC56" s="324"/>
      <c r="AHD56" s="324"/>
      <c r="AHE56" s="324"/>
      <c r="AHF56" s="324"/>
      <c r="AHG56" s="324"/>
      <c r="AHH56" s="324"/>
      <c r="AHI56" s="324"/>
      <c r="AHJ56" s="324"/>
      <c r="AHK56" s="324"/>
      <c r="AHL56" s="324"/>
      <c r="AHM56" s="324"/>
      <c r="AHN56" s="324"/>
      <c r="AHO56" s="324"/>
      <c r="AHP56" s="324"/>
      <c r="AHQ56" s="324"/>
      <c r="AHR56" s="324"/>
      <c r="AHS56" s="324"/>
      <c r="AHT56" s="324"/>
      <c r="AHU56" s="324"/>
      <c r="AHV56" s="324"/>
      <c r="AHW56" s="324"/>
      <c r="AHX56" s="324"/>
      <c r="AHY56" s="324"/>
      <c r="AHZ56" s="324"/>
      <c r="AIA56" s="324"/>
      <c r="AIB56" s="324"/>
      <c r="AIC56" s="324"/>
      <c r="AID56" s="324"/>
      <c r="AIE56" s="324"/>
      <c r="AIF56" s="324"/>
      <c r="AIG56" s="324"/>
      <c r="AIH56" s="324"/>
      <c r="AII56" s="324"/>
      <c r="AIJ56" s="324"/>
      <c r="AIK56" s="324"/>
      <c r="AIL56" s="324"/>
      <c r="AIM56" s="324"/>
      <c r="AIN56" s="324"/>
      <c r="AIO56" s="324"/>
      <c r="AIP56" s="324"/>
      <c r="AIQ56" s="324"/>
      <c r="AIR56" s="324"/>
      <c r="AIS56" s="324"/>
      <c r="AIT56" s="324"/>
      <c r="AIU56" s="324"/>
      <c r="AIV56" s="324"/>
      <c r="AIW56" s="324"/>
      <c r="AIX56" s="324"/>
      <c r="AIY56" s="324"/>
      <c r="AIZ56" s="324"/>
      <c r="AJA56" s="324"/>
      <c r="AJB56" s="324"/>
      <c r="AJC56" s="324"/>
      <c r="AJD56" s="324"/>
      <c r="AJE56" s="324"/>
      <c r="AJF56" s="324"/>
      <c r="AJG56" s="324"/>
      <c r="AJH56" s="324"/>
      <c r="AJI56" s="324"/>
      <c r="AJJ56" s="324"/>
      <c r="AJK56" s="324"/>
      <c r="AJL56" s="324"/>
      <c r="AJM56" s="324"/>
      <c r="AJN56" s="324"/>
      <c r="AJO56" s="324"/>
      <c r="AJP56" s="324"/>
      <c r="AJQ56" s="324"/>
      <c r="AJR56" s="324"/>
      <c r="AJS56" s="324"/>
      <c r="AJT56" s="324"/>
      <c r="AJU56" s="324"/>
      <c r="AJV56" s="324"/>
      <c r="AJW56" s="324"/>
      <c r="AJX56" s="324"/>
      <c r="AJY56" s="324"/>
      <c r="AJZ56" s="324"/>
      <c r="AKA56" s="324"/>
      <c r="AKB56" s="324"/>
      <c r="AKC56" s="324"/>
      <c r="AKD56" s="324"/>
      <c r="AKE56" s="324"/>
      <c r="AKF56" s="324"/>
      <c r="AKG56" s="324"/>
      <c r="AKH56" s="324"/>
      <c r="AKI56" s="324"/>
      <c r="AKJ56" s="324"/>
      <c r="AKK56" s="324"/>
      <c r="AKL56" s="324"/>
      <c r="AKM56" s="324"/>
      <c r="AKN56" s="324"/>
      <c r="AKO56" s="324"/>
      <c r="AKP56" s="324"/>
      <c r="AKQ56" s="324"/>
      <c r="AKR56" s="324"/>
      <c r="AKS56" s="324"/>
      <c r="AKT56" s="324"/>
      <c r="AKU56" s="324"/>
      <c r="AKV56" s="324"/>
      <c r="AKW56" s="324"/>
      <c r="AKX56" s="324"/>
      <c r="AKY56" s="324"/>
      <c r="AKZ56" s="324"/>
      <c r="ALA56" s="324"/>
      <c r="ALB56" s="324"/>
      <c r="ALC56" s="324"/>
      <c r="ALD56" s="324"/>
      <c r="ALE56" s="324"/>
      <c r="ALF56" s="324"/>
      <c r="ALG56" s="324"/>
      <c r="ALH56" s="324"/>
      <c r="ALI56" s="324"/>
      <c r="ALJ56" s="324"/>
      <c r="ALK56" s="324"/>
      <c r="ALL56" s="324"/>
      <c r="ALM56" s="324"/>
      <c r="ALN56" s="324"/>
      <c r="ALO56" s="324"/>
      <c r="ALP56" s="324"/>
      <c r="ALQ56" s="324"/>
      <c r="ALR56" s="324"/>
      <c r="ALS56" s="324"/>
      <c r="ALT56" s="324"/>
      <c r="ALU56" s="324"/>
      <c r="ALV56" s="324"/>
      <c r="ALW56" s="324"/>
      <c r="ALX56" s="324"/>
      <c r="ALY56" s="324"/>
      <c r="ALZ56" s="324"/>
      <c r="AMA56" s="324"/>
      <c r="AMB56" s="324"/>
      <c r="AMC56" s="324"/>
      <c r="AMD56" s="324"/>
      <c r="AME56" s="324"/>
      <c r="AMF56" s="324"/>
      <c r="AMG56" s="324"/>
      <c r="AMH56" s="324"/>
      <c r="AMI56" s="324"/>
      <c r="AMJ56" s="324"/>
      <c r="AMK56" s="324"/>
      <c r="AML56" s="324"/>
      <c r="AMM56" s="324"/>
      <c r="AMN56" s="324"/>
      <c r="AMO56" s="324"/>
      <c r="AMP56" s="324"/>
      <c r="AMQ56" s="324"/>
      <c r="AMR56" s="324"/>
      <c r="AMS56" s="324"/>
      <c r="AMT56" s="324"/>
      <c r="AMU56" s="324"/>
      <c r="AMV56" s="324"/>
      <c r="AMW56" s="324"/>
      <c r="AMX56" s="324"/>
      <c r="AMY56" s="324"/>
      <c r="AMZ56" s="324"/>
      <c r="ANA56" s="324"/>
      <c r="ANB56" s="324"/>
      <c r="ANC56" s="324"/>
      <c r="AND56" s="324"/>
      <c r="ANE56" s="324"/>
      <c r="ANF56" s="324"/>
      <c r="ANG56" s="324"/>
      <c r="ANH56" s="324"/>
      <c r="ANI56" s="324"/>
      <c r="ANJ56" s="324"/>
      <c r="ANK56" s="324"/>
      <c r="ANL56" s="324"/>
      <c r="ANM56" s="324"/>
      <c r="ANN56" s="324"/>
      <c r="ANO56" s="324"/>
      <c r="ANP56" s="324"/>
      <c r="ANQ56" s="324"/>
      <c r="ANR56" s="324"/>
      <c r="ANS56" s="324"/>
      <c r="ANT56" s="324"/>
      <c r="ANU56" s="324"/>
      <c r="ANV56" s="324"/>
      <c r="ANW56" s="324"/>
      <c r="ANX56" s="324"/>
      <c r="ANY56" s="324"/>
      <c r="ANZ56" s="324"/>
      <c r="AOA56" s="324"/>
      <c r="AOB56" s="324"/>
      <c r="AOC56" s="324"/>
      <c r="AOD56" s="324"/>
      <c r="AOE56" s="324"/>
      <c r="AOF56" s="324"/>
      <c r="AOG56" s="324"/>
      <c r="AOH56" s="324"/>
      <c r="AOI56" s="324"/>
      <c r="AOJ56" s="324"/>
      <c r="AOK56" s="324"/>
      <c r="AOL56" s="324"/>
      <c r="AOM56" s="324"/>
      <c r="AON56" s="324"/>
      <c r="AOO56" s="324"/>
      <c r="AOP56" s="324"/>
      <c r="AOQ56" s="324"/>
      <c r="AOR56" s="324"/>
      <c r="AOS56" s="324"/>
      <c r="AOT56" s="324"/>
      <c r="AOU56" s="324"/>
      <c r="AOV56" s="324"/>
      <c r="AOW56" s="324"/>
      <c r="AOX56" s="324"/>
      <c r="AOY56" s="324"/>
      <c r="AOZ56" s="324"/>
      <c r="APA56" s="324"/>
      <c r="APB56" s="324"/>
      <c r="APC56" s="324"/>
      <c r="APD56" s="324"/>
      <c r="APE56" s="324"/>
      <c r="APF56" s="324"/>
      <c r="APG56" s="324"/>
      <c r="APH56" s="324"/>
      <c r="API56" s="324"/>
      <c r="APJ56" s="324"/>
      <c r="APK56" s="324"/>
      <c r="APL56" s="324"/>
      <c r="APM56" s="324"/>
      <c r="APN56" s="324"/>
      <c r="APO56" s="324"/>
      <c r="APP56" s="324"/>
      <c r="APQ56" s="324"/>
      <c r="APR56" s="324"/>
      <c r="APS56" s="324"/>
      <c r="APT56" s="324"/>
      <c r="APU56" s="324"/>
      <c r="APV56" s="324"/>
      <c r="APW56" s="324"/>
      <c r="APX56" s="324"/>
      <c r="APY56" s="324"/>
      <c r="APZ56" s="324"/>
      <c r="AQA56" s="324"/>
      <c r="AQB56" s="324"/>
      <c r="AQC56" s="324"/>
      <c r="AQD56" s="324"/>
      <c r="AQE56" s="324"/>
      <c r="AQF56" s="324"/>
      <c r="AQG56" s="324"/>
      <c r="AQH56" s="324"/>
      <c r="AQI56" s="324"/>
      <c r="AQJ56" s="324"/>
      <c r="AQK56" s="324"/>
      <c r="AQL56" s="324"/>
      <c r="AQM56" s="324"/>
      <c r="AQN56" s="324"/>
      <c r="AQO56" s="324"/>
      <c r="AQP56" s="324"/>
      <c r="AQQ56" s="324"/>
      <c r="AQR56" s="324"/>
      <c r="AQS56" s="324"/>
      <c r="AQT56" s="324"/>
      <c r="AQU56" s="324"/>
      <c r="AQV56" s="324"/>
      <c r="AQW56" s="324"/>
      <c r="AQX56" s="324"/>
      <c r="AQY56" s="324"/>
      <c r="AQZ56" s="324"/>
      <c r="ARA56" s="324"/>
      <c r="ARB56" s="324"/>
      <c r="ARC56" s="324"/>
      <c r="ARD56" s="324"/>
      <c r="ARE56" s="324"/>
      <c r="ARF56" s="324"/>
      <c r="ARG56" s="324"/>
      <c r="ARH56" s="324"/>
      <c r="ARI56" s="324"/>
      <c r="ARJ56" s="324"/>
      <c r="ARK56" s="324"/>
      <c r="ARL56" s="324"/>
      <c r="ARM56" s="324"/>
      <c r="ARN56" s="324"/>
      <c r="ARO56" s="324"/>
      <c r="ARP56" s="324"/>
      <c r="ARQ56" s="324"/>
      <c r="ARR56" s="324"/>
      <c r="ARS56" s="324"/>
      <c r="ART56" s="324"/>
      <c r="ARU56" s="324"/>
      <c r="ARV56" s="324"/>
      <c r="ARW56" s="324"/>
      <c r="ARX56" s="324"/>
      <c r="ARY56" s="324"/>
      <c r="ARZ56" s="324"/>
      <c r="ASA56" s="324"/>
      <c r="ASB56" s="324"/>
      <c r="ASC56" s="324"/>
      <c r="ASD56" s="324"/>
      <c r="ASE56" s="324"/>
      <c r="ASF56" s="324"/>
      <c r="ASG56" s="324"/>
      <c r="ASH56" s="324"/>
      <c r="ASI56" s="324"/>
      <c r="ASJ56" s="324"/>
      <c r="ASK56" s="324"/>
      <c r="ASL56" s="324"/>
      <c r="ASM56" s="324"/>
      <c r="ASN56" s="324"/>
      <c r="ASO56" s="324"/>
      <c r="ASP56" s="324"/>
      <c r="ASQ56" s="324"/>
      <c r="ASR56" s="324"/>
      <c r="ASS56" s="324"/>
      <c r="AST56" s="324"/>
      <c r="ASU56" s="324"/>
      <c r="ASV56" s="324"/>
      <c r="ASW56" s="324"/>
      <c r="ASX56" s="324"/>
      <c r="ASY56" s="324"/>
      <c r="ASZ56" s="324"/>
      <c r="ATA56" s="324"/>
      <c r="ATB56" s="324"/>
      <c r="ATC56" s="324"/>
      <c r="ATD56" s="324"/>
      <c r="ATE56" s="324"/>
      <c r="ATF56" s="324"/>
      <c r="ATG56" s="324"/>
      <c r="ATH56" s="324"/>
      <c r="ATI56" s="324"/>
      <c r="ATJ56" s="324"/>
      <c r="ATK56" s="324"/>
      <c r="ATL56" s="324"/>
      <c r="ATM56" s="324"/>
      <c r="ATN56" s="324"/>
      <c r="ATO56" s="324"/>
      <c r="ATP56" s="324"/>
      <c r="ATQ56" s="324"/>
      <c r="ATR56" s="324"/>
      <c r="ATS56" s="324"/>
      <c r="ATT56" s="324"/>
      <c r="ATU56" s="324"/>
      <c r="ATV56" s="324"/>
      <c r="ATW56" s="324"/>
      <c r="ATX56" s="324"/>
      <c r="ATY56" s="324"/>
      <c r="ATZ56" s="324"/>
      <c r="AUA56" s="324"/>
      <c r="AUB56" s="324"/>
      <c r="AUC56" s="324"/>
      <c r="AUD56" s="324"/>
      <c r="AUE56" s="324"/>
      <c r="AUF56" s="324"/>
      <c r="AUG56" s="324"/>
      <c r="AUH56" s="324"/>
      <c r="AUI56" s="324"/>
      <c r="AUJ56" s="324"/>
      <c r="AUK56" s="324"/>
      <c r="AUL56" s="324"/>
      <c r="AUM56" s="324"/>
      <c r="AUN56" s="324"/>
      <c r="AUO56" s="324"/>
      <c r="AUP56" s="324"/>
      <c r="AUQ56" s="324"/>
      <c r="AUR56" s="324"/>
      <c r="AUS56" s="324"/>
      <c r="AUT56" s="324"/>
      <c r="AUU56" s="324"/>
      <c r="AUV56" s="324"/>
      <c r="AUW56" s="324"/>
      <c r="AUX56" s="324"/>
      <c r="AUY56" s="324"/>
      <c r="AUZ56" s="324"/>
      <c r="AVA56" s="324"/>
      <c r="AVB56" s="324"/>
      <c r="AVC56" s="324"/>
      <c r="AVD56" s="324"/>
      <c r="AVE56" s="324"/>
      <c r="AVF56" s="324"/>
      <c r="AVG56" s="324"/>
      <c r="AVH56" s="324"/>
      <c r="AVI56" s="324"/>
      <c r="AVJ56" s="324"/>
      <c r="AVK56" s="324"/>
      <c r="AVL56" s="324"/>
      <c r="AVM56" s="324"/>
      <c r="AVN56" s="324"/>
      <c r="AVO56" s="324"/>
      <c r="AVP56" s="324"/>
      <c r="AVQ56" s="324"/>
      <c r="AVR56" s="324"/>
      <c r="AVS56" s="324"/>
      <c r="AVT56" s="324"/>
      <c r="AVU56" s="324"/>
      <c r="AVV56" s="324"/>
      <c r="AVW56" s="324"/>
      <c r="AVX56" s="324"/>
      <c r="AVY56" s="324"/>
      <c r="AVZ56" s="324"/>
      <c r="AWA56" s="324"/>
      <c r="AWB56" s="324"/>
      <c r="AWC56" s="324"/>
      <c r="AWD56" s="324"/>
      <c r="AWE56" s="324"/>
      <c r="AWF56" s="324"/>
      <c r="AWG56" s="324"/>
      <c r="AWH56" s="324"/>
      <c r="AWI56" s="324"/>
      <c r="AWJ56" s="324"/>
      <c r="AWK56" s="324"/>
      <c r="AWL56" s="324"/>
      <c r="AWM56" s="324"/>
      <c r="AWN56" s="324"/>
      <c r="AWO56" s="324"/>
      <c r="AWP56" s="324"/>
      <c r="AWQ56" s="324"/>
      <c r="AWR56" s="324"/>
      <c r="AWS56" s="324"/>
      <c r="AWT56" s="324"/>
      <c r="AWU56" s="324"/>
      <c r="AWV56" s="324"/>
      <c r="AWW56" s="324"/>
      <c r="AWX56" s="324"/>
      <c r="AWY56" s="324"/>
      <c r="AWZ56" s="324"/>
      <c r="AXA56" s="324"/>
      <c r="AXB56" s="324"/>
      <c r="AXC56" s="324"/>
      <c r="AXD56" s="324"/>
      <c r="AXE56" s="324"/>
      <c r="AXF56" s="324"/>
      <c r="AXG56" s="324"/>
      <c r="AXH56" s="324"/>
      <c r="AXI56" s="324"/>
      <c r="AXJ56" s="324"/>
      <c r="AXK56" s="324"/>
      <c r="AXL56" s="324"/>
      <c r="AXM56" s="324"/>
      <c r="AXN56" s="324"/>
      <c r="AXO56" s="324"/>
      <c r="AXP56" s="324"/>
      <c r="AXQ56" s="324"/>
      <c r="AXR56" s="324"/>
      <c r="AXS56" s="324"/>
      <c r="AXT56" s="324"/>
      <c r="AXU56" s="324"/>
      <c r="AXV56" s="324"/>
      <c r="AXW56" s="324"/>
      <c r="AXX56" s="324"/>
      <c r="AXY56" s="324"/>
      <c r="AXZ56" s="324"/>
      <c r="AYA56" s="324"/>
      <c r="AYB56" s="324"/>
      <c r="AYC56" s="324"/>
      <c r="AYD56" s="324"/>
      <c r="AYE56" s="324"/>
      <c r="AYF56" s="324"/>
      <c r="AYG56" s="324"/>
      <c r="AYH56" s="324"/>
      <c r="AYI56" s="324"/>
      <c r="AYJ56" s="324"/>
      <c r="AYK56" s="324"/>
      <c r="AYL56" s="324"/>
      <c r="AYM56" s="324"/>
      <c r="AYN56" s="324"/>
      <c r="AYO56" s="324"/>
      <c r="AYP56" s="324"/>
      <c r="AYQ56" s="324"/>
      <c r="AYR56" s="324"/>
      <c r="AYS56" s="324"/>
      <c r="AYT56" s="324"/>
      <c r="AYU56" s="324"/>
      <c r="AYV56" s="324"/>
      <c r="AYW56" s="324"/>
      <c r="AYX56" s="324"/>
      <c r="AYY56" s="324"/>
      <c r="AYZ56" s="324"/>
      <c r="AZA56" s="324"/>
      <c r="AZB56" s="324"/>
      <c r="AZC56" s="324"/>
      <c r="AZD56" s="324"/>
      <c r="AZE56" s="324"/>
      <c r="AZF56" s="324"/>
      <c r="AZG56" s="324"/>
      <c r="AZH56" s="324"/>
      <c r="AZI56" s="324"/>
      <c r="AZJ56" s="324"/>
      <c r="AZK56" s="324"/>
      <c r="AZL56" s="324"/>
      <c r="AZM56" s="324"/>
      <c r="AZN56" s="324"/>
      <c r="AZO56" s="324"/>
      <c r="AZP56" s="324"/>
      <c r="AZQ56" s="324"/>
      <c r="AZR56" s="324"/>
      <c r="AZS56" s="324"/>
      <c r="AZT56" s="324"/>
      <c r="AZU56" s="324"/>
      <c r="AZV56" s="324"/>
      <c r="AZW56" s="324"/>
      <c r="AZX56" s="324"/>
      <c r="AZY56" s="324"/>
      <c r="AZZ56" s="324"/>
      <c r="BAA56" s="324"/>
      <c r="BAB56" s="324"/>
      <c r="BAC56" s="324"/>
      <c r="BAD56" s="324"/>
      <c r="BAE56" s="324"/>
      <c r="BAF56" s="324"/>
      <c r="BAG56" s="324"/>
      <c r="BAH56" s="324"/>
      <c r="BAI56" s="324"/>
      <c r="BAJ56" s="324"/>
      <c r="BAK56" s="324"/>
      <c r="BAL56" s="324"/>
      <c r="BAM56" s="324"/>
      <c r="BAN56" s="324"/>
      <c r="BAO56" s="324"/>
      <c r="BAP56" s="324"/>
      <c r="BAQ56" s="324"/>
      <c r="BAR56" s="324"/>
      <c r="BAS56" s="324"/>
      <c r="BAT56" s="324"/>
      <c r="BAU56" s="324"/>
      <c r="BAV56" s="324"/>
      <c r="BAW56" s="324"/>
      <c r="BAX56" s="324"/>
      <c r="BAY56" s="324"/>
      <c r="BAZ56" s="324"/>
      <c r="BBA56" s="324"/>
      <c r="BBB56" s="324"/>
      <c r="BBC56" s="324"/>
      <c r="BBD56" s="324"/>
      <c r="BBE56" s="324"/>
      <c r="BBF56" s="324"/>
      <c r="BBG56" s="324"/>
      <c r="BBH56" s="324"/>
      <c r="BBI56" s="324"/>
      <c r="BBJ56" s="324"/>
      <c r="BBK56" s="324"/>
      <c r="BBL56" s="324"/>
      <c r="BBM56" s="324"/>
      <c r="BBN56" s="324"/>
      <c r="BBO56" s="324"/>
      <c r="BBP56" s="324"/>
      <c r="BBQ56" s="324"/>
      <c r="BBR56" s="324"/>
      <c r="BBS56" s="324"/>
      <c r="BBT56" s="324"/>
      <c r="BBU56" s="324"/>
      <c r="BBV56" s="324"/>
      <c r="BBW56" s="324"/>
      <c r="BBX56" s="324"/>
      <c r="BBY56" s="324"/>
      <c r="BBZ56" s="324"/>
      <c r="BCA56" s="324"/>
      <c r="BCB56" s="324"/>
      <c r="BCC56" s="324"/>
      <c r="BCD56" s="324"/>
      <c r="BCE56" s="324"/>
      <c r="BCF56" s="324"/>
      <c r="BCG56" s="324"/>
      <c r="BCH56" s="324"/>
      <c r="BCI56" s="324"/>
      <c r="BCJ56" s="324"/>
      <c r="BCK56" s="324"/>
      <c r="BCL56" s="324"/>
      <c r="BCM56" s="324"/>
      <c r="BCN56" s="324"/>
      <c r="BCO56" s="324"/>
      <c r="BCP56" s="324"/>
      <c r="BCQ56" s="324"/>
      <c r="BCR56" s="324"/>
      <c r="BCS56" s="324"/>
      <c r="BCT56" s="324"/>
      <c r="BCU56" s="324"/>
      <c r="BCV56" s="324"/>
      <c r="BCW56" s="324"/>
      <c r="BCX56" s="324"/>
      <c r="BCY56" s="324"/>
      <c r="BCZ56" s="324"/>
      <c r="BDA56" s="324"/>
      <c r="BDB56" s="324"/>
      <c r="BDC56" s="324"/>
      <c r="BDD56" s="324"/>
      <c r="BDE56" s="324"/>
      <c r="BDF56" s="324"/>
      <c r="BDG56" s="324"/>
      <c r="BDH56" s="324"/>
      <c r="BDI56" s="324"/>
      <c r="BDJ56" s="324"/>
      <c r="BDK56" s="324"/>
      <c r="BDL56" s="324"/>
      <c r="BDM56" s="324"/>
      <c r="BDN56" s="324"/>
      <c r="BDO56" s="324"/>
      <c r="BDP56" s="324"/>
      <c r="BDQ56" s="324"/>
      <c r="BDR56" s="324"/>
      <c r="BDS56" s="324"/>
      <c r="BDT56" s="324"/>
      <c r="BDU56" s="324"/>
      <c r="BDV56" s="324"/>
      <c r="BDW56" s="324"/>
      <c r="BDX56" s="324"/>
      <c r="BDY56" s="324"/>
      <c r="BDZ56" s="324"/>
      <c r="BEA56" s="324"/>
      <c r="BEB56" s="324"/>
      <c r="BEC56" s="324"/>
      <c r="BED56" s="324"/>
      <c r="BEE56" s="324"/>
      <c r="BEF56" s="324"/>
      <c r="BEG56" s="324"/>
      <c r="BEH56" s="324"/>
      <c r="BEI56" s="324"/>
      <c r="BEJ56" s="324"/>
      <c r="BEK56" s="324"/>
      <c r="BEL56" s="324"/>
      <c r="BEM56" s="324"/>
      <c r="BEN56" s="324"/>
      <c r="BEO56" s="324"/>
      <c r="BEP56" s="324"/>
      <c r="BEQ56" s="324"/>
      <c r="BER56" s="324"/>
      <c r="BES56" s="324"/>
      <c r="BET56" s="324"/>
      <c r="BEU56" s="324"/>
      <c r="BEV56" s="324"/>
      <c r="BEW56" s="324"/>
      <c r="BEX56" s="324"/>
      <c r="BEY56" s="324"/>
      <c r="BEZ56" s="324"/>
      <c r="BFA56" s="324"/>
      <c r="BFB56" s="324"/>
      <c r="BFC56" s="324"/>
      <c r="BFD56" s="324"/>
      <c r="BFE56" s="324"/>
      <c r="BFF56" s="324"/>
      <c r="BFG56" s="324"/>
      <c r="BFH56" s="324"/>
      <c r="BFI56" s="324"/>
      <c r="BFJ56" s="324"/>
      <c r="BFK56" s="324"/>
      <c r="BFL56" s="324"/>
      <c r="BFM56" s="324"/>
      <c r="BFN56" s="324"/>
      <c r="BFO56" s="324"/>
      <c r="BFP56" s="324"/>
      <c r="BFQ56" s="324"/>
      <c r="BFR56" s="324"/>
      <c r="BFS56" s="324"/>
      <c r="BFT56" s="324"/>
      <c r="BFU56" s="324"/>
      <c r="BFV56" s="324"/>
      <c r="BFW56" s="324"/>
      <c r="BFX56" s="324"/>
      <c r="BFY56" s="324"/>
      <c r="BFZ56" s="324"/>
      <c r="BGA56" s="324"/>
      <c r="BGB56" s="324"/>
      <c r="BGC56" s="324"/>
      <c r="BGD56" s="324"/>
      <c r="BGE56" s="324"/>
      <c r="BGF56" s="324"/>
      <c r="BGG56" s="324"/>
      <c r="BGH56" s="324"/>
      <c r="BGI56" s="324"/>
      <c r="BGJ56" s="324"/>
      <c r="BGK56" s="324"/>
      <c r="BGL56" s="324"/>
      <c r="BGM56" s="324"/>
      <c r="BGN56" s="324"/>
      <c r="BGO56" s="324"/>
      <c r="BGP56" s="324"/>
      <c r="BGQ56" s="324"/>
      <c r="BGR56" s="324"/>
      <c r="BGS56" s="324"/>
      <c r="BGT56" s="324"/>
      <c r="BGU56" s="324"/>
      <c r="BGV56" s="324"/>
      <c r="BGW56" s="324"/>
      <c r="BGX56" s="324"/>
      <c r="BGY56" s="324"/>
      <c r="BGZ56" s="324"/>
      <c r="BHA56" s="324"/>
      <c r="BHB56" s="324"/>
      <c r="BHC56" s="324"/>
      <c r="BHD56" s="324"/>
      <c r="BHE56" s="324"/>
      <c r="BHF56" s="324"/>
      <c r="BHG56" s="324"/>
      <c r="BHH56" s="324"/>
      <c r="BHI56" s="324"/>
      <c r="BHJ56" s="324"/>
      <c r="BHK56" s="324"/>
      <c r="BHL56" s="324"/>
      <c r="BHM56" s="324"/>
      <c r="BHN56" s="324"/>
      <c r="BHO56" s="324"/>
      <c r="BHP56" s="324"/>
      <c r="BHQ56" s="324"/>
      <c r="BHR56" s="324"/>
      <c r="BHS56" s="324"/>
      <c r="BHT56" s="324"/>
      <c r="BHU56" s="324"/>
      <c r="BHV56" s="324"/>
      <c r="BHW56" s="324"/>
      <c r="BHX56" s="324"/>
      <c r="BHY56" s="324"/>
      <c r="BHZ56" s="324"/>
      <c r="BIA56" s="324"/>
      <c r="BIB56" s="324"/>
      <c r="BIC56" s="324"/>
      <c r="BID56" s="324"/>
      <c r="BIE56" s="324"/>
      <c r="BIF56" s="324"/>
      <c r="BIG56" s="324"/>
      <c r="BIH56" s="324"/>
      <c r="BII56" s="324"/>
      <c r="BIJ56" s="324"/>
      <c r="BIK56" s="324"/>
      <c r="BIL56" s="324"/>
      <c r="BIM56" s="324"/>
      <c r="BIN56" s="324"/>
      <c r="BIO56" s="324"/>
      <c r="BIP56" s="324"/>
      <c r="BIQ56" s="324"/>
      <c r="BIR56" s="324"/>
      <c r="BIS56" s="324"/>
      <c r="BIT56" s="324"/>
      <c r="BIU56" s="324"/>
      <c r="BIV56" s="324"/>
      <c r="BIW56" s="324"/>
      <c r="BIX56" s="324"/>
      <c r="BIY56" s="324"/>
      <c r="BIZ56" s="324"/>
      <c r="BJA56" s="324"/>
      <c r="BJB56" s="324"/>
      <c r="BJC56" s="324"/>
      <c r="BJD56" s="324"/>
      <c r="BJE56" s="324"/>
      <c r="BJF56" s="324"/>
      <c r="BJG56" s="324"/>
      <c r="BJH56" s="324"/>
      <c r="BJI56" s="324"/>
      <c r="BJJ56" s="324"/>
      <c r="BJK56" s="324"/>
      <c r="BJL56" s="324"/>
      <c r="BJM56" s="324"/>
      <c r="BJN56" s="324"/>
      <c r="BJO56" s="324"/>
      <c r="BJP56" s="324"/>
      <c r="BJQ56" s="324"/>
      <c r="BJR56" s="324"/>
      <c r="BJS56" s="324"/>
      <c r="BJT56" s="324"/>
      <c r="BJU56" s="324"/>
      <c r="BJV56" s="324"/>
      <c r="BJW56" s="324"/>
      <c r="BJX56" s="324"/>
      <c r="BJY56" s="324"/>
      <c r="BJZ56" s="324"/>
      <c r="BKA56" s="324"/>
      <c r="BKB56" s="324"/>
      <c r="BKC56" s="324"/>
      <c r="BKD56" s="324"/>
      <c r="BKE56" s="324"/>
      <c r="BKF56" s="324"/>
      <c r="BKG56" s="324"/>
      <c r="BKH56" s="324"/>
      <c r="BKI56" s="324"/>
      <c r="BKJ56" s="324"/>
      <c r="BKK56" s="324"/>
      <c r="BKL56" s="324"/>
      <c r="BKM56" s="324"/>
      <c r="BKN56" s="324"/>
      <c r="BKO56" s="324"/>
      <c r="BKP56" s="324"/>
      <c r="BKQ56" s="324"/>
      <c r="BKR56" s="324"/>
      <c r="BKS56" s="324"/>
      <c r="BKT56" s="324"/>
      <c r="BKU56" s="324"/>
      <c r="BKV56" s="324"/>
      <c r="BKW56" s="324"/>
      <c r="BKX56" s="324"/>
      <c r="BKY56" s="324"/>
      <c r="BKZ56" s="324"/>
      <c r="BLA56" s="324"/>
      <c r="BLB56" s="324"/>
      <c r="BLC56" s="324"/>
      <c r="BLD56" s="324"/>
      <c r="BLE56" s="324"/>
      <c r="BLF56" s="324"/>
      <c r="BLG56" s="324"/>
      <c r="BLH56" s="324"/>
      <c r="BLI56" s="324"/>
      <c r="BLJ56" s="324"/>
      <c r="BLK56" s="324"/>
      <c r="BLL56" s="324"/>
      <c r="BLM56" s="324"/>
      <c r="BLN56" s="324"/>
      <c r="BLO56" s="324"/>
      <c r="BLP56" s="324"/>
      <c r="BLQ56" s="324"/>
      <c r="BLR56" s="324"/>
      <c r="BLS56" s="324"/>
      <c r="BLT56" s="324"/>
      <c r="BLU56" s="324"/>
      <c r="BLV56" s="324"/>
      <c r="BLW56" s="324"/>
      <c r="BLX56" s="324"/>
      <c r="BLY56" s="324"/>
      <c r="BLZ56" s="324"/>
      <c r="BMA56" s="324"/>
      <c r="BMB56" s="324"/>
      <c r="BMC56" s="324"/>
      <c r="BMD56" s="324"/>
      <c r="BME56" s="324"/>
      <c r="BMF56" s="324"/>
      <c r="BMG56" s="324"/>
      <c r="BMH56" s="324"/>
      <c r="BMI56" s="324"/>
      <c r="BMJ56" s="324"/>
      <c r="BMK56" s="324"/>
      <c r="BML56" s="324"/>
      <c r="BMM56" s="324"/>
      <c r="BMN56" s="324"/>
      <c r="BMO56" s="324"/>
      <c r="BMP56" s="324"/>
      <c r="BMQ56" s="324"/>
      <c r="BMR56" s="324"/>
      <c r="BMS56" s="324"/>
      <c r="BMT56" s="324"/>
      <c r="BMU56" s="324"/>
      <c r="BMV56" s="324"/>
      <c r="BMW56" s="324"/>
      <c r="BMX56" s="324"/>
      <c r="BMY56" s="324"/>
      <c r="BMZ56" s="324"/>
      <c r="BNA56" s="324"/>
      <c r="BNB56" s="324"/>
      <c r="BNC56" s="324"/>
      <c r="BND56" s="324"/>
      <c r="BNE56" s="324"/>
      <c r="BNF56" s="324"/>
      <c r="BNG56" s="324"/>
      <c r="BNH56" s="324"/>
      <c r="BNI56" s="324"/>
      <c r="BNJ56" s="324"/>
      <c r="BNK56" s="324"/>
      <c r="BNL56" s="324"/>
      <c r="BNM56" s="324"/>
      <c r="BNN56" s="324"/>
      <c r="BNO56" s="324"/>
      <c r="BNP56" s="324"/>
      <c r="BNQ56" s="324"/>
      <c r="BNR56" s="324"/>
      <c r="BNS56" s="324"/>
      <c r="BNT56" s="324"/>
      <c r="BNU56" s="324"/>
      <c r="BNV56" s="324"/>
      <c r="BNW56" s="324"/>
      <c r="BNX56" s="324"/>
      <c r="BNY56" s="324"/>
      <c r="BNZ56" s="324"/>
      <c r="BOA56" s="324"/>
      <c r="BOB56" s="324"/>
      <c r="BOC56" s="324"/>
      <c r="BOD56" s="324"/>
      <c r="BOE56" s="324"/>
      <c r="BOF56" s="324"/>
      <c r="BOG56" s="324"/>
      <c r="BOH56" s="324"/>
      <c r="BOI56" s="324"/>
      <c r="BOJ56" s="324"/>
      <c r="BOK56" s="324"/>
      <c r="BOL56" s="324"/>
      <c r="BOM56" s="324"/>
      <c r="BON56" s="324"/>
      <c r="BOO56" s="324"/>
      <c r="BOP56" s="324"/>
      <c r="BOQ56" s="324"/>
      <c r="BOR56" s="324"/>
      <c r="BOS56" s="324"/>
      <c r="BOT56" s="324"/>
      <c r="BOU56" s="324"/>
      <c r="BOV56" s="324"/>
      <c r="BOW56" s="324"/>
      <c r="BOX56" s="324"/>
      <c r="BOY56" s="324"/>
      <c r="BOZ56" s="324"/>
      <c r="BPA56" s="324"/>
      <c r="BPB56" s="324"/>
      <c r="BPC56" s="324"/>
      <c r="BPD56" s="324"/>
      <c r="BPE56" s="324"/>
      <c r="BPF56" s="324"/>
      <c r="BPG56" s="324"/>
      <c r="BPH56" s="324"/>
      <c r="BPI56" s="324"/>
      <c r="BPJ56" s="324"/>
      <c r="BPK56" s="324"/>
      <c r="BPL56" s="324"/>
      <c r="BPM56" s="324"/>
      <c r="BPN56" s="324"/>
      <c r="BPO56" s="324"/>
      <c r="BPP56" s="324"/>
      <c r="BPQ56" s="324"/>
      <c r="BPR56" s="324"/>
      <c r="BPS56" s="324"/>
      <c r="BPT56" s="324"/>
      <c r="BPU56" s="324"/>
      <c r="BPV56" s="324"/>
      <c r="BPW56" s="324"/>
      <c r="BPX56" s="324"/>
      <c r="BPY56" s="324"/>
      <c r="BPZ56" s="324"/>
      <c r="BQA56" s="324"/>
      <c r="BQB56" s="324"/>
      <c r="BQC56" s="324"/>
      <c r="BQD56" s="324"/>
      <c r="BQE56" s="324"/>
      <c r="BQF56" s="324"/>
      <c r="BQG56" s="324"/>
      <c r="BQH56" s="324"/>
      <c r="BQI56" s="324"/>
      <c r="BQJ56" s="324"/>
      <c r="BQK56" s="324"/>
      <c r="BQL56" s="324"/>
      <c r="BQM56" s="324"/>
      <c r="BQN56" s="324"/>
      <c r="BQO56" s="324"/>
      <c r="BQP56" s="324"/>
      <c r="BQQ56" s="324"/>
      <c r="BQR56" s="324"/>
      <c r="BQS56" s="324"/>
      <c r="BQT56" s="324"/>
      <c r="BQU56" s="324"/>
      <c r="BQV56" s="324"/>
      <c r="BQW56" s="324"/>
      <c r="BQX56" s="324"/>
      <c r="BQY56" s="324"/>
      <c r="BQZ56" s="324"/>
      <c r="BRA56" s="324"/>
      <c r="BRB56" s="324"/>
      <c r="BRC56" s="324"/>
      <c r="BRD56" s="324"/>
      <c r="BRE56" s="324"/>
      <c r="BRF56" s="324"/>
      <c r="BRG56" s="324"/>
      <c r="BRH56" s="324"/>
      <c r="BRI56" s="324"/>
      <c r="BRJ56" s="324"/>
      <c r="BRK56" s="324"/>
      <c r="BRL56" s="324"/>
      <c r="BRM56" s="324"/>
      <c r="BRN56" s="324"/>
      <c r="BRO56" s="324"/>
      <c r="BRP56" s="324"/>
      <c r="BRQ56" s="324"/>
      <c r="BRR56" s="324"/>
      <c r="BRS56" s="324"/>
      <c r="BRT56" s="324"/>
      <c r="BRU56" s="324"/>
      <c r="BRV56" s="324"/>
      <c r="BRW56" s="324"/>
      <c r="BRX56" s="324"/>
      <c r="BRY56" s="324"/>
      <c r="BRZ56" s="324"/>
      <c r="BSA56" s="324"/>
      <c r="BSB56" s="324"/>
      <c r="BSC56" s="324"/>
      <c r="BSD56" s="324"/>
      <c r="BSE56" s="324"/>
      <c r="BSF56" s="324"/>
      <c r="BSG56" s="324"/>
      <c r="BSH56" s="324"/>
      <c r="BSI56" s="324"/>
      <c r="BSJ56" s="324"/>
      <c r="BSK56" s="324"/>
      <c r="BSL56" s="324"/>
      <c r="BSM56" s="324"/>
      <c r="BSN56" s="324"/>
      <c r="BSO56" s="324"/>
      <c r="BSP56" s="324"/>
      <c r="BSQ56" s="324"/>
      <c r="BSR56" s="324"/>
      <c r="BSS56" s="324"/>
      <c r="BST56" s="324"/>
      <c r="BSU56" s="324"/>
      <c r="BSV56" s="324"/>
      <c r="BSW56" s="324"/>
      <c r="BSX56" s="324"/>
      <c r="BSY56" s="324"/>
      <c r="BSZ56" s="324"/>
      <c r="BTA56" s="324"/>
      <c r="BTB56" s="324"/>
      <c r="BTC56" s="324"/>
      <c r="BTD56" s="324"/>
      <c r="BTE56" s="324"/>
      <c r="BTF56" s="324"/>
      <c r="BTG56" s="324"/>
      <c r="BTH56" s="324"/>
      <c r="BTI56" s="324"/>
      <c r="BTJ56" s="324"/>
      <c r="BTK56" s="324"/>
      <c r="BTL56" s="324"/>
      <c r="BTM56" s="324"/>
      <c r="BTN56" s="324"/>
      <c r="BTO56" s="324"/>
      <c r="BTP56" s="324"/>
      <c r="BTQ56" s="324"/>
      <c r="BTR56" s="324"/>
      <c r="BTS56" s="324"/>
      <c r="BTT56" s="324"/>
      <c r="BTU56" s="324"/>
      <c r="BTV56" s="324"/>
      <c r="BTW56" s="324"/>
      <c r="BTX56" s="324"/>
      <c r="BTY56" s="324"/>
      <c r="BTZ56" s="324"/>
      <c r="BUA56" s="324"/>
      <c r="BUB56" s="324"/>
      <c r="BUC56" s="324"/>
      <c r="BUD56" s="324"/>
      <c r="BUE56" s="324"/>
      <c r="BUF56" s="324"/>
      <c r="BUG56" s="324"/>
      <c r="BUH56" s="324"/>
      <c r="BUI56" s="324"/>
      <c r="BUJ56" s="324"/>
      <c r="BUK56" s="324"/>
      <c r="BUL56" s="324"/>
      <c r="BUM56" s="324"/>
      <c r="BUN56" s="324"/>
      <c r="BUO56" s="324"/>
      <c r="BUP56" s="324"/>
      <c r="BUQ56" s="324"/>
      <c r="BUR56" s="324"/>
      <c r="BUS56" s="324"/>
      <c r="BUT56" s="324"/>
      <c r="BUU56" s="324"/>
      <c r="BUV56" s="324"/>
      <c r="BUW56" s="324"/>
      <c r="BUX56" s="324"/>
      <c r="BUY56" s="324"/>
      <c r="BUZ56" s="324"/>
      <c r="BVA56" s="324"/>
      <c r="BVB56" s="324"/>
      <c r="BVC56" s="324"/>
      <c r="BVD56" s="324"/>
      <c r="BVE56" s="324"/>
      <c r="BVF56" s="324"/>
      <c r="BVG56" s="324"/>
      <c r="BVH56" s="324"/>
      <c r="BVI56" s="324"/>
      <c r="BVJ56" s="324"/>
      <c r="BVK56" s="324"/>
      <c r="BVL56" s="324"/>
      <c r="BVM56" s="324"/>
      <c r="BVN56" s="324"/>
      <c r="BVO56" s="324"/>
      <c r="BVP56" s="324"/>
      <c r="BVQ56" s="324"/>
      <c r="BVR56" s="324"/>
      <c r="BVS56" s="324"/>
      <c r="BVT56" s="324"/>
      <c r="BVU56" s="324"/>
      <c r="BVV56" s="324"/>
      <c r="BVW56" s="324"/>
      <c r="BVX56" s="324"/>
      <c r="BVY56" s="324"/>
      <c r="BVZ56" s="324"/>
      <c r="BWA56" s="324"/>
      <c r="BWB56" s="324"/>
      <c r="BWC56" s="324"/>
      <c r="BWD56" s="324"/>
      <c r="BWE56" s="324"/>
      <c r="BWF56" s="324"/>
      <c r="BWG56" s="324"/>
      <c r="BWH56" s="324"/>
      <c r="BWI56" s="324"/>
      <c r="BWJ56" s="324"/>
      <c r="BWK56" s="324"/>
      <c r="BWL56" s="324"/>
      <c r="BWM56" s="324"/>
      <c r="BWN56" s="324"/>
      <c r="BWO56" s="324"/>
      <c r="BWP56" s="324"/>
      <c r="BWQ56" s="324"/>
      <c r="BWR56" s="324"/>
      <c r="BWS56" s="324"/>
      <c r="BWT56" s="324"/>
      <c r="BWU56" s="324"/>
      <c r="BWV56" s="324"/>
      <c r="BWW56" s="324"/>
      <c r="BWX56" s="324"/>
      <c r="BWY56" s="324"/>
      <c r="BWZ56" s="324"/>
      <c r="BXA56" s="324"/>
      <c r="BXB56" s="324"/>
      <c r="BXC56" s="324"/>
      <c r="BXD56" s="324"/>
      <c r="BXE56" s="324"/>
      <c r="BXF56" s="324"/>
      <c r="BXG56" s="324"/>
      <c r="BXH56" s="324"/>
      <c r="BXI56" s="324"/>
      <c r="BXJ56" s="324"/>
      <c r="BXK56" s="324"/>
      <c r="BXL56" s="324"/>
      <c r="BXM56" s="324"/>
      <c r="BXN56" s="324"/>
      <c r="BXO56" s="324"/>
      <c r="BXP56" s="324"/>
      <c r="BXQ56" s="324"/>
      <c r="BXR56" s="324"/>
      <c r="BXS56" s="324"/>
      <c r="BXT56" s="324"/>
      <c r="BXU56" s="324"/>
      <c r="BXV56" s="324"/>
      <c r="BXW56" s="324"/>
      <c r="BXX56" s="324"/>
      <c r="BXY56" s="324"/>
      <c r="BXZ56" s="324"/>
      <c r="BYA56" s="324"/>
      <c r="BYB56" s="324"/>
      <c r="BYC56" s="324"/>
      <c r="BYD56" s="324"/>
      <c r="BYE56" s="324"/>
      <c r="BYF56" s="324"/>
      <c r="BYG56" s="324"/>
      <c r="BYH56" s="324"/>
      <c r="BYI56" s="324"/>
      <c r="BYJ56" s="324"/>
      <c r="BYK56" s="324"/>
      <c r="BYL56" s="324"/>
      <c r="BYM56" s="324"/>
      <c r="BYN56" s="324"/>
      <c r="BYO56" s="324"/>
      <c r="BYP56" s="324"/>
      <c r="BYQ56" s="324"/>
      <c r="BYR56" s="324"/>
      <c r="BYS56" s="324"/>
      <c r="BYT56" s="324"/>
      <c r="BYU56" s="324"/>
      <c r="BYV56" s="324"/>
      <c r="BYW56" s="324"/>
      <c r="BYX56" s="324"/>
      <c r="BYY56" s="324"/>
      <c r="BYZ56" s="324"/>
      <c r="BZA56" s="324"/>
      <c r="BZB56" s="324"/>
      <c r="BZC56" s="324"/>
      <c r="BZD56" s="324"/>
      <c r="BZE56" s="324"/>
      <c r="BZF56" s="324"/>
      <c r="BZG56" s="324"/>
      <c r="BZH56" s="324"/>
      <c r="BZI56" s="324"/>
      <c r="BZJ56" s="324"/>
      <c r="BZK56" s="324"/>
      <c r="BZL56" s="324"/>
      <c r="BZM56" s="324"/>
      <c r="BZN56" s="324"/>
      <c r="BZO56" s="324"/>
      <c r="BZP56" s="324"/>
      <c r="BZQ56" s="324"/>
      <c r="BZR56" s="324"/>
      <c r="BZS56" s="324"/>
      <c r="BZT56" s="324"/>
      <c r="BZU56" s="324"/>
      <c r="BZV56" s="324"/>
      <c r="BZW56" s="324"/>
      <c r="BZX56" s="324"/>
      <c r="BZY56" s="324"/>
      <c r="BZZ56" s="324"/>
      <c r="CAA56" s="324"/>
      <c r="CAB56" s="324"/>
      <c r="CAC56" s="324"/>
      <c r="CAD56" s="324"/>
      <c r="CAE56" s="324"/>
      <c r="CAF56" s="324"/>
      <c r="CAG56" s="324"/>
      <c r="CAH56" s="324"/>
      <c r="CAI56" s="324"/>
      <c r="CAJ56" s="324"/>
      <c r="CAK56" s="324"/>
      <c r="CAL56" s="324"/>
      <c r="CAM56" s="324"/>
      <c r="CAN56" s="324"/>
      <c r="CAO56" s="324"/>
      <c r="CAP56" s="324"/>
      <c r="CAQ56" s="324"/>
      <c r="CAR56" s="324"/>
      <c r="CAS56" s="324"/>
      <c r="CAT56" s="324"/>
      <c r="CAU56" s="324"/>
      <c r="CAV56" s="324"/>
      <c r="CAW56" s="324"/>
      <c r="CAX56" s="324"/>
      <c r="CAY56" s="324"/>
      <c r="CAZ56" s="324"/>
      <c r="CBA56" s="324"/>
      <c r="CBB56" s="324"/>
      <c r="CBC56" s="324"/>
      <c r="CBD56" s="324"/>
      <c r="CBE56" s="324"/>
      <c r="CBF56" s="324"/>
      <c r="CBG56" s="324"/>
      <c r="CBH56" s="324"/>
      <c r="CBI56" s="324"/>
      <c r="CBJ56" s="324"/>
      <c r="CBK56" s="324"/>
      <c r="CBL56" s="324"/>
      <c r="CBM56" s="324"/>
      <c r="CBN56" s="324"/>
      <c r="CBO56" s="324"/>
      <c r="CBP56" s="324"/>
      <c r="CBQ56" s="324"/>
      <c r="CBR56" s="324"/>
      <c r="CBS56" s="324"/>
      <c r="CBT56" s="324"/>
      <c r="CBU56" s="324"/>
      <c r="CBV56" s="324"/>
      <c r="CBW56" s="324"/>
      <c r="CBX56" s="324"/>
      <c r="CBY56" s="324"/>
      <c r="CBZ56" s="324"/>
      <c r="CCA56" s="324"/>
      <c r="CCB56" s="324"/>
      <c r="CCC56" s="324"/>
      <c r="CCD56" s="324"/>
      <c r="CCE56" s="324"/>
      <c r="CCF56" s="324"/>
      <c r="CCG56" s="324"/>
      <c r="CCH56" s="324"/>
      <c r="CCI56" s="324"/>
      <c r="CCJ56" s="324"/>
      <c r="CCK56" s="324"/>
      <c r="CCL56" s="324"/>
      <c r="CCM56" s="324"/>
      <c r="CCN56" s="324"/>
      <c r="CCO56" s="324"/>
      <c r="CCP56" s="324"/>
      <c r="CCQ56" s="324"/>
      <c r="CCR56" s="324"/>
      <c r="CCS56" s="324"/>
      <c r="CCT56" s="324"/>
      <c r="CCU56" s="324"/>
      <c r="CCV56" s="324"/>
      <c r="CCW56" s="324"/>
      <c r="CCX56" s="324"/>
      <c r="CCY56" s="324"/>
      <c r="CCZ56" s="324"/>
      <c r="CDA56" s="324"/>
      <c r="CDB56" s="324"/>
      <c r="CDC56" s="324"/>
      <c r="CDD56" s="324"/>
      <c r="CDE56" s="324"/>
      <c r="CDF56" s="324"/>
      <c r="CDG56" s="324"/>
      <c r="CDH56" s="324"/>
      <c r="CDI56" s="324"/>
      <c r="CDJ56" s="324"/>
      <c r="CDK56" s="324"/>
      <c r="CDL56" s="324"/>
      <c r="CDM56" s="324"/>
      <c r="CDN56" s="324"/>
      <c r="CDO56" s="324"/>
      <c r="CDP56" s="324"/>
      <c r="CDQ56" s="324"/>
      <c r="CDR56" s="324"/>
      <c r="CDS56" s="324"/>
      <c r="CDT56" s="324"/>
      <c r="CDU56" s="324"/>
      <c r="CDV56" s="324"/>
      <c r="CDW56" s="324"/>
      <c r="CDX56" s="324"/>
      <c r="CDY56" s="324"/>
      <c r="CDZ56" s="324"/>
      <c r="CEA56" s="324"/>
      <c r="CEB56" s="324"/>
      <c r="CEC56" s="324"/>
      <c r="CED56" s="324"/>
      <c r="CEE56" s="324"/>
      <c r="CEF56" s="324"/>
      <c r="CEG56" s="324"/>
      <c r="CEH56" s="324"/>
      <c r="CEI56" s="324"/>
      <c r="CEJ56" s="324"/>
      <c r="CEK56" s="324"/>
      <c r="CEL56" s="324"/>
      <c r="CEM56" s="324"/>
      <c r="CEN56" s="324"/>
      <c r="CEO56" s="324"/>
      <c r="CEP56" s="324"/>
      <c r="CEQ56" s="324"/>
      <c r="CER56" s="324"/>
      <c r="CES56" s="324"/>
      <c r="CET56" s="324"/>
      <c r="CEU56" s="324"/>
      <c r="CEV56" s="324"/>
      <c r="CEW56" s="324"/>
      <c r="CEX56" s="324"/>
      <c r="CEY56" s="324"/>
      <c r="CEZ56" s="324"/>
      <c r="CFA56" s="324"/>
      <c r="CFB56" s="324"/>
      <c r="CFC56" s="324"/>
      <c r="CFD56" s="324"/>
      <c r="CFE56" s="324"/>
      <c r="CFF56" s="324"/>
      <c r="CFG56" s="324"/>
      <c r="CFH56" s="324"/>
      <c r="CFI56" s="324"/>
      <c r="CFJ56" s="324"/>
      <c r="CFK56" s="324"/>
      <c r="CFL56" s="324"/>
      <c r="CFM56" s="324"/>
      <c r="CFN56" s="324"/>
      <c r="CFO56" s="324"/>
      <c r="CFP56" s="324"/>
      <c r="CFQ56" s="324"/>
      <c r="CFR56" s="324"/>
      <c r="CFS56" s="324"/>
      <c r="CFT56" s="324"/>
      <c r="CFU56" s="324"/>
      <c r="CFV56" s="324"/>
      <c r="CFW56" s="324"/>
      <c r="CFX56" s="324"/>
      <c r="CFY56" s="324"/>
      <c r="CFZ56" s="324"/>
      <c r="CGA56" s="324"/>
      <c r="CGB56" s="324"/>
      <c r="CGC56" s="324"/>
      <c r="CGD56" s="324"/>
      <c r="CGE56" s="324"/>
      <c r="CGF56" s="324"/>
      <c r="CGG56" s="324"/>
      <c r="CGH56" s="324"/>
      <c r="CGI56" s="324"/>
      <c r="CGJ56" s="324"/>
      <c r="CGK56" s="324"/>
      <c r="CGL56" s="324"/>
      <c r="CGM56" s="324"/>
      <c r="CGN56" s="324"/>
      <c r="CGO56" s="324"/>
      <c r="CGP56" s="324"/>
      <c r="CGQ56" s="324"/>
      <c r="CGR56" s="324"/>
      <c r="CGS56" s="324"/>
      <c r="CGT56" s="324"/>
      <c r="CGU56" s="324"/>
      <c r="CGV56" s="324"/>
      <c r="CGW56" s="324"/>
      <c r="CGX56" s="324"/>
      <c r="CGY56" s="324"/>
      <c r="CGZ56" s="324"/>
      <c r="CHA56" s="324"/>
      <c r="CHB56" s="324"/>
      <c r="CHC56" s="324"/>
      <c r="CHD56" s="324"/>
      <c r="CHE56" s="324"/>
      <c r="CHF56" s="324"/>
      <c r="CHG56" s="324"/>
      <c r="CHH56" s="324"/>
      <c r="CHI56" s="324"/>
      <c r="CHJ56" s="324"/>
      <c r="CHK56" s="324"/>
      <c r="CHL56" s="324"/>
      <c r="CHM56" s="324"/>
      <c r="CHN56" s="324"/>
      <c r="CHO56" s="324"/>
      <c r="CHP56" s="324"/>
      <c r="CHQ56" s="324"/>
      <c r="CHR56" s="324"/>
      <c r="CHS56" s="324"/>
      <c r="CHT56" s="324"/>
      <c r="CHU56" s="324"/>
      <c r="CHV56" s="324"/>
      <c r="CHW56" s="324"/>
      <c r="CHX56" s="324"/>
      <c r="CHY56" s="324"/>
      <c r="CHZ56" s="324"/>
      <c r="CIA56" s="324"/>
      <c r="CIB56" s="324"/>
      <c r="CIC56" s="324"/>
      <c r="CID56" s="324"/>
      <c r="CIE56" s="324"/>
      <c r="CIF56" s="324"/>
      <c r="CIG56" s="324"/>
      <c r="CIH56" s="324"/>
      <c r="CII56" s="324"/>
      <c r="CIJ56" s="324"/>
      <c r="CIK56" s="324"/>
      <c r="CIL56" s="324"/>
      <c r="CIM56" s="324"/>
      <c r="CIN56" s="324"/>
      <c r="CIO56" s="324"/>
      <c r="CIP56" s="324"/>
      <c r="CIQ56" s="324"/>
      <c r="CIR56" s="324"/>
      <c r="CIS56" s="324"/>
      <c r="CIT56" s="324"/>
      <c r="CIU56" s="324"/>
      <c r="CIV56" s="324"/>
      <c r="CIW56" s="324"/>
      <c r="CIX56" s="324"/>
      <c r="CIY56" s="324"/>
      <c r="CIZ56" s="324"/>
      <c r="CJA56" s="324"/>
      <c r="CJB56" s="324"/>
      <c r="CJC56" s="324"/>
      <c r="CJD56" s="324"/>
      <c r="CJE56" s="324"/>
      <c r="CJF56" s="324"/>
      <c r="CJG56" s="324"/>
      <c r="CJH56" s="324"/>
      <c r="CJI56" s="324"/>
      <c r="CJJ56" s="324"/>
      <c r="CJK56" s="324"/>
      <c r="CJL56" s="324"/>
      <c r="CJM56" s="324"/>
      <c r="CJN56" s="324"/>
      <c r="CJO56" s="324"/>
      <c r="CJP56" s="324"/>
      <c r="CJQ56" s="324"/>
      <c r="CJR56" s="324"/>
      <c r="CJS56" s="324"/>
      <c r="CJT56" s="324"/>
      <c r="CJU56" s="324"/>
      <c r="CJV56" s="324"/>
      <c r="CJW56" s="324"/>
      <c r="CJX56" s="324"/>
      <c r="CJY56" s="324"/>
      <c r="CJZ56" s="324"/>
      <c r="CKA56" s="324"/>
      <c r="CKB56" s="324"/>
      <c r="CKC56" s="324"/>
      <c r="CKD56" s="324"/>
      <c r="CKE56" s="324"/>
      <c r="CKF56" s="324"/>
      <c r="CKG56" s="324"/>
      <c r="CKH56" s="324"/>
      <c r="CKI56" s="324"/>
      <c r="CKJ56" s="324"/>
      <c r="CKK56" s="324"/>
      <c r="CKL56" s="324"/>
      <c r="CKM56" s="324"/>
      <c r="CKN56" s="324"/>
      <c r="CKO56" s="324"/>
      <c r="CKP56" s="324"/>
      <c r="CKQ56" s="324"/>
      <c r="CKR56" s="324"/>
      <c r="CKS56" s="324"/>
      <c r="CKT56" s="324"/>
      <c r="CKU56" s="324"/>
      <c r="CKV56" s="324"/>
      <c r="CKW56" s="324"/>
      <c r="CKX56" s="324"/>
      <c r="CKY56" s="324"/>
      <c r="CKZ56" s="324"/>
      <c r="CLA56" s="324"/>
      <c r="CLB56" s="324"/>
      <c r="CLC56" s="324"/>
      <c r="CLD56" s="324"/>
      <c r="CLE56" s="324"/>
      <c r="CLF56" s="324"/>
      <c r="CLG56" s="324"/>
      <c r="CLH56" s="324"/>
      <c r="CLI56" s="324"/>
      <c r="CLJ56" s="324"/>
      <c r="CLK56" s="324"/>
      <c r="CLL56" s="324"/>
      <c r="CLM56" s="324"/>
      <c r="CLN56" s="324"/>
      <c r="CLO56" s="324"/>
      <c r="CLP56" s="324"/>
      <c r="CLQ56" s="324"/>
      <c r="CLR56" s="324"/>
      <c r="CLS56" s="324"/>
      <c r="CLT56" s="324"/>
      <c r="CLU56" s="324"/>
      <c r="CLV56" s="324"/>
      <c r="CLW56" s="324"/>
      <c r="CLX56" s="324"/>
      <c r="CLY56" s="324"/>
      <c r="CLZ56" s="324"/>
      <c r="CMA56" s="324"/>
      <c r="CMB56" s="324"/>
      <c r="CMC56" s="324"/>
      <c r="CMD56" s="324"/>
      <c r="CME56" s="324"/>
      <c r="CMF56" s="324"/>
      <c r="CMG56" s="324"/>
      <c r="CMH56" s="324"/>
      <c r="CMI56" s="324"/>
      <c r="CMJ56" s="324"/>
      <c r="CMK56" s="324"/>
      <c r="CML56" s="324"/>
      <c r="CMM56" s="324"/>
      <c r="CMN56" s="324"/>
      <c r="CMO56" s="324"/>
      <c r="CMP56" s="324"/>
      <c r="CMQ56" s="324"/>
      <c r="CMR56" s="324"/>
      <c r="CMS56" s="324"/>
      <c r="CMT56" s="324"/>
      <c r="CMU56" s="324"/>
      <c r="CMV56" s="324"/>
      <c r="CMW56" s="324"/>
      <c r="CMX56" s="324"/>
      <c r="CMY56" s="324"/>
      <c r="CMZ56" s="324"/>
      <c r="CNA56" s="324"/>
      <c r="CNB56" s="324"/>
      <c r="CNC56" s="324"/>
      <c r="CND56" s="324"/>
      <c r="CNE56" s="324"/>
      <c r="CNF56" s="324"/>
      <c r="CNG56" s="324"/>
      <c r="CNH56" s="324"/>
      <c r="CNI56" s="324"/>
      <c r="CNJ56" s="324"/>
      <c r="CNK56" s="324"/>
      <c r="CNL56" s="324"/>
      <c r="CNM56" s="324"/>
      <c r="CNN56" s="324"/>
      <c r="CNO56" s="324"/>
      <c r="CNP56" s="324"/>
      <c r="CNQ56" s="324"/>
      <c r="CNR56" s="324"/>
      <c r="CNS56" s="324"/>
      <c r="CNT56" s="324"/>
      <c r="CNU56" s="324"/>
      <c r="CNV56" s="324"/>
      <c r="CNW56" s="324"/>
      <c r="CNX56" s="324"/>
      <c r="CNY56" s="324"/>
      <c r="CNZ56" s="324"/>
      <c r="COA56" s="324"/>
      <c r="COB56" s="324"/>
      <c r="COC56" s="324"/>
      <c r="COD56" s="324"/>
      <c r="COE56" s="324"/>
      <c r="COF56" s="324"/>
      <c r="COG56" s="324"/>
      <c r="COH56" s="324"/>
      <c r="COI56" s="324"/>
      <c r="COJ56" s="324"/>
      <c r="COK56" s="324"/>
      <c r="COL56" s="324"/>
      <c r="COM56" s="324"/>
      <c r="CON56" s="324"/>
      <c r="COO56" s="324"/>
      <c r="COP56" s="324"/>
      <c r="COQ56" s="324"/>
      <c r="COR56" s="324"/>
      <c r="COS56" s="324"/>
      <c r="COT56" s="324"/>
      <c r="COU56" s="324"/>
      <c r="COV56" s="324"/>
      <c r="COW56" s="324"/>
      <c r="COX56" s="324"/>
      <c r="COY56" s="324"/>
      <c r="COZ56" s="324"/>
      <c r="CPA56" s="324"/>
      <c r="CPB56" s="324"/>
      <c r="CPC56" s="324"/>
      <c r="CPD56" s="324"/>
      <c r="CPE56" s="324"/>
      <c r="CPF56" s="324"/>
      <c r="CPG56" s="324"/>
      <c r="CPH56" s="324"/>
      <c r="CPI56" s="324"/>
      <c r="CPJ56" s="324"/>
      <c r="CPK56" s="324"/>
      <c r="CPL56" s="324"/>
      <c r="CPM56" s="324"/>
      <c r="CPN56" s="324"/>
      <c r="CPO56" s="324"/>
      <c r="CPP56" s="324"/>
      <c r="CPQ56" s="324"/>
      <c r="CPR56" s="324"/>
      <c r="CPS56" s="324"/>
      <c r="CPT56" s="324"/>
      <c r="CPU56" s="324"/>
      <c r="CPV56" s="324"/>
      <c r="CPW56" s="324"/>
      <c r="CPX56" s="324"/>
      <c r="CPY56" s="324"/>
      <c r="CPZ56" s="324"/>
      <c r="CQA56" s="324"/>
      <c r="CQB56" s="324"/>
      <c r="CQC56" s="324"/>
      <c r="CQD56" s="324"/>
      <c r="CQE56" s="324"/>
      <c r="CQF56" s="324"/>
      <c r="CQG56" s="324"/>
      <c r="CQH56" s="324"/>
      <c r="CQI56" s="324"/>
      <c r="CQJ56" s="324"/>
      <c r="CQK56" s="324"/>
      <c r="CQL56" s="324"/>
      <c r="CQM56" s="324"/>
      <c r="CQN56" s="324"/>
      <c r="CQO56" s="324"/>
      <c r="CQP56" s="324"/>
      <c r="CQQ56" s="324"/>
      <c r="CQR56" s="324"/>
      <c r="CQS56" s="324"/>
      <c r="CQT56" s="324"/>
      <c r="CQU56" s="324"/>
      <c r="CQV56" s="324"/>
      <c r="CQW56" s="324"/>
      <c r="CQX56" s="324"/>
      <c r="CQY56" s="324"/>
      <c r="CQZ56" s="324"/>
      <c r="CRA56" s="324"/>
      <c r="CRB56" s="324"/>
      <c r="CRC56" s="324"/>
      <c r="CRD56" s="324"/>
      <c r="CRE56" s="324"/>
      <c r="CRF56" s="324"/>
      <c r="CRG56" s="324"/>
      <c r="CRH56" s="324"/>
      <c r="CRI56" s="324"/>
      <c r="CRJ56" s="324"/>
      <c r="CRK56" s="324"/>
      <c r="CRL56" s="324"/>
      <c r="CRM56" s="324"/>
      <c r="CRN56" s="324"/>
      <c r="CRO56" s="324"/>
      <c r="CRP56" s="324"/>
      <c r="CRQ56" s="324"/>
      <c r="CRR56" s="324"/>
      <c r="CRS56" s="324"/>
      <c r="CRT56" s="324"/>
      <c r="CRU56" s="324"/>
      <c r="CRV56" s="324"/>
      <c r="CRW56" s="324"/>
      <c r="CRX56" s="324"/>
      <c r="CRY56" s="324"/>
      <c r="CRZ56" s="324"/>
      <c r="CSA56" s="324"/>
      <c r="CSB56" s="324"/>
      <c r="CSC56" s="324"/>
      <c r="CSD56" s="324"/>
      <c r="CSE56" s="324"/>
      <c r="CSF56" s="324"/>
      <c r="CSG56" s="324"/>
      <c r="CSH56" s="324"/>
      <c r="CSI56" s="324"/>
      <c r="CSJ56" s="324"/>
      <c r="CSK56" s="324"/>
      <c r="CSL56" s="324"/>
      <c r="CSM56" s="324"/>
      <c r="CSN56" s="324"/>
      <c r="CSO56" s="324"/>
      <c r="CSP56" s="324"/>
      <c r="CSQ56" s="324"/>
      <c r="CSR56" s="324"/>
      <c r="CSS56" s="324"/>
      <c r="CST56" s="324"/>
      <c r="CSU56" s="324"/>
      <c r="CSV56" s="324"/>
      <c r="CSW56" s="324"/>
      <c r="CSX56" s="324"/>
      <c r="CSY56" s="324"/>
      <c r="CSZ56" s="324"/>
      <c r="CTA56" s="324"/>
      <c r="CTB56" s="324"/>
      <c r="CTC56" s="324"/>
      <c r="CTD56" s="324"/>
      <c r="CTE56" s="324"/>
      <c r="CTF56" s="324"/>
      <c r="CTG56" s="324"/>
      <c r="CTH56" s="324"/>
      <c r="CTI56" s="324"/>
      <c r="CTJ56" s="324"/>
      <c r="CTK56" s="324"/>
      <c r="CTL56" s="324"/>
      <c r="CTM56" s="324"/>
      <c r="CTN56" s="324"/>
      <c r="CTO56" s="324"/>
      <c r="CTP56" s="324"/>
      <c r="CTQ56" s="324"/>
      <c r="CTR56" s="324"/>
      <c r="CTS56" s="324"/>
      <c r="CTT56" s="324"/>
      <c r="CTU56" s="324"/>
      <c r="CTV56" s="324"/>
      <c r="CTW56" s="324"/>
      <c r="CTX56" s="324"/>
      <c r="CTY56" s="324"/>
      <c r="CTZ56" s="324"/>
      <c r="CUA56" s="324"/>
      <c r="CUB56" s="324"/>
      <c r="CUC56" s="324"/>
      <c r="CUD56" s="324"/>
      <c r="CUE56" s="324"/>
      <c r="CUF56" s="324"/>
      <c r="CUG56" s="324"/>
      <c r="CUH56" s="324"/>
      <c r="CUI56" s="324"/>
      <c r="CUJ56" s="324"/>
      <c r="CUK56" s="324"/>
      <c r="CUL56" s="324"/>
      <c r="CUM56" s="324"/>
      <c r="CUN56" s="324"/>
      <c r="CUO56" s="324"/>
      <c r="CUP56" s="324"/>
      <c r="CUQ56" s="324"/>
      <c r="CUR56" s="324"/>
      <c r="CUS56" s="324"/>
      <c r="CUT56" s="324"/>
      <c r="CUU56" s="324"/>
      <c r="CUV56" s="324"/>
      <c r="CUW56" s="324"/>
      <c r="CUX56" s="324"/>
      <c r="CUY56" s="324"/>
      <c r="CUZ56" s="324"/>
      <c r="CVA56" s="324"/>
      <c r="CVB56" s="324"/>
      <c r="CVC56" s="324"/>
      <c r="CVD56" s="324"/>
      <c r="CVE56" s="324"/>
      <c r="CVF56" s="324"/>
      <c r="CVG56" s="324"/>
      <c r="CVH56" s="324"/>
      <c r="CVI56" s="324"/>
      <c r="CVJ56" s="324"/>
      <c r="CVK56" s="324"/>
      <c r="CVL56" s="324"/>
      <c r="CVM56" s="324"/>
      <c r="CVN56" s="324"/>
      <c r="CVO56" s="324"/>
      <c r="CVP56" s="324"/>
      <c r="CVQ56" s="324"/>
      <c r="CVR56" s="324"/>
      <c r="CVS56" s="324"/>
      <c r="CVT56" s="324"/>
      <c r="CVU56" s="324"/>
      <c r="CVV56" s="324"/>
      <c r="CVW56" s="324"/>
      <c r="CVX56" s="324"/>
      <c r="CVY56" s="324"/>
      <c r="CVZ56" s="324"/>
      <c r="CWA56" s="324"/>
      <c r="CWB56" s="324"/>
      <c r="CWC56" s="324"/>
      <c r="CWD56" s="324"/>
      <c r="CWE56" s="324"/>
      <c r="CWF56" s="324"/>
      <c r="CWG56" s="324"/>
      <c r="CWH56" s="324"/>
      <c r="CWI56" s="324"/>
      <c r="CWJ56" s="324"/>
      <c r="CWK56" s="324"/>
      <c r="CWL56" s="324"/>
      <c r="CWM56" s="324"/>
      <c r="CWN56" s="324"/>
      <c r="CWO56" s="324"/>
      <c r="CWP56" s="324"/>
      <c r="CWQ56" s="324"/>
      <c r="CWR56" s="324"/>
      <c r="CWS56" s="324"/>
      <c r="CWT56" s="324"/>
      <c r="CWU56" s="324"/>
      <c r="CWV56" s="324"/>
      <c r="CWW56" s="324"/>
      <c r="CWX56" s="324"/>
      <c r="CWY56" s="324"/>
      <c r="CWZ56" s="324"/>
      <c r="CXA56" s="324"/>
      <c r="CXB56" s="324"/>
      <c r="CXC56" s="324"/>
      <c r="CXD56" s="324"/>
      <c r="CXE56" s="324"/>
      <c r="CXF56" s="324"/>
      <c r="CXG56" s="324"/>
      <c r="CXH56" s="324"/>
      <c r="CXI56" s="324"/>
      <c r="CXJ56" s="324"/>
      <c r="CXK56" s="324"/>
      <c r="CXL56" s="324"/>
      <c r="CXM56" s="324"/>
      <c r="CXN56" s="324"/>
      <c r="CXO56" s="324"/>
      <c r="CXP56" s="324"/>
      <c r="CXQ56" s="324"/>
      <c r="CXR56" s="324"/>
      <c r="CXS56" s="324"/>
      <c r="CXT56" s="324"/>
      <c r="CXU56" s="324"/>
      <c r="CXV56" s="324"/>
      <c r="CXW56" s="324"/>
      <c r="CXX56" s="324"/>
      <c r="CXY56" s="324"/>
      <c r="CXZ56" s="324"/>
      <c r="CYA56" s="324"/>
      <c r="CYB56" s="324"/>
      <c r="CYC56" s="324"/>
      <c r="CYD56" s="324"/>
      <c r="CYE56" s="324"/>
      <c r="CYF56" s="324"/>
      <c r="CYG56" s="324"/>
      <c r="CYH56" s="324"/>
      <c r="CYI56" s="324"/>
      <c r="CYJ56" s="324"/>
      <c r="CYK56" s="324"/>
      <c r="CYL56" s="324"/>
      <c r="CYM56" s="324"/>
      <c r="CYN56" s="324"/>
      <c r="CYO56" s="324"/>
      <c r="CYP56" s="324"/>
      <c r="CYQ56" s="324"/>
      <c r="CYR56" s="324"/>
      <c r="CYS56" s="324"/>
      <c r="CYT56" s="324"/>
      <c r="CYU56" s="324"/>
      <c r="CYV56" s="324"/>
      <c r="CYW56" s="324"/>
      <c r="CYX56" s="324"/>
      <c r="CYY56" s="324"/>
      <c r="CYZ56" s="324"/>
      <c r="CZA56" s="324"/>
      <c r="CZB56" s="324"/>
      <c r="CZC56" s="324"/>
      <c r="CZD56" s="324"/>
      <c r="CZE56" s="324"/>
      <c r="CZF56" s="324"/>
      <c r="CZG56" s="324"/>
      <c r="CZH56" s="324"/>
      <c r="CZI56" s="324"/>
      <c r="CZJ56" s="324"/>
      <c r="CZK56" s="324"/>
      <c r="CZL56" s="324"/>
      <c r="CZM56" s="324"/>
      <c r="CZN56" s="324"/>
      <c r="CZO56" s="324"/>
      <c r="CZP56" s="324"/>
      <c r="CZQ56" s="324"/>
      <c r="CZR56" s="324"/>
      <c r="CZS56" s="324"/>
      <c r="CZT56" s="324"/>
      <c r="CZU56" s="324"/>
      <c r="CZV56" s="324"/>
      <c r="CZW56" s="324"/>
      <c r="CZX56" s="324"/>
      <c r="CZY56" s="324"/>
      <c r="CZZ56" s="324"/>
      <c r="DAA56" s="324"/>
      <c r="DAB56" s="324"/>
      <c r="DAC56" s="324"/>
      <c r="DAD56" s="324"/>
      <c r="DAE56" s="324"/>
      <c r="DAF56" s="324"/>
      <c r="DAG56" s="324"/>
      <c r="DAH56" s="324"/>
      <c r="DAI56" s="324"/>
      <c r="DAJ56" s="324"/>
      <c r="DAK56" s="324"/>
      <c r="DAL56" s="324"/>
      <c r="DAM56" s="324"/>
      <c r="DAN56" s="324"/>
      <c r="DAO56" s="324"/>
      <c r="DAP56" s="324"/>
      <c r="DAQ56" s="324"/>
      <c r="DAR56" s="324"/>
      <c r="DAS56" s="324"/>
      <c r="DAT56" s="324"/>
      <c r="DAU56" s="324"/>
      <c r="DAV56" s="324"/>
      <c r="DAW56" s="324"/>
      <c r="DAX56" s="324"/>
      <c r="DAY56" s="324"/>
      <c r="DAZ56" s="324"/>
      <c r="DBA56" s="324"/>
      <c r="DBB56" s="324"/>
      <c r="DBC56" s="324"/>
      <c r="DBD56" s="324"/>
      <c r="DBE56" s="324"/>
      <c r="DBF56" s="324"/>
      <c r="DBG56" s="324"/>
      <c r="DBH56" s="324"/>
      <c r="DBI56" s="324"/>
      <c r="DBJ56" s="324"/>
      <c r="DBK56" s="324"/>
      <c r="DBL56" s="324"/>
      <c r="DBM56" s="324"/>
      <c r="DBN56" s="324"/>
      <c r="DBO56" s="324"/>
      <c r="DBP56" s="324"/>
      <c r="DBQ56" s="324"/>
      <c r="DBR56" s="324"/>
      <c r="DBS56" s="324"/>
      <c r="DBT56" s="324"/>
      <c r="DBU56" s="324"/>
      <c r="DBV56" s="324"/>
      <c r="DBW56" s="324"/>
      <c r="DBX56" s="324"/>
      <c r="DBY56" s="324"/>
      <c r="DBZ56" s="324"/>
      <c r="DCA56" s="324"/>
      <c r="DCB56" s="324"/>
      <c r="DCC56" s="324"/>
      <c r="DCD56" s="324"/>
      <c r="DCE56" s="324"/>
      <c r="DCF56" s="324"/>
      <c r="DCG56" s="324"/>
      <c r="DCH56" s="324"/>
      <c r="DCI56" s="324"/>
      <c r="DCJ56" s="324"/>
      <c r="DCK56" s="324"/>
      <c r="DCL56" s="324"/>
      <c r="DCM56" s="324"/>
      <c r="DCN56" s="324"/>
      <c r="DCO56" s="324"/>
      <c r="DCP56" s="324"/>
      <c r="DCQ56" s="324"/>
      <c r="DCR56" s="324"/>
      <c r="DCS56" s="324"/>
      <c r="DCT56" s="324"/>
      <c r="DCU56" s="324"/>
      <c r="DCV56" s="324"/>
      <c r="DCW56" s="324"/>
      <c r="DCX56" s="324"/>
      <c r="DCY56" s="324"/>
      <c r="DCZ56" s="324"/>
      <c r="DDA56" s="324"/>
      <c r="DDB56" s="324"/>
      <c r="DDC56" s="324"/>
      <c r="DDD56" s="324"/>
      <c r="DDE56" s="324"/>
      <c r="DDF56" s="324"/>
      <c r="DDG56" s="324"/>
      <c r="DDH56" s="324"/>
      <c r="DDI56" s="324"/>
      <c r="DDJ56" s="324"/>
      <c r="DDK56" s="324"/>
      <c r="DDL56" s="324"/>
      <c r="DDM56" s="324"/>
      <c r="DDN56" s="324"/>
      <c r="DDO56" s="324"/>
      <c r="DDP56" s="324"/>
      <c r="DDQ56" s="324"/>
      <c r="DDR56" s="324"/>
      <c r="DDS56" s="324"/>
      <c r="DDT56" s="324"/>
      <c r="DDU56" s="324"/>
      <c r="DDV56" s="324"/>
      <c r="DDW56" s="324"/>
      <c r="DDX56" s="324"/>
      <c r="DDY56" s="324"/>
      <c r="DDZ56" s="324"/>
      <c r="DEA56" s="324"/>
      <c r="DEB56" s="324"/>
      <c r="DEC56" s="324"/>
      <c r="DED56" s="324"/>
      <c r="DEE56" s="324"/>
      <c r="DEF56" s="324"/>
      <c r="DEG56" s="324"/>
      <c r="DEH56" s="324"/>
      <c r="DEI56" s="324"/>
      <c r="DEJ56" s="324"/>
      <c r="DEK56" s="324"/>
      <c r="DEL56" s="324"/>
      <c r="DEM56" s="324"/>
      <c r="DEN56" s="324"/>
      <c r="DEO56" s="324"/>
      <c r="DEP56" s="324"/>
      <c r="DEQ56" s="324"/>
      <c r="DER56" s="324"/>
      <c r="DES56" s="324"/>
      <c r="DET56" s="324"/>
      <c r="DEU56" s="324"/>
      <c r="DEV56" s="324"/>
      <c r="DEW56" s="324"/>
      <c r="DEX56" s="324"/>
      <c r="DEY56" s="324"/>
      <c r="DEZ56" s="324"/>
      <c r="DFA56" s="324"/>
      <c r="DFB56" s="324"/>
      <c r="DFC56" s="324"/>
      <c r="DFD56" s="324"/>
      <c r="DFE56" s="324"/>
      <c r="DFF56" s="324"/>
      <c r="DFG56" s="324"/>
      <c r="DFH56" s="324"/>
      <c r="DFI56" s="324"/>
      <c r="DFJ56" s="324"/>
      <c r="DFK56" s="324"/>
      <c r="DFL56" s="324"/>
      <c r="DFM56" s="324"/>
      <c r="DFN56" s="324"/>
      <c r="DFO56" s="324"/>
      <c r="DFP56" s="324"/>
      <c r="DFQ56" s="324"/>
      <c r="DFR56" s="324"/>
      <c r="DFS56" s="324"/>
      <c r="DFT56" s="324"/>
      <c r="DFU56" s="324"/>
      <c r="DFV56" s="324"/>
      <c r="DFW56" s="324"/>
      <c r="DFX56" s="324"/>
      <c r="DFY56" s="324"/>
      <c r="DFZ56" s="324"/>
      <c r="DGA56" s="324"/>
      <c r="DGB56" s="324"/>
      <c r="DGC56" s="324"/>
      <c r="DGD56" s="324"/>
      <c r="DGE56" s="324"/>
      <c r="DGF56" s="324"/>
      <c r="DGG56" s="324"/>
      <c r="DGH56" s="324"/>
      <c r="DGI56" s="324"/>
      <c r="DGJ56" s="324"/>
      <c r="DGK56" s="324"/>
      <c r="DGL56" s="324"/>
      <c r="DGM56" s="324"/>
      <c r="DGN56" s="324"/>
      <c r="DGO56" s="324"/>
      <c r="DGP56" s="324"/>
      <c r="DGQ56" s="324"/>
      <c r="DGR56" s="324"/>
      <c r="DGS56" s="324"/>
      <c r="DGT56" s="324"/>
      <c r="DGU56" s="324"/>
      <c r="DGV56" s="324"/>
      <c r="DGW56" s="324"/>
      <c r="DGX56" s="324"/>
      <c r="DGY56" s="324"/>
      <c r="DGZ56" s="324"/>
      <c r="DHA56" s="324"/>
      <c r="DHB56" s="324"/>
      <c r="DHC56" s="324"/>
      <c r="DHD56" s="324"/>
      <c r="DHE56" s="324"/>
      <c r="DHF56" s="324"/>
      <c r="DHG56" s="324"/>
      <c r="DHH56" s="324"/>
      <c r="DHI56" s="324"/>
      <c r="DHJ56" s="324"/>
      <c r="DHK56" s="324"/>
      <c r="DHL56" s="324"/>
      <c r="DHM56" s="324"/>
      <c r="DHN56" s="324"/>
      <c r="DHO56" s="324"/>
      <c r="DHP56" s="324"/>
      <c r="DHQ56" s="324"/>
      <c r="DHR56" s="324"/>
      <c r="DHS56" s="324"/>
      <c r="DHT56" s="324"/>
      <c r="DHU56" s="324"/>
      <c r="DHV56" s="324"/>
      <c r="DHW56" s="324"/>
      <c r="DHX56" s="324"/>
      <c r="DHY56" s="324"/>
      <c r="DHZ56" s="324"/>
      <c r="DIA56" s="324"/>
      <c r="DIB56" s="324"/>
      <c r="DIC56" s="324"/>
      <c r="DID56" s="324"/>
      <c r="DIE56" s="324"/>
      <c r="DIF56" s="324"/>
      <c r="DIG56" s="324"/>
      <c r="DIH56" s="324"/>
      <c r="DII56" s="324"/>
      <c r="DIJ56" s="324"/>
      <c r="DIK56" s="324"/>
      <c r="DIL56" s="324"/>
      <c r="DIM56" s="324"/>
      <c r="DIN56" s="324"/>
      <c r="DIO56" s="324"/>
      <c r="DIP56" s="324"/>
      <c r="DIQ56" s="324"/>
      <c r="DIR56" s="324"/>
      <c r="DIS56" s="324"/>
      <c r="DIT56" s="324"/>
      <c r="DIU56" s="324"/>
      <c r="DIV56" s="324"/>
      <c r="DIW56" s="324"/>
      <c r="DIX56" s="324"/>
      <c r="DIY56" s="324"/>
      <c r="DIZ56" s="324"/>
      <c r="DJA56" s="324"/>
      <c r="DJB56" s="324"/>
      <c r="DJC56" s="324"/>
      <c r="DJD56" s="324"/>
      <c r="DJE56" s="324"/>
      <c r="DJF56" s="324"/>
      <c r="DJG56" s="324"/>
      <c r="DJH56" s="324"/>
      <c r="DJI56" s="324"/>
      <c r="DJJ56" s="324"/>
      <c r="DJK56" s="324"/>
      <c r="DJL56" s="324"/>
      <c r="DJM56" s="324"/>
      <c r="DJN56" s="324"/>
      <c r="DJO56" s="324"/>
      <c r="DJP56" s="324"/>
      <c r="DJQ56" s="324"/>
      <c r="DJR56" s="324"/>
      <c r="DJS56" s="324"/>
      <c r="DJT56" s="324"/>
      <c r="DJU56" s="324"/>
      <c r="DJV56" s="324"/>
      <c r="DJW56" s="324"/>
      <c r="DJX56" s="324"/>
      <c r="DJY56" s="324"/>
      <c r="DJZ56" s="324"/>
      <c r="DKA56" s="324"/>
      <c r="DKB56" s="324"/>
      <c r="DKC56" s="324"/>
      <c r="DKD56" s="324"/>
      <c r="DKE56" s="324"/>
      <c r="DKF56" s="324"/>
      <c r="DKG56" s="324"/>
      <c r="DKH56" s="324"/>
      <c r="DKI56" s="324"/>
      <c r="DKJ56" s="324"/>
      <c r="DKK56" s="324"/>
      <c r="DKL56" s="324"/>
      <c r="DKM56" s="324"/>
      <c r="DKN56" s="324"/>
      <c r="DKO56" s="324"/>
      <c r="DKP56" s="324"/>
      <c r="DKQ56" s="324"/>
      <c r="DKR56" s="324"/>
      <c r="DKS56" s="324"/>
      <c r="DKT56" s="324"/>
      <c r="DKU56" s="324"/>
      <c r="DKV56" s="324"/>
      <c r="DKW56" s="324"/>
      <c r="DKX56" s="324"/>
      <c r="DKY56" s="324"/>
      <c r="DKZ56" s="324"/>
      <c r="DLA56" s="324"/>
      <c r="DLB56" s="324"/>
      <c r="DLC56" s="324"/>
      <c r="DLD56" s="324"/>
      <c r="DLE56" s="324"/>
      <c r="DLF56" s="324"/>
      <c r="DLG56" s="324"/>
      <c r="DLH56" s="324"/>
      <c r="DLI56" s="324"/>
      <c r="DLJ56" s="324"/>
      <c r="DLK56" s="324"/>
      <c r="DLL56" s="324"/>
      <c r="DLM56" s="324"/>
      <c r="DLN56" s="324"/>
      <c r="DLO56" s="324"/>
      <c r="DLP56" s="324"/>
      <c r="DLQ56" s="324"/>
      <c r="DLR56" s="324"/>
      <c r="DLS56" s="324"/>
      <c r="DLT56" s="324"/>
      <c r="DLU56" s="324"/>
      <c r="DLV56" s="324"/>
      <c r="DLW56" s="324"/>
      <c r="DLX56" s="324"/>
      <c r="DLY56" s="324"/>
      <c r="DLZ56" s="324"/>
      <c r="DMA56" s="324"/>
      <c r="DMB56" s="324"/>
      <c r="DMC56" s="324"/>
      <c r="DMD56" s="324"/>
      <c r="DME56" s="324"/>
      <c r="DMF56" s="324"/>
      <c r="DMG56" s="324"/>
      <c r="DMH56" s="324"/>
      <c r="DMI56" s="324"/>
      <c r="DMJ56" s="324"/>
      <c r="DMK56" s="324"/>
      <c r="DML56" s="324"/>
      <c r="DMM56" s="324"/>
      <c r="DMN56" s="324"/>
      <c r="DMO56" s="324"/>
      <c r="DMP56" s="324"/>
      <c r="DMQ56" s="324"/>
      <c r="DMR56" s="324"/>
      <c r="DMS56" s="324"/>
      <c r="DMT56" s="324"/>
      <c r="DMU56" s="324"/>
      <c r="DMV56" s="324"/>
      <c r="DMW56" s="324"/>
      <c r="DMX56" s="324"/>
      <c r="DMY56" s="324"/>
      <c r="DMZ56" s="324"/>
      <c r="DNA56" s="324"/>
      <c r="DNB56" s="324"/>
      <c r="DNC56" s="324"/>
      <c r="DND56" s="324"/>
      <c r="DNE56" s="324"/>
      <c r="DNF56" s="324"/>
      <c r="DNG56" s="324"/>
      <c r="DNH56" s="324"/>
      <c r="DNI56" s="324"/>
      <c r="DNJ56" s="324"/>
      <c r="DNK56" s="324"/>
      <c r="DNL56" s="324"/>
      <c r="DNM56" s="324"/>
      <c r="DNN56" s="324"/>
      <c r="DNO56" s="324"/>
      <c r="DNP56" s="324"/>
      <c r="DNQ56" s="324"/>
      <c r="DNR56" s="324"/>
      <c r="DNS56" s="324"/>
      <c r="DNT56" s="324"/>
      <c r="DNU56" s="324"/>
      <c r="DNV56" s="324"/>
      <c r="DNW56" s="324"/>
      <c r="DNX56" s="324"/>
      <c r="DNY56" s="324"/>
      <c r="DNZ56" s="324"/>
      <c r="DOA56" s="324"/>
      <c r="DOB56" s="324"/>
      <c r="DOC56" s="324"/>
      <c r="DOD56" s="324"/>
      <c r="DOE56" s="324"/>
      <c r="DOF56" s="324"/>
      <c r="DOG56" s="324"/>
      <c r="DOH56" s="324"/>
      <c r="DOI56" s="324"/>
      <c r="DOJ56" s="324"/>
      <c r="DOK56" s="324"/>
      <c r="DOL56" s="324"/>
      <c r="DOM56" s="324"/>
      <c r="DON56" s="324"/>
      <c r="DOO56" s="324"/>
      <c r="DOP56" s="324"/>
      <c r="DOQ56" s="324"/>
      <c r="DOR56" s="324"/>
      <c r="DOS56" s="324"/>
      <c r="DOT56" s="324"/>
      <c r="DOU56" s="324"/>
      <c r="DOV56" s="324"/>
      <c r="DOW56" s="324"/>
      <c r="DOX56" s="324"/>
      <c r="DOY56" s="324"/>
      <c r="DOZ56" s="324"/>
      <c r="DPA56" s="324"/>
      <c r="DPB56" s="324"/>
      <c r="DPC56" s="324"/>
      <c r="DPD56" s="324"/>
      <c r="DPE56" s="324"/>
      <c r="DPF56" s="324"/>
      <c r="DPG56" s="324"/>
      <c r="DPH56" s="324"/>
      <c r="DPI56" s="324"/>
      <c r="DPJ56" s="324"/>
      <c r="DPK56" s="324"/>
      <c r="DPL56" s="324"/>
      <c r="DPM56" s="324"/>
      <c r="DPN56" s="324"/>
      <c r="DPO56" s="324"/>
      <c r="DPP56" s="324"/>
      <c r="DPQ56" s="324"/>
      <c r="DPR56" s="324"/>
      <c r="DPS56" s="324"/>
      <c r="DPT56" s="324"/>
      <c r="DPU56" s="324"/>
      <c r="DPV56" s="324"/>
      <c r="DPW56" s="324"/>
      <c r="DPX56" s="324"/>
      <c r="DPY56" s="324"/>
      <c r="DPZ56" s="324"/>
      <c r="DQA56" s="324"/>
      <c r="DQB56" s="324"/>
      <c r="DQC56" s="324"/>
      <c r="DQD56" s="324"/>
      <c r="DQE56" s="324"/>
      <c r="DQF56" s="324"/>
      <c r="DQG56" s="324"/>
      <c r="DQH56" s="324"/>
      <c r="DQI56" s="324"/>
      <c r="DQJ56" s="324"/>
      <c r="DQK56" s="324"/>
      <c r="DQL56" s="324"/>
      <c r="DQM56" s="324"/>
      <c r="DQN56" s="324"/>
      <c r="DQO56" s="324"/>
      <c r="DQP56" s="324"/>
      <c r="DQQ56" s="324"/>
      <c r="DQR56" s="324"/>
      <c r="DQS56" s="324"/>
      <c r="DQT56" s="324"/>
      <c r="DQU56" s="324"/>
      <c r="DQV56" s="324"/>
      <c r="DQW56" s="324"/>
      <c r="DQX56" s="324"/>
      <c r="DQY56" s="324"/>
      <c r="DQZ56" s="324"/>
      <c r="DRA56" s="324"/>
      <c r="DRB56" s="324"/>
      <c r="DRC56" s="324"/>
      <c r="DRD56" s="324"/>
      <c r="DRE56" s="324"/>
      <c r="DRF56" s="324"/>
      <c r="DRG56" s="324"/>
      <c r="DRH56" s="324"/>
      <c r="DRI56" s="324"/>
      <c r="DRJ56" s="324"/>
      <c r="DRK56" s="324"/>
      <c r="DRL56" s="324"/>
      <c r="DRM56" s="324"/>
      <c r="DRN56" s="324"/>
      <c r="DRO56" s="324"/>
      <c r="DRP56" s="324"/>
      <c r="DRQ56" s="324"/>
      <c r="DRR56" s="324"/>
      <c r="DRS56" s="324"/>
      <c r="DRT56" s="324"/>
      <c r="DRU56" s="324"/>
      <c r="DRV56" s="324"/>
      <c r="DRW56" s="324"/>
      <c r="DRX56" s="324"/>
      <c r="DRY56" s="324"/>
      <c r="DRZ56" s="324"/>
      <c r="DSA56" s="324"/>
      <c r="DSB56" s="324"/>
      <c r="DSC56" s="324"/>
      <c r="DSD56" s="324"/>
      <c r="DSE56" s="324"/>
      <c r="DSF56" s="324"/>
      <c r="DSG56" s="324"/>
      <c r="DSH56" s="324"/>
      <c r="DSI56" s="324"/>
      <c r="DSJ56" s="324"/>
      <c r="DSK56" s="324"/>
      <c r="DSL56" s="324"/>
      <c r="DSM56" s="324"/>
      <c r="DSN56" s="324"/>
      <c r="DSO56" s="324"/>
      <c r="DSP56" s="324"/>
      <c r="DSQ56" s="324"/>
      <c r="DSR56" s="324"/>
      <c r="DSS56" s="324"/>
      <c r="DST56" s="324"/>
      <c r="DSU56" s="324"/>
      <c r="DSV56" s="324"/>
      <c r="DSW56" s="324"/>
      <c r="DSX56" s="324"/>
      <c r="DSY56" s="324"/>
      <c r="DSZ56" s="324"/>
      <c r="DTA56" s="324"/>
      <c r="DTB56" s="324"/>
      <c r="DTC56" s="324"/>
      <c r="DTD56" s="324"/>
      <c r="DTE56" s="324"/>
      <c r="DTF56" s="324"/>
      <c r="DTG56" s="324"/>
      <c r="DTH56" s="324"/>
      <c r="DTI56" s="324"/>
      <c r="DTJ56" s="324"/>
      <c r="DTK56" s="324"/>
      <c r="DTL56" s="324"/>
      <c r="DTM56" s="324"/>
      <c r="DTN56" s="324"/>
      <c r="DTO56" s="324"/>
      <c r="DTP56" s="324"/>
      <c r="DTQ56" s="324"/>
      <c r="DTR56" s="324"/>
      <c r="DTS56" s="324"/>
      <c r="DTT56" s="324"/>
      <c r="DTU56" s="324"/>
      <c r="DTV56" s="324"/>
      <c r="DTW56" s="324"/>
      <c r="DTX56" s="324"/>
      <c r="DTY56" s="324"/>
      <c r="DTZ56" s="324"/>
      <c r="DUA56" s="324"/>
      <c r="DUB56" s="324"/>
      <c r="DUC56" s="324"/>
      <c r="DUD56" s="324"/>
      <c r="DUE56" s="324"/>
      <c r="DUF56" s="324"/>
      <c r="DUG56" s="324"/>
      <c r="DUH56" s="324"/>
      <c r="DUI56" s="324"/>
      <c r="DUJ56" s="324"/>
      <c r="DUK56" s="324"/>
      <c r="DUL56" s="324"/>
      <c r="DUM56" s="324"/>
      <c r="DUN56" s="324"/>
      <c r="DUO56" s="324"/>
      <c r="DUP56" s="324"/>
      <c r="DUQ56" s="324"/>
      <c r="DUR56" s="324"/>
      <c r="DUS56" s="324"/>
      <c r="DUT56" s="324"/>
      <c r="DUU56" s="324"/>
      <c r="DUV56" s="324"/>
      <c r="DUW56" s="324"/>
      <c r="DUX56" s="324"/>
      <c r="DUY56" s="324"/>
      <c r="DUZ56" s="324"/>
      <c r="DVA56" s="324"/>
      <c r="DVB56" s="324"/>
      <c r="DVC56" s="324"/>
      <c r="DVD56" s="324"/>
      <c r="DVE56" s="324"/>
      <c r="DVF56" s="324"/>
      <c r="DVG56" s="324"/>
      <c r="DVH56" s="324"/>
      <c r="DVI56" s="324"/>
      <c r="DVJ56" s="324"/>
      <c r="DVK56" s="324"/>
      <c r="DVL56" s="324"/>
      <c r="DVM56" s="324"/>
      <c r="DVN56" s="324"/>
      <c r="DVO56" s="324"/>
      <c r="DVP56" s="324"/>
      <c r="DVQ56" s="324"/>
      <c r="DVR56" s="324"/>
      <c r="DVS56" s="324"/>
      <c r="DVT56" s="324"/>
      <c r="DVU56" s="324"/>
      <c r="DVV56" s="324"/>
      <c r="DVW56" s="324"/>
      <c r="DVX56" s="324"/>
      <c r="DVY56" s="324"/>
      <c r="DVZ56" s="324"/>
      <c r="DWA56" s="324"/>
      <c r="DWB56" s="324"/>
      <c r="DWC56" s="324"/>
      <c r="DWD56" s="324"/>
      <c r="DWE56" s="324"/>
      <c r="DWF56" s="324"/>
      <c r="DWG56" s="324"/>
      <c r="DWH56" s="324"/>
      <c r="DWI56" s="324"/>
      <c r="DWJ56" s="324"/>
      <c r="DWK56" s="324"/>
      <c r="DWL56" s="324"/>
      <c r="DWM56" s="324"/>
      <c r="DWN56" s="324"/>
      <c r="DWO56" s="324"/>
      <c r="DWP56" s="324"/>
      <c r="DWQ56" s="324"/>
      <c r="DWR56" s="324"/>
      <c r="DWS56" s="324"/>
      <c r="DWT56" s="324"/>
      <c r="DWU56" s="324"/>
      <c r="DWV56" s="324"/>
      <c r="DWW56" s="324"/>
      <c r="DWX56" s="324"/>
      <c r="DWY56" s="324"/>
      <c r="DWZ56" s="324"/>
      <c r="DXA56" s="324"/>
      <c r="DXB56" s="324"/>
      <c r="DXC56" s="324"/>
      <c r="DXD56" s="324"/>
      <c r="DXE56" s="324"/>
      <c r="DXF56" s="324"/>
      <c r="DXG56" s="324"/>
      <c r="DXH56" s="324"/>
      <c r="DXI56" s="324"/>
      <c r="DXJ56" s="324"/>
      <c r="DXK56" s="324"/>
      <c r="DXL56" s="324"/>
      <c r="DXM56" s="324"/>
      <c r="DXN56" s="324"/>
      <c r="DXO56" s="324"/>
      <c r="DXP56" s="324"/>
      <c r="DXQ56" s="324"/>
      <c r="DXR56" s="324"/>
      <c r="DXS56" s="324"/>
      <c r="DXT56" s="324"/>
      <c r="DXU56" s="324"/>
      <c r="DXV56" s="324"/>
      <c r="DXW56" s="324"/>
      <c r="DXX56" s="324"/>
      <c r="DXY56" s="324"/>
      <c r="DXZ56" s="324"/>
      <c r="DYA56" s="324"/>
      <c r="DYB56" s="324"/>
      <c r="DYC56" s="324"/>
      <c r="DYD56" s="324"/>
      <c r="DYE56" s="324"/>
      <c r="DYF56" s="324"/>
      <c r="DYG56" s="324"/>
      <c r="DYH56" s="324"/>
      <c r="DYI56" s="324"/>
      <c r="DYJ56" s="324"/>
      <c r="DYK56" s="324"/>
      <c r="DYL56" s="324"/>
      <c r="DYM56" s="324"/>
      <c r="DYN56" s="324"/>
      <c r="DYO56" s="324"/>
      <c r="DYP56" s="324"/>
      <c r="DYQ56" s="324"/>
      <c r="DYR56" s="324"/>
      <c r="DYS56" s="324"/>
      <c r="DYT56" s="324"/>
      <c r="DYU56" s="324"/>
      <c r="DYV56" s="324"/>
      <c r="DYW56" s="324"/>
      <c r="DYX56" s="324"/>
      <c r="DYY56" s="324"/>
      <c r="DYZ56" s="324"/>
      <c r="DZA56" s="324"/>
      <c r="DZB56" s="324"/>
      <c r="DZC56" s="324"/>
      <c r="DZD56" s="324"/>
      <c r="DZE56" s="324"/>
      <c r="DZF56" s="324"/>
      <c r="DZG56" s="324"/>
      <c r="DZH56" s="324"/>
      <c r="DZI56" s="324"/>
      <c r="DZJ56" s="324"/>
      <c r="DZK56" s="324"/>
      <c r="DZL56" s="324"/>
      <c r="DZM56" s="324"/>
      <c r="DZN56" s="324"/>
      <c r="DZO56" s="324"/>
      <c r="DZP56" s="324"/>
      <c r="DZQ56" s="324"/>
      <c r="DZR56" s="324"/>
      <c r="DZS56" s="324"/>
      <c r="DZT56" s="324"/>
      <c r="DZU56" s="324"/>
      <c r="DZV56" s="324"/>
      <c r="DZW56" s="324"/>
      <c r="DZX56" s="324"/>
      <c r="DZY56" s="324"/>
      <c r="DZZ56" s="324"/>
      <c r="EAA56" s="324"/>
      <c r="EAB56" s="324"/>
      <c r="EAC56" s="324"/>
      <c r="EAD56" s="324"/>
      <c r="EAE56" s="324"/>
      <c r="EAF56" s="324"/>
      <c r="EAG56" s="324"/>
      <c r="EAH56" s="324"/>
      <c r="EAI56" s="324"/>
      <c r="EAJ56" s="324"/>
      <c r="EAK56" s="324"/>
      <c r="EAL56" s="324"/>
      <c r="EAM56" s="324"/>
      <c r="EAN56" s="324"/>
      <c r="EAO56" s="324"/>
      <c r="EAP56" s="324"/>
      <c r="EAQ56" s="324"/>
      <c r="EAR56" s="324"/>
      <c r="EAS56" s="324"/>
      <c r="EAT56" s="324"/>
      <c r="EAU56" s="324"/>
      <c r="EAV56" s="324"/>
      <c r="EAW56" s="324"/>
      <c r="EAX56" s="324"/>
      <c r="EAY56" s="324"/>
      <c r="EAZ56" s="324"/>
      <c r="EBA56" s="324"/>
      <c r="EBB56" s="324"/>
      <c r="EBC56" s="324"/>
      <c r="EBD56" s="324"/>
      <c r="EBE56" s="324"/>
      <c r="EBF56" s="324"/>
      <c r="EBG56" s="324"/>
      <c r="EBH56" s="324"/>
      <c r="EBI56" s="324"/>
      <c r="EBJ56" s="324"/>
      <c r="EBK56" s="324"/>
      <c r="EBL56" s="324"/>
      <c r="EBM56" s="324"/>
      <c r="EBN56" s="324"/>
      <c r="EBO56" s="324"/>
      <c r="EBP56" s="324"/>
      <c r="EBQ56" s="324"/>
      <c r="EBR56" s="324"/>
      <c r="EBS56" s="324"/>
      <c r="EBT56" s="324"/>
      <c r="EBU56" s="324"/>
      <c r="EBV56" s="324"/>
      <c r="EBW56" s="324"/>
      <c r="EBX56" s="324"/>
      <c r="EBY56" s="324"/>
      <c r="EBZ56" s="324"/>
      <c r="ECA56" s="324"/>
      <c r="ECB56" s="324"/>
      <c r="ECC56" s="324"/>
      <c r="ECD56" s="324"/>
      <c r="ECE56" s="324"/>
      <c r="ECF56" s="324"/>
      <c r="ECG56" s="324"/>
      <c r="ECH56" s="324"/>
      <c r="ECI56" s="324"/>
      <c r="ECJ56" s="324"/>
      <c r="ECK56" s="324"/>
      <c r="ECL56" s="324"/>
      <c r="ECM56" s="324"/>
      <c r="ECN56" s="324"/>
      <c r="ECO56" s="324"/>
      <c r="ECP56" s="324"/>
      <c r="ECQ56" s="324"/>
      <c r="ECR56" s="324"/>
      <c r="ECS56" s="324"/>
      <c r="ECT56" s="324"/>
      <c r="ECU56" s="324"/>
      <c r="ECV56" s="324"/>
      <c r="ECW56" s="324"/>
      <c r="ECX56" s="324"/>
      <c r="ECY56" s="324"/>
      <c r="ECZ56" s="324"/>
      <c r="EDA56" s="324"/>
      <c r="EDB56" s="324"/>
      <c r="EDC56" s="324"/>
      <c r="EDD56" s="324"/>
      <c r="EDE56" s="324"/>
      <c r="EDF56" s="324"/>
      <c r="EDG56" s="324"/>
      <c r="EDH56" s="324"/>
      <c r="EDI56" s="324"/>
      <c r="EDJ56" s="324"/>
      <c r="EDK56" s="324"/>
      <c r="EDL56" s="324"/>
      <c r="EDM56" s="324"/>
      <c r="EDN56" s="324"/>
      <c r="EDO56" s="324"/>
      <c r="EDP56" s="324"/>
      <c r="EDQ56" s="324"/>
      <c r="EDR56" s="324"/>
      <c r="EDS56" s="324"/>
      <c r="EDT56" s="324"/>
      <c r="EDU56" s="324"/>
      <c r="EDV56" s="324"/>
      <c r="EDW56" s="324"/>
      <c r="EDX56" s="324"/>
      <c r="EDY56" s="324"/>
      <c r="EDZ56" s="324"/>
      <c r="EEA56" s="324"/>
      <c r="EEB56" s="324"/>
      <c r="EEC56" s="324"/>
      <c r="EED56" s="324"/>
      <c r="EEE56" s="324"/>
      <c r="EEF56" s="324"/>
      <c r="EEG56" s="324"/>
      <c r="EEH56" s="324"/>
      <c r="EEI56" s="324"/>
      <c r="EEJ56" s="324"/>
      <c r="EEK56" s="324"/>
      <c r="EEL56" s="324"/>
      <c r="EEM56" s="324"/>
      <c r="EEN56" s="324"/>
      <c r="EEO56" s="324"/>
      <c r="EEP56" s="324"/>
      <c r="EEQ56" s="324"/>
      <c r="EER56" s="324"/>
      <c r="EES56" s="324"/>
      <c r="EET56" s="324"/>
      <c r="EEU56" s="324"/>
      <c r="EEV56" s="324"/>
      <c r="EEW56" s="324"/>
      <c r="EEX56" s="324"/>
      <c r="EEY56" s="324"/>
      <c r="EEZ56" s="324"/>
      <c r="EFA56" s="324"/>
      <c r="EFB56" s="324"/>
      <c r="EFC56" s="324"/>
      <c r="EFD56" s="324"/>
      <c r="EFE56" s="324"/>
      <c r="EFF56" s="324"/>
      <c r="EFG56" s="324"/>
      <c r="EFH56" s="324"/>
      <c r="EFI56" s="324"/>
      <c r="EFJ56" s="324"/>
      <c r="EFK56" s="324"/>
      <c r="EFL56" s="324"/>
      <c r="EFM56" s="324"/>
      <c r="EFN56" s="324"/>
      <c r="EFO56" s="324"/>
      <c r="EFP56" s="324"/>
      <c r="EFQ56" s="324"/>
      <c r="EFR56" s="324"/>
      <c r="EFS56" s="324"/>
      <c r="EFT56" s="324"/>
      <c r="EFU56" s="324"/>
      <c r="EFV56" s="324"/>
      <c r="EFW56" s="324"/>
      <c r="EFX56" s="324"/>
      <c r="EFY56" s="324"/>
      <c r="EFZ56" s="324"/>
      <c r="EGA56" s="324"/>
      <c r="EGB56" s="324"/>
      <c r="EGC56" s="324"/>
      <c r="EGD56" s="324"/>
      <c r="EGE56" s="324"/>
      <c r="EGF56" s="324"/>
      <c r="EGG56" s="324"/>
      <c r="EGH56" s="324"/>
      <c r="EGI56" s="324"/>
      <c r="EGJ56" s="324"/>
      <c r="EGK56" s="324"/>
      <c r="EGL56" s="324"/>
      <c r="EGM56" s="324"/>
      <c r="EGN56" s="324"/>
      <c r="EGO56" s="324"/>
      <c r="EGP56" s="324"/>
      <c r="EGQ56" s="324"/>
      <c r="EGR56" s="324"/>
      <c r="EGS56" s="324"/>
      <c r="EGT56" s="324"/>
      <c r="EGU56" s="324"/>
      <c r="EGV56" s="324"/>
      <c r="EGW56" s="324"/>
      <c r="EGX56" s="324"/>
      <c r="EGY56" s="324"/>
      <c r="EGZ56" s="324"/>
      <c r="EHA56" s="324"/>
      <c r="EHB56" s="324"/>
      <c r="EHC56" s="324"/>
      <c r="EHD56" s="324"/>
      <c r="EHE56" s="324"/>
      <c r="EHF56" s="324"/>
      <c r="EHG56" s="324"/>
      <c r="EHH56" s="324"/>
      <c r="EHI56" s="324"/>
      <c r="EHJ56" s="324"/>
      <c r="EHK56" s="324"/>
      <c r="EHL56" s="324"/>
      <c r="EHM56" s="324"/>
      <c r="EHN56" s="324"/>
      <c r="EHO56" s="324"/>
      <c r="EHP56" s="324"/>
      <c r="EHQ56" s="324"/>
      <c r="EHR56" s="324"/>
      <c r="EHS56" s="324"/>
      <c r="EHT56" s="324"/>
      <c r="EHU56" s="324"/>
      <c r="EHV56" s="324"/>
      <c r="EHW56" s="324"/>
      <c r="EHX56" s="324"/>
      <c r="EHY56" s="324"/>
      <c r="EHZ56" s="324"/>
      <c r="EIA56" s="324"/>
      <c r="EIB56" s="324"/>
      <c r="EIC56" s="324"/>
      <c r="EID56" s="324"/>
      <c r="EIE56" s="324"/>
      <c r="EIF56" s="324"/>
      <c r="EIG56" s="324"/>
      <c r="EIH56" s="324"/>
      <c r="EII56" s="324"/>
      <c r="EIJ56" s="324"/>
      <c r="EIK56" s="324"/>
      <c r="EIL56" s="324"/>
      <c r="EIM56" s="324"/>
      <c r="EIN56" s="324"/>
      <c r="EIO56" s="324"/>
      <c r="EIP56" s="324"/>
      <c r="EIQ56" s="324"/>
      <c r="EIR56" s="324"/>
      <c r="EIS56" s="324"/>
      <c r="EIT56" s="324"/>
      <c r="EIU56" s="324"/>
      <c r="EIV56" s="324"/>
      <c r="EIW56" s="324"/>
      <c r="EIX56" s="324"/>
      <c r="EIY56" s="324"/>
      <c r="EIZ56" s="324"/>
      <c r="EJA56" s="324"/>
      <c r="EJB56" s="324"/>
      <c r="EJC56" s="324"/>
      <c r="EJD56" s="324"/>
      <c r="EJE56" s="324"/>
      <c r="EJF56" s="324"/>
      <c r="EJG56" s="324"/>
      <c r="EJH56" s="324"/>
      <c r="EJI56" s="324"/>
      <c r="EJJ56" s="324"/>
      <c r="EJK56" s="324"/>
      <c r="EJL56" s="324"/>
      <c r="EJM56" s="324"/>
      <c r="EJN56" s="324"/>
      <c r="EJO56" s="324"/>
      <c r="EJP56" s="324"/>
      <c r="EJQ56" s="324"/>
      <c r="EJR56" s="324"/>
      <c r="EJS56" s="324"/>
      <c r="EJT56" s="324"/>
      <c r="EJU56" s="324"/>
      <c r="EJV56" s="324"/>
      <c r="EJW56" s="324"/>
      <c r="EJX56" s="324"/>
      <c r="EJY56" s="324"/>
      <c r="EJZ56" s="324"/>
      <c r="EKA56" s="324"/>
      <c r="EKB56" s="324"/>
      <c r="EKC56" s="324"/>
      <c r="EKD56" s="324"/>
      <c r="EKE56" s="324"/>
      <c r="EKF56" s="324"/>
      <c r="EKG56" s="324"/>
      <c r="EKH56" s="324"/>
      <c r="EKI56" s="324"/>
      <c r="EKJ56" s="324"/>
      <c r="EKK56" s="324"/>
      <c r="EKL56" s="324"/>
      <c r="EKM56" s="324"/>
      <c r="EKN56" s="324"/>
      <c r="EKO56" s="324"/>
      <c r="EKP56" s="324"/>
      <c r="EKQ56" s="324"/>
      <c r="EKR56" s="324"/>
      <c r="EKS56" s="324"/>
      <c r="EKT56" s="324"/>
      <c r="EKU56" s="324"/>
      <c r="EKV56" s="324"/>
      <c r="EKW56" s="324"/>
      <c r="EKX56" s="324"/>
      <c r="EKY56" s="324"/>
      <c r="EKZ56" s="324"/>
      <c r="ELA56" s="324"/>
      <c r="ELB56" s="324"/>
      <c r="ELC56" s="324"/>
      <c r="ELD56" s="324"/>
      <c r="ELE56" s="324"/>
      <c r="ELF56" s="324"/>
      <c r="ELG56" s="324"/>
      <c r="ELH56" s="324"/>
      <c r="ELI56" s="324"/>
      <c r="ELJ56" s="324"/>
      <c r="ELK56" s="324"/>
      <c r="ELL56" s="324"/>
      <c r="ELM56" s="324"/>
      <c r="ELN56" s="324"/>
      <c r="ELO56" s="324"/>
      <c r="ELP56" s="324"/>
      <c r="ELQ56" s="324"/>
      <c r="ELR56" s="324"/>
      <c r="ELS56" s="324"/>
      <c r="ELT56" s="324"/>
      <c r="ELU56" s="324"/>
      <c r="ELV56" s="324"/>
      <c r="ELW56" s="324"/>
      <c r="ELX56" s="324"/>
      <c r="ELY56" s="324"/>
      <c r="ELZ56" s="324"/>
      <c r="EMA56" s="324"/>
      <c r="EMB56" s="324"/>
      <c r="EMC56" s="324"/>
      <c r="EMD56" s="324"/>
      <c r="EME56" s="324"/>
      <c r="EMF56" s="324"/>
      <c r="EMG56" s="324"/>
      <c r="EMH56" s="324"/>
      <c r="EMI56" s="324"/>
      <c r="EMJ56" s="324"/>
      <c r="EMK56" s="324"/>
      <c r="EML56" s="324"/>
      <c r="EMM56" s="324"/>
      <c r="EMN56" s="324"/>
      <c r="EMO56" s="324"/>
      <c r="EMP56" s="324"/>
      <c r="EMQ56" s="324"/>
      <c r="EMR56" s="324"/>
      <c r="EMS56" s="324"/>
      <c r="EMT56" s="324"/>
      <c r="EMU56" s="324"/>
      <c r="EMV56" s="324"/>
      <c r="EMW56" s="324"/>
      <c r="EMX56" s="324"/>
      <c r="EMY56" s="324"/>
      <c r="EMZ56" s="324"/>
      <c r="ENA56" s="324"/>
      <c r="ENB56" s="324"/>
      <c r="ENC56" s="324"/>
      <c r="END56" s="324"/>
      <c r="ENE56" s="324"/>
      <c r="ENF56" s="324"/>
      <c r="ENG56" s="324"/>
      <c r="ENH56" s="324"/>
      <c r="ENI56" s="324"/>
      <c r="ENJ56" s="324"/>
      <c r="ENK56" s="324"/>
      <c r="ENL56" s="324"/>
      <c r="ENM56" s="324"/>
      <c r="ENN56" s="324"/>
      <c r="ENO56" s="324"/>
      <c r="ENP56" s="324"/>
      <c r="ENQ56" s="324"/>
      <c r="ENR56" s="324"/>
      <c r="ENS56" s="324"/>
      <c r="ENT56" s="324"/>
      <c r="ENU56" s="324"/>
      <c r="ENV56" s="324"/>
      <c r="ENW56" s="324"/>
      <c r="ENX56" s="324"/>
      <c r="ENY56" s="324"/>
      <c r="ENZ56" s="324"/>
      <c r="EOA56" s="324"/>
      <c r="EOB56" s="324"/>
      <c r="EOC56" s="324"/>
      <c r="EOD56" s="324"/>
      <c r="EOE56" s="324"/>
      <c r="EOF56" s="324"/>
      <c r="EOG56" s="324"/>
      <c r="EOH56" s="324"/>
      <c r="EOI56" s="324"/>
      <c r="EOJ56" s="324"/>
      <c r="EOK56" s="324"/>
      <c r="EOL56" s="324"/>
      <c r="EOM56" s="324"/>
      <c r="EON56" s="324"/>
      <c r="EOO56" s="324"/>
      <c r="EOP56" s="324"/>
      <c r="EOQ56" s="324"/>
      <c r="EOR56" s="324"/>
      <c r="EOS56" s="324"/>
      <c r="EOT56" s="324"/>
      <c r="EOU56" s="324"/>
      <c r="EOV56" s="324"/>
      <c r="EOW56" s="324"/>
      <c r="EOX56" s="324"/>
      <c r="EOY56" s="324"/>
      <c r="EOZ56" s="324"/>
      <c r="EPA56" s="324"/>
      <c r="EPB56" s="324"/>
      <c r="EPC56" s="324"/>
      <c r="EPD56" s="324"/>
      <c r="EPE56" s="324"/>
      <c r="EPF56" s="324"/>
      <c r="EPG56" s="324"/>
      <c r="EPH56" s="324"/>
      <c r="EPI56" s="324"/>
      <c r="EPJ56" s="324"/>
      <c r="EPK56" s="324"/>
      <c r="EPL56" s="324"/>
      <c r="EPM56" s="324"/>
      <c r="EPN56" s="324"/>
      <c r="EPO56" s="324"/>
      <c r="EPP56" s="324"/>
      <c r="EPQ56" s="324"/>
      <c r="EPR56" s="324"/>
      <c r="EPS56" s="324"/>
      <c r="EPT56" s="324"/>
      <c r="EPU56" s="324"/>
      <c r="EPV56" s="324"/>
      <c r="EPW56" s="324"/>
      <c r="EPX56" s="324"/>
      <c r="EPY56" s="324"/>
      <c r="EPZ56" s="324"/>
      <c r="EQA56" s="324"/>
      <c r="EQB56" s="324"/>
      <c r="EQC56" s="324"/>
      <c r="EQD56" s="324"/>
      <c r="EQE56" s="324"/>
      <c r="EQF56" s="324"/>
      <c r="EQG56" s="324"/>
      <c r="EQH56" s="324"/>
      <c r="EQI56" s="324"/>
      <c r="EQJ56" s="324"/>
      <c r="EQK56" s="324"/>
      <c r="EQL56" s="324"/>
      <c r="EQM56" s="324"/>
      <c r="EQN56" s="324"/>
      <c r="EQO56" s="324"/>
      <c r="EQP56" s="324"/>
      <c r="EQQ56" s="324"/>
      <c r="EQR56" s="324"/>
      <c r="EQS56" s="324"/>
      <c r="EQT56" s="324"/>
      <c r="EQU56" s="324"/>
      <c r="EQV56" s="324"/>
      <c r="EQW56" s="324"/>
      <c r="EQX56" s="324"/>
      <c r="EQY56" s="324"/>
      <c r="EQZ56" s="324"/>
      <c r="ERA56" s="324"/>
      <c r="ERB56" s="324"/>
      <c r="ERC56" s="324"/>
      <c r="ERD56" s="324"/>
      <c r="ERE56" s="324"/>
      <c r="ERF56" s="324"/>
      <c r="ERG56" s="324"/>
      <c r="ERH56" s="324"/>
      <c r="ERI56" s="324"/>
      <c r="ERJ56" s="324"/>
      <c r="ERK56" s="324"/>
      <c r="ERL56" s="324"/>
      <c r="ERM56" s="324"/>
      <c r="ERN56" s="324"/>
      <c r="ERO56" s="324"/>
      <c r="ERP56" s="324"/>
      <c r="ERQ56" s="324"/>
      <c r="ERR56" s="324"/>
      <c r="ERS56" s="324"/>
      <c r="ERT56" s="324"/>
      <c r="ERU56" s="324"/>
      <c r="ERV56" s="324"/>
      <c r="ERW56" s="324"/>
      <c r="ERX56" s="324"/>
      <c r="ERY56" s="324"/>
      <c r="ERZ56" s="324"/>
      <c r="ESA56" s="324"/>
      <c r="ESB56" s="324"/>
      <c r="ESC56" s="324"/>
      <c r="ESD56" s="324"/>
      <c r="ESE56" s="324"/>
      <c r="ESF56" s="324"/>
      <c r="ESG56" s="324"/>
      <c r="ESH56" s="324"/>
      <c r="ESI56" s="324"/>
      <c r="ESJ56" s="324"/>
      <c r="ESK56" s="324"/>
      <c r="ESL56" s="324"/>
      <c r="ESM56" s="324"/>
      <c r="ESN56" s="324"/>
      <c r="ESO56" s="324"/>
      <c r="ESP56" s="324"/>
      <c r="ESQ56" s="324"/>
      <c r="ESR56" s="324"/>
      <c r="ESS56" s="324"/>
      <c r="EST56" s="324"/>
      <c r="ESU56" s="324"/>
      <c r="ESV56" s="324"/>
      <c r="ESW56" s="324"/>
      <c r="ESX56" s="324"/>
      <c r="ESY56" s="324"/>
      <c r="ESZ56" s="324"/>
      <c r="ETA56" s="324"/>
      <c r="ETB56" s="324"/>
      <c r="ETC56" s="324"/>
      <c r="ETD56" s="324"/>
      <c r="ETE56" s="324"/>
      <c r="ETF56" s="324"/>
      <c r="ETG56" s="324"/>
      <c r="ETH56" s="324"/>
      <c r="ETI56" s="324"/>
      <c r="ETJ56" s="324"/>
      <c r="ETK56" s="324"/>
      <c r="ETL56" s="324"/>
      <c r="ETM56" s="324"/>
      <c r="ETN56" s="324"/>
      <c r="ETO56" s="324"/>
      <c r="ETP56" s="324"/>
      <c r="ETQ56" s="324"/>
      <c r="ETR56" s="324"/>
      <c r="ETS56" s="324"/>
      <c r="ETT56" s="324"/>
      <c r="ETU56" s="324"/>
      <c r="ETV56" s="324"/>
      <c r="ETW56" s="324"/>
      <c r="ETX56" s="324"/>
      <c r="ETY56" s="324"/>
      <c r="ETZ56" s="324"/>
      <c r="EUA56" s="324"/>
      <c r="EUB56" s="324"/>
      <c r="EUC56" s="324"/>
      <c r="EUD56" s="324"/>
      <c r="EUE56" s="324"/>
      <c r="EUF56" s="324"/>
      <c r="EUG56" s="324"/>
      <c r="EUH56" s="324"/>
      <c r="EUI56" s="324"/>
      <c r="EUJ56" s="324"/>
      <c r="EUK56" s="324"/>
      <c r="EUL56" s="324"/>
      <c r="EUM56" s="324"/>
      <c r="EUN56" s="324"/>
      <c r="EUO56" s="324"/>
      <c r="EUP56" s="324"/>
      <c r="EUQ56" s="324"/>
      <c r="EUR56" s="324"/>
      <c r="EUS56" s="324"/>
      <c r="EUT56" s="324"/>
      <c r="EUU56" s="324"/>
      <c r="EUV56" s="324"/>
      <c r="EUW56" s="324"/>
      <c r="EUX56" s="324"/>
      <c r="EUY56" s="324"/>
      <c r="EUZ56" s="324"/>
      <c r="EVA56" s="324"/>
      <c r="EVB56" s="324"/>
      <c r="EVC56" s="324"/>
      <c r="EVD56" s="324"/>
      <c r="EVE56" s="324"/>
      <c r="EVF56" s="324"/>
      <c r="EVG56" s="324"/>
      <c r="EVH56" s="324"/>
      <c r="EVI56" s="324"/>
      <c r="EVJ56" s="324"/>
      <c r="EVK56" s="324"/>
      <c r="EVL56" s="324"/>
      <c r="EVM56" s="324"/>
      <c r="EVN56" s="324"/>
      <c r="EVO56" s="324"/>
      <c r="EVP56" s="324"/>
      <c r="EVQ56" s="324"/>
      <c r="EVR56" s="324"/>
      <c r="EVS56" s="324"/>
      <c r="EVT56" s="324"/>
      <c r="EVU56" s="324"/>
      <c r="EVV56" s="324"/>
      <c r="EVW56" s="324"/>
      <c r="EVX56" s="324"/>
      <c r="EVY56" s="324"/>
      <c r="EVZ56" s="324"/>
      <c r="EWA56" s="324"/>
      <c r="EWB56" s="324"/>
      <c r="EWC56" s="324"/>
      <c r="EWD56" s="324"/>
      <c r="EWE56" s="324"/>
      <c r="EWF56" s="324"/>
      <c r="EWG56" s="324"/>
      <c r="EWH56" s="324"/>
      <c r="EWI56" s="324"/>
      <c r="EWJ56" s="324"/>
      <c r="EWK56" s="324"/>
      <c r="EWL56" s="324"/>
      <c r="EWM56" s="324"/>
      <c r="EWN56" s="324"/>
      <c r="EWO56" s="324"/>
      <c r="EWP56" s="324"/>
      <c r="EWQ56" s="324"/>
      <c r="EWR56" s="324"/>
      <c r="EWS56" s="324"/>
      <c r="EWT56" s="324"/>
      <c r="EWU56" s="324"/>
      <c r="EWV56" s="324"/>
      <c r="EWW56" s="324"/>
      <c r="EWX56" s="324"/>
      <c r="EWY56" s="324"/>
      <c r="EWZ56" s="324"/>
      <c r="EXA56" s="324"/>
      <c r="EXB56" s="324"/>
      <c r="EXC56" s="324"/>
      <c r="EXD56" s="324"/>
      <c r="EXE56" s="324"/>
      <c r="EXF56" s="324"/>
      <c r="EXG56" s="324"/>
      <c r="EXH56" s="324"/>
      <c r="EXI56" s="324"/>
      <c r="EXJ56" s="324"/>
      <c r="EXK56" s="324"/>
      <c r="EXL56" s="324"/>
      <c r="EXM56" s="324"/>
      <c r="EXN56" s="324"/>
      <c r="EXO56" s="324"/>
      <c r="EXP56" s="324"/>
      <c r="EXQ56" s="324"/>
      <c r="EXR56" s="324"/>
      <c r="EXS56" s="324"/>
      <c r="EXT56" s="324"/>
      <c r="EXU56" s="324"/>
      <c r="EXV56" s="324"/>
      <c r="EXW56" s="324"/>
      <c r="EXX56" s="324"/>
      <c r="EXY56" s="324"/>
      <c r="EXZ56" s="324"/>
      <c r="EYA56" s="324"/>
      <c r="EYB56" s="324"/>
      <c r="EYC56" s="324"/>
      <c r="EYD56" s="324"/>
      <c r="EYE56" s="324"/>
      <c r="EYF56" s="324"/>
      <c r="EYG56" s="324"/>
      <c r="EYH56" s="324"/>
      <c r="EYI56" s="324"/>
      <c r="EYJ56" s="324"/>
      <c r="EYK56" s="324"/>
      <c r="EYL56" s="324"/>
      <c r="EYM56" s="324"/>
      <c r="EYN56" s="324"/>
      <c r="EYO56" s="324"/>
      <c r="EYP56" s="324"/>
      <c r="EYQ56" s="324"/>
      <c r="EYR56" s="324"/>
      <c r="EYS56" s="324"/>
      <c r="EYT56" s="324"/>
      <c r="EYU56" s="324"/>
      <c r="EYV56" s="324"/>
      <c r="EYW56" s="324"/>
      <c r="EYX56" s="324"/>
      <c r="EYY56" s="324"/>
      <c r="EYZ56" s="324"/>
      <c r="EZA56" s="324"/>
      <c r="EZB56" s="324"/>
      <c r="EZC56" s="324"/>
      <c r="EZD56" s="324"/>
      <c r="EZE56" s="324"/>
      <c r="EZF56" s="324"/>
      <c r="EZG56" s="324"/>
      <c r="EZH56" s="324"/>
      <c r="EZI56" s="324"/>
      <c r="EZJ56" s="324"/>
      <c r="EZK56" s="324"/>
      <c r="EZL56" s="324"/>
      <c r="EZM56" s="324"/>
      <c r="EZN56" s="324"/>
      <c r="EZO56" s="324"/>
      <c r="EZP56" s="324"/>
      <c r="EZQ56" s="324"/>
      <c r="EZR56" s="324"/>
      <c r="EZS56" s="324"/>
      <c r="EZT56" s="324"/>
      <c r="EZU56" s="324"/>
      <c r="EZV56" s="324"/>
      <c r="EZW56" s="324"/>
      <c r="EZX56" s="324"/>
      <c r="EZY56" s="324"/>
      <c r="EZZ56" s="324"/>
      <c r="FAA56" s="324"/>
      <c r="FAB56" s="324"/>
      <c r="FAC56" s="324"/>
      <c r="FAD56" s="324"/>
      <c r="FAE56" s="324"/>
      <c r="FAF56" s="324"/>
      <c r="FAG56" s="324"/>
      <c r="FAH56" s="324"/>
      <c r="FAI56" s="324"/>
      <c r="FAJ56" s="324"/>
      <c r="FAK56" s="324"/>
      <c r="FAL56" s="324"/>
      <c r="FAM56" s="324"/>
      <c r="FAN56" s="324"/>
      <c r="FAO56" s="324"/>
      <c r="FAP56" s="324"/>
      <c r="FAQ56" s="324"/>
      <c r="FAR56" s="324"/>
      <c r="FAS56" s="324"/>
      <c r="FAT56" s="324"/>
      <c r="FAU56" s="324"/>
      <c r="FAV56" s="324"/>
      <c r="FAW56" s="324"/>
      <c r="FAX56" s="324"/>
      <c r="FAY56" s="324"/>
      <c r="FAZ56" s="324"/>
      <c r="FBA56" s="324"/>
      <c r="FBB56" s="324"/>
      <c r="FBC56" s="324"/>
      <c r="FBD56" s="324"/>
      <c r="FBE56" s="324"/>
      <c r="FBF56" s="324"/>
      <c r="FBG56" s="324"/>
      <c r="FBH56" s="324"/>
      <c r="FBI56" s="324"/>
      <c r="FBJ56" s="324"/>
      <c r="FBK56" s="324"/>
      <c r="FBL56" s="324"/>
      <c r="FBM56" s="324"/>
      <c r="FBN56" s="324"/>
      <c r="FBO56" s="324"/>
      <c r="FBP56" s="324"/>
      <c r="FBQ56" s="324"/>
      <c r="FBR56" s="324"/>
      <c r="FBS56" s="324"/>
      <c r="FBT56" s="324"/>
      <c r="FBU56" s="324"/>
      <c r="FBV56" s="324"/>
      <c r="FBW56" s="324"/>
      <c r="FBX56" s="324"/>
      <c r="FBY56" s="324"/>
      <c r="FBZ56" s="324"/>
      <c r="FCA56" s="324"/>
      <c r="FCB56" s="324"/>
      <c r="FCC56" s="324"/>
      <c r="FCD56" s="324"/>
      <c r="FCE56" s="324"/>
      <c r="FCF56" s="324"/>
      <c r="FCG56" s="324"/>
      <c r="FCH56" s="324"/>
      <c r="FCI56" s="324"/>
      <c r="FCJ56" s="324"/>
      <c r="FCK56" s="324"/>
      <c r="FCL56" s="324"/>
      <c r="FCM56" s="324"/>
      <c r="FCN56" s="324"/>
      <c r="FCO56" s="324"/>
      <c r="FCP56" s="324"/>
      <c r="FCQ56" s="324"/>
      <c r="FCR56" s="324"/>
      <c r="FCS56" s="324"/>
      <c r="FCT56" s="324"/>
      <c r="FCU56" s="324"/>
      <c r="FCV56" s="324"/>
      <c r="FCW56" s="324"/>
      <c r="FCX56" s="324"/>
      <c r="FCY56" s="324"/>
      <c r="FCZ56" s="324"/>
      <c r="FDA56" s="324"/>
      <c r="FDB56" s="324"/>
      <c r="FDC56" s="324"/>
      <c r="FDD56" s="324"/>
      <c r="FDE56" s="324"/>
      <c r="FDF56" s="324"/>
      <c r="FDG56" s="324"/>
      <c r="FDH56" s="324"/>
      <c r="FDI56" s="324"/>
      <c r="FDJ56" s="324"/>
      <c r="FDK56" s="324"/>
      <c r="FDL56" s="324"/>
      <c r="FDM56" s="324"/>
      <c r="FDN56" s="324"/>
      <c r="FDO56" s="324"/>
      <c r="FDP56" s="324"/>
      <c r="FDQ56" s="324"/>
      <c r="FDR56" s="324"/>
      <c r="FDS56" s="324"/>
      <c r="FDT56" s="324"/>
      <c r="FDU56" s="324"/>
      <c r="FDV56" s="324"/>
      <c r="FDW56" s="324"/>
      <c r="FDX56" s="324"/>
      <c r="FDY56" s="324"/>
      <c r="FDZ56" s="324"/>
      <c r="FEA56" s="324"/>
      <c r="FEB56" s="324"/>
      <c r="FEC56" s="324"/>
      <c r="FED56" s="324"/>
      <c r="FEE56" s="324"/>
      <c r="FEF56" s="324"/>
      <c r="FEG56" s="324"/>
      <c r="FEH56" s="324"/>
      <c r="FEI56" s="324"/>
      <c r="FEJ56" s="324"/>
      <c r="FEK56" s="324"/>
      <c r="FEL56" s="324"/>
      <c r="FEM56" s="324"/>
      <c r="FEN56" s="324"/>
      <c r="FEO56" s="324"/>
      <c r="FEP56" s="324"/>
      <c r="FEQ56" s="324"/>
      <c r="FER56" s="324"/>
      <c r="FES56" s="324"/>
      <c r="FET56" s="324"/>
      <c r="FEU56" s="324"/>
      <c r="FEV56" s="324"/>
      <c r="FEW56" s="324"/>
      <c r="FEX56" s="324"/>
      <c r="FEY56" s="324"/>
      <c r="FEZ56" s="324"/>
      <c r="FFA56" s="324"/>
      <c r="FFB56" s="324"/>
      <c r="FFC56" s="324"/>
      <c r="FFD56" s="324"/>
      <c r="FFE56" s="324"/>
      <c r="FFF56" s="324"/>
      <c r="FFG56" s="324"/>
      <c r="FFH56" s="324"/>
      <c r="FFI56" s="324"/>
      <c r="FFJ56" s="324"/>
      <c r="FFK56" s="324"/>
      <c r="FFL56" s="324"/>
      <c r="FFM56" s="324"/>
      <c r="FFN56" s="324"/>
      <c r="FFO56" s="324"/>
      <c r="FFP56" s="324"/>
      <c r="FFQ56" s="324"/>
      <c r="FFR56" s="324"/>
      <c r="FFS56" s="324"/>
      <c r="FFT56" s="324"/>
      <c r="FFU56" s="324"/>
      <c r="FFV56" s="324"/>
      <c r="FFW56" s="324"/>
      <c r="FFX56" s="324"/>
      <c r="FFY56" s="324"/>
      <c r="FFZ56" s="324"/>
      <c r="FGA56" s="324"/>
      <c r="FGB56" s="324"/>
      <c r="FGC56" s="324"/>
      <c r="FGD56" s="324"/>
      <c r="FGE56" s="324"/>
      <c r="FGF56" s="324"/>
      <c r="FGG56" s="324"/>
      <c r="FGH56" s="324"/>
      <c r="FGI56" s="324"/>
      <c r="FGJ56" s="324"/>
      <c r="FGK56" s="324"/>
      <c r="FGL56" s="324"/>
      <c r="FGM56" s="324"/>
      <c r="FGN56" s="324"/>
      <c r="FGO56" s="324"/>
      <c r="FGP56" s="324"/>
      <c r="FGQ56" s="324"/>
      <c r="FGR56" s="324"/>
      <c r="FGS56" s="324"/>
      <c r="FGT56" s="324"/>
      <c r="FGU56" s="324"/>
      <c r="FGV56" s="324"/>
      <c r="FGW56" s="324"/>
      <c r="FGX56" s="324"/>
      <c r="FGY56" s="324"/>
      <c r="FGZ56" s="324"/>
      <c r="FHA56" s="324"/>
      <c r="FHB56" s="324"/>
      <c r="FHC56" s="324"/>
      <c r="FHD56" s="324"/>
      <c r="FHE56" s="324"/>
      <c r="FHF56" s="324"/>
      <c r="FHG56" s="324"/>
      <c r="FHH56" s="324"/>
      <c r="FHI56" s="324"/>
      <c r="FHJ56" s="324"/>
      <c r="FHK56" s="324"/>
      <c r="FHL56" s="324"/>
      <c r="FHM56" s="324"/>
      <c r="FHN56" s="324"/>
      <c r="FHO56" s="324"/>
      <c r="FHP56" s="324"/>
      <c r="FHQ56" s="324"/>
      <c r="FHR56" s="324"/>
      <c r="FHS56" s="324"/>
      <c r="FHT56" s="324"/>
      <c r="FHU56" s="324"/>
      <c r="FHV56" s="324"/>
      <c r="FHW56" s="324"/>
      <c r="FHX56" s="324"/>
      <c r="FHY56" s="324"/>
      <c r="FHZ56" s="324"/>
      <c r="FIA56" s="324"/>
      <c r="FIB56" s="324"/>
      <c r="FIC56" s="324"/>
      <c r="FID56" s="324"/>
      <c r="FIE56" s="324"/>
      <c r="FIF56" s="324"/>
      <c r="FIG56" s="324"/>
      <c r="FIH56" s="324"/>
      <c r="FII56" s="324"/>
      <c r="FIJ56" s="324"/>
      <c r="FIK56" s="324"/>
      <c r="FIL56" s="324"/>
      <c r="FIM56" s="324"/>
      <c r="FIN56" s="324"/>
      <c r="FIO56" s="324"/>
      <c r="FIP56" s="324"/>
      <c r="FIQ56" s="324"/>
      <c r="FIR56" s="324"/>
      <c r="FIS56" s="324"/>
      <c r="FIT56" s="324"/>
      <c r="FIU56" s="324"/>
      <c r="FIV56" s="324"/>
      <c r="FIW56" s="324"/>
      <c r="FIX56" s="324"/>
      <c r="FIY56" s="324"/>
      <c r="FIZ56" s="324"/>
      <c r="FJA56" s="324"/>
      <c r="FJB56" s="324"/>
      <c r="FJC56" s="324"/>
      <c r="FJD56" s="324"/>
      <c r="FJE56" s="324"/>
      <c r="FJF56" s="324"/>
      <c r="FJG56" s="324"/>
      <c r="FJH56" s="324"/>
      <c r="FJI56" s="324"/>
      <c r="FJJ56" s="324"/>
      <c r="FJK56" s="324"/>
      <c r="FJL56" s="324"/>
      <c r="FJM56" s="324"/>
      <c r="FJN56" s="324"/>
      <c r="FJO56" s="324"/>
      <c r="FJP56" s="324"/>
      <c r="FJQ56" s="324"/>
      <c r="FJR56" s="324"/>
      <c r="FJS56" s="324"/>
      <c r="FJT56" s="324"/>
      <c r="FJU56" s="324"/>
      <c r="FJV56" s="324"/>
      <c r="FJW56" s="324"/>
      <c r="FJX56" s="324"/>
      <c r="FJY56" s="324"/>
      <c r="FJZ56" s="324"/>
      <c r="FKA56" s="324"/>
      <c r="FKB56" s="324"/>
      <c r="FKC56" s="324"/>
      <c r="FKD56" s="324"/>
      <c r="FKE56" s="324"/>
      <c r="FKF56" s="324"/>
      <c r="FKG56" s="324"/>
      <c r="FKH56" s="324"/>
      <c r="FKI56" s="324"/>
      <c r="FKJ56" s="324"/>
      <c r="FKK56" s="324"/>
      <c r="FKL56" s="324"/>
      <c r="FKM56" s="324"/>
      <c r="FKN56" s="324"/>
      <c r="FKO56" s="324"/>
      <c r="FKP56" s="324"/>
      <c r="FKQ56" s="324"/>
      <c r="FKR56" s="324"/>
      <c r="FKS56" s="324"/>
      <c r="FKT56" s="324"/>
      <c r="FKU56" s="324"/>
      <c r="FKV56" s="324"/>
      <c r="FKW56" s="324"/>
      <c r="FKX56" s="324"/>
      <c r="FKY56" s="324"/>
      <c r="FKZ56" s="324"/>
      <c r="FLA56" s="324"/>
      <c r="FLB56" s="324"/>
      <c r="FLC56" s="324"/>
      <c r="FLD56" s="324"/>
      <c r="FLE56" s="324"/>
      <c r="FLF56" s="324"/>
      <c r="FLG56" s="324"/>
      <c r="FLH56" s="324"/>
      <c r="FLI56" s="324"/>
      <c r="FLJ56" s="324"/>
      <c r="FLK56" s="324"/>
      <c r="FLL56" s="324"/>
      <c r="FLM56" s="324"/>
      <c r="FLN56" s="324"/>
      <c r="FLO56" s="324"/>
      <c r="FLP56" s="324"/>
      <c r="FLQ56" s="324"/>
      <c r="FLR56" s="324"/>
      <c r="FLS56" s="324"/>
      <c r="FLT56" s="324"/>
      <c r="FLU56" s="324"/>
      <c r="FLV56" s="324"/>
      <c r="FLW56" s="324"/>
      <c r="FLX56" s="324"/>
      <c r="FLY56" s="324"/>
      <c r="FLZ56" s="324"/>
      <c r="FMA56" s="324"/>
      <c r="FMB56" s="324"/>
      <c r="FMC56" s="324"/>
      <c r="FMD56" s="324"/>
      <c r="FME56" s="324"/>
      <c r="FMF56" s="324"/>
      <c r="FMG56" s="324"/>
      <c r="FMH56" s="324"/>
      <c r="FMI56" s="324"/>
      <c r="FMJ56" s="324"/>
      <c r="FMK56" s="324"/>
      <c r="FML56" s="324"/>
      <c r="FMM56" s="324"/>
      <c r="FMN56" s="324"/>
      <c r="FMO56" s="324"/>
      <c r="FMP56" s="324"/>
      <c r="FMQ56" s="324"/>
      <c r="FMR56" s="324"/>
      <c r="FMS56" s="324"/>
      <c r="FMT56" s="324"/>
      <c r="FMU56" s="324"/>
      <c r="FMV56" s="324"/>
      <c r="FMW56" s="324"/>
      <c r="FMX56" s="324"/>
      <c r="FMY56" s="324"/>
      <c r="FMZ56" s="324"/>
      <c r="FNA56" s="324"/>
      <c r="FNB56" s="324"/>
      <c r="FNC56" s="324"/>
      <c r="FND56" s="324"/>
      <c r="FNE56" s="324"/>
      <c r="FNF56" s="324"/>
      <c r="FNG56" s="324"/>
      <c r="FNH56" s="324"/>
      <c r="FNI56" s="324"/>
      <c r="FNJ56" s="324"/>
      <c r="FNK56" s="324"/>
      <c r="FNL56" s="324"/>
      <c r="FNM56" s="324"/>
      <c r="FNN56" s="324"/>
      <c r="FNO56" s="324"/>
      <c r="FNP56" s="324"/>
      <c r="FNQ56" s="324"/>
      <c r="FNR56" s="324"/>
      <c r="FNS56" s="324"/>
      <c r="FNT56" s="324"/>
      <c r="FNU56" s="324"/>
      <c r="FNV56" s="324"/>
      <c r="FNW56" s="324"/>
      <c r="FNX56" s="324"/>
      <c r="FNY56" s="324"/>
      <c r="FNZ56" s="324"/>
      <c r="FOA56" s="324"/>
      <c r="FOB56" s="324"/>
      <c r="FOC56" s="324"/>
      <c r="FOD56" s="324"/>
      <c r="FOE56" s="324"/>
      <c r="FOF56" s="324"/>
      <c r="FOG56" s="324"/>
      <c r="FOH56" s="324"/>
      <c r="FOI56" s="324"/>
      <c r="FOJ56" s="324"/>
      <c r="FOK56" s="324"/>
      <c r="FOL56" s="324"/>
      <c r="FOM56" s="324"/>
      <c r="FON56" s="324"/>
      <c r="FOO56" s="324"/>
      <c r="FOP56" s="324"/>
      <c r="FOQ56" s="324"/>
      <c r="FOR56" s="324"/>
      <c r="FOS56" s="324"/>
      <c r="FOT56" s="324"/>
      <c r="FOU56" s="324"/>
      <c r="FOV56" s="324"/>
      <c r="FOW56" s="324"/>
      <c r="FOX56" s="324"/>
      <c r="FOY56" s="324"/>
      <c r="FOZ56" s="324"/>
      <c r="FPA56" s="324"/>
      <c r="FPB56" s="324"/>
      <c r="FPC56" s="324"/>
      <c r="FPD56" s="324"/>
      <c r="FPE56" s="324"/>
      <c r="FPF56" s="324"/>
      <c r="FPG56" s="324"/>
      <c r="FPH56" s="324"/>
      <c r="FPI56" s="324"/>
      <c r="FPJ56" s="324"/>
      <c r="FPK56" s="324"/>
      <c r="FPL56" s="324"/>
      <c r="FPM56" s="324"/>
      <c r="FPN56" s="324"/>
      <c r="FPO56" s="324"/>
      <c r="FPP56" s="324"/>
      <c r="FPQ56" s="324"/>
      <c r="FPR56" s="324"/>
      <c r="FPS56" s="324"/>
      <c r="FPT56" s="324"/>
      <c r="FPU56" s="324"/>
      <c r="FPV56" s="324"/>
      <c r="FPW56" s="324"/>
      <c r="FPX56" s="324"/>
      <c r="FPY56" s="324"/>
      <c r="FPZ56" s="324"/>
      <c r="FQA56" s="324"/>
      <c r="FQB56" s="324"/>
      <c r="FQC56" s="324"/>
      <c r="FQD56" s="324"/>
      <c r="FQE56" s="324"/>
      <c r="FQF56" s="324"/>
      <c r="FQG56" s="324"/>
      <c r="FQH56" s="324"/>
      <c r="FQI56" s="324"/>
      <c r="FQJ56" s="324"/>
      <c r="FQK56" s="324"/>
      <c r="FQL56" s="324"/>
      <c r="FQM56" s="324"/>
      <c r="FQN56" s="324"/>
      <c r="FQO56" s="324"/>
      <c r="FQP56" s="324"/>
      <c r="FQQ56" s="324"/>
      <c r="FQR56" s="324"/>
      <c r="FQS56" s="324"/>
      <c r="FQT56" s="324"/>
      <c r="FQU56" s="324"/>
      <c r="FQV56" s="324"/>
      <c r="FQW56" s="324"/>
      <c r="FQX56" s="324"/>
      <c r="FQY56" s="324"/>
      <c r="FQZ56" s="324"/>
      <c r="FRA56" s="324"/>
      <c r="FRB56" s="324"/>
      <c r="FRC56" s="324"/>
      <c r="FRD56" s="324"/>
      <c r="FRE56" s="324"/>
      <c r="FRF56" s="324"/>
      <c r="FRG56" s="324"/>
      <c r="FRH56" s="324"/>
      <c r="FRI56" s="324"/>
      <c r="FRJ56" s="324"/>
      <c r="FRK56" s="324"/>
      <c r="FRL56" s="324"/>
      <c r="FRM56" s="324"/>
      <c r="FRN56" s="324"/>
      <c r="FRO56" s="324"/>
      <c r="FRP56" s="324"/>
      <c r="FRQ56" s="324"/>
      <c r="FRR56" s="324"/>
      <c r="FRS56" s="324"/>
      <c r="FRT56" s="324"/>
      <c r="FRU56" s="324"/>
      <c r="FRV56" s="324"/>
      <c r="FRW56" s="324"/>
      <c r="FRX56" s="324"/>
      <c r="FRY56" s="324"/>
      <c r="FRZ56" s="324"/>
      <c r="FSA56" s="324"/>
      <c r="FSB56" s="324"/>
      <c r="FSC56" s="324"/>
      <c r="FSD56" s="324"/>
      <c r="FSE56" s="324"/>
      <c r="FSF56" s="324"/>
      <c r="FSG56" s="324"/>
      <c r="FSH56" s="324"/>
      <c r="FSI56" s="324"/>
      <c r="FSJ56" s="324"/>
      <c r="FSK56" s="324"/>
      <c r="FSL56" s="324"/>
      <c r="FSM56" s="324"/>
      <c r="FSN56" s="324"/>
      <c r="FSO56" s="324"/>
      <c r="FSP56" s="324"/>
      <c r="FSQ56" s="324"/>
      <c r="FSR56" s="324"/>
      <c r="FSS56" s="324"/>
      <c r="FST56" s="324"/>
      <c r="FSU56" s="324"/>
      <c r="FSV56" s="324"/>
      <c r="FSW56" s="324"/>
      <c r="FSX56" s="324"/>
      <c r="FSY56" s="324"/>
      <c r="FSZ56" s="324"/>
      <c r="FTA56" s="324"/>
      <c r="FTB56" s="324"/>
      <c r="FTC56" s="324"/>
      <c r="FTD56" s="324"/>
      <c r="FTE56" s="324"/>
      <c r="FTF56" s="324"/>
      <c r="FTG56" s="324"/>
      <c r="FTH56" s="324"/>
      <c r="FTI56" s="324"/>
      <c r="FTJ56" s="324"/>
      <c r="FTK56" s="324"/>
      <c r="FTL56" s="324"/>
      <c r="FTM56" s="324"/>
      <c r="FTN56" s="324"/>
      <c r="FTO56" s="324"/>
      <c r="FTP56" s="324"/>
      <c r="FTQ56" s="324"/>
      <c r="FTR56" s="324"/>
      <c r="FTS56" s="324"/>
      <c r="FTT56" s="324"/>
      <c r="FTU56" s="324"/>
      <c r="FTV56" s="324"/>
      <c r="FTW56" s="324"/>
      <c r="FTX56" s="324"/>
      <c r="FTY56" s="324"/>
      <c r="FTZ56" s="324"/>
      <c r="FUA56" s="324"/>
      <c r="FUB56" s="324"/>
      <c r="FUC56" s="324"/>
      <c r="FUD56" s="324"/>
      <c r="FUE56" s="324"/>
      <c r="FUF56" s="324"/>
      <c r="FUG56" s="324"/>
      <c r="FUH56" s="324"/>
      <c r="FUI56" s="324"/>
      <c r="FUJ56" s="324"/>
      <c r="FUK56" s="324"/>
      <c r="FUL56" s="324"/>
      <c r="FUM56" s="324"/>
      <c r="FUN56" s="324"/>
      <c r="FUO56" s="324"/>
      <c r="FUP56" s="324"/>
      <c r="FUQ56" s="324"/>
      <c r="FUR56" s="324"/>
      <c r="FUS56" s="324"/>
      <c r="FUT56" s="324"/>
      <c r="FUU56" s="324"/>
      <c r="FUV56" s="324"/>
      <c r="FUW56" s="324"/>
      <c r="FUX56" s="324"/>
      <c r="FUY56" s="324"/>
      <c r="FUZ56" s="324"/>
      <c r="FVA56" s="324"/>
      <c r="FVB56" s="324"/>
      <c r="FVC56" s="324"/>
      <c r="FVD56" s="324"/>
      <c r="FVE56" s="324"/>
      <c r="FVF56" s="324"/>
      <c r="FVG56" s="324"/>
      <c r="FVH56" s="324"/>
      <c r="FVI56" s="324"/>
      <c r="FVJ56" s="324"/>
      <c r="FVK56" s="324"/>
      <c r="FVL56" s="324"/>
      <c r="FVM56" s="324"/>
      <c r="FVN56" s="324"/>
      <c r="FVO56" s="324"/>
      <c r="FVP56" s="324"/>
      <c r="FVQ56" s="324"/>
      <c r="FVR56" s="324"/>
      <c r="FVS56" s="324"/>
      <c r="FVT56" s="324"/>
      <c r="FVU56" s="324"/>
      <c r="FVV56" s="324"/>
      <c r="FVW56" s="324"/>
      <c r="FVX56" s="324"/>
      <c r="FVY56" s="324"/>
      <c r="FVZ56" s="324"/>
      <c r="FWA56" s="324"/>
      <c r="FWB56" s="324"/>
      <c r="FWC56" s="324"/>
      <c r="FWD56" s="324"/>
      <c r="FWE56" s="324"/>
      <c r="FWF56" s="324"/>
      <c r="FWG56" s="324"/>
      <c r="FWH56" s="324"/>
      <c r="FWI56" s="324"/>
      <c r="FWJ56" s="324"/>
      <c r="FWK56" s="324"/>
      <c r="FWL56" s="324"/>
      <c r="FWM56" s="324"/>
      <c r="FWN56" s="324"/>
      <c r="FWO56" s="324"/>
      <c r="FWP56" s="324"/>
      <c r="FWQ56" s="324"/>
      <c r="FWR56" s="324"/>
      <c r="FWS56" s="324"/>
      <c r="FWT56" s="324"/>
      <c r="FWU56" s="324"/>
      <c r="FWV56" s="324"/>
      <c r="FWW56" s="324"/>
      <c r="FWX56" s="324"/>
      <c r="FWY56" s="324"/>
      <c r="FWZ56" s="324"/>
      <c r="FXA56" s="324"/>
      <c r="FXB56" s="324"/>
      <c r="FXC56" s="324"/>
      <c r="FXD56" s="324"/>
      <c r="FXE56" s="324"/>
      <c r="FXF56" s="324"/>
      <c r="FXG56" s="324"/>
      <c r="FXH56" s="324"/>
      <c r="FXI56" s="324"/>
      <c r="FXJ56" s="324"/>
      <c r="FXK56" s="324"/>
      <c r="FXL56" s="324"/>
      <c r="FXM56" s="324"/>
      <c r="FXN56" s="324"/>
      <c r="FXO56" s="324"/>
      <c r="FXP56" s="324"/>
      <c r="FXQ56" s="324"/>
      <c r="FXR56" s="324"/>
      <c r="FXS56" s="324"/>
      <c r="FXT56" s="324"/>
      <c r="FXU56" s="324"/>
      <c r="FXV56" s="324"/>
      <c r="FXW56" s="324"/>
      <c r="FXX56" s="324"/>
      <c r="FXY56" s="324"/>
      <c r="FXZ56" s="324"/>
      <c r="FYA56" s="324"/>
      <c r="FYB56" s="324"/>
      <c r="FYC56" s="324"/>
      <c r="FYD56" s="324"/>
      <c r="FYE56" s="324"/>
      <c r="FYF56" s="324"/>
      <c r="FYG56" s="324"/>
      <c r="FYH56" s="324"/>
      <c r="FYI56" s="324"/>
      <c r="FYJ56" s="324"/>
      <c r="FYK56" s="324"/>
      <c r="FYL56" s="324"/>
      <c r="FYM56" s="324"/>
      <c r="FYN56" s="324"/>
      <c r="FYO56" s="324"/>
      <c r="FYP56" s="324"/>
      <c r="FYQ56" s="324"/>
      <c r="FYR56" s="324"/>
      <c r="FYS56" s="324"/>
      <c r="FYT56" s="324"/>
      <c r="FYU56" s="324"/>
      <c r="FYV56" s="324"/>
      <c r="FYW56" s="324"/>
      <c r="FYX56" s="324"/>
      <c r="FYY56" s="324"/>
      <c r="FYZ56" s="324"/>
      <c r="FZA56" s="324"/>
      <c r="FZB56" s="324"/>
      <c r="FZC56" s="324"/>
      <c r="FZD56" s="324"/>
      <c r="FZE56" s="324"/>
      <c r="FZF56" s="324"/>
      <c r="FZG56" s="324"/>
      <c r="FZH56" s="324"/>
      <c r="FZI56" s="324"/>
      <c r="FZJ56" s="324"/>
      <c r="FZK56" s="324"/>
      <c r="FZL56" s="324"/>
      <c r="FZM56" s="324"/>
      <c r="FZN56" s="324"/>
      <c r="FZO56" s="324"/>
      <c r="FZP56" s="324"/>
      <c r="FZQ56" s="324"/>
      <c r="FZR56" s="324"/>
      <c r="FZS56" s="324"/>
      <c r="FZT56" s="324"/>
      <c r="FZU56" s="324"/>
      <c r="FZV56" s="324"/>
      <c r="FZW56" s="324"/>
      <c r="FZX56" s="324"/>
      <c r="FZY56" s="324"/>
      <c r="FZZ56" s="324"/>
      <c r="GAA56" s="324"/>
      <c r="GAB56" s="324"/>
      <c r="GAC56" s="324"/>
      <c r="GAD56" s="324"/>
      <c r="GAE56" s="324"/>
      <c r="GAF56" s="324"/>
      <c r="GAG56" s="324"/>
      <c r="GAH56" s="324"/>
      <c r="GAI56" s="324"/>
      <c r="GAJ56" s="324"/>
      <c r="GAK56" s="324"/>
      <c r="GAL56" s="324"/>
      <c r="GAM56" s="324"/>
      <c r="GAN56" s="324"/>
      <c r="GAO56" s="324"/>
      <c r="GAP56" s="324"/>
      <c r="GAQ56" s="324"/>
      <c r="GAR56" s="324"/>
      <c r="GAS56" s="324"/>
      <c r="GAT56" s="324"/>
      <c r="GAU56" s="324"/>
      <c r="GAV56" s="324"/>
      <c r="GAW56" s="324"/>
      <c r="GAX56" s="324"/>
      <c r="GAY56" s="324"/>
      <c r="GAZ56" s="324"/>
      <c r="GBA56" s="324"/>
      <c r="GBB56" s="324"/>
      <c r="GBC56" s="324"/>
      <c r="GBD56" s="324"/>
      <c r="GBE56" s="324"/>
      <c r="GBF56" s="324"/>
      <c r="GBG56" s="324"/>
      <c r="GBH56" s="324"/>
      <c r="GBI56" s="324"/>
      <c r="GBJ56" s="324"/>
      <c r="GBK56" s="324"/>
      <c r="GBL56" s="324"/>
      <c r="GBM56" s="324"/>
      <c r="GBN56" s="324"/>
      <c r="GBO56" s="324"/>
      <c r="GBP56" s="324"/>
      <c r="GBQ56" s="324"/>
      <c r="GBR56" s="324"/>
      <c r="GBS56" s="324"/>
      <c r="GBT56" s="324"/>
      <c r="GBU56" s="324"/>
      <c r="GBV56" s="324"/>
      <c r="GBW56" s="324"/>
      <c r="GBX56" s="324"/>
      <c r="GBY56" s="324"/>
      <c r="GBZ56" s="324"/>
      <c r="GCA56" s="324"/>
      <c r="GCB56" s="324"/>
      <c r="GCC56" s="324"/>
      <c r="GCD56" s="324"/>
      <c r="GCE56" s="324"/>
      <c r="GCF56" s="324"/>
      <c r="GCG56" s="324"/>
      <c r="GCH56" s="324"/>
      <c r="GCI56" s="324"/>
      <c r="GCJ56" s="324"/>
      <c r="GCK56" s="324"/>
      <c r="GCL56" s="324"/>
      <c r="GCM56" s="324"/>
      <c r="GCN56" s="324"/>
      <c r="GCO56" s="324"/>
      <c r="GCP56" s="324"/>
      <c r="GCQ56" s="324"/>
      <c r="GCR56" s="324"/>
      <c r="GCS56" s="324"/>
      <c r="GCT56" s="324"/>
      <c r="GCU56" s="324"/>
      <c r="GCV56" s="324"/>
      <c r="GCW56" s="324"/>
      <c r="GCX56" s="324"/>
      <c r="GCY56" s="324"/>
      <c r="GCZ56" s="324"/>
      <c r="GDA56" s="324"/>
      <c r="GDB56" s="324"/>
      <c r="GDC56" s="324"/>
      <c r="GDD56" s="324"/>
      <c r="GDE56" s="324"/>
      <c r="GDF56" s="324"/>
      <c r="GDG56" s="324"/>
      <c r="GDH56" s="324"/>
      <c r="GDI56" s="324"/>
      <c r="GDJ56" s="324"/>
      <c r="GDK56" s="324"/>
      <c r="GDL56" s="324"/>
      <c r="GDM56" s="324"/>
      <c r="GDN56" s="324"/>
      <c r="GDO56" s="324"/>
      <c r="GDP56" s="324"/>
      <c r="GDQ56" s="324"/>
      <c r="GDR56" s="324"/>
      <c r="GDS56" s="324"/>
      <c r="GDT56" s="324"/>
      <c r="GDU56" s="324"/>
      <c r="GDV56" s="324"/>
      <c r="GDW56" s="324"/>
      <c r="GDX56" s="324"/>
      <c r="GDY56" s="324"/>
      <c r="GDZ56" s="324"/>
      <c r="GEA56" s="324"/>
      <c r="GEB56" s="324"/>
      <c r="GEC56" s="324"/>
      <c r="GED56" s="324"/>
      <c r="GEE56" s="324"/>
      <c r="GEF56" s="324"/>
      <c r="GEG56" s="324"/>
      <c r="GEH56" s="324"/>
      <c r="GEI56" s="324"/>
      <c r="GEJ56" s="324"/>
      <c r="GEK56" s="324"/>
      <c r="GEL56" s="324"/>
      <c r="GEM56" s="324"/>
      <c r="GEN56" s="324"/>
      <c r="GEO56" s="324"/>
      <c r="GEP56" s="324"/>
      <c r="GEQ56" s="324"/>
      <c r="GER56" s="324"/>
      <c r="GES56" s="324"/>
      <c r="GET56" s="324"/>
      <c r="GEU56" s="324"/>
      <c r="GEV56" s="324"/>
      <c r="GEW56" s="324"/>
      <c r="GEX56" s="324"/>
      <c r="GEY56" s="324"/>
      <c r="GEZ56" s="324"/>
      <c r="GFA56" s="324"/>
      <c r="GFB56" s="324"/>
      <c r="GFC56" s="324"/>
      <c r="GFD56" s="324"/>
      <c r="GFE56" s="324"/>
      <c r="GFF56" s="324"/>
      <c r="GFG56" s="324"/>
      <c r="GFH56" s="324"/>
      <c r="GFI56" s="324"/>
      <c r="GFJ56" s="324"/>
      <c r="GFK56" s="324"/>
      <c r="GFL56" s="324"/>
      <c r="GFM56" s="324"/>
      <c r="GFN56" s="324"/>
      <c r="GFO56" s="324"/>
      <c r="GFP56" s="324"/>
      <c r="GFQ56" s="324"/>
      <c r="GFR56" s="324"/>
      <c r="GFS56" s="324"/>
      <c r="GFT56" s="324"/>
      <c r="GFU56" s="324"/>
      <c r="GFV56" s="324"/>
      <c r="GFW56" s="324"/>
      <c r="GFX56" s="324"/>
      <c r="GFY56" s="324"/>
      <c r="GFZ56" s="324"/>
      <c r="GGA56" s="324"/>
      <c r="GGB56" s="324"/>
      <c r="GGC56" s="324"/>
      <c r="GGD56" s="324"/>
      <c r="GGE56" s="324"/>
      <c r="GGF56" s="324"/>
      <c r="GGG56" s="324"/>
      <c r="GGH56" s="324"/>
      <c r="GGI56" s="324"/>
      <c r="GGJ56" s="324"/>
      <c r="GGK56" s="324"/>
      <c r="GGL56" s="324"/>
      <c r="GGM56" s="324"/>
      <c r="GGN56" s="324"/>
      <c r="GGO56" s="324"/>
      <c r="GGP56" s="324"/>
      <c r="GGQ56" s="324"/>
      <c r="GGR56" s="324"/>
      <c r="GGS56" s="324"/>
      <c r="GGT56" s="324"/>
      <c r="GGU56" s="324"/>
      <c r="GGV56" s="324"/>
      <c r="GGW56" s="324"/>
      <c r="GGX56" s="324"/>
      <c r="GGY56" s="324"/>
      <c r="GGZ56" s="324"/>
      <c r="GHA56" s="324"/>
      <c r="GHB56" s="324"/>
      <c r="GHC56" s="324"/>
      <c r="GHD56" s="324"/>
      <c r="GHE56" s="324"/>
      <c r="GHF56" s="324"/>
      <c r="GHG56" s="324"/>
      <c r="GHH56" s="324"/>
      <c r="GHI56" s="324"/>
      <c r="GHJ56" s="324"/>
      <c r="GHK56" s="324"/>
      <c r="GHL56" s="324"/>
      <c r="GHM56" s="324"/>
      <c r="GHN56" s="324"/>
      <c r="GHO56" s="324"/>
      <c r="GHP56" s="324"/>
      <c r="GHQ56" s="324"/>
      <c r="GHR56" s="324"/>
      <c r="GHS56" s="324"/>
      <c r="GHT56" s="324"/>
      <c r="GHU56" s="324"/>
      <c r="GHV56" s="324"/>
      <c r="GHW56" s="324"/>
      <c r="GHX56" s="324"/>
      <c r="GHY56" s="324"/>
      <c r="GHZ56" s="324"/>
      <c r="GIA56" s="324"/>
      <c r="GIB56" s="324"/>
      <c r="GIC56" s="324"/>
      <c r="GID56" s="324"/>
      <c r="GIE56" s="324"/>
      <c r="GIF56" s="324"/>
      <c r="GIG56" s="324"/>
      <c r="GIH56" s="324"/>
      <c r="GII56" s="324"/>
      <c r="GIJ56" s="324"/>
      <c r="GIK56" s="324"/>
      <c r="GIL56" s="324"/>
      <c r="GIM56" s="324"/>
      <c r="GIN56" s="324"/>
      <c r="GIO56" s="324"/>
      <c r="GIP56" s="324"/>
      <c r="GIQ56" s="324"/>
      <c r="GIR56" s="324"/>
      <c r="GIS56" s="324"/>
      <c r="GIT56" s="324"/>
      <c r="GIU56" s="324"/>
      <c r="GIV56" s="324"/>
      <c r="GIW56" s="324"/>
      <c r="GIX56" s="324"/>
      <c r="GIY56" s="324"/>
      <c r="GIZ56" s="324"/>
      <c r="GJA56" s="324"/>
      <c r="GJB56" s="324"/>
      <c r="GJC56" s="324"/>
      <c r="GJD56" s="324"/>
      <c r="GJE56" s="324"/>
      <c r="GJF56" s="324"/>
      <c r="GJG56" s="324"/>
      <c r="GJH56" s="324"/>
      <c r="GJI56" s="324"/>
      <c r="GJJ56" s="324"/>
      <c r="GJK56" s="324"/>
      <c r="GJL56" s="324"/>
      <c r="GJM56" s="324"/>
      <c r="GJN56" s="324"/>
      <c r="GJO56" s="324"/>
      <c r="GJP56" s="324"/>
      <c r="GJQ56" s="324"/>
      <c r="GJR56" s="324"/>
      <c r="GJS56" s="324"/>
      <c r="GJT56" s="324"/>
      <c r="GJU56" s="324"/>
      <c r="GJV56" s="324"/>
      <c r="GJW56" s="324"/>
      <c r="GJX56" s="324"/>
      <c r="GJY56" s="324"/>
      <c r="GJZ56" s="324"/>
      <c r="GKA56" s="324"/>
      <c r="GKB56" s="324"/>
      <c r="GKC56" s="324"/>
      <c r="GKD56" s="324"/>
      <c r="GKE56" s="324"/>
      <c r="GKF56" s="324"/>
      <c r="GKG56" s="324"/>
      <c r="GKH56" s="324"/>
      <c r="GKI56" s="324"/>
      <c r="GKJ56" s="324"/>
      <c r="GKK56" s="324"/>
      <c r="GKL56" s="324"/>
      <c r="GKM56" s="324"/>
      <c r="GKN56" s="324"/>
      <c r="GKO56" s="324"/>
      <c r="GKP56" s="324"/>
      <c r="GKQ56" s="324"/>
      <c r="GKR56" s="324"/>
      <c r="GKS56" s="324"/>
      <c r="GKT56" s="324"/>
      <c r="GKU56" s="324"/>
      <c r="GKV56" s="324"/>
      <c r="GKW56" s="324"/>
      <c r="GKX56" s="324"/>
      <c r="GKY56" s="324"/>
      <c r="GKZ56" s="324"/>
      <c r="GLA56" s="324"/>
      <c r="GLB56" s="324"/>
      <c r="GLC56" s="324"/>
      <c r="GLD56" s="324"/>
      <c r="GLE56" s="324"/>
      <c r="GLF56" s="324"/>
      <c r="GLG56" s="324"/>
      <c r="GLH56" s="324"/>
      <c r="GLI56" s="324"/>
      <c r="GLJ56" s="324"/>
      <c r="GLK56" s="324"/>
      <c r="GLL56" s="324"/>
      <c r="GLM56" s="324"/>
      <c r="GLN56" s="324"/>
      <c r="GLO56" s="324"/>
      <c r="GLP56" s="324"/>
      <c r="GLQ56" s="324"/>
      <c r="GLR56" s="324"/>
      <c r="GLS56" s="324"/>
      <c r="GLT56" s="324"/>
      <c r="GLU56" s="324"/>
      <c r="GLV56" s="324"/>
      <c r="GLW56" s="324"/>
      <c r="GLX56" s="324"/>
      <c r="GLY56" s="324"/>
      <c r="GLZ56" s="324"/>
      <c r="GMA56" s="324"/>
      <c r="GMB56" s="324"/>
      <c r="GMC56" s="324"/>
      <c r="GMD56" s="324"/>
      <c r="GME56" s="324"/>
      <c r="GMF56" s="324"/>
      <c r="GMG56" s="324"/>
      <c r="GMH56" s="324"/>
      <c r="GMI56" s="324"/>
      <c r="GMJ56" s="324"/>
      <c r="GMK56" s="324"/>
      <c r="GML56" s="324"/>
      <c r="GMM56" s="324"/>
      <c r="GMN56" s="324"/>
      <c r="GMO56" s="324"/>
      <c r="GMP56" s="324"/>
      <c r="GMQ56" s="324"/>
      <c r="GMR56" s="324"/>
      <c r="GMS56" s="324"/>
      <c r="GMT56" s="324"/>
      <c r="GMU56" s="324"/>
      <c r="GMV56" s="324"/>
      <c r="GMW56" s="324"/>
      <c r="GMX56" s="324"/>
      <c r="GMY56" s="324"/>
      <c r="GMZ56" s="324"/>
      <c r="GNA56" s="324"/>
      <c r="GNB56" s="324"/>
      <c r="GNC56" s="324"/>
      <c r="GND56" s="324"/>
      <c r="GNE56" s="324"/>
      <c r="GNF56" s="324"/>
      <c r="GNG56" s="324"/>
      <c r="GNH56" s="324"/>
      <c r="GNI56" s="324"/>
      <c r="GNJ56" s="324"/>
      <c r="GNK56" s="324"/>
      <c r="GNL56" s="324"/>
      <c r="GNM56" s="324"/>
      <c r="GNN56" s="324"/>
      <c r="GNO56" s="324"/>
      <c r="GNP56" s="324"/>
      <c r="GNQ56" s="324"/>
      <c r="GNR56" s="324"/>
      <c r="GNS56" s="324"/>
      <c r="GNT56" s="324"/>
      <c r="GNU56" s="324"/>
      <c r="GNV56" s="324"/>
      <c r="GNW56" s="324"/>
      <c r="GNX56" s="324"/>
      <c r="GNY56" s="324"/>
      <c r="GNZ56" s="324"/>
      <c r="GOA56" s="324"/>
      <c r="GOB56" s="324"/>
      <c r="GOC56" s="324"/>
      <c r="GOD56" s="324"/>
      <c r="GOE56" s="324"/>
      <c r="GOF56" s="324"/>
      <c r="GOG56" s="324"/>
      <c r="GOH56" s="324"/>
      <c r="GOI56" s="324"/>
      <c r="GOJ56" s="324"/>
      <c r="GOK56" s="324"/>
      <c r="GOL56" s="324"/>
      <c r="GOM56" s="324"/>
      <c r="GON56" s="324"/>
      <c r="GOO56" s="324"/>
      <c r="GOP56" s="324"/>
      <c r="GOQ56" s="324"/>
      <c r="GOR56" s="324"/>
      <c r="GOS56" s="324"/>
      <c r="GOT56" s="324"/>
      <c r="GOU56" s="324"/>
      <c r="GOV56" s="324"/>
      <c r="GOW56" s="324"/>
      <c r="GOX56" s="324"/>
      <c r="GOY56" s="324"/>
      <c r="GOZ56" s="324"/>
      <c r="GPA56" s="324"/>
      <c r="GPB56" s="324"/>
      <c r="GPC56" s="324"/>
      <c r="GPD56" s="324"/>
      <c r="GPE56" s="324"/>
      <c r="GPF56" s="324"/>
      <c r="GPG56" s="324"/>
      <c r="GPH56" s="324"/>
      <c r="GPI56" s="324"/>
      <c r="GPJ56" s="324"/>
      <c r="GPK56" s="324"/>
      <c r="GPL56" s="324"/>
      <c r="GPM56" s="324"/>
      <c r="GPN56" s="324"/>
      <c r="GPO56" s="324"/>
      <c r="GPP56" s="324"/>
      <c r="GPQ56" s="324"/>
      <c r="GPR56" s="324"/>
      <c r="GPS56" s="324"/>
      <c r="GPT56" s="324"/>
      <c r="GPU56" s="324"/>
      <c r="GPV56" s="324"/>
      <c r="GPW56" s="324"/>
      <c r="GPX56" s="324"/>
      <c r="GPY56" s="324"/>
      <c r="GPZ56" s="324"/>
      <c r="GQA56" s="324"/>
      <c r="GQB56" s="324"/>
      <c r="GQC56" s="324"/>
      <c r="GQD56" s="324"/>
      <c r="GQE56" s="324"/>
      <c r="GQF56" s="324"/>
      <c r="GQG56" s="324"/>
      <c r="GQH56" s="324"/>
      <c r="GQI56" s="324"/>
      <c r="GQJ56" s="324"/>
      <c r="GQK56" s="324"/>
      <c r="GQL56" s="324"/>
      <c r="GQM56" s="324"/>
      <c r="GQN56" s="324"/>
      <c r="GQO56" s="324"/>
      <c r="GQP56" s="324"/>
      <c r="GQQ56" s="324"/>
      <c r="GQR56" s="324"/>
      <c r="GQS56" s="324"/>
      <c r="GQT56" s="324"/>
      <c r="GQU56" s="324"/>
      <c r="GQV56" s="324"/>
      <c r="GQW56" s="324"/>
      <c r="GQX56" s="324"/>
      <c r="GQY56" s="324"/>
      <c r="GQZ56" s="324"/>
      <c r="GRA56" s="324"/>
      <c r="GRB56" s="324"/>
      <c r="GRC56" s="324"/>
      <c r="GRD56" s="324"/>
      <c r="GRE56" s="324"/>
      <c r="GRF56" s="324"/>
      <c r="GRG56" s="324"/>
      <c r="GRH56" s="324"/>
      <c r="GRI56" s="324"/>
      <c r="GRJ56" s="324"/>
      <c r="GRK56" s="324"/>
      <c r="GRL56" s="324"/>
      <c r="GRM56" s="324"/>
      <c r="GRN56" s="324"/>
      <c r="GRO56" s="324"/>
      <c r="GRP56" s="324"/>
      <c r="GRQ56" s="324"/>
      <c r="GRR56" s="324"/>
      <c r="GRS56" s="324"/>
      <c r="GRT56" s="324"/>
      <c r="GRU56" s="324"/>
      <c r="GRV56" s="324"/>
      <c r="GRW56" s="324"/>
      <c r="GRX56" s="324"/>
      <c r="GRY56" s="324"/>
      <c r="GRZ56" s="324"/>
      <c r="GSA56" s="324"/>
      <c r="GSB56" s="324"/>
      <c r="GSC56" s="324"/>
      <c r="GSD56" s="324"/>
      <c r="GSE56" s="324"/>
      <c r="GSF56" s="324"/>
      <c r="GSG56" s="324"/>
      <c r="GSH56" s="324"/>
      <c r="GSI56" s="324"/>
      <c r="GSJ56" s="324"/>
      <c r="GSK56" s="324"/>
      <c r="GSL56" s="324"/>
      <c r="GSM56" s="324"/>
      <c r="GSN56" s="324"/>
      <c r="GSO56" s="324"/>
      <c r="GSP56" s="324"/>
      <c r="GSQ56" s="324"/>
      <c r="GSR56" s="324"/>
      <c r="GSS56" s="324"/>
      <c r="GST56" s="324"/>
      <c r="GSU56" s="324"/>
      <c r="GSV56" s="324"/>
      <c r="GSW56" s="324"/>
      <c r="GSX56" s="324"/>
      <c r="GSY56" s="324"/>
      <c r="GSZ56" s="324"/>
      <c r="GTA56" s="324"/>
      <c r="GTB56" s="324"/>
      <c r="GTC56" s="324"/>
      <c r="GTD56" s="324"/>
      <c r="GTE56" s="324"/>
      <c r="GTF56" s="324"/>
      <c r="GTG56" s="324"/>
      <c r="GTH56" s="324"/>
      <c r="GTI56" s="324"/>
      <c r="GTJ56" s="324"/>
      <c r="GTK56" s="324"/>
      <c r="GTL56" s="324"/>
      <c r="GTM56" s="324"/>
      <c r="GTN56" s="324"/>
      <c r="GTO56" s="324"/>
      <c r="GTP56" s="324"/>
      <c r="GTQ56" s="324"/>
      <c r="GTR56" s="324"/>
      <c r="GTS56" s="324"/>
      <c r="GTT56" s="324"/>
      <c r="GTU56" s="324"/>
      <c r="GTV56" s="324"/>
      <c r="GTW56" s="324"/>
      <c r="GTX56" s="324"/>
      <c r="GTY56" s="324"/>
      <c r="GTZ56" s="324"/>
      <c r="GUA56" s="324"/>
      <c r="GUB56" s="324"/>
      <c r="GUC56" s="324"/>
      <c r="GUD56" s="324"/>
      <c r="GUE56" s="324"/>
      <c r="GUF56" s="324"/>
      <c r="GUG56" s="324"/>
      <c r="GUH56" s="324"/>
      <c r="GUI56" s="324"/>
      <c r="GUJ56" s="324"/>
      <c r="GUK56" s="324"/>
      <c r="GUL56" s="324"/>
      <c r="GUM56" s="324"/>
      <c r="GUN56" s="324"/>
      <c r="GUO56" s="324"/>
      <c r="GUP56" s="324"/>
      <c r="GUQ56" s="324"/>
      <c r="GUR56" s="324"/>
      <c r="GUS56" s="324"/>
      <c r="GUT56" s="324"/>
      <c r="GUU56" s="324"/>
      <c r="GUV56" s="324"/>
      <c r="GUW56" s="324"/>
      <c r="GUX56" s="324"/>
      <c r="GUY56" s="324"/>
      <c r="GUZ56" s="324"/>
      <c r="GVA56" s="324"/>
      <c r="GVB56" s="324"/>
      <c r="GVC56" s="324"/>
      <c r="GVD56" s="324"/>
      <c r="GVE56" s="324"/>
      <c r="GVF56" s="324"/>
      <c r="GVG56" s="324"/>
      <c r="GVH56" s="324"/>
      <c r="GVI56" s="324"/>
      <c r="GVJ56" s="324"/>
      <c r="GVK56" s="324"/>
      <c r="GVL56" s="324"/>
      <c r="GVM56" s="324"/>
      <c r="GVN56" s="324"/>
      <c r="GVO56" s="324"/>
      <c r="GVP56" s="324"/>
      <c r="GVQ56" s="324"/>
      <c r="GVR56" s="324"/>
      <c r="GVS56" s="324"/>
      <c r="GVT56" s="324"/>
      <c r="GVU56" s="324"/>
      <c r="GVV56" s="324"/>
      <c r="GVW56" s="324"/>
      <c r="GVX56" s="324"/>
      <c r="GVY56" s="324"/>
      <c r="GVZ56" s="324"/>
      <c r="GWA56" s="324"/>
      <c r="GWB56" s="324"/>
      <c r="GWC56" s="324"/>
      <c r="GWD56" s="324"/>
      <c r="GWE56" s="324"/>
      <c r="GWF56" s="324"/>
      <c r="GWG56" s="324"/>
      <c r="GWH56" s="324"/>
      <c r="GWI56" s="324"/>
      <c r="GWJ56" s="324"/>
      <c r="GWK56" s="324"/>
      <c r="GWL56" s="324"/>
      <c r="GWM56" s="324"/>
      <c r="GWN56" s="324"/>
      <c r="GWO56" s="324"/>
      <c r="GWP56" s="324"/>
      <c r="GWQ56" s="324"/>
      <c r="GWR56" s="324"/>
      <c r="GWS56" s="324"/>
      <c r="GWT56" s="324"/>
      <c r="GWU56" s="324"/>
      <c r="GWV56" s="324"/>
      <c r="GWW56" s="324"/>
      <c r="GWX56" s="324"/>
      <c r="GWY56" s="324"/>
      <c r="GWZ56" s="324"/>
      <c r="GXA56" s="324"/>
      <c r="GXB56" s="324"/>
      <c r="GXC56" s="324"/>
      <c r="GXD56" s="324"/>
      <c r="GXE56" s="324"/>
      <c r="GXF56" s="324"/>
      <c r="GXG56" s="324"/>
      <c r="GXH56" s="324"/>
      <c r="GXI56" s="324"/>
      <c r="GXJ56" s="324"/>
      <c r="GXK56" s="324"/>
      <c r="GXL56" s="324"/>
      <c r="GXM56" s="324"/>
      <c r="GXN56" s="324"/>
      <c r="GXO56" s="324"/>
      <c r="GXP56" s="324"/>
      <c r="GXQ56" s="324"/>
      <c r="GXR56" s="324"/>
      <c r="GXS56" s="324"/>
      <c r="GXT56" s="324"/>
      <c r="GXU56" s="324"/>
      <c r="GXV56" s="324"/>
      <c r="GXW56" s="324"/>
      <c r="GXX56" s="324"/>
      <c r="GXY56" s="324"/>
      <c r="GXZ56" s="324"/>
      <c r="GYA56" s="324"/>
      <c r="GYB56" s="324"/>
      <c r="GYC56" s="324"/>
      <c r="GYD56" s="324"/>
      <c r="GYE56" s="324"/>
      <c r="GYF56" s="324"/>
      <c r="GYG56" s="324"/>
      <c r="GYH56" s="324"/>
      <c r="GYI56" s="324"/>
      <c r="GYJ56" s="324"/>
      <c r="GYK56" s="324"/>
      <c r="GYL56" s="324"/>
      <c r="GYM56" s="324"/>
      <c r="GYN56" s="324"/>
      <c r="GYO56" s="324"/>
      <c r="GYP56" s="324"/>
      <c r="GYQ56" s="324"/>
      <c r="GYR56" s="324"/>
      <c r="GYS56" s="324"/>
      <c r="GYT56" s="324"/>
      <c r="GYU56" s="324"/>
      <c r="GYV56" s="324"/>
      <c r="GYW56" s="324"/>
      <c r="GYX56" s="324"/>
      <c r="GYY56" s="324"/>
      <c r="GYZ56" s="324"/>
      <c r="GZA56" s="324"/>
      <c r="GZB56" s="324"/>
      <c r="GZC56" s="324"/>
      <c r="GZD56" s="324"/>
      <c r="GZE56" s="324"/>
      <c r="GZF56" s="324"/>
      <c r="GZG56" s="324"/>
      <c r="GZH56" s="324"/>
      <c r="GZI56" s="324"/>
      <c r="GZJ56" s="324"/>
      <c r="GZK56" s="324"/>
      <c r="GZL56" s="324"/>
      <c r="GZM56" s="324"/>
      <c r="GZN56" s="324"/>
      <c r="GZO56" s="324"/>
      <c r="GZP56" s="324"/>
      <c r="GZQ56" s="324"/>
      <c r="GZR56" s="324"/>
      <c r="GZS56" s="324"/>
      <c r="GZT56" s="324"/>
      <c r="GZU56" s="324"/>
      <c r="GZV56" s="324"/>
      <c r="GZW56" s="324"/>
      <c r="GZX56" s="324"/>
      <c r="GZY56" s="324"/>
      <c r="GZZ56" s="324"/>
      <c r="HAA56" s="324"/>
      <c r="HAB56" s="324"/>
      <c r="HAC56" s="324"/>
      <c r="HAD56" s="324"/>
      <c r="HAE56" s="324"/>
      <c r="HAF56" s="324"/>
      <c r="HAG56" s="324"/>
      <c r="HAH56" s="324"/>
      <c r="HAI56" s="324"/>
      <c r="HAJ56" s="324"/>
      <c r="HAK56" s="324"/>
      <c r="HAL56" s="324"/>
      <c r="HAM56" s="324"/>
      <c r="HAN56" s="324"/>
      <c r="HAO56" s="324"/>
      <c r="HAP56" s="324"/>
      <c r="HAQ56" s="324"/>
      <c r="HAR56" s="324"/>
      <c r="HAS56" s="324"/>
      <c r="HAT56" s="324"/>
      <c r="HAU56" s="324"/>
      <c r="HAV56" s="324"/>
      <c r="HAW56" s="324"/>
      <c r="HAX56" s="324"/>
      <c r="HAY56" s="324"/>
      <c r="HAZ56" s="324"/>
      <c r="HBA56" s="324"/>
      <c r="HBB56" s="324"/>
      <c r="HBC56" s="324"/>
      <c r="HBD56" s="324"/>
      <c r="HBE56" s="324"/>
      <c r="HBF56" s="324"/>
      <c r="HBG56" s="324"/>
      <c r="HBH56" s="324"/>
      <c r="HBI56" s="324"/>
      <c r="HBJ56" s="324"/>
      <c r="HBK56" s="324"/>
      <c r="HBL56" s="324"/>
      <c r="HBM56" s="324"/>
      <c r="HBN56" s="324"/>
      <c r="HBO56" s="324"/>
      <c r="HBP56" s="324"/>
      <c r="HBQ56" s="324"/>
      <c r="HBR56" s="324"/>
      <c r="HBS56" s="324"/>
      <c r="HBT56" s="324"/>
      <c r="HBU56" s="324"/>
      <c r="HBV56" s="324"/>
      <c r="HBW56" s="324"/>
      <c r="HBX56" s="324"/>
      <c r="HBY56" s="324"/>
      <c r="HBZ56" s="324"/>
      <c r="HCA56" s="324"/>
      <c r="HCB56" s="324"/>
      <c r="HCC56" s="324"/>
      <c r="HCD56" s="324"/>
      <c r="HCE56" s="324"/>
      <c r="HCF56" s="324"/>
      <c r="HCG56" s="324"/>
      <c r="HCH56" s="324"/>
      <c r="HCI56" s="324"/>
      <c r="HCJ56" s="324"/>
      <c r="HCK56" s="324"/>
      <c r="HCL56" s="324"/>
      <c r="HCM56" s="324"/>
      <c r="HCN56" s="324"/>
      <c r="HCO56" s="324"/>
      <c r="HCP56" s="324"/>
      <c r="HCQ56" s="324"/>
      <c r="HCR56" s="324"/>
      <c r="HCS56" s="324"/>
      <c r="HCT56" s="324"/>
      <c r="HCU56" s="324"/>
      <c r="HCV56" s="324"/>
      <c r="HCW56" s="324"/>
      <c r="HCX56" s="324"/>
      <c r="HCY56" s="324"/>
      <c r="HCZ56" s="324"/>
      <c r="HDA56" s="324"/>
      <c r="HDB56" s="324"/>
      <c r="HDC56" s="324"/>
      <c r="HDD56" s="324"/>
      <c r="HDE56" s="324"/>
      <c r="HDF56" s="324"/>
      <c r="HDG56" s="324"/>
      <c r="HDH56" s="324"/>
      <c r="HDI56" s="324"/>
      <c r="HDJ56" s="324"/>
      <c r="HDK56" s="324"/>
      <c r="HDL56" s="324"/>
      <c r="HDM56" s="324"/>
      <c r="HDN56" s="324"/>
      <c r="HDO56" s="324"/>
      <c r="HDP56" s="324"/>
      <c r="HDQ56" s="324"/>
      <c r="HDR56" s="324"/>
      <c r="HDS56" s="324"/>
      <c r="HDT56" s="324"/>
      <c r="HDU56" s="324"/>
      <c r="HDV56" s="324"/>
      <c r="HDW56" s="324"/>
      <c r="HDX56" s="324"/>
      <c r="HDY56" s="324"/>
      <c r="HDZ56" s="324"/>
      <c r="HEA56" s="324"/>
      <c r="HEB56" s="324"/>
      <c r="HEC56" s="324"/>
      <c r="HED56" s="324"/>
      <c r="HEE56" s="324"/>
      <c r="HEF56" s="324"/>
      <c r="HEG56" s="324"/>
      <c r="HEH56" s="324"/>
      <c r="HEI56" s="324"/>
      <c r="HEJ56" s="324"/>
      <c r="HEK56" s="324"/>
      <c r="HEL56" s="324"/>
      <c r="HEM56" s="324"/>
      <c r="HEN56" s="324"/>
      <c r="HEO56" s="324"/>
      <c r="HEP56" s="324"/>
      <c r="HEQ56" s="324"/>
      <c r="HER56" s="324"/>
      <c r="HES56" s="324"/>
      <c r="HET56" s="324"/>
      <c r="HEU56" s="324"/>
      <c r="HEV56" s="324"/>
      <c r="HEW56" s="324"/>
      <c r="HEX56" s="324"/>
      <c r="HEY56" s="324"/>
      <c r="HEZ56" s="324"/>
      <c r="HFA56" s="324"/>
      <c r="HFB56" s="324"/>
      <c r="HFC56" s="324"/>
      <c r="HFD56" s="324"/>
      <c r="HFE56" s="324"/>
      <c r="HFF56" s="324"/>
      <c r="HFG56" s="324"/>
      <c r="HFH56" s="324"/>
      <c r="HFI56" s="324"/>
      <c r="HFJ56" s="324"/>
      <c r="HFK56" s="324"/>
      <c r="HFL56" s="324"/>
      <c r="HFM56" s="324"/>
      <c r="HFN56" s="324"/>
      <c r="HFO56" s="324"/>
      <c r="HFP56" s="324"/>
      <c r="HFQ56" s="324"/>
      <c r="HFR56" s="324"/>
      <c r="HFS56" s="324"/>
      <c r="HFT56" s="324"/>
      <c r="HFU56" s="324"/>
      <c r="HFV56" s="324"/>
      <c r="HFW56" s="324"/>
      <c r="HFX56" s="324"/>
      <c r="HFY56" s="324"/>
      <c r="HFZ56" s="324"/>
      <c r="HGA56" s="324"/>
      <c r="HGB56" s="324"/>
      <c r="HGC56" s="324"/>
      <c r="HGD56" s="324"/>
      <c r="HGE56" s="324"/>
      <c r="HGF56" s="324"/>
      <c r="HGG56" s="324"/>
      <c r="HGH56" s="324"/>
      <c r="HGI56" s="324"/>
      <c r="HGJ56" s="324"/>
      <c r="HGK56" s="324"/>
      <c r="HGL56" s="324"/>
      <c r="HGM56" s="324"/>
      <c r="HGN56" s="324"/>
      <c r="HGO56" s="324"/>
      <c r="HGP56" s="324"/>
      <c r="HGQ56" s="324"/>
      <c r="HGR56" s="324"/>
      <c r="HGS56" s="324"/>
      <c r="HGT56" s="324"/>
      <c r="HGU56" s="324"/>
      <c r="HGV56" s="324"/>
      <c r="HGW56" s="324"/>
      <c r="HGX56" s="324"/>
      <c r="HGY56" s="324"/>
      <c r="HGZ56" s="324"/>
      <c r="HHA56" s="324"/>
      <c r="HHB56" s="324"/>
      <c r="HHC56" s="324"/>
      <c r="HHD56" s="324"/>
      <c r="HHE56" s="324"/>
      <c r="HHF56" s="324"/>
      <c r="HHG56" s="324"/>
      <c r="HHH56" s="324"/>
      <c r="HHI56" s="324"/>
      <c r="HHJ56" s="324"/>
      <c r="HHK56" s="324"/>
      <c r="HHL56" s="324"/>
      <c r="HHM56" s="324"/>
      <c r="HHN56" s="324"/>
      <c r="HHO56" s="324"/>
      <c r="HHP56" s="324"/>
      <c r="HHQ56" s="324"/>
      <c r="HHR56" s="324"/>
      <c r="HHS56" s="324"/>
      <c r="HHT56" s="324"/>
      <c r="HHU56" s="324"/>
      <c r="HHV56" s="324"/>
      <c r="HHW56" s="324"/>
      <c r="HHX56" s="324"/>
      <c r="HHY56" s="324"/>
      <c r="HHZ56" s="324"/>
      <c r="HIA56" s="324"/>
      <c r="HIB56" s="324"/>
      <c r="HIC56" s="324"/>
      <c r="HID56" s="324"/>
      <c r="HIE56" s="324"/>
      <c r="HIF56" s="324"/>
      <c r="HIG56" s="324"/>
      <c r="HIH56" s="324"/>
      <c r="HII56" s="324"/>
      <c r="HIJ56" s="324"/>
      <c r="HIK56" s="324"/>
      <c r="HIL56" s="324"/>
      <c r="HIM56" s="324"/>
      <c r="HIN56" s="324"/>
      <c r="HIO56" s="324"/>
      <c r="HIP56" s="324"/>
      <c r="HIQ56" s="324"/>
      <c r="HIR56" s="324"/>
      <c r="HIS56" s="324"/>
      <c r="HIT56" s="324"/>
      <c r="HIU56" s="324"/>
      <c r="HIV56" s="324"/>
      <c r="HIW56" s="324"/>
      <c r="HIX56" s="324"/>
      <c r="HIY56" s="324"/>
      <c r="HIZ56" s="324"/>
      <c r="HJA56" s="324"/>
      <c r="HJB56" s="324"/>
      <c r="HJC56" s="324"/>
      <c r="HJD56" s="324"/>
      <c r="HJE56" s="324"/>
      <c r="HJF56" s="324"/>
      <c r="HJG56" s="324"/>
      <c r="HJH56" s="324"/>
      <c r="HJI56" s="324"/>
      <c r="HJJ56" s="324"/>
      <c r="HJK56" s="324"/>
      <c r="HJL56" s="324"/>
      <c r="HJM56" s="324"/>
      <c r="HJN56" s="324"/>
      <c r="HJO56" s="324"/>
      <c r="HJP56" s="324"/>
      <c r="HJQ56" s="324"/>
      <c r="HJR56" s="324"/>
      <c r="HJS56" s="324"/>
      <c r="HJT56" s="324"/>
      <c r="HJU56" s="324"/>
      <c r="HJV56" s="324"/>
      <c r="HJW56" s="324"/>
      <c r="HJX56" s="324"/>
      <c r="HJY56" s="324"/>
      <c r="HJZ56" s="324"/>
      <c r="HKA56" s="324"/>
      <c r="HKB56" s="324"/>
      <c r="HKC56" s="324"/>
      <c r="HKD56" s="324"/>
      <c r="HKE56" s="324"/>
      <c r="HKF56" s="324"/>
      <c r="HKG56" s="324"/>
      <c r="HKH56" s="324"/>
      <c r="HKI56" s="324"/>
      <c r="HKJ56" s="324"/>
      <c r="HKK56" s="324"/>
      <c r="HKL56" s="324"/>
      <c r="HKM56" s="324"/>
      <c r="HKN56" s="324"/>
      <c r="HKO56" s="324"/>
      <c r="HKP56" s="324"/>
      <c r="HKQ56" s="324"/>
      <c r="HKR56" s="324"/>
      <c r="HKS56" s="324"/>
      <c r="HKT56" s="324"/>
      <c r="HKU56" s="324"/>
      <c r="HKV56" s="324"/>
      <c r="HKW56" s="324"/>
      <c r="HKX56" s="324"/>
      <c r="HKY56" s="324"/>
      <c r="HKZ56" s="324"/>
      <c r="HLA56" s="324"/>
      <c r="HLB56" s="324"/>
      <c r="HLC56" s="324"/>
      <c r="HLD56" s="324"/>
      <c r="HLE56" s="324"/>
      <c r="HLF56" s="324"/>
      <c r="HLG56" s="324"/>
      <c r="HLH56" s="324"/>
      <c r="HLI56" s="324"/>
      <c r="HLJ56" s="324"/>
      <c r="HLK56" s="324"/>
      <c r="HLL56" s="324"/>
      <c r="HLM56" s="324"/>
      <c r="HLN56" s="324"/>
      <c r="HLO56" s="324"/>
      <c r="HLP56" s="324"/>
      <c r="HLQ56" s="324"/>
      <c r="HLR56" s="324"/>
      <c r="HLS56" s="324"/>
      <c r="HLT56" s="324"/>
      <c r="HLU56" s="324"/>
      <c r="HLV56" s="324"/>
      <c r="HLW56" s="324"/>
      <c r="HLX56" s="324"/>
      <c r="HLY56" s="324"/>
      <c r="HLZ56" s="324"/>
      <c r="HMA56" s="324"/>
      <c r="HMB56" s="324"/>
      <c r="HMC56" s="324"/>
      <c r="HMD56" s="324"/>
      <c r="HME56" s="324"/>
      <c r="HMF56" s="324"/>
      <c r="HMG56" s="324"/>
      <c r="HMH56" s="324"/>
      <c r="HMI56" s="324"/>
      <c r="HMJ56" s="324"/>
      <c r="HMK56" s="324"/>
      <c r="HML56" s="324"/>
      <c r="HMM56" s="324"/>
      <c r="HMN56" s="324"/>
      <c r="HMO56" s="324"/>
      <c r="HMP56" s="324"/>
      <c r="HMQ56" s="324"/>
      <c r="HMR56" s="324"/>
      <c r="HMS56" s="324"/>
      <c r="HMT56" s="324"/>
      <c r="HMU56" s="324"/>
      <c r="HMV56" s="324"/>
      <c r="HMW56" s="324"/>
      <c r="HMX56" s="324"/>
      <c r="HMY56" s="324"/>
      <c r="HMZ56" s="324"/>
      <c r="HNA56" s="324"/>
      <c r="HNB56" s="324"/>
      <c r="HNC56" s="324"/>
      <c r="HND56" s="324"/>
      <c r="HNE56" s="324"/>
      <c r="HNF56" s="324"/>
      <c r="HNG56" s="324"/>
      <c r="HNH56" s="324"/>
      <c r="HNI56" s="324"/>
      <c r="HNJ56" s="324"/>
      <c r="HNK56" s="324"/>
      <c r="HNL56" s="324"/>
      <c r="HNM56" s="324"/>
      <c r="HNN56" s="324"/>
      <c r="HNO56" s="324"/>
      <c r="HNP56" s="324"/>
      <c r="HNQ56" s="324"/>
      <c r="HNR56" s="324"/>
      <c r="HNS56" s="324"/>
      <c r="HNT56" s="324"/>
      <c r="HNU56" s="324"/>
      <c r="HNV56" s="324"/>
      <c r="HNW56" s="324"/>
      <c r="HNX56" s="324"/>
      <c r="HNY56" s="324"/>
      <c r="HNZ56" s="324"/>
      <c r="HOA56" s="324"/>
      <c r="HOB56" s="324"/>
      <c r="HOC56" s="324"/>
      <c r="HOD56" s="324"/>
      <c r="HOE56" s="324"/>
      <c r="HOF56" s="324"/>
      <c r="HOG56" s="324"/>
      <c r="HOH56" s="324"/>
      <c r="HOI56" s="324"/>
      <c r="HOJ56" s="324"/>
      <c r="HOK56" s="324"/>
      <c r="HOL56" s="324"/>
      <c r="HOM56" s="324"/>
      <c r="HON56" s="324"/>
      <c r="HOO56" s="324"/>
      <c r="HOP56" s="324"/>
      <c r="HOQ56" s="324"/>
      <c r="HOR56" s="324"/>
      <c r="HOS56" s="324"/>
      <c r="HOT56" s="324"/>
      <c r="HOU56" s="324"/>
      <c r="HOV56" s="324"/>
      <c r="HOW56" s="324"/>
      <c r="HOX56" s="324"/>
      <c r="HOY56" s="324"/>
      <c r="HOZ56" s="324"/>
      <c r="HPA56" s="324"/>
      <c r="HPB56" s="324"/>
      <c r="HPC56" s="324"/>
      <c r="HPD56" s="324"/>
      <c r="HPE56" s="324"/>
      <c r="HPF56" s="324"/>
      <c r="HPG56" s="324"/>
      <c r="HPH56" s="324"/>
      <c r="HPI56" s="324"/>
      <c r="HPJ56" s="324"/>
      <c r="HPK56" s="324"/>
      <c r="HPL56" s="324"/>
      <c r="HPM56" s="324"/>
      <c r="HPN56" s="324"/>
      <c r="HPO56" s="324"/>
      <c r="HPP56" s="324"/>
      <c r="HPQ56" s="324"/>
      <c r="HPR56" s="324"/>
      <c r="HPS56" s="324"/>
      <c r="HPT56" s="324"/>
      <c r="HPU56" s="324"/>
      <c r="HPV56" s="324"/>
      <c r="HPW56" s="324"/>
      <c r="HPX56" s="324"/>
      <c r="HPY56" s="324"/>
      <c r="HPZ56" s="324"/>
      <c r="HQA56" s="324"/>
      <c r="HQB56" s="324"/>
      <c r="HQC56" s="324"/>
      <c r="HQD56" s="324"/>
      <c r="HQE56" s="324"/>
      <c r="HQF56" s="324"/>
      <c r="HQG56" s="324"/>
      <c r="HQH56" s="324"/>
      <c r="HQI56" s="324"/>
      <c r="HQJ56" s="324"/>
      <c r="HQK56" s="324"/>
      <c r="HQL56" s="324"/>
      <c r="HQM56" s="324"/>
      <c r="HQN56" s="324"/>
      <c r="HQO56" s="324"/>
      <c r="HQP56" s="324"/>
      <c r="HQQ56" s="324"/>
      <c r="HQR56" s="324"/>
      <c r="HQS56" s="324"/>
      <c r="HQT56" s="324"/>
      <c r="HQU56" s="324"/>
      <c r="HQV56" s="324"/>
      <c r="HQW56" s="324"/>
      <c r="HQX56" s="324"/>
      <c r="HQY56" s="324"/>
      <c r="HQZ56" s="324"/>
      <c r="HRA56" s="324"/>
      <c r="HRB56" s="324"/>
      <c r="HRC56" s="324"/>
      <c r="HRD56" s="324"/>
      <c r="HRE56" s="324"/>
      <c r="HRF56" s="324"/>
      <c r="HRG56" s="324"/>
      <c r="HRH56" s="324"/>
      <c r="HRI56" s="324"/>
      <c r="HRJ56" s="324"/>
      <c r="HRK56" s="324"/>
      <c r="HRL56" s="324"/>
      <c r="HRM56" s="324"/>
      <c r="HRN56" s="324"/>
      <c r="HRO56" s="324"/>
      <c r="HRP56" s="324"/>
      <c r="HRQ56" s="324"/>
      <c r="HRR56" s="324"/>
      <c r="HRS56" s="324"/>
      <c r="HRT56" s="324"/>
      <c r="HRU56" s="324"/>
      <c r="HRV56" s="324"/>
      <c r="HRW56" s="324"/>
      <c r="HRX56" s="324"/>
      <c r="HRY56" s="324"/>
      <c r="HRZ56" s="324"/>
      <c r="HSA56" s="324"/>
      <c r="HSB56" s="324"/>
      <c r="HSC56" s="324"/>
      <c r="HSD56" s="324"/>
      <c r="HSE56" s="324"/>
      <c r="HSF56" s="324"/>
      <c r="HSG56" s="324"/>
      <c r="HSH56" s="324"/>
      <c r="HSI56" s="324"/>
      <c r="HSJ56" s="324"/>
      <c r="HSK56" s="324"/>
      <c r="HSL56" s="324"/>
      <c r="HSM56" s="324"/>
      <c r="HSN56" s="324"/>
      <c r="HSO56" s="324"/>
      <c r="HSP56" s="324"/>
      <c r="HSQ56" s="324"/>
      <c r="HSR56" s="324"/>
      <c r="HSS56" s="324"/>
      <c r="HST56" s="324"/>
      <c r="HSU56" s="324"/>
      <c r="HSV56" s="324"/>
      <c r="HSW56" s="324"/>
      <c r="HSX56" s="324"/>
      <c r="HSY56" s="324"/>
      <c r="HSZ56" s="324"/>
      <c r="HTA56" s="324"/>
      <c r="HTB56" s="324"/>
      <c r="HTC56" s="324"/>
      <c r="HTD56" s="324"/>
      <c r="HTE56" s="324"/>
      <c r="HTF56" s="324"/>
      <c r="HTG56" s="324"/>
      <c r="HTH56" s="324"/>
      <c r="HTI56" s="324"/>
      <c r="HTJ56" s="324"/>
      <c r="HTK56" s="324"/>
      <c r="HTL56" s="324"/>
      <c r="HTM56" s="324"/>
      <c r="HTN56" s="324"/>
      <c r="HTO56" s="324"/>
      <c r="HTP56" s="324"/>
      <c r="HTQ56" s="324"/>
      <c r="HTR56" s="324"/>
      <c r="HTS56" s="324"/>
      <c r="HTT56" s="324"/>
      <c r="HTU56" s="324"/>
      <c r="HTV56" s="324"/>
      <c r="HTW56" s="324"/>
      <c r="HTX56" s="324"/>
      <c r="HTY56" s="324"/>
      <c r="HTZ56" s="324"/>
      <c r="HUA56" s="324"/>
      <c r="HUB56" s="324"/>
      <c r="HUC56" s="324"/>
      <c r="HUD56" s="324"/>
      <c r="HUE56" s="324"/>
      <c r="HUF56" s="324"/>
      <c r="HUG56" s="324"/>
      <c r="HUH56" s="324"/>
      <c r="HUI56" s="324"/>
      <c r="HUJ56" s="324"/>
      <c r="HUK56" s="324"/>
      <c r="HUL56" s="324"/>
      <c r="HUM56" s="324"/>
      <c r="HUN56" s="324"/>
      <c r="HUO56" s="324"/>
      <c r="HUP56" s="324"/>
      <c r="HUQ56" s="324"/>
      <c r="HUR56" s="324"/>
      <c r="HUS56" s="324"/>
      <c r="HUT56" s="324"/>
      <c r="HUU56" s="324"/>
      <c r="HUV56" s="324"/>
      <c r="HUW56" s="324"/>
      <c r="HUX56" s="324"/>
      <c r="HUY56" s="324"/>
      <c r="HUZ56" s="324"/>
      <c r="HVA56" s="324"/>
      <c r="HVB56" s="324"/>
      <c r="HVC56" s="324"/>
      <c r="HVD56" s="324"/>
      <c r="HVE56" s="324"/>
      <c r="HVF56" s="324"/>
      <c r="HVG56" s="324"/>
      <c r="HVH56" s="324"/>
      <c r="HVI56" s="324"/>
      <c r="HVJ56" s="324"/>
      <c r="HVK56" s="324"/>
      <c r="HVL56" s="324"/>
      <c r="HVM56" s="324"/>
      <c r="HVN56" s="324"/>
      <c r="HVO56" s="324"/>
      <c r="HVP56" s="324"/>
      <c r="HVQ56" s="324"/>
      <c r="HVR56" s="324"/>
      <c r="HVS56" s="324"/>
      <c r="HVT56" s="324"/>
      <c r="HVU56" s="324"/>
      <c r="HVV56" s="324"/>
      <c r="HVW56" s="324"/>
      <c r="HVX56" s="324"/>
      <c r="HVY56" s="324"/>
      <c r="HVZ56" s="324"/>
      <c r="HWA56" s="324"/>
      <c r="HWB56" s="324"/>
      <c r="HWC56" s="324"/>
      <c r="HWD56" s="324"/>
      <c r="HWE56" s="324"/>
      <c r="HWF56" s="324"/>
      <c r="HWG56" s="324"/>
      <c r="HWH56" s="324"/>
      <c r="HWI56" s="324"/>
      <c r="HWJ56" s="324"/>
      <c r="HWK56" s="324"/>
      <c r="HWL56" s="324"/>
      <c r="HWM56" s="324"/>
      <c r="HWN56" s="324"/>
      <c r="HWO56" s="324"/>
      <c r="HWP56" s="324"/>
      <c r="HWQ56" s="324"/>
      <c r="HWR56" s="324"/>
      <c r="HWS56" s="324"/>
      <c r="HWT56" s="324"/>
      <c r="HWU56" s="324"/>
      <c r="HWV56" s="324"/>
      <c r="HWW56" s="324"/>
      <c r="HWX56" s="324"/>
      <c r="HWY56" s="324"/>
      <c r="HWZ56" s="324"/>
      <c r="HXA56" s="324"/>
      <c r="HXB56" s="324"/>
      <c r="HXC56" s="324"/>
      <c r="HXD56" s="324"/>
      <c r="HXE56" s="324"/>
      <c r="HXF56" s="324"/>
      <c r="HXG56" s="324"/>
      <c r="HXH56" s="324"/>
      <c r="HXI56" s="324"/>
      <c r="HXJ56" s="324"/>
      <c r="HXK56" s="324"/>
      <c r="HXL56" s="324"/>
      <c r="HXM56" s="324"/>
      <c r="HXN56" s="324"/>
      <c r="HXO56" s="324"/>
      <c r="HXP56" s="324"/>
      <c r="HXQ56" s="324"/>
      <c r="HXR56" s="324"/>
      <c r="HXS56" s="324"/>
      <c r="HXT56" s="324"/>
      <c r="HXU56" s="324"/>
      <c r="HXV56" s="324"/>
      <c r="HXW56" s="324"/>
      <c r="HXX56" s="324"/>
      <c r="HXY56" s="324"/>
      <c r="HXZ56" s="324"/>
      <c r="HYA56" s="324"/>
      <c r="HYB56" s="324"/>
      <c r="HYC56" s="324"/>
      <c r="HYD56" s="324"/>
      <c r="HYE56" s="324"/>
      <c r="HYF56" s="324"/>
      <c r="HYG56" s="324"/>
      <c r="HYH56" s="324"/>
      <c r="HYI56" s="324"/>
      <c r="HYJ56" s="324"/>
      <c r="HYK56" s="324"/>
      <c r="HYL56" s="324"/>
      <c r="HYM56" s="324"/>
      <c r="HYN56" s="324"/>
      <c r="HYO56" s="324"/>
      <c r="HYP56" s="324"/>
      <c r="HYQ56" s="324"/>
      <c r="HYR56" s="324"/>
      <c r="HYS56" s="324"/>
      <c r="HYT56" s="324"/>
      <c r="HYU56" s="324"/>
      <c r="HYV56" s="324"/>
      <c r="HYW56" s="324"/>
      <c r="HYX56" s="324"/>
      <c r="HYY56" s="324"/>
      <c r="HYZ56" s="324"/>
      <c r="HZA56" s="324"/>
      <c r="HZB56" s="324"/>
      <c r="HZC56" s="324"/>
      <c r="HZD56" s="324"/>
      <c r="HZE56" s="324"/>
      <c r="HZF56" s="324"/>
      <c r="HZG56" s="324"/>
      <c r="HZH56" s="324"/>
      <c r="HZI56" s="324"/>
      <c r="HZJ56" s="324"/>
      <c r="HZK56" s="324"/>
      <c r="HZL56" s="324"/>
      <c r="HZM56" s="324"/>
      <c r="HZN56" s="324"/>
      <c r="HZO56" s="324"/>
      <c r="HZP56" s="324"/>
      <c r="HZQ56" s="324"/>
      <c r="HZR56" s="324"/>
      <c r="HZS56" s="324"/>
      <c r="HZT56" s="324"/>
      <c r="HZU56" s="324"/>
      <c r="HZV56" s="324"/>
      <c r="HZW56" s="324"/>
      <c r="HZX56" s="324"/>
      <c r="HZY56" s="324"/>
      <c r="HZZ56" s="324"/>
      <c r="IAA56" s="324"/>
      <c r="IAB56" s="324"/>
      <c r="IAC56" s="324"/>
      <c r="IAD56" s="324"/>
      <c r="IAE56" s="324"/>
      <c r="IAF56" s="324"/>
      <c r="IAG56" s="324"/>
      <c r="IAH56" s="324"/>
      <c r="IAI56" s="324"/>
      <c r="IAJ56" s="324"/>
      <c r="IAK56" s="324"/>
      <c r="IAL56" s="324"/>
      <c r="IAM56" s="324"/>
      <c r="IAN56" s="324"/>
      <c r="IAO56" s="324"/>
      <c r="IAP56" s="324"/>
      <c r="IAQ56" s="324"/>
      <c r="IAR56" s="324"/>
      <c r="IAS56" s="324"/>
      <c r="IAT56" s="324"/>
      <c r="IAU56" s="324"/>
      <c r="IAV56" s="324"/>
      <c r="IAW56" s="324"/>
      <c r="IAX56" s="324"/>
      <c r="IAY56" s="324"/>
      <c r="IAZ56" s="324"/>
      <c r="IBA56" s="324"/>
      <c r="IBB56" s="324"/>
      <c r="IBC56" s="324"/>
      <c r="IBD56" s="324"/>
      <c r="IBE56" s="324"/>
      <c r="IBF56" s="324"/>
      <c r="IBG56" s="324"/>
      <c r="IBH56" s="324"/>
      <c r="IBI56" s="324"/>
      <c r="IBJ56" s="324"/>
      <c r="IBK56" s="324"/>
      <c r="IBL56" s="324"/>
      <c r="IBM56" s="324"/>
      <c r="IBN56" s="324"/>
      <c r="IBO56" s="324"/>
      <c r="IBP56" s="324"/>
      <c r="IBQ56" s="324"/>
      <c r="IBR56" s="324"/>
      <c r="IBS56" s="324"/>
      <c r="IBT56" s="324"/>
      <c r="IBU56" s="324"/>
      <c r="IBV56" s="324"/>
      <c r="IBW56" s="324"/>
      <c r="IBX56" s="324"/>
      <c r="IBY56" s="324"/>
      <c r="IBZ56" s="324"/>
      <c r="ICA56" s="324"/>
      <c r="ICB56" s="324"/>
      <c r="ICC56" s="324"/>
      <c r="ICD56" s="324"/>
      <c r="ICE56" s="324"/>
      <c r="ICF56" s="324"/>
      <c r="ICG56" s="324"/>
      <c r="ICH56" s="324"/>
      <c r="ICI56" s="324"/>
      <c r="ICJ56" s="324"/>
      <c r="ICK56" s="324"/>
      <c r="ICL56" s="324"/>
      <c r="ICM56" s="324"/>
      <c r="ICN56" s="324"/>
      <c r="ICO56" s="324"/>
      <c r="ICP56" s="324"/>
      <c r="ICQ56" s="324"/>
      <c r="ICR56" s="324"/>
      <c r="ICS56" s="324"/>
      <c r="ICT56" s="324"/>
      <c r="ICU56" s="324"/>
      <c r="ICV56" s="324"/>
      <c r="ICW56" s="324"/>
      <c r="ICX56" s="324"/>
      <c r="ICY56" s="324"/>
      <c r="ICZ56" s="324"/>
      <c r="IDA56" s="324"/>
      <c r="IDB56" s="324"/>
      <c r="IDC56" s="324"/>
      <c r="IDD56" s="324"/>
      <c r="IDE56" s="324"/>
      <c r="IDF56" s="324"/>
      <c r="IDG56" s="324"/>
      <c r="IDH56" s="324"/>
      <c r="IDI56" s="324"/>
      <c r="IDJ56" s="324"/>
      <c r="IDK56" s="324"/>
      <c r="IDL56" s="324"/>
      <c r="IDM56" s="324"/>
      <c r="IDN56" s="324"/>
      <c r="IDO56" s="324"/>
      <c r="IDP56" s="324"/>
      <c r="IDQ56" s="324"/>
      <c r="IDR56" s="324"/>
      <c r="IDS56" s="324"/>
      <c r="IDT56" s="324"/>
      <c r="IDU56" s="324"/>
      <c r="IDV56" s="324"/>
      <c r="IDW56" s="324"/>
      <c r="IDX56" s="324"/>
      <c r="IDY56" s="324"/>
      <c r="IDZ56" s="324"/>
      <c r="IEA56" s="324"/>
      <c r="IEB56" s="324"/>
      <c r="IEC56" s="324"/>
      <c r="IED56" s="324"/>
      <c r="IEE56" s="324"/>
      <c r="IEF56" s="324"/>
      <c r="IEG56" s="324"/>
      <c r="IEH56" s="324"/>
      <c r="IEI56" s="324"/>
      <c r="IEJ56" s="324"/>
      <c r="IEK56" s="324"/>
      <c r="IEL56" s="324"/>
      <c r="IEM56" s="324"/>
      <c r="IEN56" s="324"/>
      <c r="IEO56" s="324"/>
      <c r="IEP56" s="324"/>
      <c r="IEQ56" s="324"/>
      <c r="IER56" s="324"/>
      <c r="IES56" s="324"/>
      <c r="IET56" s="324"/>
      <c r="IEU56" s="324"/>
      <c r="IEV56" s="324"/>
      <c r="IEW56" s="324"/>
      <c r="IEX56" s="324"/>
      <c r="IEY56" s="324"/>
      <c r="IEZ56" s="324"/>
      <c r="IFA56" s="324"/>
      <c r="IFB56" s="324"/>
      <c r="IFC56" s="324"/>
      <c r="IFD56" s="324"/>
      <c r="IFE56" s="324"/>
      <c r="IFF56" s="324"/>
      <c r="IFG56" s="324"/>
      <c r="IFH56" s="324"/>
      <c r="IFI56" s="324"/>
      <c r="IFJ56" s="324"/>
      <c r="IFK56" s="324"/>
      <c r="IFL56" s="324"/>
      <c r="IFM56" s="324"/>
      <c r="IFN56" s="324"/>
      <c r="IFO56" s="324"/>
      <c r="IFP56" s="324"/>
      <c r="IFQ56" s="324"/>
      <c r="IFR56" s="324"/>
      <c r="IFS56" s="324"/>
      <c r="IFT56" s="324"/>
      <c r="IFU56" s="324"/>
      <c r="IFV56" s="324"/>
      <c r="IFW56" s="324"/>
      <c r="IFX56" s="324"/>
      <c r="IFY56" s="324"/>
      <c r="IFZ56" s="324"/>
      <c r="IGA56" s="324"/>
      <c r="IGB56" s="324"/>
      <c r="IGC56" s="324"/>
      <c r="IGD56" s="324"/>
      <c r="IGE56" s="324"/>
      <c r="IGF56" s="324"/>
      <c r="IGG56" s="324"/>
      <c r="IGH56" s="324"/>
      <c r="IGI56" s="324"/>
      <c r="IGJ56" s="324"/>
      <c r="IGK56" s="324"/>
      <c r="IGL56" s="324"/>
      <c r="IGM56" s="324"/>
      <c r="IGN56" s="324"/>
      <c r="IGO56" s="324"/>
      <c r="IGP56" s="324"/>
      <c r="IGQ56" s="324"/>
      <c r="IGR56" s="324"/>
      <c r="IGS56" s="324"/>
      <c r="IGT56" s="324"/>
      <c r="IGU56" s="324"/>
      <c r="IGV56" s="324"/>
      <c r="IGW56" s="324"/>
      <c r="IGX56" s="324"/>
      <c r="IGY56" s="324"/>
      <c r="IGZ56" s="324"/>
      <c r="IHA56" s="324"/>
      <c r="IHB56" s="324"/>
      <c r="IHC56" s="324"/>
      <c r="IHD56" s="324"/>
      <c r="IHE56" s="324"/>
      <c r="IHF56" s="324"/>
      <c r="IHG56" s="324"/>
      <c r="IHH56" s="324"/>
      <c r="IHI56" s="324"/>
      <c r="IHJ56" s="324"/>
      <c r="IHK56" s="324"/>
      <c r="IHL56" s="324"/>
      <c r="IHM56" s="324"/>
      <c r="IHN56" s="324"/>
      <c r="IHO56" s="324"/>
      <c r="IHP56" s="324"/>
      <c r="IHQ56" s="324"/>
      <c r="IHR56" s="324"/>
      <c r="IHS56" s="324"/>
      <c r="IHT56" s="324"/>
      <c r="IHU56" s="324"/>
      <c r="IHV56" s="324"/>
      <c r="IHW56" s="324"/>
      <c r="IHX56" s="324"/>
      <c r="IHY56" s="324"/>
      <c r="IHZ56" s="324"/>
      <c r="IIA56" s="324"/>
      <c r="IIB56" s="324"/>
      <c r="IIC56" s="324"/>
      <c r="IID56" s="324"/>
      <c r="IIE56" s="324"/>
      <c r="IIF56" s="324"/>
      <c r="IIG56" s="324"/>
      <c r="IIH56" s="324"/>
      <c r="III56" s="324"/>
      <c r="IIJ56" s="324"/>
      <c r="IIK56" s="324"/>
      <c r="IIL56" s="324"/>
      <c r="IIM56" s="324"/>
      <c r="IIN56" s="324"/>
      <c r="IIO56" s="324"/>
      <c r="IIP56" s="324"/>
      <c r="IIQ56" s="324"/>
      <c r="IIR56" s="324"/>
      <c r="IIS56" s="324"/>
      <c r="IIT56" s="324"/>
      <c r="IIU56" s="324"/>
      <c r="IIV56" s="324"/>
      <c r="IIW56" s="324"/>
      <c r="IIX56" s="324"/>
      <c r="IIY56" s="324"/>
      <c r="IIZ56" s="324"/>
      <c r="IJA56" s="324"/>
      <c r="IJB56" s="324"/>
      <c r="IJC56" s="324"/>
      <c r="IJD56" s="324"/>
      <c r="IJE56" s="324"/>
      <c r="IJF56" s="324"/>
      <c r="IJG56" s="324"/>
      <c r="IJH56" s="324"/>
      <c r="IJI56" s="324"/>
      <c r="IJJ56" s="324"/>
      <c r="IJK56" s="324"/>
      <c r="IJL56" s="324"/>
      <c r="IJM56" s="324"/>
      <c r="IJN56" s="324"/>
      <c r="IJO56" s="324"/>
      <c r="IJP56" s="324"/>
      <c r="IJQ56" s="324"/>
      <c r="IJR56" s="324"/>
      <c r="IJS56" s="324"/>
      <c r="IJT56" s="324"/>
      <c r="IJU56" s="324"/>
      <c r="IJV56" s="324"/>
      <c r="IJW56" s="324"/>
      <c r="IJX56" s="324"/>
      <c r="IJY56" s="324"/>
      <c r="IJZ56" s="324"/>
      <c r="IKA56" s="324"/>
      <c r="IKB56" s="324"/>
      <c r="IKC56" s="324"/>
      <c r="IKD56" s="324"/>
      <c r="IKE56" s="324"/>
      <c r="IKF56" s="324"/>
      <c r="IKG56" s="324"/>
      <c r="IKH56" s="324"/>
      <c r="IKI56" s="324"/>
      <c r="IKJ56" s="324"/>
      <c r="IKK56" s="324"/>
      <c r="IKL56" s="324"/>
      <c r="IKM56" s="324"/>
      <c r="IKN56" s="324"/>
      <c r="IKO56" s="324"/>
      <c r="IKP56" s="324"/>
      <c r="IKQ56" s="324"/>
      <c r="IKR56" s="324"/>
      <c r="IKS56" s="324"/>
      <c r="IKT56" s="324"/>
      <c r="IKU56" s="324"/>
      <c r="IKV56" s="324"/>
      <c r="IKW56" s="324"/>
      <c r="IKX56" s="324"/>
      <c r="IKY56" s="324"/>
      <c r="IKZ56" s="324"/>
      <c r="ILA56" s="324"/>
      <c r="ILB56" s="324"/>
      <c r="ILC56" s="324"/>
      <c r="ILD56" s="324"/>
      <c r="ILE56" s="324"/>
      <c r="ILF56" s="324"/>
      <c r="ILG56" s="324"/>
      <c r="ILH56" s="324"/>
      <c r="ILI56" s="324"/>
      <c r="ILJ56" s="324"/>
      <c r="ILK56" s="324"/>
      <c r="ILL56" s="324"/>
      <c r="ILM56" s="324"/>
      <c r="ILN56" s="324"/>
      <c r="ILO56" s="324"/>
      <c r="ILP56" s="324"/>
      <c r="ILQ56" s="324"/>
      <c r="ILR56" s="324"/>
      <c r="ILS56" s="324"/>
      <c r="ILT56" s="324"/>
      <c r="ILU56" s="324"/>
      <c r="ILV56" s="324"/>
      <c r="ILW56" s="324"/>
      <c r="ILX56" s="324"/>
      <c r="ILY56" s="324"/>
      <c r="ILZ56" s="324"/>
      <c r="IMA56" s="324"/>
      <c r="IMB56" s="324"/>
      <c r="IMC56" s="324"/>
      <c r="IMD56" s="324"/>
      <c r="IME56" s="324"/>
      <c r="IMF56" s="324"/>
      <c r="IMG56" s="324"/>
      <c r="IMH56" s="324"/>
      <c r="IMI56" s="324"/>
      <c r="IMJ56" s="324"/>
      <c r="IMK56" s="324"/>
      <c r="IML56" s="324"/>
      <c r="IMM56" s="324"/>
      <c r="IMN56" s="324"/>
      <c r="IMO56" s="324"/>
      <c r="IMP56" s="324"/>
      <c r="IMQ56" s="324"/>
      <c r="IMR56" s="324"/>
      <c r="IMS56" s="324"/>
      <c r="IMT56" s="324"/>
      <c r="IMU56" s="324"/>
      <c r="IMV56" s="324"/>
      <c r="IMW56" s="324"/>
      <c r="IMX56" s="324"/>
      <c r="IMY56" s="324"/>
      <c r="IMZ56" s="324"/>
      <c r="INA56" s="324"/>
      <c r="INB56" s="324"/>
      <c r="INC56" s="324"/>
      <c r="IND56" s="324"/>
      <c r="INE56" s="324"/>
      <c r="INF56" s="324"/>
      <c r="ING56" s="324"/>
      <c r="INH56" s="324"/>
      <c r="INI56" s="324"/>
      <c r="INJ56" s="324"/>
      <c r="INK56" s="324"/>
      <c r="INL56" s="324"/>
      <c r="INM56" s="324"/>
      <c r="INN56" s="324"/>
      <c r="INO56" s="324"/>
      <c r="INP56" s="324"/>
      <c r="INQ56" s="324"/>
      <c r="INR56" s="324"/>
      <c r="INS56" s="324"/>
      <c r="INT56" s="324"/>
      <c r="INU56" s="324"/>
      <c r="INV56" s="324"/>
      <c r="INW56" s="324"/>
      <c r="INX56" s="324"/>
      <c r="INY56" s="324"/>
      <c r="INZ56" s="324"/>
      <c r="IOA56" s="324"/>
      <c r="IOB56" s="324"/>
      <c r="IOC56" s="324"/>
      <c r="IOD56" s="324"/>
      <c r="IOE56" s="324"/>
      <c r="IOF56" s="324"/>
      <c r="IOG56" s="324"/>
      <c r="IOH56" s="324"/>
      <c r="IOI56" s="324"/>
      <c r="IOJ56" s="324"/>
      <c r="IOK56" s="324"/>
      <c r="IOL56" s="324"/>
      <c r="IOM56" s="324"/>
      <c r="ION56" s="324"/>
      <c r="IOO56" s="324"/>
      <c r="IOP56" s="324"/>
      <c r="IOQ56" s="324"/>
      <c r="IOR56" s="324"/>
      <c r="IOS56" s="324"/>
      <c r="IOT56" s="324"/>
      <c r="IOU56" s="324"/>
      <c r="IOV56" s="324"/>
      <c r="IOW56" s="324"/>
      <c r="IOX56" s="324"/>
      <c r="IOY56" s="324"/>
      <c r="IOZ56" s="324"/>
      <c r="IPA56" s="324"/>
      <c r="IPB56" s="324"/>
      <c r="IPC56" s="324"/>
      <c r="IPD56" s="324"/>
      <c r="IPE56" s="324"/>
      <c r="IPF56" s="324"/>
      <c r="IPG56" s="324"/>
      <c r="IPH56" s="324"/>
      <c r="IPI56" s="324"/>
      <c r="IPJ56" s="324"/>
      <c r="IPK56" s="324"/>
      <c r="IPL56" s="324"/>
      <c r="IPM56" s="324"/>
      <c r="IPN56" s="324"/>
      <c r="IPO56" s="324"/>
      <c r="IPP56" s="324"/>
      <c r="IPQ56" s="324"/>
      <c r="IPR56" s="324"/>
      <c r="IPS56" s="324"/>
      <c r="IPT56" s="324"/>
      <c r="IPU56" s="324"/>
      <c r="IPV56" s="324"/>
      <c r="IPW56" s="324"/>
      <c r="IPX56" s="324"/>
      <c r="IPY56" s="324"/>
      <c r="IPZ56" s="324"/>
      <c r="IQA56" s="324"/>
      <c r="IQB56" s="324"/>
      <c r="IQC56" s="324"/>
      <c r="IQD56" s="324"/>
      <c r="IQE56" s="324"/>
      <c r="IQF56" s="324"/>
      <c r="IQG56" s="324"/>
      <c r="IQH56" s="324"/>
      <c r="IQI56" s="324"/>
      <c r="IQJ56" s="324"/>
      <c r="IQK56" s="324"/>
      <c r="IQL56" s="324"/>
      <c r="IQM56" s="324"/>
      <c r="IQN56" s="324"/>
      <c r="IQO56" s="324"/>
      <c r="IQP56" s="324"/>
      <c r="IQQ56" s="324"/>
      <c r="IQR56" s="324"/>
      <c r="IQS56" s="324"/>
      <c r="IQT56" s="324"/>
      <c r="IQU56" s="324"/>
      <c r="IQV56" s="324"/>
      <c r="IQW56" s="324"/>
      <c r="IQX56" s="324"/>
      <c r="IQY56" s="324"/>
      <c r="IQZ56" s="324"/>
      <c r="IRA56" s="324"/>
      <c r="IRB56" s="324"/>
      <c r="IRC56" s="324"/>
      <c r="IRD56" s="324"/>
      <c r="IRE56" s="324"/>
      <c r="IRF56" s="324"/>
      <c r="IRG56" s="324"/>
      <c r="IRH56" s="324"/>
      <c r="IRI56" s="324"/>
      <c r="IRJ56" s="324"/>
      <c r="IRK56" s="324"/>
      <c r="IRL56" s="324"/>
      <c r="IRM56" s="324"/>
      <c r="IRN56" s="324"/>
      <c r="IRO56" s="324"/>
      <c r="IRP56" s="324"/>
      <c r="IRQ56" s="324"/>
      <c r="IRR56" s="324"/>
      <c r="IRS56" s="324"/>
      <c r="IRT56" s="324"/>
      <c r="IRU56" s="324"/>
      <c r="IRV56" s="324"/>
      <c r="IRW56" s="324"/>
      <c r="IRX56" s="324"/>
      <c r="IRY56" s="324"/>
      <c r="IRZ56" s="324"/>
      <c r="ISA56" s="324"/>
      <c r="ISB56" s="324"/>
      <c r="ISC56" s="324"/>
      <c r="ISD56" s="324"/>
      <c r="ISE56" s="324"/>
      <c r="ISF56" s="324"/>
      <c r="ISG56" s="324"/>
      <c r="ISH56" s="324"/>
      <c r="ISI56" s="324"/>
      <c r="ISJ56" s="324"/>
      <c r="ISK56" s="324"/>
      <c r="ISL56" s="324"/>
      <c r="ISM56" s="324"/>
      <c r="ISN56" s="324"/>
      <c r="ISO56" s="324"/>
      <c r="ISP56" s="324"/>
      <c r="ISQ56" s="324"/>
      <c r="ISR56" s="324"/>
      <c r="ISS56" s="324"/>
      <c r="IST56" s="324"/>
      <c r="ISU56" s="324"/>
      <c r="ISV56" s="324"/>
      <c r="ISW56" s="324"/>
      <c r="ISX56" s="324"/>
      <c r="ISY56" s="324"/>
      <c r="ISZ56" s="324"/>
      <c r="ITA56" s="324"/>
      <c r="ITB56" s="324"/>
      <c r="ITC56" s="324"/>
      <c r="ITD56" s="324"/>
      <c r="ITE56" s="324"/>
      <c r="ITF56" s="324"/>
      <c r="ITG56" s="324"/>
      <c r="ITH56" s="324"/>
      <c r="ITI56" s="324"/>
      <c r="ITJ56" s="324"/>
      <c r="ITK56" s="324"/>
      <c r="ITL56" s="324"/>
      <c r="ITM56" s="324"/>
      <c r="ITN56" s="324"/>
      <c r="ITO56" s="324"/>
      <c r="ITP56" s="324"/>
      <c r="ITQ56" s="324"/>
      <c r="ITR56" s="324"/>
      <c r="ITS56" s="324"/>
      <c r="ITT56" s="324"/>
      <c r="ITU56" s="324"/>
      <c r="ITV56" s="324"/>
      <c r="ITW56" s="324"/>
      <c r="ITX56" s="324"/>
      <c r="ITY56" s="324"/>
      <c r="ITZ56" s="324"/>
      <c r="IUA56" s="324"/>
      <c r="IUB56" s="324"/>
      <c r="IUC56" s="324"/>
      <c r="IUD56" s="324"/>
      <c r="IUE56" s="324"/>
      <c r="IUF56" s="324"/>
      <c r="IUG56" s="324"/>
      <c r="IUH56" s="324"/>
      <c r="IUI56" s="324"/>
      <c r="IUJ56" s="324"/>
      <c r="IUK56" s="324"/>
      <c r="IUL56" s="324"/>
      <c r="IUM56" s="324"/>
      <c r="IUN56" s="324"/>
      <c r="IUO56" s="324"/>
      <c r="IUP56" s="324"/>
      <c r="IUQ56" s="324"/>
      <c r="IUR56" s="324"/>
      <c r="IUS56" s="324"/>
      <c r="IUT56" s="324"/>
      <c r="IUU56" s="324"/>
      <c r="IUV56" s="324"/>
      <c r="IUW56" s="324"/>
      <c r="IUX56" s="324"/>
      <c r="IUY56" s="324"/>
      <c r="IUZ56" s="324"/>
      <c r="IVA56" s="324"/>
      <c r="IVB56" s="324"/>
      <c r="IVC56" s="324"/>
      <c r="IVD56" s="324"/>
      <c r="IVE56" s="324"/>
      <c r="IVF56" s="324"/>
      <c r="IVG56" s="324"/>
      <c r="IVH56" s="324"/>
      <c r="IVI56" s="324"/>
      <c r="IVJ56" s="324"/>
      <c r="IVK56" s="324"/>
      <c r="IVL56" s="324"/>
      <c r="IVM56" s="324"/>
      <c r="IVN56" s="324"/>
      <c r="IVO56" s="324"/>
      <c r="IVP56" s="324"/>
      <c r="IVQ56" s="324"/>
      <c r="IVR56" s="324"/>
      <c r="IVS56" s="324"/>
      <c r="IVT56" s="324"/>
      <c r="IVU56" s="324"/>
      <c r="IVV56" s="324"/>
      <c r="IVW56" s="324"/>
      <c r="IVX56" s="324"/>
      <c r="IVY56" s="324"/>
      <c r="IVZ56" s="324"/>
      <c r="IWA56" s="324"/>
      <c r="IWB56" s="324"/>
      <c r="IWC56" s="324"/>
      <c r="IWD56" s="324"/>
      <c r="IWE56" s="324"/>
      <c r="IWF56" s="324"/>
      <c r="IWG56" s="324"/>
      <c r="IWH56" s="324"/>
      <c r="IWI56" s="324"/>
      <c r="IWJ56" s="324"/>
      <c r="IWK56" s="324"/>
      <c r="IWL56" s="324"/>
      <c r="IWM56" s="324"/>
      <c r="IWN56" s="324"/>
      <c r="IWO56" s="324"/>
      <c r="IWP56" s="324"/>
      <c r="IWQ56" s="324"/>
      <c r="IWR56" s="324"/>
      <c r="IWS56" s="324"/>
      <c r="IWT56" s="324"/>
      <c r="IWU56" s="324"/>
      <c r="IWV56" s="324"/>
      <c r="IWW56" s="324"/>
      <c r="IWX56" s="324"/>
      <c r="IWY56" s="324"/>
      <c r="IWZ56" s="324"/>
      <c r="IXA56" s="324"/>
      <c r="IXB56" s="324"/>
      <c r="IXC56" s="324"/>
      <c r="IXD56" s="324"/>
      <c r="IXE56" s="324"/>
      <c r="IXF56" s="324"/>
      <c r="IXG56" s="324"/>
      <c r="IXH56" s="324"/>
      <c r="IXI56" s="324"/>
      <c r="IXJ56" s="324"/>
      <c r="IXK56" s="324"/>
      <c r="IXL56" s="324"/>
      <c r="IXM56" s="324"/>
      <c r="IXN56" s="324"/>
      <c r="IXO56" s="324"/>
      <c r="IXP56" s="324"/>
      <c r="IXQ56" s="324"/>
      <c r="IXR56" s="324"/>
      <c r="IXS56" s="324"/>
      <c r="IXT56" s="324"/>
      <c r="IXU56" s="324"/>
      <c r="IXV56" s="324"/>
      <c r="IXW56" s="324"/>
      <c r="IXX56" s="324"/>
      <c r="IXY56" s="324"/>
      <c r="IXZ56" s="324"/>
      <c r="IYA56" s="324"/>
      <c r="IYB56" s="324"/>
      <c r="IYC56" s="324"/>
      <c r="IYD56" s="324"/>
      <c r="IYE56" s="324"/>
      <c r="IYF56" s="324"/>
      <c r="IYG56" s="324"/>
      <c r="IYH56" s="324"/>
      <c r="IYI56" s="324"/>
      <c r="IYJ56" s="324"/>
      <c r="IYK56" s="324"/>
      <c r="IYL56" s="324"/>
      <c r="IYM56" s="324"/>
      <c r="IYN56" s="324"/>
      <c r="IYO56" s="324"/>
      <c r="IYP56" s="324"/>
      <c r="IYQ56" s="324"/>
      <c r="IYR56" s="324"/>
      <c r="IYS56" s="324"/>
      <c r="IYT56" s="324"/>
      <c r="IYU56" s="324"/>
      <c r="IYV56" s="324"/>
      <c r="IYW56" s="324"/>
      <c r="IYX56" s="324"/>
      <c r="IYY56" s="324"/>
      <c r="IYZ56" s="324"/>
      <c r="IZA56" s="324"/>
      <c r="IZB56" s="324"/>
      <c r="IZC56" s="324"/>
      <c r="IZD56" s="324"/>
      <c r="IZE56" s="324"/>
      <c r="IZF56" s="324"/>
      <c r="IZG56" s="324"/>
      <c r="IZH56" s="324"/>
      <c r="IZI56" s="324"/>
      <c r="IZJ56" s="324"/>
      <c r="IZK56" s="324"/>
      <c r="IZL56" s="324"/>
      <c r="IZM56" s="324"/>
      <c r="IZN56" s="324"/>
      <c r="IZO56" s="324"/>
      <c r="IZP56" s="324"/>
      <c r="IZQ56" s="324"/>
      <c r="IZR56" s="324"/>
      <c r="IZS56" s="324"/>
      <c r="IZT56" s="324"/>
      <c r="IZU56" s="324"/>
      <c r="IZV56" s="324"/>
      <c r="IZW56" s="324"/>
      <c r="IZX56" s="324"/>
      <c r="IZY56" s="324"/>
      <c r="IZZ56" s="324"/>
      <c r="JAA56" s="324"/>
      <c r="JAB56" s="324"/>
      <c r="JAC56" s="324"/>
      <c r="JAD56" s="324"/>
      <c r="JAE56" s="324"/>
      <c r="JAF56" s="324"/>
      <c r="JAG56" s="324"/>
      <c r="JAH56" s="324"/>
      <c r="JAI56" s="324"/>
      <c r="JAJ56" s="324"/>
      <c r="JAK56" s="324"/>
      <c r="JAL56" s="324"/>
      <c r="JAM56" s="324"/>
      <c r="JAN56" s="324"/>
      <c r="JAO56" s="324"/>
      <c r="JAP56" s="324"/>
      <c r="JAQ56" s="324"/>
      <c r="JAR56" s="324"/>
      <c r="JAS56" s="324"/>
      <c r="JAT56" s="324"/>
      <c r="JAU56" s="324"/>
      <c r="JAV56" s="324"/>
      <c r="JAW56" s="324"/>
      <c r="JAX56" s="324"/>
      <c r="JAY56" s="324"/>
      <c r="JAZ56" s="324"/>
      <c r="JBA56" s="324"/>
      <c r="JBB56" s="324"/>
      <c r="JBC56" s="324"/>
      <c r="JBD56" s="324"/>
      <c r="JBE56" s="324"/>
      <c r="JBF56" s="324"/>
      <c r="JBG56" s="324"/>
      <c r="JBH56" s="324"/>
      <c r="JBI56" s="324"/>
      <c r="JBJ56" s="324"/>
      <c r="JBK56" s="324"/>
      <c r="JBL56" s="324"/>
      <c r="JBM56" s="324"/>
      <c r="JBN56" s="324"/>
      <c r="JBO56" s="324"/>
      <c r="JBP56" s="324"/>
      <c r="JBQ56" s="324"/>
      <c r="JBR56" s="324"/>
      <c r="JBS56" s="324"/>
      <c r="JBT56" s="324"/>
      <c r="JBU56" s="324"/>
      <c r="JBV56" s="324"/>
      <c r="JBW56" s="324"/>
      <c r="JBX56" s="324"/>
      <c r="JBY56" s="324"/>
      <c r="JBZ56" s="324"/>
      <c r="JCA56" s="324"/>
      <c r="JCB56" s="324"/>
      <c r="JCC56" s="324"/>
      <c r="JCD56" s="324"/>
      <c r="JCE56" s="324"/>
      <c r="JCF56" s="324"/>
      <c r="JCG56" s="324"/>
      <c r="JCH56" s="324"/>
      <c r="JCI56" s="324"/>
      <c r="JCJ56" s="324"/>
      <c r="JCK56" s="324"/>
      <c r="JCL56" s="324"/>
      <c r="JCM56" s="324"/>
      <c r="JCN56" s="324"/>
      <c r="JCO56" s="324"/>
      <c r="JCP56" s="324"/>
      <c r="JCQ56" s="324"/>
      <c r="JCR56" s="324"/>
      <c r="JCS56" s="324"/>
      <c r="JCT56" s="324"/>
      <c r="JCU56" s="324"/>
      <c r="JCV56" s="324"/>
      <c r="JCW56" s="324"/>
      <c r="JCX56" s="324"/>
      <c r="JCY56" s="324"/>
      <c r="JCZ56" s="324"/>
      <c r="JDA56" s="324"/>
      <c r="JDB56" s="324"/>
      <c r="JDC56" s="324"/>
      <c r="JDD56" s="324"/>
      <c r="JDE56" s="324"/>
      <c r="JDF56" s="324"/>
      <c r="JDG56" s="324"/>
      <c r="JDH56" s="324"/>
      <c r="JDI56" s="324"/>
      <c r="JDJ56" s="324"/>
      <c r="JDK56" s="324"/>
      <c r="JDL56" s="324"/>
      <c r="JDM56" s="324"/>
      <c r="JDN56" s="324"/>
      <c r="JDO56" s="324"/>
      <c r="JDP56" s="324"/>
      <c r="JDQ56" s="324"/>
      <c r="JDR56" s="324"/>
      <c r="JDS56" s="324"/>
      <c r="JDT56" s="324"/>
      <c r="JDU56" s="324"/>
      <c r="JDV56" s="324"/>
      <c r="JDW56" s="324"/>
      <c r="JDX56" s="324"/>
      <c r="JDY56" s="324"/>
      <c r="JDZ56" s="324"/>
      <c r="JEA56" s="324"/>
      <c r="JEB56" s="324"/>
      <c r="JEC56" s="324"/>
      <c r="JED56" s="324"/>
      <c r="JEE56" s="324"/>
      <c r="JEF56" s="324"/>
      <c r="JEG56" s="324"/>
      <c r="JEH56" s="324"/>
      <c r="JEI56" s="324"/>
      <c r="JEJ56" s="324"/>
      <c r="JEK56" s="324"/>
      <c r="JEL56" s="324"/>
      <c r="JEM56" s="324"/>
      <c r="JEN56" s="324"/>
      <c r="JEO56" s="324"/>
      <c r="JEP56" s="324"/>
      <c r="JEQ56" s="324"/>
      <c r="JER56" s="324"/>
      <c r="JES56" s="324"/>
      <c r="JET56" s="324"/>
      <c r="JEU56" s="324"/>
      <c r="JEV56" s="324"/>
      <c r="JEW56" s="324"/>
      <c r="JEX56" s="324"/>
      <c r="JEY56" s="324"/>
      <c r="JEZ56" s="324"/>
      <c r="JFA56" s="324"/>
      <c r="JFB56" s="324"/>
      <c r="JFC56" s="324"/>
      <c r="JFD56" s="324"/>
      <c r="JFE56" s="324"/>
      <c r="JFF56" s="324"/>
      <c r="JFG56" s="324"/>
      <c r="JFH56" s="324"/>
      <c r="JFI56" s="324"/>
      <c r="JFJ56" s="324"/>
      <c r="JFK56" s="324"/>
      <c r="JFL56" s="324"/>
      <c r="JFM56" s="324"/>
      <c r="JFN56" s="324"/>
      <c r="JFO56" s="324"/>
      <c r="JFP56" s="324"/>
      <c r="JFQ56" s="324"/>
      <c r="JFR56" s="324"/>
      <c r="JFS56" s="324"/>
      <c r="JFT56" s="324"/>
      <c r="JFU56" s="324"/>
      <c r="JFV56" s="324"/>
      <c r="JFW56" s="324"/>
      <c r="JFX56" s="324"/>
      <c r="JFY56" s="324"/>
      <c r="JFZ56" s="324"/>
      <c r="JGA56" s="324"/>
      <c r="JGB56" s="324"/>
      <c r="JGC56" s="324"/>
      <c r="JGD56" s="324"/>
      <c r="JGE56" s="324"/>
      <c r="JGF56" s="324"/>
      <c r="JGG56" s="324"/>
      <c r="JGH56" s="324"/>
      <c r="JGI56" s="324"/>
      <c r="JGJ56" s="324"/>
      <c r="JGK56" s="324"/>
      <c r="JGL56" s="324"/>
      <c r="JGM56" s="324"/>
      <c r="JGN56" s="324"/>
      <c r="JGO56" s="324"/>
      <c r="JGP56" s="324"/>
      <c r="JGQ56" s="324"/>
      <c r="JGR56" s="324"/>
      <c r="JGS56" s="324"/>
      <c r="JGT56" s="324"/>
      <c r="JGU56" s="324"/>
      <c r="JGV56" s="324"/>
      <c r="JGW56" s="324"/>
      <c r="JGX56" s="324"/>
      <c r="JGY56" s="324"/>
      <c r="JGZ56" s="324"/>
      <c r="JHA56" s="324"/>
      <c r="JHB56" s="324"/>
      <c r="JHC56" s="324"/>
      <c r="JHD56" s="324"/>
      <c r="JHE56" s="324"/>
      <c r="JHF56" s="324"/>
      <c r="JHG56" s="324"/>
      <c r="JHH56" s="324"/>
      <c r="JHI56" s="324"/>
      <c r="JHJ56" s="324"/>
      <c r="JHK56" s="324"/>
      <c r="JHL56" s="324"/>
      <c r="JHM56" s="324"/>
      <c r="JHN56" s="324"/>
      <c r="JHO56" s="324"/>
      <c r="JHP56" s="324"/>
      <c r="JHQ56" s="324"/>
      <c r="JHR56" s="324"/>
      <c r="JHS56" s="324"/>
      <c r="JHT56" s="324"/>
      <c r="JHU56" s="324"/>
      <c r="JHV56" s="324"/>
      <c r="JHW56" s="324"/>
      <c r="JHX56" s="324"/>
      <c r="JHY56" s="324"/>
      <c r="JHZ56" s="324"/>
      <c r="JIA56" s="324"/>
      <c r="JIB56" s="324"/>
      <c r="JIC56" s="324"/>
      <c r="JID56" s="324"/>
      <c r="JIE56" s="324"/>
      <c r="JIF56" s="324"/>
      <c r="JIG56" s="324"/>
      <c r="JIH56" s="324"/>
      <c r="JII56" s="324"/>
      <c r="JIJ56" s="324"/>
      <c r="JIK56" s="324"/>
      <c r="JIL56" s="324"/>
      <c r="JIM56" s="324"/>
      <c r="JIN56" s="324"/>
      <c r="JIO56" s="324"/>
      <c r="JIP56" s="324"/>
      <c r="JIQ56" s="324"/>
      <c r="JIR56" s="324"/>
      <c r="JIS56" s="324"/>
      <c r="JIT56" s="324"/>
      <c r="JIU56" s="324"/>
      <c r="JIV56" s="324"/>
      <c r="JIW56" s="324"/>
      <c r="JIX56" s="324"/>
      <c r="JIY56" s="324"/>
      <c r="JIZ56" s="324"/>
      <c r="JJA56" s="324"/>
      <c r="JJB56" s="324"/>
      <c r="JJC56" s="324"/>
      <c r="JJD56" s="324"/>
      <c r="JJE56" s="324"/>
      <c r="JJF56" s="324"/>
      <c r="JJG56" s="324"/>
      <c r="JJH56" s="324"/>
      <c r="JJI56" s="324"/>
      <c r="JJJ56" s="324"/>
      <c r="JJK56" s="324"/>
      <c r="JJL56" s="324"/>
      <c r="JJM56" s="324"/>
      <c r="JJN56" s="324"/>
      <c r="JJO56" s="324"/>
      <c r="JJP56" s="324"/>
      <c r="JJQ56" s="324"/>
      <c r="JJR56" s="324"/>
      <c r="JJS56" s="324"/>
      <c r="JJT56" s="324"/>
      <c r="JJU56" s="324"/>
      <c r="JJV56" s="324"/>
      <c r="JJW56" s="324"/>
      <c r="JJX56" s="324"/>
      <c r="JJY56" s="324"/>
      <c r="JJZ56" s="324"/>
      <c r="JKA56" s="324"/>
      <c r="JKB56" s="324"/>
      <c r="JKC56" s="324"/>
      <c r="JKD56" s="324"/>
      <c r="JKE56" s="324"/>
      <c r="JKF56" s="324"/>
      <c r="JKG56" s="324"/>
      <c r="JKH56" s="324"/>
      <c r="JKI56" s="324"/>
      <c r="JKJ56" s="324"/>
      <c r="JKK56" s="324"/>
      <c r="JKL56" s="324"/>
      <c r="JKM56" s="324"/>
      <c r="JKN56" s="324"/>
      <c r="JKO56" s="324"/>
      <c r="JKP56" s="324"/>
      <c r="JKQ56" s="324"/>
      <c r="JKR56" s="324"/>
      <c r="JKS56" s="324"/>
      <c r="JKT56" s="324"/>
      <c r="JKU56" s="324"/>
      <c r="JKV56" s="324"/>
      <c r="JKW56" s="324"/>
      <c r="JKX56" s="324"/>
      <c r="JKY56" s="324"/>
      <c r="JKZ56" s="324"/>
      <c r="JLA56" s="324"/>
      <c r="JLB56" s="324"/>
      <c r="JLC56" s="324"/>
      <c r="JLD56" s="324"/>
      <c r="JLE56" s="324"/>
      <c r="JLF56" s="324"/>
      <c r="JLG56" s="324"/>
      <c r="JLH56" s="324"/>
      <c r="JLI56" s="324"/>
      <c r="JLJ56" s="324"/>
      <c r="JLK56" s="324"/>
      <c r="JLL56" s="324"/>
      <c r="JLM56" s="324"/>
      <c r="JLN56" s="324"/>
      <c r="JLO56" s="324"/>
      <c r="JLP56" s="324"/>
      <c r="JLQ56" s="324"/>
      <c r="JLR56" s="324"/>
      <c r="JLS56" s="324"/>
      <c r="JLT56" s="324"/>
      <c r="JLU56" s="324"/>
      <c r="JLV56" s="324"/>
      <c r="JLW56" s="324"/>
      <c r="JLX56" s="324"/>
      <c r="JLY56" s="324"/>
      <c r="JLZ56" s="324"/>
      <c r="JMA56" s="324"/>
      <c r="JMB56" s="324"/>
      <c r="JMC56" s="324"/>
      <c r="JMD56" s="324"/>
      <c r="JME56" s="324"/>
      <c r="JMF56" s="324"/>
      <c r="JMG56" s="324"/>
      <c r="JMH56" s="324"/>
      <c r="JMI56" s="324"/>
      <c r="JMJ56" s="324"/>
      <c r="JMK56" s="324"/>
      <c r="JML56" s="324"/>
      <c r="JMM56" s="324"/>
      <c r="JMN56" s="324"/>
      <c r="JMO56" s="324"/>
      <c r="JMP56" s="324"/>
      <c r="JMQ56" s="324"/>
      <c r="JMR56" s="324"/>
      <c r="JMS56" s="324"/>
      <c r="JMT56" s="324"/>
      <c r="JMU56" s="324"/>
      <c r="JMV56" s="324"/>
      <c r="JMW56" s="324"/>
      <c r="JMX56" s="324"/>
      <c r="JMY56" s="324"/>
      <c r="JMZ56" s="324"/>
      <c r="JNA56" s="324"/>
      <c r="JNB56" s="324"/>
      <c r="JNC56" s="324"/>
      <c r="JND56" s="324"/>
      <c r="JNE56" s="324"/>
      <c r="JNF56" s="324"/>
      <c r="JNG56" s="324"/>
      <c r="JNH56" s="324"/>
      <c r="JNI56" s="324"/>
      <c r="JNJ56" s="324"/>
      <c r="JNK56" s="324"/>
      <c r="JNL56" s="324"/>
      <c r="JNM56" s="324"/>
      <c r="JNN56" s="324"/>
      <c r="JNO56" s="324"/>
      <c r="JNP56" s="324"/>
      <c r="JNQ56" s="324"/>
      <c r="JNR56" s="324"/>
      <c r="JNS56" s="324"/>
      <c r="JNT56" s="324"/>
      <c r="JNU56" s="324"/>
      <c r="JNV56" s="324"/>
      <c r="JNW56" s="324"/>
      <c r="JNX56" s="324"/>
      <c r="JNY56" s="324"/>
      <c r="JNZ56" s="324"/>
      <c r="JOA56" s="324"/>
      <c r="JOB56" s="324"/>
      <c r="JOC56" s="324"/>
      <c r="JOD56" s="324"/>
      <c r="JOE56" s="324"/>
      <c r="JOF56" s="324"/>
      <c r="JOG56" s="324"/>
      <c r="JOH56" s="324"/>
      <c r="JOI56" s="324"/>
      <c r="JOJ56" s="324"/>
      <c r="JOK56" s="324"/>
      <c r="JOL56" s="324"/>
      <c r="JOM56" s="324"/>
      <c r="JON56" s="324"/>
      <c r="JOO56" s="324"/>
      <c r="JOP56" s="324"/>
      <c r="JOQ56" s="324"/>
      <c r="JOR56" s="324"/>
      <c r="JOS56" s="324"/>
      <c r="JOT56" s="324"/>
      <c r="JOU56" s="324"/>
      <c r="JOV56" s="324"/>
      <c r="JOW56" s="324"/>
      <c r="JOX56" s="324"/>
      <c r="JOY56" s="324"/>
      <c r="JOZ56" s="324"/>
      <c r="JPA56" s="324"/>
      <c r="JPB56" s="324"/>
      <c r="JPC56" s="324"/>
      <c r="JPD56" s="324"/>
      <c r="JPE56" s="324"/>
      <c r="JPF56" s="324"/>
      <c r="JPG56" s="324"/>
      <c r="JPH56" s="324"/>
      <c r="JPI56" s="324"/>
      <c r="JPJ56" s="324"/>
      <c r="JPK56" s="324"/>
      <c r="JPL56" s="324"/>
      <c r="JPM56" s="324"/>
      <c r="JPN56" s="324"/>
      <c r="JPO56" s="324"/>
      <c r="JPP56" s="324"/>
      <c r="JPQ56" s="324"/>
      <c r="JPR56" s="324"/>
      <c r="JPS56" s="324"/>
      <c r="JPT56" s="324"/>
      <c r="JPU56" s="324"/>
      <c r="JPV56" s="324"/>
      <c r="JPW56" s="324"/>
      <c r="JPX56" s="324"/>
      <c r="JPY56" s="324"/>
      <c r="JPZ56" s="324"/>
      <c r="JQA56" s="324"/>
      <c r="JQB56" s="324"/>
      <c r="JQC56" s="324"/>
      <c r="JQD56" s="324"/>
      <c r="JQE56" s="324"/>
      <c r="JQF56" s="324"/>
      <c r="JQG56" s="324"/>
      <c r="JQH56" s="324"/>
      <c r="JQI56" s="324"/>
      <c r="JQJ56" s="324"/>
      <c r="JQK56" s="324"/>
      <c r="JQL56" s="324"/>
      <c r="JQM56" s="324"/>
      <c r="JQN56" s="324"/>
      <c r="JQO56" s="324"/>
      <c r="JQP56" s="324"/>
      <c r="JQQ56" s="324"/>
      <c r="JQR56" s="324"/>
      <c r="JQS56" s="324"/>
      <c r="JQT56" s="324"/>
      <c r="JQU56" s="324"/>
      <c r="JQV56" s="324"/>
      <c r="JQW56" s="324"/>
      <c r="JQX56" s="324"/>
      <c r="JQY56" s="324"/>
      <c r="JQZ56" s="324"/>
      <c r="JRA56" s="324"/>
      <c r="JRB56" s="324"/>
      <c r="JRC56" s="324"/>
      <c r="JRD56" s="324"/>
      <c r="JRE56" s="324"/>
      <c r="JRF56" s="324"/>
      <c r="JRG56" s="324"/>
      <c r="JRH56" s="324"/>
      <c r="JRI56" s="324"/>
      <c r="JRJ56" s="324"/>
      <c r="JRK56" s="324"/>
      <c r="JRL56" s="324"/>
      <c r="JRM56" s="324"/>
      <c r="JRN56" s="324"/>
      <c r="JRO56" s="324"/>
      <c r="JRP56" s="324"/>
      <c r="JRQ56" s="324"/>
      <c r="JRR56" s="324"/>
      <c r="JRS56" s="324"/>
      <c r="JRT56" s="324"/>
      <c r="JRU56" s="324"/>
      <c r="JRV56" s="324"/>
      <c r="JRW56" s="324"/>
      <c r="JRX56" s="324"/>
      <c r="JRY56" s="324"/>
      <c r="JRZ56" s="324"/>
      <c r="JSA56" s="324"/>
      <c r="JSB56" s="324"/>
      <c r="JSC56" s="324"/>
      <c r="JSD56" s="324"/>
      <c r="JSE56" s="324"/>
      <c r="JSF56" s="324"/>
      <c r="JSG56" s="324"/>
      <c r="JSH56" s="324"/>
      <c r="JSI56" s="324"/>
      <c r="JSJ56" s="324"/>
      <c r="JSK56" s="324"/>
      <c r="JSL56" s="324"/>
      <c r="JSM56" s="324"/>
      <c r="JSN56" s="324"/>
      <c r="JSO56" s="324"/>
      <c r="JSP56" s="324"/>
      <c r="JSQ56" s="324"/>
      <c r="JSR56" s="324"/>
      <c r="JSS56" s="324"/>
      <c r="JST56" s="324"/>
      <c r="JSU56" s="324"/>
      <c r="JSV56" s="324"/>
      <c r="JSW56" s="324"/>
      <c r="JSX56" s="324"/>
      <c r="JSY56" s="324"/>
      <c r="JSZ56" s="324"/>
      <c r="JTA56" s="324"/>
      <c r="JTB56" s="324"/>
      <c r="JTC56" s="324"/>
      <c r="JTD56" s="324"/>
      <c r="JTE56" s="324"/>
      <c r="JTF56" s="324"/>
      <c r="JTG56" s="324"/>
      <c r="JTH56" s="324"/>
      <c r="JTI56" s="324"/>
      <c r="JTJ56" s="324"/>
      <c r="JTK56" s="324"/>
      <c r="JTL56" s="324"/>
      <c r="JTM56" s="324"/>
      <c r="JTN56" s="324"/>
      <c r="JTO56" s="324"/>
      <c r="JTP56" s="324"/>
      <c r="JTQ56" s="324"/>
      <c r="JTR56" s="324"/>
      <c r="JTS56" s="324"/>
      <c r="JTT56" s="324"/>
      <c r="JTU56" s="324"/>
      <c r="JTV56" s="324"/>
      <c r="JTW56" s="324"/>
      <c r="JTX56" s="324"/>
      <c r="JTY56" s="324"/>
      <c r="JTZ56" s="324"/>
      <c r="JUA56" s="324"/>
      <c r="JUB56" s="324"/>
      <c r="JUC56" s="324"/>
      <c r="JUD56" s="324"/>
      <c r="JUE56" s="324"/>
      <c r="JUF56" s="324"/>
      <c r="JUG56" s="324"/>
      <c r="JUH56" s="324"/>
      <c r="JUI56" s="324"/>
      <c r="JUJ56" s="324"/>
      <c r="JUK56" s="324"/>
      <c r="JUL56" s="324"/>
      <c r="JUM56" s="324"/>
      <c r="JUN56" s="324"/>
      <c r="JUO56" s="324"/>
      <c r="JUP56" s="324"/>
      <c r="JUQ56" s="324"/>
      <c r="JUR56" s="324"/>
      <c r="JUS56" s="324"/>
      <c r="JUT56" s="324"/>
      <c r="JUU56" s="324"/>
      <c r="JUV56" s="324"/>
      <c r="JUW56" s="324"/>
      <c r="JUX56" s="324"/>
      <c r="JUY56" s="324"/>
      <c r="JUZ56" s="324"/>
      <c r="JVA56" s="324"/>
      <c r="JVB56" s="324"/>
      <c r="JVC56" s="324"/>
      <c r="JVD56" s="324"/>
      <c r="JVE56" s="324"/>
      <c r="JVF56" s="324"/>
      <c r="JVG56" s="324"/>
      <c r="JVH56" s="324"/>
      <c r="JVI56" s="324"/>
      <c r="JVJ56" s="324"/>
      <c r="JVK56" s="324"/>
      <c r="JVL56" s="324"/>
      <c r="JVM56" s="324"/>
      <c r="JVN56" s="324"/>
      <c r="JVO56" s="324"/>
      <c r="JVP56" s="324"/>
      <c r="JVQ56" s="324"/>
      <c r="JVR56" s="324"/>
      <c r="JVS56" s="324"/>
      <c r="JVT56" s="324"/>
      <c r="JVU56" s="324"/>
      <c r="JVV56" s="324"/>
      <c r="JVW56" s="324"/>
      <c r="JVX56" s="324"/>
      <c r="JVY56" s="324"/>
      <c r="JVZ56" s="324"/>
      <c r="JWA56" s="324"/>
      <c r="JWB56" s="324"/>
      <c r="JWC56" s="324"/>
      <c r="JWD56" s="324"/>
      <c r="JWE56" s="324"/>
      <c r="JWF56" s="324"/>
      <c r="JWG56" s="324"/>
      <c r="JWH56" s="324"/>
      <c r="JWI56" s="324"/>
      <c r="JWJ56" s="324"/>
      <c r="JWK56" s="324"/>
      <c r="JWL56" s="324"/>
      <c r="JWM56" s="324"/>
      <c r="JWN56" s="324"/>
      <c r="JWO56" s="324"/>
      <c r="JWP56" s="324"/>
      <c r="JWQ56" s="324"/>
      <c r="JWR56" s="324"/>
      <c r="JWS56" s="324"/>
      <c r="JWT56" s="324"/>
      <c r="JWU56" s="324"/>
      <c r="JWV56" s="324"/>
      <c r="JWW56" s="324"/>
      <c r="JWX56" s="324"/>
      <c r="JWY56" s="324"/>
      <c r="JWZ56" s="324"/>
      <c r="JXA56" s="324"/>
      <c r="JXB56" s="324"/>
      <c r="JXC56" s="324"/>
      <c r="JXD56" s="324"/>
      <c r="JXE56" s="324"/>
      <c r="JXF56" s="324"/>
      <c r="JXG56" s="324"/>
      <c r="JXH56" s="324"/>
      <c r="JXI56" s="324"/>
      <c r="JXJ56" s="324"/>
      <c r="JXK56" s="324"/>
      <c r="JXL56" s="324"/>
      <c r="JXM56" s="324"/>
      <c r="JXN56" s="324"/>
      <c r="JXO56" s="324"/>
      <c r="JXP56" s="324"/>
      <c r="JXQ56" s="324"/>
      <c r="JXR56" s="324"/>
      <c r="JXS56" s="324"/>
      <c r="JXT56" s="324"/>
      <c r="JXU56" s="324"/>
      <c r="JXV56" s="324"/>
      <c r="JXW56" s="324"/>
      <c r="JXX56" s="324"/>
      <c r="JXY56" s="324"/>
      <c r="JXZ56" s="324"/>
      <c r="JYA56" s="324"/>
      <c r="JYB56" s="324"/>
      <c r="JYC56" s="324"/>
      <c r="JYD56" s="324"/>
      <c r="JYE56" s="324"/>
      <c r="JYF56" s="324"/>
      <c r="JYG56" s="324"/>
      <c r="JYH56" s="324"/>
      <c r="JYI56" s="324"/>
      <c r="JYJ56" s="324"/>
      <c r="JYK56" s="324"/>
      <c r="JYL56" s="324"/>
      <c r="JYM56" s="324"/>
      <c r="JYN56" s="324"/>
      <c r="JYO56" s="324"/>
      <c r="JYP56" s="324"/>
      <c r="JYQ56" s="324"/>
      <c r="JYR56" s="324"/>
      <c r="JYS56" s="324"/>
      <c r="JYT56" s="324"/>
      <c r="JYU56" s="324"/>
      <c r="JYV56" s="324"/>
      <c r="JYW56" s="324"/>
      <c r="JYX56" s="324"/>
      <c r="JYY56" s="324"/>
      <c r="JYZ56" s="324"/>
      <c r="JZA56" s="324"/>
      <c r="JZB56" s="324"/>
      <c r="JZC56" s="324"/>
      <c r="JZD56" s="324"/>
      <c r="JZE56" s="324"/>
      <c r="JZF56" s="324"/>
      <c r="JZG56" s="324"/>
      <c r="JZH56" s="324"/>
      <c r="JZI56" s="324"/>
      <c r="JZJ56" s="324"/>
      <c r="JZK56" s="324"/>
      <c r="JZL56" s="324"/>
      <c r="JZM56" s="324"/>
      <c r="JZN56" s="324"/>
      <c r="JZO56" s="324"/>
      <c r="JZP56" s="324"/>
      <c r="JZQ56" s="324"/>
      <c r="JZR56" s="324"/>
      <c r="JZS56" s="324"/>
      <c r="JZT56" s="324"/>
      <c r="JZU56" s="324"/>
      <c r="JZV56" s="324"/>
      <c r="JZW56" s="324"/>
      <c r="JZX56" s="324"/>
      <c r="JZY56" s="324"/>
      <c r="JZZ56" s="324"/>
      <c r="KAA56" s="324"/>
      <c r="KAB56" s="324"/>
      <c r="KAC56" s="324"/>
      <c r="KAD56" s="324"/>
      <c r="KAE56" s="324"/>
      <c r="KAF56" s="324"/>
      <c r="KAG56" s="324"/>
      <c r="KAH56" s="324"/>
      <c r="KAI56" s="324"/>
      <c r="KAJ56" s="324"/>
      <c r="KAK56" s="324"/>
      <c r="KAL56" s="324"/>
      <c r="KAM56" s="324"/>
      <c r="KAN56" s="324"/>
      <c r="KAO56" s="324"/>
      <c r="KAP56" s="324"/>
      <c r="KAQ56" s="324"/>
      <c r="KAR56" s="324"/>
      <c r="KAS56" s="324"/>
      <c r="KAT56" s="324"/>
      <c r="KAU56" s="324"/>
      <c r="KAV56" s="324"/>
      <c r="KAW56" s="324"/>
      <c r="KAX56" s="324"/>
      <c r="KAY56" s="324"/>
      <c r="KAZ56" s="324"/>
      <c r="KBA56" s="324"/>
      <c r="KBB56" s="324"/>
      <c r="KBC56" s="324"/>
      <c r="KBD56" s="324"/>
      <c r="KBE56" s="324"/>
      <c r="KBF56" s="324"/>
      <c r="KBG56" s="324"/>
      <c r="KBH56" s="324"/>
      <c r="KBI56" s="324"/>
      <c r="KBJ56" s="324"/>
      <c r="KBK56" s="324"/>
      <c r="KBL56" s="324"/>
      <c r="KBM56" s="324"/>
      <c r="KBN56" s="324"/>
      <c r="KBO56" s="324"/>
      <c r="KBP56" s="324"/>
      <c r="KBQ56" s="324"/>
      <c r="KBR56" s="324"/>
      <c r="KBS56" s="324"/>
      <c r="KBT56" s="324"/>
      <c r="KBU56" s="324"/>
      <c r="KBV56" s="324"/>
      <c r="KBW56" s="324"/>
      <c r="KBX56" s="324"/>
      <c r="KBY56" s="324"/>
      <c r="KBZ56" s="324"/>
      <c r="KCA56" s="324"/>
      <c r="KCB56" s="324"/>
      <c r="KCC56" s="324"/>
      <c r="KCD56" s="324"/>
      <c r="KCE56" s="324"/>
      <c r="KCF56" s="324"/>
      <c r="KCG56" s="324"/>
      <c r="KCH56" s="324"/>
      <c r="KCI56" s="324"/>
      <c r="KCJ56" s="324"/>
      <c r="KCK56" s="324"/>
      <c r="KCL56" s="324"/>
      <c r="KCM56" s="324"/>
      <c r="KCN56" s="324"/>
      <c r="KCO56" s="324"/>
      <c r="KCP56" s="324"/>
      <c r="KCQ56" s="324"/>
      <c r="KCR56" s="324"/>
      <c r="KCS56" s="324"/>
      <c r="KCT56" s="324"/>
      <c r="KCU56" s="324"/>
      <c r="KCV56" s="324"/>
      <c r="KCW56" s="324"/>
      <c r="KCX56" s="324"/>
      <c r="KCY56" s="324"/>
      <c r="KCZ56" s="324"/>
      <c r="KDA56" s="324"/>
      <c r="KDB56" s="324"/>
      <c r="KDC56" s="324"/>
      <c r="KDD56" s="324"/>
      <c r="KDE56" s="324"/>
      <c r="KDF56" s="324"/>
      <c r="KDG56" s="324"/>
      <c r="KDH56" s="324"/>
      <c r="KDI56" s="324"/>
      <c r="KDJ56" s="324"/>
      <c r="KDK56" s="324"/>
      <c r="KDL56" s="324"/>
      <c r="KDM56" s="324"/>
      <c r="KDN56" s="324"/>
      <c r="KDO56" s="324"/>
      <c r="KDP56" s="324"/>
      <c r="KDQ56" s="324"/>
      <c r="KDR56" s="324"/>
      <c r="KDS56" s="324"/>
      <c r="KDT56" s="324"/>
      <c r="KDU56" s="324"/>
      <c r="KDV56" s="324"/>
      <c r="KDW56" s="324"/>
      <c r="KDX56" s="324"/>
      <c r="KDY56" s="324"/>
      <c r="KDZ56" s="324"/>
      <c r="KEA56" s="324"/>
      <c r="KEB56" s="324"/>
      <c r="KEC56" s="324"/>
      <c r="KED56" s="324"/>
      <c r="KEE56" s="324"/>
      <c r="KEF56" s="324"/>
      <c r="KEG56" s="324"/>
      <c r="KEH56" s="324"/>
      <c r="KEI56" s="324"/>
      <c r="KEJ56" s="324"/>
      <c r="KEK56" s="324"/>
      <c r="KEL56" s="324"/>
      <c r="KEM56" s="324"/>
      <c r="KEN56" s="324"/>
      <c r="KEO56" s="324"/>
      <c r="KEP56" s="324"/>
      <c r="KEQ56" s="324"/>
      <c r="KER56" s="324"/>
      <c r="KES56" s="324"/>
      <c r="KET56" s="324"/>
      <c r="KEU56" s="324"/>
      <c r="KEV56" s="324"/>
      <c r="KEW56" s="324"/>
      <c r="KEX56" s="324"/>
      <c r="KEY56" s="324"/>
      <c r="KEZ56" s="324"/>
      <c r="KFA56" s="324"/>
      <c r="KFB56" s="324"/>
      <c r="KFC56" s="324"/>
      <c r="KFD56" s="324"/>
      <c r="KFE56" s="324"/>
      <c r="KFF56" s="324"/>
      <c r="KFG56" s="324"/>
      <c r="KFH56" s="324"/>
      <c r="KFI56" s="324"/>
      <c r="KFJ56" s="324"/>
      <c r="KFK56" s="324"/>
      <c r="KFL56" s="324"/>
      <c r="KFM56" s="324"/>
      <c r="KFN56" s="324"/>
      <c r="KFO56" s="324"/>
      <c r="KFP56" s="324"/>
      <c r="KFQ56" s="324"/>
      <c r="KFR56" s="324"/>
      <c r="KFS56" s="324"/>
      <c r="KFT56" s="324"/>
      <c r="KFU56" s="324"/>
      <c r="KFV56" s="324"/>
      <c r="KFW56" s="324"/>
      <c r="KFX56" s="324"/>
      <c r="KFY56" s="324"/>
      <c r="KFZ56" s="324"/>
      <c r="KGA56" s="324"/>
      <c r="KGB56" s="324"/>
      <c r="KGC56" s="324"/>
      <c r="KGD56" s="324"/>
      <c r="KGE56" s="324"/>
      <c r="KGF56" s="324"/>
      <c r="KGG56" s="324"/>
      <c r="KGH56" s="324"/>
      <c r="KGI56" s="324"/>
      <c r="KGJ56" s="324"/>
      <c r="KGK56" s="324"/>
      <c r="KGL56" s="324"/>
      <c r="KGM56" s="324"/>
      <c r="KGN56" s="324"/>
      <c r="KGO56" s="324"/>
      <c r="KGP56" s="324"/>
      <c r="KGQ56" s="324"/>
      <c r="KGR56" s="324"/>
      <c r="KGS56" s="324"/>
      <c r="KGT56" s="324"/>
      <c r="KGU56" s="324"/>
      <c r="KGV56" s="324"/>
      <c r="KGW56" s="324"/>
      <c r="KGX56" s="324"/>
      <c r="KGY56" s="324"/>
      <c r="KGZ56" s="324"/>
      <c r="KHA56" s="324"/>
      <c r="KHB56" s="324"/>
      <c r="KHC56" s="324"/>
      <c r="KHD56" s="324"/>
      <c r="KHE56" s="324"/>
      <c r="KHF56" s="324"/>
      <c r="KHG56" s="324"/>
      <c r="KHH56" s="324"/>
      <c r="KHI56" s="324"/>
      <c r="KHJ56" s="324"/>
      <c r="KHK56" s="324"/>
      <c r="KHL56" s="324"/>
      <c r="KHM56" s="324"/>
      <c r="KHN56" s="324"/>
      <c r="KHO56" s="324"/>
      <c r="KHP56" s="324"/>
      <c r="KHQ56" s="324"/>
      <c r="KHR56" s="324"/>
      <c r="KHS56" s="324"/>
      <c r="KHT56" s="324"/>
      <c r="KHU56" s="324"/>
      <c r="KHV56" s="324"/>
      <c r="KHW56" s="324"/>
      <c r="KHX56" s="324"/>
      <c r="KHY56" s="324"/>
      <c r="KHZ56" s="324"/>
      <c r="KIA56" s="324"/>
      <c r="KIB56" s="324"/>
      <c r="KIC56" s="324"/>
      <c r="KID56" s="324"/>
      <c r="KIE56" s="324"/>
      <c r="KIF56" s="324"/>
      <c r="KIG56" s="324"/>
      <c r="KIH56" s="324"/>
      <c r="KII56" s="324"/>
      <c r="KIJ56" s="324"/>
      <c r="KIK56" s="324"/>
      <c r="KIL56" s="324"/>
      <c r="KIM56" s="324"/>
      <c r="KIN56" s="324"/>
      <c r="KIO56" s="324"/>
      <c r="KIP56" s="324"/>
      <c r="KIQ56" s="324"/>
      <c r="KIR56" s="324"/>
      <c r="KIS56" s="324"/>
      <c r="KIT56" s="324"/>
      <c r="KIU56" s="324"/>
      <c r="KIV56" s="324"/>
      <c r="KIW56" s="324"/>
      <c r="KIX56" s="324"/>
      <c r="KIY56" s="324"/>
      <c r="KIZ56" s="324"/>
      <c r="KJA56" s="324"/>
      <c r="KJB56" s="324"/>
      <c r="KJC56" s="324"/>
      <c r="KJD56" s="324"/>
      <c r="KJE56" s="324"/>
      <c r="KJF56" s="324"/>
      <c r="KJG56" s="324"/>
      <c r="KJH56" s="324"/>
      <c r="KJI56" s="324"/>
      <c r="KJJ56" s="324"/>
      <c r="KJK56" s="324"/>
      <c r="KJL56" s="324"/>
      <c r="KJM56" s="324"/>
      <c r="KJN56" s="324"/>
      <c r="KJO56" s="324"/>
      <c r="KJP56" s="324"/>
      <c r="KJQ56" s="324"/>
      <c r="KJR56" s="324"/>
      <c r="KJS56" s="324"/>
      <c r="KJT56" s="324"/>
      <c r="KJU56" s="324"/>
      <c r="KJV56" s="324"/>
      <c r="KJW56" s="324"/>
      <c r="KJX56" s="324"/>
      <c r="KJY56" s="324"/>
      <c r="KJZ56" s="324"/>
      <c r="KKA56" s="324"/>
      <c r="KKB56" s="324"/>
      <c r="KKC56" s="324"/>
      <c r="KKD56" s="324"/>
      <c r="KKE56" s="324"/>
      <c r="KKF56" s="324"/>
      <c r="KKG56" s="324"/>
      <c r="KKH56" s="324"/>
      <c r="KKI56" s="324"/>
      <c r="KKJ56" s="324"/>
      <c r="KKK56" s="324"/>
      <c r="KKL56" s="324"/>
      <c r="KKM56" s="324"/>
      <c r="KKN56" s="324"/>
      <c r="KKO56" s="324"/>
      <c r="KKP56" s="324"/>
      <c r="KKQ56" s="324"/>
      <c r="KKR56" s="324"/>
      <c r="KKS56" s="324"/>
      <c r="KKT56" s="324"/>
      <c r="KKU56" s="324"/>
      <c r="KKV56" s="324"/>
      <c r="KKW56" s="324"/>
      <c r="KKX56" s="324"/>
      <c r="KKY56" s="324"/>
      <c r="KKZ56" s="324"/>
      <c r="KLA56" s="324"/>
      <c r="KLB56" s="324"/>
      <c r="KLC56" s="324"/>
      <c r="KLD56" s="324"/>
      <c r="KLE56" s="324"/>
      <c r="KLF56" s="324"/>
      <c r="KLG56" s="324"/>
      <c r="KLH56" s="324"/>
      <c r="KLI56" s="324"/>
      <c r="KLJ56" s="324"/>
      <c r="KLK56" s="324"/>
      <c r="KLL56" s="324"/>
      <c r="KLM56" s="324"/>
      <c r="KLN56" s="324"/>
      <c r="KLO56" s="324"/>
      <c r="KLP56" s="324"/>
      <c r="KLQ56" s="324"/>
      <c r="KLR56" s="324"/>
      <c r="KLS56" s="324"/>
      <c r="KLT56" s="324"/>
      <c r="KLU56" s="324"/>
      <c r="KLV56" s="324"/>
      <c r="KLW56" s="324"/>
      <c r="KLX56" s="324"/>
      <c r="KLY56" s="324"/>
      <c r="KLZ56" s="324"/>
      <c r="KMA56" s="324"/>
      <c r="KMB56" s="324"/>
      <c r="KMC56" s="324"/>
      <c r="KMD56" s="324"/>
      <c r="KME56" s="324"/>
      <c r="KMF56" s="324"/>
      <c r="KMG56" s="324"/>
      <c r="KMH56" s="324"/>
      <c r="KMI56" s="324"/>
      <c r="KMJ56" s="324"/>
      <c r="KMK56" s="324"/>
      <c r="KML56" s="324"/>
      <c r="KMM56" s="324"/>
      <c r="KMN56" s="324"/>
      <c r="KMO56" s="324"/>
      <c r="KMP56" s="324"/>
      <c r="KMQ56" s="324"/>
      <c r="KMR56" s="324"/>
      <c r="KMS56" s="324"/>
      <c r="KMT56" s="324"/>
      <c r="KMU56" s="324"/>
      <c r="KMV56" s="324"/>
      <c r="KMW56" s="324"/>
      <c r="KMX56" s="324"/>
      <c r="KMY56" s="324"/>
      <c r="KMZ56" s="324"/>
      <c r="KNA56" s="324"/>
      <c r="KNB56" s="324"/>
      <c r="KNC56" s="324"/>
      <c r="KND56" s="324"/>
      <c r="KNE56" s="324"/>
      <c r="KNF56" s="324"/>
      <c r="KNG56" s="324"/>
      <c r="KNH56" s="324"/>
      <c r="KNI56" s="324"/>
      <c r="KNJ56" s="324"/>
      <c r="KNK56" s="324"/>
      <c r="KNL56" s="324"/>
      <c r="KNM56" s="324"/>
      <c r="KNN56" s="324"/>
      <c r="KNO56" s="324"/>
      <c r="KNP56" s="324"/>
      <c r="KNQ56" s="324"/>
      <c r="KNR56" s="324"/>
      <c r="KNS56" s="324"/>
      <c r="KNT56" s="324"/>
      <c r="KNU56" s="324"/>
      <c r="KNV56" s="324"/>
      <c r="KNW56" s="324"/>
      <c r="KNX56" s="324"/>
      <c r="KNY56" s="324"/>
      <c r="KNZ56" s="324"/>
      <c r="KOA56" s="324"/>
      <c r="KOB56" s="324"/>
      <c r="KOC56" s="324"/>
      <c r="KOD56" s="324"/>
      <c r="KOE56" s="324"/>
      <c r="KOF56" s="324"/>
      <c r="KOG56" s="324"/>
      <c r="KOH56" s="324"/>
      <c r="KOI56" s="324"/>
      <c r="KOJ56" s="324"/>
      <c r="KOK56" s="324"/>
      <c r="KOL56" s="324"/>
      <c r="KOM56" s="324"/>
      <c r="KON56" s="324"/>
      <c r="KOO56" s="324"/>
      <c r="KOP56" s="324"/>
      <c r="KOQ56" s="324"/>
      <c r="KOR56" s="324"/>
      <c r="KOS56" s="324"/>
      <c r="KOT56" s="324"/>
      <c r="KOU56" s="324"/>
      <c r="KOV56" s="324"/>
      <c r="KOW56" s="324"/>
      <c r="KOX56" s="324"/>
      <c r="KOY56" s="324"/>
      <c r="KOZ56" s="324"/>
      <c r="KPA56" s="324"/>
      <c r="KPB56" s="324"/>
      <c r="KPC56" s="324"/>
      <c r="KPD56" s="324"/>
      <c r="KPE56" s="324"/>
      <c r="KPF56" s="324"/>
      <c r="KPG56" s="324"/>
      <c r="KPH56" s="324"/>
      <c r="KPI56" s="324"/>
      <c r="KPJ56" s="324"/>
      <c r="KPK56" s="324"/>
      <c r="KPL56" s="324"/>
      <c r="KPM56" s="324"/>
      <c r="KPN56" s="324"/>
      <c r="KPO56" s="324"/>
      <c r="KPP56" s="324"/>
      <c r="KPQ56" s="324"/>
      <c r="KPR56" s="324"/>
      <c r="KPS56" s="324"/>
      <c r="KPT56" s="324"/>
      <c r="KPU56" s="324"/>
      <c r="KPV56" s="324"/>
      <c r="KPW56" s="324"/>
      <c r="KPX56" s="324"/>
      <c r="KPY56" s="324"/>
      <c r="KPZ56" s="324"/>
      <c r="KQA56" s="324"/>
      <c r="KQB56" s="324"/>
      <c r="KQC56" s="324"/>
      <c r="KQD56" s="324"/>
      <c r="KQE56" s="324"/>
      <c r="KQF56" s="324"/>
      <c r="KQG56" s="324"/>
      <c r="KQH56" s="324"/>
      <c r="KQI56" s="324"/>
      <c r="KQJ56" s="324"/>
      <c r="KQK56" s="324"/>
      <c r="KQL56" s="324"/>
      <c r="KQM56" s="324"/>
      <c r="KQN56" s="324"/>
      <c r="KQO56" s="324"/>
      <c r="KQP56" s="324"/>
      <c r="KQQ56" s="324"/>
      <c r="KQR56" s="324"/>
      <c r="KQS56" s="324"/>
      <c r="KQT56" s="324"/>
      <c r="KQU56" s="324"/>
      <c r="KQV56" s="324"/>
      <c r="KQW56" s="324"/>
      <c r="KQX56" s="324"/>
      <c r="KQY56" s="324"/>
      <c r="KQZ56" s="324"/>
      <c r="KRA56" s="324"/>
      <c r="KRB56" s="324"/>
      <c r="KRC56" s="324"/>
      <c r="KRD56" s="324"/>
      <c r="KRE56" s="324"/>
      <c r="KRF56" s="324"/>
      <c r="KRG56" s="324"/>
      <c r="KRH56" s="324"/>
      <c r="KRI56" s="324"/>
      <c r="KRJ56" s="324"/>
      <c r="KRK56" s="324"/>
      <c r="KRL56" s="324"/>
      <c r="KRM56" s="324"/>
      <c r="KRN56" s="324"/>
      <c r="KRO56" s="324"/>
      <c r="KRP56" s="324"/>
      <c r="KRQ56" s="324"/>
      <c r="KRR56" s="324"/>
      <c r="KRS56" s="324"/>
      <c r="KRT56" s="324"/>
      <c r="KRU56" s="324"/>
      <c r="KRV56" s="324"/>
      <c r="KRW56" s="324"/>
      <c r="KRX56" s="324"/>
      <c r="KRY56" s="324"/>
      <c r="KRZ56" s="324"/>
      <c r="KSA56" s="324"/>
      <c r="KSB56" s="324"/>
      <c r="KSC56" s="324"/>
      <c r="KSD56" s="324"/>
      <c r="KSE56" s="324"/>
      <c r="KSF56" s="324"/>
      <c r="KSG56" s="324"/>
      <c r="KSH56" s="324"/>
      <c r="KSI56" s="324"/>
      <c r="KSJ56" s="324"/>
      <c r="KSK56" s="324"/>
      <c r="KSL56" s="324"/>
      <c r="KSM56" s="324"/>
      <c r="KSN56" s="324"/>
      <c r="KSO56" s="324"/>
      <c r="KSP56" s="324"/>
      <c r="KSQ56" s="324"/>
      <c r="KSR56" s="324"/>
      <c r="KSS56" s="324"/>
      <c r="KST56" s="324"/>
      <c r="KSU56" s="324"/>
      <c r="KSV56" s="324"/>
      <c r="KSW56" s="324"/>
      <c r="KSX56" s="324"/>
      <c r="KSY56" s="324"/>
      <c r="KSZ56" s="324"/>
      <c r="KTA56" s="324"/>
      <c r="KTB56" s="324"/>
      <c r="KTC56" s="324"/>
      <c r="KTD56" s="324"/>
      <c r="KTE56" s="324"/>
      <c r="KTF56" s="324"/>
      <c r="KTG56" s="324"/>
      <c r="KTH56" s="324"/>
      <c r="KTI56" s="324"/>
      <c r="KTJ56" s="324"/>
      <c r="KTK56" s="324"/>
      <c r="KTL56" s="324"/>
      <c r="KTM56" s="324"/>
      <c r="KTN56" s="324"/>
      <c r="KTO56" s="324"/>
      <c r="KTP56" s="324"/>
      <c r="KTQ56" s="324"/>
      <c r="KTR56" s="324"/>
      <c r="KTS56" s="324"/>
      <c r="KTT56" s="324"/>
      <c r="KTU56" s="324"/>
      <c r="KTV56" s="324"/>
      <c r="KTW56" s="324"/>
      <c r="KTX56" s="324"/>
      <c r="KTY56" s="324"/>
      <c r="KTZ56" s="324"/>
      <c r="KUA56" s="324"/>
      <c r="KUB56" s="324"/>
      <c r="KUC56" s="324"/>
      <c r="KUD56" s="324"/>
      <c r="KUE56" s="324"/>
      <c r="KUF56" s="324"/>
      <c r="KUG56" s="324"/>
      <c r="KUH56" s="324"/>
      <c r="KUI56" s="324"/>
      <c r="KUJ56" s="324"/>
      <c r="KUK56" s="324"/>
      <c r="KUL56" s="324"/>
      <c r="KUM56" s="324"/>
      <c r="KUN56" s="324"/>
      <c r="KUO56" s="324"/>
      <c r="KUP56" s="324"/>
      <c r="KUQ56" s="324"/>
      <c r="KUR56" s="324"/>
      <c r="KUS56" s="324"/>
      <c r="KUT56" s="324"/>
      <c r="KUU56" s="324"/>
      <c r="KUV56" s="324"/>
      <c r="KUW56" s="324"/>
      <c r="KUX56" s="324"/>
      <c r="KUY56" s="324"/>
      <c r="KUZ56" s="324"/>
      <c r="KVA56" s="324"/>
      <c r="KVB56" s="324"/>
      <c r="KVC56" s="324"/>
      <c r="KVD56" s="324"/>
      <c r="KVE56" s="324"/>
      <c r="KVF56" s="324"/>
      <c r="KVG56" s="324"/>
      <c r="KVH56" s="324"/>
      <c r="KVI56" s="324"/>
      <c r="KVJ56" s="324"/>
      <c r="KVK56" s="324"/>
      <c r="KVL56" s="324"/>
      <c r="KVM56" s="324"/>
      <c r="KVN56" s="324"/>
      <c r="KVO56" s="324"/>
      <c r="KVP56" s="324"/>
      <c r="KVQ56" s="324"/>
      <c r="KVR56" s="324"/>
      <c r="KVS56" s="324"/>
      <c r="KVT56" s="324"/>
      <c r="KVU56" s="324"/>
      <c r="KVV56" s="324"/>
      <c r="KVW56" s="324"/>
      <c r="KVX56" s="324"/>
      <c r="KVY56" s="324"/>
      <c r="KVZ56" s="324"/>
      <c r="KWA56" s="324"/>
      <c r="KWB56" s="324"/>
      <c r="KWC56" s="324"/>
      <c r="KWD56" s="324"/>
      <c r="KWE56" s="324"/>
      <c r="KWF56" s="324"/>
      <c r="KWG56" s="324"/>
      <c r="KWH56" s="324"/>
      <c r="KWI56" s="324"/>
      <c r="KWJ56" s="324"/>
      <c r="KWK56" s="324"/>
      <c r="KWL56" s="324"/>
      <c r="KWM56" s="324"/>
      <c r="KWN56" s="324"/>
      <c r="KWO56" s="324"/>
      <c r="KWP56" s="324"/>
      <c r="KWQ56" s="324"/>
      <c r="KWR56" s="324"/>
      <c r="KWS56" s="324"/>
      <c r="KWT56" s="324"/>
      <c r="KWU56" s="324"/>
      <c r="KWV56" s="324"/>
      <c r="KWW56" s="324"/>
      <c r="KWX56" s="324"/>
      <c r="KWY56" s="324"/>
      <c r="KWZ56" s="324"/>
      <c r="KXA56" s="324"/>
      <c r="KXB56" s="324"/>
      <c r="KXC56" s="324"/>
      <c r="KXD56" s="324"/>
      <c r="KXE56" s="324"/>
      <c r="KXF56" s="324"/>
      <c r="KXG56" s="324"/>
      <c r="KXH56" s="324"/>
      <c r="KXI56" s="324"/>
      <c r="KXJ56" s="324"/>
      <c r="KXK56" s="324"/>
      <c r="KXL56" s="324"/>
      <c r="KXM56" s="324"/>
      <c r="KXN56" s="324"/>
      <c r="KXO56" s="324"/>
      <c r="KXP56" s="324"/>
      <c r="KXQ56" s="324"/>
      <c r="KXR56" s="324"/>
      <c r="KXS56" s="324"/>
      <c r="KXT56" s="324"/>
      <c r="KXU56" s="324"/>
      <c r="KXV56" s="324"/>
      <c r="KXW56" s="324"/>
      <c r="KXX56" s="324"/>
      <c r="KXY56" s="324"/>
      <c r="KXZ56" s="324"/>
      <c r="KYA56" s="324"/>
      <c r="KYB56" s="324"/>
      <c r="KYC56" s="324"/>
      <c r="KYD56" s="324"/>
      <c r="KYE56" s="324"/>
      <c r="KYF56" s="324"/>
      <c r="KYG56" s="324"/>
      <c r="KYH56" s="324"/>
      <c r="KYI56" s="324"/>
      <c r="KYJ56" s="324"/>
      <c r="KYK56" s="324"/>
      <c r="KYL56" s="324"/>
      <c r="KYM56" s="324"/>
      <c r="KYN56" s="324"/>
      <c r="KYO56" s="324"/>
      <c r="KYP56" s="324"/>
      <c r="KYQ56" s="324"/>
      <c r="KYR56" s="324"/>
      <c r="KYS56" s="324"/>
      <c r="KYT56" s="324"/>
      <c r="KYU56" s="324"/>
      <c r="KYV56" s="324"/>
      <c r="KYW56" s="324"/>
      <c r="KYX56" s="324"/>
      <c r="KYY56" s="324"/>
      <c r="KYZ56" s="324"/>
      <c r="KZA56" s="324"/>
      <c r="KZB56" s="324"/>
      <c r="KZC56" s="324"/>
      <c r="KZD56" s="324"/>
      <c r="KZE56" s="324"/>
      <c r="KZF56" s="324"/>
      <c r="KZG56" s="324"/>
      <c r="KZH56" s="324"/>
      <c r="KZI56" s="324"/>
      <c r="KZJ56" s="324"/>
      <c r="KZK56" s="324"/>
      <c r="KZL56" s="324"/>
      <c r="KZM56" s="324"/>
      <c r="KZN56" s="324"/>
      <c r="KZO56" s="324"/>
      <c r="KZP56" s="324"/>
      <c r="KZQ56" s="324"/>
      <c r="KZR56" s="324"/>
      <c r="KZS56" s="324"/>
      <c r="KZT56" s="324"/>
      <c r="KZU56" s="324"/>
      <c r="KZV56" s="324"/>
      <c r="KZW56" s="324"/>
      <c r="KZX56" s="324"/>
      <c r="KZY56" s="324"/>
      <c r="KZZ56" s="324"/>
      <c r="LAA56" s="324"/>
      <c r="LAB56" s="324"/>
      <c r="LAC56" s="324"/>
      <c r="LAD56" s="324"/>
      <c r="LAE56" s="324"/>
      <c r="LAF56" s="324"/>
      <c r="LAG56" s="324"/>
      <c r="LAH56" s="324"/>
      <c r="LAI56" s="324"/>
      <c r="LAJ56" s="324"/>
      <c r="LAK56" s="324"/>
      <c r="LAL56" s="324"/>
      <c r="LAM56" s="324"/>
      <c r="LAN56" s="324"/>
      <c r="LAO56" s="324"/>
      <c r="LAP56" s="324"/>
      <c r="LAQ56" s="324"/>
      <c r="LAR56" s="324"/>
      <c r="LAS56" s="324"/>
      <c r="LAT56" s="324"/>
      <c r="LAU56" s="324"/>
      <c r="LAV56" s="324"/>
      <c r="LAW56" s="324"/>
      <c r="LAX56" s="324"/>
      <c r="LAY56" s="324"/>
      <c r="LAZ56" s="324"/>
      <c r="LBA56" s="324"/>
      <c r="LBB56" s="324"/>
      <c r="LBC56" s="324"/>
      <c r="LBD56" s="324"/>
      <c r="LBE56" s="324"/>
      <c r="LBF56" s="324"/>
      <c r="LBG56" s="324"/>
      <c r="LBH56" s="324"/>
      <c r="LBI56" s="324"/>
      <c r="LBJ56" s="324"/>
      <c r="LBK56" s="324"/>
      <c r="LBL56" s="324"/>
      <c r="LBM56" s="324"/>
      <c r="LBN56" s="324"/>
      <c r="LBO56" s="324"/>
      <c r="LBP56" s="324"/>
      <c r="LBQ56" s="324"/>
      <c r="LBR56" s="324"/>
      <c r="LBS56" s="324"/>
      <c r="LBT56" s="324"/>
      <c r="LBU56" s="324"/>
      <c r="LBV56" s="324"/>
      <c r="LBW56" s="324"/>
      <c r="LBX56" s="324"/>
      <c r="LBY56" s="324"/>
      <c r="LBZ56" s="324"/>
      <c r="LCA56" s="324"/>
      <c r="LCB56" s="324"/>
      <c r="LCC56" s="324"/>
      <c r="LCD56" s="324"/>
      <c r="LCE56" s="324"/>
      <c r="LCF56" s="324"/>
      <c r="LCG56" s="324"/>
      <c r="LCH56" s="324"/>
      <c r="LCI56" s="324"/>
      <c r="LCJ56" s="324"/>
      <c r="LCK56" s="324"/>
      <c r="LCL56" s="324"/>
      <c r="LCM56" s="324"/>
      <c r="LCN56" s="324"/>
      <c r="LCO56" s="324"/>
      <c r="LCP56" s="324"/>
      <c r="LCQ56" s="324"/>
      <c r="LCR56" s="324"/>
      <c r="LCS56" s="324"/>
      <c r="LCT56" s="324"/>
      <c r="LCU56" s="324"/>
      <c r="LCV56" s="324"/>
      <c r="LCW56" s="324"/>
      <c r="LCX56" s="324"/>
      <c r="LCY56" s="324"/>
      <c r="LCZ56" s="324"/>
      <c r="LDA56" s="324"/>
      <c r="LDB56" s="324"/>
      <c r="LDC56" s="324"/>
      <c r="LDD56" s="324"/>
      <c r="LDE56" s="324"/>
      <c r="LDF56" s="324"/>
      <c r="LDG56" s="324"/>
      <c r="LDH56" s="324"/>
      <c r="LDI56" s="324"/>
      <c r="LDJ56" s="324"/>
      <c r="LDK56" s="324"/>
      <c r="LDL56" s="324"/>
      <c r="LDM56" s="324"/>
      <c r="LDN56" s="324"/>
      <c r="LDO56" s="324"/>
      <c r="LDP56" s="324"/>
      <c r="LDQ56" s="324"/>
      <c r="LDR56" s="324"/>
      <c r="LDS56" s="324"/>
      <c r="LDT56" s="324"/>
      <c r="LDU56" s="324"/>
      <c r="LDV56" s="324"/>
      <c r="LDW56" s="324"/>
      <c r="LDX56" s="324"/>
      <c r="LDY56" s="324"/>
      <c r="LDZ56" s="324"/>
      <c r="LEA56" s="324"/>
      <c r="LEB56" s="324"/>
      <c r="LEC56" s="324"/>
      <c r="LED56" s="324"/>
      <c r="LEE56" s="324"/>
      <c r="LEF56" s="324"/>
      <c r="LEG56" s="324"/>
      <c r="LEH56" s="324"/>
      <c r="LEI56" s="324"/>
      <c r="LEJ56" s="324"/>
      <c r="LEK56" s="324"/>
      <c r="LEL56" s="324"/>
      <c r="LEM56" s="324"/>
      <c r="LEN56" s="324"/>
      <c r="LEO56" s="324"/>
      <c r="LEP56" s="324"/>
      <c r="LEQ56" s="324"/>
      <c r="LER56" s="324"/>
      <c r="LES56" s="324"/>
      <c r="LET56" s="324"/>
      <c r="LEU56" s="324"/>
      <c r="LEV56" s="324"/>
      <c r="LEW56" s="324"/>
      <c r="LEX56" s="324"/>
      <c r="LEY56" s="324"/>
      <c r="LEZ56" s="324"/>
      <c r="LFA56" s="324"/>
      <c r="LFB56" s="324"/>
      <c r="LFC56" s="324"/>
      <c r="LFD56" s="324"/>
      <c r="LFE56" s="324"/>
      <c r="LFF56" s="324"/>
      <c r="LFG56" s="324"/>
      <c r="LFH56" s="324"/>
      <c r="LFI56" s="324"/>
      <c r="LFJ56" s="324"/>
      <c r="LFK56" s="324"/>
      <c r="LFL56" s="324"/>
      <c r="LFM56" s="324"/>
      <c r="LFN56" s="324"/>
      <c r="LFO56" s="324"/>
      <c r="LFP56" s="324"/>
      <c r="LFQ56" s="324"/>
      <c r="LFR56" s="324"/>
      <c r="LFS56" s="324"/>
      <c r="LFT56" s="324"/>
      <c r="LFU56" s="324"/>
      <c r="LFV56" s="324"/>
      <c r="LFW56" s="324"/>
      <c r="LFX56" s="324"/>
      <c r="LFY56" s="324"/>
      <c r="LFZ56" s="324"/>
      <c r="LGA56" s="324"/>
      <c r="LGB56" s="324"/>
      <c r="LGC56" s="324"/>
      <c r="LGD56" s="324"/>
      <c r="LGE56" s="324"/>
      <c r="LGF56" s="324"/>
      <c r="LGG56" s="324"/>
      <c r="LGH56" s="324"/>
      <c r="LGI56" s="324"/>
      <c r="LGJ56" s="324"/>
      <c r="LGK56" s="324"/>
      <c r="LGL56" s="324"/>
      <c r="LGM56" s="324"/>
      <c r="LGN56" s="324"/>
      <c r="LGO56" s="324"/>
      <c r="LGP56" s="324"/>
      <c r="LGQ56" s="324"/>
      <c r="LGR56" s="324"/>
      <c r="LGS56" s="324"/>
      <c r="LGT56" s="324"/>
      <c r="LGU56" s="324"/>
      <c r="LGV56" s="324"/>
      <c r="LGW56" s="324"/>
      <c r="LGX56" s="324"/>
      <c r="LGY56" s="324"/>
      <c r="LGZ56" s="324"/>
      <c r="LHA56" s="324"/>
      <c r="LHB56" s="324"/>
      <c r="LHC56" s="324"/>
      <c r="LHD56" s="324"/>
      <c r="LHE56" s="324"/>
      <c r="LHF56" s="324"/>
      <c r="LHG56" s="324"/>
      <c r="LHH56" s="324"/>
      <c r="LHI56" s="324"/>
      <c r="LHJ56" s="324"/>
      <c r="LHK56" s="324"/>
      <c r="LHL56" s="324"/>
      <c r="LHM56" s="324"/>
      <c r="LHN56" s="324"/>
      <c r="LHO56" s="324"/>
      <c r="LHP56" s="324"/>
      <c r="LHQ56" s="324"/>
      <c r="LHR56" s="324"/>
      <c r="LHS56" s="324"/>
      <c r="LHT56" s="324"/>
      <c r="LHU56" s="324"/>
      <c r="LHV56" s="324"/>
      <c r="LHW56" s="324"/>
      <c r="LHX56" s="324"/>
      <c r="LHY56" s="324"/>
      <c r="LHZ56" s="324"/>
      <c r="LIA56" s="324"/>
      <c r="LIB56" s="324"/>
      <c r="LIC56" s="324"/>
      <c r="LID56" s="324"/>
      <c r="LIE56" s="324"/>
      <c r="LIF56" s="324"/>
      <c r="LIG56" s="324"/>
      <c r="LIH56" s="324"/>
      <c r="LII56" s="324"/>
      <c r="LIJ56" s="324"/>
      <c r="LIK56" s="324"/>
      <c r="LIL56" s="324"/>
      <c r="LIM56" s="324"/>
      <c r="LIN56" s="324"/>
      <c r="LIO56" s="324"/>
      <c r="LIP56" s="324"/>
      <c r="LIQ56" s="324"/>
      <c r="LIR56" s="324"/>
      <c r="LIS56" s="324"/>
      <c r="LIT56" s="324"/>
      <c r="LIU56" s="324"/>
      <c r="LIV56" s="324"/>
      <c r="LIW56" s="324"/>
      <c r="LIX56" s="324"/>
      <c r="LIY56" s="324"/>
      <c r="LIZ56" s="324"/>
      <c r="LJA56" s="324"/>
      <c r="LJB56" s="324"/>
      <c r="LJC56" s="324"/>
      <c r="LJD56" s="324"/>
      <c r="LJE56" s="324"/>
      <c r="LJF56" s="324"/>
      <c r="LJG56" s="324"/>
      <c r="LJH56" s="324"/>
      <c r="LJI56" s="324"/>
      <c r="LJJ56" s="324"/>
      <c r="LJK56" s="324"/>
      <c r="LJL56" s="324"/>
      <c r="LJM56" s="324"/>
      <c r="LJN56" s="324"/>
      <c r="LJO56" s="324"/>
      <c r="LJP56" s="324"/>
      <c r="LJQ56" s="324"/>
      <c r="LJR56" s="324"/>
      <c r="LJS56" s="324"/>
      <c r="LJT56" s="324"/>
      <c r="LJU56" s="324"/>
      <c r="LJV56" s="324"/>
      <c r="LJW56" s="324"/>
      <c r="LJX56" s="324"/>
      <c r="LJY56" s="324"/>
      <c r="LJZ56" s="324"/>
      <c r="LKA56" s="324"/>
      <c r="LKB56" s="324"/>
      <c r="LKC56" s="324"/>
      <c r="LKD56" s="324"/>
      <c r="LKE56" s="324"/>
      <c r="LKF56" s="324"/>
      <c r="LKG56" s="324"/>
      <c r="LKH56" s="324"/>
      <c r="LKI56" s="324"/>
      <c r="LKJ56" s="324"/>
      <c r="LKK56" s="324"/>
      <c r="LKL56" s="324"/>
      <c r="LKM56" s="324"/>
      <c r="LKN56" s="324"/>
      <c r="LKO56" s="324"/>
      <c r="LKP56" s="324"/>
      <c r="LKQ56" s="324"/>
      <c r="LKR56" s="324"/>
      <c r="LKS56" s="324"/>
      <c r="LKT56" s="324"/>
      <c r="LKU56" s="324"/>
      <c r="LKV56" s="324"/>
      <c r="LKW56" s="324"/>
      <c r="LKX56" s="324"/>
      <c r="LKY56" s="324"/>
      <c r="LKZ56" s="324"/>
      <c r="LLA56" s="324"/>
      <c r="LLB56" s="324"/>
      <c r="LLC56" s="324"/>
      <c r="LLD56" s="324"/>
      <c r="LLE56" s="324"/>
      <c r="LLF56" s="324"/>
      <c r="LLG56" s="324"/>
      <c r="LLH56" s="324"/>
      <c r="LLI56" s="324"/>
      <c r="LLJ56" s="324"/>
      <c r="LLK56" s="324"/>
      <c r="LLL56" s="324"/>
      <c r="LLM56" s="324"/>
      <c r="LLN56" s="324"/>
      <c r="LLO56" s="324"/>
      <c r="LLP56" s="324"/>
      <c r="LLQ56" s="324"/>
      <c r="LLR56" s="324"/>
      <c r="LLS56" s="324"/>
      <c r="LLT56" s="324"/>
      <c r="LLU56" s="324"/>
      <c r="LLV56" s="324"/>
      <c r="LLW56" s="324"/>
      <c r="LLX56" s="324"/>
      <c r="LLY56" s="324"/>
      <c r="LLZ56" s="324"/>
      <c r="LMA56" s="324"/>
      <c r="LMB56" s="324"/>
      <c r="LMC56" s="324"/>
      <c r="LMD56" s="324"/>
      <c r="LME56" s="324"/>
      <c r="LMF56" s="324"/>
      <c r="LMG56" s="324"/>
      <c r="LMH56" s="324"/>
      <c r="LMI56" s="324"/>
      <c r="LMJ56" s="324"/>
      <c r="LMK56" s="324"/>
      <c r="LML56" s="324"/>
      <c r="LMM56" s="324"/>
      <c r="LMN56" s="324"/>
      <c r="LMO56" s="324"/>
      <c r="LMP56" s="324"/>
      <c r="LMQ56" s="324"/>
      <c r="LMR56" s="324"/>
      <c r="LMS56" s="324"/>
      <c r="LMT56" s="324"/>
      <c r="LMU56" s="324"/>
      <c r="LMV56" s="324"/>
      <c r="LMW56" s="324"/>
      <c r="LMX56" s="324"/>
      <c r="LMY56" s="324"/>
      <c r="LMZ56" s="324"/>
      <c r="LNA56" s="324"/>
      <c r="LNB56" s="324"/>
      <c r="LNC56" s="324"/>
      <c r="LND56" s="324"/>
      <c r="LNE56" s="324"/>
      <c r="LNF56" s="324"/>
      <c r="LNG56" s="324"/>
      <c r="LNH56" s="324"/>
      <c r="LNI56" s="324"/>
      <c r="LNJ56" s="324"/>
      <c r="LNK56" s="324"/>
      <c r="LNL56" s="324"/>
      <c r="LNM56" s="324"/>
      <c r="LNN56" s="324"/>
      <c r="LNO56" s="324"/>
      <c r="LNP56" s="324"/>
      <c r="LNQ56" s="324"/>
      <c r="LNR56" s="324"/>
      <c r="LNS56" s="324"/>
      <c r="LNT56" s="324"/>
      <c r="LNU56" s="324"/>
      <c r="LNV56" s="324"/>
      <c r="LNW56" s="324"/>
      <c r="LNX56" s="324"/>
      <c r="LNY56" s="324"/>
      <c r="LNZ56" s="324"/>
      <c r="LOA56" s="324"/>
      <c r="LOB56" s="324"/>
      <c r="LOC56" s="324"/>
      <c r="LOD56" s="324"/>
      <c r="LOE56" s="324"/>
      <c r="LOF56" s="324"/>
      <c r="LOG56" s="324"/>
      <c r="LOH56" s="324"/>
      <c r="LOI56" s="324"/>
      <c r="LOJ56" s="324"/>
      <c r="LOK56" s="324"/>
      <c r="LOL56" s="324"/>
      <c r="LOM56" s="324"/>
      <c r="LON56" s="324"/>
      <c r="LOO56" s="324"/>
      <c r="LOP56" s="324"/>
      <c r="LOQ56" s="324"/>
      <c r="LOR56" s="324"/>
      <c r="LOS56" s="324"/>
      <c r="LOT56" s="324"/>
      <c r="LOU56" s="324"/>
      <c r="LOV56" s="324"/>
      <c r="LOW56" s="324"/>
      <c r="LOX56" s="324"/>
      <c r="LOY56" s="324"/>
      <c r="LOZ56" s="324"/>
      <c r="LPA56" s="324"/>
      <c r="LPB56" s="324"/>
      <c r="LPC56" s="324"/>
      <c r="LPD56" s="324"/>
      <c r="LPE56" s="324"/>
      <c r="LPF56" s="324"/>
      <c r="LPG56" s="324"/>
      <c r="LPH56" s="324"/>
      <c r="LPI56" s="324"/>
      <c r="LPJ56" s="324"/>
      <c r="LPK56" s="324"/>
      <c r="LPL56" s="324"/>
      <c r="LPM56" s="324"/>
      <c r="LPN56" s="324"/>
      <c r="LPO56" s="324"/>
      <c r="LPP56" s="324"/>
      <c r="LPQ56" s="324"/>
      <c r="LPR56" s="324"/>
      <c r="LPS56" s="324"/>
      <c r="LPT56" s="324"/>
      <c r="LPU56" s="324"/>
      <c r="LPV56" s="324"/>
      <c r="LPW56" s="324"/>
      <c r="LPX56" s="324"/>
      <c r="LPY56" s="324"/>
      <c r="LPZ56" s="324"/>
      <c r="LQA56" s="324"/>
      <c r="LQB56" s="324"/>
      <c r="LQC56" s="324"/>
      <c r="LQD56" s="324"/>
      <c r="LQE56" s="324"/>
      <c r="LQF56" s="324"/>
      <c r="LQG56" s="324"/>
      <c r="LQH56" s="324"/>
      <c r="LQI56" s="324"/>
      <c r="LQJ56" s="324"/>
      <c r="LQK56" s="324"/>
      <c r="LQL56" s="324"/>
      <c r="LQM56" s="324"/>
      <c r="LQN56" s="324"/>
      <c r="LQO56" s="324"/>
      <c r="LQP56" s="324"/>
      <c r="LQQ56" s="324"/>
      <c r="LQR56" s="324"/>
      <c r="LQS56" s="324"/>
      <c r="LQT56" s="324"/>
      <c r="LQU56" s="324"/>
      <c r="LQV56" s="324"/>
      <c r="LQW56" s="324"/>
      <c r="LQX56" s="324"/>
      <c r="LQY56" s="324"/>
      <c r="LQZ56" s="324"/>
      <c r="LRA56" s="324"/>
      <c r="LRB56" s="324"/>
      <c r="LRC56" s="324"/>
      <c r="LRD56" s="324"/>
      <c r="LRE56" s="324"/>
      <c r="LRF56" s="324"/>
      <c r="LRG56" s="324"/>
      <c r="LRH56" s="324"/>
      <c r="LRI56" s="324"/>
      <c r="LRJ56" s="324"/>
      <c r="LRK56" s="324"/>
      <c r="LRL56" s="324"/>
      <c r="LRM56" s="324"/>
      <c r="LRN56" s="324"/>
      <c r="LRO56" s="324"/>
      <c r="LRP56" s="324"/>
      <c r="LRQ56" s="324"/>
      <c r="LRR56" s="324"/>
      <c r="LRS56" s="324"/>
      <c r="LRT56" s="324"/>
      <c r="LRU56" s="324"/>
      <c r="LRV56" s="324"/>
      <c r="LRW56" s="324"/>
      <c r="LRX56" s="324"/>
      <c r="LRY56" s="324"/>
      <c r="LRZ56" s="324"/>
      <c r="LSA56" s="324"/>
      <c r="LSB56" s="324"/>
      <c r="LSC56" s="324"/>
      <c r="LSD56" s="324"/>
      <c r="LSE56" s="324"/>
      <c r="LSF56" s="324"/>
      <c r="LSG56" s="324"/>
      <c r="LSH56" s="324"/>
      <c r="LSI56" s="324"/>
      <c r="LSJ56" s="324"/>
      <c r="LSK56" s="324"/>
      <c r="LSL56" s="324"/>
      <c r="LSM56" s="324"/>
      <c r="LSN56" s="324"/>
      <c r="LSO56" s="324"/>
      <c r="LSP56" s="324"/>
      <c r="LSQ56" s="324"/>
      <c r="LSR56" s="324"/>
      <c r="LSS56" s="324"/>
      <c r="LST56" s="324"/>
      <c r="LSU56" s="324"/>
      <c r="LSV56" s="324"/>
      <c r="LSW56" s="324"/>
      <c r="LSX56" s="324"/>
      <c r="LSY56" s="324"/>
      <c r="LSZ56" s="324"/>
      <c r="LTA56" s="324"/>
      <c r="LTB56" s="324"/>
      <c r="LTC56" s="324"/>
      <c r="LTD56" s="324"/>
      <c r="LTE56" s="324"/>
      <c r="LTF56" s="324"/>
      <c r="LTG56" s="324"/>
      <c r="LTH56" s="324"/>
      <c r="LTI56" s="324"/>
      <c r="LTJ56" s="324"/>
      <c r="LTK56" s="324"/>
      <c r="LTL56" s="324"/>
      <c r="LTM56" s="324"/>
      <c r="LTN56" s="324"/>
      <c r="LTO56" s="324"/>
      <c r="LTP56" s="324"/>
      <c r="LTQ56" s="324"/>
      <c r="LTR56" s="324"/>
      <c r="LTS56" s="324"/>
      <c r="LTT56" s="324"/>
      <c r="LTU56" s="324"/>
      <c r="LTV56" s="324"/>
      <c r="LTW56" s="324"/>
      <c r="LTX56" s="324"/>
      <c r="LTY56" s="324"/>
      <c r="LTZ56" s="324"/>
      <c r="LUA56" s="324"/>
      <c r="LUB56" s="324"/>
      <c r="LUC56" s="324"/>
      <c r="LUD56" s="324"/>
      <c r="LUE56" s="324"/>
      <c r="LUF56" s="324"/>
      <c r="LUG56" s="324"/>
      <c r="LUH56" s="324"/>
      <c r="LUI56" s="324"/>
      <c r="LUJ56" s="324"/>
      <c r="LUK56" s="324"/>
      <c r="LUL56" s="324"/>
      <c r="LUM56" s="324"/>
      <c r="LUN56" s="324"/>
      <c r="LUO56" s="324"/>
      <c r="LUP56" s="324"/>
      <c r="LUQ56" s="324"/>
      <c r="LUR56" s="324"/>
      <c r="LUS56" s="324"/>
      <c r="LUT56" s="324"/>
      <c r="LUU56" s="324"/>
      <c r="LUV56" s="324"/>
      <c r="LUW56" s="324"/>
      <c r="LUX56" s="324"/>
      <c r="LUY56" s="324"/>
      <c r="LUZ56" s="324"/>
      <c r="LVA56" s="324"/>
      <c r="LVB56" s="324"/>
      <c r="LVC56" s="324"/>
      <c r="LVD56" s="324"/>
      <c r="LVE56" s="324"/>
      <c r="LVF56" s="324"/>
      <c r="LVG56" s="324"/>
      <c r="LVH56" s="324"/>
      <c r="LVI56" s="324"/>
      <c r="LVJ56" s="324"/>
      <c r="LVK56" s="324"/>
      <c r="LVL56" s="324"/>
      <c r="LVM56" s="324"/>
      <c r="LVN56" s="324"/>
      <c r="LVO56" s="324"/>
      <c r="LVP56" s="324"/>
      <c r="LVQ56" s="324"/>
      <c r="LVR56" s="324"/>
      <c r="LVS56" s="324"/>
      <c r="LVT56" s="324"/>
      <c r="LVU56" s="324"/>
      <c r="LVV56" s="324"/>
      <c r="LVW56" s="324"/>
      <c r="LVX56" s="324"/>
      <c r="LVY56" s="324"/>
      <c r="LVZ56" s="324"/>
      <c r="LWA56" s="324"/>
      <c r="LWB56" s="324"/>
      <c r="LWC56" s="324"/>
      <c r="LWD56" s="324"/>
      <c r="LWE56" s="324"/>
      <c r="LWF56" s="324"/>
      <c r="LWG56" s="324"/>
      <c r="LWH56" s="324"/>
      <c r="LWI56" s="324"/>
      <c r="LWJ56" s="324"/>
      <c r="LWK56" s="324"/>
      <c r="LWL56" s="324"/>
      <c r="LWM56" s="324"/>
      <c r="LWN56" s="324"/>
      <c r="LWO56" s="324"/>
      <c r="LWP56" s="324"/>
      <c r="LWQ56" s="324"/>
      <c r="LWR56" s="324"/>
      <c r="LWS56" s="324"/>
      <c r="LWT56" s="324"/>
      <c r="LWU56" s="324"/>
      <c r="LWV56" s="324"/>
      <c r="LWW56" s="324"/>
      <c r="LWX56" s="324"/>
      <c r="LWY56" s="324"/>
      <c r="LWZ56" s="324"/>
      <c r="LXA56" s="324"/>
      <c r="LXB56" s="324"/>
      <c r="LXC56" s="324"/>
      <c r="LXD56" s="324"/>
      <c r="LXE56" s="324"/>
      <c r="LXF56" s="324"/>
      <c r="LXG56" s="324"/>
      <c r="LXH56" s="324"/>
      <c r="LXI56" s="324"/>
      <c r="LXJ56" s="324"/>
      <c r="LXK56" s="324"/>
      <c r="LXL56" s="324"/>
      <c r="LXM56" s="324"/>
      <c r="LXN56" s="324"/>
      <c r="LXO56" s="324"/>
      <c r="LXP56" s="324"/>
      <c r="LXQ56" s="324"/>
      <c r="LXR56" s="324"/>
      <c r="LXS56" s="324"/>
      <c r="LXT56" s="324"/>
      <c r="LXU56" s="324"/>
      <c r="LXV56" s="324"/>
      <c r="LXW56" s="324"/>
      <c r="LXX56" s="324"/>
      <c r="LXY56" s="324"/>
      <c r="LXZ56" s="324"/>
      <c r="LYA56" s="324"/>
      <c r="LYB56" s="324"/>
      <c r="LYC56" s="324"/>
      <c r="LYD56" s="324"/>
      <c r="LYE56" s="324"/>
      <c r="LYF56" s="324"/>
      <c r="LYG56" s="324"/>
      <c r="LYH56" s="324"/>
      <c r="LYI56" s="324"/>
      <c r="LYJ56" s="324"/>
      <c r="LYK56" s="324"/>
      <c r="LYL56" s="324"/>
      <c r="LYM56" s="324"/>
      <c r="LYN56" s="324"/>
      <c r="LYO56" s="324"/>
      <c r="LYP56" s="324"/>
      <c r="LYQ56" s="324"/>
      <c r="LYR56" s="324"/>
      <c r="LYS56" s="324"/>
      <c r="LYT56" s="324"/>
      <c r="LYU56" s="324"/>
      <c r="LYV56" s="324"/>
      <c r="LYW56" s="324"/>
      <c r="LYX56" s="324"/>
      <c r="LYY56" s="324"/>
      <c r="LYZ56" s="324"/>
      <c r="LZA56" s="324"/>
      <c r="LZB56" s="324"/>
      <c r="LZC56" s="324"/>
      <c r="LZD56" s="324"/>
      <c r="LZE56" s="324"/>
      <c r="LZF56" s="324"/>
      <c r="LZG56" s="324"/>
      <c r="LZH56" s="324"/>
      <c r="LZI56" s="324"/>
      <c r="LZJ56" s="324"/>
      <c r="LZK56" s="324"/>
      <c r="LZL56" s="324"/>
      <c r="LZM56" s="324"/>
      <c r="LZN56" s="324"/>
      <c r="LZO56" s="324"/>
      <c r="LZP56" s="324"/>
      <c r="LZQ56" s="324"/>
      <c r="LZR56" s="324"/>
      <c r="LZS56" s="324"/>
      <c r="LZT56" s="324"/>
      <c r="LZU56" s="324"/>
      <c r="LZV56" s="324"/>
      <c r="LZW56" s="324"/>
      <c r="LZX56" s="324"/>
      <c r="LZY56" s="324"/>
      <c r="LZZ56" s="324"/>
      <c r="MAA56" s="324"/>
      <c r="MAB56" s="324"/>
      <c r="MAC56" s="324"/>
      <c r="MAD56" s="324"/>
      <c r="MAE56" s="324"/>
      <c r="MAF56" s="324"/>
      <c r="MAG56" s="324"/>
      <c r="MAH56" s="324"/>
      <c r="MAI56" s="324"/>
      <c r="MAJ56" s="324"/>
      <c r="MAK56" s="324"/>
      <c r="MAL56" s="324"/>
      <c r="MAM56" s="324"/>
      <c r="MAN56" s="324"/>
      <c r="MAO56" s="324"/>
      <c r="MAP56" s="324"/>
      <c r="MAQ56" s="324"/>
      <c r="MAR56" s="324"/>
      <c r="MAS56" s="324"/>
      <c r="MAT56" s="324"/>
      <c r="MAU56" s="324"/>
      <c r="MAV56" s="324"/>
      <c r="MAW56" s="324"/>
      <c r="MAX56" s="324"/>
      <c r="MAY56" s="324"/>
      <c r="MAZ56" s="324"/>
      <c r="MBA56" s="324"/>
      <c r="MBB56" s="324"/>
      <c r="MBC56" s="324"/>
      <c r="MBD56" s="324"/>
      <c r="MBE56" s="324"/>
      <c r="MBF56" s="324"/>
      <c r="MBG56" s="324"/>
      <c r="MBH56" s="324"/>
      <c r="MBI56" s="324"/>
      <c r="MBJ56" s="324"/>
      <c r="MBK56" s="324"/>
      <c r="MBL56" s="324"/>
      <c r="MBM56" s="324"/>
      <c r="MBN56" s="324"/>
      <c r="MBO56" s="324"/>
      <c r="MBP56" s="324"/>
      <c r="MBQ56" s="324"/>
      <c r="MBR56" s="324"/>
      <c r="MBS56" s="324"/>
      <c r="MBT56" s="324"/>
      <c r="MBU56" s="324"/>
      <c r="MBV56" s="324"/>
      <c r="MBW56" s="324"/>
      <c r="MBX56" s="324"/>
      <c r="MBY56" s="324"/>
      <c r="MBZ56" s="324"/>
      <c r="MCA56" s="324"/>
      <c r="MCB56" s="324"/>
      <c r="MCC56" s="324"/>
      <c r="MCD56" s="324"/>
      <c r="MCE56" s="324"/>
      <c r="MCF56" s="324"/>
      <c r="MCG56" s="324"/>
      <c r="MCH56" s="324"/>
      <c r="MCI56" s="324"/>
      <c r="MCJ56" s="324"/>
      <c r="MCK56" s="324"/>
      <c r="MCL56" s="324"/>
      <c r="MCM56" s="324"/>
      <c r="MCN56" s="324"/>
      <c r="MCO56" s="324"/>
      <c r="MCP56" s="324"/>
      <c r="MCQ56" s="324"/>
      <c r="MCR56" s="324"/>
      <c r="MCS56" s="324"/>
      <c r="MCT56" s="324"/>
      <c r="MCU56" s="324"/>
      <c r="MCV56" s="324"/>
      <c r="MCW56" s="324"/>
      <c r="MCX56" s="324"/>
      <c r="MCY56" s="324"/>
      <c r="MCZ56" s="324"/>
      <c r="MDA56" s="324"/>
      <c r="MDB56" s="324"/>
      <c r="MDC56" s="324"/>
      <c r="MDD56" s="324"/>
      <c r="MDE56" s="324"/>
      <c r="MDF56" s="324"/>
      <c r="MDG56" s="324"/>
      <c r="MDH56" s="324"/>
      <c r="MDI56" s="324"/>
      <c r="MDJ56" s="324"/>
      <c r="MDK56" s="324"/>
      <c r="MDL56" s="324"/>
      <c r="MDM56" s="324"/>
      <c r="MDN56" s="324"/>
      <c r="MDO56" s="324"/>
      <c r="MDP56" s="324"/>
      <c r="MDQ56" s="324"/>
      <c r="MDR56" s="324"/>
      <c r="MDS56" s="324"/>
      <c r="MDT56" s="324"/>
      <c r="MDU56" s="324"/>
      <c r="MDV56" s="324"/>
      <c r="MDW56" s="324"/>
      <c r="MDX56" s="324"/>
      <c r="MDY56" s="324"/>
      <c r="MDZ56" s="324"/>
      <c r="MEA56" s="324"/>
      <c r="MEB56" s="324"/>
      <c r="MEC56" s="324"/>
      <c r="MED56" s="324"/>
      <c r="MEE56" s="324"/>
      <c r="MEF56" s="324"/>
      <c r="MEG56" s="324"/>
      <c r="MEH56" s="324"/>
      <c r="MEI56" s="324"/>
      <c r="MEJ56" s="324"/>
      <c r="MEK56" s="324"/>
      <c r="MEL56" s="324"/>
      <c r="MEM56" s="324"/>
      <c r="MEN56" s="324"/>
      <c r="MEO56" s="324"/>
      <c r="MEP56" s="324"/>
      <c r="MEQ56" s="324"/>
      <c r="MER56" s="324"/>
      <c r="MES56" s="324"/>
      <c r="MET56" s="324"/>
      <c r="MEU56" s="324"/>
      <c r="MEV56" s="324"/>
      <c r="MEW56" s="324"/>
      <c r="MEX56" s="324"/>
      <c r="MEY56" s="324"/>
      <c r="MEZ56" s="324"/>
      <c r="MFA56" s="324"/>
      <c r="MFB56" s="324"/>
      <c r="MFC56" s="324"/>
      <c r="MFD56" s="324"/>
      <c r="MFE56" s="324"/>
      <c r="MFF56" s="324"/>
      <c r="MFG56" s="324"/>
      <c r="MFH56" s="324"/>
      <c r="MFI56" s="324"/>
      <c r="MFJ56" s="324"/>
      <c r="MFK56" s="324"/>
      <c r="MFL56" s="324"/>
      <c r="MFM56" s="324"/>
      <c r="MFN56" s="324"/>
      <c r="MFO56" s="324"/>
      <c r="MFP56" s="324"/>
      <c r="MFQ56" s="324"/>
      <c r="MFR56" s="324"/>
      <c r="MFS56" s="324"/>
      <c r="MFT56" s="324"/>
      <c r="MFU56" s="324"/>
      <c r="MFV56" s="324"/>
      <c r="MFW56" s="324"/>
      <c r="MFX56" s="324"/>
      <c r="MFY56" s="324"/>
      <c r="MFZ56" s="324"/>
      <c r="MGA56" s="324"/>
      <c r="MGB56" s="324"/>
      <c r="MGC56" s="324"/>
      <c r="MGD56" s="324"/>
      <c r="MGE56" s="324"/>
      <c r="MGF56" s="324"/>
      <c r="MGG56" s="324"/>
      <c r="MGH56" s="324"/>
      <c r="MGI56" s="324"/>
      <c r="MGJ56" s="324"/>
      <c r="MGK56" s="324"/>
      <c r="MGL56" s="324"/>
      <c r="MGM56" s="324"/>
      <c r="MGN56" s="324"/>
      <c r="MGO56" s="324"/>
      <c r="MGP56" s="324"/>
      <c r="MGQ56" s="324"/>
      <c r="MGR56" s="324"/>
      <c r="MGS56" s="324"/>
      <c r="MGT56" s="324"/>
      <c r="MGU56" s="324"/>
      <c r="MGV56" s="324"/>
      <c r="MGW56" s="324"/>
      <c r="MGX56" s="324"/>
      <c r="MGY56" s="324"/>
      <c r="MGZ56" s="324"/>
      <c r="MHA56" s="324"/>
      <c r="MHB56" s="324"/>
      <c r="MHC56" s="324"/>
      <c r="MHD56" s="324"/>
      <c r="MHE56" s="324"/>
      <c r="MHF56" s="324"/>
      <c r="MHG56" s="324"/>
      <c r="MHH56" s="324"/>
      <c r="MHI56" s="324"/>
      <c r="MHJ56" s="324"/>
      <c r="MHK56" s="324"/>
      <c r="MHL56" s="324"/>
      <c r="MHM56" s="324"/>
      <c r="MHN56" s="324"/>
      <c r="MHO56" s="324"/>
      <c r="MHP56" s="324"/>
      <c r="MHQ56" s="324"/>
      <c r="MHR56" s="324"/>
      <c r="MHS56" s="324"/>
      <c r="MHT56" s="324"/>
      <c r="MHU56" s="324"/>
      <c r="MHV56" s="324"/>
      <c r="MHW56" s="324"/>
      <c r="MHX56" s="324"/>
      <c r="MHY56" s="324"/>
      <c r="MHZ56" s="324"/>
      <c r="MIA56" s="324"/>
      <c r="MIB56" s="324"/>
      <c r="MIC56" s="324"/>
      <c r="MID56" s="324"/>
      <c r="MIE56" s="324"/>
      <c r="MIF56" s="324"/>
      <c r="MIG56" s="324"/>
      <c r="MIH56" s="324"/>
      <c r="MII56" s="324"/>
      <c r="MIJ56" s="324"/>
      <c r="MIK56" s="324"/>
      <c r="MIL56" s="324"/>
      <c r="MIM56" s="324"/>
      <c r="MIN56" s="324"/>
      <c r="MIO56" s="324"/>
      <c r="MIP56" s="324"/>
      <c r="MIQ56" s="324"/>
      <c r="MIR56" s="324"/>
      <c r="MIS56" s="324"/>
      <c r="MIT56" s="324"/>
      <c r="MIU56" s="324"/>
      <c r="MIV56" s="324"/>
      <c r="MIW56" s="324"/>
      <c r="MIX56" s="324"/>
      <c r="MIY56" s="324"/>
      <c r="MIZ56" s="324"/>
      <c r="MJA56" s="324"/>
      <c r="MJB56" s="324"/>
      <c r="MJC56" s="324"/>
      <c r="MJD56" s="324"/>
      <c r="MJE56" s="324"/>
      <c r="MJF56" s="324"/>
      <c r="MJG56" s="324"/>
      <c r="MJH56" s="324"/>
      <c r="MJI56" s="324"/>
      <c r="MJJ56" s="324"/>
      <c r="MJK56" s="324"/>
      <c r="MJL56" s="324"/>
      <c r="MJM56" s="324"/>
      <c r="MJN56" s="324"/>
      <c r="MJO56" s="324"/>
      <c r="MJP56" s="324"/>
      <c r="MJQ56" s="324"/>
      <c r="MJR56" s="324"/>
      <c r="MJS56" s="324"/>
      <c r="MJT56" s="324"/>
      <c r="MJU56" s="324"/>
      <c r="MJV56" s="324"/>
      <c r="MJW56" s="324"/>
      <c r="MJX56" s="324"/>
      <c r="MJY56" s="324"/>
      <c r="MJZ56" s="324"/>
      <c r="MKA56" s="324"/>
      <c r="MKB56" s="324"/>
      <c r="MKC56" s="324"/>
      <c r="MKD56" s="324"/>
      <c r="MKE56" s="324"/>
      <c r="MKF56" s="324"/>
      <c r="MKG56" s="324"/>
      <c r="MKH56" s="324"/>
      <c r="MKI56" s="324"/>
      <c r="MKJ56" s="324"/>
      <c r="MKK56" s="324"/>
      <c r="MKL56" s="324"/>
      <c r="MKM56" s="324"/>
      <c r="MKN56" s="324"/>
      <c r="MKO56" s="324"/>
      <c r="MKP56" s="324"/>
      <c r="MKQ56" s="324"/>
      <c r="MKR56" s="324"/>
      <c r="MKS56" s="324"/>
      <c r="MKT56" s="324"/>
      <c r="MKU56" s="324"/>
      <c r="MKV56" s="324"/>
      <c r="MKW56" s="324"/>
      <c r="MKX56" s="324"/>
      <c r="MKY56" s="324"/>
      <c r="MKZ56" s="324"/>
      <c r="MLA56" s="324"/>
      <c r="MLB56" s="324"/>
      <c r="MLC56" s="324"/>
      <c r="MLD56" s="324"/>
      <c r="MLE56" s="324"/>
      <c r="MLF56" s="324"/>
      <c r="MLG56" s="324"/>
      <c r="MLH56" s="324"/>
      <c r="MLI56" s="324"/>
      <c r="MLJ56" s="324"/>
      <c r="MLK56" s="324"/>
      <c r="MLL56" s="324"/>
      <c r="MLM56" s="324"/>
      <c r="MLN56" s="324"/>
      <c r="MLO56" s="324"/>
      <c r="MLP56" s="324"/>
      <c r="MLQ56" s="324"/>
      <c r="MLR56" s="324"/>
      <c r="MLS56" s="324"/>
      <c r="MLT56" s="324"/>
      <c r="MLU56" s="324"/>
      <c r="MLV56" s="324"/>
      <c r="MLW56" s="324"/>
      <c r="MLX56" s="324"/>
      <c r="MLY56" s="324"/>
      <c r="MLZ56" s="324"/>
      <c r="MMA56" s="324"/>
      <c r="MMB56" s="324"/>
      <c r="MMC56" s="324"/>
      <c r="MMD56" s="324"/>
      <c r="MME56" s="324"/>
      <c r="MMF56" s="324"/>
      <c r="MMG56" s="324"/>
      <c r="MMH56" s="324"/>
      <c r="MMI56" s="324"/>
      <c r="MMJ56" s="324"/>
      <c r="MMK56" s="324"/>
      <c r="MML56" s="324"/>
      <c r="MMM56" s="324"/>
      <c r="MMN56" s="324"/>
      <c r="MMO56" s="324"/>
      <c r="MMP56" s="324"/>
      <c r="MMQ56" s="324"/>
      <c r="MMR56" s="324"/>
      <c r="MMS56" s="324"/>
      <c r="MMT56" s="324"/>
      <c r="MMU56" s="324"/>
      <c r="MMV56" s="324"/>
      <c r="MMW56" s="324"/>
      <c r="MMX56" s="324"/>
      <c r="MMY56" s="324"/>
      <c r="MMZ56" s="324"/>
      <c r="MNA56" s="324"/>
      <c r="MNB56" s="324"/>
      <c r="MNC56" s="324"/>
      <c r="MND56" s="324"/>
      <c r="MNE56" s="324"/>
      <c r="MNF56" s="324"/>
      <c r="MNG56" s="324"/>
      <c r="MNH56" s="324"/>
      <c r="MNI56" s="324"/>
      <c r="MNJ56" s="324"/>
      <c r="MNK56" s="324"/>
      <c r="MNL56" s="324"/>
      <c r="MNM56" s="324"/>
      <c r="MNN56" s="324"/>
      <c r="MNO56" s="324"/>
      <c r="MNP56" s="324"/>
      <c r="MNQ56" s="324"/>
      <c r="MNR56" s="324"/>
      <c r="MNS56" s="324"/>
      <c r="MNT56" s="324"/>
      <c r="MNU56" s="324"/>
      <c r="MNV56" s="324"/>
      <c r="MNW56" s="324"/>
      <c r="MNX56" s="324"/>
      <c r="MNY56" s="324"/>
      <c r="MNZ56" s="324"/>
      <c r="MOA56" s="324"/>
      <c r="MOB56" s="324"/>
      <c r="MOC56" s="324"/>
      <c r="MOD56" s="324"/>
      <c r="MOE56" s="324"/>
      <c r="MOF56" s="324"/>
      <c r="MOG56" s="324"/>
      <c r="MOH56" s="324"/>
      <c r="MOI56" s="324"/>
      <c r="MOJ56" s="324"/>
      <c r="MOK56" s="324"/>
      <c r="MOL56" s="324"/>
      <c r="MOM56" s="324"/>
      <c r="MON56" s="324"/>
      <c r="MOO56" s="324"/>
      <c r="MOP56" s="324"/>
      <c r="MOQ56" s="324"/>
      <c r="MOR56" s="324"/>
      <c r="MOS56" s="324"/>
      <c r="MOT56" s="324"/>
      <c r="MOU56" s="324"/>
      <c r="MOV56" s="324"/>
      <c r="MOW56" s="324"/>
      <c r="MOX56" s="324"/>
      <c r="MOY56" s="324"/>
      <c r="MOZ56" s="324"/>
      <c r="MPA56" s="324"/>
      <c r="MPB56" s="324"/>
      <c r="MPC56" s="324"/>
      <c r="MPD56" s="324"/>
      <c r="MPE56" s="324"/>
      <c r="MPF56" s="324"/>
      <c r="MPG56" s="324"/>
      <c r="MPH56" s="324"/>
      <c r="MPI56" s="324"/>
      <c r="MPJ56" s="324"/>
      <c r="MPK56" s="324"/>
      <c r="MPL56" s="324"/>
      <c r="MPM56" s="324"/>
      <c r="MPN56" s="324"/>
      <c r="MPO56" s="324"/>
      <c r="MPP56" s="324"/>
      <c r="MPQ56" s="324"/>
      <c r="MPR56" s="324"/>
      <c r="MPS56" s="324"/>
      <c r="MPT56" s="324"/>
      <c r="MPU56" s="324"/>
      <c r="MPV56" s="324"/>
      <c r="MPW56" s="324"/>
      <c r="MPX56" s="324"/>
      <c r="MPY56" s="324"/>
      <c r="MPZ56" s="324"/>
      <c r="MQA56" s="324"/>
      <c r="MQB56" s="324"/>
      <c r="MQC56" s="324"/>
      <c r="MQD56" s="324"/>
      <c r="MQE56" s="324"/>
      <c r="MQF56" s="324"/>
      <c r="MQG56" s="324"/>
      <c r="MQH56" s="324"/>
      <c r="MQI56" s="324"/>
      <c r="MQJ56" s="324"/>
      <c r="MQK56" s="324"/>
      <c r="MQL56" s="324"/>
      <c r="MQM56" s="324"/>
      <c r="MQN56" s="324"/>
      <c r="MQO56" s="324"/>
      <c r="MQP56" s="324"/>
      <c r="MQQ56" s="324"/>
      <c r="MQR56" s="324"/>
      <c r="MQS56" s="324"/>
      <c r="MQT56" s="324"/>
      <c r="MQU56" s="324"/>
      <c r="MQV56" s="324"/>
      <c r="MQW56" s="324"/>
      <c r="MQX56" s="324"/>
      <c r="MQY56" s="324"/>
      <c r="MQZ56" s="324"/>
      <c r="MRA56" s="324"/>
      <c r="MRB56" s="324"/>
      <c r="MRC56" s="324"/>
      <c r="MRD56" s="324"/>
      <c r="MRE56" s="324"/>
      <c r="MRF56" s="324"/>
      <c r="MRG56" s="324"/>
      <c r="MRH56" s="324"/>
      <c r="MRI56" s="324"/>
      <c r="MRJ56" s="324"/>
      <c r="MRK56" s="324"/>
      <c r="MRL56" s="324"/>
      <c r="MRM56" s="324"/>
      <c r="MRN56" s="324"/>
      <c r="MRO56" s="324"/>
      <c r="MRP56" s="324"/>
      <c r="MRQ56" s="324"/>
      <c r="MRR56" s="324"/>
      <c r="MRS56" s="324"/>
      <c r="MRT56" s="324"/>
      <c r="MRU56" s="324"/>
      <c r="MRV56" s="324"/>
      <c r="MRW56" s="324"/>
      <c r="MRX56" s="324"/>
      <c r="MRY56" s="324"/>
      <c r="MRZ56" s="324"/>
      <c r="MSA56" s="324"/>
      <c r="MSB56" s="324"/>
      <c r="MSC56" s="324"/>
      <c r="MSD56" s="324"/>
      <c r="MSE56" s="324"/>
      <c r="MSF56" s="324"/>
      <c r="MSG56" s="324"/>
      <c r="MSH56" s="324"/>
      <c r="MSI56" s="324"/>
      <c r="MSJ56" s="324"/>
      <c r="MSK56" s="324"/>
      <c r="MSL56" s="324"/>
      <c r="MSM56" s="324"/>
      <c r="MSN56" s="324"/>
      <c r="MSO56" s="324"/>
      <c r="MSP56" s="324"/>
      <c r="MSQ56" s="324"/>
      <c r="MSR56" s="324"/>
      <c r="MSS56" s="324"/>
      <c r="MST56" s="324"/>
      <c r="MSU56" s="324"/>
      <c r="MSV56" s="324"/>
      <c r="MSW56" s="324"/>
      <c r="MSX56" s="324"/>
      <c r="MSY56" s="324"/>
      <c r="MSZ56" s="324"/>
      <c r="MTA56" s="324"/>
      <c r="MTB56" s="324"/>
      <c r="MTC56" s="324"/>
      <c r="MTD56" s="324"/>
      <c r="MTE56" s="324"/>
      <c r="MTF56" s="324"/>
      <c r="MTG56" s="324"/>
      <c r="MTH56" s="324"/>
      <c r="MTI56" s="324"/>
      <c r="MTJ56" s="324"/>
      <c r="MTK56" s="324"/>
      <c r="MTL56" s="324"/>
      <c r="MTM56" s="324"/>
      <c r="MTN56" s="324"/>
      <c r="MTO56" s="324"/>
      <c r="MTP56" s="324"/>
      <c r="MTQ56" s="324"/>
      <c r="MTR56" s="324"/>
      <c r="MTS56" s="324"/>
      <c r="MTT56" s="324"/>
      <c r="MTU56" s="324"/>
      <c r="MTV56" s="324"/>
      <c r="MTW56" s="324"/>
      <c r="MTX56" s="324"/>
      <c r="MTY56" s="324"/>
      <c r="MTZ56" s="324"/>
      <c r="MUA56" s="324"/>
      <c r="MUB56" s="324"/>
      <c r="MUC56" s="324"/>
      <c r="MUD56" s="324"/>
      <c r="MUE56" s="324"/>
      <c r="MUF56" s="324"/>
      <c r="MUG56" s="324"/>
      <c r="MUH56" s="324"/>
      <c r="MUI56" s="324"/>
      <c r="MUJ56" s="324"/>
      <c r="MUK56" s="324"/>
      <c r="MUL56" s="324"/>
      <c r="MUM56" s="324"/>
      <c r="MUN56" s="324"/>
      <c r="MUO56" s="324"/>
      <c r="MUP56" s="324"/>
      <c r="MUQ56" s="324"/>
      <c r="MUR56" s="324"/>
      <c r="MUS56" s="324"/>
      <c r="MUT56" s="324"/>
      <c r="MUU56" s="324"/>
      <c r="MUV56" s="324"/>
      <c r="MUW56" s="324"/>
      <c r="MUX56" s="324"/>
      <c r="MUY56" s="324"/>
      <c r="MUZ56" s="324"/>
      <c r="MVA56" s="324"/>
      <c r="MVB56" s="324"/>
      <c r="MVC56" s="324"/>
      <c r="MVD56" s="324"/>
      <c r="MVE56" s="324"/>
      <c r="MVF56" s="324"/>
      <c r="MVG56" s="324"/>
      <c r="MVH56" s="324"/>
      <c r="MVI56" s="324"/>
      <c r="MVJ56" s="324"/>
      <c r="MVK56" s="324"/>
      <c r="MVL56" s="324"/>
      <c r="MVM56" s="324"/>
      <c r="MVN56" s="324"/>
      <c r="MVO56" s="324"/>
      <c r="MVP56" s="324"/>
      <c r="MVQ56" s="324"/>
      <c r="MVR56" s="324"/>
      <c r="MVS56" s="324"/>
      <c r="MVT56" s="324"/>
      <c r="MVU56" s="324"/>
      <c r="MVV56" s="324"/>
      <c r="MVW56" s="324"/>
      <c r="MVX56" s="324"/>
      <c r="MVY56" s="324"/>
      <c r="MVZ56" s="324"/>
      <c r="MWA56" s="324"/>
      <c r="MWB56" s="324"/>
      <c r="MWC56" s="324"/>
      <c r="MWD56" s="324"/>
      <c r="MWE56" s="324"/>
      <c r="MWF56" s="324"/>
      <c r="MWG56" s="324"/>
      <c r="MWH56" s="324"/>
      <c r="MWI56" s="324"/>
      <c r="MWJ56" s="324"/>
      <c r="MWK56" s="324"/>
      <c r="MWL56" s="324"/>
      <c r="MWM56" s="324"/>
      <c r="MWN56" s="324"/>
      <c r="MWO56" s="324"/>
      <c r="MWP56" s="324"/>
      <c r="MWQ56" s="324"/>
      <c r="MWR56" s="324"/>
      <c r="MWS56" s="324"/>
      <c r="MWT56" s="324"/>
      <c r="MWU56" s="324"/>
      <c r="MWV56" s="324"/>
      <c r="MWW56" s="324"/>
      <c r="MWX56" s="324"/>
      <c r="MWY56" s="324"/>
      <c r="MWZ56" s="324"/>
      <c r="MXA56" s="324"/>
      <c r="MXB56" s="324"/>
      <c r="MXC56" s="324"/>
      <c r="MXD56" s="324"/>
      <c r="MXE56" s="324"/>
      <c r="MXF56" s="324"/>
      <c r="MXG56" s="324"/>
      <c r="MXH56" s="324"/>
      <c r="MXI56" s="324"/>
      <c r="MXJ56" s="324"/>
      <c r="MXK56" s="324"/>
      <c r="MXL56" s="324"/>
      <c r="MXM56" s="324"/>
      <c r="MXN56" s="324"/>
      <c r="MXO56" s="324"/>
      <c r="MXP56" s="324"/>
      <c r="MXQ56" s="324"/>
      <c r="MXR56" s="324"/>
      <c r="MXS56" s="324"/>
      <c r="MXT56" s="324"/>
      <c r="MXU56" s="324"/>
      <c r="MXV56" s="324"/>
      <c r="MXW56" s="324"/>
      <c r="MXX56" s="324"/>
      <c r="MXY56" s="324"/>
      <c r="MXZ56" s="324"/>
      <c r="MYA56" s="324"/>
      <c r="MYB56" s="324"/>
      <c r="MYC56" s="324"/>
      <c r="MYD56" s="324"/>
      <c r="MYE56" s="324"/>
      <c r="MYF56" s="324"/>
      <c r="MYG56" s="324"/>
      <c r="MYH56" s="324"/>
      <c r="MYI56" s="324"/>
      <c r="MYJ56" s="324"/>
      <c r="MYK56" s="324"/>
      <c r="MYL56" s="324"/>
      <c r="MYM56" s="324"/>
      <c r="MYN56" s="324"/>
      <c r="MYO56" s="324"/>
      <c r="MYP56" s="324"/>
      <c r="MYQ56" s="324"/>
      <c r="MYR56" s="324"/>
      <c r="MYS56" s="324"/>
      <c r="MYT56" s="324"/>
      <c r="MYU56" s="324"/>
      <c r="MYV56" s="324"/>
      <c r="MYW56" s="324"/>
      <c r="MYX56" s="324"/>
      <c r="MYY56" s="324"/>
      <c r="MYZ56" s="324"/>
      <c r="MZA56" s="324"/>
      <c r="MZB56" s="324"/>
      <c r="MZC56" s="324"/>
      <c r="MZD56" s="324"/>
      <c r="MZE56" s="324"/>
      <c r="MZF56" s="324"/>
      <c r="MZG56" s="324"/>
      <c r="MZH56" s="324"/>
      <c r="MZI56" s="324"/>
      <c r="MZJ56" s="324"/>
      <c r="MZK56" s="324"/>
      <c r="MZL56" s="324"/>
      <c r="MZM56" s="324"/>
      <c r="MZN56" s="324"/>
      <c r="MZO56" s="324"/>
      <c r="MZP56" s="324"/>
      <c r="MZQ56" s="324"/>
      <c r="MZR56" s="324"/>
      <c r="MZS56" s="324"/>
      <c r="MZT56" s="324"/>
      <c r="MZU56" s="324"/>
      <c r="MZV56" s="324"/>
      <c r="MZW56" s="324"/>
      <c r="MZX56" s="324"/>
      <c r="MZY56" s="324"/>
      <c r="MZZ56" s="324"/>
      <c r="NAA56" s="324"/>
      <c r="NAB56" s="324"/>
      <c r="NAC56" s="324"/>
      <c r="NAD56" s="324"/>
      <c r="NAE56" s="324"/>
      <c r="NAF56" s="324"/>
      <c r="NAG56" s="324"/>
      <c r="NAH56" s="324"/>
      <c r="NAI56" s="324"/>
      <c r="NAJ56" s="324"/>
      <c r="NAK56" s="324"/>
      <c r="NAL56" s="324"/>
      <c r="NAM56" s="324"/>
      <c r="NAN56" s="324"/>
      <c r="NAO56" s="324"/>
      <c r="NAP56" s="324"/>
      <c r="NAQ56" s="324"/>
      <c r="NAR56" s="324"/>
      <c r="NAS56" s="324"/>
      <c r="NAT56" s="324"/>
      <c r="NAU56" s="324"/>
      <c r="NAV56" s="324"/>
      <c r="NAW56" s="324"/>
      <c r="NAX56" s="324"/>
      <c r="NAY56" s="324"/>
      <c r="NAZ56" s="324"/>
      <c r="NBA56" s="324"/>
      <c r="NBB56" s="324"/>
      <c r="NBC56" s="324"/>
      <c r="NBD56" s="324"/>
      <c r="NBE56" s="324"/>
      <c r="NBF56" s="324"/>
      <c r="NBG56" s="324"/>
      <c r="NBH56" s="324"/>
      <c r="NBI56" s="324"/>
      <c r="NBJ56" s="324"/>
      <c r="NBK56" s="324"/>
      <c r="NBL56" s="324"/>
      <c r="NBM56" s="324"/>
      <c r="NBN56" s="324"/>
      <c r="NBO56" s="324"/>
      <c r="NBP56" s="324"/>
      <c r="NBQ56" s="324"/>
      <c r="NBR56" s="324"/>
      <c r="NBS56" s="324"/>
      <c r="NBT56" s="324"/>
      <c r="NBU56" s="324"/>
      <c r="NBV56" s="324"/>
      <c r="NBW56" s="324"/>
      <c r="NBX56" s="324"/>
      <c r="NBY56" s="324"/>
      <c r="NBZ56" s="324"/>
      <c r="NCA56" s="324"/>
      <c r="NCB56" s="324"/>
      <c r="NCC56" s="324"/>
      <c r="NCD56" s="324"/>
      <c r="NCE56" s="324"/>
      <c r="NCF56" s="324"/>
      <c r="NCG56" s="324"/>
      <c r="NCH56" s="324"/>
      <c r="NCI56" s="324"/>
      <c r="NCJ56" s="324"/>
      <c r="NCK56" s="324"/>
      <c r="NCL56" s="324"/>
      <c r="NCM56" s="324"/>
      <c r="NCN56" s="324"/>
      <c r="NCO56" s="324"/>
      <c r="NCP56" s="324"/>
      <c r="NCQ56" s="324"/>
      <c r="NCR56" s="324"/>
      <c r="NCS56" s="324"/>
      <c r="NCT56" s="324"/>
      <c r="NCU56" s="324"/>
      <c r="NCV56" s="324"/>
      <c r="NCW56" s="324"/>
      <c r="NCX56" s="324"/>
      <c r="NCY56" s="324"/>
      <c r="NCZ56" s="324"/>
      <c r="NDA56" s="324"/>
      <c r="NDB56" s="324"/>
      <c r="NDC56" s="324"/>
      <c r="NDD56" s="324"/>
      <c r="NDE56" s="324"/>
      <c r="NDF56" s="324"/>
      <c r="NDG56" s="324"/>
      <c r="NDH56" s="324"/>
      <c r="NDI56" s="324"/>
      <c r="NDJ56" s="324"/>
      <c r="NDK56" s="324"/>
      <c r="NDL56" s="324"/>
      <c r="NDM56" s="324"/>
      <c r="NDN56" s="324"/>
      <c r="NDO56" s="324"/>
      <c r="NDP56" s="324"/>
      <c r="NDQ56" s="324"/>
      <c r="NDR56" s="324"/>
      <c r="NDS56" s="324"/>
      <c r="NDT56" s="324"/>
      <c r="NDU56" s="324"/>
      <c r="NDV56" s="324"/>
      <c r="NDW56" s="324"/>
      <c r="NDX56" s="324"/>
      <c r="NDY56" s="324"/>
      <c r="NDZ56" s="324"/>
      <c r="NEA56" s="324"/>
      <c r="NEB56" s="324"/>
      <c r="NEC56" s="324"/>
      <c r="NED56" s="324"/>
      <c r="NEE56" s="324"/>
      <c r="NEF56" s="324"/>
      <c r="NEG56" s="324"/>
      <c r="NEH56" s="324"/>
      <c r="NEI56" s="324"/>
      <c r="NEJ56" s="324"/>
      <c r="NEK56" s="324"/>
      <c r="NEL56" s="324"/>
      <c r="NEM56" s="324"/>
      <c r="NEN56" s="324"/>
      <c r="NEO56" s="324"/>
      <c r="NEP56" s="324"/>
      <c r="NEQ56" s="324"/>
      <c r="NER56" s="324"/>
      <c r="NES56" s="324"/>
      <c r="NET56" s="324"/>
      <c r="NEU56" s="324"/>
      <c r="NEV56" s="324"/>
      <c r="NEW56" s="324"/>
      <c r="NEX56" s="324"/>
      <c r="NEY56" s="324"/>
      <c r="NEZ56" s="324"/>
      <c r="NFA56" s="324"/>
      <c r="NFB56" s="324"/>
      <c r="NFC56" s="324"/>
      <c r="NFD56" s="324"/>
      <c r="NFE56" s="324"/>
      <c r="NFF56" s="324"/>
      <c r="NFG56" s="324"/>
      <c r="NFH56" s="324"/>
      <c r="NFI56" s="324"/>
      <c r="NFJ56" s="324"/>
      <c r="NFK56" s="324"/>
      <c r="NFL56" s="324"/>
      <c r="NFM56" s="324"/>
      <c r="NFN56" s="324"/>
      <c r="NFO56" s="324"/>
      <c r="NFP56" s="324"/>
      <c r="NFQ56" s="324"/>
      <c r="NFR56" s="324"/>
      <c r="NFS56" s="324"/>
      <c r="NFT56" s="324"/>
      <c r="NFU56" s="324"/>
      <c r="NFV56" s="324"/>
      <c r="NFW56" s="324"/>
      <c r="NFX56" s="324"/>
      <c r="NFY56" s="324"/>
      <c r="NFZ56" s="324"/>
      <c r="NGA56" s="324"/>
      <c r="NGB56" s="324"/>
      <c r="NGC56" s="324"/>
      <c r="NGD56" s="324"/>
      <c r="NGE56" s="324"/>
      <c r="NGF56" s="324"/>
      <c r="NGG56" s="324"/>
      <c r="NGH56" s="324"/>
      <c r="NGI56" s="324"/>
      <c r="NGJ56" s="324"/>
      <c r="NGK56" s="324"/>
      <c r="NGL56" s="324"/>
      <c r="NGM56" s="324"/>
      <c r="NGN56" s="324"/>
      <c r="NGO56" s="324"/>
      <c r="NGP56" s="324"/>
      <c r="NGQ56" s="324"/>
      <c r="NGR56" s="324"/>
      <c r="NGS56" s="324"/>
      <c r="NGT56" s="324"/>
      <c r="NGU56" s="324"/>
      <c r="NGV56" s="324"/>
      <c r="NGW56" s="324"/>
      <c r="NGX56" s="324"/>
      <c r="NGY56" s="324"/>
      <c r="NGZ56" s="324"/>
      <c r="NHA56" s="324"/>
      <c r="NHB56" s="324"/>
      <c r="NHC56" s="324"/>
      <c r="NHD56" s="324"/>
      <c r="NHE56" s="324"/>
      <c r="NHF56" s="324"/>
      <c r="NHG56" s="324"/>
      <c r="NHH56" s="324"/>
      <c r="NHI56" s="324"/>
      <c r="NHJ56" s="324"/>
      <c r="NHK56" s="324"/>
      <c r="NHL56" s="324"/>
      <c r="NHM56" s="324"/>
      <c r="NHN56" s="324"/>
      <c r="NHO56" s="324"/>
      <c r="NHP56" s="324"/>
      <c r="NHQ56" s="324"/>
      <c r="NHR56" s="324"/>
      <c r="NHS56" s="324"/>
      <c r="NHT56" s="324"/>
      <c r="NHU56" s="324"/>
      <c r="NHV56" s="324"/>
      <c r="NHW56" s="324"/>
      <c r="NHX56" s="324"/>
      <c r="NHY56" s="324"/>
      <c r="NHZ56" s="324"/>
      <c r="NIA56" s="324"/>
      <c r="NIB56" s="324"/>
      <c r="NIC56" s="324"/>
      <c r="NID56" s="324"/>
      <c r="NIE56" s="324"/>
      <c r="NIF56" s="324"/>
      <c r="NIG56" s="324"/>
      <c r="NIH56" s="324"/>
      <c r="NII56" s="324"/>
      <c r="NIJ56" s="324"/>
      <c r="NIK56" s="324"/>
      <c r="NIL56" s="324"/>
      <c r="NIM56" s="324"/>
      <c r="NIN56" s="324"/>
      <c r="NIO56" s="324"/>
      <c r="NIP56" s="324"/>
      <c r="NIQ56" s="324"/>
      <c r="NIR56" s="324"/>
      <c r="NIS56" s="324"/>
      <c r="NIT56" s="324"/>
      <c r="NIU56" s="324"/>
      <c r="NIV56" s="324"/>
      <c r="NIW56" s="324"/>
      <c r="NIX56" s="324"/>
      <c r="NIY56" s="324"/>
      <c r="NIZ56" s="324"/>
      <c r="NJA56" s="324"/>
      <c r="NJB56" s="324"/>
      <c r="NJC56" s="324"/>
      <c r="NJD56" s="324"/>
      <c r="NJE56" s="324"/>
      <c r="NJF56" s="324"/>
      <c r="NJG56" s="324"/>
      <c r="NJH56" s="324"/>
      <c r="NJI56" s="324"/>
      <c r="NJJ56" s="324"/>
      <c r="NJK56" s="324"/>
      <c r="NJL56" s="324"/>
      <c r="NJM56" s="324"/>
      <c r="NJN56" s="324"/>
      <c r="NJO56" s="324"/>
      <c r="NJP56" s="324"/>
      <c r="NJQ56" s="324"/>
      <c r="NJR56" s="324"/>
      <c r="NJS56" s="324"/>
      <c r="NJT56" s="324"/>
      <c r="NJU56" s="324"/>
      <c r="NJV56" s="324"/>
      <c r="NJW56" s="324"/>
      <c r="NJX56" s="324"/>
      <c r="NJY56" s="324"/>
      <c r="NJZ56" s="324"/>
      <c r="NKA56" s="324"/>
      <c r="NKB56" s="324"/>
      <c r="NKC56" s="324"/>
      <c r="NKD56" s="324"/>
      <c r="NKE56" s="324"/>
      <c r="NKF56" s="324"/>
      <c r="NKG56" s="324"/>
      <c r="NKH56" s="324"/>
      <c r="NKI56" s="324"/>
      <c r="NKJ56" s="324"/>
      <c r="NKK56" s="324"/>
      <c r="NKL56" s="324"/>
      <c r="NKM56" s="324"/>
      <c r="NKN56" s="324"/>
      <c r="NKO56" s="324"/>
      <c r="NKP56" s="324"/>
      <c r="NKQ56" s="324"/>
      <c r="NKR56" s="324"/>
      <c r="NKS56" s="324"/>
      <c r="NKT56" s="324"/>
      <c r="NKU56" s="324"/>
      <c r="NKV56" s="324"/>
      <c r="NKW56" s="324"/>
      <c r="NKX56" s="324"/>
      <c r="NKY56" s="324"/>
      <c r="NKZ56" s="324"/>
      <c r="NLA56" s="324"/>
      <c r="NLB56" s="324"/>
      <c r="NLC56" s="324"/>
      <c r="NLD56" s="324"/>
      <c r="NLE56" s="324"/>
      <c r="NLF56" s="324"/>
      <c r="NLG56" s="324"/>
      <c r="NLH56" s="324"/>
      <c r="NLI56" s="324"/>
      <c r="NLJ56" s="324"/>
      <c r="NLK56" s="324"/>
      <c r="NLL56" s="324"/>
      <c r="NLM56" s="324"/>
      <c r="NLN56" s="324"/>
      <c r="NLO56" s="324"/>
      <c r="NLP56" s="324"/>
      <c r="NLQ56" s="324"/>
      <c r="NLR56" s="324"/>
      <c r="NLS56" s="324"/>
      <c r="NLT56" s="324"/>
      <c r="NLU56" s="324"/>
      <c r="NLV56" s="324"/>
      <c r="NLW56" s="324"/>
      <c r="NLX56" s="324"/>
      <c r="NLY56" s="324"/>
      <c r="NLZ56" s="324"/>
      <c r="NMA56" s="324"/>
      <c r="NMB56" s="324"/>
      <c r="NMC56" s="324"/>
      <c r="NMD56" s="324"/>
      <c r="NME56" s="324"/>
      <c r="NMF56" s="324"/>
      <c r="NMG56" s="324"/>
      <c r="NMH56" s="324"/>
      <c r="NMI56" s="324"/>
      <c r="NMJ56" s="324"/>
      <c r="NMK56" s="324"/>
      <c r="NML56" s="324"/>
      <c r="NMM56" s="324"/>
      <c r="NMN56" s="324"/>
      <c r="NMO56" s="324"/>
      <c r="NMP56" s="324"/>
      <c r="NMQ56" s="324"/>
      <c r="NMR56" s="324"/>
      <c r="NMS56" s="324"/>
      <c r="NMT56" s="324"/>
      <c r="NMU56" s="324"/>
      <c r="NMV56" s="324"/>
      <c r="NMW56" s="324"/>
      <c r="NMX56" s="324"/>
      <c r="NMY56" s="324"/>
      <c r="NMZ56" s="324"/>
      <c r="NNA56" s="324"/>
      <c r="NNB56" s="324"/>
      <c r="NNC56" s="324"/>
      <c r="NND56" s="324"/>
      <c r="NNE56" s="324"/>
      <c r="NNF56" s="324"/>
      <c r="NNG56" s="324"/>
      <c r="NNH56" s="324"/>
      <c r="NNI56" s="324"/>
      <c r="NNJ56" s="324"/>
      <c r="NNK56" s="324"/>
      <c r="NNL56" s="324"/>
      <c r="NNM56" s="324"/>
      <c r="NNN56" s="324"/>
      <c r="NNO56" s="324"/>
      <c r="NNP56" s="324"/>
      <c r="NNQ56" s="324"/>
      <c r="NNR56" s="324"/>
      <c r="NNS56" s="324"/>
      <c r="NNT56" s="324"/>
      <c r="NNU56" s="324"/>
      <c r="NNV56" s="324"/>
      <c r="NNW56" s="324"/>
      <c r="NNX56" s="324"/>
      <c r="NNY56" s="324"/>
      <c r="NNZ56" s="324"/>
      <c r="NOA56" s="324"/>
      <c r="NOB56" s="324"/>
      <c r="NOC56" s="324"/>
      <c r="NOD56" s="324"/>
      <c r="NOE56" s="324"/>
      <c r="NOF56" s="324"/>
      <c r="NOG56" s="324"/>
      <c r="NOH56" s="324"/>
      <c r="NOI56" s="324"/>
      <c r="NOJ56" s="324"/>
      <c r="NOK56" s="324"/>
      <c r="NOL56" s="324"/>
      <c r="NOM56" s="324"/>
      <c r="NON56" s="324"/>
      <c r="NOO56" s="324"/>
      <c r="NOP56" s="324"/>
      <c r="NOQ56" s="324"/>
      <c r="NOR56" s="324"/>
      <c r="NOS56" s="324"/>
      <c r="NOT56" s="324"/>
      <c r="NOU56" s="324"/>
      <c r="NOV56" s="324"/>
      <c r="NOW56" s="324"/>
      <c r="NOX56" s="324"/>
      <c r="NOY56" s="324"/>
      <c r="NOZ56" s="324"/>
      <c r="NPA56" s="324"/>
      <c r="NPB56" s="324"/>
      <c r="NPC56" s="324"/>
      <c r="NPD56" s="324"/>
      <c r="NPE56" s="324"/>
      <c r="NPF56" s="324"/>
      <c r="NPG56" s="324"/>
      <c r="NPH56" s="324"/>
      <c r="NPI56" s="324"/>
      <c r="NPJ56" s="324"/>
      <c r="NPK56" s="324"/>
      <c r="NPL56" s="324"/>
      <c r="NPM56" s="324"/>
      <c r="NPN56" s="324"/>
      <c r="NPO56" s="324"/>
      <c r="NPP56" s="324"/>
      <c r="NPQ56" s="324"/>
      <c r="NPR56" s="324"/>
      <c r="NPS56" s="324"/>
      <c r="NPT56" s="324"/>
      <c r="NPU56" s="324"/>
      <c r="NPV56" s="324"/>
      <c r="NPW56" s="324"/>
      <c r="NPX56" s="324"/>
      <c r="NPY56" s="324"/>
      <c r="NPZ56" s="324"/>
      <c r="NQA56" s="324"/>
      <c r="NQB56" s="324"/>
      <c r="NQC56" s="324"/>
      <c r="NQD56" s="324"/>
      <c r="NQE56" s="324"/>
      <c r="NQF56" s="324"/>
      <c r="NQG56" s="324"/>
      <c r="NQH56" s="324"/>
      <c r="NQI56" s="324"/>
      <c r="NQJ56" s="324"/>
      <c r="NQK56" s="324"/>
      <c r="NQL56" s="324"/>
      <c r="NQM56" s="324"/>
      <c r="NQN56" s="324"/>
      <c r="NQO56" s="324"/>
      <c r="NQP56" s="324"/>
      <c r="NQQ56" s="324"/>
      <c r="NQR56" s="324"/>
      <c r="NQS56" s="324"/>
      <c r="NQT56" s="324"/>
      <c r="NQU56" s="324"/>
      <c r="NQV56" s="324"/>
      <c r="NQW56" s="324"/>
      <c r="NQX56" s="324"/>
      <c r="NQY56" s="324"/>
      <c r="NQZ56" s="324"/>
      <c r="NRA56" s="324"/>
      <c r="NRB56" s="324"/>
      <c r="NRC56" s="324"/>
      <c r="NRD56" s="324"/>
      <c r="NRE56" s="324"/>
      <c r="NRF56" s="324"/>
      <c r="NRG56" s="324"/>
      <c r="NRH56" s="324"/>
      <c r="NRI56" s="324"/>
      <c r="NRJ56" s="324"/>
      <c r="NRK56" s="324"/>
      <c r="NRL56" s="324"/>
      <c r="NRM56" s="324"/>
      <c r="NRN56" s="324"/>
      <c r="NRO56" s="324"/>
      <c r="NRP56" s="324"/>
      <c r="NRQ56" s="324"/>
      <c r="NRR56" s="324"/>
      <c r="NRS56" s="324"/>
      <c r="NRT56" s="324"/>
      <c r="NRU56" s="324"/>
      <c r="NRV56" s="324"/>
      <c r="NRW56" s="324"/>
      <c r="NRX56" s="324"/>
      <c r="NRY56" s="324"/>
      <c r="NRZ56" s="324"/>
      <c r="NSA56" s="324"/>
      <c r="NSB56" s="324"/>
      <c r="NSC56" s="324"/>
      <c r="NSD56" s="324"/>
      <c r="NSE56" s="324"/>
      <c r="NSF56" s="324"/>
      <c r="NSG56" s="324"/>
      <c r="NSH56" s="324"/>
      <c r="NSI56" s="324"/>
      <c r="NSJ56" s="324"/>
      <c r="NSK56" s="324"/>
      <c r="NSL56" s="324"/>
      <c r="NSM56" s="324"/>
      <c r="NSN56" s="324"/>
      <c r="NSO56" s="324"/>
      <c r="NSP56" s="324"/>
      <c r="NSQ56" s="324"/>
      <c r="NSR56" s="324"/>
      <c r="NSS56" s="324"/>
      <c r="NST56" s="324"/>
      <c r="NSU56" s="324"/>
      <c r="NSV56" s="324"/>
      <c r="NSW56" s="324"/>
      <c r="NSX56" s="324"/>
      <c r="NSY56" s="324"/>
      <c r="NSZ56" s="324"/>
      <c r="NTA56" s="324"/>
      <c r="NTB56" s="324"/>
      <c r="NTC56" s="324"/>
      <c r="NTD56" s="324"/>
      <c r="NTE56" s="324"/>
      <c r="NTF56" s="324"/>
      <c r="NTG56" s="324"/>
      <c r="NTH56" s="324"/>
      <c r="NTI56" s="324"/>
      <c r="NTJ56" s="324"/>
      <c r="NTK56" s="324"/>
      <c r="NTL56" s="324"/>
      <c r="NTM56" s="324"/>
      <c r="NTN56" s="324"/>
      <c r="NTO56" s="324"/>
      <c r="NTP56" s="324"/>
      <c r="NTQ56" s="324"/>
      <c r="NTR56" s="324"/>
      <c r="NTS56" s="324"/>
      <c r="NTT56" s="324"/>
      <c r="NTU56" s="324"/>
      <c r="NTV56" s="324"/>
      <c r="NTW56" s="324"/>
      <c r="NTX56" s="324"/>
      <c r="NTY56" s="324"/>
      <c r="NTZ56" s="324"/>
      <c r="NUA56" s="324"/>
      <c r="NUB56" s="324"/>
      <c r="NUC56" s="324"/>
      <c r="NUD56" s="324"/>
      <c r="NUE56" s="324"/>
      <c r="NUF56" s="324"/>
      <c r="NUG56" s="324"/>
      <c r="NUH56" s="324"/>
      <c r="NUI56" s="324"/>
      <c r="NUJ56" s="324"/>
      <c r="NUK56" s="324"/>
      <c r="NUL56" s="324"/>
      <c r="NUM56" s="324"/>
      <c r="NUN56" s="324"/>
      <c r="NUO56" s="324"/>
      <c r="NUP56" s="324"/>
      <c r="NUQ56" s="324"/>
      <c r="NUR56" s="324"/>
      <c r="NUS56" s="324"/>
      <c r="NUT56" s="324"/>
      <c r="NUU56" s="324"/>
      <c r="NUV56" s="324"/>
      <c r="NUW56" s="324"/>
      <c r="NUX56" s="324"/>
      <c r="NUY56" s="324"/>
      <c r="NUZ56" s="324"/>
      <c r="NVA56" s="324"/>
      <c r="NVB56" s="324"/>
      <c r="NVC56" s="324"/>
      <c r="NVD56" s="324"/>
      <c r="NVE56" s="324"/>
      <c r="NVF56" s="324"/>
      <c r="NVG56" s="324"/>
      <c r="NVH56" s="324"/>
      <c r="NVI56" s="324"/>
      <c r="NVJ56" s="324"/>
      <c r="NVK56" s="324"/>
      <c r="NVL56" s="324"/>
      <c r="NVM56" s="324"/>
      <c r="NVN56" s="324"/>
      <c r="NVO56" s="324"/>
      <c r="NVP56" s="324"/>
      <c r="NVQ56" s="324"/>
      <c r="NVR56" s="324"/>
      <c r="NVS56" s="324"/>
      <c r="NVT56" s="324"/>
      <c r="NVU56" s="324"/>
      <c r="NVV56" s="324"/>
      <c r="NVW56" s="324"/>
      <c r="NVX56" s="324"/>
      <c r="NVY56" s="324"/>
      <c r="NVZ56" s="324"/>
      <c r="NWA56" s="324"/>
      <c r="NWB56" s="324"/>
      <c r="NWC56" s="324"/>
      <c r="NWD56" s="324"/>
      <c r="NWE56" s="324"/>
      <c r="NWF56" s="324"/>
      <c r="NWG56" s="324"/>
      <c r="NWH56" s="324"/>
      <c r="NWI56" s="324"/>
      <c r="NWJ56" s="324"/>
      <c r="NWK56" s="324"/>
      <c r="NWL56" s="324"/>
      <c r="NWM56" s="324"/>
      <c r="NWN56" s="324"/>
      <c r="NWO56" s="324"/>
      <c r="NWP56" s="324"/>
      <c r="NWQ56" s="324"/>
      <c r="NWR56" s="324"/>
      <c r="NWS56" s="324"/>
      <c r="NWT56" s="324"/>
      <c r="NWU56" s="324"/>
      <c r="NWV56" s="324"/>
      <c r="NWW56" s="324"/>
      <c r="NWX56" s="324"/>
      <c r="NWY56" s="324"/>
      <c r="NWZ56" s="324"/>
      <c r="NXA56" s="324"/>
      <c r="NXB56" s="324"/>
      <c r="NXC56" s="324"/>
      <c r="NXD56" s="324"/>
      <c r="NXE56" s="324"/>
      <c r="NXF56" s="324"/>
      <c r="NXG56" s="324"/>
      <c r="NXH56" s="324"/>
      <c r="NXI56" s="324"/>
      <c r="NXJ56" s="324"/>
      <c r="NXK56" s="324"/>
      <c r="NXL56" s="324"/>
      <c r="NXM56" s="324"/>
      <c r="NXN56" s="324"/>
      <c r="NXO56" s="324"/>
      <c r="NXP56" s="324"/>
      <c r="NXQ56" s="324"/>
      <c r="NXR56" s="324"/>
      <c r="NXS56" s="324"/>
      <c r="NXT56" s="324"/>
      <c r="NXU56" s="324"/>
      <c r="NXV56" s="324"/>
      <c r="NXW56" s="324"/>
      <c r="NXX56" s="324"/>
      <c r="NXY56" s="324"/>
      <c r="NXZ56" s="324"/>
      <c r="NYA56" s="324"/>
      <c r="NYB56" s="324"/>
      <c r="NYC56" s="324"/>
      <c r="NYD56" s="324"/>
      <c r="NYE56" s="324"/>
      <c r="NYF56" s="324"/>
      <c r="NYG56" s="324"/>
      <c r="NYH56" s="324"/>
      <c r="NYI56" s="324"/>
      <c r="NYJ56" s="324"/>
      <c r="NYK56" s="324"/>
      <c r="NYL56" s="324"/>
      <c r="NYM56" s="324"/>
      <c r="NYN56" s="324"/>
      <c r="NYO56" s="324"/>
      <c r="NYP56" s="324"/>
      <c r="NYQ56" s="324"/>
      <c r="NYR56" s="324"/>
      <c r="NYS56" s="324"/>
      <c r="NYT56" s="324"/>
      <c r="NYU56" s="324"/>
      <c r="NYV56" s="324"/>
      <c r="NYW56" s="324"/>
      <c r="NYX56" s="324"/>
      <c r="NYY56" s="324"/>
      <c r="NYZ56" s="324"/>
      <c r="NZA56" s="324"/>
      <c r="NZB56" s="324"/>
      <c r="NZC56" s="324"/>
      <c r="NZD56" s="324"/>
      <c r="NZE56" s="324"/>
      <c r="NZF56" s="324"/>
      <c r="NZG56" s="324"/>
      <c r="NZH56" s="324"/>
      <c r="NZI56" s="324"/>
      <c r="NZJ56" s="324"/>
      <c r="NZK56" s="324"/>
      <c r="NZL56" s="324"/>
      <c r="NZM56" s="324"/>
      <c r="NZN56" s="324"/>
      <c r="NZO56" s="324"/>
      <c r="NZP56" s="324"/>
      <c r="NZQ56" s="324"/>
      <c r="NZR56" s="324"/>
      <c r="NZS56" s="324"/>
      <c r="NZT56" s="324"/>
      <c r="NZU56" s="324"/>
      <c r="NZV56" s="324"/>
      <c r="NZW56" s="324"/>
      <c r="NZX56" s="324"/>
      <c r="NZY56" s="324"/>
      <c r="NZZ56" s="324"/>
      <c r="OAA56" s="324"/>
      <c r="OAB56" s="324"/>
      <c r="OAC56" s="324"/>
      <c r="OAD56" s="324"/>
      <c r="OAE56" s="324"/>
      <c r="OAF56" s="324"/>
      <c r="OAG56" s="324"/>
      <c r="OAH56" s="324"/>
      <c r="OAI56" s="324"/>
      <c r="OAJ56" s="324"/>
      <c r="OAK56" s="324"/>
      <c r="OAL56" s="324"/>
      <c r="OAM56" s="324"/>
      <c r="OAN56" s="324"/>
      <c r="OAO56" s="324"/>
      <c r="OAP56" s="324"/>
      <c r="OAQ56" s="324"/>
      <c r="OAR56" s="324"/>
      <c r="OAS56" s="324"/>
      <c r="OAT56" s="324"/>
      <c r="OAU56" s="324"/>
      <c r="OAV56" s="324"/>
      <c r="OAW56" s="324"/>
      <c r="OAX56" s="324"/>
      <c r="OAY56" s="324"/>
      <c r="OAZ56" s="324"/>
      <c r="OBA56" s="324"/>
      <c r="OBB56" s="324"/>
      <c r="OBC56" s="324"/>
      <c r="OBD56" s="324"/>
      <c r="OBE56" s="324"/>
      <c r="OBF56" s="324"/>
      <c r="OBG56" s="324"/>
      <c r="OBH56" s="324"/>
      <c r="OBI56" s="324"/>
      <c r="OBJ56" s="324"/>
      <c r="OBK56" s="324"/>
      <c r="OBL56" s="324"/>
      <c r="OBM56" s="324"/>
      <c r="OBN56" s="324"/>
      <c r="OBO56" s="324"/>
      <c r="OBP56" s="324"/>
      <c r="OBQ56" s="324"/>
      <c r="OBR56" s="324"/>
      <c r="OBS56" s="324"/>
      <c r="OBT56" s="324"/>
      <c r="OBU56" s="324"/>
      <c r="OBV56" s="324"/>
      <c r="OBW56" s="324"/>
      <c r="OBX56" s="324"/>
      <c r="OBY56" s="324"/>
      <c r="OBZ56" s="324"/>
      <c r="OCA56" s="324"/>
      <c r="OCB56" s="324"/>
      <c r="OCC56" s="324"/>
      <c r="OCD56" s="324"/>
      <c r="OCE56" s="324"/>
      <c r="OCF56" s="324"/>
      <c r="OCG56" s="324"/>
      <c r="OCH56" s="324"/>
      <c r="OCI56" s="324"/>
      <c r="OCJ56" s="324"/>
      <c r="OCK56" s="324"/>
      <c r="OCL56" s="324"/>
      <c r="OCM56" s="324"/>
      <c r="OCN56" s="324"/>
      <c r="OCO56" s="324"/>
      <c r="OCP56" s="324"/>
      <c r="OCQ56" s="324"/>
      <c r="OCR56" s="324"/>
      <c r="OCS56" s="324"/>
      <c r="OCT56" s="324"/>
      <c r="OCU56" s="324"/>
      <c r="OCV56" s="324"/>
      <c r="OCW56" s="324"/>
      <c r="OCX56" s="324"/>
      <c r="OCY56" s="324"/>
      <c r="OCZ56" s="324"/>
      <c r="ODA56" s="324"/>
      <c r="ODB56" s="324"/>
      <c r="ODC56" s="324"/>
      <c r="ODD56" s="324"/>
      <c r="ODE56" s="324"/>
      <c r="ODF56" s="324"/>
      <c r="ODG56" s="324"/>
      <c r="ODH56" s="324"/>
      <c r="ODI56" s="324"/>
      <c r="ODJ56" s="324"/>
      <c r="ODK56" s="324"/>
      <c r="ODL56" s="324"/>
      <c r="ODM56" s="324"/>
      <c r="ODN56" s="324"/>
      <c r="ODO56" s="324"/>
      <c r="ODP56" s="324"/>
      <c r="ODQ56" s="324"/>
      <c r="ODR56" s="324"/>
      <c r="ODS56" s="324"/>
      <c r="ODT56" s="324"/>
      <c r="ODU56" s="324"/>
      <c r="ODV56" s="324"/>
      <c r="ODW56" s="324"/>
      <c r="ODX56" s="324"/>
      <c r="ODY56" s="324"/>
      <c r="ODZ56" s="324"/>
      <c r="OEA56" s="324"/>
      <c r="OEB56" s="324"/>
      <c r="OEC56" s="324"/>
      <c r="OED56" s="324"/>
      <c r="OEE56" s="324"/>
      <c r="OEF56" s="324"/>
      <c r="OEG56" s="324"/>
      <c r="OEH56" s="324"/>
      <c r="OEI56" s="324"/>
      <c r="OEJ56" s="324"/>
      <c r="OEK56" s="324"/>
      <c r="OEL56" s="324"/>
      <c r="OEM56" s="324"/>
      <c r="OEN56" s="324"/>
      <c r="OEO56" s="324"/>
      <c r="OEP56" s="324"/>
      <c r="OEQ56" s="324"/>
      <c r="OER56" s="324"/>
      <c r="OES56" s="324"/>
      <c r="OET56" s="324"/>
      <c r="OEU56" s="324"/>
      <c r="OEV56" s="324"/>
      <c r="OEW56" s="324"/>
      <c r="OEX56" s="324"/>
      <c r="OEY56" s="324"/>
      <c r="OEZ56" s="324"/>
      <c r="OFA56" s="324"/>
      <c r="OFB56" s="324"/>
      <c r="OFC56" s="324"/>
      <c r="OFD56" s="324"/>
      <c r="OFE56" s="324"/>
      <c r="OFF56" s="324"/>
      <c r="OFG56" s="324"/>
      <c r="OFH56" s="324"/>
      <c r="OFI56" s="324"/>
      <c r="OFJ56" s="324"/>
      <c r="OFK56" s="324"/>
      <c r="OFL56" s="324"/>
      <c r="OFM56" s="324"/>
      <c r="OFN56" s="324"/>
      <c r="OFO56" s="324"/>
      <c r="OFP56" s="324"/>
      <c r="OFQ56" s="324"/>
      <c r="OFR56" s="324"/>
      <c r="OFS56" s="324"/>
      <c r="OFT56" s="324"/>
      <c r="OFU56" s="324"/>
      <c r="OFV56" s="324"/>
      <c r="OFW56" s="324"/>
      <c r="OFX56" s="324"/>
      <c r="OFY56" s="324"/>
      <c r="OFZ56" s="324"/>
      <c r="OGA56" s="324"/>
      <c r="OGB56" s="324"/>
      <c r="OGC56" s="324"/>
      <c r="OGD56" s="324"/>
      <c r="OGE56" s="324"/>
      <c r="OGF56" s="324"/>
      <c r="OGG56" s="324"/>
      <c r="OGH56" s="324"/>
      <c r="OGI56" s="324"/>
      <c r="OGJ56" s="324"/>
      <c r="OGK56" s="324"/>
      <c r="OGL56" s="324"/>
      <c r="OGM56" s="324"/>
      <c r="OGN56" s="324"/>
      <c r="OGO56" s="324"/>
      <c r="OGP56" s="324"/>
      <c r="OGQ56" s="324"/>
      <c r="OGR56" s="324"/>
      <c r="OGS56" s="324"/>
      <c r="OGT56" s="324"/>
      <c r="OGU56" s="324"/>
      <c r="OGV56" s="324"/>
      <c r="OGW56" s="324"/>
      <c r="OGX56" s="324"/>
      <c r="OGY56" s="324"/>
      <c r="OGZ56" s="324"/>
      <c r="OHA56" s="324"/>
      <c r="OHB56" s="324"/>
      <c r="OHC56" s="324"/>
      <c r="OHD56" s="324"/>
      <c r="OHE56" s="324"/>
      <c r="OHF56" s="324"/>
      <c r="OHG56" s="324"/>
      <c r="OHH56" s="324"/>
      <c r="OHI56" s="324"/>
      <c r="OHJ56" s="324"/>
      <c r="OHK56" s="324"/>
      <c r="OHL56" s="324"/>
      <c r="OHM56" s="324"/>
      <c r="OHN56" s="324"/>
      <c r="OHO56" s="324"/>
      <c r="OHP56" s="324"/>
      <c r="OHQ56" s="324"/>
      <c r="OHR56" s="324"/>
      <c r="OHS56" s="324"/>
      <c r="OHT56" s="324"/>
      <c r="OHU56" s="324"/>
      <c r="OHV56" s="324"/>
      <c r="OHW56" s="324"/>
      <c r="OHX56" s="324"/>
      <c r="OHY56" s="324"/>
      <c r="OHZ56" s="324"/>
      <c r="OIA56" s="324"/>
      <c r="OIB56" s="324"/>
      <c r="OIC56" s="324"/>
      <c r="OID56" s="324"/>
      <c r="OIE56" s="324"/>
      <c r="OIF56" s="324"/>
      <c r="OIG56" s="324"/>
      <c r="OIH56" s="324"/>
      <c r="OII56" s="324"/>
      <c r="OIJ56" s="324"/>
      <c r="OIK56" s="324"/>
      <c r="OIL56" s="324"/>
      <c r="OIM56" s="324"/>
      <c r="OIN56" s="324"/>
      <c r="OIO56" s="324"/>
      <c r="OIP56" s="324"/>
      <c r="OIQ56" s="324"/>
      <c r="OIR56" s="324"/>
      <c r="OIS56" s="324"/>
      <c r="OIT56" s="324"/>
      <c r="OIU56" s="324"/>
      <c r="OIV56" s="324"/>
      <c r="OIW56" s="324"/>
      <c r="OIX56" s="324"/>
      <c r="OIY56" s="324"/>
      <c r="OIZ56" s="324"/>
      <c r="OJA56" s="324"/>
      <c r="OJB56" s="324"/>
      <c r="OJC56" s="324"/>
      <c r="OJD56" s="324"/>
      <c r="OJE56" s="324"/>
      <c r="OJF56" s="324"/>
      <c r="OJG56" s="324"/>
      <c r="OJH56" s="324"/>
      <c r="OJI56" s="324"/>
      <c r="OJJ56" s="324"/>
      <c r="OJK56" s="324"/>
      <c r="OJL56" s="324"/>
      <c r="OJM56" s="324"/>
      <c r="OJN56" s="324"/>
      <c r="OJO56" s="324"/>
      <c r="OJP56" s="324"/>
      <c r="OJQ56" s="324"/>
      <c r="OJR56" s="324"/>
      <c r="OJS56" s="324"/>
      <c r="OJT56" s="324"/>
      <c r="OJU56" s="324"/>
      <c r="OJV56" s="324"/>
      <c r="OJW56" s="324"/>
      <c r="OJX56" s="324"/>
      <c r="OJY56" s="324"/>
      <c r="OJZ56" s="324"/>
      <c r="OKA56" s="324"/>
      <c r="OKB56" s="324"/>
      <c r="OKC56" s="324"/>
      <c r="OKD56" s="324"/>
      <c r="OKE56" s="324"/>
      <c r="OKF56" s="324"/>
      <c r="OKG56" s="324"/>
      <c r="OKH56" s="324"/>
      <c r="OKI56" s="324"/>
      <c r="OKJ56" s="324"/>
      <c r="OKK56" s="324"/>
      <c r="OKL56" s="324"/>
      <c r="OKM56" s="324"/>
      <c r="OKN56" s="324"/>
      <c r="OKO56" s="324"/>
      <c r="OKP56" s="324"/>
      <c r="OKQ56" s="324"/>
      <c r="OKR56" s="324"/>
      <c r="OKS56" s="324"/>
      <c r="OKT56" s="324"/>
      <c r="OKU56" s="324"/>
      <c r="OKV56" s="324"/>
      <c r="OKW56" s="324"/>
      <c r="OKX56" s="324"/>
      <c r="OKY56" s="324"/>
      <c r="OKZ56" s="324"/>
      <c r="OLA56" s="324"/>
      <c r="OLB56" s="324"/>
      <c r="OLC56" s="324"/>
      <c r="OLD56" s="324"/>
      <c r="OLE56" s="324"/>
      <c r="OLF56" s="324"/>
      <c r="OLG56" s="324"/>
      <c r="OLH56" s="324"/>
      <c r="OLI56" s="324"/>
      <c r="OLJ56" s="324"/>
      <c r="OLK56" s="324"/>
      <c r="OLL56" s="324"/>
      <c r="OLM56" s="324"/>
      <c r="OLN56" s="324"/>
      <c r="OLO56" s="324"/>
      <c r="OLP56" s="324"/>
      <c r="OLQ56" s="324"/>
      <c r="OLR56" s="324"/>
      <c r="OLS56" s="324"/>
      <c r="OLT56" s="324"/>
      <c r="OLU56" s="324"/>
      <c r="OLV56" s="324"/>
      <c r="OLW56" s="324"/>
      <c r="OLX56" s="324"/>
      <c r="OLY56" s="324"/>
      <c r="OLZ56" s="324"/>
      <c r="OMA56" s="324"/>
      <c r="OMB56" s="324"/>
      <c r="OMC56" s="324"/>
      <c r="OMD56" s="324"/>
      <c r="OME56" s="324"/>
      <c r="OMF56" s="324"/>
      <c r="OMG56" s="324"/>
      <c r="OMH56" s="324"/>
      <c r="OMI56" s="324"/>
      <c r="OMJ56" s="324"/>
      <c r="OMK56" s="324"/>
      <c r="OML56" s="324"/>
      <c r="OMM56" s="324"/>
      <c r="OMN56" s="324"/>
      <c r="OMO56" s="324"/>
      <c r="OMP56" s="324"/>
      <c r="OMQ56" s="324"/>
      <c r="OMR56" s="324"/>
      <c r="OMS56" s="324"/>
      <c r="OMT56" s="324"/>
      <c r="OMU56" s="324"/>
      <c r="OMV56" s="324"/>
      <c r="OMW56" s="324"/>
      <c r="OMX56" s="324"/>
      <c r="OMY56" s="324"/>
      <c r="OMZ56" s="324"/>
      <c r="ONA56" s="324"/>
      <c r="ONB56" s="324"/>
      <c r="ONC56" s="324"/>
      <c r="OND56" s="324"/>
      <c r="ONE56" s="324"/>
      <c r="ONF56" s="324"/>
      <c r="ONG56" s="324"/>
      <c r="ONH56" s="324"/>
      <c r="ONI56" s="324"/>
      <c r="ONJ56" s="324"/>
      <c r="ONK56" s="324"/>
      <c r="ONL56" s="324"/>
      <c r="ONM56" s="324"/>
      <c r="ONN56" s="324"/>
      <c r="ONO56" s="324"/>
      <c r="ONP56" s="324"/>
      <c r="ONQ56" s="324"/>
      <c r="ONR56" s="324"/>
      <c r="ONS56" s="324"/>
      <c r="ONT56" s="324"/>
      <c r="ONU56" s="324"/>
      <c r="ONV56" s="324"/>
      <c r="ONW56" s="324"/>
      <c r="ONX56" s="324"/>
      <c r="ONY56" s="324"/>
      <c r="ONZ56" s="324"/>
      <c r="OOA56" s="324"/>
      <c r="OOB56" s="324"/>
      <c r="OOC56" s="324"/>
      <c r="OOD56" s="324"/>
      <c r="OOE56" s="324"/>
      <c r="OOF56" s="324"/>
      <c r="OOG56" s="324"/>
      <c r="OOH56" s="324"/>
      <c r="OOI56" s="324"/>
      <c r="OOJ56" s="324"/>
      <c r="OOK56" s="324"/>
      <c r="OOL56" s="324"/>
      <c r="OOM56" s="324"/>
      <c r="OON56" s="324"/>
      <c r="OOO56" s="324"/>
      <c r="OOP56" s="324"/>
      <c r="OOQ56" s="324"/>
      <c r="OOR56" s="324"/>
      <c r="OOS56" s="324"/>
      <c r="OOT56" s="324"/>
      <c r="OOU56" s="324"/>
      <c r="OOV56" s="324"/>
      <c r="OOW56" s="324"/>
      <c r="OOX56" s="324"/>
      <c r="OOY56" s="324"/>
      <c r="OOZ56" s="324"/>
      <c r="OPA56" s="324"/>
      <c r="OPB56" s="324"/>
      <c r="OPC56" s="324"/>
      <c r="OPD56" s="324"/>
      <c r="OPE56" s="324"/>
      <c r="OPF56" s="324"/>
      <c r="OPG56" s="324"/>
      <c r="OPH56" s="324"/>
      <c r="OPI56" s="324"/>
      <c r="OPJ56" s="324"/>
      <c r="OPK56" s="324"/>
      <c r="OPL56" s="324"/>
      <c r="OPM56" s="324"/>
      <c r="OPN56" s="324"/>
      <c r="OPO56" s="324"/>
      <c r="OPP56" s="324"/>
      <c r="OPQ56" s="324"/>
      <c r="OPR56" s="324"/>
      <c r="OPS56" s="324"/>
      <c r="OPT56" s="324"/>
      <c r="OPU56" s="324"/>
      <c r="OPV56" s="324"/>
      <c r="OPW56" s="324"/>
      <c r="OPX56" s="324"/>
      <c r="OPY56" s="324"/>
      <c r="OPZ56" s="324"/>
      <c r="OQA56" s="324"/>
      <c r="OQB56" s="324"/>
      <c r="OQC56" s="324"/>
      <c r="OQD56" s="324"/>
      <c r="OQE56" s="324"/>
      <c r="OQF56" s="324"/>
      <c r="OQG56" s="324"/>
      <c r="OQH56" s="324"/>
      <c r="OQI56" s="324"/>
      <c r="OQJ56" s="324"/>
      <c r="OQK56" s="324"/>
      <c r="OQL56" s="324"/>
      <c r="OQM56" s="324"/>
      <c r="OQN56" s="324"/>
      <c r="OQO56" s="324"/>
      <c r="OQP56" s="324"/>
      <c r="OQQ56" s="324"/>
      <c r="OQR56" s="324"/>
      <c r="OQS56" s="324"/>
      <c r="OQT56" s="324"/>
      <c r="OQU56" s="324"/>
      <c r="OQV56" s="324"/>
      <c r="OQW56" s="324"/>
      <c r="OQX56" s="324"/>
      <c r="OQY56" s="324"/>
      <c r="OQZ56" s="324"/>
      <c r="ORA56" s="324"/>
      <c r="ORB56" s="324"/>
      <c r="ORC56" s="324"/>
      <c r="ORD56" s="324"/>
      <c r="ORE56" s="324"/>
      <c r="ORF56" s="324"/>
      <c r="ORG56" s="324"/>
      <c r="ORH56" s="324"/>
      <c r="ORI56" s="324"/>
      <c r="ORJ56" s="324"/>
      <c r="ORK56" s="324"/>
      <c r="ORL56" s="324"/>
      <c r="ORM56" s="324"/>
      <c r="ORN56" s="324"/>
      <c r="ORO56" s="324"/>
      <c r="ORP56" s="324"/>
      <c r="ORQ56" s="324"/>
      <c r="ORR56" s="324"/>
      <c r="ORS56" s="324"/>
      <c r="ORT56" s="324"/>
      <c r="ORU56" s="324"/>
      <c r="ORV56" s="324"/>
      <c r="ORW56" s="324"/>
      <c r="ORX56" s="324"/>
      <c r="ORY56" s="324"/>
      <c r="ORZ56" s="324"/>
      <c r="OSA56" s="324"/>
      <c r="OSB56" s="324"/>
      <c r="OSC56" s="324"/>
      <c r="OSD56" s="324"/>
      <c r="OSE56" s="324"/>
      <c r="OSF56" s="324"/>
      <c r="OSG56" s="324"/>
      <c r="OSH56" s="324"/>
      <c r="OSI56" s="324"/>
      <c r="OSJ56" s="324"/>
      <c r="OSK56" s="324"/>
      <c r="OSL56" s="324"/>
      <c r="OSM56" s="324"/>
      <c r="OSN56" s="324"/>
      <c r="OSO56" s="324"/>
      <c r="OSP56" s="324"/>
      <c r="OSQ56" s="324"/>
      <c r="OSR56" s="324"/>
      <c r="OSS56" s="324"/>
      <c r="OST56" s="324"/>
      <c r="OSU56" s="324"/>
      <c r="OSV56" s="324"/>
      <c r="OSW56" s="324"/>
      <c r="OSX56" s="324"/>
      <c r="OSY56" s="324"/>
      <c r="OSZ56" s="324"/>
      <c r="OTA56" s="324"/>
      <c r="OTB56" s="324"/>
      <c r="OTC56" s="324"/>
      <c r="OTD56" s="324"/>
      <c r="OTE56" s="324"/>
      <c r="OTF56" s="324"/>
      <c r="OTG56" s="324"/>
      <c r="OTH56" s="324"/>
      <c r="OTI56" s="324"/>
      <c r="OTJ56" s="324"/>
      <c r="OTK56" s="324"/>
      <c r="OTL56" s="324"/>
      <c r="OTM56" s="324"/>
      <c r="OTN56" s="324"/>
      <c r="OTO56" s="324"/>
      <c r="OTP56" s="324"/>
      <c r="OTQ56" s="324"/>
      <c r="OTR56" s="324"/>
      <c r="OTS56" s="324"/>
      <c r="OTT56" s="324"/>
      <c r="OTU56" s="324"/>
      <c r="OTV56" s="324"/>
      <c r="OTW56" s="324"/>
      <c r="OTX56" s="324"/>
      <c r="OTY56" s="324"/>
      <c r="OTZ56" s="324"/>
      <c r="OUA56" s="324"/>
      <c r="OUB56" s="324"/>
      <c r="OUC56" s="324"/>
      <c r="OUD56" s="324"/>
      <c r="OUE56" s="324"/>
      <c r="OUF56" s="324"/>
      <c r="OUG56" s="324"/>
      <c r="OUH56" s="324"/>
      <c r="OUI56" s="324"/>
      <c r="OUJ56" s="324"/>
      <c r="OUK56" s="324"/>
      <c r="OUL56" s="324"/>
      <c r="OUM56" s="324"/>
      <c r="OUN56" s="324"/>
      <c r="OUO56" s="324"/>
      <c r="OUP56" s="324"/>
      <c r="OUQ56" s="324"/>
      <c r="OUR56" s="324"/>
      <c r="OUS56" s="324"/>
      <c r="OUT56" s="324"/>
      <c r="OUU56" s="324"/>
      <c r="OUV56" s="324"/>
      <c r="OUW56" s="324"/>
      <c r="OUX56" s="324"/>
      <c r="OUY56" s="324"/>
      <c r="OUZ56" s="324"/>
      <c r="OVA56" s="324"/>
      <c r="OVB56" s="324"/>
      <c r="OVC56" s="324"/>
      <c r="OVD56" s="324"/>
      <c r="OVE56" s="324"/>
      <c r="OVF56" s="324"/>
      <c r="OVG56" s="324"/>
      <c r="OVH56" s="324"/>
      <c r="OVI56" s="324"/>
      <c r="OVJ56" s="324"/>
      <c r="OVK56" s="324"/>
      <c r="OVL56" s="324"/>
      <c r="OVM56" s="324"/>
      <c r="OVN56" s="324"/>
      <c r="OVO56" s="324"/>
      <c r="OVP56" s="324"/>
      <c r="OVQ56" s="324"/>
      <c r="OVR56" s="324"/>
      <c r="OVS56" s="324"/>
      <c r="OVT56" s="324"/>
      <c r="OVU56" s="324"/>
      <c r="OVV56" s="324"/>
      <c r="OVW56" s="324"/>
      <c r="OVX56" s="324"/>
      <c r="OVY56" s="324"/>
      <c r="OVZ56" s="324"/>
      <c r="OWA56" s="324"/>
      <c r="OWB56" s="324"/>
      <c r="OWC56" s="324"/>
      <c r="OWD56" s="324"/>
      <c r="OWE56" s="324"/>
      <c r="OWF56" s="324"/>
      <c r="OWG56" s="324"/>
      <c r="OWH56" s="324"/>
      <c r="OWI56" s="324"/>
      <c r="OWJ56" s="324"/>
      <c r="OWK56" s="324"/>
      <c r="OWL56" s="324"/>
      <c r="OWM56" s="324"/>
      <c r="OWN56" s="324"/>
      <c r="OWO56" s="324"/>
      <c r="OWP56" s="324"/>
      <c r="OWQ56" s="324"/>
      <c r="OWR56" s="324"/>
      <c r="OWS56" s="324"/>
      <c r="OWT56" s="324"/>
      <c r="OWU56" s="324"/>
      <c r="OWV56" s="324"/>
      <c r="OWW56" s="324"/>
      <c r="OWX56" s="324"/>
      <c r="OWY56" s="324"/>
      <c r="OWZ56" s="324"/>
      <c r="OXA56" s="324"/>
      <c r="OXB56" s="324"/>
      <c r="OXC56" s="324"/>
      <c r="OXD56" s="324"/>
      <c r="OXE56" s="324"/>
      <c r="OXF56" s="324"/>
      <c r="OXG56" s="324"/>
      <c r="OXH56" s="324"/>
      <c r="OXI56" s="324"/>
      <c r="OXJ56" s="324"/>
      <c r="OXK56" s="324"/>
      <c r="OXL56" s="324"/>
      <c r="OXM56" s="324"/>
      <c r="OXN56" s="324"/>
      <c r="OXO56" s="324"/>
      <c r="OXP56" s="324"/>
      <c r="OXQ56" s="324"/>
      <c r="OXR56" s="324"/>
      <c r="OXS56" s="324"/>
      <c r="OXT56" s="324"/>
      <c r="OXU56" s="324"/>
      <c r="OXV56" s="324"/>
      <c r="OXW56" s="324"/>
      <c r="OXX56" s="324"/>
      <c r="OXY56" s="324"/>
      <c r="OXZ56" s="324"/>
      <c r="OYA56" s="324"/>
      <c r="OYB56" s="324"/>
      <c r="OYC56" s="324"/>
      <c r="OYD56" s="324"/>
      <c r="OYE56" s="324"/>
      <c r="OYF56" s="324"/>
      <c r="OYG56" s="324"/>
      <c r="OYH56" s="324"/>
      <c r="OYI56" s="324"/>
      <c r="OYJ56" s="324"/>
      <c r="OYK56" s="324"/>
      <c r="OYL56" s="324"/>
      <c r="OYM56" s="324"/>
      <c r="OYN56" s="324"/>
      <c r="OYO56" s="324"/>
      <c r="OYP56" s="324"/>
      <c r="OYQ56" s="324"/>
      <c r="OYR56" s="324"/>
      <c r="OYS56" s="324"/>
      <c r="OYT56" s="324"/>
      <c r="OYU56" s="324"/>
      <c r="OYV56" s="324"/>
      <c r="OYW56" s="324"/>
      <c r="OYX56" s="324"/>
      <c r="OYY56" s="324"/>
      <c r="OYZ56" s="324"/>
      <c r="OZA56" s="324"/>
      <c r="OZB56" s="324"/>
      <c r="OZC56" s="324"/>
      <c r="OZD56" s="324"/>
      <c r="OZE56" s="324"/>
      <c r="OZF56" s="324"/>
      <c r="OZG56" s="324"/>
      <c r="OZH56" s="324"/>
      <c r="OZI56" s="324"/>
      <c r="OZJ56" s="324"/>
      <c r="OZK56" s="324"/>
      <c r="OZL56" s="324"/>
      <c r="OZM56" s="324"/>
      <c r="OZN56" s="324"/>
      <c r="OZO56" s="324"/>
      <c r="OZP56" s="324"/>
      <c r="OZQ56" s="324"/>
      <c r="OZR56" s="324"/>
      <c r="OZS56" s="324"/>
      <c r="OZT56" s="324"/>
      <c r="OZU56" s="324"/>
      <c r="OZV56" s="324"/>
      <c r="OZW56" s="324"/>
      <c r="OZX56" s="324"/>
      <c r="OZY56" s="324"/>
      <c r="OZZ56" s="324"/>
      <c r="PAA56" s="324"/>
      <c r="PAB56" s="324"/>
      <c r="PAC56" s="324"/>
      <c r="PAD56" s="324"/>
      <c r="PAE56" s="324"/>
      <c r="PAF56" s="324"/>
      <c r="PAG56" s="324"/>
      <c r="PAH56" s="324"/>
      <c r="PAI56" s="324"/>
      <c r="PAJ56" s="324"/>
      <c r="PAK56" s="324"/>
      <c r="PAL56" s="324"/>
      <c r="PAM56" s="324"/>
      <c r="PAN56" s="324"/>
      <c r="PAO56" s="324"/>
      <c r="PAP56" s="324"/>
      <c r="PAQ56" s="324"/>
      <c r="PAR56" s="324"/>
      <c r="PAS56" s="324"/>
      <c r="PAT56" s="324"/>
      <c r="PAU56" s="324"/>
      <c r="PAV56" s="324"/>
      <c r="PAW56" s="324"/>
      <c r="PAX56" s="324"/>
      <c r="PAY56" s="324"/>
      <c r="PAZ56" s="324"/>
      <c r="PBA56" s="324"/>
      <c r="PBB56" s="324"/>
      <c r="PBC56" s="324"/>
      <c r="PBD56" s="324"/>
      <c r="PBE56" s="324"/>
      <c r="PBF56" s="324"/>
      <c r="PBG56" s="324"/>
      <c r="PBH56" s="324"/>
      <c r="PBI56" s="324"/>
      <c r="PBJ56" s="324"/>
      <c r="PBK56" s="324"/>
      <c r="PBL56" s="324"/>
      <c r="PBM56" s="324"/>
      <c r="PBN56" s="324"/>
      <c r="PBO56" s="324"/>
      <c r="PBP56" s="324"/>
      <c r="PBQ56" s="324"/>
      <c r="PBR56" s="324"/>
      <c r="PBS56" s="324"/>
      <c r="PBT56" s="324"/>
      <c r="PBU56" s="324"/>
      <c r="PBV56" s="324"/>
      <c r="PBW56" s="324"/>
      <c r="PBX56" s="324"/>
      <c r="PBY56" s="324"/>
      <c r="PBZ56" s="324"/>
      <c r="PCA56" s="324"/>
      <c r="PCB56" s="324"/>
      <c r="PCC56" s="324"/>
      <c r="PCD56" s="324"/>
      <c r="PCE56" s="324"/>
      <c r="PCF56" s="324"/>
      <c r="PCG56" s="324"/>
      <c r="PCH56" s="324"/>
      <c r="PCI56" s="324"/>
      <c r="PCJ56" s="324"/>
      <c r="PCK56" s="324"/>
      <c r="PCL56" s="324"/>
      <c r="PCM56" s="324"/>
      <c r="PCN56" s="324"/>
      <c r="PCO56" s="324"/>
      <c r="PCP56" s="324"/>
      <c r="PCQ56" s="324"/>
      <c r="PCR56" s="324"/>
      <c r="PCS56" s="324"/>
      <c r="PCT56" s="324"/>
      <c r="PCU56" s="324"/>
      <c r="PCV56" s="324"/>
      <c r="PCW56" s="324"/>
      <c r="PCX56" s="324"/>
      <c r="PCY56" s="324"/>
      <c r="PCZ56" s="324"/>
      <c r="PDA56" s="324"/>
      <c r="PDB56" s="324"/>
      <c r="PDC56" s="324"/>
      <c r="PDD56" s="324"/>
      <c r="PDE56" s="324"/>
      <c r="PDF56" s="324"/>
      <c r="PDG56" s="324"/>
      <c r="PDH56" s="324"/>
      <c r="PDI56" s="324"/>
      <c r="PDJ56" s="324"/>
      <c r="PDK56" s="324"/>
      <c r="PDL56" s="324"/>
      <c r="PDM56" s="324"/>
      <c r="PDN56" s="324"/>
      <c r="PDO56" s="324"/>
      <c r="PDP56" s="324"/>
      <c r="PDQ56" s="324"/>
      <c r="PDR56" s="324"/>
      <c r="PDS56" s="324"/>
      <c r="PDT56" s="324"/>
      <c r="PDU56" s="324"/>
      <c r="PDV56" s="324"/>
      <c r="PDW56" s="324"/>
      <c r="PDX56" s="324"/>
      <c r="PDY56" s="324"/>
      <c r="PDZ56" s="324"/>
      <c r="PEA56" s="324"/>
      <c r="PEB56" s="324"/>
      <c r="PEC56" s="324"/>
      <c r="PED56" s="324"/>
      <c r="PEE56" s="324"/>
      <c r="PEF56" s="324"/>
      <c r="PEG56" s="324"/>
      <c r="PEH56" s="324"/>
      <c r="PEI56" s="324"/>
      <c r="PEJ56" s="324"/>
      <c r="PEK56" s="324"/>
      <c r="PEL56" s="324"/>
      <c r="PEM56" s="324"/>
      <c r="PEN56" s="324"/>
      <c r="PEO56" s="324"/>
      <c r="PEP56" s="324"/>
      <c r="PEQ56" s="324"/>
      <c r="PER56" s="324"/>
      <c r="PES56" s="324"/>
      <c r="PET56" s="324"/>
      <c r="PEU56" s="324"/>
      <c r="PEV56" s="324"/>
      <c r="PEW56" s="324"/>
      <c r="PEX56" s="324"/>
      <c r="PEY56" s="324"/>
      <c r="PEZ56" s="324"/>
      <c r="PFA56" s="324"/>
      <c r="PFB56" s="324"/>
      <c r="PFC56" s="324"/>
      <c r="PFD56" s="324"/>
      <c r="PFE56" s="324"/>
      <c r="PFF56" s="324"/>
      <c r="PFG56" s="324"/>
      <c r="PFH56" s="324"/>
      <c r="PFI56" s="324"/>
      <c r="PFJ56" s="324"/>
      <c r="PFK56" s="324"/>
      <c r="PFL56" s="324"/>
      <c r="PFM56" s="324"/>
      <c r="PFN56" s="324"/>
      <c r="PFO56" s="324"/>
      <c r="PFP56" s="324"/>
      <c r="PFQ56" s="324"/>
      <c r="PFR56" s="324"/>
      <c r="PFS56" s="324"/>
      <c r="PFT56" s="324"/>
      <c r="PFU56" s="324"/>
      <c r="PFV56" s="324"/>
      <c r="PFW56" s="324"/>
      <c r="PFX56" s="324"/>
      <c r="PFY56" s="324"/>
      <c r="PFZ56" s="324"/>
      <c r="PGA56" s="324"/>
      <c r="PGB56" s="324"/>
      <c r="PGC56" s="324"/>
      <c r="PGD56" s="324"/>
      <c r="PGE56" s="324"/>
      <c r="PGF56" s="324"/>
      <c r="PGG56" s="324"/>
      <c r="PGH56" s="324"/>
      <c r="PGI56" s="324"/>
      <c r="PGJ56" s="324"/>
      <c r="PGK56" s="324"/>
      <c r="PGL56" s="324"/>
      <c r="PGM56" s="324"/>
      <c r="PGN56" s="324"/>
      <c r="PGO56" s="324"/>
      <c r="PGP56" s="324"/>
      <c r="PGQ56" s="324"/>
      <c r="PGR56" s="324"/>
      <c r="PGS56" s="324"/>
      <c r="PGT56" s="324"/>
      <c r="PGU56" s="324"/>
      <c r="PGV56" s="324"/>
      <c r="PGW56" s="324"/>
      <c r="PGX56" s="324"/>
      <c r="PGY56" s="324"/>
      <c r="PGZ56" s="324"/>
      <c r="PHA56" s="324"/>
      <c r="PHB56" s="324"/>
      <c r="PHC56" s="324"/>
      <c r="PHD56" s="324"/>
      <c r="PHE56" s="324"/>
      <c r="PHF56" s="324"/>
      <c r="PHG56" s="324"/>
      <c r="PHH56" s="324"/>
      <c r="PHI56" s="324"/>
      <c r="PHJ56" s="324"/>
      <c r="PHK56" s="324"/>
      <c r="PHL56" s="324"/>
      <c r="PHM56" s="324"/>
      <c r="PHN56" s="324"/>
      <c r="PHO56" s="324"/>
      <c r="PHP56" s="324"/>
      <c r="PHQ56" s="324"/>
      <c r="PHR56" s="324"/>
      <c r="PHS56" s="324"/>
      <c r="PHT56" s="324"/>
      <c r="PHU56" s="324"/>
      <c r="PHV56" s="324"/>
      <c r="PHW56" s="324"/>
      <c r="PHX56" s="324"/>
      <c r="PHY56" s="324"/>
      <c r="PHZ56" s="324"/>
      <c r="PIA56" s="324"/>
      <c r="PIB56" s="324"/>
      <c r="PIC56" s="324"/>
      <c r="PID56" s="324"/>
      <c r="PIE56" s="324"/>
      <c r="PIF56" s="324"/>
      <c r="PIG56" s="324"/>
      <c r="PIH56" s="324"/>
      <c r="PII56" s="324"/>
      <c r="PIJ56" s="324"/>
      <c r="PIK56" s="324"/>
      <c r="PIL56" s="324"/>
      <c r="PIM56" s="324"/>
      <c r="PIN56" s="324"/>
      <c r="PIO56" s="324"/>
      <c r="PIP56" s="324"/>
      <c r="PIQ56" s="324"/>
      <c r="PIR56" s="324"/>
      <c r="PIS56" s="324"/>
      <c r="PIT56" s="324"/>
      <c r="PIU56" s="324"/>
      <c r="PIV56" s="324"/>
      <c r="PIW56" s="324"/>
      <c r="PIX56" s="324"/>
      <c r="PIY56" s="324"/>
      <c r="PIZ56" s="324"/>
      <c r="PJA56" s="324"/>
      <c r="PJB56" s="324"/>
      <c r="PJC56" s="324"/>
      <c r="PJD56" s="324"/>
      <c r="PJE56" s="324"/>
      <c r="PJF56" s="324"/>
      <c r="PJG56" s="324"/>
      <c r="PJH56" s="324"/>
      <c r="PJI56" s="324"/>
      <c r="PJJ56" s="324"/>
      <c r="PJK56" s="324"/>
      <c r="PJL56" s="324"/>
      <c r="PJM56" s="324"/>
      <c r="PJN56" s="324"/>
      <c r="PJO56" s="324"/>
      <c r="PJP56" s="324"/>
      <c r="PJQ56" s="324"/>
      <c r="PJR56" s="324"/>
      <c r="PJS56" s="324"/>
      <c r="PJT56" s="324"/>
      <c r="PJU56" s="324"/>
      <c r="PJV56" s="324"/>
      <c r="PJW56" s="324"/>
      <c r="PJX56" s="324"/>
      <c r="PJY56" s="324"/>
      <c r="PJZ56" s="324"/>
      <c r="PKA56" s="324"/>
      <c r="PKB56" s="324"/>
      <c r="PKC56" s="324"/>
      <c r="PKD56" s="324"/>
      <c r="PKE56" s="324"/>
      <c r="PKF56" s="324"/>
      <c r="PKG56" s="324"/>
      <c r="PKH56" s="324"/>
      <c r="PKI56" s="324"/>
      <c r="PKJ56" s="324"/>
      <c r="PKK56" s="324"/>
      <c r="PKL56" s="324"/>
      <c r="PKM56" s="324"/>
      <c r="PKN56" s="324"/>
      <c r="PKO56" s="324"/>
      <c r="PKP56" s="324"/>
      <c r="PKQ56" s="324"/>
      <c r="PKR56" s="324"/>
      <c r="PKS56" s="324"/>
      <c r="PKT56" s="324"/>
      <c r="PKU56" s="324"/>
      <c r="PKV56" s="324"/>
      <c r="PKW56" s="324"/>
      <c r="PKX56" s="324"/>
      <c r="PKY56" s="324"/>
      <c r="PKZ56" s="324"/>
      <c r="PLA56" s="324"/>
      <c r="PLB56" s="324"/>
      <c r="PLC56" s="324"/>
      <c r="PLD56" s="324"/>
      <c r="PLE56" s="324"/>
      <c r="PLF56" s="324"/>
      <c r="PLG56" s="324"/>
      <c r="PLH56" s="324"/>
      <c r="PLI56" s="324"/>
      <c r="PLJ56" s="324"/>
      <c r="PLK56" s="324"/>
      <c r="PLL56" s="324"/>
      <c r="PLM56" s="324"/>
      <c r="PLN56" s="324"/>
      <c r="PLO56" s="324"/>
      <c r="PLP56" s="324"/>
      <c r="PLQ56" s="324"/>
      <c r="PLR56" s="324"/>
      <c r="PLS56" s="324"/>
      <c r="PLT56" s="324"/>
      <c r="PLU56" s="324"/>
      <c r="PLV56" s="324"/>
      <c r="PLW56" s="324"/>
      <c r="PLX56" s="324"/>
      <c r="PLY56" s="324"/>
      <c r="PLZ56" s="324"/>
      <c r="PMA56" s="324"/>
      <c r="PMB56" s="324"/>
      <c r="PMC56" s="324"/>
      <c r="PMD56" s="324"/>
      <c r="PME56" s="324"/>
      <c r="PMF56" s="324"/>
      <c r="PMG56" s="324"/>
      <c r="PMH56" s="324"/>
      <c r="PMI56" s="324"/>
      <c r="PMJ56" s="324"/>
      <c r="PMK56" s="324"/>
      <c r="PML56" s="324"/>
      <c r="PMM56" s="324"/>
      <c r="PMN56" s="324"/>
      <c r="PMO56" s="324"/>
      <c r="PMP56" s="324"/>
      <c r="PMQ56" s="324"/>
      <c r="PMR56" s="324"/>
      <c r="PMS56" s="324"/>
      <c r="PMT56" s="324"/>
      <c r="PMU56" s="324"/>
      <c r="PMV56" s="324"/>
      <c r="PMW56" s="324"/>
      <c r="PMX56" s="324"/>
      <c r="PMY56" s="324"/>
      <c r="PMZ56" s="324"/>
      <c r="PNA56" s="324"/>
      <c r="PNB56" s="324"/>
      <c r="PNC56" s="324"/>
      <c r="PND56" s="324"/>
      <c r="PNE56" s="324"/>
      <c r="PNF56" s="324"/>
      <c r="PNG56" s="324"/>
      <c r="PNH56" s="324"/>
      <c r="PNI56" s="324"/>
      <c r="PNJ56" s="324"/>
      <c r="PNK56" s="324"/>
      <c r="PNL56" s="324"/>
      <c r="PNM56" s="324"/>
      <c r="PNN56" s="324"/>
      <c r="PNO56" s="324"/>
      <c r="PNP56" s="324"/>
      <c r="PNQ56" s="324"/>
      <c r="PNR56" s="324"/>
      <c r="PNS56" s="324"/>
      <c r="PNT56" s="324"/>
      <c r="PNU56" s="324"/>
      <c r="PNV56" s="324"/>
      <c r="PNW56" s="324"/>
      <c r="PNX56" s="324"/>
      <c r="PNY56" s="324"/>
      <c r="PNZ56" s="324"/>
      <c r="POA56" s="324"/>
      <c r="POB56" s="324"/>
      <c r="POC56" s="324"/>
      <c r="POD56" s="324"/>
      <c r="POE56" s="324"/>
      <c r="POF56" s="324"/>
      <c r="POG56" s="324"/>
      <c r="POH56" s="324"/>
      <c r="POI56" s="324"/>
      <c r="POJ56" s="324"/>
      <c r="POK56" s="324"/>
      <c r="POL56" s="324"/>
      <c r="POM56" s="324"/>
      <c r="PON56" s="324"/>
      <c r="POO56" s="324"/>
      <c r="POP56" s="324"/>
      <c r="POQ56" s="324"/>
      <c r="POR56" s="324"/>
      <c r="POS56" s="324"/>
      <c r="POT56" s="324"/>
      <c r="POU56" s="324"/>
      <c r="POV56" s="324"/>
      <c r="POW56" s="324"/>
      <c r="POX56" s="324"/>
      <c r="POY56" s="324"/>
      <c r="POZ56" s="324"/>
      <c r="PPA56" s="324"/>
      <c r="PPB56" s="324"/>
      <c r="PPC56" s="324"/>
      <c r="PPD56" s="324"/>
      <c r="PPE56" s="324"/>
      <c r="PPF56" s="324"/>
      <c r="PPG56" s="324"/>
      <c r="PPH56" s="324"/>
      <c r="PPI56" s="324"/>
      <c r="PPJ56" s="324"/>
      <c r="PPK56" s="324"/>
      <c r="PPL56" s="324"/>
      <c r="PPM56" s="324"/>
      <c r="PPN56" s="324"/>
      <c r="PPO56" s="324"/>
      <c r="PPP56" s="324"/>
      <c r="PPQ56" s="324"/>
      <c r="PPR56" s="324"/>
      <c r="PPS56" s="324"/>
      <c r="PPT56" s="324"/>
      <c r="PPU56" s="324"/>
      <c r="PPV56" s="324"/>
      <c r="PPW56" s="324"/>
      <c r="PPX56" s="324"/>
      <c r="PPY56" s="324"/>
      <c r="PPZ56" s="324"/>
      <c r="PQA56" s="324"/>
      <c r="PQB56" s="324"/>
      <c r="PQC56" s="324"/>
      <c r="PQD56" s="324"/>
      <c r="PQE56" s="324"/>
      <c r="PQF56" s="324"/>
      <c r="PQG56" s="324"/>
      <c r="PQH56" s="324"/>
      <c r="PQI56" s="324"/>
      <c r="PQJ56" s="324"/>
      <c r="PQK56" s="324"/>
      <c r="PQL56" s="324"/>
      <c r="PQM56" s="324"/>
      <c r="PQN56" s="324"/>
      <c r="PQO56" s="324"/>
      <c r="PQP56" s="324"/>
      <c r="PQQ56" s="324"/>
      <c r="PQR56" s="324"/>
      <c r="PQS56" s="324"/>
      <c r="PQT56" s="324"/>
      <c r="PQU56" s="324"/>
      <c r="PQV56" s="324"/>
      <c r="PQW56" s="324"/>
      <c r="PQX56" s="324"/>
      <c r="PQY56" s="324"/>
      <c r="PQZ56" s="324"/>
      <c r="PRA56" s="324"/>
      <c r="PRB56" s="324"/>
      <c r="PRC56" s="324"/>
      <c r="PRD56" s="324"/>
      <c r="PRE56" s="324"/>
      <c r="PRF56" s="324"/>
      <c r="PRG56" s="324"/>
      <c r="PRH56" s="324"/>
      <c r="PRI56" s="324"/>
      <c r="PRJ56" s="324"/>
      <c r="PRK56" s="324"/>
      <c r="PRL56" s="324"/>
      <c r="PRM56" s="324"/>
      <c r="PRN56" s="324"/>
      <c r="PRO56" s="324"/>
      <c r="PRP56" s="324"/>
      <c r="PRQ56" s="324"/>
      <c r="PRR56" s="324"/>
      <c r="PRS56" s="324"/>
      <c r="PRT56" s="324"/>
      <c r="PRU56" s="324"/>
      <c r="PRV56" s="324"/>
      <c r="PRW56" s="324"/>
      <c r="PRX56" s="324"/>
      <c r="PRY56" s="324"/>
      <c r="PRZ56" s="324"/>
      <c r="PSA56" s="324"/>
      <c r="PSB56" s="324"/>
      <c r="PSC56" s="324"/>
      <c r="PSD56" s="324"/>
      <c r="PSE56" s="324"/>
      <c r="PSF56" s="324"/>
      <c r="PSG56" s="324"/>
      <c r="PSH56" s="324"/>
      <c r="PSI56" s="324"/>
      <c r="PSJ56" s="324"/>
      <c r="PSK56" s="324"/>
      <c r="PSL56" s="324"/>
      <c r="PSM56" s="324"/>
      <c r="PSN56" s="324"/>
      <c r="PSO56" s="324"/>
      <c r="PSP56" s="324"/>
      <c r="PSQ56" s="324"/>
      <c r="PSR56" s="324"/>
      <c r="PSS56" s="324"/>
      <c r="PST56" s="324"/>
      <c r="PSU56" s="324"/>
      <c r="PSV56" s="324"/>
      <c r="PSW56" s="324"/>
      <c r="PSX56" s="324"/>
      <c r="PSY56" s="324"/>
      <c r="PSZ56" s="324"/>
      <c r="PTA56" s="324"/>
      <c r="PTB56" s="324"/>
      <c r="PTC56" s="324"/>
      <c r="PTD56" s="324"/>
      <c r="PTE56" s="324"/>
      <c r="PTF56" s="324"/>
      <c r="PTG56" s="324"/>
      <c r="PTH56" s="324"/>
      <c r="PTI56" s="324"/>
      <c r="PTJ56" s="324"/>
      <c r="PTK56" s="324"/>
      <c r="PTL56" s="324"/>
      <c r="PTM56" s="324"/>
      <c r="PTN56" s="324"/>
      <c r="PTO56" s="324"/>
      <c r="PTP56" s="324"/>
      <c r="PTQ56" s="324"/>
      <c r="PTR56" s="324"/>
      <c r="PTS56" s="324"/>
      <c r="PTT56" s="324"/>
      <c r="PTU56" s="324"/>
      <c r="PTV56" s="324"/>
      <c r="PTW56" s="324"/>
      <c r="PTX56" s="324"/>
      <c r="PTY56" s="324"/>
      <c r="PTZ56" s="324"/>
      <c r="PUA56" s="324"/>
      <c r="PUB56" s="324"/>
      <c r="PUC56" s="324"/>
      <c r="PUD56" s="324"/>
      <c r="PUE56" s="324"/>
      <c r="PUF56" s="324"/>
      <c r="PUG56" s="324"/>
      <c r="PUH56" s="324"/>
      <c r="PUI56" s="324"/>
      <c r="PUJ56" s="324"/>
      <c r="PUK56" s="324"/>
      <c r="PUL56" s="324"/>
      <c r="PUM56" s="324"/>
      <c r="PUN56" s="324"/>
      <c r="PUO56" s="324"/>
      <c r="PUP56" s="324"/>
      <c r="PUQ56" s="324"/>
      <c r="PUR56" s="324"/>
      <c r="PUS56" s="324"/>
      <c r="PUT56" s="324"/>
      <c r="PUU56" s="324"/>
      <c r="PUV56" s="324"/>
      <c r="PUW56" s="324"/>
      <c r="PUX56" s="324"/>
      <c r="PUY56" s="324"/>
      <c r="PUZ56" s="324"/>
      <c r="PVA56" s="324"/>
      <c r="PVB56" s="324"/>
      <c r="PVC56" s="324"/>
      <c r="PVD56" s="324"/>
      <c r="PVE56" s="324"/>
      <c r="PVF56" s="324"/>
      <c r="PVG56" s="324"/>
      <c r="PVH56" s="324"/>
      <c r="PVI56" s="324"/>
      <c r="PVJ56" s="324"/>
      <c r="PVK56" s="324"/>
      <c r="PVL56" s="324"/>
      <c r="PVM56" s="324"/>
      <c r="PVN56" s="324"/>
      <c r="PVO56" s="324"/>
      <c r="PVP56" s="324"/>
      <c r="PVQ56" s="324"/>
      <c r="PVR56" s="324"/>
      <c r="PVS56" s="324"/>
      <c r="PVT56" s="324"/>
      <c r="PVU56" s="324"/>
      <c r="PVV56" s="324"/>
      <c r="PVW56" s="324"/>
      <c r="PVX56" s="324"/>
      <c r="PVY56" s="324"/>
      <c r="PVZ56" s="324"/>
      <c r="PWA56" s="324"/>
      <c r="PWB56" s="324"/>
      <c r="PWC56" s="324"/>
      <c r="PWD56" s="324"/>
      <c r="PWE56" s="324"/>
      <c r="PWF56" s="324"/>
      <c r="PWG56" s="324"/>
      <c r="PWH56" s="324"/>
      <c r="PWI56" s="324"/>
      <c r="PWJ56" s="324"/>
      <c r="PWK56" s="324"/>
      <c r="PWL56" s="324"/>
      <c r="PWM56" s="324"/>
      <c r="PWN56" s="324"/>
      <c r="PWO56" s="324"/>
      <c r="PWP56" s="324"/>
      <c r="PWQ56" s="324"/>
      <c r="PWR56" s="324"/>
      <c r="PWS56" s="324"/>
      <c r="PWT56" s="324"/>
      <c r="PWU56" s="324"/>
      <c r="PWV56" s="324"/>
      <c r="PWW56" s="324"/>
      <c r="PWX56" s="324"/>
      <c r="PWY56" s="324"/>
      <c r="PWZ56" s="324"/>
      <c r="PXA56" s="324"/>
      <c r="PXB56" s="324"/>
      <c r="PXC56" s="324"/>
      <c r="PXD56" s="324"/>
      <c r="PXE56" s="324"/>
      <c r="PXF56" s="324"/>
      <c r="PXG56" s="324"/>
      <c r="PXH56" s="324"/>
      <c r="PXI56" s="324"/>
      <c r="PXJ56" s="324"/>
      <c r="PXK56" s="324"/>
      <c r="PXL56" s="324"/>
      <c r="PXM56" s="324"/>
      <c r="PXN56" s="324"/>
      <c r="PXO56" s="324"/>
      <c r="PXP56" s="324"/>
      <c r="PXQ56" s="324"/>
      <c r="PXR56" s="324"/>
      <c r="PXS56" s="324"/>
      <c r="PXT56" s="324"/>
      <c r="PXU56" s="324"/>
      <c r="PXV56" s="324"/>
      <c r="PXW56" s="324"/>
      <c r="PXX56" s="324"/>
      <c r="PXY56" s="324"/>
      <c r="PXZ56" s="324"/>
      <c r="PYA56" s="324"/>
      <c r="PYB56" s="324"/>
      <c r="PYC56" s="324"/>
      <c r="PYD56" s="324"/>
      <c r="PYE56" s="324"/>
      <c r="PYF56" s="324"/>
      <c r="PYG56" s="324"/>
      <c r="PYH56" s="324"/>
      <c r="PYI56" s="324"/>
      <c r="PYJ56" s="324"/>
      <c r="PYK56" s="324"/>
      <c r="PYL56" s="324"/>
      <c r="PYM56" s="324"/>
      <c r="PYN56" s="324"/>
      <c r="PYO56" s="324"/>
      <c r="PYP56" s="324"/>
      <c r="PYQ56" s="324"/>
      <c r="PYR56" s="324"/>
      <c r="PYS56" s="324"/>
      <c r="PYT56" s="324"/>
      <c r="PYU56" s="324"/>
      <c r="PYV56" s="324"/>
      <c r="PYW56" s="324"/>
      <c r="PYX56" s="324"/>
      <c r="PYY56" s="324"/>
      <c r="PYZ56" s="324"/>
      <c r="PZA56" s="324"/>
      <c r="PZB56" s="324"/>
      <c r="PZC56" s="324"/>
      <c r="PZD56" s="324"/>
      <c r="PZE56" s="324"/>
      <c r="PZF56" s="324"/>
      <c r="PZG56" s="324"/>
      <c r="PZH56" s="324"/>
      <c r="PZI56" s="324"/>
      <c r="PZJ56" s="324"/>
      <c r="PZK56" s="324"/>
      <c r="PZL56" s="324"/>
      <c r="PZM56" s="324"/>
      <c r="PZN56" s="324"/>
      <c r="PZO56" s="324"/>
      <c r="PZP56" s="324"/>
      <c r="PZQ56" s="324"/>
      <c r="PZR56" s="324"/>
      <c r="PZS56" s="324"/>
      <c r="PZT56" s="324"/>
      <c r="PZU56" s="324"/>
      <c r="PZV56" s="324"/>
      <c r="PZW56" s="324"/>
      <c r="PZX56" s="324"/>
      <c r="PZY56" s="324"/>
      <c r="PZZ56" s="324"/>
      <c r="QAA56" s="324"/>
      <c r="QAB56" s="324"/>
      <c r="QAC56" s="324"/>
      <c r="QAD56" s="324"/>
      <c r="QAE56" s="324"/>
      <c r="QAF56" s="324"/>
      <c r="QAG56" s="324"/>
      <c r="QAH56" s="324"/>
      <c r="QAI56" s="324"/>
      <c r="QAJ56" s="324"/>
      <c r="QAK56" s="324"/>
      <c r="QAL56" s="324"/>
      <c r="QAM56" s="324"/>
      <c r="QAN56" s="324"/>
      <c r="QAO56" s="324"/>
      <c r="QAP56" s="324"/>
      <c r="QAQ56" s="324"/>
      <c r="QAR56" s="324"/>
      <c r="QAS56" s="324"/>
      <c r="QAT56" s="324"/>
      <c r="QAU56" s="324"/>
      <c r="QAV56" s="324"/>
      <c r="QAW56" s="324"/>
      <c r="QAX56" s="324"/>
      <c r="QAY56" s="324"/>
      <c r="QAZ56" s="324"/>
      <c r="QBA56" s="324"/>
      <c r="QBB56" s="324"/>
      <c r="QBC56" s="324"/>
      <c r="QBD56" s="324"/>
      <c r="QBE56" s="324"/>
      <c r="QBF56" s="324"/>
      <c r="QBG56" s="324"/>
      <c r="QBH56" s="324"/>
      <c r="QBI56" s="324"/>
      <c r="QBJ56" s="324"/>
      <c r="QBK56" s="324"/>
      <c r="QBL56" s="324"/>
      <c r="QBM56" s="324"/>
      <c r="QBN56" s="324"/>
      <c r="QBO56" s="324"/>
      <c r="QBP56" s="324"/>
      <c r="QBQ56" s="324"/>
      <c r="QBR56" s="324"/>
      <c r="QBS56" s="324"/>
      <c r="QBT56" s="324"/>
      <c r="QBU56" s="324"/>
      <c r="QBV56" s="324"/>
      <c r="QBW56" s="324"/>
      <c r="QBX56" s="324"/>
      <c r="QBY56" s="324"/>
      <c r="QBZ56" s="324"/>
      <c r="QCA56" s="324"/>
      <c r="QCB56" s="324"/>
      <c r="QCC56" s="324"/>
      <c r="QCD56" s="324"/>
      <c r="QCE56" s="324"/>
      <c r="QCF56" s="324"/>
      <c r="QCG56" s="324"/>
      <c r="QCH56" s="324"/>
      <c r="QCI56" s="324"/>
      <c r="QCJ56" s="324"/>
      <c r="QCK56" s="324"/>
      <c r="QCL56" s="324"/>
      <c r="QCM56" s="324"/>
      <c r="QCN56" s="324"/>
      <c r="QCO56" s="324"/>
      <c r="QCP56" s="324"/>
      <c r="QCQ56" s="324"/>
      <c r="QCR56" s="324"/>
      <c r="QCS56" s="324"/>
      <c r="QCT56" s="324"/>
      <c r="QCU56" s="324"/>
      <c r="QCV56" s="324"/>
      <c r="QCW56" s="324"/>
      <c r="QCX56" s="324"/>
      <c r="QCY56" s="324"/>
      <c r="QCZ56" s="324"/>
      <c r="QDA56" s="324"/>
      <c r="QDB56" s="324"/>
      <c r="QDC56" s="324"/>
      <c r="QDD56" s="324"/>
      <c r="QDE56" s="324"/>
      <c r="QDF56" s="324"/>
      <c r="QDG56" s="324"/>
      <c r="QDH56" s="324"/>
      <c r="QDI56" s="324"/>
      <c r="QDJ56" s="324"/>
      <c r="QDK56" s="324"/>
      <c r="QDL56" s="324"/>
      <c r="QDM56" s="324"/>
      <c r="QDN56" s="324"/>
      <c r="QDO56" s="324"/>
      <c r="QDP56" s="324"/>
      <c r="QDQ56" s="324"/>
      <c r="QDR56" s="324"/>
      <c r="QDS56" s="324"/>
      <c r="QDT56" s="324"/>
      <c r="QDU56" s="324"/>
      <c r="QDV56" s="324"/>
      <c r="QDW56" s="324"/>
      <c r="QDX56" s="324"/>
      <c r="QDY56" s="324"/>
      <c r="QDZ56" s="324"/>
      <c r="QEA56" s="324"/>
      <c r="QEB56" s="324"/>
      <c r="QEC56" s="324"/>
      <c r="QED56" s="324"/>
      <c r="QEE56" s="324"/>
      <c r="QEF56" s="324"/>
      <c r="QEG56" s="324"/>
      <c r="QEH56" s="324"/>
      <c r="QEI56" s="324"/>
      <c r="QEJ56" s="324"/>
      <c r="QEK56" s="324"/>
      <c r="QEL56" s="324"/>
      <c r="QEM56" s="324"/>
      <c r="QEN56" s="324"/>
      <c r="QEO56" s="324"/>
      <c r="QEP56" s="324"/>
      <c r="QEQ56" s="324"/>
      <c r="QER56" s="324"/>
      <c r="QES56" s="324"/>
      <c r="QET56" s="324"/>
      <c r="QEU56" s="324"/>
      <c r="QEV56" s="324"/>
      <c r="QEW56" s="324"/>
      <c r="QEX56" s="324"/>
      <c r="QEY56" s="324"/>
      <c r="QEZ56" s="324"/>
      <c r="QFA56" s="324"/>
      <c r="QFB56" s="324"/>
      <c r="QFC56" s="324"/>
      <c r="QFD56" s="324"/>
      <c r="QFE56" s="324"/>
      <c r="QFF56" s="324"/>
      <c r="QFG56" s="324"/>
      <c r="QFH56" s="324"/>
      <c r="QFI56" s="324"/>
      <c r="QFJ56" s="324"/>
      <c r="QFK56" s="324"/>
      <c r="QFL56" s="324"/>
      <c r="QFM56" s="324"/>
      <c r="QFN56" s="324"/>
      <c r="QFO56" s="324"/>
      <c r="QFP56" s="324"/>
      <c r="QFQ56" s="324"/>
      <c r="QFR56" s="324"/>
      <c r="QFS56" s="324"/>
      <c r="QFT56" s="324"/>
      <c r="QFU56" s="324"/>
      <c r="QFV56" s="324"/>
      <c r="QFW56" s="324"/>
      <c r="QFX56" s="324"/>
      <c r="QFY56" s="324"/>
      <c r="QFZ56" s="324"/>
      <c r="QGA56" s="324"/>
      <c r="QGB56" s="324"/>
      <c r="QGC56" s="324"/>
      <c r="QGD56" s="324"/>
      <c r="QGE56" s="324"/>
      <c r="QGF56" s="324"/>
      <c r="QGG56" s="324"/>
      <c r="QGH56" s="324"/>
      <c r="QGI56" s="324"/>
      <c r="QGJ56" s="324"/>
      <c r="QGK56" s="324"/>
      <c r="QGL56" s="324"/>
      <c r="QGM56" s="324"/>
      <c r="QGN56" s="324"/>
      <c r="QGO56" s="324"/>
      <c r="QGP56" s="324"/>
      <c r="QGQ56" s="324"/>
      <c r="QGR56" s="324"/>
      <c r="QGS56" s="324"/>
      <c r="QGT56" s="324"/>
      <c r="QGU56" s="324"/>
      <c r="QGV56" s="324"/>
      <c r="QGW56" s="324"/>
      <c r="QGX56" s="324"/>
      <c r="QGY56" s="324"/>
      <c r="QGZ56" s="324"/>
      <c r="QHA56" s="324"/>
      <c r="QHB56" s="324"/>
      <c r="QHC56" s="324"/>
      <c r="QHD56" s="324"/>
      <c r="QHE56" s="324"/>
      <c r="QHF56" s="324"/>
      <c r="QHG56" s="324"/>
      <c r="QHH56" s="324"/>
      <c r="QHI56" s="324"/>
      <c r="QHJ56" s="324"/>
      <c r="QHK56" s="324"/>
      <c r="QHL56" s="324"/>
      <c r="QHM56" s="324"/>
      <c r="QHN56" s="324"/>
      <c r="QHO56" s="324"/>
      <c r="QHP56" s="324"/>
      <c r="QHQ56" s="324"/>
      <c r="QHR56" s="324"/>
      <c r="QHS56" s="324"/>
      <c r="QHT56" s="324"/>
      <c r="QHU56" s="324"/>
      <c r="QHV56" s="324"/>
      <c r="QHW56" s="324"/>
      <c r="QHX56" s="324"/>
      <c r="QHY56" s="324"/>
      <c r="QHZ56" s="324"/>
      <c r="QIA56" s="324"/>
      <c r="QIB56" s="324"/>
      <c r="QIC56" s="324"/>
      <c r="QID56" s="324"/>
      <c r="QIE56" s="324"/>
      <c r="QIF56" s="324"/>
      <c r="QIG56" s="324"/>
      <c r="QIH56" s="324"/>
      <c r="QII56" s="324"/>
      <c r="QIJ56" s="324"/>
      <c r="QIK56" s="324"/>
      <c r="QIL56" s="324"/>
      <c r="QIM56" s="324"/>
      <c r="QIN56" s="324"/>
      <c r="QIO56" s="324"/>
      <c r="QIP56" s="324"/>
      <c r="QIQ56" s="324"/>
      <c r="QIR56" s="324"/>
      <c r="QIS56" s="324"/>
      <c r="QIT56" s="324"/>
      <c r="QIU56" s="324"/>
      <c r="QIV56" s="324"/>
      <c r="QIW56" s="324"/>
      <c r="QIX56" s="324"/>
      <c r="QIY56" s="324"/>
      <c r="QIZ56" s="324"/>
      <c r="QJA56" s="324"/>
      <c r="QJB56" s="324"/>
      <c r="QJC56" s="324"/>
      <c r="QJD56" s="324"/>
      <c r="QJE56" s="324"/>
      <c r="QJF56" s="324"/>
      <c r="QJG56" s="324"/>
      <c r="QJH56" s="324"/>
      <c r="QJI56" s="324"/>
      <c r="QJJ56" s="324"/>
      <c r="QJK56" s="324"/>
      <c r="QJL56" s="324"/>
      <c r="QJM56" s="324"/>
      <c r="QJN56" s="324"/>
      <c r="QJO56" s="324"/>
      <c r="QJP56" s="324"/>
      <c r="QJQ56" s="324"/>
      <c r="QJR56" s="324"/>
      <c r="QJS56" s="324"/>
      <c r="QJT56" s="324"/>
      <c r="QJU56" s="324"/>
      <c r="QJV56" s="324"/>
      <c r="QJW56" s="324"/>
      <c r="QJX56" s="324"/>
      <c r="QJY56" s="324"/>
      <c r="QJZ56" s="324"/>
      <c r="QKA56" s="324"/>
      <c r="QKB56" s="324"/>
      <c r="QKC56" s="324"/>
      <c r="QKD56" s="324"/>
      <c r="QKE56" s="324"/>
      <c r="QKF56" s="324"/>
      <c r="QKG56" s="324"/>
      <c r="QKH56" s="324"/>
      <c r="QKI56" s="324"/>
      <c r="QKJ56" s="324"/>
      <c r="QKK56" s="324"/>
      <c r="QKL56" s="324"/>
      <c r="QKM56" s="324"/>
      <c r="QKN56" s="324"/>
      <c r="QKO56" s="324"/>
      <c r="QKP56" s="324"/>
      <c r="QKQ56" s="324"/>
      <c r="QKR56" s="324"/>
      <c r="QKS56" s="324"/>
      <c r="QKT56" s="324"/>
      <c r="QKU56" s="324"/>
      <c r="QKV56" s="324"/>
      <c r="QKW56" s="324"/>
      <c r="QKX56" s="324"/>
      <c r="QKY56" s="324"/>
      <c r="QKZ56" s="324"/>
      <c r="QLA56" s="324"/>
      <c r="QLB56" s="324"/>
      <c r="QLC56" s="324"/>
      <c r="QLD56" s="324"/>
      <c r="QLE56" s="324"/>
      <c r="QLF56" s="324"/>
      <c r="QLG56" s="324"/>
      <c r="QLH56" s="324"/>
      <c r="QLI56" s="324"/>
      <c r="QLJ56" s="324"/>
      <c r="QLK56" s="324"/>
      <c r="QLL56" s="324"/>
      <c r="QLM56" s="324"/>
      <c r="QLN56" s="324"/>
      <c r="QLO56" s="324"/>
      <c r="QLP56" s="324"/>
      <c r="QLQ56" s="324"/>
      <c r="QLR56" s="324"/>
      <c r="QLS56" s="324"/>
      <c r="QLT56" s="324"/>
      <c r="QLU56" s="324"/>
      <c r="QLV56" s="324"/>
      <c r="QLW56" s="324"/>
      <c r="QLX56" s="324"/>
      <c r="QLY56" s="324"/>
      <c r="QLZ56" s="324"/>
      <c r="QMA56" s="324"/>
      <c r="QMB56" s="324"/>
      <c r="QMC56" s="324"/>
      <c r="QMD56" s="324"/>
      <c r="QME56" s="324"/>
      <c r="QMF56" s="324"/>
      <c r="QMG56" s="324"/>
      <c r="QMH56" s="324"/>
      <c r="QMI56" s="324"/>
      <c r="QMJ56" s="324"/>
      <c r="QMK56" s="324"/>
      <c r="QML56" s="324"/>
      <c r="QMM56" s="324"/>
      <c r="QMN56" s="324"/>
      <c r="QMO56" s="324"/>
      <c r="QMP56" s="324"/>
      <c r="QMQ56" s="324"/>
      <c r="QMR56" s="324"/>
      <c r="QMS56" s="324"/>
      <c r="QMT56" s="324"/>
      <c r="QMU56" s="324"/>
      <c r="QMV56" s="324"/>
      <c r="QMW56" s="324"/>
      <c r="QMX56" s="324"/>
      <c r="QMY56" s="324"/>
      <c r="QMZ56" s="324"/>
      <c r="QNA56" s="324"/>
      <c r="QNB56" s="324"/>
      <c r="QNC56" s="324"/>
      <c r="QND56" s="324"/>
      <c r="QNE56" s="324"/>
      <c r="QNF56" s="324"/>
      <c r="QNG56" s="324"/>
      <c r="QNH56" s="324"/>
      <c r="QNI56" s="324"/>
      <c r="QNJ56" s="324"/>
      <c r="QNK56" s="324"/>
      <c r="QNL56" s="324"/>
      <c r="QNM56" s="324"/>
      <c r="QNN56" s="324"/>
      <c r="QNO56" s="324"/>
      <c r="QNP56" s="324"/>
      <c r="QNQ56" s="324"/>
      <c r="QNR56" s="324"/>
      <c r="QNS56" s="324"/>
      <c r="QNT56" s="324"/>
      <c r="QNU56" s="324"/>
      <c r="QNV56" s="324"/>
      <c r="QNW56" s="324"/>
      <c r="QNX56" s="324"/>
      <c r="QNY56" s="324"/>
      <c r="QNZ56" s="324"/>
      <c r="QOA56" s="324"/>
      <c r="QOB56" s="324"/>
      <c r="QOC56" s="324"/>
      <c r="QOD56" s="324"/>
      <c r="QOE56" s="324"/>
      <c r="QOF56" s="324"/>
      <c r="QOG56" s="324"/>
      <c r="QOH56" s="324"/>
      <c r="QOI56" s="324"/>
      <c r="QOJ56" s="324"/>
      <c r="QOK56" s="324"/>
      <c r="QOL56" s="324"/>
      <c r="QOM56" s="324"/>
      <c r="QON56" s="324"/>
      <c r="QOO56" s="324"/>
      <c r="QOP56" s="324"/>
      <c r="QOQ56" s="324"/>
      <c r="QOR56" s="324"/>
      <c r="QOS56" s="324"/>
      <c r="QOT56" s="324"/>
      <c r="QOU56" s="324"/>
      <c r="QOV56" s="324"/>
      <c r="QOW56" s="324"/>
      <c r="QOX56" s="324"/>
      <c r="QOY56" s="324"/>
      <c r="QOZ56" s="324"/>
      <c r="QPA56" s="324"/>
      <c r="QPB56" s="324"/>
      <c r="QPC56" s="324"/>
      <c r="QPD56" s="324"/>
      <c r="QPE56" s="324"/>
      <c r="QPF56" s="324"/>
      <c r="QPG56" s="324"/>
      <c r="QPH56" s="324"/>
      <c r="QPI56" s="324"/>
      <c r="QPJ56" s="324"/>
      <c r="QPK56" s="324"/>
      <c r="QPL56" s="324"/>
      <c r="QPM56" s="324"/>
      <c r="QPN56" s="324"/>
      <c r="QPO56" s="324"/>
      <c r="QPP56" s="324"/>
      <c r="QPQ56" s="324"/>
      <c r="QPR56" s="324"/>
      <c r="QPS56" s="324"/>
      <c r="QPT56" s="324"/>
      <c r="QPU56" s="324"/>
      <c r="QPV56" s="324"/>
      <c r="QPW56" s="324"/>
      <c r="QPX56" s="324"/>
      <c r="QPY56" s="324"/>
      <c r="QPZ56" s="324"/>
      <c r="QQA56" s="324"/>
      <c r="QQB56" s="324"/>
      <c r="QQC56" s="324"/>
      <c r="QQD56" s="324"/>
      <c r="QQE56" s="324"/>
      <c r="QQF56" s="324"/>
      <c r="QQG56" s="324"/>
      <c r="QQH56" s="324"/>
      <c r="QQI56" s="324"/>
      <c r="QQJ56" s="324"/>
      <c r="QQK56" s="324"/>
      <c r="QQL56" s="324"/>
      <c r="QQM56" s="324"/>
      <c r="QQN56" s="324"/>
      <c r="QQO56" s="324"/>
      <c r="QQP56" s="324"/>
      <c r="QQQ56" s="324"/>
      <c r="QQR56" s="324"/>
      <c r="QQS56" s="324"/>
      <c r="QQT56" s="324"/>
      <c r="QQU56" s="324"/>
      <c r="QQV56" s="324"/>
      <c r="QQW56" s="324"/>
      <c r="QQX56" s="324"/>
      <c r="QQY56" s="324"/>
      <c r="QQZ56" s="324"/>
      <c r="QRA56" s="324"/>
      <c r="QRB56" s="324"/>
      <c r="QRC56" s="324"/>
      <c r="QRD56" s="324"/>
      <c r="QRE56" s="324"/>
      <c r="QRF56" s="324"/>
      <c r="QRG56" s="324"/>
      <c r="QRH56" s="324"/>
      <c r="QRI56" s="324"/>
      <c r="QRJ56" s="324"/>
      <c r="QRK56" s="324"/>
      <c r="QRL56" s="324"/>
      <c r="QRM56" s="324"/>
      <c r="QRN56" s="324"/>
      <c r="QRO56" s="324"/>
      <c r="QRP56" s="324"/>
      <c r="QRQ56" s="324"/>
      <c r="QRR56" s="324"/>
      <c r="QRS56" s="324"/>
      <c r="QRT56" s="324"/>
      <c r="QRU56" s="324"/>
      <c r="QRV56" s="324"/>
      <c r="QRW56" s="324"/>
      <c r="QRX56" s="324"/>
      <c r="QRY56" s="324"/>
      <c r="QRZ56" s="324"/>
      <c r="QSA56" s="324"/>
      <c r="QSB56" s="324"/>
      <c r="QSC56" s="324"/>
      <c r="QSD56" s="324"/>
      <c r="QSE56" s="324"/>
      <c r="QSF56" s="324"/>
      <c r="QSG56" s="324"/>
      <c r="QSH56" s="324"/>
      <c r="QSI56" s="324"/>
      <c r="QSJ56" s="324"/>
      <c r="QSK56" s="324"/>
      <c r="QSL56" s="324"/>
      <c r="QSM56" s="324"/>
      <c r="QSN56" s="324"/>
      <c r="QSO56" s="324"/>
      <c r="QSP56" s="324"/>
      <c r="QSQ56" s="324"/>
      <c r="QSR56" s="324"/>
      <c r="QSS56" s="324"/>
      <c r="QST56" s="324"/>
      <c r="QSU56" s="324"/>
      <c r="QSV56" s="324"/>
      <c r="QSW56" s="324"/>
      <c r="QSX56" s="324"/>
      <c r="QSY56" s="324"/>
      <c r="QSZ56" s="324"/>
      <c r="QTA56" s="324"/>
      <c r="QTB56" s="324"/>
      <c r="QTC56" s="324"/>
      <c r="QTD56" s="324"/>
      <c r="QTE56" s="324"/>
      <c r="QTF56" s="324"/>
      <c r="QTG56" s="324"/>
      <c r="QTH56" s="324"/>
      <c r="QTI56" s="324"/>
      <c r="QTJ56" s="324"/>
      <c r="QTK56" s="324"/>
      <c r="QTL56" s="324"/>
      <c r="QTM56" s="324"/>
      <c r="QTN56" s="324"/>
      <c r="QTO56" s="324"/>
      <c r="QTP56" s="324"/>
      <c r="QTQ56" s="324"/>
      <c r="QTR56" s="324"/>
      <c r="QTS56" s="324"/>
      <c r="QTT56" s="324"/>
      <c r="QTU56" s="324"/>
      <c r="QTV56" s="324"/>
      <c r="QTW56" s="324"/>
      <c r="QTX56" s="324"/>
      <c r="QTY56" s="324"/>
      <c r="QTZ56" s="324"/>
      <c r="QUA56" s="324"/>
      <c r="QUB56" s="324"/>
      <c r="QUC56" s="324"/>
      <c r="QUD56" s="324"/>
      <c r="QUE56" s="324"/>
      <c r="QUF56" s="324"/>
      <c r="QUG56" s="324"/>
      <c r="QUH56" s="324"/>
      <c r="QUI56" s="324"/>
      <c r="QUJ56" s="324"/>
      <c r="QUK56" s="324"/>
      <c r="QUL56" s="324"/>
      <c r="QUM56" s="324"/>
      <c r="QUN56" s="324"/>
      <c r="QUO56" s="324"/>
      <c r="QUP56" s="324"/>
      <c r="QUQ56" s="324"/>
      <c r="QUR56" s="324"/>
      <c r="QUS56" s="324"/>
      <c r="QUT56" s="324"/>
      <c r="QUU56" s="324"/>
      <c r="QUV56" s="324"/>
      <c r="QUW56" s="324"/>
      <c r="QUX56" s="324"/>
      <c r="QUY56" s="324"/>
      <c r="QUZ56" s="324"/>
      <c r="QVA56" s="324"/>
      <c r="QVB56" s="324"/>
      <c r="QVC56" s="324"/>
      <c r="QVD56" s="324"/>
      <c r="QVE56" s="324"/>
      <c r="QVF56" s="324"/>
      <c r="QVG56" s="324"/>
      <c r="QVH56" s="324"/>
      <c r="QVI56" s="324"/>
      <c r="QVJ56" s="324"/>
      <c r="QVK56" s="324"/>
      <c r="QVL56" s="324"/>
      <c r="QVM56" s="324"/>
      <c r="QVN56" s="324"/>
      <c r="QVO56" s="324"/>
      <c r="QVP56" s="324"/>
      <c r="QVQ56" s="324"/>
      <c r="QVR56" s="324"/>
      <c r="QVS56" s="324"/>
      <c r="QVT56" s="324"/>
      <c r="QVU56" s="324"/>
      <c r="QVV56" s="324"/>
      <c r="QVW56" s="324"/>
      <c r="QVX56" s="324"/>
      <c r="QVY56" s="324"/>
      <c r="QVZ56" s="324"/>
      <c r="QWA56" s="324"/>
      <c r="QWB56" s="324"/>
      <c r="QWC56" s="324"/>
      <c r="QWD56" s="324"/>
      <c r="QWE56" s="324"/>
      <c r="QWF56" s="324"/>
      <c r="QWG56" s="324"/>
      <c r="QWH56" s="324"/>
      <c r="QWI56" s="324"/>
      <c r="QWJ56" s="324"/>
      <c r="QWK56" s="324"/>
      <c r="QWL56" s="324"/>
      <c r="QWM56" s="324"/>
      <c r="QWN56" s="324"/>
      <c r="QWO56" s="324"/>
      <c r="QWP56" s="324"/>
      <c r="QWQ56" s="324"/>
      <c r="QWR56" s="324"/>
      <c r="QWS56" s="324"/>
      <c r="QWT56" s="324"/>
      <c r="QWU56" s="324"/>
      <c r="QWV56" s="324"/>
      <c r="QWW56" s="324"/>
      <c r="QWX56" s="324"/>
      <c r="QWY56" s="324"/>
      <c r="QWZ56" s="324"/>
      <c r="QXA56" s="324"/>
      <c r="QXB56" s="324"/>
      <c r="QXC56" s="324"/>
      <c r="QXD56" s="324"/>
      <c r="QXE56" s="324"/>
      <c r="QXF56" s="324"/>
      <c r="QXG56" s="324"/>
      <c r="QXH56" s="324"/>
      <c r="QXI56" s="324"/>
      <c r="QXJ56" s="324"/>
      <c r="QXK56" s="324"/>
      <c r="QXL56" s="324"/>
      <c r="QXM56" s="324"/>
      <c r="QXN56" s="324"/>
      <c r="QXO56" s="324"/>
      <c r="QXP56" s="324"/>
      <c r="QXQ56" s="324"/>
      <c r="QXR56" s="324"/>
      <c r="QXS56" s="324"/>
      <c r="QXT56" s="324"/>
      <c r="QXU56" s="324"/>
      <c r="QXV56" s="324"/>
      <c r="QXW56" s="324"/>
      <c r="QXX56" s="324"/>
      <c r="QXY56" s="324"/>
      <c r="QXZ56" s="324"/>
      <c r="QYA56" s="324"/>
      <c r="QYB56" s="324"/>
      <c r="QYC56" s="324"/>
      <c r="QYD56" s="324"/>
      <c r="QYE56" s="324"/>
      <c r="QYF56" s="324"/>
      <c r="QYG56" s="324"/>
      <c r="QYH56" s="324"/>
      <c r="QYI56" s="324"/>
      <c r="QYJ56" s="324"/>
      <c r="QYK56" s="324"/>
      <c r="QYL56" s="324"/>
      <c r="QYM56" s="324"/>
      <c r="QYN56" s="324"/>
      <c r="QYO56" s="324"/>
      <c r="QYP56" s="324"/>
      <c r="QYQ56" s="324"/>
      <c r="QYR56" s="324"/>
      <c r="QYS56" s="324"/>
      <c r="QYT56" s="324"/>
      <c r="QYU56" s="324"/>
      <c r="QYV56" s="324"/>
      <c r="QYW56" s="324"/>
      <c r="QYX56" s="324"/>
      <c r="QYY56" s="324"/>
      <c r="QYZ56" s="324"/>
      <c r="QZA56" s="324"/>
      <c r="QZB56" s="324"/>
      <c r="QZC56" s="324"/>
      <c r="QZD56" s="324"/>
      <c r="QZE56" s="324"/>
      <c r="QZF56" s="324"/>
      <c r="QZG56" s="324"/>
      <c r="QZH56" s="324"/>
      <c r="QZI56" s="324"/>
      <c r="QZJ56" s="324"/>
      <c r="QZK56" s="324"/>
      <c r="QZL56" s="324"/>
      <c r="QZM56" s="324"/>
      <c r="QZN56" s="324"/>
      <c r="QZO56" s="324"/>
      <c r="QZP56" s="324"/>
      <c r="QZQ56" s="324"/>
      <c r="QZR56" s="324"/>
      <c r="QZS56" s="324"/>
      <c r="QZT56" s="324"/>
      <c r="QZU56" s="324"/>
      <c r="QZV56" s="324"/>
      <c r="QZW56" s="324"/>
      <c r="QZX56" s="324"/>
      <c r="QZY56" s="324"/>
      <c r="QZZ56" s="324"/>
      <c r="RAA56" s="324"/>
      <c r="RAB56" s="324"/>
      <c r="RAC56" s="324"/>
      <c r="RAD56" s="324"/>
      <c r="RAE56" s="324"/>
      <c r="RAF56" s="324"/>
      <c r="RAG56" s="324"/>
      <c r="RAH56" s="324"/>
      <c r="RAI56" s="324"/>
      <c r="RAJ56" s="324"/>
      <c r="RAK56" s="324"/>
      <c r="RAL56" s="324"/>
      <c r="RAM56" s="324"/>
      <c r="RAN56" s="324"/>
      <c r="RAO56" s="324"/>
      <c r="RAP56" s="324"/>
      <c r="RAQ56" s="324"/>
      <c r="RAR56" s="324"/>
      <c r="RAS56" s="324"/>
      <c r="RAT56" s="324"/>
      <c r="RAU56" s="324"/>
      <c r="RAV56" s="324"/>
      <c r="RAW56" s="324"/>
      <c r="RAX56" s="324"/>
      <c r="RAY56" s="324"/>
      <c r="RAZ56" s="324"/>
      <c r="RBA56" s="324"/>
      <c r="RBB56" s="324"/>
      <c r="RBC56" s="324"/>
      <c r="RBD56" s="324"/>
      <c r="RBE56" s="324"/>
      <c r="RBF56" s="324"/>
      <c r="RBG56" s="324"/>
      <c r="RBH56" s="324"/>
      <c r="RBI56" s="324"/>
      <c r="RBJ56" s="324"/>
      <c r="RBK56" s="324"/>
      <c r="RBL56" s="324"/>
      <c r="RBM56" s="324"/>
      <c r="RBN56" s="324"/>
      <c r="RBO56" s="324"/>
      <c r="RBP56" s="324"/>
      <c r="RBQ56" s="324"/>
      <c r="RBR56" s="324"/>
      <c r="RBS56" s="324"/>
      <c r="RBT56" s="324"/>
      <c r="RBU56" s="324"/>
      <c r="RBV56" s="324"/>
      <c r="RBW56" s="324"/>
      <c r="RBX56" s="324"/>
      <c r="RBY56" s="324"/>
      <c r="RBZ56" s="324"/>
      <c r="RCA56" s="324"/>
      <c r="RCB56" s="324"/>
      <c r="RCC56" s="324"/>
      <c r="RCD56" s="324"/>
      <c r="RCE56" s="324"/>
      <c r="RCF56" s="324"/>
      <c r="RCG56" s="324"/>
      <c r="RCH56" s="324"/>
      <c r="RCI56" s="324"/>
      <c r="RCJ56" s="324"/>
      <c r="RCK56" s="324"/>
      <c r="RCL56" s="324"/>
      <c r="RCM56" s="324"/>
      <c r="RCN56" s="324"/>
      <c r="RCO56" s="324"/>
      <c r="RCP56" s="324"/>
      <c r="RCQ56" s="324"/>
      <c r="RCR56" s="324"/>
      <c r="RCS56" s="324"/>
      <c r="RCT56" s="324"/>
      <c r="RCU56" s="324"/>
      <c r="RCV56" s="324"/>
      <c r="RCW56" s="324"/>
      <c r="RCX56" s="324"/>
      <c r="RCY56" s="324"/>
      <c r="RCZ56" s="324"/>
      <c r="RDA56" s="324"/>
      <c r="RDB56" s="324"/>
      <c r="RDC56" s="324"/>
      <c r="RDD56" s="324"/>
      <c r="RDE56" s="324"/>
      <c r="RDF56" s="324"/>
      <c r="RDG56" s="324"/>
      <c r="RDH56" s="324"/>
      <c r="RDI56" s="324"/>
      <c r="RDJ56" s="324"/>
      <c r="RDK56" s="324"/>
      <c r="RDL56" s="324"/>
      <c r="RDM56" s="324"/>
      <c r="RDN56" s="324"/>
      <c r="RDO56" s="324"/>
      <c r="RDP56" s="324"/>
      <c r="RDQ56" s="324"/>
      <c r="RDR56" s="324"/>
      <c r="RDS56" s="324"/>
      <c r="RDT56" s="324"/>
      <c r="RDU56" s="324"/>
      <c r="RDV56" s="324"/>
      <c r="RDW56" s="324"/>
      <c r="RDX56" s="324"/>
      <c r="RDY56" s="324"/>
      <c r="RDZ56" s="324"/>
      <c r="REA56" s="324"/>
      <c r="REB56" s="324"/>
      <c r="REC56" s="324"/>
      <c r="RED56" s="324"/>
      <c r="REE56" s="324"/>
      <c r="REF56" s="324"/>
      <c r="REG56" s="324"/>
      <c r="REH56" s="324"/>
      <c r="REI56" s="324"/>
      <c r="REJ56" s="324"/>
      <c r="REK56" s="324"/>
      <c r="REL56" s="324"/>
      <c r="REM56" s="324"/>
      <c r="REN56" s="324"/>
      <c r="REO56" s="324"/>
      <c r="REP56" s="324"/>
      <c r="REQ56" s="324"/>
      <c r="RER56" s="324"/>
      <c r="RES56" s="324"/>
      <c r="RET56" s="324"/>
      <c r="REU56" s="324"/>
      <c r="REV56" s="324"/>
      <c r="REW56" s="324"/>
      <c r="REX56" s="324"/>
      <c r="REY56" s="324"/>
      <c r="REZ56" s="324"/>
      <c r="RFA56" s="324"/>
      <c r="RFB56" s="324"/>
      <c r="RFC56" s="324"/>
      <c r="RFD56" s="324"/>
      <c r="RFE56" s="324"/>
      <c r="RFF56" s="324"/>
      <c r="RFG56" s="324"/>
      <c r="RFH56" s="324"/>
      <c r="RFI56" s="324"/>
      <c r="RFJ56" s="324"/>
      <c r="RFK56" s="324"/>
      <c r="RFL56" s="324"/>
      <c r="RFM56" s="324"/>
      <c r="RFN56" s="324"/>
      <c r="RFO56" s="324"/>
      <c r="RFP56" s="324"/>
      <c r="RFQ56" s="324"/>
      <c r="RFR56" s="324"/>
      <c r="RFS56" s="324"/>
      <c r="RFT56" s="324"/>
      <c r="RFU56" s="324"/>
      <c r="RFV56" s="324"/>
      <c r="RFW56" s="324"/>
      <c r="RFX56" s="324"/>
      <c r="RFY56" s="324"/>
      <c r="RFZ56" s="324"/>
      <c r="RGA56" s="324"/>
      <c r="RGB56" s="324"/>
      <c r="RGC56" s="324"/>
      <c r="RGD56" s="324"/>
      <c r="RGE56" s="324"/>
      <c r="RGF56" s="324"/>
      <c r="RGG56" s="324"/>
      <c r="RGH56" s="324"/>
      <c r="RGI56" s="324"/>
      <c r="RGJ56" s="324"/>
      <c r="RGK56" s="324"/>
      <c r="RGL56" s="324"/>
      <c r="RGM56" s="324"/>
      <c r="RGN56" s="324"/>
      <c r="RGO56" s="324"/>
      <c r="RGP56" s="324"/>
      <c r="RGQ56" s="324"/>
      <c r="RGR56" s="324"/>
      <c r="RGS56" s="324"/>
      <c r="RGT56" s="324"/>
      <c r="RGU56" s="324"/>
      <c r="RGV56" s="324"/>
      <c r="RGW56" s="324"/>
      <c r="RGX56" s="324"/>
      <c r="RGY56" s="324"/>
      <c r="RGZ56" s="324"/>
      <c r="RHA56" s="324"/>
      <c r="RHB56" s="324"/>
      <c r="RHC56" s="324"/>
      <c r="RHD56" s="324"/>
      <c r="RHE56" s="324"/>
      <c r="RHF56" s="324"/>
      <c r="RHG56" s="324"/>
      <c r="RHH56" s="324"/>
      <c r="RHI56" s="324"/>
      <c r="RHJ56" s="324"/>
      <c r="RHK56" s="324"/>
      <c r="RHL56" s="324"/>
      <c r="RHM56" s="324"/>
      <c r="RHN56" s="324"/>
      <c r="RHO56" s="324"/>
      <c r="RHP56" s="324"/>
      <c r="RHQ56" s="324"/>
      <c r="RHR56" s="324"/>
      <c r="RHS56" s="324"/>
      <c r="RHT56" s="324"/>
      <c r="RHU56" s="324"/>
      <c r="RHV56" s="324"/>
      <c r="RHW56" s="324"/>
      <c r="RHX56" s="324"/>
      <c r="RHY56" s="324"/>
      <c r="RHZ56" s="324"/>
      <c r="RIA56" s="324"/>
      <c r="RIB56" s="324"/>
      <c r="RIC56" s="324"/>
      <c r="RID56" s="324"/>
      <c r="RIE56" s="324"/>
      <c r="RIF56" s="324"/>
      <c r="RIG56" s="324"/>
      <c r="RIH56" s="324"/>
      <c r="RII56" s="324"/>
      <c r="RIJ56" s="324"/>
      <c r="RIK56" s="324"/>
      <c r="RIL56" s="324"/>
      <c r="RIM56" s="324"/>
      <c r="RIN56" s="324"/>
      <c r="RIO56" s="324"/>
      <c r="RIP56" s="324"/>
      <c r="RIQ56" s="324"/>
      <c r="RIR56" s="324"/>
      <c r="RIS56" s="324"/>
      <c r="RIT56" s="324"/>
      <c r="RIU56" s="324"/>
      <c r="RIV56" s="324"/>
      <c r="RIW56" s="324"/>
      <c r="RIX56" s="324"/>
      <c r="RIY56" s="324"/>
      <c r="RIZ56" s="324"/>
      <c r="RJA56" s="324"/>
      <c r="RJB56" s="324"/>
      <c r="RJC56" s="324"/>
      <c r="RJD56" s="324"/>
      <c r="RJE56" s="324"/>
      <c r="RJF56" s="324"/>
      <c r="RJG56" s="324"/>
      <c r="RJH56" s="324"/>
      <c r="RJI56" s="324"/>
      <c r="RJJ56" s="324"/>
      <c r="RJK56" s="324"/>
      <c r="RJL56" s="324"/>
      <c r="RJM56" s="324"/>
      <c r="RJN56" s="324"/>
      <c r="RJO56" s="324"/>
      <c r="RJP56" s="324"/>
      <c r="RJQ56" s="324"/>
      <c r="RJR56" s="324"/>
      <c r="RJS56" s="324"/>
      <c r="RJT56" s="324"/>
      <c r="RJU56" s="324"/>
      <c r="RJV56" s="324"/>
      <c r="RJW56" s="324"/>
      <c r="RJX56" s="324"/>
      <c r="RJY56" s="324"/>
      <c r="RJZ56" s="324"/>
      <c r="RKA56" s="324"/>
      <c r="RKB56" s="324"/>
      <c r="RKC56" s="324"/>
      <c r="RKD56" s="324"/>
      <c r="RKE56" s="324"/>
      <c r="RKF56" s="324"/>
      <c r="RKG56" s="324"/>
      <c r="RKH56" s="324"/>
      <c r="RKI56" s="324"/>
      <c r="RKJ56" s="324"/>
      <c r="RKK56" s="324"/>
      <c r="RKL56" s="324"/>
      <c r="RKM56" s="324"/>
      <c r="RKN56" s="324"/>
      <c r="RKO56" s="324"/>
      <c r="RKP56" s="324"/>
      <c r="RKQ56" s="324"/>
      <c r="RKR56" s="324"/>
      <c r="RKS56" s="324"/>
      <c r="RKT56" s="324"/>
      <c r="RKU56" s="324"/>
      <c r="RKV56" s="324"/>
      <c r="RKW56" s="324"/>
      <c r="RKX56" s="324"/>
      <c r="RKY56" s="324"/>
      <c r="RKZ56" s="324"/>
      <c r="RLA56" s="324"/>
      <c r="RLB56" s="324"/>
      <c r="RLC56" s="324"/>
      <c r="RLD56" s="324"/>
      <c r="RLE56" s="324"/>
      <c r="RLF56" s="324"/>
      <c r="RLG56" s="324"/>
      <c r="RLH56" s="324"/>
      <c r="RLI56" s="324"/>
      <c r="RLJ56" s="324"/>
      <c r="RLK56" s="324"/>
      <c r="RLL56" s="324"/>
      <c r="RLM56" s="324"/>
      <c r="RLN56" s="324"/>
      <c r="RLO56" s="324"/>
      <c r="RLP56" s="324"/>
      <c r="RLQ56" s="324"/>
      <c r="RLR56" s="324"/>
      <c r="RLS56" s="324"/>
      <c r="RLT56" s="324"/>
      <c r="RLU56" s="324"/>
      <c r="RLV56" s="324"/>
      <c r="RLW56" s="324"/>
      <c r="RLX56" s="324"/>
      <c r="RLY56" s="324"/>
      <c r="RLZ56" s="324"/>
      <c r="RMA56" s="324"/>
      <c r="RMB56" s="324"/>
      <c r="RMC56" s="324"/>
      <c r="RMD56" s="324"/>
      <c r="RME56" s="324"/>
      <c r="RMF56" s="324"/>
      <c r="RMG56" s="324"/>
      <c r="RMH56" s="324"/>
      <c r="RMI56" s="324"/>
      <c r="RMJ56" s="324"/>
      <c r="RMK56" s="324"/>
      <c r="RML56" s="324"/>
      <c r="RMM56" s="324"/>
      <c r="RMN56" s="324"/>
      <c r="RMO56" s="324"/>
      <c r="RMP56" s="324"/>
      <c r="RMQ56" s="324"/>
      <c r="RMR56" s="324"/>
      <c r="RMS56" s="324"/>
      <c r="RMT56" s="324"/>
      <c r="RMU56" s="324"/>
      <c r="RMV56" s="324"/>
      <c r="RMW56" s="324"/>
      <c r="RMX56" s="324"/>
      <c r="RMY56" s="324"/>
      <c r="RMZ56" s="324"/>
      <c r="RNA56" s="324"/>
      <c r="RNB56" s="324"/>
      <c r="RNC56" s="324"/>
      <c r="RND56" s="324"/>
      <c r="RNE56" s="324"/>
      <c r="RNF56" s="324"/>
      <c r="RNG56" s="324"/>
      <c r="RNH56" s="324"/>
      <c r="RNI56" s="324"/>
      <c r="RNJ56" s="324"/>
      <c r="RNK56" s="324"/>
      <c r="RNL56" s="324"/>
      <c r="RNM56" s="324"/>
      <c r="RNN56" s="324"/>
      <c r="RNO56" s="324"/>
      <c r="RNP56" s="324"/>
      <c r="RNQ56" s="324"/>
      <c r="RNR56" s="324"/>
      <c r="RNS56" s="324"/>
      <c r="RNT56" s="324"/>
      <c r="RNU56" s="324"/>
      <c r="RNV56" s="324"/>
      <c r="RNW56" s="324"/>
      <c r="RNX56" s="324"/>
      <c r="RNY56" s="324"/>
      <c r="RNZ56" s="324"/>
      <c r="ROA56" s="324"/>
      <c r="ROB56" s="324"/>
      <c r="ROC56" s="324"/>
      <c r="ROD56" s="324"/>
      <c r="ROE56" s="324"/>
      <c r="ROF56" s="324"/>
      <c r="ROG56" s="324"/>
      <c r="ROH56" s="324"/>
      <c r="ROI56" s="324"/>
      <c r="ROJ56" s="324"/>
      <c r="ROK56" s="324"/>
      <c r="ROL56" s="324"/>
      <c r="ROM56" s="324"/>
      <c r="RON56" s="324"/>
      <c r="ROO56" s="324"/>
      <c r="ROP56" s="324"/>
      <c r="ROQ56" s="324"/>
      <c r="ROR56" s="324"/>
      <c r="ROS56" s="324"/>
      <c r="ROT56" s="324"/>
      <c r="ROU56" s="324"/>
      <c r="ROV56" s="324"/>
      <c r="ROW56" s="324"/>
      <c r="ROX56" s="324"/>
      <c r="ROY56" s="324"/>
      <c r="ROZ56" s="324"/>
      <c r="RPA56" s="324"/>
      <c r="RPB56" s="324"/>
      <c r="RPC56" s="324"/>
      <c r="RPD56" s="324"/>
      <c r="RPE56" s="324"/>
      <c r="RPF56" s="324"/>
      <c r="RPG56" s="324"/>
      <c r="RPH56" s="324"/>
      <c r="RPI56" s="324"/>
      <c r="RPJ56" s="324"/>
      <c r="RPK56" s="324"/>
      <c r="RPL56" s="324"/>
      <c r="RPM56" s="324"/>
      <c r="RPN56" s="324"/>
      <c r="RPO56" s="324"/>
      <c r="RPP56" s="324"/>
      <c r="RPQ56" s="324"/>
      <c r="RPR56" s="324"/>
      <c r="RPS56" s="324"/>
      <c r="RPT56" s="324"/>
      <c r="RPU56" s="324"/>
      <c r="RPV56" s="324"/>
      <c r="RPW56" s="324"/>
      <c r="RPX56" s="324"/>
      <c r="RPY56" s="324"/>
      <c r="RPZ56" s="324"/>
      <c r="RQA56" s="324"/>
      <c r="RQB56" s="324"/>
      <c r="RQC56" s="324"/>
      <c r="RQD56" s="324"/>
      <c r="RQE56" s="324"/>
      <c r="RQF56" s="324"/>
      <c r="RQG56" s="324"/>
      <c r="RQH56" s="324"/>
      <c r="RQI56" s="324"/>
      <c r="RQJ56" s="324"/>
      <c r="RQK56" s="324"/>
      <c r="RQL56" s="324"/>
      <c r="RQM56" s="324"/>
      <c r="RQN56" s="324"/>
      <c r="RQO56" s="324"/>
      <c r="RQP56" s="324"/>
      <c r="RQQ56" s="324"/>
      <c r="RQR56" s="324"/>
      <c r="RQS56" s="324"/>
      <c r="RQT56" s="324"/>
      <c r="RQU56" s="324"/>
      <c r="RQV56" s="324"/>
      <c r="RQW56" s="324"/>
      <c r="RQX56" s="324"/>
      <c r="RQY56" s="324"/>
      <c r="RQZ56" s="324"/>
      <c r="RRA56" s="324"/>
      <c r="RRB56" s="324"/>
      <c r="RRC56" s="324"/>
      <c r="RRD56" s="324"/>
      <c r="RRE56" s="324"/>
      <c r="RRF56" s="324"/>
      <c r="RRG56" s="324"/>
      <c r="RRH56" s="324"/>
      <c r="RRI56" s="324"/>
      <c r="RRJ56" s="324"/>
      <c r="RRK56" s="324"/>
      <c r="RRL56" s="324"/>
      <c r="RRM56" s="324"/>
      <c r="RRN56" s="324"/>
      <c r="RRO56" s="324"/>
      <c r="RRP56" s="324"/>
      <c r="RRQ56" s="324"/>
      <c r="RRR56" s="324"/>
      <c r="RRS56" s="324"/>
      <c r="RRT56" s="324"/>
      <c r="RRU56" s="324"/>
      <c r="RRV56" s="324"/>
      <c r="RRW56" s="324"/>
      <c r="RRX56" s="324"/>
      <c r="RRY56" s="324"/>
      <c r="RRZ56" s="324"/>
      <c r="RSA56" s="324"/>
      <c r="RSB56" s="324"/>
      <c r="RSC56" s="324"/>
      <c r="RSD56" s="324"/>
      <c r="RSE56" s="324"/>
      <c r="RSF56" s="324"/>
      <c r="RSG56" s="324"/>
      <c r="RSH56" s="324"/>
      <c r="RSI56" s="324"/>
      <c r="RSJ56" s="324"/>
      <c r="RSK56" s="324"/>
      <c r="RSL56" s="324"/>
      <c r="RSM56" s="324"/>
      <c r="RSN56" s="324"/>
      <c r="RSO56" s="324"/>
      <c r="RSP56" s="324"/>
      <c r="RSQ56" s="324"/>
      <c r="RSR56" s="324"/>
      <c r="RSS56" s="324"/>
      <c r="RST56" s="324"/>
      <c r="RSU56" s="324"/>
      <c r="RSV56" s="324"/>
      <c r="RSW56" s="324"/>
      <c r="RSX56" s="324"/>
      <c r="RSY56" s="324"/>
      <c r="RSZ56" s="324"/>
      <c r="RTA56" s="324"/>
      <c r="RTB56" s="324"/>
      <c r="RTC56" s="324"/>
      <c r="RTD56" s="324"/>
      <c r="RTE56" s="324"/>
      <c r="RTF56" s="324"/>
      <c r="RTG56" s="324"/>
      <c r="RTH56" s="324"/>
      <c r="RTI56" s="324"/>
      <c r="RTJ56" s="324"/>
      <c r="RTK56" s="324"/>
      <c r="RTL56" s="324"/>
      <c r="RTM56" s="324"/>
      <c r="RTN56" s="324"/>
      <c r="RTO56" s="324"/>
      <c r="RTP56" s="324"/>
      <c r="RTQ56" s="324"/>
      <c r="RTR56" s="324"/>
      <c r="RTS56" s="324"/>
      <c r="RTT56" s="324"/>
      <c r="RTU56" s="324"/>
      <c r="RTV56" s="324"/>
      <c r="RTW56" s="324"/>
      <c r="RTX56" s="324"/>
      <c r="RTY56" s="324"/>
      <c r="RTZ56" s="324"/>
      <c r="RUA56" s="324"/>
      <c r="RUB56" s="324"/>
      <c r="RUC56" s="324"/>
      <c r="RUD56" s="324"/>
      <c r="RUE56" s="324"/>
      <c r="RUF56" s="324"/>
      <c r="RUG56" s="324"/>
      <c r="RUH56" s="324"/>
      <c r="RUI56" s="324"/>
      <c r="RUJ56" s="324"/>
      <c r="RUK56" s="324"/>
      <c r="RUL56" s="324"/>
      <c r="RUM56" s="324"/>
      <c r="RUN56" s="324"/>
      <c r="RUO56" s="324"/>
      <c r="RUP56" s="324"/>
      <c r="RUQ56" s="324"/>
      <c r="RUR56" s="324"/>
      <c r="RUS56" s="324"/>
      <c r="RUT56" s="324"/>
      <c r="RUU56" s="324"/>
      <c r="RUV56" s="324"/>
      <c r="RUW56" s="324"/>
      <c r="RUX56" s="324"/>
      <c r="RUY56" s="324"/>
      <c r="RUZ56" s="324"/>
      <c r="RVA56" s="324"/>
      <c r="RVB56" s="324"/>
      <c r="RVC56" s="324"/>
      <c r="RVD56" s="324"/>
      <c r="RVE56" s="324"/>
      <c r="RVF56" s="324"/>
      <c r="RVG56" s="324"/>
      <c r="RVH56" s="324"/>
      <c r="RVI56" s="324"/>
      <c r="RVJ56" s="324"/>
      <c r="RVK56" s="324"/>
      <c r="RVL56" s="324"/>
      <c r="RVM56" s="324"/>
      <c r="RVN56" s="324"/>
      <c r="RVO56" s="324"/>
      <c r="RVP56" s="324"/>
      <c r="RVQ56" s="324"/>
      <c r="RVR56" s="324"/>
      <c r="RVS56" s="324"/>
      <c r="RVT56" s="324"/>
      <c r="RVU56" s="324"/>
      <c r="RVV56" s="324"/>
      <c r="RVW56" s="324"/>
      <c r="RVX56" s="324"/>
      <c r="RVY56" s="324"/>
      <c r="RVZ56" s="324"/>
      <c r="RWA56" s="324"/>
      <c r="RWB56" s="324"/>
      <c r="RWC56" s="324"/>
      <c r="RWD56" s="324"/>
      <c r="RWE56" s="324"/>
      <c r="RWF56" s="324"/>
      <c r="RWG56" s="324"/>
      <c r="RWH56" s="324"/>
      <c r="RWI56" s="324"/>
      <c r="RWJ56" s="324"/>
      <c r="RWK56" s="324"/>
      <c r="RWL56" s="324"/>
      <c r="RWM56" s="324"/>
      <c r="RWN56" s="324"/>
      <c r="RWO56" s="324"/>
      <c r="RWP56" s="324"/>
      <c r="RWQ56" s="324"/>
      <c r="RWR56" s="324"/>
      <c r="RWS56" s="324"/>
      <c r="RWT56" s="324"/>
      <c r="RWU56" s="324"/>
      <c r="RWV56" s="324"/>
      <c r="RWW56" s="324"/>
      <c r="RWX56" s="324"/>
      <c r="RWY56" s="324"/>
      <c r="RWZ56" s="324"/>
      <c r="RXA56" s="324"/>
      <c r="RXB56" s="324"/>
      <c r="RXC56" s="324"/>
      <c r="RXD56" s="324"/>
      <c r="RXE56" s="324"/>
      <c r="RXF56" s="324"/>
      <c r="RXG56" s="324"/>
      <c r="RXH56" s="324"/>
      <c r="RXI56" s="324"/>
      <c r="RXJ56" s="324"/>
      <c r="RXK56" s="324"/>
      <c r="RXL56" s="324"/>
      <c r="RXM56" s="324"/>
      <c r="RXN56" s="324"/>
      <c r="RXO56" s="324"/>
      <c r="RXP56" s="324"/>
      <c r="RXQ56" s="324"/>
      <c r="RXR56" s="324"/>
      <c r="RXS56" s="324"/>
      <c r="RXT56" s="324"/>
      <c r="RXU56" s="324"/>
      <c r="RXV56" s="324"/>
      <c r="RXW56" s="324"/>
      <c r="RXX56" s="324"/>
      <c r="RXY56" s="324"/>
      <c r="RXZ56" s="324"/>
      <c r="RYA56" s="324"/>
      <c r="RYB56" s="324"/>
      <c r="RYC56" s="324"/>
      <c r="RYD56" s="324"/>
      <c r="RYE56" s="324"/>
      <c r="RYF56" s="324"/>
      <c r="RYG56" s="324"/>
      <c r="RYH56" s="324"/>
      <c r="RYI56" s="324"/>
      <c r="RYJ56" s="324"/>
      <c r="RYK56" s="324"/>
      <c r="RYL56" s="324"/>
      <c r="RYM56" s="324"/>
      <c r="RYN56" s="324"/>
      <c r="RYO56" s="324"/>
      <c r="RYP56" s="324"/>
      <c r="RYQ56" s="324"/>
      <c r="RYR56" s="324"/>
      <c r="RYS56" s="324"/>
      <c r="RYT56" s="324"/>
      <c r="RYU56" s="324"/>
      <c r="RYV56" s="324"/>
      <c r="RYW56" s="324"/>
      <c r="RYX56" s="324"/>
      <c r="RYY56" s="324"/>
      <c r="RYZ56" s="324"/>
      <c r="RZA56" s="324"/>
      <c r="RZB56" s="324"/>
      <c r="RZC56" s="324"/>
      <c r="RZD56" s="324"/>
      <c r="RZE56" s="324"/>
      <c r="RZF56" s="324"/>
      <c r="RZG56" s="324"/>
      <c r="RZH56" s="324"/>
      <c r="RZI56" s="324"/>
      <c r="RZJ56" s="324"/>
      <c r="RZK56" s="324"/>
      <c r="RZL56" s="324"/>
      <c r="RZM56" s="324"/>
      <c r="RZN56" s="324"/>
      <c r="RZO56" s="324"/>
      <c r="RZP56" s="324"/>
      <c r="RZQ56" s="324"/>
      <c r="RZR56" s="324"/>
      <c r="RZS56" s="324"/>
      <c r="RZT56" s="324"/>
      <c r="RZU56" s="324"/>
      <c r="RZV56" s="324"/>
      <c r="RZW56" s="324"/>
      <c r="RZX56" s="324"/>
      <c r="RZY56" s="324"/>
      <c r="RZZ56" s="324"/>
      <c r="SAA56" s="324"/>
      <c r="SAB56" s="324"/>
      <c r="SAC56" s="324"/>
      <c r="SAD56" s="324"/>
      <c r="SAE56" s="324"/>
      <c r="SAF56" s="324"/>
      <c r="SAG56" s="324"/>
      <c r="SAH56" s="324"/>
      <c r="SAI56" s="324"/>
      <c r="SAJ56" s="324"/>
      <c r="SAK56" s="324"/>
      <c r="SAL56" s="324"/>
      <c r="SAM56" s="324"/>
      <c r="SAN56" s="324"/>
      <c r="SAO56" s="324"/>
      <c r="SAP56" s="324"/>
      <c r="SAQ56" s="324"/>
      <c r="SAR56" s="324"/>
      <c r="SAS56" s="324"/>
      <c r="SAT56" s="324"/>
      <c r="SAU56" s="324"/>
      <c r="SAV56" s="324"/>
      <c r="SAW56" s="324"/>
      <c r="SAX56" s="324"/>
      <c r="SAY56" s="324"/>
      <c r="SAZ56" s="324"/>
      <c r="SBA56" s="324"/>
      <c r="SBB56" s="324"/>
      <c r="SBC56" s="324"/>
      <c r="SBD56" s="324"/>
      <c r="SBE56" s="324"/>
      <c r="SBF56" s="324"/>
      <c r="SBG56" s="324"/>
      <c r="SBH56" s="324"/>
      <c r="SBI56" s="324"/>
      <c r="SBJ56" s="324"/>
      <c r="SBK56" s="324"/>
      <c r="SBL56" s="324"/>
      <c r="SBM56" s="324"/>
      <c r="SBN56" s="324"/>
      <c r="SBO56" s="324"/>
      <c r="SBP56" s="324"/>
      <c r="SBQ56" s="324"/>
      <c r="SBR56" s="324"/>
      <c r="SBS56" s="324"/>
      <c r="SBT56" s="324"/>
      <c r="SBU56" s="324"/>
      <c r="SBV56" s="324"/>
      <c r="SBW56" s="324"/>
      <c r="SBX56" s="324"/>
      <c r="SBY56" s="324"/>
      <c r="SBZ56" s="324"/>
      <c r="SCA56" s="324"/>
      <c r="SCB56" s="324"/>
      <c r="SCC56" s="324"/>
      <c r="SCD56" s="324"/>
      <c r="SCE56" s="324"/>
      <c r="SCF56" s="324"/>
      <c r="SCG56" s="324"/>
      <c r="SCH56" s="324"/>
      <c r="SCI56" s="324"/>
      <c r="SCJ56" s="324"/>
      <c r="SCK56" s="324"/>
      <c r="SCL56" s="324"/>
      <c r="SCM56" s="324"/>
      <c r="SCN56" s="324"/>
      <c r="SCO56" s="324"/>
      <c r="SCP56" s="324"/>
      <c r="SCQ56" s="324"/>
      <c r="SCR56" s="324"/>
      <c r="SCS56" s="324"/>
      <c r="SCT56" s="324"/>
      <c r="SCU56" s="324"/>
      <c r="SCV56" s="324"/>
      <c r="SCW56" s="324"/>
      <c r="SCX56" s="324"/>
      <c r="SCY56" s="324"/>
      <c r="SCZ56" s="324"/>
      <c r="SDA56" s="324"/>
      <c r="SDB56" s="324"/>
      <c r="SDC56" s="324"/>
      <c r="SDD56" s="324"/>
      <c r="SDE56" s="324"/>
      <c r="SDF56" s="324"/>
      <c r="SDG56" s="324"/>
      <c r="SDH56" s="324"/>
      <c r="SDI56" s="324"/>
      <c r="SDJ56" s="324"/>
      <c r="SDK56" s="324"/>
      <c r="SDL56" s="324"/>
      <c r="SDM56" s="324"/>
      <c r="SDN56" s="324"/>
      <c r="SDO56" s="324"/>
      <c r="SDP56" s="324"/>
      <c r="SDQ56" s="324"/>
      <c r="SDR56" s="324"/>
      <c r="SDS56" s="324"/>
      <c r="SDT56" s="324"/>
      <c r="SDU56" s="324"/>
      <c r="SDV56" s="324"/>
      <c r="SDW56" s="324"/>
      <c r="SDX56" s="324"/>
      <c r="SDY56" s="324"/>
      <c r="SDZ56" s="324"/>
      <c r="SEA56" s="324"/>
      <c r="SEB56" s="324"/>
      <c r="SEC56" s="324"/>
      <c r="SED56" s="324"/>
      <c r="SEE56" s="324"/>
      <c r="SEF56" s="324"/>
      <c r="SEG56" s="324"/>
      <c r="SEH56" s="324"/>
      <c r="SEI56" s="324"/>
      <c r="SEJ56" s="324"/>
      <c r="SEK56" s="324"/>
      <c r="SEL56" s="324"/>
      <c r="SEM56" s="324"/>
      <c r="SEN56" s="324"/>
      <c r="SEO56" s="324"/>
      <c r="SEP56" s="324"/>
      <c r="SEQ56" s="324"/>
      <c r="SER56" s="324"/>
      <c r="SES56" s="324"/>
      <c r="SET56" s="324"/>
      <c r="SEU56" s="324"/>
      <c r="SEV56" s="324"/>
      <c r="SEW56" s="324"/>
      <c r="SEX56" s="324"/>
      <c r="SEY56" s="324"/>
      <c r="SEZ56" s="324"/>
      <c r="SFA56" s="324"/>
      <c r="SFB56" s="324"/>
      <c r="SFC56" s="324"/>
      <c r="SFD56" s="324"/>
      <c r="SFE56" s="324"/>
      <c r="SFF56" s="324"/>
      <c r="SFG56" s="324"/>
      <c r="SFH56" s="324"/>
      <c r="SFI56" s="324"/>
      <c r="SFJ56" s="324"/>
      <c r="SFK56" s="324"/>
      <c r="SFL56" s="324"/>
      <c r="SFM56" s="324"/>
      <c r="SFN56" s="324"/>
      <c r="SFO56" s="324"/>
      <c r="SFP56" s="324"/>
      <c r="SFQ56" s="324"/>
      <c r="SFR56" s="324"/>
      <c r="SFS56" s="324"/>
      <c r="SFT56" s="324"/>
      <c r="SFU56" s="324"/>
      <c r="SFV56" s="324"/>
      <c r="SFW56" s="324"/>
      <c r="SFX56" s="324"/>
      <c r="SFY56" s="324"/>
      <c r="SFZ56" s="324"/>
      <c r="SGA56" s="324"/>
      <c r="SGB56" s="324"/>
      <c r="SGC56" s="324"/>
      <c r="SGD56" s="324"/>
      <c r="SGE56" s="324"/>
      <c r="SGF56" s="324"/>
      <c r="SGG56" s="324"/>
      <c r="SGH56" s="324"/>
      <c r="SGI56" s="324"/>
      <c r="SGJ56" s="324"/>
      <c r="SGK56" s="324"/>
      <c r="SGL56" s="324"/>
      <c r="SGM56" s="324"/>
      <c r="SGN56" s="324"/>
      <c r="SGO56" s="324"/>
      <c r="SGP56" s="324"/>
      <c r="SGQ56" s="324"/>
      <c r="SGR56" s="324"/>
      <c r="SGS56" s="324"/>
      <c r="SGT56" s="324"/>
      <c r="SGU56" s="324"/>
      <c r="SGV56" s="324"/>
      <c r="SGW56" s="324"/>
      <c r="SGX56" s="324"/>
      <c r="SGY56" s="324"/>
      <c r="SGZ56" s="324"/>
      <c r="SHA56" s="324"/>
      <c r="SHB56" s="324"/>
      <c r="SHC56" s="324"/>
      <c r="SHD56" s="324"/>
      <c r="SHE56" s="324"/>
      <c r="SHF56" s="324"/>
      <c r="SHG56" s="324"/>
      <c r="SHH56" s="324"/>
      <c r="SHI56" s="324"/>
      <c r="SHJ56" s="324"/>
      <c r="SHK56" s="324"/>
      <c r="SHL56" s="324"/>
      <c r="SHM56" s="324"/>
      <c r="SHN56" s="324"/>
      <c r="SHO56" s="324"/>
      <c r="SHP56" s="324"/>
      <c r="SHQ56" s="324"/>
      <c r="SHR56" s="324"/>
      <c r="SHS56" s="324"/>
      <c r="SHT56" s="324"/>
      <c r="SHU56" s="324"/>
      <c r="SHV56" s="324"/>
      <c r="SHW56" s="324"/>
      <c r="SHX56" s="324"/>
      <c r="SHY56" s="324"/>
      <c r="SHZ56" s="324"/>
      <c r="SIA56" s="324"/>
      <c r="SIB56" s="324"/>
      <c r="SIC56" s="324"/>
      <c r="SID56" s="324"/>
      <c r="SIE56" s="324"/>
      <c r="SIF56" s="324"/>
      <c r="SIG56" s="324"/>
      <c r="SIH56" s="324"/>
      <c r="SII56" s="324"/>
      <c r="SIJ56" s="324"/>
      <c r="SIK56" s="324"/>
      <c r="SIL56" s="324"/>
      <c r="SIM56" s="324"/>
      <c r="SIN56" s="324"/>
      <c r="SIO56" s="324"/>
      <c r="SIP56" s="324"/>
      <c r="SIQ56" s="324"/>
      <c r="SIR56" s="324"/>
      <c r="SIS56" s="324"/>
      <c r="SIT56" s="324"/>
      <c r="SIU56" s="324"/>
      <c r="SIV56" s="324"/>
      <c r="SIW56" s="324"/>
      <c r="SIX56" s="324"/>
      <c r="SIY56" s="324"/>
      <c r="SIZ56" s="324"/>
      <c r="SJA56" s="324"/>
      <c r="SJB56" s="324"/>
      <c r="SJC56" s="324"/>
      <c r="SJD56" s="324"/>
      <c r="SJE56" s="324"/>
      <c r="SJF56" s="324"/>
      <c r="SJG56" s="324"/>
      <c r="SJH56" s="324"/>
      <c r="SJI56" s="324"/>
      <c r="SJJ56" s="324"/>
      <c r="SJK56" s="324"/>
      <c r="SJL56" s="324"/>
      <c r="SJM56" s="324"/>
      <c r="SJN56" s="324"/>
      <c r="SJO56" s="324"/>
      <c r="SJP56" s="324"/>
      <c r="SJQ56" s="324"/>
      <c r="SJR56" s="324"/>
      <c r="SJS56" s="324"/>
      <c r="SJT56" s="324"/>
      <c r="SJU56" s="324"/>
      <c r="SJV56" s="324"/>
      <c r="SJW56" s="324"/>
      <c r="SJX56" s="324"/>
      <c r="SJY56" s="324"/>
      <c r="SJZ56" s="324"/>
      <c r="SKA56" s="324"/>
      <c r="SKB56" s="324"/>
      <c r="SKC56" s="324"/>
      <c r="SKD56" s="324"/>
      <c r="SKE56" s="324"/>
      <c r="SKF56" s="324"/>
      <c r="SKG56" s="324"/>
      <c r="SKH56" s="324"/>
      <c r="SKI56" s="324"/>
      <c r="SKJ56" s="324"/>
      <c r="SKK56" s="324"/>
      <c r="SKL56" s="324"/>
      <c r="SKM56" s="324"/>
      <c r="SKN56" s="324"/>
      <c r="SKO56" s="324"/>
      <c r="SKP56" s="324"/>
      <c r="SKQ56" s="324"/>
      <c r="SKR56" s="324"/>
      <c r="SKS56" s="324"/>
      <c r="SKT56" s="324"/>
      <c r="SKU56" s="324"/>
      <c r="SKV56" s="324"/>
      <c r="SKW56" s="324"/>
      <c r="SKX56" s="324"/>
      <c r="SKY56" s="324"/>
      <c r="SKZ56" s="324"/>
      <c r="SLA56" s="324"/>
      <c r="SLB56" s="324"/>
      <c r="SLC56" s="324"/>
      <c r="SLD56" s="324"/>
      <c r="SLE56" s="324"/>
      <c r="SLF56" s="324"/>
      <c r="SLG56" s="324"/>
      <c r="SLH56" s="324"/>
      <c r="SLI56" s="324"/>
      <c r="SLJ56" s="324"/>
      <c r="SLK56" s="324"/>
      <c r="SLL56" s="324"/>
      <c r="SLM56" s="324"/>
      <c r="SLN56" s="324"/>
      <c r="SLO56" s="324"/>
      <c r="SLP56" s="324"/>
      <c r="SLQ56" s="324"/>
      <c r="SLR56" s="324"/>
      <c r="SLS56" s="324"/>
      <c r="SLT56" s="324"/>
      <c r="SLU56" s="324"/>
      <c r="SLV56" s="324"/>
      <c r="SLW56" s="324"/>
      <c r="SLX56" s="324"/>
      <c r="SLY56" s="324"/>
      <c r="SLZ56" s="324"/>
      <c r="SMA56" s="324"/>
      <c r="SMB56" s="324"/>
      <c r="SMC56" s="324"/>
      <c r="SMD56" s="324"/>
      <c r="SME56" s="324"/>
      <c r="SMF56" s="324"/>
      <c r="SMG56" s="324"/>
      <c r="SMH56" s="324"/>
      <c r="SMI56" s="324"/>
      <c r="SMJ56" s="324"/>
      <c r="SMK56" s="324"/>
      <c r="SML56" s="324"/>
      <c r="SMM56" s="324"/>
      <c r="SMN56" s="324"/>
      <c r="SMO56" s="324"/>
      <c r="SMP56" s="324"/>
      <c r="SMQ56" s="324"/>
      <c r="SMR56" s="324"/>
      <c r="SMS56" s="324"/>
      <c r="SMT56" s="324"/>
      <c r="SMU56" s="324"/>
      <c r="SMV56" s="324"/>
      <c r="SMW56" s="324"/>
      <c r="SMX56" s="324"/>
      <c r="SMY56" s="324"/>
      <c r="SMZ56" s="324"/>
      <c r="SNA56" s="324"/>
      <c r="SNB56" s="324"/>
      <c r="SNC56" s="324"/>
      <c r="SND56" s="324"/>
      <c r="SNE56" s="324"/>
      <c r="SNF56" s="324"/>
      <c r="SNG56" s="324"/>
      <c r="SNH56" s="324"/>
      <c r="SNI56" s="324"/>
      <c r="SNJ56" s="324"/>
      <c r="SNK56" s="324"/>
      <c r="SNL56" s="324"/>
      <c r="SNM56" s="324"/>
      <c r="SNN56" s="324"/>
      <c r="SNO56" s="324"/>
      <c r="SNP56" s="324"/>
      <c r="SNQ56" s="324"/>
      <c r="SNR56" s="324"/>
      <c r="SNS56" s="324"/>
      <c r="SNT56" s="324"/>
      <c r="SNU56" s="324"/>
      <c r="SNV56" s="324"/>
      <c r="SNW56" s="324"/>
      <c r="SNX56" s="324"/>
      <c r="SNY56" s="324"/>
      <c r="SNZ56" s="324"/>
      <c r="SOA56" s="324"/>
      <c r="SOB56" s="324"/>
      <c r="SOC56" s="324"/>
      <c r="SOD56" s="324"/>
      <c r="SOE56" s="324"/>
      <c r="SOF56" s="324"/>
      <c r="SOG56" s="324"/>
      <c r="SOH56" s="324"/>
      <c r="SOI56" s="324"/>
      <c r="SOJ56" s="324"/>
      <c r="SOK56" s="324"/>
      <c r="SOL56" s="324"/>
      <c r="SOM56" s="324"/>
      <c r="SON56" s="324"/>
      <c r="SOO56" s="324"/>
      <c r="SOP56" s="324"/>
      <c r="SOQ56" s="324"/>
      <c r="SOR56" s="324"/>
      <c r="SOS56" s="324"/>
      <c r="SOT56" s="324"/>
      <c r="SOU56" s="324"/>
      <c r="SOV56" s="324"/>
      <c r="SOW56" s="324"/>
      <c r="SOX56" s="324"/>
      <c r="SOY56" s="324"/>
      <c r="SOZ56" s="324"/>
      <c r="SPA56" s="324"/>
      <c r="SPB56" s="324"/>
      <c r="SPC56" s="324"/>
      <c r="SPD56" s="324"/>
      <c r="SPE56" s="324"/>
      <c r="SPF56" s="324"/>
      <c r="SPG56" s="324"/>
      <c r="SPH56" s="324"/>
      <c r="SPI56" s="324"/>
      <c r="SPJ56" s="324"/>
      <c r="SPK56" s="324"/>
      <c r="SPL56" s="324"/>
      <c r="SPM56" s="324"/>
      <c r="SPN56" s="324"/>
      <c r="SPO56" s="324"/>
      <c r="SPP56" s="324"/>
      <c r="SPQ56" s="324"/>
      <c r="SPR56" s="324"/>
      <c r="SPS56" s="324"/>
      <c r="SPT56" s="324"/>
      <c r="SPU56" s="324"/>
      <c r="SPV56" s="324"/>
      <c r="SPW56" s="324"/>
      <c r="SPX56" s="324"/>
      <c r="SPY56" s="324"/>
      <c r="SPZ56" s="324"/>
      <c r="SQA56" s="324"/>
      <c r="SQB56" s="324"/>
      <c r="SQC56" s="324"/>
      <c r="SQD56" s="324"/>
      <c r="SQE56" s="324"/>
      <c r="SQF56" s="324"/>
      <c r="SQG56" s="324"/>
      <c r="SQH56" s="324"/>
      <c r="SQI56" s="324"/>
      <c r="SQJ56" s="324"/>
      <c r="SQK56" s="324"/>
      <c r="SQL56" s="324"/>
      <c r="SQM56" s="324"/>
      <c r="SQN56" s="324"/>
      <c r="SQO56" s="324"/>
      <c r="SQP56" s="324"/>
      <c r="SQQ56" s="324"/>
      <c r="SQR56" s="324"/>
      <c r="SQS56" s="324"/>
      <c r="SQT56" s="324"/>
      <c r="SQU56" s="324"/>
      <c r="SQV56" s="324"/>
      <c r="SQW56" s="324"/>
      <c r="SQX56" s="324"/>
      <c r="SQY56" s="324"/>
      <c r="SQZ56" s="324"/>
      <c r="SRA56" s="324"/>
      <c r="SRB56" s="324"/>
      <c r="SRC56" s="324"/>
      <c r="SRD56" s="324"/>
      <c r="SRE56" s="324"/>
      <c r="SRF56" s="324"/>
      <c r="SRG56" s="324"/>
      <c r="SRH56" s="324"/>
      <c r="SRI56" s="324"/>
      <c r="SRJ56" s="324"/>
      <c r="SRK56" s="324"/>
      <c r="SRL56" s="324"/>
      <c r="SRM56" s="324"/>
      <c r="SRN56" s="324"/>
      <c r="SRO56" s="324"/>
      <c r="SRP56" s="324"/>
      <c r="SRQ56" s="324"/>
      <c r="SRR56" s="324"/>
      <c r="SRS56" s="324"/>
      <c r="SRT56" s="324"/>
      <c r="SRU56" s="324"/>
      <c r="SRV56" s="324"/>
      <c r="SRW56" s="324"/>
      <c r="SRX56" s="324"/>
      <c r="SRY56" s="324"/>
      <c r="SRZ56" s="324"/>
      <c r="SSA56" s="324"/>
      <c r="SSB56" s="324"/>
      <c r="SSC56" s="324"/>
      <c r="SSD56" s="324"/>
      <c r="SSE56" s="324"/>
      <c r="SSF56" s="324"/>
      <c r="SSG56" s="324"/>
      <c r="SSH56" s="324"/>
      <c r="SSI56" s="324"/>
      <c r="SSJ56" s="324"/>
      <c r="SSK56" s="324"/>
      <c r="SSL56" s="324"/>
      <c r="SSM56" s="324"/>
      <c r="SSN56" s="324"/>
      <c r="SSO56" s="324"/>
      <c r="SSP56" s="324"/>
      <c r="SSQ56" s="324"/>
      <c r="SSR56" s="324"/>
      <c r="SSS56" s="324"/>
      <c r="SST56" s="324"/>
      <c r="SSU56" s="324"/>
      <c r="SSV56" s="324"/>
      <c r="SSW56" s="324"/>
      <c r="SSX56" s="324"/>
      <c r="SSY56" s="324"/>
      <c r="SSZ56" s="324"/>
      <c r="STA56" s="324"/>
      <c r="STB56" s="324"/>
      <c r="STC56" s="324"/>
      <c r="STD56" s="324"/>
      <c r="STE56" s="324"/>
      <c r="STF56" s="324"/>
      <c r="STG56" s="324"/>
      <c r="STH56" s="324"/>
      <c r="STI56" s="324"/>
      <c r="STJ56" s="324"/>
      <c r="STK56" s="324"/>
      <c r="STL56" s="324"/>
      <c r="STM56" s="324"/>
      <c r="STN56" s="324"/>
      <c r="STO56" s="324"/>
      <c r="STP56" s="324"/>
      <c r="STQ56" s="324"/>
      <c r="STR56" s="324"/>
      <c r="STS56" s="324"/>
      <c r="STT56" s="324"/>
      <c r="STU56" s="324"/>
      <c r="STV56" s="324"/>
      <c r="STW56" s="324"/>
      <c r="STX56" s="324"/>
      <c r="STY56" s="324"/>
      <c r="STZ56" s="324"/>
      <c r="SUA56" s="324"/>
      <c r="SUB56" s="324"/>
      <c r="SUC56" s="324"/>
      <c r="SUD56" s="324"/>
      <c r="SUE56" s="324"/>
      <c r="SUF56" s="324"/>
      <c r="SUG56" s="324"/>
      <c r="SUH56" s="324"/>
      <c r="SUI56" s="324"/>
      <c r="SUJ56" s="324"/>
      <c r="SUK56" s="324"/>
      <c r="SUL56" s="324"/>
      <c r="SUM56" s="324"/>
      <c r="SUN56" s="324"/>
      <c r="SUO56" s="324"/>
      <c r="SUP56" s="324"/>
      <c r="SUQ56" s="324"/>
      <c r="SUR56" s="324"/>
      <c r="SUS56" s="324"/>
      <c r="SUT56" s="324"/>
      <c r="SUU56" s="324"/>
      <c r="SUV56" s="324"/>
      <c r="SUW56" s="324"/>
      <c r="SUX56" s="324"/>
      <c r="SUY56" s="324"/>
      <c r="SUZ56" s="324"/>
      <c r="SVA56" s="324"/>
      <c r="SVB56" s="324"/>
      <c r="SVC56" s="324"/>
      <c r="SVD56" s="324"/>
      <c r="SVE56" s="324"/>
      <c r="SVF56" s="324"/>
      <c r="SVG56" s="324"/>
      <c r="SVH56" s="324"/>
      <c r="SVI56" s="324"/>
      <c r="SVJ56" s="324"/>
      <c r="SVK56" s="324"/>
      <c r="SVL56" s="324"/>
      <c r="SVM56" s="324"/>
      <c r="SVN56" s="324"/>
      <c r="SVO56" s="324"/>
      <c r="SVP56" s="324"/>
      <c r="SVQ56" s="324"/>
      <c r="SVR56" s="324"/>
      <c r="SVS56" s="324"/>
      <c r="SVT56" s="324"/>
      <c r="SVU56" s="324"/>
      <c r="SVV56" s="324"/>
      <c r="SVW56" s="324"/>
      <c r="SVX56" s="324"/>
      <c r="SVY56" s="324"/>
      <c r="SVZ56" s="324"/>
      <c r="SWA56" s="324"/>
      <c r="SWB56" s="324"/>
      <c r="SWC56" s="324"/>
      <c r="SWD56" s="324"/>
      <c r="SWE56" s="324"/>
      <c r="SWF56" s="324"/>
      <c r="SWG56" s="324"/>
      <c r="SWH56" s="324"/>
      <c r="SWI56" s="324"/>
      <c r="SWJ56" s="324"/>
      <c r="SWK56" s="324"/>
      <c r="SWL56" s="324"/>
      <c r="SWM56" s="324"/>
      <c r="SWN56" s="324"/>
      <c r="SWO56" s="324"/>
      <c r="SWP56" s="324"/>
      <c r="SWQ56" s="324"/>
      <c r="SWR56" s="324"/>
      <c r="SWS56" s="324"/>
      <c r="SWT56" s="324"/>
      <c r="SWU56" s="324"/>
      <c r="SWV56" s="324"/>
      <c r="SWW56" s="324"/>
      <c r="SWX56" s="324"/>
      <c r="SWY56" s="324"/>
      <c r="SWZ56" s="324"/>
      <c r="SXA56" s="324"/>
      <c r="SXB56" s="324"/>
      <c r="SXC56" s="324"/>
      <c r="SXD56" s="324"/>
      <c r="SXE56" s="324"/>
      <c r="SXF56" s="324"/>
      <c r="SXG56" s="324"/>
      <c r="SXH56" s="324"/>
      <c r="SXI56" s="324"/>
      <c r="SXJ56" s="324"/>
      <c r="SXK56" s="324"/>
      <c r="SXL56" s="324"/>
      <c r="SXM56" s="324"/>
      <c r="SXN56" s="324"/>
      <c r="SXO56" s="324"/>
      <c r="SXP56" s="324"/>
      <c r="SXQ56" s="324"/>
      <c r="SXR56" s="324"/>
      <c r="SXS56" s="324"/>
      <c r="SXT56" s="324"/>
      <c r="SXU56" s="324"/>
      <c r="SXV56" s="324"/>
      <c r="SXW56" s="324"/>
      <c r="SXX56" s="324"/>
      <c r="SXY56" s="324"/>
      <c r="SXZ56" s="324"/>
      <c r="SYA56" s="324"/>
      <c r="SYB56" s="324"/>
      <c r="SYC56" s="324"/>
      <c r="SYD56" s="324"/>
      <c r="SYE56" s="324"/>
      <c r="SYF56" s="324"/>
      <c r="SYG56" s="324"/>
      <c r="SYH56" s="324"/>
      <c r="SYI56" s="324"/>
      <c r="SYJ56" s="324"/>
      <c r="SYK56" s="324"/>
      <c r="SYL56" s="324"/>
      <c r="SYM56" s="324"/>
      <c r="SYN56" s="324"/>
      <c r="SYO56" s="324"/>
      <c r="SYP56" s="324"/>
      <c r="SYQ56" s="324"/>
      <c r="SYR56" s="324"/>
      <c r="SYS56" s="324"/>
      <c r="SYT56" s="324"/>
      <c r="SYU56" s="324"/>
      <c r="SYV56" s="324"/>
      <c r="SYW56" s="324"/>
      <c r="SYX56" s="324"/>
      <c r="SYY56" s="324"/>
      <c r="SYZ56" s="324"/>
      <c r="SZA56" s="324"/>
      <c r="SZB56" s="324"/>
      <c r="SZC56" s="324"/>
      <c r="SZD56" s="324"/>
      <c r="SZE56" s="324"/>
      <c r="SZF56" s="324"/>
      <c r="SZG56" s="324"/>
      <c r="SZH56" s="324"/>
      <c r="SZI56" s="324"/>
      <c r="SZJ56" s="324"/>
      <c r="SZK56" s="324"/>
      <c r="SZL56" s="324"/>
      <c r="SZM56" s="324"/>
      <c r="SZN56" s="324"/>
      <c r="SZO56" s="324"/>
      <c r="SZP56" s="324"/>
      <c r="SZQ56" s="324"/>
      <c r="SZR56" s="324"/>
      <c r="SZS56" s="324"/>
      <c r="SZT56" s="324"/>
      <c r="SZU56" s="324"/>
      <c r="SZV56" s="324"/>
      <c r="SZW56" s="324"/>
      <c r="SZX56" s="324"/>
      <c r="SZY56" s="324"/>
      <c r="SZZ56" s="324"/>
      <c r="TAA56" s="324"/>
      <c r="TAB56" s="324"/>
      <c r="TAC56" s="324"/>
      <c r="TAD56" s="324"/>
      <c r="TAE56" s="324"/>
      <c r="TAF56" s="324"/>
      <c r="TAG56" s="324"/>
      <c r="TAH56" s="324"/>
      <c r="TAI56" s="324"/>
      <c r="TAJ56" s="324"/>
      <c r="TAK56" s="324"/>
      <c r="TAL56" s="324"/>
      <c r="TAM56" s="324"/>
      <c r="TAN56" s="324"/>
      <c r="TAO56" s="324"/>
      <c r="TAP56" s="324"/>
      <c r="TAQ56" s="324"/>
      <c r="TAR56" s="324"/>
      <c r="TAS56" s="324"/>
      <c r="TAT56" s="324"/>
      <c r="TAU56" s="324"/>
      <c r="TAV56" s="324"/>
      <c r="TAW56" s="324"/>
      <c r="TAX56" s="324"/>
      <c r="TAY56" s="324"/>
      <c r="TAZ56" s="324"/>
      <c r="TBA56" s="324"/>
      <c r="TBB56" s="324"/>
      <c r="TBC56" s="324"/>
      <c r="TBD56" s="324"/>
      <c r="TBE56" s="324"/>
      <c r="TBF56" s="324"/>
      <c r="TBG56" s="324"/>
      <c r="TBH56" s="324"/>
      <c r="TBI56" s="324"/>
      <c r="TBJ56" s="324"/>
      <c r="TBK56" s="324"/>
      <c r="TBL56" s="324"/>
      <c r="TBM56" s="324"/>
      <c r="TBN56" s="324"/>
      <c r="TBO56" s="324"/>
      <c r="TBP56" s="324"/>
      <c r="TBQ56" s="324"/>
      <c r="TBR56" s="324"/>
      <c r="TBS56" s="324"/>
      <c r="TBT56" s="324"/>
      <c r="TBU56" s="324"/>
      <c r="TBV56" s="324"/>
      <c r="TBW56" s="324"/>
      <c r="TBX56" s="324"/>
      <c r="TBY56" s="324"/>
      <c r="TBZ56" s="324"/>
      <c r="TCA56" s="324"/>
      <c r="TCB56" s="324"/>
      <c r="TCC56" s="324"/>
      <c r="TCD56" s="324"/>
      <c r="TCE56" s="324"/>
      <c r="TCF56" s="324"/>
      <c r="TCG56" s="324"/>
      <c r="TCH56" s="324"/>
      <c r="TCI56" s="324"/>
      <c r="TCJ56" s="324"/>
      <c r="TCK56" s="324"/>
      <c r="TCL56" s="324"/>
      <c r="TCM56" s="324"/>
      <c r="TCN56" s="324"/>
      <c r="TCO56" s="324"/>
      <c r="TCP56" s="324"/>
      <c r="TCQ56" s="324"/>
      <c r="TCR56" s="324"/>
      <c r="TCS56" s="324"/>
      <c r="TCT56" s="324"/>
      <c r="TCU56" s="324"/>
      <c r="TCV56" s="324"/>
      <c r="TCW56" s="324"/>
      <c r="TCX56" s="324"/>
      <c r="TCY56" s="324"/>
      <c r="TCZ56" s="324"/>
      <c r="TDA56" s="324"/>
      <c r="TDB56" s="324"/>
      <c r="TDC56" s="324"/>
      <c r="TDD56" s="324"/>
      <c r="TDE56" s="324"/>
      <c r="TDF56" s="324"/>
      <c r="TDG56" s="324"/>
      <c r="TDH56" s="324"/>
      <c r="TDI56" s="324"/>
      <c r="TDJ56" s="324"/>
      <c r="TDK56" s="324"/>
      <c r="TDL56" s="324"/>
      <c r="TDM56" s="324"/>
      <c r="TDN56" s="324"/>
      <c r="TDO56" s="324"/>
      <c r="TDP56" s="324"/>
      <c r="TDQ56" s="324"/>
      <c r="TDR56" s="324"/>
      <c r="TDS56" s="324"/>
      <c r="TDT56" s="324"/>
      <c r="TDU56" s="324"/>
      <c r="TDV56" s="324"/>
      <c r="TDW56" s="324"/>
      <c r="TDX56" s="324"/>
      <c r="TDY56" s="324"/>
      <c r="TDZ56" s="324"/>
      <c r="TEA56" s="324"/>
      <c r="TEB56" s="324"/>
      <c r="TEC56" s="324"/>
      <c r="TED56" s="324"/>
      <c r="TEE56" s="324"/>
      <c r="TEF56" s="324"/>
      <c r="TEG56" s="324"/>
      <c r="TEH56" s="324"/>
      <c r="TEI56" s="324"/>
      <c r="TEJ56" s="324"/>
      <c r="TEK56" s="324"/>
      <c r="TEL56" s="324"/>
      <c r="TEM56" s="324"/>
      <c r="TEN56" s="324"/>
      <c r="TEO56" s="324"/>
      <c r="TEP56" s="324"/>
      <c r="TEQ56" s="324"/>
      <c r="TER56" s="324"/>
      <c r="TES56" s="324"/>
      <c r="TET56" s="324"/>
      <c r="TEU56" s="324"/>
      <c r="TEV56" s="324"/>
      <c r="TEW56" s="324"/>
      <c r="TEX56" s="324"/>
      <c r="TEY56" s="324"/>
      <c r="TEZ56" s="324"/>
      <c r="TFA56" s="324"/>
      <c r="TFB56" s="324"/>
      <c r="TFC56" s="324"/>
      <c r="TFD56" s="324"/>
      <c r="TFE56" s="324"/>
      <c r="TFF56" s="324"/>
      <c r="TFG56" s="324"/>
      <c r="TFH56" s="324"/>
      <c r="TFI56" s="324"/>
      <c r="TFJ56" s="324"/>
      <c r="TFK56" s="324"/>
      <c r="TFL56" s="324"/>
      <c r="TFM56" s="324"/>
      <c r="TFN56" s="324"/>
      <c r="TFO56" s="324"/>
      <c r="TFP56" s="324"/>
      <c r="TFQ56" s="324"/>
      <c r="TFR56" s="324"/>
      <c r="TFS56" s="324"/>
      <c r="TFT56" s="324"/>
      <c r="TFU56" s="324"/>
      <c r="TFV56" s="324"/>
      <c r="TFW56" s="324"/>
      <c r="TFX56" s="324"/>
      <c r="TFY56" s="324"/>
      <c r="TFZ56" s="324"/>
      <c r="TGA56" s="324"/>
      <c r="TGB56" s="324"/>
      <c r="TGC56" s="324"/>
      <c r="TGD56" s="324"/>
      <c r="TGE56" s="324"/>
      <c r="TGF56" s="324"/>
      <c r="TGG56" s="324"/>
      <c r="TGH56" s="324"/>
      <c r="TGI56" s="324"/>
      <c r="TGJ56" s="324"/>
      <c r="TGK56" s="324"/>
      <c r="TGL56" s="324"/>
      <c r="TGM56" s="324"/>
      <c r="TGN56" s="324"/>
      <c r="TGO56" s="324"/>
      <c r="TGP56" s="324"/>
      <c r="TGQ56" s="324"/>
      <c r="TGR56" s="324"/>
      <c r="TGS56" s="324"/>
      <c r="TGT56" s="324"/>
      <c r="TGU56" s="324"/>
      <c r="TGV56" s="324"/>
      <c r="TGW56" s="324"/>
      <c r="TGX56" s="324"/>
      <c r="TGY56" s="324"/>
      <c r="TGZ56" s="324"/>
      <c r="THA56" s="324"/>
      <c r="THB56" s="324"/>
      <c r="THC56" s="324"/>
      <c r="THD56" s="324"/>
      <c r="THE56" s="324"/>
      <c r="THF56" s="324"/>
      <c r="THG56" s="324"/>
      <c r="THH56" s="324"/>
      <c r="THI56" s="324"/>
      <c r="THJ56" s="324"/>
      <c r="THK56" s="324"/>
      <c r="THL56" s="324"/>
      <c r="THM56" s="324"/>
      <c r="THN56" s="324"/>
      <c r="THO56" s="324"/>
      <c r="THP56" s="324"/>
      <c r="THQ56" s="324"/>
      <c r="THR56" s="324"/>
      <c r="THS56" s="324"/>
      <c r="THT56" s="324"/>
      <c r="THU56" s="324"/>
      <c r="THV56" s="324"/>
      <c r="THW56" s="324"/>
      <c r="THX56" s="324"/>
      <c r="THY56" s="324"/>
      <c r="THZ56" s="324"/>
      <c r="TIA56" s="324"/>
      <c r="TIB56" s="324"/>
      <c r="TIC56" s="324"/>
      <c r="TID56" s="324"/>
      <c r="TIE56" s="324"/>
      <c r="TIF56" s="324"/>
      <c r="TIG56" s="324"/>
      <c r="TIH56" s="324"/>
      <c r="TII56" s="324"/>
      <c r="TIJ56" s="324"/>
      <c r="TIK56" s="324"/>
      <c r="TIL56" s="324"/>
      <c r="TIM56" s="324"/>
      <c r="TIN56" s="324"/>
      <c r="TIO56" s="324"/>
      <c r="TIP56" s="324"/>
      <c r="TIQ56" s="324"/>
      <c r="TIR56" s="324"/>
      <c r="TIS56" s="324"/>
      <c r="TIT56" s="324"/>
      <c r="TIU56" s="324"/>
      <c r="TIV56" s="324"/>
      <c r="TIW56" s="324"/>
      <c r="TIX56" s="324"/>
      <c r="TIY56" s="324"/>
      <c r="TIZ56" s="324"/>
      <c r="TJA56" s="324"/>
      <c r="TJB56" s="324"/>
      <c r="TJC56" s="324"/>
      <c r="TJD56" s="324"/>
      <c r="TJE56" s="324"/>
      <c r="TJF56" s="324"/>
      <c r="TJG56" s="324"/>
      <c r="TJH56" s="324"/>
      <c r="TJI56" s="324"/>
      <c r="TJJ56" s="324"/>
      <c r="TJK56" s="324"/>
      <c r="TJL56" s="324"/>
      <c r="TJM56" s="324"/>
      <c r="TJN56" s="324"/>
      <c r="TJO56" s="324"/>
      <c r="TJP56" s="324"/>
      <c r="TJQ56" s="324"/>
      <c r="TJR56" s="324"/>
      <c r="TJS56" s="324"/>
      <c r="TJT56" s="324"/>
      <c r="TJU56" s="324"/>
      <c r="TJV56" s="324"/>
      <c r="TJW56" s="324"/>
      <c r="TJX56" s="324"/>
      <c r="TJY56" s="324"/>
      <c r="TJZ56" s="324"/>
      <c r="TKA56" s="324"/>
      <c r="TKB56" s="324"/>
      <c r="TKC56" s="324"/>
      <c r="TKD56" s="324"/>
      <c r="TKE56" s="324"/>
      <c r="TKF56" s="324"/>
      <c r="TKG56" s="324"/>
      <c r="TKH56" s="324"/>
      <c r="TKI56" s="324"/>
      <c r="TKJ56" s="324"/>
      <c r="TKK56" s="324"/>
      <c r="TKL56" s="324"/>
      <c r="TKM56" s="324"/>
      <c r="TKN56" s="324"/>
      <c r="TKO56" s="324"/>
      <c r="TKP56" s="324"/>
      <c r="TKQ56" s="324"/>
      <c r="TKR56" s="324"/>
      <c r="TKS56" s="324"/>
      <c r="TKT56" s="324"/>
      <c r="TKU56" s="324"/>
      <c r="TKV56" s="324"/>
      <c r="TKW56" s="324"/>
      <c r="TKX56" s="324"/>
      <c r="TKY56" s="324"/>
      <c r="TKZ56" s="324"/>
      <c r="TLA56" s="324"/>
      <c r="TLB56" s="324"/>
      <c r="TLC56" s="324"/>
      <c r="TLD56" s="324"/>
      <c r="TLE56" s="324"/>
      <c r="TLF56" s="324"/>
      <c r="TLG56" s="324"/>
      <c r="TLH56" s="324"/>
      <c r="TLI56" s="324"/>
      <c r="TLJ56" s="324"/>
      <c r="TLK56" s="324"/>
      <c r="TLL56" s="324"/>
      <c r="TLM56" s="324"/>
      <c r="TLN56" s="324"/>
      <c r="TLO56" s="324"/>
      <c r="TLP56" s="324"/>
      <c r="TLQ56" s="324"/>
      <c r="TLR56" s="324"/>
      <c r="TLS56" s="324"/>
      <c r="TLT56" s="324"/>
      <c r="TLU56" s="324"/>
      <c r="TLV56" s="324"/>
      <c r="TLW56" s="324"/>
      <c r="TLX56" s="324"/>
      <c r="TLY56" s="324"/>
      <c r="TLZ56" s="324"/>
      <c r="TMA56" s="324"/>
      <c r="TMB56" s="324"/>
      <c r="TMC56" s="324"/>
      <c r="TMD56" s="324"/>
      <c r="TME56" s="324"/>
      <c r="TMF56" s="324"/>
      <c r="TMG56" s="324"/>
      <c r="TMH56" s="324"/>
      <c r="TMI56" s="324"/>
      <c r="TMJ56" s="324"/>
      <c r="TMK56" s="324"/>
      <c r="TML56" s="324"/>
      <c r="TMM56" s="324"/>
      <c r="TMN56" s="324"/>
      <c r="TMO56" s="324"/>
      <c r="TMP56" s="324"/>
      <c r="TMQ56" s="324"/>
      <c r="TMR56" s="324"/>
      <c r="TMS56" s="324"/>
      <c r="TMT56" s="324"/>
      <c r="TMU56" s="324"/>
      <c r="TMV56" s="324"/>
      <c r="TMW56" s="324"/>
      <c r="TMX56" s="324"/>
      <c r="TMY56" s="324"/>
      <c r="TMZ56" s="324"/>
      <c r="TNA56" s="324"/>
      <c r="TNB56" s="324"/>
      <c r="TNC56" s="324"/>
      <c r="TND56" s="324"/>
      <c r="TNE56" s="324"/>
      <c r="TNF56" s="324"/>
      <c r="TNG56" s="324"/>
      <c r="TNH56" s="324"/>
      <c r="TNI56" s="324"/>
      <c r="TNJ56" s="324"/>
      <c r="TNK56" s="324"/>
      <c r="TNL56" s="324"/>
      <c r="TNM56" s="324"/>
      <c r="TNN56" s="324"/>
      <c r="TNO56" s="324"/>
      <c r="TNP56" s="324"/>
      <c r="TNQ56" s="324"/>
      <c r="TNR56" s="324"/>
      <c r="TNS56" s="324"/>
      <c r="TNT56" s="324"/>
      <c r="TNU56" s="324"/>
      <c r="TNV56" s="324"/>
      <c r="TNW56" s="324"/>
      <c r="TNX56" s="324"/>
      <c r="TNY56" s="324"/>
      <c r="TNZ56" s="324"/>
      <c r="TOA56" s="324"/>
      <c r="TOB56" s="324"/>
      <c r="TOC56" s="324"/>
      <c r="TOD56" s="324"/>
      <c r="TOE56" s="324"/>
      <c r="TOF56" s="324"/>
      <c r="TOG56" s="324"/>
      <c r="TOH56" s="324"/>
      <c r="TOI56" s="324"/>
      <c r="TOJ56" s="324"/>
      <c r="TOK56" s="324"/>
      <c r="TOL56" s="324"/>
      <c r="TOM56" s="324"/>
      <c r="TON56" s="324"/>
      <c r="TOO56" s="324"/>
      <c r="TOP56" s="324"/>
      <c r="TOQ56" s="324"/>
      <c r="TOR56" s="324"/>
      <c r="TOS56" s="324"/>
      <c r="TOT56" s="324"/>
      <c r="TOU56" s="324"/>
      <c r="TOV56" s="324"/>
      <c r="TOW56" s="324"/>
      <c r="TOX56" s="324"/>
      <c r="TOY56" s="324"/>
      <c r="TOZ56" s="324"/>
      <c r="TPA56" s="324"/>
      <c r="TPB56" s="324"/>
      <c r="TPC56" s="324"/>
      <c r="TPD56" s="324"/>
      <c r="TPE56" s="324"/>
      <c r="TPF56" s="324"/>
      <c r="TPG56" s="324"/>
      <c r="TPH56" s="324"/>
      <c r="TPI56" s="324"/>
      <c r="TPJ56" s="324"/>
      <c r="TPK56" s="324"/>
      <c r="TPL56" s="324"/>
      <c r="TPM56" s="324"/>
      <c r="TPN56" s="324"/>
      <c r="TPO56" s="324"/>
      <c r="TPP56" s="324"/>
      <c r="TPQ56" s="324"/>
      <c r="TPR56" s="324"/>
      <c r="TPS56" s="324"/>
      <c r="TPT56" s="324"/>
      <c r="TPU56" s="324"/>
      <c r="TPV56" s="324"/>
      <c r="TPW56" s="324"/>
      <c r="TPX56" s="324"/>
      <c r="TPY56" s="324"/>
      <c r="TPZ56" s="324"/>
      <c r="TQA56" s="324"/>
      <c r="TQB56" s="324"/>
      <c r="TQC56" s="324"/>
      <c r="TQD56" s="324"/>
      <c r="TQE56" s="324"/>
      <c r="TQF56" s="324"/>
      <c r="TQG56" s="324"/>
      <c r="TQH56" s="324"/>
      <c r="TQI56" s="324"/>
      <c r="TQJ56" s="324"/>
      <c r="TQK56" s="324"/>
      <c r="TQL56" s="324"/>
      <c r="TQM56" s="324"/>
      <c r="TQN56" s="324"/>
      <c r="TQO56" s="324"/>
      <c r="TQP56" s="324"/>
      <c r="TQQ56" s="324"/>
      <c r="TQR56" s="324"/>
      <c r="TQS56" s="324"/>
      <c r="TQT56" s="324"/>
      <c r="TQU56" s="324"/>
      <c r="TQV56" s="324"/>
      <c r="TQW56" s="324"/>
      <c r="TQX56" s="324"/>
      <c r="TQY56" s="324"/>
      <c r="TQZ56" s="324"/>
      <c r="TRA56" s="324"/>
      <c r="TRB56" s="324"/>
      <c r="TRC56" s="324"/>
      <c r="TRD56" s="324"/>
      <c r="TRE56" s="324"/>
      <c r="TRF56" s="324"/>
      <c r="TRG56" s="324"/>
      <c r="TRH56" s="324"/>
      <c r="TRI56" s="324"/>
      <c r="TRJ56" s="324"/>
      <c r="TRK56" s="324"/>
      <c r="TRL56" s="324"/>
      <c r="TRM56" s="324"/>
      <c r="TRN56" s="324"/>
      <c r="TRO56" s="324"/>
      <c r="TRP56" s="324"/>
      <c r="TRQ56" s="324"/>
      <c r="TRR56" s="324"/>
      <c r="TRS56" s="324"/>
      <c r="TRT56" s="324"/>
      <c r="TRU56" s="324"/>
      <c r="TRV56" s="324"/>
      <c r="TRW56" s="324"/>
      <c r="TRX56" s="324"/>
      <c r="TRY56" s="324"/>
      <c r="TRZ56" s="324"/>
      <c r="TSA56" s="324"/>
      <c r="TSB56" s="324"/>
      <c r="TSC56" s="324"/>
      <c r="TSD56" s="324"/>
      <c r="TSE56" s="324"/>
      <c r="TSF56" s="324"/>
      <c r="TSG56" s="324"/>
      <c r="TSH56" s="324"/>
      <c r="TSI56" s="324"/>
      <c r="TSJ56" s="324"/>
      <c r="TSK56" s="324"/>
      <c r="TSL56" s="324"/>
      <c r="TSM56" s="324"/>
      <c r="TSN56" s="324"/>
      <c r="TSO56" s="324"/>
      <c r="TSP56" s="324"/>
      <c r="TSQ56" s="324"/>
      <c r="TSR56" s="324"/>
      <c r="TSS56" s="324"/>
      <c r="TST56" s="324"/>
      <c r="TSU56" s="324"/>
      <c r="TSV56" s="324"/>
      <c r="TSW56" s="324"/>
      <c r="TSX56" s="324"/>
      <c r="TSY56" s="324"/>
      <c r="TSZ56" s="324"/>
      <c r="TTA56" s="324"/>
      <c r="TTB56" s="324"/>
      <c r="TTC56" s="324"/>
      <c r="TTD56" s="324"/>
      <c r="TTE56" s="324"/>
      <c r="TTF56" s="324"/>
      <c r="TTG56" s="324"/>
      <c r="TTH56" s="324"/>
      <c r="TTI56" s="324"/>
      <c r="TTJ56" s="324"/>
      <c r="TTK56" s="324"/>
      <c r="TTL56" s="324"/>
      <c r="TTM56" s="324"/>
      <c r="TTN56" s="324"/>
      <c r="TTO56" s="324"/>
      <c r="TTP56" s="324"/>
      <c r="TTQ56" s="324"/>
      <c r="TTR56" s="324"/>
      <c r="TTS56" s="324"/>
      <c r="TTT56" s="324"/>
      <c r="TTU56" s="324"/>
      <c r="TTV56" s="324"/>
      <c r="TTW56" s="324"/>
      <c r="TTX56" s="324"/>
      <c r="TTY56" s="324"/>
      <c r="TTZ56" s="324"/>
      <c r="TUA56" s="324"/>
      <c r="TUB56" s="324"/>
      <c r="TUC56" s="324"/>
      <c r="TUD56" s="324"/>
      <c r="TUE56" s="324"/>
      <c r="TUF56" s="324"/>
      <c r="TUG56" s="324"/>
      <c r="TUH56" s="324"/>
      <c r="TUI56" s="324"/>
      <c r="TUJ56" s="324"/>
      <c r="TUK56" s="324"/>
      <c r="TUL56" s="324"/>
      <c r="TUM56" s="324"/>
      <c r="TUN56" s="324"/>
      <c r="TUO56" s="324"/>
      <c r="TUP56" s="324"/>
      <c r="TUQ56" s="324"/>
      <c r="TUR56" s="324"/>
      <c r="TUS56" s="324"/>
      <c r="TUT56" s="324"/>
      <c r="TUU56" s="324"/>
      <c r="TUV56" s="324"/>
      <c r="TUW56" s="324"/>
      <c r="TUX56" s="324"/>
      <c r="TUY56" s="324"/>
      <c r="TUZ56" s="324"/>
      <c r="TVA56" s="324"/>
      <c r="TVB56" s="324"/>
      <c r="TVC56" s="324"/>
      <c r="TVD56" s="324"/>
      <c r="TVE56" s="324"/>
      <c r="TVF56" s="324"/>
      <c r="TVG56" s="324"/>
      <c r="TVH56" s="324"/>
      <c r="TVI56" s="324"/>
      <c r="TVJ56" s="324"/>
      <c r="TVK56" s="324"/>
      <c r="TVL56" s="324"/>
      <c r="TVM56" s="324"/>
      <c r="TVN56" s="324"/>
      <c r="TVO56" s="324"/>
      <c r="TVP56" s="324"/>
      <c r="TVQ56" s="324"/>
      <c r="TVR56" s="324"/>
      <c r="TVS56" s="324"/>
      <c r="TVT56" s="324"/>
      <c r="TVU56" s="324"/>
      <c r="TVV56" s="324"/>
      <c r="TVW56" s="324"/>
      <c r="TVX56" s="324"/>
      <c r="TVY56" s="324"/>
      <c r="TVZ56" s="324"/>
      <c r="TWA56" s="324"/>
      <c r="TWB56" s="324"/>
      <c r="TWC56" s="324"/>
      <c r="TWD56" s="324"/>
      <c r="TWE56" s="324"/>
      <c r="TWF56" s="324"/>
      <c r="TWG56" s="324"/>
      <c r="TWH56" s="324"/>
      <c r="TWI56" s="324"/>
      <c r="TWJ56" s="324"/>
      <c r="TWK56" s="324"/>
      <c r="TWL56" s="324"/>
      <c r="TWM56" s="324"/>
      <c r="TWN56" s="324"/>
      <c r="TWO56" s="324"/>
      <c r="TWP56" s="324"/>
      <c r="TWQ56" s="324"/>
      <c r="TWR56" s="324"/>
      <c r="TWS56" s="324"/>
      <c r="TWT56" s="324"/>
      <c r="TWU56" s="324"/>
      <c r="TWV56" s="324"/>
      <c r="TWW56" s="324"/>
      <c r="TWX56" s="324"/>
      <c r="TWY56" s="324"/>
      <c r="TWZ56" s="324"/>
      <c r="TXA56" s="324"/>
      <c r="TXB56" s="324"/>
      <c r="TXC56" s="324"/>
      <c r="TXD56" s="324"/>
      <c r="TXE56" s="324"/>
      <c r="TXF56" s="324"/>
      <c r="TXG56" s="324"/>
      <c r="TXH56" s="324"/>
      <c r="TXI56" s="324"/>
      <c r="TXJ56" s="324"/>
      <c r="TXK56" s="324"/>
      <c r="TXL56" s="324"/>
      <c r="TXM56" s="324"/>
      <c r="TXN56" s="324"/>
      <c r="TXO56" s="324"/>
      <c r="TXP56" s="324"/>
      <c r="TXQ56" s="324"/>
      <c r="TXR56" s="324"/>
      <c r="TXS56" s="324"/>
      <c r="TXT56" s="324"/>
      <c r="TXU56" s="324"/>
      <c r="TXV56" s="324"/>
      <c r="TXW56" s="324"/>
      <c r="TXX56" s="324"/>
      <c r="TXY56" s="324"/>
      <c r="TXZ56" s="324"/>
      <c r="TYA56" s="324"/>
      <c r="TYB56" s="324"/>
      <c r="TYC56" s="324"/>
      <c r="TYD56" s="324"/>
      <c r="TYE56" s="324"/>
      <c r="TYF56" s="324"/>
      <c r="TYG56" s="324"/>
      <c r="TYH56" s="324"/>
      <c r="TYI56" s="324"/>
      <c r="TYJ56" s="324"/>
      <c r="TYK56" s="324"/>
      <c r="TYL56" s="324"/>
      <c r="TYM56" s="324"/>
      <c r="TYN56" s="324"/>
      <c r="TYO56" s="324"/>
      <c r="TYP56" s="324"/>
      <c r="TYQ56" s="324"/>
      <c r="TYR56" s="324"/>
      <c r="TYS56" s="324"/>
      <c r="TYT56" s="324"/>
      <c r="TYU56" s="324"/>
      <c r="TYV56" s="324"/>
      <c r="TYW56" s="324"/>
      <c r="TYX56" s="324"/>
      <c r="TYY56" s="324"/>
      <c r="TYZ56" s="324"/>
      <c r="TZA56" s="324"/>
      <c r="TZB56" s="324"/>
      <c r="TZC56" s="324"/>
      <c r="TZD56" s="324"/>
      <c r="TZE56" s="324"/>
      <c r="TZF56" s="324"/>
      <c r="TZG56" s="324"/>
      <c r="TZH56" s="324"/>
      <c r="TZI56" s="324"/>
      <c r="TZJ56" s="324"/>
      <c r="TZK56" s="324"/>
      <c r="TZL56" s="324"/>
      <c r="TZM56" s="324"/>
      <c r="TZN56" s="324"/>
      <c r="TZO56" s="324"/>
      <c r="TZP56" s="324"/>
      <c r="TZQ56" s="324"/>
      <c r="TZR56" s="324"/>
      <c r="TZS56" s="324"/>
      <c r="TZT56" s="324"/>
      <c r="TZU56" s="324"/>
      <c r="TZV56" s="324"/>
      <c r="TZW56" s="324"/>
      <c r="TZX56" s="324"/>
      <c r="TZY56" s="324"/>
      <c r="TZZ56" s="324"/>
      <c r="UAA56" s="324"/>
      <c r="UAB56" s="324"/>
      <c r="UAC56" s="324"/>
      <c r="UAD56" s="324"/>
      <c r="UAE56" s="324"/>
      <c r="UAF56" s="324"/>
      <c r="UAG56" s="324"/>
      <c r="UAH56" s="324"/>
      <c r="UAI56" s="324"/>
      <c r="UAJ56" s="324"/>
      <c r="UAK56" s="324"/>
      <c r="UAL56" s="324"/>
      <c r="UAM56" s="324"/>
      <c r="UAN56" s="324"/>
      <c r="UAO56" s="324"/>
      <c r="UAP56" s="324"/>
      <c r="UAQ56" s="324"/>
      <c r="UAR56" s="324"/>
      <c r="UAS56" s="324"/>
      <c r="UAT56" s="324"/>
      <c r="UAU56" s="324"/>
      <c r="UAV56" s="324"/>
      <c r="UAW56" s="324"/>
      <c r="UAX56" s="324"/>
      <c r="UAY56" s="324"/>
      <c r="UAZ56" s="324"/>
      <c r="UBA56" s="324"/>
      <c r="UBB56" s="324"/>
      <c r="UBC56" s="324"/>
      <c r="UBD56" s="324"/>
      <c r="UBE56" s="324"/>
      <c r="UBF56" s="324"/>
      <c r="UBG56" s="324"/>
      <c r="UBH56" s="324"/>
      <c r="UBI56" s="324"/>
      <c r="UBJ56" s="324"/>
      <c r="UBK56" s="324"/>
      <c r="UBL56" s="324"/>
      <c r="UBM56" s="324"/>
      <c r="UBN56" s="324"/>
      <c r="UBO56" s="324"/>
      <c r="UBP56" s="324"/>
      <c r="UBQ56" s="324"/>
      <c r="UBR56" s="324"/>
      <c r="UBS56" s="324"/>
      <c r="UBT56" s="324"/>
      <c r="UBU56" s="324"/>
      <c r="UBV56" s="324"/>
      <c r="UBW56" s="324"/>
      <c r="UBX56" s="324"/>
      <c r="UBY56" s="324"/>
      <c r="UBZ56" s="324"/>
      <c r="UCA56" s="324"/>
      <c r="UCB56" s="324"/>
      <c r="UCC56" s="324"/>
      <c r="UCD56" s="324"/>
      <c r="UCE56" s="324"/>
      <c r="UCF56" s="324"/>
      <c r="UCG56" s="324"/>
      <c r="UCH56" s="324"/>
      <c r="UCI56" s="324"/>
      <c r="UCJ56" s="324"/>
      <c r="UCK56" s="324"/>
      <c r="UCL56" s="324"/>
      <c r="UCM56" s="324"/>
      <c r="UCN56" s="324"/>
      <c r="UCO56" s="324"/>
      <c r="UCP56" s="324"/>
      <c r="UCQ56" s="324"/>
      <c r="UCR56" s="324"/>
      <c r="UCS56" s="324"/>
      <c r="UCT56" s="324"/>
      <c r="UCU56" s="324"/>
      <c r="UCV56" s="324"/>
      <c r="UCW56" s="324"/>
      <c r="UCX56" s="324"/>
      <c r="UCY56" s="324"/>
      <c r="UCZ56" s="324"/>
      <c r="UDA56" s="324"/>
      <c r="UDB56" s="324"/>
      <c r="UDC56" s="324"/>
      <c r="UDD56" s="324"/>
      <c r="UDE56" s="324"/>
      <c r="UDF56" s="324"/>
      <c r="UDG56" s="324"/>
      <c r="UDH56" s="324"/>
      <c r="UDI56" s="324"/>
      <c r="UDJ56" s="324"/>
      <c r="UDK56" s="324"/>
      <c r="UDL56" s="324"/>
      <c r="UDM56" s="324"/>
      <c r="UDN56" s="324"/>
      <c r="UDO56" s="324"/>
      <c r="UDP56" s="324"/>
      <c r="UDQ56" s="324"/>
      <c r="UDR56" s="324"/>
      <c r="UDS56" s="324"/>
      <c r="UDT56" s="324"/>
      <c r="UDU56" s="324"/>
      <c r="UDV56" s="324"/>
      <c r="UDW56" s="324"/>
      <c r="UDX56" s="324"/>
      <c r="UDY56" s="324"/>
      <c r="UDZ56" s="324"/>
      <c r="UEA56" s="324"/>
      <c r="UEB56" s="324"/>
      <c r="UEC56" s="324"/>
      <c r="UED56" s="324"/>
      <c r="UEE56" s="324"/>
      <c r="UEF56" s="324"/>
      <c r="UEG56" s="324"/>
      <c r="UEH56" s="324"/>
      <c r="UEI56" s="324"/>
      <c r="UEJ56" s="324"/>
      <c r="UEK56" s="324"/>
      <c r="UEL56" s="324"/>
      <c r="UEM56" s="324"/>
      <c r="UEN56" s="324"/>
      <c r="UEO56" s="324"/>
      <c r="UEP56" s="324"/>
      <c r="UEQ56" s="324"/>
      <c r="UER56" s="324"/>
      <c r="UES56" s="324"/>
      <c r="UET56" s="324"/>
      <c r="UEU56" s="324"/>
      <c r="UEV56" s="324"/>
      <c r="UEW56" s="324"/>
      <c r="UEX56" s="324"/>
      <c r="UEY56" s="324"/>
      <c r="UEZ56" s="324"/>
      <c r="UFA56" s="324"/>
      <c r="UFB56" s="324"/>
      <c r="UFC56" s="324"/>
      <c r="UFD56" s="324"/>
      <c r="UFE56" s="324"/>
      <c r="UFF56" s="324"/>
      <c r="UFG56" s="324"/>
      <c r="UFH56" s="324"/>
      <c r="UFI56" s="324"/>
      <c r="UFJ56" s="324"/>
      <c r="UFK56" s="324"/>
      <c r="UFL56" s="324"/>
      <c r="UFM56" s="324"/>
      <c r="UFN56" s="324"/>
      <c r="UFO56" s="324"/>
      <c r="UFP56" s="324"/>
      <c r="UFQ56" s="324"/>
      <c r="UFR56" s="324"/>
      <c r="UFS56" s="324"/>
      <c r="UFT56" s="324"/>
      <c r="UFU56" s="324"/>
      <c r="UFV56" s="324"/>
      <c r="UFW56" s="324"/>
      <c r="UFX56" s="324"/>
      <c r="UFY56" s="324"/>
      <c r="UFZ56" s="324"/>
      <c r="UGA56" s="324"/>
      <c r="UGB56" s="324"/>
      <c r="UGC56" s="324"/>
      <c r="UGD56" s="324"/>
      <c r="UGE56" s="324"/>
      <c r="UGF56" s="324"/>
      <c r="UGG56" s="324"/>
      <c r="UGH56" s="324"/>
      <c r="UGI56" s="324"/>
      <c r="UGJ56" s="324"/>
      <c r="UGK56" s="324"/>
      <c r="UGL56" s="324"/>
      <c r="UGM56" s="324"/>
      <c r="UGN56" s="324"/>
      <c r="UGO56" s="324"/>
      <c r="UGP56" s="324"/>
      <c r="UGQ56" s="324"/>
      <c r="UGR56" s="324"/>
      <c r="UGS56" s="324"/>
      <c r="UGT56" s="324"/>
      <c r="UGU56" s="324"/>
      <c r="UGV56" s="324"/>
      <c r="UGW56" s="324"/>
      <c r="UGX56" s="324"/>
      <c r="UGY56" s="324"/>
      <c r="UGZ56" s="324"/>
      <c r="UHA56" s="324"/>
      <c r="UHB56" s="324"/>
      <c r="UHC56" s="324"/>
      <c r="UHD56" s="324"/>
      <c r="UHE56" s="324"/>
      <c r="UHF56" s="324"/>
      <c r="UHG56" s="324"/>
      <c r="UHH56" s="324"/>
      <c r="UHI56" s="324"/>
      <c r="UHJ56" s="324"/>
      <c r="UHK56" s="324"/>
      <c r="UHL56" s="324"/>
      <c r="UHM56" s="324"/>
      <c r="UHN56" s="324"/>
      <c r="UHO56" s="324"/>
      <c r="UHP56" s="324"/>
      <c r="UHQ56" s="324"/>
      <c r="UHR56" s="324"/>
      <c r="UHS56" s="324"/>
      <c r="UHT56" s="324"/>
      <c r="UHU56" s="324"/>
      <c r="UHV56" s="324"/>
      <c r="UHW56" s="324"/>
      <c r="UHX56" s="324"/>
      <c r="UHY56" s="324"/>
      <c r="UHZ56" s="324"/>
      <c r="UIA56" s="324"/>
      <c r="UIB56" s="324"/>
      <c r="UIC56" s="324"/>
      <c r="UID56" s="324"/>
      <c r="UIE56" s="324"/>
      <c r="UIF56" s="324"/>
      <c r="UIG56" s="324"/>
      <c r="UIH56" s="324"/>
      <c r="UII56" s="324"/>
      <c r="UIJ56" s="324"/>
      <c r="UIK56" s="324"/>
      <c r="UIL56" s="324"/>
      <c r="UIM56" s="324"/>
      <c r="UIN56" s="324"/>
      <c r="UIO56" s="324"/>
      <c r="UIP56" s="324"/>
      <c r="UIQ56" s="324"/>
      <c r="UIR56" s="324"/>
      <c r="UIS56" s="324"/>
      <c r="UIT56" s="324"/>
      <c r="UIU56" s="324"/>
      <c r="UIV56" s="324"/>
      <c r="UIW56" s="324"/>
      <c r="UIX56" s="324"/>
      <c r="UIY56" s="324"/>
      <c r="UIZ56" s="324"/>
      <c r="UJA56" s="324"/>
      <c r="UJB56" s="324"/>
      <c r="UJC56" s="324"/>
      <c r="UJD56" s="324"/>
      <c r="UJE56" s="324"/>
      <c r="UJF56" s="324"/>
      <c r="UJG56" s="324"/>
      <c r="UJH56" s="324"/>
      <c r="UJI56" s="324"/>
      <c r="UJJ56" s="324"/>
      <c r="UJK56" s="324"/>
      <c r="UJL56" s="324"/>
      <c r="UJM56" s="324"/>
      <c r="UJN56" s="324"/>
      <c r="UJO56" s="324"/>
      <c r="UJP56" s="324"/>
      <c r="UJQ56" s="324"/>
      <c r="UJR56" s="324"/>
      <c r="UJS56" s="324"/>
      <c r="UJT56" s="324"/>
      <c r="UJU56" s="324"/>
      <c r="UJV56" s="324"/>
      <c r="UJW56" s="324"/>
      <c r="UJX56" s="324"/>
      <c r="UJY56" s="324"/>
      <c r="UJZ56" s="324"/>
      <c r="UKA56" s="324"/>
      <c r="UKB56" s="324"/>
      <c r="UKC56" s="324"/>
      <c r="UKD56" s="324"/>
      <c r="UKE56" s="324"/>
      <c r="UKF56" s="324"/>
      <c r="UKG56" s="324"/>
      <c r="UKH56" s="324"/>
      <c r="UKI56" s="324"/>
      <c r="UKJ56" s="324"/>
      <c r="UKK56" s="324"/>
      <c r="UKL56" s="324"/>
      <c r="UKM56" s="324"/>
      <c r="UKN56" s="324"/>
      <c r="UKO56" s="324"/>
      <c r="UKP56" s="324"/>
      <c r="UKQ56" s="324"/>
      <c r="UKR56" s="324"/>
      <c r="UKS56" s="324"/>
      <c r="UKT56" s="324"/>
      <c r="UKU56" s="324"/>
      <c r="UKV56" s="324"/>
      <c r="UKW56" s="324"/>
      <c r="UKX56" s="324"/>
      <c r="UKY56" s="324"/>
      <c r="UKZ56" s="324"/>
      <c r="ULA56" s="324"/>
      <c r="ULB56" s="324"/>
      <c r="ULC56" s="324"/>
      <c r="ULD56" s="324"/>
      <c r="ULE56" s="324"/>
      <c r="ULF56" s="324"/>
      <c r="ULG56" s="324"/>
      <c r="ULH56" s="324"/>
      <c r="ULI56" s="324"/>
      <c r="ULJ56" s="324"/>
      <c r="ULK56" s="324"/>
      <c r="ULL56" s="324"/>
      <c r="ULM56" s="324"/>
      <c r="ULN56" s="324"/>
      <c r="ULO56" s="324"/>
      <c r="ULP56" s="324"/>
      <c r="ULQ56" s="324"/>
      <c r="ULR56" s="324"/>
      <c r="ULS56" s="324"/>
      <c r="ULT56" s="324"/>
      <c r="ULU56" s="324"/>
      <c r="ULV56" s="324"/>
      <c r="ULW56" s="324"/>
      <c r="ULX56" s="324"/>
      <c r="ULY56" s="324"/>
      <c r="ULZ56" s="324"/>
      <c r="UMA56" s="324"/>
      <c r="UMB56" s="324"/>
      <c r="UMC56" s="324"/>
      <c r="UMD56" s="324"/>
      <c r="UME56" s="324"/>
      <c r="UMF56" s="324"/>
      <c r="UMG56" s="324"/>
      <c r="UMH56" s="324"/>
      <c r="UMI56" s="324"/>
      <c r="UMJ56" s="324"/>
      <c r="UMK56" s="324"/>
      <c r="UML56" s="324"/>
      <c r="UMM56" s="324"/>
      <c r="UMN56" s="324"/>
      <c r="UMO56" s="324"/>
      <c r="UMP56" s="324"/>
      <c r="UMQ56" s="324"/>
      <c r="UMR56" s="324"/>
      <c r="UMS56" s="324"/>
      <c r="UMT56" s="324"/>
      <c r="UMU56" s="324"/>
      <c r="UMV56" s="324"/>
      <c r="UMW56" s="324"/>
      <c r="UMX56" s="324"/>
      <c r="UMY56" s="324"/>
      <c r="UMZ56" s="324"/>
      <c r="UNA56" s="324"/>
      <c r="UNB56" s="324"/>
      <c r="UNC56" s="324"/>
      <c r="UND56" s="324"/>
      <c r="UNE56" s="324"/>
      <c r="UNF56" s="324"/>
      <c r="UNG56" s="324"/>
      <c r="UNH56" s="324"/>
      <c r="UNI56" s="324"/>
      <c r="UNJ56" s="324"/>
      <c r="UNK56" s="324"/>
      <c r="UNL56" s="324"/>
      <c r="UNM56" s="324"/>
      <c r="UNN56" s="324"/>
      <c r="UNO56" s="324"/>
      <c r="UNP56" s="324"/>
      <c r="UNQ56" s="324"/>
      <c r="UNR56" s="324"/>
      <c r="UNS56" s="324"/>
      <c r="UNT56" s="324"/>
      <c r="UNU56" s="324"/>
      <c r="UNV56" s="324"/>
      <c r="UNW56" s="324"/>
      <c r="UNX56" s="324"/>
      <c r="UNY56" s="324"/>
      <c r="UNZ56" s="324"/>
      <c r="UOA56" s="324"/>
      <c r="UOB56" s="324"/>
      <c r="UOC56" s="324"/>
      <c r="UOD56" s="324"/>
      <c r="UOE56" s="324"/>
      <c r="UOF56" s="324"/>
      <c r="UOG56" s="324"/>
      <c r="UOH56" s="324"/>
      <c r="UOI56" s="324"/>
      <c r="UOJ56" s="324"/>
      <c r="UOK56" s="324"/>
      <c r="UOL56" s="324"/>
      <c r="UOM56" s="324"/>
      <c r="UON56" s="324"/>
      <c r="UOO56" s="324"/>
      <c r="UOP56" s="324"/>
      <c r="UOQ56" s="324"/>
      <c r="UOR56" s="324"/>
      <c r="UOS56" s="324"/>
      <c r="UOT56" s="324"/>
      <c r="UOU56" s="324"/>
      <c r="UOV56" s="324"/>
      <c r="UOW56" s="324"/>
      <c r="UOX56" s="324"/>
      <c r="UOY56" s="324"/>
      <c r="UOZ56" s="324"/>
      <c r="UPA56" s="324"/>
      <c r="UPB56" s="324"/>
      <c r="UPC56" s="324"/>
      <c r="UPD56" s="324"/>
      <c r="UPE56" s="324"/>
      <c r="UPF56" s="324"/>
      <c r="UPG56" s="324"/>
      <c r="UPH56" s="324"/>
      <c r="UPI56" s="324"/>
      <c r="UPJ56" s="324"/>
      <c r="UPK56" s="324"/>
      <c r="UPL56" s="324"/>
      <c r="UPM56" s="324"/>
      <c r="UPN56" s="324"/>
      <c r="UPO56" s="324"/>
      <c r="UPP56" s="324"/>
      <c r="UPQ56" s="324"/>
      <c r="UPR56" s="324"/>
      <c r="UPS56" s="324"/>
      <c r="UPT56" s="324"/>
      <c r="UPU56" s="324"/>
      <c r="UPV56" s="324"/>
      <c r="UPW56" s="324"/>
      <c r="UPX56" s="324"/>
      <c r="UPY56" s="324"/>
      <c r="UPZ56" s="324"/>
      <c r="UQA56" s="324"/>
      <c r="UQB56" s="324"/>
      <c r="UQC56" s="324"/>
      <c r="UQD56" s="324"/>
      <c r="UQE56" s="324"/>
      <c r="UQF56" s="324"/>
      <c r="UQG56" s="324"/>
      <c r="UQH56" s="324"/>
      <c r="UQI56" s="324"/>
      <c r="UQJ56" s="324"/>
      <c r="UQK56" s="324"/>
      <c r="UQL56" s="324"/>
      <c r="UQM56" s="324"/>
      <c r="UQN56" s="324"/>
      <c r="UQO56" s="324"/>
      <c r="UQP56" s="324"/>
      <c r="UQQ56" s="324"/>
      <c r="UQR56" s="324"/>
      <c r="UQS56" s="324"/>
      <c r="UQT56" s="324"/>
      <c r="UQU56" s="324"/>
      <c r="UQV56" s="324"/>
      <c r="UQW56" s="324"/>
      <c r="UQX56" s="324"/>
      <c r="UQY56" s="324"/>
      <c r="UQZ56" s="324"/>
      <c r="URA56" s="324"/>
      <c r="URB56" s="324"/>
      <c r="URC56" s="324"/>
      <c r="URD56" s="324"/>
      <c r="URE56" s="324"/>
      <c r="URF56" s="324"/>
      <c r="URG56" s="324"/>
      <c r="URH56" s="324"/>
      <c r="URI56" s="324"/>
      <c r="URJ56" s="324"/>
      <c r="URK56" s="324"/>
      <c r="URL56" s="324"/>
      <c r="URM56" s="324"/>
      <c r="URN56" s="324"/>
      <c r="URO56" s="324"/>
      <c r="URP56" s="324"/>
      <c r="URQ56" s="324"/>
      <c r="URR56" s="324"/>
      <c r="URS56" s="324"/>
      <c r="URT56" s="324"/>
      <c r="URU56" s="324"/>
      <c r="URV56" s="324"/>
      <c r="URW56" s="324"/>
      <c r="URX56" s="324"/>
      <c r="URY56" s="324"/>
      <c r="URZ56" s="324"/>
      <c r="USA56" s="324"/>
      <c r="USB56" s="324"/>
      <c r="USC56" s="324"/>
      <c r="USD56" s="324"/>
      <c r="USE56" s="324"/>
      <c r="USF56" s="324"/>
      <c r="USG56" s="324"/>
      <c r="USH56" s="324"/>
      <c r="USI56" s="324"/>
      <c r="USJ56" s="324"/>
      <c r="USK56" s="324"/>
      <c r="USL56" s="324"/>
      <c r="USM56" s="324"/>
      <c r="USN56" s="324"/>
      <c r="USO56" s="324"/>
      <c r="USP56" s="324"/>
      <c r="USQ56" s="324"/>
      <c r="USR56" s="324"/>
      <c r="USS56" s="324"/>
      <c r="UST56" s="324"/>
      <c r="USU56" s="324"/>
      <c r="USV56" s="324"/>
      <c r="USW56" s="324"/>
      <c r="USX56" s="324"/>
      <c r="USY56" s="324"/>
      <c r="USZ56" s="324"/>
      <c r="UTA56" s="324"/>
      <c r="UTB56" s="324"/>
      <c r="UTC56" s="324"/>
      <c r="UTD56" s="324"/>
      <c r="UTE56" s="324"/>
      <c r="UTF56" s="324"/>
      <c r="UTG56" s="324"/>
      <c r="UTH56" s="324"/>
      <c r="UTI56" s="324"/>
      <c r="UTJ56" s="324"/>
      <c r="UTK56" s="324"/>
      <c r="UTL56" s="324"/>
      <c r="UTM56" s="324"/>
      <c r="UTN56" s="324"/>
      <c r="UTO56" s="324"/>
      <c r="UTP56" s="324"/>
      <c r="UTQ56" s="324"/>
      <c r="UTR56" s="324"/>
      <c r="UTS56" s="324"/>
      <c r="UTT56" s="324"/>
      <c r="UTU56" s="324"/>
      <c r="UTV56" s="324"/>
      <c r="UTW56" s="324"/>
      <c r="UTX56" s="324"/>
      <c r="UTY56" s="324"/>
      <c r="UTZ56" s="324"/>
      <c r="UUA56" s="324"/>
      <c r="UUB56" s="324"/>
      <c r="UUC56" s="324"/>
      <c r="UUD56" s="324"/>
      <c r="UUE56" s="324"/>
      <c r="UUF56" s="324"/>
      <c r="UUG56" s="324"/>
      <c r="UUH56" s="324"/>
      <c r="UUI56" s="324"/>
      <c r="UUJ56" s="324"/>
      <c r="UUK56" s="324"/>
      <c r="UUL56" s="324"/>
      <c r="UUM56" s="324"/>
      <c r="UUN56" s="324"/>
      <c r="UUO56" s="324"/>
      <c r="UUP56" s="324"/>
      <c r="UUQ56" s="324"/>
      <c r="UUR56" s="324"/>
      <c r="UUS56" s="324"/>
      <c r="UUT56" s="324"/>
      <c r="UUU56" s="324"/>
      <c r="UUV56" s="324"/>
      <c r="UUW56" s="324"/>
      <c r="UUX56" s="324"/>
      <c r="UUY56" s="324"/>
      <c r="UUZ56" s="324"/>
      <c r="UVA56" s="324"/>
      <c r="UVB56" s="324"/>
      <c r="UVC56" s="324"/>
      <c r="UVD56" s="324"/>
      <c r="UVE56" s="324"/>
      <c r="UVF56" s="324"/>
      <c r="UVG56" s="324"/>
      <c r="UVH56" s="324"/>
      <c r="UVI56" s="324"/>
      <c r="UVJ56" s="324"/>
      <c r="UVK56" s="324"/>
      <c r="UVL56" s="324"/>
      <c r="UVM56" s="324"/>
      <c r="UVN56" s="324"/>
      <c r="UVO56" s="324"/>
      <c r="UVP56" s="324"/>
      <c r="UVQ56" s="324"/>
      <c r="UVR56" s="324"/>
      <c r="UVS56" s="324"/>
      <c r="UVT56" s="324"/>
      <c r="UVU56" s="324"/>
      <c r="UVV56" s="324"/>
      <c r="UVW56" s="324"/>
      <c r="UVX56" s="324"/>
      <c r="UVY56" s="324"/>
      <c r="UVZ56" s="324"/>
      <c r="UWA56" s="324"/>
      <c r="UWB56" s="324"/>
      <c r="UWC56" s="324"/>
      <c r="UWD56" s="324"/>
      <c r="UWE56" s="324"/>
      <c r="UWF56" s="324"/>
      <c r="UWG56" s="324"/>
      <c r="UWH56" s="324"/>
      <c r="UWI56" s="324"/>
      <c r="UWJ56" s="324"/>
      <c r="UWK56" s="324"/>
      <c r="UWL56" s="324"/>
      <c r="UWM56" s="324"/>
      <c r="UWN56" s="324"/>
      <c r="UWO56" s="324"/>
      <c r="UWP56" s="324"/>
      <c r="UWQ56" s="324"/>
      <c r="UWR56" s="324"/>
      <c r="UWS56" s="324"/>
      <c r="UWT56" s="324"/>
      <c r="UWU56" s="324"/>
      <c r="UWV56" s="324"/>
      <c r="UWW56" s="324"/>
      <c r="UWX56" s="324"/>
      <c r="UWY56" s="324"/>
      <c r="UWZ56" s="324"/>
      <c r="UXA56" s="324"/>
      <c r="UXB56" s="324"/>
      <c r="UXC56" s="324"/>
      <c r="UXD56" s="324"/>
      <c r="UXE56" s="324"/>
      <c r="UXF56" s="324"/>
      <c r="UXG56" s="324"/>
      <c r="UXH56" s="324"/>
      <c r="UXI56" s="324"/>
      <c r="UXJ56" s="324"/>
      <c r="UXK56" s="324"/>
      <c r="UXL56" s="324"/>
      <c r="UXM56" s="324"/>
      <c r="UXN56" s="324"/>
      <c r="UXO56" s="324"/>
      <c r="UXP56" s="324"/>
      <c r="UXQ56" s="324"/>
      <c r="UXR56" s="324"/>
      <c r="UXS56" s="324"/>
      <c r="UXT56" s="324"/>
      <c r="UXU56" s="324"/>
      <c r="UXV56" s="324"/>
      <c r="UXW56" s="324"/>
      <c r="UXX56" s="324"/>
      <c r="UXY56" s="324"/>
      <c r="UXZ56" s="324"/>
      <c r="UYA56" s="324"/>
      <c r="UYB56" s="324"/>
      <c r="UYC56" s="324"/>
      <c r="UYD56" s="324"/>
      <c r="UYE56" s="324"/>
      <c r="UYF56" s="324"/>
      <c r="UYG56" s="324"/>
      <c r="UYH56" s="324"/>
      <c r="UYI56" s="324"/>
      <c r="UYJ56" s="324"/>
      <c r="UYK56" s="324"/>
      <c r="UYL56" s="324"/>
      <c r="UYM56" s="324"/>
      <c r="UYN56" s="324"/>
      <c r="UYO56" s="324"/>
      <c r="UYP56" s="324"/>
      <c r="UYQ56" s="324"/>
      <c r="UYR56" s="324"/>
      <c r="UYS56" s="324"/>
      <c r="UYT56" s="324"/>
      <c r="UYU56" s="324"/>
      <c r="UYV56" s="324"/>
      <c r="UYW56" s="324"/>
      <c r="UYX56" s="324"/>
      <c r="UYY56" s="324"/>
      <c r="UYZ56" s="324"/>
      <c r="UZA56" s="324"/>
      <c r="UZB56" s="324"/>
      <c r="UZC56" s="324"/>
      <c r="UZD56" s="324"/>
      <c r="UZE56" s="324"/>
      <c r="UZF56" s="324"/>
      <c r="UZG56" s="324"/>
      <c r="UZH56" s="324"/>
      <c r="UZI56" s="324"/>
      <c r="UZJ56" s="324"/>
      <c r="UZK56" s="324"/>
      <c r="UZL56" s="324"/>
      <c r="UZM56" s="324"/>
      <c r="UZN56" s="324"/>
      <c r="UZO56" s="324"/>
      <c r="UZP56" s="324"/>
      <c r="UZQ56" s="324"/>
      <c r="UZR56" s="324"/>
      <c r="UZS56" s="324"/>
      <c r="UZT56" s="324"/>
      <c r="UZU56" s="324"/>
      <c r="UZV56" s="324"/>
      <c r="UZW56" s="324"/>
      <c r="UZX56" s="324"/>
      <c r="UZY56" s="324"/>
      <c r="UZZ56" s="324"/>
      <c r="VAA56" s="324"/>
      <c r="VAB56" s="324"/>
      <c r="VAC56" s="324"/>
      <c r="VAD56" s="324"/>
      <c r="VAE56" s="324"/>
      <c r="VAF56" s="324"/>
      <c r="VAG56" s="324"/>
      <c r="VAH56" s="324"/>
      <c r="VAI56" s="324"/>
      <c r="VAJ56" s="324"/>
      <c r="VAK56" s="324"/>
      <c r="VAL56" s="324"/>
      <c r="VAM56" s="324"/>
      <c r="VAN56" s="324"/>
      <c r="VAO56" s="324"/>
      <c r="VAP56" s="324"/>
      <c r="VAQ56" s="324"/>
      <c r="VAR56" s="324"/>
      <c r="VAS56" s="324"/>
      <c r="VAT56" s="324"/>
      <c r="VAU56" s="324"/>
      <c r="VAV56" s="324"/>
      <c r="VAW56" s="324"/>
      <c r="VAX56" s="324"/>
      <c r="VAY56" s="324"/>
      <c r="VAZ56" s="324"/>
      <c r="VBA56" s="324"/>
      <c r="VBB56" s="324"/>
      <c r="VBC56" s="324"/>
      <c r="VBD56" s="324"/>
      <c r="VBE56" s="324"/>
      <c r="VBF56" s="324"/>
      <c r="VBG56" s="324"/>
      <c r="VBH56" s="324"/>
      <c r="VBI56" s="324"/>
      <c r="VBJ56" s="324"/>
      <c r="VBK56" s="324"/>
      <c r="VBL56" s="324"/>
      <c r="VBM56" s="324"/>
      <c r="VBN56" s="324"/>
      <c r="VBO56" s="324"/>
      <c r="VBP56" s="324"/>
      <c r="VBQ56" s="324"/>
      <c r="VBR56" s="324"/>
      <c r="VBS56" s="324"/>
      <c r="VBT56" s="324"/>
      <c r="VBU56" s="324"/>
      <c r="VBV56" s="324"/>
      <c r="VBW56" s="324"/>
      <c r="VBX56" s="324"/>
      <c r="VBY56" s="324"/>
      <c r="VBZ56" s="324"/>
      <c r="VCA56" s="324"/>
      <c r="VCB56" s="324"/>
      <c r="VCC56" s="324"/>
      <c r="VCD56" s="324"/>
      <c r="VCE56" s="324"/>
      <c r="VCF56" s="324"/>
      <c r="VCG56" s="324"/>
      <c r="VCH56" s="324"/>
      <c r="VCI56" s="324"/>
      <c r="VCJ56" s="324"/>
      <c r="VCK56" s="324"/>
      <c r="VCL56" s="324"/>
      <c r="VCM56" s="324"/>
      <c r="VCN56" s="324"/>
      <c r="VCO56" s="324"/>
      <c r="VCP56" s="324"/>
      <c r="VCQ56" s="324"/>
      <c r="VCR56" s="324"/>
      <c r="VCS56" s="324"/>
      <c r="VCT56" s="324"/>
      <c r="VCU56" s="324"/>
      <c r="VCV56" s="324"/>
      <c r="VCW56" s="324"/>
      <c r="VCX56" s="324"/>
      <c r="VCY56" s="324"/>
      <c r="VCZ56" s="324"/>
      <c r="VDA56" s="324"/>
      <c r="VDB56" s="324"/>
      <c r="VDC56" s="324"/>
      <c r="VDD56" s="324"/>
      <c r="VDE56" s="324"/>
      <c r="VDF56" s="324"/>
      <c r="VDG56" s="324"/>
      <c r="VDH56" s="324"/>
      <c r="VDI56" s="324"/>
      <c r="VDJ56" s="324"/>
      <c r="VDK56" s="324"/>
      <c r="VDL56" s="324"/>
      <c r="VDM56" s="324"/>
      <c r="VDN56" s="324"/>
      <c r="VDO56" s="324"/>
      <c r="VDP56" s="324"/>
      <c r="VDQ56" s="324"/>
      <c r="VDR56" s="324"/>
      <c r="VDS56" s="324"/>
      <c r="VDT56" s="324"/>
      <c r="VDU56" s="324"/>
      <c r="VDV56" s="324"/>
      <c r="VDW56" s="324"/>
      <c r="VDX56" s="324"/>
      <c r="VDY56" s="324"/>
      <c r="VDZ56" s="324"/>
      <c r="VEA56" s="324"/>
      <c r="VEB56" s="324"/>
      <c r="VEC56" s="324"/>
      <c r="VED56" s="324"/>
      <c r="VEE56" s="324"/>
      <c r="VEF56" s="324"/>
      <c r="VEG56" s="324"/>
      <c r="VEH56" s="324"/>
      <c r="VEI56" s="324"/>
      <c r="VEJ56" s="324"/>
      <c r="VEK56" s="324"/>
      <c r="VEL56" s="324"/>
      <c r="VEM56" s="324"/>
      <c r="VEN56" s="324"/>
      <c r="VEO56" s="324"/>
      <c r="VEP56" s="324"/>
      <c r="VEQ56" s="324"/>
      <c r="VER56" s="324"/>
      <c r="VES56" s="324"/>
      <c r="VET56" s="324"/>
      <c r="VEU56" s="324"/>
      <c r="VEV56" s="324"/>
      <c r="VEW56" s="324"/>
      <c r="VEX56" s="324"/>
      <c r="VEY56" s="324"/>
      <c r="VEZ56" s="324"/>
      <c r="VFA56" s="324"/>
      <c r="VFB56" s="324"/>
      <c r="VFC56" s="324"/>
      <c r="VFD56" s="324"/>
      <c r="VFE56" s="324"/>
      <c r="VFF56" s="324"/>
      <c r="VFG56" s="324"/>
      <c r="VFH56" s="324"/>
      <c r="VFI56" s="324"/>
      <c r="VFJ56" s="324"/>
      <c r="VFK56" s="324"/>
      <c r="VFL56" s="324"/>
      <c r="VFM56" s="324"/>
      <c r="VFN56" s="324"/>
      <c r="VFO56" s="324"/>
      <c r="VFP56" s="324"/>
      <c r="VFQ56" s="324"/>
      <c r="VFR56" s="324"/>
      <c r="VFS56" s="324"/>
      <c r="VFT56" s="324"/>
      <c r="VFU56" s="324"/>
      <c r="VFV56" s="324"/>
      <c r="VFW56" s="324"/>
      <c r="VFX56" s="324"/>
      <c r="VFY56" s="324"/>
      <c r="VFZ56" s="324"/>
      <c r="VGA56" s="324"/>
      <c r="VGB56" s="324"/>
      <c r="VGC56" s="324"/>
      <c r="VGD56" s="324"/>
      <c r="VGE56" s="324"/>
      <c r="VGF56" s="324"/>
      <c r="VGG56" s="324"/>
      <c r="VGH56" s="324"/>
      <c r="VGI56" s="324"/>
      <c r="VGJ56" s="324"/>
      <c r="VGK56" s="324"/>
      <c r="VGL56" s="324"/>
      <c r="VGM56" s="324"/>
      <c r="VGN56" s="324"/>
      <c r="VGO56" s="324"/>
      <c r="VGP56" s="324"/>
      <c r="VGQ56" s="324"/>
      <c r="VGR56" s="324"/>
      <c r="VGS56" s="324"/>
      <c r="VGT56" s="324"/>
      <c r="VGU56" s="324"/>
      <c r="VGV56" s="324"/>
      <c r="VGW56" s="324"/>
      <c r="VGX56" s="324"/>
      <c r="VGY56" s="324"/>
      <c r="VGZ56" s="324"/>
      <c r="VHA56" s="324"/>
      <c r="VHB56" s="324"/>
      <c r="VHC56" s="324"/>
      <c r="VHD56" s="324"/>
      <c r="VHE56" s="324"/>
      <c r="VHF56" s="324"/>
      <c r="VHG56" s="324"/>
      <c r="VHH56" s="324"/>
      <c r="VHI56" s="324"/>
      <c r="VHJ56" s="324"/>
      <c r="VHK56" s="324"/>
      <c r="VHL56" s="324"/>
      <c r="VHM56" s="324"/>
      <c r="VHN56" s="324"/>
      <c r="VHO56" s="324"/>
      <c r="VHP56" s="324"/>
      <c r="VHQ56" s="324"/>
      <c r="VHR56" s="324"/>
      <c r="VHS56" s="324"/>
      <c r="VHT56" s="324"/>
      <c r="VHU56" s="324"/>
      <c r="VHV56" s="324"/>
      <c r="VHW56" s="324"/>
      <c r="VHX56" s="324"/>
      <c r="VHY56" s="324"/>
      <c r="VHZ56" s="324"/>
      <c r="VIA56" s="324"/>
      <c r="VIB56" s="324"/>
      <c r="VIC56" s="324"/>
      <c r="VID56" s="324"/>
      <c r="VIE56" s="324"/>
      <c r="VIF56" s="324"/>
      <c r="VIG56" s="324"/>
      <c r="VIH56" s="324"/>
      <c r="VII56" s="324"/>
      <c r="VIJ56" s="324"/>
      <c r="VIK56" s="324"/>
      <c r="VIL56" s="324"/>
      <c r="VIM56" s="324"/>
      <c r="VIN56" s="324"/>
      <c r="VIO56" s="324"/>
      <c r="VIP56" s="324"/>
      <c r="VIQ56" s="324"/>
      <c r="VIR56" s="324"/>
      <c r="VIS56" s="324"/>
      <c r="VIT56" s="324"/>
      <c r="VIU56" s="324"/>
      <c r="VIV56" s="324"/>
      <c r="VIW56" s="324"/>
      <c r="VIX56" s="324"/>
      <c r="VIY56" s="324"/>
      <c r="VIZ56" s="324"/>
      <c r="VJA56" s="324"/>
      <c r="VJB56" s="324"/>
      <c r="VJC56" s="324"/>
      <c r="VJD56" s="324"/>
      <c r="VJE56" s="324"/>
      <c r="VJF56" s="324"/>
      <c r="VJG56" s="324"/>
      <c r="VJH56" s="324"/>
      <c r="VJI56" s="324"/>
      <c r="VJJ56" s="324"/>
      <c r="VJK56" s="324"/>
      <c r="VJL56" s="324"/>
      <c r="VJM56" s="324"/>
      <c r="VJN56" s="324"/>
      <c r="VJO56" s="324"/>
      <c r="VJP56" s="324"/>
      <c r="VJQ56" s="324"/>
      <c r="VJR56" s="324"/>
      <c r="VJS56" s="324"/>
      <c r="VJT56" s="324"/>
      <c r="VJU56" s="324"/>
      <c r="VJV56" s="324"/>
      <c r="VJW56" s="324"/>
      <c r="VJX56" s="324"/>
      <c r="VJY56" s="324"/>
      <c r="VJZ56" s="324"/>
      <c r="VKA56" s="324"/>
      <c r="VKB56" s="324"/>
      <c r="VKC56" s="324"/>
      <c r="VKD56" s="324"/>
      <c r="VKE56" s="324"/>
      <c r="VKF56" s="324"/>
      <c r="VKG56" s="324"/>
      <c r="VKH56" s="324"/>
      <c r="VKI56" s="324"/>
      <c r="VKJ56" s="324"/>
      <c r="VKK56" s="324"/>
      <c r="VKL56" s="324"/>
      <c r="VKM56" s="324"/>
      <c r="VKN56" s="324"/>
      <c r="VKO56" s="324"/>
      <c r="VKP56" s="324"/>
      <c r="VKQ56" s="324"/>
      <c r="VKR56" s="324"/>
      <c r="VKS56" s="324"/>
      <c r="VKT56" s="324"/>
      <c r="VKU56" s="324"/>
      <c r="VKV56" s="324"/>
      <c r="VKW56" s="324"/>
      <c r="VKX56" s="324"/>
      <c r="VKY56" s="324"/>
      <c r="VKZ56" s="324"/>
      <c r="VLA56" s="324"/>
      <c r="VLB56" s="324"/>
      <c r="VLC56" s="324"/>
      <c r="VLD56" s="324"/>
      <c r="VLE56" s="324"/>
      <c r="VLF56" s="324"/>
      <c r="VLG56" s="324"/>
      <c r="VLH56" s="324"/>
      <c r="VLI56" s="324"/>
      <c r="VLJ56" s="324"/>
      <c r="VLK56" s="324"/>
      <c r="VLL56" s="324"/>
      <c r="VLM56" s="324"/>
      <c r="VLN56" s="324"/>
      <c r="VLO56" s="324"/>
      <c r="VLP56" s="324"/>
      <c r="VLQ56" s="324"/>
      <c r="VLR56" s="324"/>
      <c r="VLS56" s="324"/>
      <c r="VLT56" s="324"/>
      <c r="VLU56" s="324"/>
      <c r="VLV56" s="324"/>
      <c r="VLW56" s="324"/>
      <c r="VLX56" s="324"/>
      <c r="VLY56" s="324"/>
      <c r="VLZ56" s="324"/>
      <c r="VMA56" s="324"/>
      <c r="VMB56" s="324"/>
      <c r="VMC56" s="324"/>
      <c r="VMD56" s="324"/>
      <c r="VME56" s="324"/>
      <c r="VMF56" s="324"/>
      <c r="VMG56" s="324"/>
      <c r="VMH56" s="324"/>
      <c r="VMI56" s="324"/>
      <c r="VMJ56" s="324"/>
      <c r="VMK56" s="324"/>
      <c r="VML56" s="324"/>
      <c r="VMM56" s="324"/>
      <c r="VMN56" s="324"/>
      <c r="VMO56" s="324"/>
      <c r="VMP56" s="324"/>
      <c r="VMQ56" s="324"/>
      <c r="VMR56" s="324"/>
      <c r="VMS56" s="324"/>
      <c r="VMT56" s="324"/>
      <c r="VMU56" s="324"/>
      <c r="VMV56" s="324"/>
      <c r="VMW56" s="324"/>
      <c r="VMX56" s="324"/>
      <c r="VMY56" s="324"/>
      <c r="VMZ56" s="324"/>
      <c r="VNA56" s="324"/>
      <c r="VNB56" s="324"/>
      <c r="VNC56" s="324"/>
      <c r="VND56" s="324"/>
      <c r="VNE56" s="324"/>
      <c r="VNF56" s="324"/>
      <c r="VNG56" s="324"/>
      <c r="VNH56" s="324"/>
      <c r="VNI56" s="324"/>
      <c r="VNJ56" s="324"/>
      <c r="VNK56" s="324"/>
      <c r="VNL56" s="324"/>
      <c r="VNM56" s="324"/>
      <c r="VNN56" s="324"/>
      <c r="VNO56" s="324"/>
      <c r="VNP56" s="324"/>
      <c r="VNQ56" s="324"/>
      <c r="VNR56" s="324"/>
      <c r="VNS56" s="324"/>
      <c r="VNT56" s="324"/>
      <c r="VNU56" s="324"/>
      <c r="VNV56" s="324"/>
      <c r="VNW56" s="324"/>
      <c r="VNX56" s="324"/>
      <c r="VNY56" s="324"/>
      <c r="VNZ56" s="324"/>
      <c r="VOA56" s="324"/>
      <c r="VOB56" s="324"/>
      <c r="VOC56" s="324"/>
      <c r="VOD56" s="324"/>
      <c r="VOE56" s="324"/>
      <c r="VOF56" s="324"/>
      <c r="VOG56" s="324"/>
      <c r="VOH56" s="324"/>
      <c r="VOI56" s="324"/>
      <c r="VOJ56" s="324"/>
      <c r="VOK56" s="324"/>
      <c r="VOL56" s="324"/>
      <c r="VOM56" s="324"/>
      <c r="VON56" s="324"/>
      <c r="VOO56" s="324"/>
      <c r="VOP56" s="324"/>
      <c r="VOQ56" s="324"/>
      <c r="VOR56" s="324"/>
      <c r="VOS56" s="324"/>
      <c r="VOT56" s="324"/>
      <c r="VOU56" s="324"/>
      <c r="VOV56" s="324"/>
      <c r="VOW56" s="324"/>
      <c r="VOX56" s="324"/>
      <c r="VOY56" s="324"/>
      <c r="VOZ56" s="324"/>
      <c r="VPA56" s="324"/>
      <c r="VPB56" s="324"/>
      <c r="VPC56" s="324"/>
      <c r="VPD56" s="324"/>
      <c r="VPE56" s="324"/>
      <c r="VPF56" s="324"/>
      <c r="VPG56" s="324"/>
      <c r="VPH56" s="324"/>
      <c r="VPI56" s="324"/>
      <c r="VPJ56" s="324"/>
      <c r="VPK56" s="324"/>
      <c r="VPL56" s="324"/>
      <c r="VPM56" s="324"/>
      <c r="VPN56" s="324"/>
      <c r="VPO56" s="324"/>
      <c r="VPP56" s="324"/>
      <c r="VPQ56" s="324"/>
      <c r="VPR56" s="324"/>
      <c r="VPS56" s="324"/>
      <c r="VPT56" s="324"/>
      <c r="VPU56" s="324"/>
      <c r="VPV56" s="324"/>
      <c r="VPW56" s="324"/>
      <c r="VPX56" s="324"/>
      <c r="VPY56" s="324"/>
      <c r="VPZ56" s="324"/>
      <c r="VQA56" s="324"/>
      <c r="VQB56" s="324"/>
      <c r="VQC56" s="324"/>
      <c r="VQD56" s="324"/>
      <c r="VQE56" s="324"/>
      <c r="VQF56" s="324"/>
      <c r="VQG56" s="324"/>
      <c r="VQH56" s="324"/>
      <c r="VQI56" s="324"/>
      <c r="VQJ56" s="324"/>
      <c r="VQK56" s="324"/>
      <c r="VQL56" s="324"/>
      <c r="VQM56" s="324"/>
      <c r="VQN56" s="324"/>
      <c r="VQO56" s="324"/>
      <c r="VQP56" s="324"/>
      <c r="VQQ56" s="324"/>
      <c r="VQR56" s="324"/>
      <c r="VQS56" s="324"/>
      <c r="VQT56" s="324"/>
      <c r="VQU56" s="324"/>
      <c r="VQV56" s="324"/>
      <c r="VQW56" s="324"/>
      <c r="VQX56" s="324"/>
      <c r="VQY56" s="324"/>
      <c r="VQZ56" s="324"/>
      <c r="VRA56" s="324"/>
      <c r="VRB56" s="324"/>
      <c r="VRC56" s="324"/>
      <c r="VRD56" s="324"/>
      <c r="VRE56" s="324"/>
      <c r="VRF56" s="324"/>
      <c r="VRG56" s="324"/>
      <c r="VRH56" s="324"/>
      <c r="VRI56" s="324"/>
      <c r="VRJ56" s="324"/>
      <c r="VRK56" s="324"/>
      <c r="VRL56" s="324"/>
      <c r="VRM56" s="324"/>
      <c r="VRN56" s="324"/>
      <c r="VRO56" s="324"/>
      <c r="VRP56" s="324"/>
      <c r="VRQ56" s="324"/>
      <c r="VRR56" s="324"/>
      <c r="VRS56" s="324"/>
      <c r="VRT56" s="324"/>
      <c r="VRU56" s="324"/>
      <c r="VRV56" s="324"/>
      <c r="VRW56" s="324"/>
      <c r="VRX56" s="324"/>
      <c r="VRY56" s="324"/>
      <c r="VRZ56" s="324"/>
      <c r="VSA56" s="324"/>
      <c r="VSB56" s="324"/>
      <c r="VSC56" s="324"/>
      <c r="VSD56" s="324"/>
      <c r="VSE56" s="324"/>
      <c r="VSF56" s="324"/>
      <c r="VSG56" s="324"/>
      <c r="VSH56" s="324"/>
      <c r="VSI56" s="324"/>
      <c r="VSJ56" s="324"/>
      <c r="VSK56" s="324"/>
      <c r="VSL56" s="324"/>
      <c r="VSM56" s="324"/>
      <c r="VSN56" s="324"/>
      <c r="VSO56" s="324"/>
      <c r="VSP56" s="324"/>
      <c r="VSQ56" s="324"/>
      <c r="VSR56" s="324"/>
      <c r="VSS56" s="324"/>
      <c r="VST56" s="324"/>
      <c r="VSU56" s="324"/>
      <c r="VSV56" s="324"/>
      <c r="VSW56" s="324"/>
      <c r="VSX56" s="324"/>
      <c r="VSY56" s="324"/>
      <c r="VSZ56" s="324"/>
      <c r="VTA56" s="324"/>
      <c r="VTB56" s="324"/>
      <c r="VTC56" s="324"/>
      <c r="VTD56" s="324"/>
      <c r="VTE56" s="324"/>
      <c r="VTF56" s="324"/>
      <c r="VTG56" s="324"/>
      <c r="VTH56" s="324"/>
      <c r="VTI56" s="324"/>
      <c r="VTJ56" s="324"/>
      <c r="VTK56" s="324"/>
      <c r="VTL56" s="324"/>
      <c r="VTM56" s="324"/>
      <c r="VTN56" s="324"/>
      <c r="VTO56" s="324"/>
      <c r="VTP56" s="324"/>
      <c r="VTQ56" s="324"/>
      <c r="VTR56" s="324"/>
      <c r="VTS56" s="324"/>
      <c r="VTT56" s="324"/>
      <c r="VTU56" s="324"/>
      <c r="VTV56" s="324"/>
      <c r="VTW56" s="324"/>
      <c r="VTX56" s="324"/>
      <c r="VTY56" s="324"/>
      <c r="VTZ56" s="324"/>
      <c r="VUA56" s="324"/>
      <c r="VUB56" s="324"/>
      <c r="VUC56" s="324"/>
      <c r="VUD56" s="324"/>
      <c r="VUE56" s="324"/>
      <c r="VUF56" s="324"/>
      <c r="VUG56" s="324"/>
      <c r="VUH56" s="324"/>
      <c r="VUI56" s="324"/>
      <c r="VUJ56" s="324"/>
      <c r="VUK56" s="324"/>
      <c r="VUL56" s="324"/>
      <c r="VUM56" s="324"/>
      <c r="VUN56" s="324"/>
      <c r="VUO56" s="324"/>
      <c r="VUP56" s="324"/>
      <c r="VUQ56" s="324"/>
      <c r="VUR56" s="324"/>
      <c r="VUS56" s="324"/>
      <c r="VUT56" s="324"/>
      <c r="VUU56" s="324"/>
      <c r="VUV56" s="324"/>
      <c r="VUW56" s="324"/>
      <c r="VUX56" s="324"/>
      <c r="VUY56" s="324"/>
      <c r="VUZ56" s="324"/>
      <c r="VVA56" s="324"/>
      <c r="VVB56" s="324"/>
      <c r="VVC56" s="324"/>
      <c r="VVD56" s="324"/>
      <c r="VVE56" s="324"/>
      <c r="VVF56" s="324"/>
      <c r="VVG56" s="324"/>
      <c r="VVH56" s="324"/>
      <c r="VVI56" s="324"/>
      <c r="VVJ56" s="324"/>
      <c r="VVK56" s="324"/>
      <c r="VVL56" s="324"/>
      <c r="VVM56" s="324"/>
      <c r="VVN56" s="324"/>
      <c r="VVO56" s="324"/>
      <c r="VVP56" s="324"/>
      <c r="VVQ56" s="324"/>
      <c r="VVR56" s="324"/>
      <c r="VVS56" s="324"/>
      <c r="VVT56" s="324"/>
      <c r="VVU56" s="324"/>
      <c r="VVV56" s="324"/>
      <c r="VVW56" s="324"/>
      <c r="VVX56" s="324"/>
      <c r="VVY56" s="324"/>
      <c r="VVZ56" s="324"/>
      <c r="VWA56" s="324"/>
      <c r="VWB56" s="324"/>
      <c r="VWC56" s="324"/>
      <c r="VWD56" s="324"/>
      <c r="VWE56" s="324"/>
      <c r="VWF56" s="324"/>
      <c r="VWG56" s="324"/>
      <c r="VWH56" s="324"/>
      <c r="VWI56" s="324"/>
      <c r="VWJ56" s="324"/>
      <c r="VWK56" s="324"/>
      <c r="VWL56" s="324"/>
      <c r="VWM56" s="324"/>
      <c r="VWN56" s="324"/>
      <c r="VWO56" s="324"/>
      <c r="VWP56" s="324"/>
      <c r="VWQ56" s="324"/>
      <c r="VWR56" s="324"/>
      <c r="VWS56" s="324"/>
      <c r="VWT56" s="324"/>
      <c r="VWU56" s="324"/>
      <c r="VWV56" s="324"/>
      <c r="VWW56" s="324"/>
      <c r="VWX56" s="324"/>
      <c r="VWY56" s="324"/>
      <c r="VWZ56" s="324"/>
      <c r="VXA56" s="324"/>
      <c r="VXB56" s="324"/>
      <c r="VXC56" s="324"/>
      <c r="VXD56" s="324"/>
      <c r="VXE56" s="324"/>
      <c r="VXF56" s="324"/>
      <c r="VXG56" s="324"/>
      <c r="VXH56" s="324"/>
      <c r="VXI56" s="324"/>
      <c r="VXJ56" s="324"/>
      <c r="VXK56" s="324"/>
      <c r="VXL56" s="324"/>
      <c r="VXM56" s="324"/>
      <c r="VXN56" s="324"/>
      <c r="VXO56" s="324"/>
      <c r="VXP56" s="324"/>
      <c r="VXQ56" s="324"/>
      <c r="VXR56" s="324"/>
      <c r="VXS56" s="324"/>
      <c r="VXT56" s="324"/>
      <c r="VXU56" s="324"/>
      <c r="VXV56" s="324"/>
      <c r="VXW56" s="324"/>
      <c r="VXX56" s="324"/>
      <c r="VXY56" s="324"/>
      <c r="VXZ56" s="324"/>
      <c r="VYA56" s="324"/>
      <c r="VYB56" s="324"/>
      <c r="VYC56" s="324"/>
      <c r="VYD56" s="324"/>
      <c r="VYE56" s="324"/>
      <c r="VYF56" s="324"/>
      <c r="VYG56" s="324"/>
      <c r="VYH56" s="324"/>
      <c r="VYI56" s="324"/>
      <c r="VYJ56" s="324"/>
      <c r="VYK56" s="324"/>
      <c r="VYL56" s="324"/>
      <c r="VYM56" s="324"/>
      <c r="VYN56" s="324"/>
      <c r="VYO56" s="324"/>
      <c r="VYP56" s="324"/>
      <c r="VYQ56" s="324"/>
      <c r="VYR56" s="324"/>
      <c r="VYS56" s="324"/>
      <c r="VYT56" s="324"/>
      <c r="VYU56" s="324"/>
      <c r="VYV56" s="324"/>
      <c r="VYW56" s="324"/>
      <c r="VYX56" s="324"/>
      <c r="VYY56" s="324"/>
      <c r="VYZ56" s="324"/>
      <c r="VZA56" s="324"/>
      <c r="VZB56" s="324"/>
      <c r="VZC56" s="324"/>
      <c r="VZD56" s="324"/>
      <c r="VZE56" s="324"/>
      <c r="VZF56" s="324"/>
      <c r="VZG56" s="324"/>
      <c r="VZH56" s="324"/>
      <c r="VZI56" s="324"/>
      <c r="VZJ56" s="324"/>
      <c r="VZK56" s="324"/>
      <c r="VZL56" s="324"/>
      <c r="VZM56" s="324"/>
      <c r="VZN56" s="324"/>
      <c r="VZO56" s="324"/>
      <c r="VZP56" s="324"/>
      <c r="VZQ56" s="324"/>
      <c r="VZR56" s="324"/>
      <c r="VZS56" s="324"/>
      <c r="VZT56" s="324"/>
      <c r="VZU56" s="324"/>
      <c r="VZV56" s="324"/>
      <c r="VZW56" s="324"/>
      <c r="VZX56" s="324"/>
      <c r="VZY56" s="324"/>
      <c r="VZZ56" s="324"/>
      <c r="WAA56" s="324"/>
      <c r="WAB56" s="324"/>
      <c r="WAC56" s="324"/>
      <c r="WAD56" s="324"/>
      <c r="WAE56" s="324"/>
      <c r="WAF56" s="324"/>
      <c r="WAG56" s="324"/>
      <c r="WAH56" s="324"/>
      <c r="WAI56" s="324"/>
      <c r="WAJ56" s="324"/>
      <c r="WAK56" s="324"/>
      <c r="WAL56" s="324"/>
      <c r="WAM56" s="324"/>
      <c r="WAN56" s="324"/>
      <c r="WAO56" s="324"/>
      <c r="WAP56" s="324"/>
      <c r="WAQ56" s="324"/>
      <c r="WAR56" s="324"/>
      <c r="WAS56" s="324"/>
      <c r="WAT56" s="324"/>
      <c r="WAU56" s="324"/>
      <c r="WAV56" s="324"/>
      <c r="WAW56" s="324"/>
      <c r="WAX56" s="324"/>
      <c r="WAY56" s="324"/>
      <c r="WAZ56" s="324"/>
      <c r="WBA56" s="324"/>
      <c r="WBB56" s="324"/>
      <c r="WBC56" s="324"/>
      <c r="WBD56" s="324"/>
      <c r="WBE56" s="324"/>
      <c r="WBF56" s="324"/>
      <c r="WBG56" s="324"/>
      <c r="WBH56" s="324"/>
      <c r="WBI56" s="324"/>
      <c r="WBJ56" s="324"/>
      <c r="WBK56" s="324"/>
      <c r="WBL56" s="324"/>
      <c r="WBM56" s="324"/>
      <c r="WBN56" s="324"/>
      <c r="WBO56" s="324"/>
      <c r="WBP56" s="324"/>
      <c r="WBQ56" s="324"/>
      <c r="WBR56" s="324"/>
      <c r="WBS56" s="324"/>
      <c r="WBT56" s="324"/>
      <c r="WBU56" s="324"/>
      <c r="WBV56" s="324"/>
      <c r="WBW56" s="324"/>
      <c r="WBX56" s="324"/>
      <c r="WBY56" s="324"/>
      <c r="WBZ56" s="324"/>
      <c r="WCA56" s="324"/>
      <c r="WCB56" s="324"/>
      <c r="WCC56" s="324"/>
      <c r="WCD56" s="324"/>
      <c r="WCE56" s="324"/>
      <c r="WCF56" s="324"/>
      <c r="WCG56" s="324"/>
      <c r="WCH56" s="324"/>
      <c r="WCI56" s="324"/>
      <c r="WCJ56" s="324"/>
      <c r="WCK56" s="324"/>
      <c r="WCL56" s="324"/>
      <c r="WCM56" s="324"/>
      <c r="WCN56" s="324"/>
      <c r="WCO56" s="324"/>
      <c r="WCP56" s="324"/>
      <c r="WCQ56" s="324"/>
      <c r="WCR56" s="324"/>
      <c r="WCS56" s="324"/>
      <c r="WCT56" s="324"/>
      <c r="WCU56" s="324"/>
      <c r="WCV56" s="324"/>
      <c r="WCW56" s="324"/>
      <c r="WCX56" s="324"/>
      <c r="WCY56" s="324"/>
      <c r="WCZ56" s="324"/>
      <c r="WDA56" s="324"/>
      <c r="WDB56" s="324"/>
      <c r="WDC56" s="324"/>
      <c r="WDD56" s="324"/>
      <c r="WDE56" s="324"/>
      <c r="WDF56" s="324"/>
      <c r="WDG56" s="324"/>
      <c r="WDH56" s="324"/>
      <c r="WDI56" s="324"/>
      <c r="WDJ56" s="324"/>
      <c r="WDK56" s="324"/>
      <c r="WDL56" s="324"/>
      <c r="WDM56" s="324"/>
      <c r="WDN56" s="324"/>
      <c r="WDO56" s="324"/>
      <c r="WDP56" s="324"/>
      <c r="WDQ56" s="324"/>
      <c r="WDR56" s="324"/>
      <c r="WDS56" s="324"/>
      <c r="WDT56" s="324"/>
      <c r="WDU56" s="324"/>
      <c r="WDV56" s="324"/>
      <c r="WDW56" s="324"/>
      <c r="WDX56" s="324"/>
      <c r="WDY56" s="324"/>
      <c r="WDZ56" s="324"/>
      <c r="WEA56" s="324"/>
      <c r="WEB56" s="324"/>
      <c r="WEC56" s="324"/>
      <c r="WED56" s="324"/>
      <c r="WEE56" s="324"/>
      <c r="WEF56" s="324"/>
      <c r="WEG56" s="324"/>
      <c r="WEH56" s="324"/>
      <c r="WEI56" s="324"/>
      <c r="WEJ56" s="324"/>
      <c r="WEK56" s="324"/>
      <c r="WEL56" s="324"/>
      <c r="WEM56" s="324"/>
      <c r="WEN56" s="324"/>
      <c r="WEO56" s="324"/>
      <c r="WEP56" s="324"/>
      <c r="WEQ56" s="324"/>
      <c r="WER56" s="324"/>
      <c r="WES56" s="324"/>
      <c r="WET56" s="324"/>
      <c r="WEU56" s="324"/>
      <c r="WEV56" s="324"/>
      <c r="WEW56" s="324"/>
      <c r="WEX56" s="324"/>
      <c r="WEY56" s="324"/>
      <c r="WEZ56" s="324"/>
      <c r="WFA56" s="324"/>
      <c r="WFB56" s="324"/>
      <c r="WFC56" s="324"/>
      <c r="WFD56" s="324"/>
      <c r="WFE56" s="324"/>
      <c r="WFF56" s="324"/>
      <c r="WFG56" s="324"/>
      <c r="WFH56" s="324"/>
      <c r="WFI56" s="324"/>
      <c r="WFJ56" s="324"/>
      <c r="WFK56" s="324"/>
      <c r="WFL56" s="324"/>
      <c r="WFM56" s="324"/>
      <c r="WFN56" s="324"/>
      <c r="WFO56" s="324"/>
      <c r="WFP56" s="324"/>
      <c r="WFQ56" s="324"/>
      <c r="WFR56" s="324"/>
      <c r="WFS56" s="324"/>
      <c r="WFT56" s="324"/>
      <c r="WFU56" s="324"/>
      <c r="WFV56" s="324"/>
      <c r="WFW56" s="324"/>
      <c r="WFX56" s="324"/>
      <c r="WFY56" s="324"/>
      <c r="WFZ56" s="324"/>
      <c r="WGA56" s="324"/>
      <c r="WGB56" s="324"/>
      <c r="WGC56" s="324"/>
      <c r="WGD56" s="324"/>
      <c r="WGE56" s="324"/>
      <c r="WGF56" s="324"/>
      <c r="WGG56" s="324"/>
      <c r="WGH56" s="324"/>
      <c r="WGI56" s="324"/>
      <c r="WGJ56" s="324"/>
      <c r="WGK56" s="324"/>
      <c r="WGL56" s="324"/>
      <c r="WGM56" s="324"/>
      <c r="WGN56" s="324"/>
      <c r="WGO56" s="324"/>
      <c r="WGP56" s="324"/>
      <c r="WGQ56" s="324"/>
      <c r="WGR56" s="324"/>
      <c r="WGS56" s="324"/>
      <c r="WGT56" s="324"/>
      <c r="WGU56" s="324"/>
      <c r="WGV56" s="324"/>
      <c r="WGW56" s="324"/>
      <c r="WGX56" s="324"/>
      <c r="WGY56" s="324"/>
      <c r="WGZ56" s="324"/>
      <c r="WHA56" s="324"/>
      <c r="WHB56" s="324"/>
      <c r="WHC56" s="324"/>
      <c r="WHD56" s="324"/>
      <c r="WHE56" s="324"/>
      <c r="WHF56" s="324"/>
      <c r="WHG56" s="324"/>
      <c r="WHH56" s="324"/>
      <c r="WHI56" s="324"/>
      <c r="WHJ56" s="324"/>
      <c r="WHK56" s="324"/>
      <c r="WHL56" s="324"/>
      <c r="WHM56" s="324"/>
      <c r="WHN56" s="324"/>
      <c r="WHO56" s="324"/>
      <c r="WHP56" s="324"/>
      <c r="WHQ56" s="324"/>
      <c r="WHR56" s="324"/>
      <c r="WHS56" s="324"/>
      <c r="WHT56" s="324"/>
      <c r="WHU56" s="324"/>
      <c r="WHV56" s="324"/>
      <c r="WHW56" s="324"/>
      <c r="WHX56" s="324"/>
      <c r="WHY56" s="324"/>
      <c r="WHZ56" s="324"/>
      <c r="WIA56" s="324"/>
      <c r="WIB56" s="324"/>
      <c r="WIC56" s="324"/>
      <c r="WID56" s="324"/>
      <c r="WIE56" s="324"/>
      <c r="WIF56" s="324"/>
      <c r="WIG56" s="324"/>
      <c r="WIH56" s="324"/>
      <c r="WII56" s="324"/>
      <c r="WIJ56" s="324"/>
      <c r="WIK56" s="324"/>
      <c r="WIL56" s="324"/>
      <c r="WIM56" s="324"/>
      <c r="WIN56" s="324"/>
      <c r="WIO56" s="324"/>
      <c r="WIP56" s="324"/>
      <c r="WIQ56" s="324"/>
      <c r="WIR56" s="324"/>
      <c r="WIS56" s="324"/>
      <c r="WIT56" s="324"/>
      <c r="WIU56" s="324"/>
      <c r="WIV56" s="324"/>
      <c r="WIW56" s="324"/>
      <c r="WIX56" s="324"/>
      <c r="WIY56" s="324"/>
      <c r="WIZ56" s="324"/>
      <c r="WJA56" s="324"/>
      <c r="WJB56" s="324"/>
      <c r="WJC56" s="324"/>
      <c r="WJD56" s="324"/>
      <c r="WJE56" s="324"/>
      <c r="WJF56" s="324"/>
      <c r="WJG56" s="324"/>
      <c r="WJH56" s="324"/>
      <c r="WJI56" s="324"/>
      <c r="WJJ56" s="324"/>
      <c r="WJK56" s="324"/>
      <c r="WJL56" s="324"/>
      <c r="WJM56" s="324"/>
      <c r="WJN56" s="324"/>
      <c r="WJO56" s="324"/>
      <c r="WJP56" s="324"/>
      <c r="WJQ56" s="324"/>
      <c r="WJR56" s="324"/>
      <c r="WJS56" s="324"/>
      <c r="WJT56" s="324"/>
      <c r="WJU56" s="324"/>
      <c r="WJV56" s="324"/>
      <c r="WJW56" s="324"/>
      <c r="WJX56" s="324"/>
      <c r="WJY56" s="324"/>
      <c r="WJZ56" s="324"/>
      <c r="WKA56" s="324"/>
      <c r="WKB56" s="324"/>
      <c r="WKC56" s="324"/>
      <c r="WKD56" s="324"/>
      <c r="WKE56" s="324"/>
      <c r="WKF56" s="324"/>
      <c r="WKG56" s="324"/>
      <c r="WKH56" s="324"/>
      <c r="WKI56" s="324"/>
      <c r="WKJ56" s="324"/>
      <c r="WKK56" s="324"/>
      <c r="WKL56" s="324"/>
      <c r="WKM56" s="324"/>
      <c r="WKN56" s="324"/>
      <c r="WKO56" s="324"/>
      <c r="WKP56" s="324"/>
      <c r="WKQ56" s="324"/>
      <c r="WKR56" s="324"/>
      <c r="WKS56" s="324"/>
      <c r="WKT56" s="324"/>
      <c r="WKU56" s="324"/>
      <c r="WKV56" s="324"/>
      <c r="WKW56" s="324"/>
      <c r="WKX56" s="324"/>
      <c r="WKY56" s="324"/>
      <c r="WKZ56" s="324"/>
      <c r="WLA56" s="324"/>
      <c r="WLB56" s="324"/>
      <c r="WLC56" s="324"/>
      <c r="WLD56" s="324"/>
      <c r="WLE56" s="324"/>
      <c r="WLF56" s="324"/>
      <c r="WLG56" s="324"/>
      <c r="WLH56" s="324"/>
      <c r="WLI56" s="324"/>
      <c r="WLJ56" s="324"/>
      <c r="WLK56" s="324"/>
      <c r="WLL56" s="324"/>
      <c r="WLM56" s="324"/>
      <c r="WLN56" s="324"/>
      <c r="WLO56" s="324"/>
      <c r="WLP56" s="324"/>
      <c r="WLQ56" s="324"/>
      <c r="WLR56" s="324"/>
      <c r="WLS56" s="324"/>
      <c r="WLT56" s="324"/>
      <c r="WLU56" s="324"/>
      <c r="WLV56" s="324"/>
      <c r="WLW56" s="324"/>
      <c r="WLX56" s="324"/>
      <c r="WLY56" s="324"/>
      <c r="WLZ56" s="324"/>
      <c r="WMA56" s="324"/>
      <c r="WMB56" s="324"/>
      <c r="WMC56" s="324"/>
      <c r="WMD56" s="324"/>
      <c r="WME56" s="324"/>
      <c r="WMF56" s="324"/>
      <c r="WMG56" s="324"/>
      <c r="WMH56" s="324"/>
      <c r="WMI56" s="324"/>
      <c r="WMJ56" s="324"/>
      <c r="WMK56" s="324"/>
      <c r="WML56" s="324"/>
      <c r="WMM56" s="324"/>
      <c r="WMN56" s="324"/>
      <c r="WMO56" s="324"/>
      <c r="WMP56" s="324"/>
      <c r="WMQ56" s="324"/>
      <c r="WMR56" s="324"/>
      <c r="WMS56" s="324"/>
      <c r="WMT56" s="324"/>
      <c r="WMU56" s="324"/>
      <c r="WMV56" s="324"/>
      <c r="WMW56" s="324"/>
      <c r="WMX56" s="324"/>
      <c r="WMY56" s="324"/>
      <c r="WMZ56" s="324"/>
      <c r="WNA56" s="324"/>
      <c r="WNB56" s="324"/>
      <c r="WNC56" s="324"/>
      <c r="WND56" s="324"/>
      <c r="WNE56" s="324"/>
      <c r="WNF56" s="324"/>
      <c r="WNG56" s="324"/>
      <c r="WNH56" s="324"/>
      <c r="WNI56" s="324"/>
      <c r="WNJ56" s="324"/>
      <c r="WNK56" s="324"/>
      <c r="WNL56" s="324"/>
      <c r="WNM56" s="324"/>
      <c r="WNN56" s="324"/>
      <c r="WNO56" s="324"/>
      <c r="WNP56" s="324"/>
      <c r="WNQ56" s="324"/>
      <c r="WNR56" s="324"/>
      <c r="WNS56" s="324"/>
      <c r="WNT56" s="324"/>
      <c r="WNU56" s="324"/>
      <c r="WNV56" s="324"/>
      <c r="WNW56" s="324"/>
      <c r="WNX56" s="324"/>
      <c r="WNY56" s="324"/>
      <c r="WNZ56" s="324"/>
      <c r="WOA56" s="324"/>
      <c r="WOB56" s="324"/>
      <c r="WOC56" s="324"/>
      <c r="WOD56" s="324"/>
      <c r="WOE56" s="324"/>
      <c r="WOF56" s="324"/>
      <c r="WOG56" s="324"/>
      <c r="WOH56" s="324"/>
      <c r="WOI56" s="324"/>
      <c r="WOJ56" s="324"/>
      <c r="WOK56" s="324"/>
      <c r="WOL56" s="324"/>
      <c r="WOM56" s="324"/>
      <c r="WON56" s="324"/>
      <c r="WOO56" s="324"/>
      <c r="WOP56" s="324"/>
      <c r="WOQ56" s="324"/>
      <c r="WOR56" s="324"/>
      <c r="WOS56" s="324"/>
      <c r="WOT56" s="324"/>
      <c r="WOU56" s="324"/>
      <c r="WOV56" s="324"/>
      <c r="WOW56" s="324"/>
      <c r="WOX56" s="324"/>
      <c r="WOY56" s="324"/>
      <c r="WOZ56" s="324"/>
      <c r="WPA56" s="324"/>
      <c r="WPB56" s="324"/>
      <c r="WPC56" s="324"/>
      <c r="WPD56" s="324"/>
      <c r="WPE56" s="324"/>
      <c r="WPF56" s="324"/>
      <c r="WPG56" s="324"/>
      <c r="WPH56" s="324"/>
      <c r="WPI56" s="324"/>
      <c r="WPJ56" s="324"/>
      <c r="WPK56" s="324"/>
      <c r="WPL56" s="324"/>
      <c r="WPM56" s="324"/>
      <c r="WPN56" s="324"/>
      <c r="WPO56" s="324"/>
      <c r="WPP56" s="324"/>
      <c r="WPQ56" s="324"/>
      <c r="WPR56" s="324"/>
      <c r="WPS56" s="324"/>
      <c r="WPT56" s="324"/>
      <c r="WPU56" s="324"/>
      <c r="WPV56" s="324"/>
      <c r="WPW56" s="324"/>
      <c r="WPX56" s="324"/>
      <c r="WPY56" s="324"/>
      <c r="WPZ56" s="324"/>
      <c r="WQA56" s="324"/>
      <c r="WQB56" s="324"/>
      <c r="WQC56" s="324"/>
      <c r="WQD56" s="324"/>
      <c r="WQE56" s="324"/>
      <c r="WQF56" s="324"/>
      <c r="WQG56" s="324"/>
      <c r="WQH56" s="324"/>
      <c r="WQI56" s="324"/>
      <c r="WQJ56" s="324"/>
      <c r="WQK56" s="324"/>
      <c r="WQL56" s="324"/>
      <c r="WQM56" s="324"/>
      <c r="WQN56" s="324"/>
      <c r="WQO56" s="324"/>
      <c r="WQP56" s="324"/>
      <c r="WQQ56" s="324"/>
      <c r="WQR56" s="324"/>
      <c r="WQS56" s="324"/>
      <c r="WQT56" s="324"/>
      <c r="WQU56" s="324"/>
      <c r="WQV56" s="324"/>
      <c r="WQW56" s="324"/>
      <c r="WQX56" s="324"/>
      <c r="WQY56" s="324"/>
      <c r="WQZ56" s="324"/>
      <c r="WRA56" s="324"/>
      <c r="WRB56" s="324"/>
      <c r="WRC56" s="324"/>
      <c r="WRD56" s="324"/>
      <c r="WRE56" s="324"/>
      <c r="WRF56" s="324"/>
      <c r="WRG56" s="324"/>
      <c r="WRH56" s="324"/>
      <c r="WRI56" s="324"/>
      <c r="WRJ56" s="324"/>
      <c r="WRK56" s="324"/>
      <c r="WRL56" s="324"/>
      <c r="WRM56" s="324"/>
      <c r="WRN56" s="324"/>
      <c r="WRO56" s="324"/>
      <c r="WRP56" s="324"/>
      <c r="WRQ56" s="324"/>
      <c r="WRR56" s="324"/>
      <c r="WRS56" s="324"/>
      <c r="WRT56" s="324"/>
      <c r="WRU56" s="324"/>
      <c r="WRV56" s="324"/>
      <c r="WRW56" s="324"/>
      <c r="WRX56" s="324"/>
      <c r="WRY56" s="324"/>
      <c r="WRZ56" s="324"/>
      <c r="WSA56" s="324"/>
      <c r="WSB56" s="324"/>
      <c r="WSC56" s="324"/>
      <c r="WSD56" s="324"/>
      <c r="WSE56" s="324"/>
      <c r="WSF56" s="324"/>
      <c r="WSG56" s="324"/>
      <c r="WSH56" s="324"/>
      <c r="WSI56" s="324"/>
      <c r="WSJ56" s="324"/>
      <c r="WSK56" s="324"/>
      <c r="WSL56" s="324"/>
      <c r="WSM56" s="324"/>
      <c r="WSN56" s="324"/>
      <c r="WSO56" s="324"/>
      <c r="WSP56" s="324"/>
      <c r="WSQ56" s="324"/>
      <c r="WSR56" s="324"/>
      <c r="WSS56" s="324"/>
      <c r="WST56" s="324"/>
      <c r="WSU56" s="324"/>
      <c r="WSV56" s="324"/>
      <c r="WSW56" s="324"/>
      <c r="WSX56" s="324"/>
      <c r="WSY56" s="324"/>
      <c r="WSZ56" s="324"/>
      <c r="WTA56" s="324"/>
      <c r="WTB56" s="324"/>
      <c r="WTC56" s="324"/>
      <c r="WTD56" s="324"/>
      <c r="WTE56" s="324"/>
      <c r="WTF56" s="324"/>
      <c r="WTG56" s="324"/>
      <c r="WTH56" s="324"/>
      <c r="WTI56" s="324"/>
      <c r="WTJ56" s="324"/>
      <c r="WTK56" s="324"/>
      <c r="WTL56" s="324"/>
      <c r="WTM56" s="324"/>
      <c r="WTN56" s="324"/>
      <c r="WTO56" s="324"/>
      <c r="WTP56" s="324"/>
      <c r="WTQ56" s="324"/>
      <c r="WTR56" s="324"/>
      <c r="WTS56" s="324"/>
      <c r="WTT56" s="324"/>
      <c r="WTU56" s="324"/>
      <c r="WTV56" s="324"/>
      <c r="WTW56" s="324"/>
      <c r="WTX56" s="324"/>
      <c r="WTY56" s="324"/>
      <c r="WTZ56" s="324"/>
      <c r="WUA56" s="324"/>
      <c r="WUB56" s="324"/>
      <c r="WUC56" s="324"/>
      <c r="WUD56" s="324"/>
      <c r="WUE56" s="324"/>
      <c r="WUF56" s="324"/>
      <c r="WUG56" s="324"/>
      <c r="WUH56" s="324"/>
      <c r="WUI56" s="324"/>
      <c r="WUJ56" s="324"/>
      <c r="WUK56" s="324"/>
      <c r="WUL56" s="324"/>
      <c r="WUM56" s="324"/>
      <c r="WUN56" s="324"/>
      <c r="WUO56" s="324"/>
      <c r="WUP56" s="324"/>
      <c r="WUQ56" s="324"/>
      <c r="WUR56" s="324"/>
      <c r="WUS56" s="324"/>
      <c r="WUT56" s="324"/>
      <c r="WUU56" s="324"/>
      <c r="WUV56" s="324"/>
      <c r="WUW56" s="324"/>
      <c r="WUX56" s="324"/>
      <c r="WUY56" s="324"/>
      <c r="WUZ56" s="324"/>
      <c r="WVA56" s="324"/>
      <c r="WVB56" s="324"/>
      <c r="WVC56" s="324"/>
      <c r="WVD56" s="324"/>
      <c r="WVE56" s="324"/>
      <c r="WVF56" s="324"/>
      <c r="WVG56" s="324"/>
      <c r="WVH56" s="324"/>
      <c r="WVI56" s="324"/>
      <c r="WVJ56" s="324"/>
      <c r="WVK56" s="324"/>
      <c r="WVL56" s="324"/>
      <c r="WVM56" s="324"/>
      <c r="WVN56" s="324"/>
      <c r="WVO56" s="324"/>
      <c r="WVP56" s="324"/>
      <c r="WVQ56" s="324"/>
      <c r="WVR56" s="324"/>
      <c r="WVS56" s="324"/>
      <c r="WVT56" s="324"/>
      <c r="WVU56" s="324"/>
      <c r="WVV56" s="324"/>
      <c r="WVW56" s="324"/>
      <c r="WVX56" s="324"/>
      <c r="WVY56" s="324"/>
      <c r="WVZ56" s="324"/>
      <c r="WWA56" s="324"/>
      <c r="WWB56" s="324"/>
      <c r="WWC56" s="324"/>
      <c r="WWD56" s="324"/>
      <c r="WWE56" s="324"/>
      <c r="WWF56" s="324"/>
      <c r="WWG56" s="324"/>
      <c r="WWH56" s="324"/>
      <c r="WWI56" s="324"/>
      <c r="WWJ56" s="324"/>
      <c r="WWK56" s="324"/>
      <c r="WWL56" s="324"/>
      <c r="WWM56" s="324"/>
      <c r="WWN56" s="324"/>
      <c r="WWO56" s="324"/>
      <c r="WWP56" s="324"/>
      <c r="WWQ56" s="324"/>
      <c r="WWR56" s="324"/>
      <c r="WWS56" s="324"/>
      <c r="WWT56" s="324"/>
      <c r="WWU56" s="324"/>
      <c r="WWV56" s="324"/>
      <c r="WWW56" s="324"/>
      <c r="WWX56" s="324"/>
      <c r="WWY56" s="324"/>
      <c r="WWZ56" s="324"/>
      <c r="WXA56" s="324"/>
      <c r="WXB56" s="324"/>
      <c r="WXC56" s="324"/>
      <c r="WXD56" s="324"/>
      <c r="WXE56" s="324"/>
      <c r="WXF56" s="324"/>
      <c r="WXG56" s="324"/>
      <c r="WXH56" s="324"/>
      <c r="WXI56" s="324"/>
      <c r="WXJ56" s="324"/>
      <c r="WXK56" s="324"/>
      <c r="WXL56" s="324"/>
      <c r="WXM56" s="324"/>
      <c r="WXN56" s="324"/>
      <c r="WXO56" s="324"/>
      <c r="WXP56" s="324"/>
      <c r="WXQ56" s="324"/>
      <c r="WXR56" s="324"/>
      <c r="WXS56" s="324"/>
      <c r="WXT56" s="324"/>
      <c r="WXU56" s="324"/>
      <c r="WXV56" s="324"/>
      <c r="WXW56" s="324"/>
      <c r="WXX56" s="324"/>
      <c r="WXY56" s="324"/>
      <c r="WXZ56" s="324"/>
      <c r="WYA56" s="324"/>
      <c r="WYB56" s="324"/>
      <c r="WYC56" s="324"/>
      <c r="WYD56" s="324"/>
      <c r="WYE56" s="324"/>
      <c r="WYF56" s="324"/>
      <c r="WYG56" s="324"/>
      <c r="WYH56" s="324"/>
      <c r="WYI56" s="324"/>
      <c r="WYJ56" s="324"/>
      <c r="WYK56" s="324"/>
      <c r="WYL56" s="324"/>
      <c r="WYM56" s="324"/>
      <c r="WYN56" s="324"/>
      <c r="WYO56" s="324"/>
      <c r="WYP56" s="324"/>
      <c r="WYQ56" s="324"/>
      <c r="WYR56" s="324"/>
      <c r="WYS56" s="324"/>
      <c r="WYT56" s="324"/>
      <c r="WYU56" s="324"/>
      <c r="WYV56" s="324"/>
      <c r="WYW56" s="324"/>
      <c r="WYX56" s="324"/>
      <c r="WYY56" s="324"/>
      <c r="WYZ56" s="324"/>
      <c r="WZA56" s="324"/>
      <c r="WZB56" s="324"/>
      <c r="WZC56" s="324"/>
      <c r="WZD56" s="324"/>
      <c r="WZE56" s="324"/>
      <c r="WZF56" s="324"/>
      <c r="WZG56" s="324"/>
      <c r="WZH56" s="324"/>
      <c r="WZI56" s="324"/>
      <c r="WZJ56" s="324"/>
      <c r="WZK56" s="324"/>
      <c r="WZL56" s="324"/>
      <c r="WZM56" s="324"/>
      <c r="WZN56" s="324"/>
      <c r="WZO56" s="324"/>
      <c r="WZP56" s="324"/>
      <c r="WZQ56" s="324"/>
      <c r="WZR56" s="324"/>
      <c r="WZS56" s="324"/>
      <c r="WZT56" s="324"/>
      <c r="WZU56" s="324"/>
      <c r="WZV56" s="324"/>
      <c r="WZW56" s="324"/>
      <c r="WZX56" s="324"/>
      <c r="WZY56" s="324"/>
      <c r="WZZ56" s="324"/>
      <c r="XAA56" s="324"/>
      <c r="XAB56" s="324"/>
      <c r="XAC56" s="324"/>
      <c r="XAD56" s="324"/>
      <c r="XAE56" s="324"/>
      <c r="XAF56" s="324"/>
      <c r="XAG56" s="324"/>
      <c r="XAH56" s="324"/>
      <c r="XAI56" s="324"/>
      <c r="XAJ56" s="324"/>
      <c r="XAK56" s="324"/>
      <c r="XAL56" s="324"/>
      <c r="XAM56" s="324"/>
      <c r="XAN56" s="324"/>
      <c r="XAO56" s="324"/>
      <c r="XAP56" s="324"/>
      <c r="XAQ56" s="324"/>
      <c r="XAR56" s="324"/>
      <c r="XAS56" s="324"/>
      <c r="XAT56" s="324"/>
      <c r="XAU56" s="324"/>
      <c r="XAV56" s="324"/>
      <c r="XAW56" s="324"/>
      <c r="XAX56" s="324"/>
      <c r="XAY56" s="324"/>
      <c r="XAZ56" s="324"/>
      <c r="XBA56" s="324"/>
      <c r="XBB56" s="324"/>
      <c r="XBC56" s="324"/>
      <c r="XBD56" s="324"/>
      <c r="XBE56" s="324"/>
      <c r="XBF56" s="324"/>
      <c r="XBG56" s="324"/>
      <c r="XBH56" s="324"/>
      <c r="XBI56" s="324"/>
      <c r="XBJ56" s="324"/>
      <c r="XBK56" s="324"/>
      <c r="XBL56" s="324"/>
      <c r="XBM56" s="324"/>
      <c r="XBN56" s="324"/>
      <c r="XBO56" s="324"/>
      <c r="XBP56" s="324"/>
      <c r="XBQ56" s="324"/>
      <c r="XBR56" s="324"/>
      <c r="XBS56" s="324"/>
      <c r="XBT56" s="324"/>
      <c r="XBU56" s="324"/>
      <c r="XBV56" s="324"/>
      <c r="XBW56" s="324"/>
      <c r="XBX56" s="324"/>
      <c r="XBY56" s="324"/>
      <c r="XBZ56" s="324"/>
      <c r="XCA56" s="324"/>
      <c r="XCB56" s="324"/>
      <c r="XCC56" s="324"/>
      <c r="XCD56" s="324"/>
      <c r="XCE56" s="324"/>
      <c r="XCF56" s="324"/>
      <c r="XCG56" s="324"/>
      <c r="XCH56" s="324"/>
      <c r="XCI56" s="324"/>
      <c r="XCJ56" s="324"/>
      <c r="XCK56" s="324"/>
      <c r="XCL56" s="324"/>
      <c r="XCM56" s="324"/>
      <c r="XCN56" s="324"/>
      <c r="XCO56" s="324"/>
      <c r="XCP56" s="324"/>
      <c r="XCQ56" s="324"/>
      <c r="XCR56" s="324"/>
      <c r="XCS56" s="324"/>
      <c r="XCT56" s="324"/>
      <c r="XCU56" s="324"/>
      <c r="XCV56" s="324"/>
      <c r="XCW56" s="324"/>
      <c r="XCX56" s="324"/>
      <c r="XCY56" s="324"/>
      <c r="XCZ56" s="324"/>
      <c r="XDA56" s="324"/>
      <c r="XDB56" s="324"/>
      <c r="XDC56" s="324"/>
      <c r="XDD56" s="324"/>
      <c r="XDE56" s="324"/>
      <c r="XDF56" s="324"/>
      <c r="XDG56" s="324"/>
      <c r="XDH56" s="324"/>
      <c r="XDI56" s="324"/>
      <c r="XDJ56" s="324"/>
      <c r="XDK56" s="324"/>
      <c r="XDL56" s="324"/>
      <c r="XDM56" s="324"/>
      <c r="XDN56" s="324"/>
      <c r="XDO56" s="324"/>
      <c r="XDP56" s="324"/>
      <c r="XDQ56" s="324"/>
      <c r="XDR56" s="324"/>
      <c r="XDS56" s="324"/>
      <c r="XDT56" s="324"/>
      <c r="XDU56" s="324"/>
      <c r="XDV56" s="324"/>
      <c r="XDW56" s="324"/>
      <c r="XDX56" s="324"/>
      <c r="XDY56" s="324"/>
      <c r="XDZ56" s="324"/>
      <c r="XEA56" s="324"/>
      <c r="XEB56" s="324"/>
      <c r="XEC56" s="324"/>
      <c r="XED56" s="324"/>
      <c r="XEE56" s="324"/>
      <c r="XEF56" s="324"/>
      <c r="XEG56" s="324"/>
      <c r="XEH56" s="324"/>
      <c r="XEI56" s="324"/>
      <c r="XEJ56" s="324"/>
      <c r="XEK56" s="324"/>
      <c r="XEL56" s="324"/>
      <c r="XEM56" s="324"/>
      <c r="XEN56" s="324"/>
      <c r="XEO56" s="324"/>
      <c r="XEP56" s="324"/>
      <c r="XEQ56" s="324"/>
      <c r="XER56" s="324"/>
      <c r="XES56" s="324"/>
      <c r="XET56" s="324"/>
      <c r="XEU56" s="324"/>
      <c r="XEV56" s="324"/>
      <c r="XEW56" s="324"/>
      <c r="XEX56" s="324"/>
      <c r="XEY56" s="324"/>
      <c r="XEZ56" s="276"/>
      <c r="XFA56" s="276"/>
      <c r="XFB56" s="276"/>
      <c r="XFC56" s="276"/>
      <c r="XFD56" s="276"/>
    </row>
    <row r="57" spans="2:16384">
      <c r="C57" s="322" t="s">
        <v>258</v>
      </c>
      <c r="E57" s="364">
        <f ca="1">E56/E54*-1</f>
        <v>0.16807866913135311</v>
      </c>
      <c r="F57" s="364">
        <f t="shared" ref="F57:N57" ca="1" si="43">F56/F54*-1</f>
        <v>0.16807866913135311</v>
      </c>
      <c r="G57" s="364">
        <f t="shared" ca="1" si="43"/>
        <v>0.16807866913135311</v>
      </c>
      <c r="H57" s="364">
        <f t="shared" ca="1" si="43"/>
        <v>0.16807866913135311</v>
      </c>
      <c r="I57" s="364">
        <f t="shared" ca="1" si="43"/>
        <v>0.16807866913135311</v>
      </c>
      <c r="J57" s="364">
        <f t="shared" ca="1" si="43"/>
        <v>0.16807866913135311</v>
      </c>
      <c r="K57" s="364">
        <f t="shared" ca="1" si="43"/>
        <v>0.16807866913135311</v>
      </c>
      <c r="L57" s="364">
        <f t="shared" ca="1" si="43"/>
        <v>0.16807866913135311</v>
      </c>
      <c r="M57" s="364">
        <f t="shared" ca="1" si="43"/>
        <v>0.16807866913135311</v>
      </c>
      <c r="N57" s="364">
        <f t="shared" ca="1" si="43"/>
        <v>0.16807866913135314</v>
      </c>
      <c r="P57" s="363"/>
      <c r="Q57" s="364">
        <f>Q56/Q54*-1</f>
        <v>0</v>
      </c>
      <c r="R57" s="364">
        <f>R56/R54*-1</f>
        <v>0</v>
      </c>
      <c r="S57" s="364">
        <f>S56/S54*-1</f>
        <v>8.7764048204548514E-2</v>
      </c>
      <c r="T57" s="364">
        <f>T56/T54*-1</f>
        <v>8.7764048204548514E-2</v>
      </c>
      <c r="U57" s="364">
        <f t="shared" ref="U57:AC57" si="44">U56/U54*-1</f>
        <v>8.7764048204548514E-2</v>
      </c>
      <c r="V57" s="364">
        <f t="shared" si="44"/>
        <v>8.77640482045485E-2</v>
      </c>
      <c r="W57" s="364">
        <f t="shared" si="44"/>
        <v>8.7764048204548514E-2</v>
      </c>
      <c r="X57" s="364">
        <f t="shared" si="44"/>
        <v>8.77640482045485E-2</v>
      </c>
      <c r="Y57" s="364">
        <f t="shared" si="44"/>
        <v>8.77640482045485E-2</v>
      </c>
      <c r="Z57" s="364">
        <f t="shared" si="44"/>
        <v>8.7764048204548514E-2</v>
      </c>
      <c r="AA57" s="364">
        <f t="shared" si="44"/>
        <v>8.7764048204548514E-2</v>
      </c>
      <c r="AB57" s="364">
        <f t="shared" si="44"/>
        <v>8.7764048204548514E-2</v>
      </c>
      <c r="AC57" s="364">
        <f t="shared" si="44"/>
        <v>8.7764048204548514E-2</v>
      </c>
      <c r="AD57" s="364">
        <f>AD56/AD54*-1</f>
        <v>8.7764048204548514E-2</v>
      </c>
      <c r="AE57" s="364">
        <f>AE56/AE54*-1</f>
        <v>8.7764048204548514E-2</v>
      </c>
      <c r="AW57" s="365">
        <f t="shared" ref="AW57:BF57" ca="1" si="45">E57</f>
        <v>0.16807866913135311</v>
      </c>
      <c r="AX57" s="365">
        <f t="shared" ca="1" si="45"/>
        <v>0.16807866913135311</v>
      </c>
      <c r="AY57" s="365">
        <f t="shared" ca="1" si="45"/>
        <v>0.16807866913135311</v>
      </c>
      <c r="AZ57" s="365">
        <f t="shared" ca="1" si="45"/>
        <v>0.16807866913135311</v>
      </c>
      <c r="BA57" s="365">
        <f t="shared" ca="1" si="45"/>
        <v>0.16807866913135311</v>
      </c>
      <c r="BB57" s="365">
        <f t="shared" ca="1" si="45"/>
        <v>0.16807866913135311</v>
      </c>
      <c r="BC57" s="365">
        <f t="shared" ca="1" si="45"/>
        <v>0.16807866913135311</v>
      </c>
      <c r="BD57" s="365">
        <f t="shared" ca="1" si="45"/>
        <v>0.16807866913135311</v>
      </c>
      <c r="BE57" s="365">
        <f t="shared" ca="1" si="45"/>
        <v>0.16807866913135311</v>
      </c>
      <c r="BF57" s="365">
        <f t="shared" ca="1" si="45"/>
        <v>0.16807866913135314</v>
      </c>
      <c r="BG57" s="365" t="e">
        <f>#REF!</f>
        <v>#REF!</v>
      </c>
      <c r="BH57" s="365" t="e">
        <f>#REF!</f>
        <v>#REF!</v>
      </c>
      <c r="BI57" s="365" t="e">
        <f>#REF!</f>
        <v>#REF!</v>
      </c>
      <c r="BJ57" s="365" t="e">
        <f>#REF!</f>
        <v>#REF!</v>
      </c>
      <c r="BK57" s="365" t="e">
        <f>#REF!</f>
        <v>#REF!</v>
      </c>
      <c r="XEZ57" s="324"/>
      <c r="XFA57" s="324"/>
      <c r="XFB57" s="324"/>
      <c r="XFC57" s="324"/>
      <c r="XFD57" s="324"/>
    </row>
    <row r="59" spans="2:16384">
      <c r="C59" s="276" t="s">
        <v>259</v>
      </c>
      <c r="E59" s="287">
        <v>0</v>
      </c>
      <c r="F59" s="287">
        <v>0</v>
      </c>
      <c r="G59" s="287">
        <v>0</v>
      </c>
      <c r="H59" s="287">
        <v>0</v>
      </c>
      <c r="I59" s="287">
        <v>0</v>
      </c>
      <c r="J59" s="287">
        <v>0</v>
      </c>
      <c r="K59" s="287">
        <v>0</v>
      </c>
      <c r="L59" s="287">
        <v>0</v>
      </c>
      <c r="M59" s="287">
        <v>0</v>
      </c>
      <c r="N59" s="287">
        <v>0</v>
      </c>
      <c r="Q59" s="287">
        <v>0</v>
      </c>
      <c r="R59" s="287">
        <v>0</v>
      </c>
      <c r="S59" s="287">
        <v>0</v>
      </c>
      <c r="T59" s="287">
        <v>0</v>
      </c>
      <c r="U59" s="287">
        <v>0</v>
      </c>
      <c r="V59" s="287">
        <v>1</v>
      </c>
      <c r="W59" s="287">
        <v>2</v>
      </c>
      <c r="X59" s="287">
        <v>3</v>
      </c>
      <c r="Y59" s="287">
        <v>4</v>
      </c>
      <c r="Z59" s="287">
        <v>5</v>
      </c>
      <c r="AA59" s="287">
        <v>6</v>
      </c>
      <c r="AB59" s="287">
        <v>7</v>
      </c>
      <c r="AC59" s="287">
        <v>8</v>
      </c>
      <c r="AD59" s="287">
        <v>9</v>
      </c>
      <c r="AE59" s="287">
        <v>10</v>
      </c>
      <c r="AW59" s="325">
        <f>IF(I12-P99&lt;0,-(I12-P99),0)</f>
        <v>0</v>
      </c>
    </row>
    <row r="61" spans="2:16384" ht="12">
      <c r="C61" s="317" t="s">
        <v>364</v>
      </c>
      <c r="D61" s="317"/>
      <c r="E61" s="326">
        <f ca="1">E54+E56+AW59</f>
        <v>666.13517820875529</v>
      </c>
      <c r="F61" s="326">
        <f t="shared" ref="F61:N61" ca="1" si="46">F54+F56+F59</f>
        <v>757.25561769852413</v>
      </c>
      <c r="G61" s="326">
        <f t="shared" ca="1" si="46"/>
        <v>855.13572917001068</v>
      </c>
      <c r="H61" s="326">
        <f t="shared" ca="1" si="46"/>
        <v>969.40994929913677</v>
      </c>
      <c r="I61" s="326">
        <f t="shared" ca="1" si="46"/>
        <v>963.39846531623721</v>
      </c>
      <c r="J61" s="326">
        <f t="shared" ca="1" si="46"/>
        <v>947.57537180242741</v>
      </c>
      <c r="K61" s="326">
        <f t="shared" ca="1" si="46"/>
        <v>1031.2275599793784</v>
      </c>
      <c r="L61" s="326">
        <f t="shared" ca="1" si="46"/>
        <v>991.89480139698173</v>
      </c>
      <c r="M61" s="326">
        <f t="shared" ca="1" si="46"/>
        <v>973.93080293676485</v>
      </c>
      <c r="N61" s="326">
        <f t="shared" ca="1" si="46"/>
        <v>925.0655163608518</v>
      </c>
      <c r="O61" s="326"/>
      <c r="P61" s="326"/>
      <c r="Q61" s="326">
        <f>Q54+Q56+Q59</f>
        <v>-37.818695674868081</v>
      </c>
      <c r="R61" s="326">
        <f>R54+R56+R59</f>
        <v>-6.4895880701457145</v>
      </c>
      <c r="S61" s="326">
        <f>S54+S56+S59</f>
        <v>32.610000704739903</v>
      </c>
      <c r="T61" s="326">
        <f>T54+T56+T59</f>
        <v>84.087166501671106</v>
      </c>
      <c r="U61" s="326">
        <f>U54+U56+U59</f>
        <v>149.25945134930186</v>
      </c>
      <c r="V61" s="326">
        <f t="shared" ref="V61:AD61" si="47">V54+V56+V59</f>
        <v>221.94913012075381</v>
      </c>
      <c r="W61" s="326">
        <f t="shared" si="47"/>
        <v>298.76120244882696</v>
      </c>
      <c r="X61" s="326">
        <f t="shared" si="47"/>
        <v>376.39298466510394</v>
      </c>
      <c r="Y61" s="326">
        <f t="shared" si="47"/>
        <v>455.00731090683479</v>
      </c>
      <c r="Z61" s="326">
        <f t="shared" si="47"/>
        <v>440.91420834735925</v>
      </c>
      <c r="AA61" s="326">
        <f t="shared" si="47"/>
        <v>407.02410011777039</v>
      </c>
      <c r="AB61" s="326">
        <f t="shared" si="47"/>
        <v>401.62011958760229</v>
      </c>
      <c r="AC61" s="326">
        <f t="shared" si="47"/>
        <v>397.14091922845074</v>
      </c>
      <c r="AD61" s="326">
        <f t="shared" si="47"/>
        <v>384.81374165718648</v>
      </c>
      <c r="AE61" s="326">
        <f>AE54+AE56+AE59</f>
        <v>379.68771438487295</v>
      </c>
      <c r="AF61" s="326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26"/>
      <c r="AW61" s="326">
        <f ca="1">AW54+AW56+AW59</f>
        <v>701.51452051410877</v>
      </c>
      <c r="AX61" s="326">
        <f ca="1">AX54+AX56+AX59</f>
        <v>610.31074241353701</v>
      </c>
      <c r="AY61" s="326">
        <f ca="1">AY54+AY56+AY59</f>
        <v>749.38635939826543</v>
      </c>
      <c r="AZ61" s="326">
        <f ca="1">AZ54+AZ56+AZ59</f>
        <v>956.91123965204429</v>
      </c>
      <c r="BA61" s="326">
        <f ca="1">BA54+BA56+BA59</f>
        <v>1067.9637110641277</v>
      </c>
      <c r="BB61" s="326">
        <f t="shared" ref="BB61:BK61" ca="1" si="48">BB54+BB56+BB59</f>
        <v>1177.4670266115565</v>
      </c>
      <c r="BC61" s="326">
        <f t="shared" ca="1" si="48"/>
        <v>1384.2561948152138</v>
      </c>
      <c r="BD61" s="326">
        <f t="shared" ca="1" si="48"/>
        <v>1457.0424562509738</v>
      </c>
      <c r="BE61" s="326">
        <f t="shared" ca="1" si="48"/>
        <v>1541.0852920427178</v>
      </c>
      <c r="BF61" s="326">
        <f t="shared" ca="1" si="48"/>
        <v>1501.6379716540773</v>
      </c>
      <c r="BG61" s="326">
        <f t="shared" ca="1" si="48"/>
        <v>1431.1107228661258</v>
      </c>
      <c r="BH61" s="326">
        <f t="shared" ca="1" si="48"/>
        <v>1298.4035860342651</v>
      </c>
      <c r="BI61" s="326">
        <f t="shared" ca="1" si="48"/>
        <v>1228.2670270542608</v>
      </c>
      <c r="BJ61" s="326">
        <f t="shared" ca="1" si="48"/>
        <v>1061.0685392294183</v>
      </c>
      <c r="BK61" s="326">
        <f t="shared" ca="1" si="48"/>
        <v>999.48648897691066</v>
      </c>
      <c r="BL61" s="278"/>
      <c r="BM61" s="278"/>
      <c r="BN61" s="278"/>
      <c r="BO61" s="278"/>
      <c r="BP61" s="278"/>
      <c r="BQ61" s="278"/>
      <c r="BR61" s="278"/>
      <c r="BS61" s="278"/>
      <c r="BT61" s="278"/>
      <c r="BU61" s="278"/>
      <c r="BV61" s="278"/>
      <c r="BW61" s="278"/>
      <c r="BX61" s="278"/>
      <c r="BY61" s="278"/>
      <c r="BZ61" s="278"/>
      <c r="CA61" s="278"/>
      <c r="CB61" s="278"/>
      <c r="CC61" s="278"/>
      <c r="CD61" s="278"/>
      <c r="CE61" s="278"/>
      <c r="CF61" s="278"/>
      <c r="CG61" s="278"/>
      <c r="CH61" s="278"/>
      <c r="CI61" s="278"/>
      <c r="CJ61" s="278"/>
      <c r="CK61" s="278"/>
      <c r="CL61" s="278"/>
      <c r="CM61" s="278"/>
      <c r="CN61" s="278"/>
      <c r="CO61" s="278"/>
      <c r="CP61" s="278"/>
      <c r="CQ61" s="278"/>
      <c r="CR61" s="278"/>
      <c r="CS61" s="278"/>
      <c r="CT61" s="278"/>
      <c r="CU61" s="278"/>
      <c r="CV61" s="278"/>
      <c r="CW61" s="278"/>
      <c r="CX61" s="278"/>
      <c r="CY61" s="278"/>
      <c r="CZ61" s="278"/>
      <c r="DA61" s="278"/>
      <c r="DB61" s="278"/>
      <c r="DC61" s="278"/>
      <c r="DD61" s="278"/>
      <c r="DE61" s="278"/>
      <c r="DF61" s="278"/>
      <c r="DG61" s="278"/>
      <c r="DH61" s="278"/>
      <c r="DI61" s="278"/>
      <c r="DJ61" s="278"/>
      <c r="DK61" s="278"/>
      <c r="DL61" s="278"/>
      <c r="DM61" s="278"/>
      <c r="DN61" s="278"/>
      <c r="DO61" s="278"/>
      <c r="DP61" s="278"/>
      <c r="DQ61" s="278"/>
      <c r="DR61" s="278"/>
      <c r="DS61" s="278"/>
      <c r="DT61" s="278"/>
      <c r="DU61" s="278"/>
      <c r="DV61" s="278"/>
      <c r="DW61" s="278"/>
      <c r="DX61" s="278"/>
      <c r="DY61" s="278"/>
      <c r="DZ61" s="278"/>
      <c r="EA61" s="278"/>
      <c r="EB61" s="278"/>
      <c r="EC61" s="278"/>
      <c r="ED61" s="278"/>
      <c r="EE61" s="278"/>
      <c r="EF61" s="278"/>
      <c r="EG61" s="278"/>
      <c r="EH61" s="278"/>
      <c r="EI61" s="278"/>
      <c r="EJ61" s="278"/>
      <c r="EK61" s="278"/>
      <c r="EL61" s="278"/>
      <c r="EM61" s="278"/>
      <c r="EN61" s="278"/>
      <c r="EO61" s="278"/>
      <c r="EP61" s="278"/>
      <c r="EQ61" s="278"/>
      <c r="ER61" s="278"/>
      <c r="ES61" s="278"/>
      <c r="ET61" s="278"/>
      <c r="EU61" s="278"/>
      <c r="EV61" s="278"/>
      <c r="EW61" s="278"/>
      <c r="EX61" s="278"/>
      <c r="EY61" s="278"/>
      <c r="EZ61" s="278"/>
      <c r="FA61" s="278"/>
      <c r="FB61" s="278"/>
      <c r="FC61" s="278"/>
      <c r="FD61" s="278"/>
      <c r="FE61" s="278"/>
      <c r="FF61" s="278"/>
      <c r="FG61" s="278"/>
      <c r="FH61" s="278"/>
      <c r="FI61" s="278"/>
      <c r="FJ61" s="278"/>
      <c r="FK61" s="278"/>
      <c r="FL61" s="278"/>
      <c r="FM61" s="278"/>
      <c r="FN61" s="278"/>
      <c r="FO61" s="278"/>
      <c r="FP61" s="278"/>
      <c r="FQ61" s="278"/>
      <c r="FR61" s="278"/>
      <c r="FS61" s="278"/>
      <c r="FT61" s="278"/>
      <c r="FU61" s="278"/>
      <c r="FV61" s="278"/>
      <c r="FW61" s="278"/>
      <c r="FX61" s="278"/>
      <c r="FY61" s="278"/>
      <c r="FZ61" s="278"/>
      <c r="GA61" s="278"/>
      <c r="GB61" s="278"/>
      <c r="GC61" s="278"/>
      <c r="GD61" s="278"/>
      <c r="GE61" s="278"/>
      <c r="GF61" s="278"/>
      <c r="GG61" s="278"/>
      <c r="GH61" s="278"/>
      <c r="GI61" s="278"/>
      <c r="GJ61" s="278"/>
      <c r="GK61" s="278"/>
      <c r="GL61" s="278"/>
      <c r="GM61" s="278"/>
      <c r="GN61" s="278"/>
      <c r="GO61" s="278"/>
      <c r="GP61" s="278"/>
      <c r="GQ61" s="278"/>
      <c r="GR61" s="278"/>
      <c r="GS61" s="278"/>
      <c r="GT61" s="278"/>
      <c r="GU61" s="278"/>
      <c r="GV61" s="278"/>
      <c r="GW61" s="278"/>
      <c r="GX61" s="278"/>
      <c r="GY61" s="278"/>
      <c r="GZ61" s="278"/>
      <c r="HA61" s="278"/>
      <c r="HB61" s="278"/>
      <c r="HC61" s="278"/>
      <c r="HD61" s="278"/>
      <c r="HE61" s="278"/>
      <c r="HF61" s="278"/>
      <c r="HG61" s="278"/>
      <c r="HH61" s="278"/>
      <c r="HI61" s="278"/>
      <c r="HJ61" s="278"/>
      <c r="HK61" s="278"/>
      <c r="HL61" s="278"/>
      <c r="HM61" s="278"/>
      <c r="HN61" s="278"/>
      <c r="HO61" s="278"/>
      <c r="HP61" s="278"/>
      <c r="HQ61" s="278"/>
      <c r="HR61" s="278"/>
      <c r="HS61" s="278"/>
      <c r="HT61" s="278"/>
      <c r="HU61" s="278"/>
      <c r="HV61" s="278"/>
      <c r="HW61" s="278"/>
      <c r="HX61" s="278"/>
      <c r="HY61" s="278"/>
      <c r="HZ61" s="278"/>
      <c r="IA61" s="278"/>
      <c r="IB61" s="278"/>
      <c r="IC61" s="278"/>
      <c r="ID61" s="278"/>
      <c r="IE61" s="278"/>
      <c r="IF61" s="278"/>
      <c r="IG61" s="278"/>
      <c r="IH61" s="278"/>
      <c r="II61" s="278"/>
      <c r="IJ61" s="278"/>
      <c r="IK61" s="278"/>
      <c r="IL61" s="278"/>
      <c r="IM61" s="278"/>
      <c r="IN61" s="278"/>
      <c r="IO61" s="278"/>
      <c r="IP61" s="278"/>
      <c r="IQ61" s="278"/>
      <c r="IR61" s="278"/>
      <c r="IS61" s="278"/>
      <c r="IT61" s="278"/>
      <c r="IU61" s="278"/>
      <c r="IV61" s="278"/>
      <c r="IW61" s="278"/>
      <c r="IX61" s="278"/>
      <c r="IY61" s="278"/>
      <c r="IZ61" s="278"/>
      <c r="JA61" s="278"/>
      <c r="JB61" s="278"/>
      <c r="JC61" s="278"/>
      <c r="JD61" s="278"/>
      <c r="JE61" s="278"/>
      <c r="JF61" s="278"/>
      <c r="JG61" s="278"/>
      <c r="JH61" s="278"/>
      <c r="JI61" s="278"/>
      <c r="JJ61" s="278"/>
      <c r="JK61" s="278"/>
      <c r="JL61" s="278"/>
      <c r="JM61" s="278"/>
      <c r="JN61" s="278"/>
      <c r="JO61" s="278"/>
      <c r="JP61" s="278"/>
      <c r="JQ61" s="278"/>
      <c r="JR61" s="278"/>
      <c r="JS61" s="278"/>
      <c r="JT61" s="278"/>
      <c r="JU61" s="278"/>
      <c r="JV61" s="278"/>
      <c r="JW61" s="278"/>
      <c r="JX61" s="278"/>
      <c r="JY61" s="278"/>
      <c r="JZ61" s="278"/>
      <c r="KA61" s="278"/>
      <c r="KB61" s="278"/>
      <c r="KC61" s="278"/>
      <c r="KD61" s="278"/>
      <c r="KE61" s="278"/>
      <c r="KF61" s="278"/>
      <c r="KG61" s="278"/>
      <c r="KH61" s="278"/>
      <c r="KI61" s="278"/>
      <c r="KJ61" s="278"/>
      <c r="KK61" s="278"/>
      <c r="KL61" s="278"/>
      <c r="KM61" s="278"/>
      <c r="KN61" s="278"/>
      <c r="KO61" s="278"/>
      <c r="KP61" s="278"/>
      <c r="KQ61" s="278"/>
      <c r="KR61" s="278"/>
      <c r="KS61" s="278"/>
      <c r="KT61" s="278"/>
      <c r="KU61" s="278"/>
      <c r="KV61" s="278"/>
      <c r="KW61" s="278"/>
      <c r="KX61" s="278"/>
      <c r="KY61" s="278"/>
      <c r="KZ61" s="278"/>
      <c r="LA61" s="278"/>
      <c r="LB61" s="278"/>
      <c r="LC61" s="278"/>
      <c r="LD61" s="278"/>
      <c r="LE61" s="278"/>
      <c r="LF61" s="278"/>
      <c r="LG61" s="278"/>
      <c r="LH61" s="278"/>
      <c r="LI61" s="278"/>
      <c r="LJ61" s="278"/>
      <c r="LK61" s="278"/>
      <c r="LL61" s="278"/>
      <c r="LM61" s="278"/>
      <c r="LN61" s="278"/>
      <c r="LO61" s="278"/>
      <c r="LP61" s="278"/>
      <c r="LQ61" s="278"/>
      <c r="LR61" s="278"/>
      <c r="LS61" s="278"/>
      <c r="LT61" s="278"/>
      <c r="LU61" s="278"/>
      <c r="LV61" s="278"/>
      <c r="LW61" s="278"/>
      <c r="LX61" s="278"/>
      <c r="LY61" s="278"/>
      <c r="LZ61" s="278"/>
      <c r="MA61" s="278"/>
      <c r="MB61" s="278"/>
      <c r="MC61" s="278"/>
      <c r="MD61" s="278"/>
      <c r="ME61" s="278"/>
      <c r="MF61" s="278"/>
      <c r="MG61" s="278"/>
      <c r="MH61" s="278"/>
      <c r="MI61" s="278"/>
      <c r="MJ61" s="278"/>
      <c r="MK61" s="278"/>
      <c r="ML61" s="278"/>
      <c r="MM61" s="278"/>
      <c r="MN61" s="278"/>
      <c r="MO61" s="278"/>
      <c r="MP61" s="278"/>
      <c r="MQ61" s="278"/>
      <c r="MR61" s="278"/>
      <c r="MS61" s="278"/>
      <c r="MT61" s="278"/>
      <c r="MU61" s="278"/>
      <c r="MV61" s="278"/>
      <c r="MW61" s="278"/>
      <c r="MX61" s="278"/>
      <c r="MY61" s="278"/>
      <c r="MZ61" s="278"/>
      <c r="NA61" s="278"/>
      <c r="NB61" s="278"/>
      <c r="NC61" s="278"/>
      <c r="ND61" s="278"/>
      <c r="NE61" s="278"/>
      <c r="NF61" s="278"/>
      <c r="NG61" s="278"/>
      <c r="NH61" s="278"/>
      <c r="NI61" s="278"/>
      <c r="NJ61" s="278"/>
      <c r="NK61" s="278"/>
      <c r="NL61" s="278"/>
      <c r="NM61" s="278"/>
      <c r="NN61" s="278"/>
      <c r="NO61" s="278"/>
      <c r="NP61" s="278"/>
      <c r="NQ61" s="278"/>
      <c r="NR61" s="278"/>
      <c r="NS61" s="278"/>
      <c r="NT61" s="278"/>
      <c r="NU61" s="278"/>
      <c r="NV61" s="278"/>
      <c r="NW61" s="278"/>
      <c r="NX61" s="278"/>
      <c r="NY61" s="278"/>
      <c r="NZ61" s="278"/>
      <c r="OA61" s="278"/>
      <c r="OB61" s="278"/>
      <c r="OC61" s="278"/>
      <c r="OD61" s="278"/>
      <c r="OE61" s="278"/>
      <c r="OF61" s="278"/>
      <c r="OG61" s="278"/>
      <c r="OH61" s="278"/>
      <c r="OI61" s="278"/>
      <c r="OJ61" s="278"/>
      <c r="OK61" s="278"/>
      <c r="OL61" s="278"/>
      <c r="OM61" s="278"/>
      <c r="ON61" s="278"/>
      <c r="OO61" s="278"/>
      <c r="OP61" s="278"/>
      <c r="OQ61" s="278"/>
      <c r="OR61" s="278"/>
      <c r="OS61" s="278"/>
      <c r="OT61" s="278"/>
      <c r="OU61" s="278"/>
      <c r="OV61" s="278"/>
      <c r="OW61" s="278"/>
      <c r="OX61" s="278"/>
      <c r="OY61" s="278"/>
      <c r="OZ61" s="278"/>
      <c r="PA61" s="278"/>
      <c r="PB61" s="278"/>
      <c r="PC61" s="278"/>
      <c r="PD61" s="278"/>
      <c r="PE61" s="278"/>
      <c r="PF61" s="278"/>
      <c r="PG61" s="278"/>
      <c r="PH61" s="278"/>
      <c r="PI61" s="278"/>
      <c r="PJ61" s="278"/>
      <c r="PK61" s="278"/>
      <c r="PL61" s="278"/>
      <c r="PM61" s="278"/>
      <c r="PN61" s="278"/>
      <c r="PO61" s="278"/>
      <c r="PP61" s="278"/>
      <c r="PQ61" s="278"/>
      <c r="PR61" s="278"/>
      <c r="PS61" s="278"/>
      <c r="PT61" s="278"/>
      <c r="PU61" s="278"/>
      <c r="PV61" s="278"/>
      <c r="PW61" s="278"/>
      <c r="PX61" s="278"/>
      <c r="PY61" s="278"/>
      <c r="PZ61" s="278"/>
      <c r="QA61" s="278"/>
      <c r="QB61" s="278"/>
      <c r="QC61" s="278"/>
      <c r="QD61" s="278"/>
      <c r="QE61" s="278"/>
      <c r="QF61" s="278"/>
      <c r="QG61" s="278"/>
      <c r="QH61" s="278"/>
      <c r="QI61" s="278"/>
      <c r="QJ61" s="278"/>
      <c r="QK61" s="278"/>
      <c r="QL61" s="278"/>
      <c r="QM61" s="278"/>
      <c r="QN61" s="278"/>
      <c r="QO61" s="278"/>
      <c r="QP61" s="278"/>
      <c r="QQ61" s="278"/>
      <c r="QR61" s="278"/>
      <c r="QS61" s="278"/>
      <c r="QT61" s="278"/>
      <c r="QU61" s="278"/>
      <c r="QV61" s="278"/>
      <c r="QW61" s="278"/>
      <c r="QX61" s="278"/>
      <c r="QY61" s="278"/>
      <c r="QZ61" s="278"/>
      <c r="RA61" s="278"/>
      <c r="RB61" s="278"/>
      <c r="RC61" s="278"/>
      <c r="RD61" s="278"/>
      <c r="RE61" s="278"/>
      <c r="RF61" s="278"/>
      <c r="RG61" s="278"/>
      <c r="RH61" s="278"/>
      <c r="RI61" s="278"/>
      <c r="RJ61" s="278"/>
      <c r="RK61" s="278"/>
      <c r="RL61" s="278"/>
      <c r="RM61" s="278"/>
      <c r="RN61" s="278"/>
      <c r="RO61" s="278"/>
      <c r="RP61" s="278"/>
      <c r="RQ61" s="278"/>
      <c r="RR61" s="278"/>
      <c r="RS61" s="278"/>
      <c r="RT61" s="278"/>
      <c r="RU61" s="278"/>
      <c r="RV61" s="278"/>
      <c r="RW61" s="278"/>
      <c r="RX61" s="278"/>
      <c r="RY61" s="278"/>
      <c r="RZ61" s="278"/>
      <c r="SA61" s="278"/>
      <c r="SB61" s="278"/>
      <c r="SC61" s="278"/>
      <c r="SD61" s="278"/>
      <c r="SE61" s="278"/>
      <c r="SF61" s="278"/>
      <c r="SG61" s="278"/>
      <c r="SH61" s="278"/>
      <c r="SI61" s="278"/>
      <c r="SJ61" s="278"/>
      <c r="SK61" s="278"/>
      <c r="SL61" s="278"/>
      <c r="SM61" s="278"/>
      <c r="SN61" s="278"/>
      <c r="SO61" s="278"/>
      <c r="SP61" s="278"/>
      <c r="SQ61" s="278"/>
      <c r="SR61" s="278"/>
      <c r="SS61" s="278"/>
      <c r="ST61" s="278"/>
      <c r="SU61" s="278"/>
      <c r="SV61" s="278"/>
      <c r="SW61" s="278"/>
      <c r="SX61" s="278"/>
      <c r="SY61" s="278"/>
      <c r="SZ61" s="278"/>
      <c r="TA61" s="278"/>
      <c r="TB61" s="278"/>
      <c r="TC61" s="278"/>
      <c r="TD61" s="278"/>
      <c r="TE61" s="278"/>
      <c r="TF61" s="278"/>
      <c r="TG61" s="278"/>
      <c r="TH61" s="278"/>
      <c r="TI61" s="278"/>
      <c r="TJ61" s="278"/>
      <c r="TK61" s="278"/>
      <c r="TL61" s="278"/>
      <c r="TM61" s="278"/>
      <c r="TN61" s="278"/>
      <c r="TO61" s="278"/>
      <c r="TP61" s="278"/>
      <c r="TQ61" s="278"/>
      <c r="TR61" s="278"/>
      <c r="TS61" s="278"/>
      <c r="TT61" s="278"/>
      <c r="TU61" s="278"/>
      <c r="TV61" s="278"/>
      <c r="TW61" s="278"/>
      <c r="TX61" s="278"/>
      <c r="TY61" s="278"/>
      <c r="TZ61" s="278"/>
      <c r="UA61" s="278"/>
      <c r="UB61" s="278"/>
      <c r="UC61" s="278"/>
      <c r="UD61" s="278"/>
      <c r="UE61" s="278"/>
      <c r="UF61" s="278"/>
      <c r="UG61" s="278"/>
      <c r="UH61" s="278"/>
      <c r="UI61" s="278"/>
      <c r="UJ61" s="278"/>
      <c r="UK61" s="278"/>
      <c r="UL61" s="278"/>
      <c r="UM61" s="278"/>
      <c r="UN61" s="278"/>
      <c r="UO61" s="278"/>
      <c r="UP61" s="278"/>
      <c r="UQ61" s="278"/>
      <c r="UR61" s="278"/>
      <c r="US61" s="278"/>
      <c r="UT61" s="278"/>
      <c r="UU61" s="278"/>
      <c r="UV61" s="278"/>
      <c r="UW61" s="278"/>
      <c r="UX61" s="278"/>
      <c r="UY61" s="278"/>
      <c r="UZ61" s="278"/>
      <c r="VA61" s="278"/>
      <c r="VB61" s="278"/>
      <c r="VC61" s="278"/>
      <c r="VD61" s="278"/>
      <c r="VE61" s="278"/>
      <c r="VF61" s="278"/>
      <c r="VG61" s="278"/>
      <c r="VH61" s="278"/>
      <c r="VI61" s="278"/>
      <c r="VJ61" s="278"/>
      <c r="VK61" s="278"/>
      <c r="VL61" s="278"/>
      <c r="VM61" s="278"/>
      <c r="VN61" s="278"/>
      <c r="VO61" s="278"/>
      <c r="VP61" s="278"/>
      <c r="VQ61" s="278"/>
      <c r="VR61" s="278"/>
      <c r="VS61" s="278"/>
      <c r="VT61" s="278"/>
      <c r="VU61" s="278"/>
      <c r="VV61" s="278"/>
      <c r="VW61" s="278"/>
      <c r="VX61" s="278"/>
      <c r="VY61" s="278"/>
      <c r="VZ61" s="278"/>
      <c r="WA61" s="278"/>
      <c r="WB61" s="278"/>
      <c r="WC61" s="278"/>
      <c r="WD61" s="278"/>
      <c r="WE61" s="278"/>
      <c r="WF61" s="278"/>
      <c r="WG61" s="278"/>
      <c r="WH61" s="278"/>
      <c r="WI61" s="278"/>
      <c r="WJ61" s="278"/>
      <c r="WK61" s="278"/>
      <c r="WL61" s="278"/>
      <c r="WM61" s="278"/>
      <c r="WN61" s="278"/>
      <c r="WO61" s="278"/>
      <c r="WP61" s="278"/>
      <c r="WQ61" s="278"/>
      <c r="WR61" s="278"/>
      <c r="WS61" s="278"/>
      <c r="WT61" s="278"/>
      <c r="WU61" s="278"/>
      <c r="WV61" s="278"/>
      <c r="WW61" s="278"/>
      <c r="WX61" s="278"/>
      <c r="WY61" s="278"/>
      <c r="WZ61" s="278"/>
      <c r="XA61" s="278"/>
      <c r="XB61" s="278"/>
      <c r="XC61" s="278"/>
      <c r="XD61" s="278"/>
      <c r="XE61" s="278"/>
      <c r="XF61" s="278"/>
      <c r="XG61" s="278"/>
      <c r="XH61" s="278"/>
      <c r="XI61" s="278"/>
      <c r="XJ61" s="278"/>
      <c r="XK61" s="278"/>
      <c r="XL61" s="278"/>
      <c r="XM61" s="278"/>
      <c r="XN61" s="278"/>
      <c r="XO61" s="278"/>
      <c r="XP61" s="278"/>
      <c r="XQ61" s="278"/>
      <c r="XR61" s="278"/>
      <c r="XS61" s="278"/>
      <c r="XT61" s="278"/>
      <c r="XU61" s="278"/>
      <c r="XV61" s="278"/>
      <c r="XW61" s="278"/>
      <c r="XX61" s="278"/>
      <c r="XY61" s="278"/>
      <c r="XZ61" s="278"/>
      <c r="YA61" s="278"/>
      <c r="YB61" s="278"/>
      <c r="YC61" s="278"/>
      <c r="YD61" s="278"/>
      <c r="YE61" s="278"/>
      <c r="YF61" s="278"/>
      <c r="YG61" s="278"/>
      <c r="YH61" s="278"/>
      <c r="YI61" s="278"/>
      <c r="YJ61" s="278"/>
      <c r="YK61" s="278"/>
      <c r="YL61" s="278"/>
      <c r="YM61" s="278"/>
      <c r="YN61" s="278"/>
      <c r="YO61" s="278"/>
      <c r="YP61" s="278"/>
      <c r="YQ61" s="278"/>
      <c r="YR61" s="278"/>
      <c r="YS61" s="278"/>
      <c r="YT61" s="278"/>
      <c r="YU61" s="278"/>
      <c r="YV61" s="278"/>
      <c r="YW61" s="278"/>
      <c r="YX61" s="278"/>
      <c r="YY61" s="278"/>
      <c r="YZ61" s="278"/>
      <c r="ZA61" s="278"/>
      <c r="ZB61" s="278"/>
      <c r="ZC61" s="278"/>
      <c r="ZD61" s="278"/>
      <c r="ZE61" s="278"/>
      <c r="ZF61" s="278"/>
      <c r="ZG61" s="278"/>
      <c r="ZH61" s="278"/>
      <c r="ZI61" s="278"/>
      <c r="ZJ61" s="278"/>
      <c r="ZK61" s="278"/>
      <c r="ZL61" s="278"/>
      <c r="ZM61" s="278"/>
      <c r="ZN61" s="278"/>
      <c r="ZO61" s="278"/>
      <c r="ZP61" s="278"/>
      <c r="ZQ61" s="278"/>
      <c r="ZR61" s="278"/>
      <c r="ZS61" s="278"/>
      <c r="ZT61" s="278"/>
      <c r="ZU61" s="278"/>
      <c r="ZV61" s="278"/>
      <c r="ZW61" s="278"/>
      <c r="ZX61" s="278"/>
      <c r="ZY61" s="278"/>
      <c r="ZZ61" s="278"/>
      <c r="AAA61" s="278"/>
      <c r="AAB61" s="278"/>
      <c r="AAC61" s="278"/>
      <c r="AAD61" s="278"/>
      <c r="AAE61" s="278"/>
      <c r="AAF61" s="278"/>
      <c r="AAG61" s="278"/>
      <c r="AAH61" s="278"/>
      <c r="AAI61" s="278"/>
      <c r="AAJ61" s="278"/>
      <c r="AAK61" s="278"/>
      <c r="AAL61" s="278"/>
      <c r="AAM61" s="278"/>
      <c r="AAN61" s="278"/>
      <c r="AAO61" s="278"/>
      <c r="AAP61" s="278"/>
      <c r="AAQ61" s="278"/>
      <c r="AAR61" s="278"/>
      <c r="AAS61" s="278"/>
      <c r="AAT61" s="278"/>
      <c r="AAU61" s="278"/>
      <c r="AAV61" s="278"/>
      <c r="AAW61" s="278"/>
      <c r="AAX61" s="278"/>
      <c r="AAY61" s="278"/>
      <c r="AAZ61" s="278"/>
      <c r="ABA61" s="278"/>
      <c r="ABB61" s="278"/>
      <c r="ABC61" s="278"/>
      <c r="ABD61" s="278"/>
      <c r="ABE61" s="278"/>
      <c r="ABF61" s="278"/>
      <c r="ABG61" s="278"/>
      <c r="ABH61" s="278"/>
      <c r="ABI61" s="278"/>
      <c r="ABJ61" s="278"/>
      <c r="ABK61" s="278"/>
      <c r="ABL61" s="278"/>
      <c r="ABM61" s="278"/>
      <c r="ABN61" s="278"/>
      <c r="ABO61" s="278"/>
      <c r="ABP61" s="278"/>
      <c r="ABQ61" s="278"/>
      <c r="ABR61" s="278"/>
      <c r="ABS61" s="278"/>
      <c r="ABT61" s="278"/>
      <c r="ABU61" s="278"/>
      <c r="ABV61" s="278"/>
      <c r="ABW61" s="278"/>
      <c r="ABX61" s="278"/>
      <c r="ABY61" s="278"/>
      <c r="ABZ61" s="278"/>
      <c r="ACA61" s="278"/>
      <c r="ACB61" s="278"/>
      <c r="ACC61" s="278"/>
      <c r="ACD61" s="278"/>
      <c r="ACE61" s="278"/>
      <c r="ACF61" s="278"/>
      <c r="ACG61" s="278"/>
      <c r="ACH61" s="278"/>
      <c r="ACI61" s="278"/>
      <c r="ACJ61" s="278"/>
      <c r="ACK61" s="278"/>
      <c r="ACL61" s="278"/>
      <c r="ACM61" s="278"/>
      <c r="ACN61" s="278"/>
      <c r="ACO61" s="278"/>
      <c r="ACP61" s="278"/>
      <c r="ACQ61" s="278"/>
      <c r="ACR61" s="278"/>
      <c r="ACS61" s="278"/>
      <c r="ACT61" s="278"/>
      <c r="ACU61" s="278"/>
      <c r="ACV61" s="278"/>
      <c r="ACW61" s="278"/>
      <c r="ACX61" s="278"/>
      <c r="ACY61" s="278"/>
      <c r="ACZ61" s="278"/>
      <c r="ADA61" s="278"/>
      <c r="ADB61" s="278"/>
      <c r="ADC61" s="278"/>
      <c r="ADD61" s="278"/>
      <c r="ADE61" s="278"/>
      <c r="ADF61" s="278"/>
      <c r="ADG61" s="278"/>
      <c r="ADH61" s="278"/>
      <c r="ADI61" s="278"/>
      <c r="ADJ61" s="278"/>
      <c r="ADK61" s="278"/>
      <c r="ADL61" s="278"/>
      <c r="ADM61" s="278"/>
      <c r="ADN61" s="278"/>
      <c r="ADO61" s="278"/>
      <c r="ADP61" s="278"/>
      <c r="ADQ61" s="278"/>
      <c r="ADR61" s="278"/>
      <c r="ADS61" s="278"/>
      <c r="ADT61" s="278"/>
      <c r="ADU61" s="278"/>
      <c r="ADV61" s="278"/>
      <c r="ADW61" s="278"/>
      <c r="ADX61" s="278"/>
      <c r="ADY61" s="278"/>
      <c r="ADZ61" s="278"/>
      <c r="AEA61" s="278"/>
      <c r="AEB61" s="278"/>
      <c r="AEC61" s="278"/>
      <c r="AED61" s="278"/>
      <c r="AEE61" s="278"/>
      <c r="AEF61" s="278"/>
      <c r="AEG61" s="278"/>
      <c r="AEH61" s="278"/>
      <c r="AEI61" s="278"/>
      <c r="AEJ61" s="278"/>
      <c r="AEK61" s="278"/>
      <c r="AEL61" s="278"/>
      <c r="AEM61" s="278"/>
      <c r="AEN61" s="278"/>
      <c r="AEO61" s="278"/>
      <c r="AEP61" s="278"/>
      <c r="AEQ61" s="278"/>
      <c r="AER61" s="278"/>
      <c r="AES61" s="278"/>
      <c r="AET61" s="278"/>
      <c r="AEU61" s="278"/>
      <c r="AEV61" s="278"/>
      <c r="AEW61" s="278"/>
      <c r="AEX61" s="278"/>
      <c r="AEY61" s="278"/>
      <c r="AEZ61" s="278"/>
      <c r="AFA61" s="278"/>
      <c r="AFB61" s="278"/>
      <c r="AFC61" s="278"/>
      <c r="AFD61" s="278"/>
      <c r="AFE61" s="278"/>
      <c r="AFF61" s="278"/>
      <c r="AFG61" s="278"/>
      <c r="AFH61" s="278"/>
      <c r="AFI61" s="278"/>
      <c r="AFJ61" s="278"/>
      <c r="AFK61" s="278"/>
      <c r="AFL61" s="278"/>
      <c r="AFM61" s="278"/>
      <c r="AFN61" s="278"/>
      <c r="AFO61" s="278"/>
      <c r="AFP61" s="278"/>
      <c r="AFQ61" s="278"/>
      <c r="AFR61" s="278"/>
      <c r="AFS61" s="278"/>
      <c r="AFT61" s="278"/>
      <c r="AFU61" s="278"/>
      <c r="AFV61" s="278"/>
      <c r="AFW61" s="278"/>
      <c r="AFX61" s="278"/>
      <c r="AFY61" s="278"/>
      <c r="AFZ61" s="278"/>
      <c r="AGA61" s="278"/>
      <c r="AGB61" s="278"/>
      <c r="AGC61" s="278"/>
      <c r="AGD61" s="278"/>
      <c r="AGE61" s="278"/>
      <c r="AGF61" s="278"/>
      <c r="AGG61" s="278"/>
      <c r="AGH61" s="278"/>
      <c r="AGI61" s="278"/>
      <c r="AGJ61" s="278"/>
      <c r="AGK61" s="278"/>
      <c r="AGL61" s="278"/>
      <c r="AGM61" s="278"/>
      <c r="AGN61" s="278"/>
      <c r="AGO61" s="278"/>
      <c r="AGP61" s="278"/>
      <c r="AGQ61" s="278"/>
      <c r="AGR61" s="278"/>
      <c r="AGS61" s="278"/>
      <c r="AGT61" s="278"/>
      <c r="AGU61" s="278"/>
      <c r="AGV61" s="278"/>
      <c r="AGW61" s="278"/>
      <c r="AGX61" s="278"/>
      <c r="AGY61" s="278"/>
      <c r="AGZ61" s="278"/>
      <c r="AHA61" s="278"/>
      <c r="AHB61" s="278"/>
      <c r="AHC61" s="278"/>
      <c r="AHD61" s="278"/>
      <c r="AHE61" s="278"/>
      <c r="AHF61" s="278"/>
      <c r="AHG61" s="278"/>
      <c r="AHH61" s="278"/>
      <c r="AHI61" s="278"/>
      <c r="AHJ61" s="278"/>
      <c r="AHK61" s="278"/>
      <c r="AHL61" s="278"/>
      <c r="AHM61" s="278"/>
      <c r="AHN61" s="278"/>
      <c r="AHO61" s="278"/>
      <c r="AHP61" s="278"/>
      <c r="AHQ61" s="278"/>
      <c r="AHR61" s="278"/>
      <c r="AHS61" s="278"/>
      <c r="AHT61" s="278"/>
      <c r="AHU61" s="278"/>
      <c r="AHV61" s="278"/>
      <c r="AHW61" s="278"/>
      <c r="AHX61" s="278"/>
      <c r="AHY61" s="278"/>
      <c r="AHZ61" s="278"/>
      <c r="AIA61" s="278"/>
      <c r="AIB61" s="278"/>
      <c r="AIC61" s="278"/>
      <c r="AID61" s="278"/>
      <c r="AIE61" s="278"/>
      <c r="AIF61" s="278"/>
      <c r="AIG61" s="278"/>
      <c r="AIH61" s="278"/>
      <c r="AII61" s="278"/>
      <c r="AIJ61" s="278"/>
      <c r="AIK61" s="278"/>
      <c r="AIL61" s="278"/>
      <c r="AIM61" s="278"/>
      <c r="AIN61" s="278"/>
      <c r="AIO61" s="278"/>
      <c r="AIP61" s="278"/>
      <c r="AIQ61" s="278"/>
      <c r="AIR61" s="278"/>
      <c r="AIS61" s="278"/>
      <c r="AIT61" s="278"/>
      <c r="AIU61" s="278"/>
      <c r="AIV61" s="278"/>
      <c r="AIW61" s="278"/>
      <c r="AIX61" s="278"/>
      <c r="AIY61" s="278"/>
      <c r="AIZ61" s="278"/>
      <c r="AJA61" s="278"/>
      <c r="AJB61" s="278"/>
      <c r="AJC61" s="278"/>
      <c r="AJD61" s="278"/>
      <c r="AJE61" s="278"/>
      <c r="AJF61" s="278"/>
      <c r="AJG61" s="278"/>
      <c r="AJH61" s="278"/>
      <c r="AJI61" s="278"/>
      <c r="AJJ61" s="278"/>
      <c r="AJK61" s="278"/>
      <c r="AJL61" s="278"/>
      <c r="AJM61" s="278"/>
      <c r="AJN61" s="278"/>
      <c r="AJO61" s="278"/>
      <c r="AJP61" s="278"/>
      <c r="AJQ61" s="278"/>
      <c r="AJR61" s="278"/>
      <c r="AJS61" s="278"/>
      <c r="AJT61" s="278"/>
      <c r="AJU61" s="278"/>
      <c r="AJV61" s="278"/>
      <c r="AJW61" s="278"/>
      <c r="AJX61" s="278"/>
      <c r="AJY61" s="278"/>
      <c r="AJZ61" s="278"/>
      <c r="AKA61" s="278"/>
      <c r="AKB61" s="278"/>
      <c r="AKC61" s="278"/>
      <c r="AKD61" s="278"/>
      <c r="AKE61" s="278"/>
      <c r="AKF61" s="278"/>
      <c r="AKG61" s="278"/>
      <c r="AKH61" s="278"/>
      <c r="AKI61" s="278"/>
      <c r="AKJ61" s="278"/>
      <c r="AKK61" s="278"/>
      <c r="AKL61" s="278"/>
      <c r="AKM61" s="278"/>
      <c r="AKN61" s="278"/>
      <c r="AKO61" s="278"/>
      <c r="AKP61" s="278"/>
      <c r="AKQ61" s="278"/>
      <c r="AKR61" s="278"/>
      <c r="AKS61" s="278"/>
      <c r="AKT61" s="278"/>
      <c r="AKU61" s="278"/>
      <c r="AKV61" s="278"/>
      <c r="AKW61" s="278"/>
      <c r="AKX61" s="278"/>
      <c r="AKY61" s="278"/>
      <c r="AKZ61" s="278"/>
      <c r="ALA61" s="278"/>
      <c r="ALB61" s="278"/>
      <c r="ALC61" s="278"/>
      <c r="ALD61" s="278"/>
      <c r="ALE61" s="278"/>
      <c r="ALF61" s="278"/>
      <c r="ALG61" s="278"/>
      <c r="ALH61" s="278"/>
      <c r="ALI61" s="278"/>
      <c r="ALJ61" s="278"/>
      <c r="ALK61" s="278"/>
      <c r="ALL61" s="278"/>
      <c r="ALM61" s="278"/>
      <c r="ALN61" s="278"/>
      <c r="ALO61" s="278"/>
      <c r="ALP61" s="278"/>
      <c r="ALQ61" s="278"/>
      <c r="ALR61" s="278"/>
      <c r="ALS61" s="278"/>
      <c r="ALT61" s="278"/>
      <c r="ALU61" s="278"/>
      <c r="ALV61" s="278"/>
      <c r="ALW61" s="278"/>
      <c r="ALX61" s="278"/>
      <c r="ALY61" s="278"/>
      <c r="ALZ61" s="278"/>
      <c r="AMA61" s="278"/>
      <c r="AMB61" s="278"/>
      <c r="AMC61" s="278"/>
      <c r="AMD61" s="278"/>
      <c r="AME61" s="278"/>
      <c r="AMF61" s="278"/>
      <c r="AMG61" s="278"/>
      <c r="AMH61" s="278"/>
      <c r="AMI61" s="278"/>
      <c r="AMJ61" s="278"/>
      <c r="AMK61" s="278"/>
      <c r="AML61" s="278"/>
      <c r="AMM61" s="278"/>
      <c r="AMN61" s="278"/>
      <c r="AMO61" s="278"/>
      <c r="AMP61" s="278"/>
      <c r="AMQ61" s="278"/>
      <c r="AMR61" s="278"/>
      <c r="AMS61" s="278"/>
      <c r="AMT61" s="278"/>
      <c r="AMU61" s="278"/>
      <c r="AMV61" s="278"/>
      <c r="AMW61" s="278"/>
      <c r="AMX61" s="278"/>
      <c r="AMY61" s="278"/>
      <c r="AMZ61" s="278"/>
      <c r="ANA61" s="278"/>
      <c r="ANB61" s="278"/>
      <c r="ANC61" s="278"/>
      <c r="AND61" s="278"/>
      <c r="ANE61" s="278"/>
      <c r="ANF61" s="278"/>
      <c r="ANG61" s="278"/>
      <c r="ANH61" s="278"/>
      <c r="ANI61" s="278"/>
      <c r="ANJ61" s="278"/>
      <c r="ANK61" s="278"/>
      <c r="ANL61" s="278"/>
      <c r="ANM61" s="278"/>
      <c r="ANN61" s="278"/>
      <c r="ANO61" s="278"/>
      <c r="ANP61" s="278"/>
      <c r="ANQ61" s="278"/>
      <c r="ANR61" s="278"/>
      <c r="ANS61" s="278"/>
      <c r="ANT61" s="278"/>
      <c r="ANU61" s="278"/>
      <c r="ANV61" s="278"/>
      <c r="ANW61" s="278"/>
      <c r="ANX61" s="278"/>
      <c r="ANY61" s="278"/>
      <c r="ANZ61" s="278"/>
      <c r="AOA61" s="278"/>
      <c r="AOB61" s="278"/>
      <c r="AOC61" s="278"/>
      <c r="AOD61" s="278"/>
      <c r="AOE61" s="278"/>
      <c r="AOF61" s="278"/>
      <c r="AOG61" s="278"/>
      <c r="AOH61" s="278"/>
      <c r="AOI61" s="278"/>
      <c r="AOJ61" s="278"/>
      <c r="AOK61" s="278"/>
      <c r="AOL61" s="278"/>
      <c r="AOM61" s="278"/>
      <c r="AON61" s="278"/>
      <c r="AOO61" s="278"/>
      <c r="AOP61" s="278"/>
      <c r="AOQ61" s="278"/>
      <c r="AOR61" s="278"/>
      <c r="AOS61" s="278"/>
      <c r="AOT61" s="278"/>
      <c r="AOU61" s="278"/>
      <c r="AOV61" s="278"/>
      <c r="AOW61" s="278"/>
      <c r="AOX61" s="278"/>
      <c r="AOY61" s="278"/>
      <c r="AOZ61" s="278"/>
      <c r="APA61" s="278"/>
      <c r="APB61" s="278"/>
      <c r="APC61" s="278"/>
      <c r="APD61" s="278"/>
      <c r="APE61" s="278"/>
      <c r="APF61" s="278"/>
      <c r="APG61" s="278"/>
      <c r="APH61" s="278"/>
      <c r="API61" s="278"/>
      <c r="APJ61" s="278"/>
      <c r="APK61" s="278"/>
      <c r="APL61" s="278"/>
      <c r="APM61" s="278"/>
      <c r="APN61" s="278"/>
      <c r="APO61" s="278"/>
      <c r="APP61" s="278"/>
      <c r="APQ61" s="278"/>
      <c r="APR61" s="278"/>
      <c r="APS61" s="278"/>
      <c r="APT61" s="278"/>
      <c r="APU61" s="278"/>
      <c r="APV61" s="278"/>
      <c r="APW61" s="278"/>
      <c r="APX61" s="278"/>
      <c r="APY61" s="278"/>
      <c r="APZ61" s="278"/>
      <c r="AQA61" s="278"/>
      <c r="AQB61" s="278"/>
      <c r="AQC61" s="278"/>
      <c r="AQD61" s="278"/>
      <c r="AQE61" s="278"/>
      <c r="AQF61" s="278"/>
      <c r="AQG61" s="278"/>
      <c r="AQH61" s="278"/>
      <c r="AQI61" s="278"/>
      <c r="AQJ61" s="278"/>
      <c r="AQK61" s="278"/>
      <c r="AQL61" s="278"/>
      <c r="AQM61" s="278"/>
      <c r="AQN61" s="278"/>
      <c r="AQO61" s="278"/>
      <c r="AQP61" s="278"/>
      <c r="AQQ61" s="278"/>
      <c r="AQR61" s="278"/>
      <c r="AQS61" s="278"/>
      <c r="AQT61" s="278"/>
      <c r="AQU61" s="278"/>
      <c r="AQV61" s="278"/>
      <c r="AQW61" s="278"/>
      <c r="AQX61" s="278"/>
      <c r="AQY61" s="278"/>
      <c r="AQZ61" s="278"/>
      <c r="ARA61" s="278"/>
      <c r="ARB61" s="278"/>
      <c r="ARC61" s="278"/>
      <c r="ARD61" s="278"/>
      <c r="ARE61" s="278"/>
      <c r="ARF61" s="278"/>
      <c r="ARG61" s="278"/>
      <c r="ARH61" s="278"/>
      <c r="ARI61" s="278"/>
      <c r="ARJ61" s="278"/>
      <c r="ARK61" s="278"/>
      <c r="ARL61" s="278"/>
      <c r="ARM61" s="278"/>
      <c r="ARN61" s="278"/>
      <c r="ARO61" s="278"/>
      <c r="ARP61" s="278"/>
      <c r="ARQ61" s="278"/>
      <c r="ARR61" s="278"/>
      <c r="ARS61" s="278"/>
      <c r="ART61" s="278"/>
      <c r="ARU61" s="278"/>
      <c r="ARV61" s="278"/>
      <c r="ARW61" s="278"/>
      <c r="ARX61" s="278"/>
      <c r="ARY61" s="278"/>
      <c r="ARZ61" s="278"/>
      <c r="ASA61" s="278"/>
      <c r="ASB61" s="278"/>
      <c r="ASC61" s="278"/>
      <c r="ASD61" s="278"/>
      <c r="ASE61" s="278"/>
      <c r="ASF61" s="278"/>
      <c r="ASG61" s="278"/>
      <c r="ASH61" s="278"/>
      <c r="ASI61" s="278"/>
      <c r="ASJ61" s="278"/>
      <c r="ASK61" s="278"/>
      <c r="ASL61" s="278"/>
      <c r="ASM61" s="278"/>
      <c r="ASN61" s="278"/>
      <c r="ASO61" s="278"/>
      <c r="ASP61" s="278"/>
      <c r="ASQ61" s="278"/>
      <c r="ASR61" s="278"/>
      <c r="ASS61" s="278"/>
      <c r="AST61" s="278"/>
      <c r="ASU61" s="278"/>
      <c r="ASV61" s="278"/>
      <c r="ASW61" s="278"/>
      <c r="ASX61" s="278"/>
      <c r="ASY61" s="278"/>
      <c r="ASZ61" s="278"/>
      <c r="ATA61" s="278"/>
      <c r="ATB61" s="278"/>
      <c r="ATC61" s="278"/>
      <c r="ATD61" s="278"/>
      <c r="ATE61" s="278"/>
      <c r="ATF61" s="278"/>
      <c r="ATG61" s="278"/>
      <c r="ATH61" s="278"/>
      <c r="ATI61" s="278"/>
      <c r="ATJ61" s="278"/>
      <c r="ATK61" s="278"/>
      <c r="ATL61" s="278"/>
      <c r="ATM61" s="278"/>
      <c r="ATN61" s="278"/>
      <c r="ATO61" s="278"/>
      <c r="ATP61" s="278"/>
      <c r="ATQ61" s="278"/>
      <c r="ATR61" s="278"/>
      <c r="ATS61" s="278"/>
      <c r="ATT61" s="278"/>
      <c r="ATU61" s="278"/>
      <c r="ATV61" s="278"/>
      <c r="ATW61" s="278"/>
      <c r="ATX61" s="278"/>
      <c r="ATY61" s="278"/>
      <c r="ATZ61" s="278"/>
      <c r="AUA61" s="278"/>
      <c r="AUB61" s="278"/>
      <c r="AUC61" s="278"/>
      <c r="AUD61" s="278"/>
      <c r="AUE61" s="278"/>
      <c r="AUF61" s="278"/>
      <c r="AUG61" s="278"/>
      <c r="AUH61" s="278"/>
      <c r="AUI61" s="278"/>
      <c r="AUJ61" s="278"/>
      <c r="AUK61" s="278"/>
      <c r="AUL61" s="278"/>
      <c r="AUM61" s="278"/>
      <c r="AUN61" s="278"/>
      <c r="AUO61" s="278"/>
      <c r="AUP61" s="278"/>
      <c r="AUQ61" s="278"/>
      <c r="AUR61" s="278"/>
      <c r="AUS61" s="278"/>
      <c r="AUT61" s="278"/>
      <c r="AUU61" s="278"/>
      <c r="AUV61" s="278"/>
      <c r="AUW61" s="278"/>
      <c r="AUX61" s="278"/>
      <c r="AUY61" s="278"/>
      <c r="AUZ61" s="278"/>
      <c r="AVA61" s="278"/>
      <c r="AVB61" s="278"/>
      <c r="AVC61" s="278"/>
      <c r="AVD61" s="278"/>
      <c r="AVE61" s="278"/>
      <c r="AVF61" s="278"/>
      <c r="AVG61" s="278"/>
      <c r="AVH61" s="278"/>
      <c r="AVI61" s="278"/>
      <c r="AVJ61" s="278"/>
      <c r="AVK61" s="278"/>
      <c r="AVL61" s="278"/>
      <c r="AVM61" s="278"/>
      <c r="AVN61" s="278"/>
      <c r="AVO61" s="278"/>
      <c r="AVP61" s="278"/>
      <c r="AVQ61" s="278"/>
      <c r="AVR61" s="278"/>
      <c r="AVS61" s="278"/>
      <c r="AVT61" s="278"/>
      <c r="AVU61" s="278"/>
      <c r="AVV61" s="278"/>
      <c r="AVW61" s="278"/>
      <c r="AVX61" s="278"/>
      <c r="AVY61" s="278"/>
      <c r="AVZ61" s="278"/>
      <c r="AWA61" s="278"/>
      <c r="AWB61" s="278"/>
      <c r="AWC61" s="278"/>
      <c r="AWD61" s="278"/>
      <c r="AWE61" s="278"/>
      <c r="AWF61" s="278"/>
      <c r="AWG61" s="278"/>
      <c r="AWH61" s="278"/>
      <c r="AWI61" s="278"/>
      <c r="AWJ61" s="278"/>
      <c r="AWK61" s="278"/>
      <c r="AWL61" s="278"/>
      <c r="AWM61" s="278"/>
      <c r="AWN61" s="278"/>
      <c r="AWO61" s="278"/>
      <c r="AWP61" s="278"/>
      <c r="AWQ61" s="278"/>
      <c r="AWR61" s="278"/>
      <c r="AWS61" s="278"/>
      <c r="AWT61" s="278"/>
      <c r="AWU61" s="278"/>
      <c r="AWV61" s="278"/>
      <c r="AWW61" s="278"/>
      <c r="AWX61" s="278"/>
      <c r="AWY61" s="278"/>
      <c r="AWZ61" s="278"/>
      <c r="AXA61" s="278"/>
      <c r="AXB61" s="278"/>
      <c r="AXC61" s="278"/>
      <c r="AXD61" s="278"/>
      <c r="AXE61" s="278"/>
      <c r="AXF61" s="278"/>
      <c r="AXG61" s="278"/>
      <c r="AXH61" s="278"/>
      <c r="AXI61" s="278"/>
      <c r="AXJ61" s="278"/>
      <c r="AXK61" s="278"/>
      <c r="AXL61" s="278"/>
      <c r="AXM61" s="278"/>
      <c r="AXN61" s="278"/>
      <c r="AXO61" s="278"/>
      <c r="AXP61" s="278"/>
      <c r="AXQ61" s="278"/>
      <c r="AXR61" s="278"/>
      <c r="AXS61" s="278"/>
      <c r="AXT61" s="278"/>
      <c r="AXU61" s="278"/>
      <c r="AXV61" s="278"/>
      <c r="AXW61" s="278"/>
      <c r="AXX61" s="278"/>
      <c r="AXY61" s="278"/>
      <c r="AXZ61" s="278"/>
      <c r="AYA61" s="278"/>
      <c r="AYB61" s="278"/>
      <c r="AYC61" s="278"/>
      <c r="AYD61" s="278"/>
      <c r="AYE61" s="278"/>
      <c r="AYF61" s="278"/>
      <c r="AYG61" s="278"/>
      <c r="AYH61" s="278"/>
      <c r="AYI61" s="278"/>
      <c r="AYJ61" s="278"/>
      <c r="AYK61" s="278"/>
      <c r="AYL61" s="278"/>
      <c r="AYM61" s="278"/>
      <c r="AYN61" s="278"/>
      <c r="AYO61" s="278"/>
      <c r="AYP61" s="278"/>
      <c r="AYQ61" s="278"/>
      <c r="AYR61" s="278"/>
      <c r="AYS61" s="278"/>
      <c r="AYT61" s="278"/>
      <c r="AYU61" s="278"/>
      <c r="AYV61" s="278"/>
      <c r="AYW61" s="278"/>
      <c r="AYX61" s="278"/>
      <c r="AYY61" s="278"/>
      <c r="AYZ61" s="278"/>
      <c r="AZA61" s="278"/>
      <c r="AZB61" s="278"/>
      <c r="AZC61" s="278"/>
      <c r="AZD61" s="278"/>
      <c r="AZE61" s="278"/>
      <c r="AZF61" s="278"/>
      <c r="AZG61" s="278"/>
      <c r="AZH61" s="278"/>
      <c r="AZI61" s="278"/>
      <c r="AZJ61" s="278"/>
      <c r="AZK61" s="278"/>
      <c r="AZL61" s="278"/>
      <c r="AZM61" s="278"/>
      <c r="AZN61" s="278"/>
      <c r="AZO61" s="278"/>
      <c r="AZP61" s="278"/>
      <c r="AZQ61" s="278"/>
      <c r="AZR61" s="278"/>
      <c r="AZS61" s="278"/>
      <c r="AZT61" s="278"/>
      <c r="AZU61" s="278"/>
      <c r="AZV61" s="278"/>
      <c r="AZW61" s="278"/>
      <c r="AZX61" s="278"/>
      <c r="AZY61" s="278"/>
      <c r="AZZ61" s="278"/>
      <c r="BAA61" s="278"/>
      <c r="BAB61" s="278"/>
      <c r="BAC61" s="278"/>
      <c r="BAD61" s="278"/>
      <c r="BAE61" s="278"/>
      <c r="BAF61" s="278"/>
      <c r="BAG61" s="278"/>
      <c r="BAH61" s="278"/>
      <c r="BAI61" s="278"/>
      <c r="BAJ61" s="278"/>
      <c r="BAK61" s="278"/>
      <c r="BAL61" s="278"/>
      <c r="BAM61" s="278"/>
      <c r="BAN61" s="278"/>
      <c r="BAO61" s="278"/>
      <c r="BAP61" s="278"/>
      <c r="BAQ61" s="278"/>
      <c r="BAR61" s="278"/>
      <c r="BAS61" s="278"/>
      <c r="BAT61" s="278"/>
      <c r="BAU61" s="278"/>
      <c r="BAV61" s="278"/>
      <c r="BAW61" s="278"/>
      <c r="BAX61" s="278"/>
      <c r="BAY61" s="278"/>
      <c r="BAZ61" s="278"/>
      <c r="BBA61" s="278"/>
      <c r="BBB61" s="278"/>
      <c r="BBC61" s="278"/>
      <c r="BBD61" s="278"/>
      <c r="BBE61" s="278"/>
      <c r="BBF61" s="278"/>
      <c r="BBG61" s="278"/>
      <c r="BBH61" s="278"/>
      <c r="BBI61" s="278"/>
      <c r="BBJ61" s="278"/>
      <c r="BBK61" s="278"/>
      <c r="BBL61" s="278"/>
      <c r="BBM61" s="278"/>
      <c r="BBN61" s="278"/>
      <c r="BBO61" s="278"/>
      <c r="BBP61" s="278"/>
      <c r="BBQ61" s="278"/>
      <c r="BBR61" s="278"/>
      <c r="BBS61" s="278"/>
      <c r="BBT61" s="278"/>
      <c r="BBU61" s="278"/>
      <c r="BBV61" s="278"/>
      <c r="BBW61" s="278"/>
      <c r="BBX61" s="278"/>
      <c r="BBY61" s="278"/>
      <c r="BBZ61" s="278"/>
      <c r="BCA61" s="278"/>
      <c r="BCB61" s="278"/>
      <c r="BCC61" s="278"/>
      <c r="BCD61" s="278"/>
      <c r="BCE61" s="278"/>
      <c r="BCF61" s="278"/>
      <c r="BCG61" s="278"/>
      <c r="BCH61" s="278"/>
      <c r="BCI61" s="278"/>
      <c r="BCJ61" s="278"/>
      <c r="BCK61" s="278"/>
      <c r="BCL61" s="278"/>
      <c r="BCM61" s="278"/>
      <c r="BCN61" s="278"/>
      <c r="BCO61" s="278"/>
      <c r="BCP61" s="278"/>
      <c r="BCQ61" s="278"/>
      <c r="BCR61" s="278"/>
      <c r="BCS61" s="278"/>
      <c r="BCT61" s="278"/>
      <c r="BCU61" s="278"/>
      <c r="BCV61" s="278"/>
      <c r="BCW61" s="278"/>
      <c r="BCX61" s="278"/>
      <c r="BCY61" s="278"/>
      <c r="BCZ61" s="278"/>
      <c r="BDA61" s="278"/>
      <c r="BDB61" s="278"/>
      <c r="BDC61" s="278"/>
      <c r="BDD61" s="278"/>
      <c r="BDE61" s="278"/>
      <c r="BDF61" s="278"/>
      <c r="BDG61" s="278"/>
      <c r="BDH61" s="278"/>
      <c r="BDI61" s="278"/>
      <c r="BDJ61" s="278"/>
      <c r="BDK61" s="278"/>
      <c r="BDL61" s="278"/>
      <c r="BDM61" s="278"/>
      <c r="BDN61" s="278"/>
      <c r="BDO61" s="278"/>
      <c r="BDP61" s="278"/>
      <c r="BDQ61" s="278"/>
      <c r="BDR61" s="278"/>
      <c r="BDS61" s="278"/>
      <c r="BDT61" s="278"/>
      <c r="BDU61" s="278"/>
      <c r="BDV61" s="278"/>
      <c r="BDW61" s="278"/>
      <c r="BDX61" s="278"/>
      <c r="BDY61" s="278"/>
      <c r="BDZ61" s="278"/>
      <c r="BEA61" s="278"/>
      <c r="BEB61" s="278"/>
      <c r="BEC61" s="278"/>
      <c r="BED61" s="278"/>
      <c r="BEE61" s="278"/>
      <c r="BEF61" s="278"/>
      <c r="BEG61" s="278"/>
      <c r="BEH61" s="278"/>
      <c r="BEI61" s="278"/>
      <c r="BEJ61" s="278"/>
      <c r="BEK61" s="278"/>
      <c r="BEL61" s="278"/>
      <c r="BEM61" s="278"/>
      <c r="BEN61" s="278"/>
      <c r="BEO61" s="278"/>
      <c r="BEP61" s="278"/>
      <c r="BEQ61" s="278"/>
      <c r="BER61" s="278"/>
      <c r="BES61" s="278"/>
      <c r="BET61" s="278"/>
      <c r="BEU61" s="278"/>
      <c r="BEV61" s="278"/>
      <c r="BEW61" s="278"/>
      <c r="BEX61" s="278"/>
      <c r="BEY61" s="278"/>
      <c r="BEZ61" s="278"/>
      <c r="BFA61" s="278"/>
      <c r="BFB61" s="278"/>
      <c r="BFC61" s="278"/>
      <c r="BFD61" s="278"/>
      <c r="BFE61" s="278"/>
      <c r="BFF61" s="278"/>
      <c r="BFG61" s="278"/>
      <c r="BFH61" s="278"/>
      <c r="BFI61" s="278"/>
      <c r="BFJ61" s="278"/>
      <c r="BFK61" s="278"/>
      <c r="BFL61" s="278"/>
      <c r="BFM61" s="278"/>
      <c r="BFN61" s="278"/>
      <c r="BFO61" s="278"/>
      <c r="BFP61" s="278"/>
      <c r="BFQ61" s="278"/>
      <c r="BFR61" s="278"/>
      <c r="BFS61" s="278"/>
      <c r="BFT61" s="278"/>
      <c r="BFU61" s="278"/>
      <c r="BFV61" s="278"/>
      <c r="BFW61" s="278"/>
      <c r="BFX61" s="278"/>
      <c r="BFY61" s="278"/>
      <c r="BFZ61" s="278"/>
      <c r="BGA61" s="278"/>
      <c r="BGB61" s="278"/>
      <c r="BGC61" s="278"/>
      <c r="BGD61" s="278"/>
      <c r="BGE61" s="278"/>
      <c r="BGF61" s="278"/>
      <c r="BGG61" s="278"/>
      <c r="BGH61" s="278"/>
      <c r="BGI61" s="278"/>
      <c r="BGJ61" s="278"/>
      <c r="BGK61" s="278"/>
      <c r="BGL61" s="278"/>
      <c r="BGM61" s="278"/>
      <c r="BGN61" s="278"/>
      <c r="BGO61" s="278"/>
      <c r="BGP61" s="278"/>
      <c r="BGQ61" s="278"/>
      <c r="BGR61" s="278"/>
      <c r="BGS61" s="278"/>
      <c r="BGT61" s="278"/>
      <c r="BGU61" s="278"/>
      <c r="BGV61" s="278"/>
      <c r="BGW61" s="278"/>
      <c r="BGX61" s="278"/>
      <c r="BGY61" s="278"/>
      <c r="BGZ61" s="278"/>
      <c r="BHA61" s="278"/>
      <c r="BHB61" s="278"/>
      <c r="BHC61" s="278"/>
      <c r="BHD61" s="278"/>
      <c r="BHE61" s="278"/>
      <c r="BHF61" s="278"/>
      <c r="BHG61" s="278"/>
      <c r="BHH61" s="278"/>
      <c r="BHI61" s="278"/>
      <c r="BHJ61" s="278"/>
      <c r="BHK61" s="278"/>
      <c r="BHL61" s="278"/>
      <c r="BHM61" s="278"/>
      <c r="BHN61" s="278"/>
      <c r="BHO61" s="278"/>
      <c r="BHP61" s="278"/>
      <c r="BHQ61" s="278"/>
      <c r="BHR61" s="278"/>
      <c r="BHS61" s="278"/>
      <c r="BHT61" s="278"/>
      <c r="BHU61" s="278"/>
      <c r="BHV61" s="278"/>
      <c r="BHW61" s="278"/>
      <c r="BHX61" s="278"/>
      <c r="BHY61" s="278"/>
      <c r="BHZ61" s="278"/>
      <c r="BIA61" s="278"/>
      <c r="BIB61" s="278"/>
      <c r="BIC61" s="278"/>
      <c r="BID61" s="278"/>
      <c r="BIE61" s="278"/>
      <c r="BIF61" s="278"/>
      <c r="BIG61" s="278"/>
      <c r="BIH61" s="278"/>
      <c r="BII61" s="278"/>
      <c r="BIJ61" s="278"/>
      <c r="BIK61" s="278"/>
      <c r="BIL61" s="278"/>
      <c r="BIM61" s="278"/>
      <c r="BIN61" s="278"/>
      <c r="BIO61" s="278"/>
      <c r="BIP61" s="278"/>
      <c r="BIQ61" s="278"/>
      <c r="BIR61" s="278"/>
      <c r="BIS61" s="278"/>
      <c r="BIT61" s="278"/>
      <c r="BIU61" s="278"/>
      <c r="BIV61" s="278"/>
      <c r="BIW61" s="278"/>
      <c r="BIX61" s="278"/>
      <c r="BIY61" s="278"/>
      <c r="BIZ61" s="278"/>
      <c r="BJA61" s="278"/>
      <c r="BJB61" s="278"/>
      <c r="BJC61" s="278"/>
      <c r="BJD61" s="278"/>
      <c r="BJE61" s="278"/>
      <c r="BJF61" s="278"/>
      <c r="BJG61" s="278"/>
      <c r="BJH61" s="278"/>
      <c r="BJI61" s="278"/>
      <c r="BJJ61" s="278"/>
      <c r="BJK61" s="278"/>
      <c r="BJL61" s="278"/>
      <c r="BJM61" s="278"/>
      <c r="BJN61" s="278"/>
      <c r="BJO61" s="278"/>
      <c r="BJP61" s="278"/>
      <c r="BJQ61" s="278"/>
      <c r="BJR61" s="278"/>
      <c r="BJS61" s="278"/>
      <c r="BJT61" s="278"/>
      <c r="BJU61" s="278"/>
      <c r="BJV61" s="278"/>
      <c r="BJW61" s="278"/>
      <c r="BJX61" s="278"/>
      <c r="BJY61" s="278"/>
      <c r="BJZ61" s="278"/>
      <c r="BKA61" s="278"/>
      <c r="BKB61" s="278"/>
      <c r="BKC61" s="278"/>
      <c r="BKD61" s="278"/>
      <c r="BKE61" s="278"/>
      <c r="BKF61" s="278"/>
      <c r="BKG61" s="278"/>
      <c r="BKH61" s="278"/>
      <c r="BKI61" s="278"/>
      <c r="BKJ61" s="278"/>
      <c r="BKK61" s="278"/>
      <c r="BKL61" s="278"/>
      <c r="BKM61" s="278"/>
      <c r="BKN61" s="278"/>
      <c r="BKO61" s="278"/>
      <c r="BKP61" s="278"/>
      <c r="BKQ61" s="278"/>
      <c r="BKR61" s="278"/>
      <c r="BKS61" s="278"/>
      <c r="BKT61" s="278"/>
      <c r="BKU61" s="278"/>
      <c r="BKV61" s="278"/>
      <c r="BKW61" s="278"/>
      <c r="BKX61" s="278"/>
      <c r="BKY61" s="278"/>
      <c r="BKZ61" s="278"/>
      <c r="BLA61" s="278"/>
      <c r="BLB61" s="278"/>
      <c r="BLC61" s="278"/>
      <c r="BLD61" s="278"/>
      <c r="BLE61" s="278"/>
      <c r="BLF61" s="278"/>
      <c r="BLG61" s="278"/>
      <c r="BLH61" s="278"/>
      <c r="BLI61" s="278"/>
      <c r="BLJ61" s="278"/>
      <c r="BLK61" s="278"/>
      <c r="BLL61" s="278"/>
      <c r="BLM61" s="278"/>
      <c r="BLN61" s="278"/>
      <c r="BLO61" s="278"/>
      <c r="BLP61" s="278"/>
      <c r="BLQ61" s="278"/>
      <c r="BLR61" s="278"/>
      <c r="BLS61" s="278"/>
      <c r="BLT61" s="278"/>
      <c r="BLU61" s="278"/>
      <c r="BLV61" s="278"/>
      <c r="BLW61" s="278"/>
      <c r="BLX61" s="278"/>
      <c r="BLY61" s="278"/>
      <c r="BLZ61" s="278"/>
      <c r="BMA61" s="278"/>
      <c r="BMB61" s="278"/>
      <c r="BMC61" s="278"/>
      <c r="BMD61" s="278"/>
      <c r="BME61" s="278"/>
      <c r="BMF61" s="278"/>
      <c r="BMG61" s="278"/>
      <c r="BMH61" s="278"/>
      <c r="BMI61" s="278"/>
      <c r="BMJ61" s="278"/>
      <c r="BMK61" s="278"/>
      <c r="BML61" s="278"/>
      <c r="BMM61" s="278"/>
      <c r="BMN61" s="278"/>
      <c r="BMO61" s="278"/>
      <c r="BMP61" s="278"/>
      <c r="BMQ61" s="278"/>
      <c r="BMR61" s="278"/>
      <c r="BMS61" s="278"/>
      <c r="BMT61" s="278"/>
      <c r="BMU61" s="278"/>
      <c r="BMV61" s="278"/>
      <c r="BMW61" s="278"/>
      <c r="BMX61" s="278"/>
      <c r="BMY61" s="278"/>
      <c r="BMZ61" s="278"/>
      <c r="BNA61" s="278"/>
      <c r="BNB61" s="278"/>
      <c r="BNC61" s="278"/>
      <c r="BND61" s="278"/>
      <c r="BNE61" s="278"/>
      <c r="BNF61" s="278"/>
      <c r="BNG61" s="278"/>
      <c r="BNH61" s="278"/>
      <c r="BNI61" s="278"/>
      <c r="BNJ61" s="278"/>
      <c r="BNK61" s="278"/>
      <c r="BNL61" s="278"/>
      <c r="BNM61" s="278"/>
      <c r="BNN61" s="278"/>
      <c r="BNO61" s="278"/>
      <c r="BNP61" s="278"/>
      <c r="BNQ61" s="278"/>
      <c r="BNR61" s="278"/>
      <c r="BNS61" s="278"/>
      <c r="BNT61" s="278"/>
      <c r="BNU61" s="278"/>
      <c r="BNV61" s="278"/>
      <c r="BNW61" s="278"/>
      <c r="BNX61" s="278"/>
      <c r="BNY61" s="278"/>
      <c r="BNZ61" s="278"/>
      <c r="BOA61" s="278"/>
      <c r="BOB61" s="278"/>
      <c r="BOC61" s="278"/>
      <c r="BOD61" s="278"/>
      <c r="BOE61" s="278"/>
      <c r="BOF61" s="278"/>
      <c r="BOG61" s="278"/>
      <c r="BOH61" s="278"/>
      <c r="BOI61" s="278"/>
      <c r="BOJ61" s="278"/>
      <c r="BOK61" s="278"/>
      <c r="BOL61" s="278"/>
      <c r="BOM61" s="278"/>
      <c r="BON61" s="278"/>
      <c r="BOO61" s="278"/>
      <c r="BOP61" s="278"/>
      <c r="BOQ61" s="278"/>
      <c r="BOR61" s="278"/>
      <c r="BOS61" s="278"/>
      <c r="BOT61" s="278"/>
      <c r="BOU61" s="278"/>
      <c r="BOV61" s="278"/>
      <c r="BOW61" s="278"/>
      <c r="BOX61" s="278"/>
      <c r="BOY61" s="278"/>
      <c r="BOZ61" s="278"/>
      <c r="BPA61" s="278"/>
      <c r="BPB61" s="278"/>
      <c r="BPC61" s="278"/>
      <c r="BPD61" s="278"/>
      <c r="BPE61" s="278"/>
      <c r="BPF61" s="278"/>
      <c r="BPG61" s="278"/>
      <c r="BPH61" s="278"/>
      <c r="BPI61" s="278"/>
      <c r="BPJ61" s="278"/>
      <c r="BPK61" s="278"/>
      <c r="BPL61" s="278"/>
      <c r="BPM61" s="278"/>
      <c r="BPN61" s="278"/>
      <c r="BPO61" s="278"/>
      <c r="BPP61" s="278"/>
      <c r="BPQ61" s="278"/>
      <c r="BPR61" s="278"/>
      <c r="BPS61" s="278"/>
      <c r="BPT61" s="278"/>
      <c r="BPU61" s="278"/>
      <c r="BPV61" s="278"/>
      <c r="BPW61" s="278"/>
      <c r="BPX61" s="278"/>
      <c r="BPY61" s="278"/>
      <c r="BPZ61" s="278"/>
      <c r="BQA61" s="278"/>
      <c r="BQB61" s="278"/>
      <c r="BQC61" s="278"/>
      <c r="BQD61" s="278"/>
      <c r="BQE61" s="278"/>
      <c r="BQF61" s="278"/>
      <c r="BQG61" s="278"/>
      <c r="BQH61" s="278"/>
      <c r="BQI61" s="278"/>
      <c r="BQJ61" s="278"/>
      <c r="BQK61" s="278"/>
      <c r="BQL61" s="278"/>
      <c r="BQM61" s="278"/>
      <c r="BQN61" s="278"/>
      <c r="BQO61" s="278"/>
      <c r="BQP61" s="278"/>
      <c r="BQQ61" s="278"/>
      <c r="BQR61" s="278"/>
      <c r="BQS61" s="278"/>
      <c r="BQT61" s="278"/>
      <c r="BQU61" s="278"/>
      <c r="BQV61" s="278"/>
      <c r="BQW61" s="278"/>
      <c r="BQX61" s="278"/>
      <c r="BQY61" s="278"/>
      <c r="BQZ61" s="278"/>
      <c r="BRA61" s="278"/>
      <c r="BRB61" s="278"/>
      <c r="BRC61" s="278"/>
      <c r="BRD61" s="278"/>
      <c r="BRE61" s="278"/>
      <c r="BRF61" s="278"/>
      <c r="BRG61" s="278"/>
      <c r="BRH61" s="278"/>
      <c r="BRI61" s="278"/>
      <c r="BRJ61" s="278"/>
      <c r="BRK61" s="278"/>
      <c r="BRL61" s="278"/>
      <c r="BRM61" s="278"/>
      <c r="BRN61" s="278"/>
      <c r="BRO61" s="278"/>
      <c r="BRP61" s="278"/>
      <c r="BRQ61" s="278"/>
      <c r="BRR61" s="278"/>
      <c r="BRS61" s="278"/>
      <c r="BRT61" s="278"/>
      <c r="BRU61" s="278"/>
      <c r="BRV61" s="278"/>
      <c r="BRW61" s="278"/>
      <c r="BRX61" s="278"/>
      <c r="BRY61" s="278"/>
      <c r="BRZ61" s="278"/>
      <c r="BSA61" s="278"/>
      <c r="BSB61" s="278"/>
      <c r="BSC61" s="278"/>
      <c r="BSD61" s="278"/>
      <c r="BSE61" s="278"/>
      <c r="BSF61" s="278"/>
      <c r="BSG61" s="278"/>
      <c r="BSH61" s="278"/>
      <c r="BSI61" s="278"/>
      <c r="BSJ61" s="278"/>
      <c r="BSK61" s="278"/>
      <c r="BSL61" s="278"/>
      <c r="BSM61" s="278"/>
      <c r="BSN61" s="278"/>
      <c r="BSO61" s="278"/>
      <c r="BSP61" s="278"/>
      <c r="BSQ61" s="278"/>
      <c r="BSR61" s="278"/>
      <c r="BSS61" s="278"/>
      <c r="BST61" s="278"/>
      <c r="BSU61" s="278"/>
      <c r="BSV61" s="278"/>
      <c r="BSW61" s="278"/>
      <c r="BSX61" s="278"/>
      <c r="BSY61" s="278"/>
      <c r="BSZ61" s="278"/>
      <c r="BTA61" s="278"/>
      <c r="BTB61" s="278"/>
      <c r="BTC61" s="278"/>
      <c r="BTD61" s="278"/>
      <c r="BTE61" s="278"/>
      <c r="BTF61" s="278"/>
      <c r="BTG61" s="278"/>
      <c r="BTH61" s="278"/>
      <c r="BTI61" s="278"/>
      <c r="BTJ61" s="278"/>
      <c r="BTK61" s="278"/>
      <c r="BTL61" s="278"/>
      <c r="BTM61" s="278"/>
      <c r="BTN61" s="278"/>
      <c r="BTO61" s="278"/>
      <c r="BTP61" s="278"/>
      <c r="BTQ61" s="278"/>
      <c r="BTR61" s="278"/>
      <c r="BTS61" s="278"/>
      <c r="BTT61" s="278"/>
      <c r="BTU61" s="278"/>
      <c r="BTV61" s="278"/>
      <c r="BTW61" s="278"/>
      <c r="BTX61" s="278"/>
      <c r="BTY61" s="278"/>
      <c r="BTZ61" s="278"/>
      <c r="BUA61" s="278"/>
      <c r="BUB61" s="278"/>
      <c r="BUC61" s="278"/>
      <c r="BUD61" s="278"/>
      <c r="BUE61" s="278"/>
      <c r="BUF61" s="278"/>
      <c r="BUG61" s="278"/>
      <c r="BUH61" s="278"/>
      <c r="BUI61" s="278"/>
      <c r="BUJ61" s="278"/>
      <c r="BUK61" s="278"/>
      <c r="BUL61" s="278"/>
      <c r="BUM61" s="278"/>
      <c r="BUN61" s="278"/>
      <c r="BUO61" s="278"/>
      <c r="BUP61" s="278"/>
      <c r="BUQ61" s="278"/>
      <c r="BUR61" s="278"/>
      <c r="BUS61" s="278"/>
      <c r="BUT61" s="278"/>
      <c r="BUU61" s="278"/>
      <c r="BUV61" s="278"/>
      <c r="BUW61" s="278"/>
      <c r="BUX61" s="278"/>
      <c r="BUY61" s="278"/>
      <c r="BUZ61" s="278"/>
      <c r="BVA61" s="278"/>
      <c r="BVB61" s="278"/>
      <c r="BVC61" s="278"/>
      <c r="BVD61" s="278"/>
      <c r="BVE61" s="278"/>
      <c r="BVF61" s="278"/>
      <c r="BVG61" s="278"/>
      <c r="BVH61" s="278"/>
      <c r="BVI61" s="278"/>
      <c r="BVJ61" s="278"/>
      <c r="BVK61" s="278"/>
      <c r="BVL61" s="278"/>
      <c r="BVM61" s="278"/>
      <c r="BVN61" s="278"/>
      <c r="BVO61" s="278"/>
      <c r="BVP61" s="278"/>
      <c r="BVQ61" s="278"/>
      <c r="BVR61" s="278"/>
      <c r="BVS61" s="278"/>
      <c r="BVT61" s="278"/>
      <c r="BVU61" s="278"/>
      <c r="BVV61" s="278"/>
      <c r="BVW61" s="278"/>
      <c r="BVX61" s="278"/>
      <c r="BVY61" s="278"/>
      <c r="BVZ61" s="278"/>
      <c r="BWA61" s="278"/>
      <c r="BWB61" s="278"/>
      <c r="BWC61" s="278"/>
      <c r="BWD61" s="278"/>
      <c r="BWE61" s="278"/>
      <c r="BWF61" s="278"/>
      <c r="BWG61" s="278"/>
      <c r="BWH61" s="278"/>
      <c r="BWI61" s="278"/>
      <c r="BWJ61" s="278"/>
      <c r="BWK61" s="278"/>
      <c r="BWL61" s="278"/>
      <c r="BWM61" s="278"/>
      <c r="BWN61" s="278"/>
      <c r="BWO61" s="278"/>
      <c r="BWP61" s="278"/>
      <c r="BWQ61" s="278"/>
      <c r="BWR61" s="278"/>
      <c r="BWS61" s="278"/>
      <c r="BWT61" s="278"/>
      <c r="BWU61" s="278"/>
      <c r="BWV61" s="278"/>
      <c r="BWW61" s="278"/>
      <c r="BWX61" s="278"/>
      <c r="BWY61" s="278"/>
      <c r="BWZ61" s="278"/>
      <c r="BXA61" s="278"/>
      <c r="BXB61" s="278"/>
      <c r="BXC61" s="278"/>
      <c r="BXD61" s="278"/>
      <c r="BXE61" s="278"/>
      <c r="BXF61" s="278"/>
      <c r="BXG61" s="278"/>
      <c r="BXH61" s="278"/>
      <c r="BXI61" s="278"/>
      <c r="BXJ61" s="278"/>
      <c r="BXK61" s="278"/>
      <c r="BXL61" s="278"/>
      <c r="BXM61" s="278"/>
      <c r="BXN61" s="278"/>
      <c r="BXO61" s="278"/>
      <c r="BXP61" s="278"/>
      <c r="BXQ61" s="278"/>
      <c r="BXR61" s="278"/>
      <c r="BXS61" s="278"/>
      <c r="BXT61" s="278"/>
      <c r="BXU61" s="278"/>
      <c r="BXV61" s="278"/>
      <c r="BXW61" s="278"/>
      <c r="BXX61" s="278"/>
      <c r="BXY61" s="278"/>
      <c r="BXZ61" s="278"/>
      <c r="BYA61" s="278"/>
      <c r="BYB61" s="278"/>
      <c r="BYC61" s="278"/>
      <c r="BYD61" s="278"/>
      <c r="BYE61" s="278"/>
      <c r="BYF61" s="278"/>
      <c r="BYG61" s="278"/>
      <c r="BYH61" s="278"/>
      <c r="BYI61" s="278"/>
      <c r="BYJ61" s="278"/>
      <c r="BYK61" s="278"/>
      <c r="BYL61" s="278"/>
      <c r="BYM61" s="278"/>
      <c r="BYN61" s="278"/>
      <c r="BYO61" s="278"/>
      <c r="BYP61" s="278"/>
      <c r="BYQ61" s="278"/>
      <c r="BYR61" s="278"/>
      <c r="BYS61" s="278"/>
      <c r="BYT61" s="278"/>
      <c r="BYU61" s="278"/>
      <c r="BYV61" s="278"/>
      <c r="BYW61" s="278"/>
      <c r="BYX61" s="278"/>
      <c r="BYY61" s="278"/>
      <c r="BYZ61" s="278"/>
      <c r="BZA61" s="278"/>
      <c r="BZB61" s="278"/>
      <c r="BZC61" s="278"/>
      <c r="BZD61" s="278"/>
      <c r="BZE61" s="278"/>
      <c r="BZF61" s="278"/>
      <c r="BZG61" s="278"/>
      <c r="BZH61" s="278"/>
      <c r="BZI61" s="278"/>
      <c r="BZJ61" s="278"/>
      <c r="BZK61" s="278"/>
      <c r="BZL61" s="278"/>
      <c r="BZM61" s="278"/>
      <c r="BZN61" s="278"/>
      <c r="BZO61" s="278"/>
      <c r="BZP61" s="278"/>
      <c r="BZQ61" s="278"/>
      <c r="BZR61" s="278"/>
      <c r="BZS61" s="278"/>
      <c r="BZT61" s="278"/>
      <c r="BZU61" s="278"/>
      <c r="BZV61" s="278"/>
      <c r="BZW61" s="278"/>
      <c r="BZX61" s="278"/>
      <c r="BZY61" s="278"/>
      <c r="BZZ61" s="278"/>
      <c r="CAA61" s="278"/>
      <c r="CAB61" s="278"/>
      <c r="CAC61" s="278"/>
      <c r="CAD61" s="278"/>
      <c r="CAE61" s="278"/>
      <c r="CAF61" s="278"/>
      <c r="CAG61" s="278"/>
      <c r="CAH61" s="278"/>
      <c r="CAI61" s="278"/>
      <c r="CAJ61" s="278"/>
      <c r="CAK61" s="278"/>
      <c r="CAL61" s="278"/>
      <c r="CAM61" s="278"/>
      <c r="CAN61" s="278"/>
      <c r="CAO61" s="278"/>
      <c r="CAP61" s="278"/>
      <c r="CAQ61" s="278"/>
      <c r="CAR61" s="278"/>
      <c r="CAS61" s="278"/>
      <c r="CAT61" s="278"/>
      <c r="CAU61" s="278"/>
      <c r="CAV61" s="278"/>
      <c r="CAW61" s="278"/>
      <c r="CAX61" s="278"/>
      <c r="CAY61" s="278"/>
      <c r="CAZ61" s="278"/>
      <c r="CBA61" s="278"/>
      <c r="CBB61" s="278"/>
      <c r="CBC61" s="278"/>
      <c r="CBD61" s="278"/>
      <c r="CBE61" s="278"/>
      <c r="CBF61" s="278"/>
      <c r="CBG61" s="278"/>
      <c r="CBH61" s="278"/>
      <c r="CBI61" s="278"/>
      <c r="CBJ61" s="278"/>
      <c r="CBK61" s="278"/>
      <c r="CBL61" s="278"/>
      <c r="CBM61" s="278"/>
      <c r="CBN61" s="278"/>
      <c r="CBO61" s="278"/>
      <c r="CBP61" s="278"/>
      <c r="CBQ61" s="278"/>
      <c r="CBR61" s="278"/>
      <c r="CBS61" s="278"/>
      <c r="CBT61" s="278"/>
      <c r="CBU61" s="278"/>
      <c r="CBV61" s="278"/>
      <c r="CBW61" s="278"/>
      <c r="CBX61" s="278"/>
      <c r="CBY61" s="278"/>
      <c r="CBZ61" s="278"/>
      <c r="CCA61" s="278"/>
      <c r="CCB61" s="278"/>
      <c r="CCC61" s="278"/>
      <c r="CCD61" s="278"/>
      <c r="CCE61" s="278"/>
      <c r="CCF61" s="278"/>
      <c r="CCG61" s="278"/>
      <c r="CCH61" s="278"/>
      <c r="CCI61" s="278"/>
      <c r="CCJ61" s="278"/>
      <c r="CCK61" s="278"/>
      <c r="CCL61" s="278"/>
      <c r="CCM61" s="278"/>
      <c r="CCN61" s="278"/>
      <c r="CCO61" s="278"/>
      <c r="CCP61" s="278"/>
      <c r="CCQ61" s="278"/>
      <c r="CCR61" s="278"/>
      <c r="CCS61" s="278"/>
      <c r="CCT61" s="278"/>
      <c r="CCU61" s="278"/>
      <c r="CCV61" s="278"/>
      <c r="CCW61" s="278"/>
      <c r="CCX61" s="278"/>
      <c r="CCY61" s="278"/>
      <c r="CCZ61" s="278"/>
      <c r="CDA61" s="278"/>
      <c r="CDB61" s="278"/>
      <c r="CDC61" s="278"/>
      <c r="CDD61" s="278"/>
      <c r="CDE61" s="278"/>
      <c r="CDF61" s="278"/>
      <c r="CDG61" s="278"/>
      <c r="CDH61" s="278"/>
      <c r="CDI61" s="278"/>
      <c r="CDJ61" s="278"/>
      <c r="CDK61" s="278"/>
      <c r="CDL61" s="278"/>
      <c r="CDM61" s="278"/>
      <c r="CDN61" s="278"/>
      <c r="CDO61" s="278"/>
      <c r="CDP61" s="278"/>
      <c r="CDQ61" s="278"/>
      <c r="CDR61" s="278"/>
      <c r="CDS61" s="278"/>
      <c r="CDT61" s="278"/>
      <c r="CDU61" s="278"/>
      <c r="CDV61" s="278"/>
      <c r="CDW61" s="278"/>
      <c r="CDX61" s="278"/>
      <c r="CDY61" s="278"/>
      <c r="CDZ61" s="278"/>
      <c r="CEA61" s="278"/>
      <c r="CEB61" s="278"/>
      <c r="CEC61" s="278"/>
      <c r="CED61" s="278"/>
      <c r="CEE61" s="278"/>
      <c r="CEF61" s="278"/>
      <c r="CEG61" s="278"/>
      <c r="CEH61" s="278"/>
      <c r="CEI61" s="278"/>
      <c r="CEJ61" s="278"/>
      <c r="CEK61" s="278"/>
      <c r="CEL61" s="278"/>
      <c r="CEM61" s="278"/>
      <c r="CEN61" s="278"/>
      <c r="CEO61" s="278"/>
      <c r="CEP61" s="278"/>
      <c r="CEQ61" s="278"/>
      <c r="CER61" s="278"/>
      <c r="CES61" s="278"/>
      <c r="CET61" s="278"/>
      <c r="CEU61" s="278"/>
      <c r="CEV61" s="278"/>
      <c r="CEW61" s="278"/>
      <c r="CEX61" s="278"/>
      <c r="CEY61" s="278"/>
      <c r="CEZ61" s="278"/>
      <c r="CFA61" s="278"/>
      <c r="CFB61" s="278"/>
      <c r="CFC61" s="278"/>
      <c r="CFD61" s="278"/>
      <c r="CFE61" s="278"/>
      <c r="CFF61" s="278"/>
      <c r="CFG61" s="278"/>
      <c r="CFH61" s="278"/>
      <c r="CFI61" s="278"/>
      <c r="CFJ61" s="278"/>
      <c r="CFK61" s="278"/>
      <c r="CFL61" s="278"/>
      <c r="CFM61" s="278"/>
      <c r="CFN61" s="278"/>
      <c r="CFO61" s="278"/>
      <c r="CFP61" s="278"/>
      <c r="CFQ61" s="278"/>
      <c r="CFR61" s="278"/>
      <c r="CFS61" s="278"/>
      <c r="CFT61" s="278"/>
      <c r="CFU61" s="278"/>
      <c r="CFV61" s="278"/>
      <c r="CFW61" s="278"/>
      <c r="CFX61" s="278"/>
      <c r="CFY61" s="278"/>
      <c r="CFZ61" s="278"/>
      <c r="CGA61" s="278"/>
      <c r="CGB61" s="278"/>
      <c r="CGC61" s="278"/>
      <c r="CGD61" s="278"/>
      <c r="CGE61" s="278"/>
      <c r="CGF61" s="278"/>
      <c r="CGG61" s="278"/>
      <c r="CGH61" s="278"/>
      <c r="CGI61" s="278"/>
      <c r="CGJ61" s="278"/>
      <c r="CGK61" s="278"/>
      <c r="CGL61" s="278"/>
      <c r="CGM61" s="278"/>
      <c r="CGN61" s="278"/>
      <c r="CGO61" s="278"/>
      <c r="CGP61" s="278"/>
      <c r="CGQ61" s="278"/>
      <c r="CGR61" s="278"/>
      <c r="CGS61" s="278"/>
      <c r="CGT61" s="278"/>
      <c r="CGU61" s="278"/>
      <c r="CGV61" s="278"/>
      <c r="CGW61" s="278"/>
      <c r="CGX61" s="278"/>
      <c r="CGY61" s="278"/>
      <c r="CGZ61" s="278"/>
      <c r="CHA61" s="278"/>
      <c r="CHB61" s="278"/>
      <c r="CHC61" s="278"/>
      <c r="CHD61" s="278"/>
      <c r="CHE61" s="278"/>
      <c r="CHF61" s="278"/>
      <c r="CHG61" s="278"/>
      <c r="CHH61" s="278"/>
      <c r="CHI61" s="278"/>
      <c r="CHJ61" s="278"/>
      <c r="CHK61" s="278"/>
      <c r="CHL61" s="278"/>
      <c r="CHM61" s="278"/>
      <c r="CHN61" s="278"/>
      <c r="CHO61" s="278"/>
      <c r="CHP61" s="278"/>
      <c r="CHQ61" s="278"/>
      <c r="CHR61" s="278"/>
      <c r="CHS61" s="278"/>
      <c r="CHT61" s="278"/>
      <c r="CHU61" s="278"/>
      <c r="CHV61" s="278"/>
      <c r="CHW61" s="278"/>
      <c r="CHX61" s="278"/>
      <c r="CHY61" s="278"/>
      <c r="CHZ61" s="278"/>
      <c r="CIA61" s="278"/>
      <c r="CIB61" s="278"/>
      <c r="CIC61" s="278"/>
      <c r="CID61" s="278"/>
      <c r="CIE61" s="278"/>
      <c r="CIF61" s="278"/>
      <c r="CIG61" s="278"/>
      <c r="CIH61" s="278"/>
      <c r="CII61" s="278"/>
      <c r="CIJ61" s="278"/>
      <c r="CIK61" s="278"/>
      <c r="CIL61" s="278"/>
      <c r="CIM61" s="278"/>
      <c r="CIN61" s="278"/>
      <c r="CIO61" s="278"/>
      <c r="CIP61" s="278"/>
      <c r="CIQ61" s="278"/>
      <c r="CIR61" s="278"/>
      <c r="CIS61" s="278"/>
      <c r="CIT61" s="278"/>
      <c r="CIU61" s="278"/>
      <c r="CIV61" s="278"/>
      <c r="CIW61" s="278"/>
      <c r="CIX61" s="278"/>
      <c r="CIY61" s="278"/>
      <c r="CIZ61" s="278"/>
      <c r="CJA61" s="278"/>
      <c r="CJB61" s="278"/>
      <c r="CJC61" s="278"/>
      <c r="CJD61" s="278"/>
      <c r="CJE61" s="278"/>
      <c r="CJF61" s="278"/>
      <c r="CJG61" s="278"/>
      <c r="CJH61" s="278"/>
      <c r="CJI61" s="278"/>
      <c r="CJJ61" s="278"/>
      <c r="CJK61" s="278"/>
      <c r="CJL61" s="278"/>
      <c r="CJM61" s="278"/>
      <c r="CJN61" s="278"/>
      <c r="CJO61" s="278"/>
      <c r="CJP61" s="278"/>
      <c r="CJQ61" s="278"/>
      <c r="CJR61" s="278"/>
      <c r="CJS61" s="278"/>
      <c r="CJT61" s="278"/>
      <c r="CJU61" s="278"/>
      <c r="CJV61" s="278"/>
      <c r="CJW61" s="278"/>
      <c r="CJX61" s="278"/>
      <c r="CJY61" s="278"/>
      <c r="CJZ61" s="278"/>
      <c r="CKA61" s="278"/>
      <c r="CKB61" s="278"/>
      <c r="CKC61" s="278"/>
      <c r="CKD61" s="278"/>
      <c r="CKE61" s="278"/>
      <c r="CKF61" s="278"/>
      <c r="CKG61" s="278"/>
      <c r="CKH61" s="278"/>
      <c r="CKI61" s="278"/>
      <c r="CKJ61" s="278"/>
      <c r="CKK61" s="278"/>
      <c r="CKL61" s="278"/>
      <c r="CKM61" s="278"/>
      <c r="CKN61" s="278"/>
      <c r="CKO61" s="278"/>
      <c r="CKP61" s="278"/>
      <c r="CKQ61" s="278"/>
      <c r="CKR61" s="278"/>
      <c r="CKS61" s="278"/>
      <c r="CKT61" s="278"/>
      <c r="CKU61" s="278"/>
      <c r="CKV61" s="278"/>
      <c r="CKW61" s="278"/>
      <c r="CKX61" s="278"/>
      <c r="CKY61" s="278"/>
      <c r="CKZ61" s="278"/>
      <c r="CLA61" s="278"/>
      <c r="CLB61" s="278"/>
      <c r="CLC61" s="278"/>
      <c r="CLD61" s="278"/>
      <c r="CLE61" s="278"/>
      <c r="CLF61" s="278"/>
      <c r="CLG61" s="278"/>
      <c r="CLH61" s="278"/>
      <c r="CLI61" s="278"/>
      <c r="CLJ61" s="278"/>
      <c r="CLK61" s="278"/>
      <c r="CLL61" s="278"/>
      <c r="CLM61" s="278"/>
      <c r="CLN61" s="278"/>
      <c r="CLO61" s="278"/>
      <c r="CLP61" s="278"/>
      <c r="CLQ61" s="278"/>
      <c r="CLR61" s="278"/>
      <c r="CLS61" s="278"/>
      <c r="CLT61" s="278"/>
      <c r="CLU61" s="278"/>
      <c r="CLV61" s="278"/>
      <c r="CLW61" s="278"/>
      <c r="CLX61" s="278"/>
      <c r="CLY61" s="278"/>
      <c r="CLZ61" s="278"/>
      <c r="CMA61" s="278"/>
      <c r="CMB61" s="278"/>
      <c r="CMC61" s="278"/>
      <c r="CMD61" s="278"/>
      <c r="CME61" s="278"/>
      <c r="CMF61" s="278"/>
      <c r="CMG61" s="278"/>
      <c r="CMH61" s="278"/>
      <c r="CMI61" s="278"/>
      <c r="CMJ61" s="278"/>
      <c r="CMK61" s="278"/>
      <c r="CML61" s="278"/>
      <c r="CMM61" s="278"/>
      <c r="CMN61" s="278"/>
      <c r="CMO61" s="278"/>
      <c r="CMP61" s="278"/>
      <c r="CMQ61" s="278"/>
      <c r="CMR61" s="278"/>
      <c r="CMS61" s="278"/>
      <c r="CMT61" s="278"/>
      <c r="CMU61" s="278"/>
      <c r="CMV61" s="278"/>
      <c r="CMW61" s="278"/>
      <c r="CMX61" s="278"/>
      <c r="CMY61" s="278"/>
      <c r="CMZ61" s="278"/>
      <c r="CNA61" s="278"/>
      <c r="CNB61" s="278"/>
      <c r="CNC61" s="278"/>
      <c r="CND61" s="278"/>
      <c r="CNE61" s="278"/>
      <c r="CNF61" s="278"/>
      <c r="CNG61" s="278"/>
      <c r="CNH61" s="278"/>
      <c r="CNI61" s="278"/>
      <c r="CNJ61" s="278"/>
      <c r="CNK61" s="278"/>
      <c r="CNL61" s="278"/>
      <c r="CNM61" s="278"/>
      <c r="CNN61" s="278"/>
      <c r="CNO61" s="278"/>
      <c r="CNP61" s="278"/>
      <c r="CNQ61" s="278"/>
      <c r="CNR61" s="278"/>
      <c r="CNS61" s="278"/>
      <c r="CNT61" s="278"/>
      <c r="CNU61" s="278"/>
      <c r="CNV61" s="278"/>
      <c r="CNW61" s="278"/>
      <c r="CNX61" s="278"/>
      <c r="CNY61" s="278"/>
      <c r="CNZ61" s="278"/>
      <c r="COA61" s="278"/>
      <c r="COB61" s="278"/>
      <c r="COC61" s="278"/>
      <c r="COD61" s="278"/>
      <c r="COE61" s="278"/>
      <c r="COF61" s="278"/>
      <c r="COG61" s="278"/>
      <c r="COH61" s="278"/>
      <c r="COI61" s="278"/>
      <c r="COJ61" s="278"/>
      <c r="COK61" s="278"/>
      <c r="COL61" s="278"/>
      <c r="COM61" s="278"/>
      <c r="CON61" s="278"/>
      <c r="COO61" s="278"/>
      <c r="COP61" s="278"/>
      <c r="COQ61" s="278"/>
      <c r="COR61" s="278"/>
      <c r="COS61" s="278"/>
      <c r="COT61" s="278"/>
      <c r="COU61" s="278"/>
      <c r="COV61" s="278"/>
      <c r="COW61" s="278"/>
      <c r="COX61" s="278"/>
      <c r="COY61" s="278"/>
      <c r="COZ61" s="278"/>
      <c r="CPA61" s="278"/>
      <c r="CPB61" s="278"/>
      <c r="CPC61" s="278"/>
      <c r="CPD61" s="278"/>
      <c r="CPE61" s="278"/>
      <c r="CPF61" s="278"/>
      <c r="CPG61" s="278"/>
      <c r="CPH61" s="278"/>
      <c r="CPI61" s="278"/>
      <c r="CPJ61" s="278"/>
      <c r="CPK61" s="278"/>
      <c r="CPL61" s="278"/>
      <c r="CPM61" s="278"/>
      <c r="CPN61" s="278"/>
      <c r="CPO61" s="278"/>
      <c r="CPP61" s="278"/>
      <c r="CPQ61" s="278"/>
      <c r="CPR61" s="278"/>
      <c r="CPS61" s="278"/>
      <c r="CPT61" s="278"/>
      <c r="CPU61" s="278"/>
      <c r="CPV61" s="278"/>
      <c r="CPW61" s="278"/>
      <c r="CPX61" s="278"/>
      <c r="CPY61" s="278"/>
      <c r="CPZ61" s="278"/>
      <c r="CQA61" s="278"/>
      <c r="CQB61" s="278"/>
      <c r="CQC61" s="278"/>
      <c r="CQD61" s="278"/>
      <c r="CQE61" s="278"/>
      <c r="CQF61" s="278"/>
      <c r="CQG61" s="278"/>
      <c r="CQH61" s="278"/>
      <c r="CQI61" s="278"/>
      <c r="CQJ61" s="278"/>
      <c r="CQK61" s="278"/>
      <c r="CQL61" s="278"/>
      <c r="CQM61" s="278"/>
      <c r="CQN61" s="278"/>
      <c r="CQO61" s="278"/>
      <c r="CQP61" s="278"/>
      <c r="CQQ61" s="278"/>
      <c r="CQR61" s="278"/>
      <c r="CQS61" s="278"/>
      <c r="CQT61" s="278"/>
      <c r="CQU61" s="278"/>
      <c r="CQV61" s="278"/>
      <c r="CQW61" s="278"/>
      <c r="CQX61" s="278"/>
      <c r="CQY61" s="278"/>
      <c r="CQZ61" s="278"/>
      <c r="CRA61" s="278"/>
      <c r="CRB61" s="278"/>
      <c r="CRC61" s="278"/>
      <c r="CRD61" s="278"/>
      <c r="CRE61" s="278"/>
      <c r="CRF61" s="278"/>
      <c r="CRG61" s="278"/>
      <c r="CRH61" s="278"/>
      <c r="CRI61" s="278"/>
      <c r="CRJ61" s="278"/>
      <c r="CRK61" s="278"/>
      <c r="CRL61" s="278"/>
      <c r="CRM61" s="278"/>
      <c r="CRN61" s="278"/>
      <c r="CRO61" s="278"/>
      <c r="CRP61" s="278"/>
      <c r="CRQ61" s="278"/>
      <c r="CRR61" s="278"/>
      <c r="CRS61" s="278"/>
      <c r="CRT61" s="278"/>
      <c r="CRU61" s="278"/>
      <c r="CRV61" s="278"/>
      <c r="CRW61" s="278"/>
      <c r="CRX61" s="278"/>
      <c r="CRY61" s="278"/>
      <c r="CRZ61" s="278"/>
      <c r="CSA61" s="278"/>
      <c r="CSB61" s="278"/>
      <c r="CSC61" s="278"/>
      <c r="CSD61" s="278"/>
      <c r="CSE61" s="278"/>
      <c r="CSF61" s="278"/>
      <c r="CSG61" s="278"/>
      <c r="CSH61" s="278"/>
      <c r="CSI61" s="278"/>
      <c r="CSJ61" s="278"/>
      <c r="CSK61" s="278"/>
      <c r="CSL61" s="278"/>
      <c r="CSM61" s="278"/>
      <c r="CSN61" s="278"/>
      <c r="CSO61" s="278"/>
      <c r="CSP61" s="278"/>
      <c r="CSQ61" s="278"/>
      <c r="CSR61" s="278"/>
      <c r="CSS61" s="278"/>
      <c r="CST61" s="278"/>
      <c r="CSU61" s="278"/>
      <c r="CSV61" s="278"/>
      <c r="CSW61" s="278"/>
      <c r="CSX61" s="278"/>
      <c r="CSY61" s="278"/>
      <c r="CSZ61" s="278"/>
      <c r="CTA61" s="278"/>
      <c r="CTB61" s="278"/>
      <c r="CTC61" s="278"/>
      <c r="CTD61" s="278"/>
      <c r="CTE61" s="278"/>
      <c r="CTF61" s="278"/>
      <c r="CTG61" s="278"/>
      <c r="CTH61" s="278"/>
      <c r="CTI61" s="278"/>
      <c r="CTJ61" s="278"/>
      <c r="CTK61" s="278"/>
      <c r="CTL61" s="278"/>
      <c r="CTM61" s="278"/>
      <c r="CTN61" s="278"/>
      <c r="CTO61" s="278"/>
      <c r="CTP61" s="278"/>
      <c r="CTQ61" s="278"/>
      <c r="CTR61" s="278"/>
      <c r="CTS61" s="278"/>
      <c r="CTT61" s="278"/>
      <c r="CTU61" s="278"/>
      <c r="CTV61" s="278"/>
      <c r="CTW61" s="278"/>
      <c r="CTX61" s="278"/>
      <c r="CTY61" s="278"/>
      <c r="CTZ61" s="278"/>
      <c r="CUA61" s="278"/>
      <c r="CUB61" s="278"/>
      <c r="CUC61" s="278"/>
      <c r="CUD61" s="278"/>
      <c r="CUE61" s="278"/>
      <c r="CUF61" s="278"/>
      <c r="CUG61" s="278"/>
      <c r="CUH61" s="278"/>
      <c r="CUI61" s="278"/>
      <c r="CUJ61" s="278"/>
      <c r="CUK61" s="278"/>
      <c r="CUL61" s="278"/>
      <c r="CUM61" s="278"/>
      <c r="CUN61" s="278"/>
      <c r="CUO61" s="278"/>
      <c r="CUP61" s="278"/>
      <c r="CUQ61" s="278"/>
      <c r="CUR61" s="278"/>
      <c r="CUS61" s="278"/>
      <c r="CUT61" s="278"/>
      <c r="CUU61" s="278"/>
      <c r="CUV61" s="278"/>
      <c r="CUW61" s="278"/>
      <c r="CUX61" s="278"/>
      <c r="CUY61" s="278"/>
      <c r="CUZ61" s="278"/>
      <c r="CVA61" s="278"/>
      <c r="CVB61" s="278"/>
      <c r="CVC61" s="278"/>
      <c r="CVD61" s="278"/>
      <c r="CVE61" s="278"/>
      <c r="CVF61" s="278"/>
      <c r="CVG61" s="278"/>
      <c r="CVH61" s="278"/>
      <c r="CVI61" s="278"/>
      <c r="CVJ61" s="278"/>
      <c r="CVK61" s="278"/>
      <c r="CVL61" s="278"/>
      <c r="CVM61" s="278"/>
      <c r="CVN61" s="278"/>
      <c r="CVO61" s="278"/>
      <c r="CVP61" s="278"/>
      <c r="CVQ61" s="278"/>
      <c r="CVR61" s="278"/>
      <c r="CVS61" s="278"/>
      <c r="CVT61" s="278"/>
      <c r="CVU61" s="278"/>
      <c r="CVV61" s="278"/>
      <c r="CVW61" s="278"/>
      <c r="CVX61" s="278"/>
      <c r="CVY61" s="278"/>
      <c r="CVZ61" s="278"/>
      <c r="CWA61" s="278"/>
      <c r="CWB61" s="278"/>
      <c r="CWC61" s="278"/>
      <c r="CWD61" s="278"/>
      <c r="CWE61" s="278"/>
      <c r="CWF61" s="278"/>
      <c r="CWG61" s="278"/>
      <c r="CWH61" s="278"/>
      <c r="CWI61" s="278"/>
      <c r="CWJ61" s="278"/>
      <c r="CWK61" s="278"/>
      <c r="CWL61" s="278"/>
      <c r="CWM61" s="278"/>
      <c r="CWN61" s="278"/>
      <c r="CWO61" s="278"/>
      <c r="CWP61" s="278"/>
      <c r="CWQ61" s="278"/>
      <c r="CWR61" s="278"/>
      <c r="CWS61" s="278"/>
      <c r="CWT61" s="278"/>
      <c r="CWU61" s="278"/>
      <c r="CWV61" s="278"/>
      <c r="CWW61" s="278"/>
      <c r="CWX61" s="278"/>
      <c r="CWY61" s="278"/>
      <c r="CWZ61" s="278"/>
      <c r="CXA61" s="278"/>
      <c r="CXB61" s="278"/>
      <c r="CXC61" s="278"/>
      <c r="CXD61" s="278"/>
      <c r="CXE61" s="278"/>
      <c r="CXF61" s="278"/>
      <c r="CXG61" s="278"/>
      <c r="CXH61" s="278"/>
      <c r="CXI61" s="278"/>
      <c r="CXJ61" s="278"/>
      <c r="CXK61" s="278"/>
      <c r="CXL61" s="278"/>
      <c r="CXM61" s="278"/>
      <c r="CXN61" s="278"/>
      <c r="CXO61" s="278"/>
      <c r="CXP61" s="278"/>
      <c r="CXQ61" s="278"/>
      <c r="CXR61" s="278"/>
      <c r="CXS61" s="278"/>
      <c r="CXT61" s="278"/>
      <c r="CXU61" s="278"/>
      <c r="CXV61" s="278"/>
      <c r="CXW61" s="278"/>
      <c r="CXX61" s="278"/>
      <c r="CXY61" s="278"/>
      <c r="CXZ61" s="278"/>
      <c r="CYA61" s="278"/>
      <c r="CYB61" s="278"/>
      <c r="CYC61" s="278"/>
      <c r="CYD61" s="278"/>
      <c r="CYE61" s="278"/>
      <c r="CYF61" s="278"/>
      <c r="CYG61" s="278"/>
      <c r="CYH61" s="278"/>
      <c r="CYI61" s="278"/>
      <c r="CYJ61" s="278"/>
      <c r="CYK61" s="278"/>
      <c r="CYL61" s="278"/>
      <c r="CYM61" s="278"/>
      <c r="CYN61" s="278"/>
      <c r="CYO61" s="278"/>
      <c r="CYP61" s="278"/>
      <c r="CYQ61" s="278"/>
      <c r="CYR61" s="278"/>
      <c r="CYS61" s="278"/>
      <c r="CYT61" s="278"/>
      <c r="CYU61" s="278"/>
      <c r="CYV61" s="278"/>
      <c r="CYW61" s="278"/>
      <c r="CYX61" s="278"/>
      <c r="CYY61" s="278"/>
      <c r="CYZ61" s="278"/>
      <c r="CZA61" s="278"/>
      <c r="CZB61" s="278"/>
      <c r="CZC61" s="278"/>
      <c r="CZD61" s="278"/>
      <c r="CZE61" s="278"/>
      <c r="CZF61" s="278"/>
      <c r="CZG61" s="278"/>
      <c r="CZH61" s="278"/>
      <c r="CZI61" s="278"/>
      <c r="CZJ61" s="278"/>
      <c r="CZK61" s="278"/>
      <c r="CZL61" s="278"/>
      <c r="CZM61" s="278"/>
      <c r="CZN61" s="278"/>
      <c r="CZO61" s="278"/>
      <c r="CZP61" s="278"/>
      <c r="CZQ61" s="278"/>
      <c r="CZR61" s="278"/>
      <c r="CZS61" s="278"/>
      <c r="CZT61" s="278"/>
      <c r="CZU61" s="278"/>
      <c r="CZV61" s="278"/>
      <c r="CZW61" s="278"/>
      <c r="CZX61" s="278"/>
      <c r="CZY61" s="278"/>
      <c r="CZZ61" s="278"/>
      <c r="DAA61" s="278"/>
      <c r="DAB61" s="278"/>
      <c r="DAC61" s="278"/>
      <c r="DAD61" s="278"/>
      <c r="DAE61" s="278"/>
      <c r="DAF61" s="278"/>
      <c r="DAG61" s="278"/>
      <c r="DAH61" s="278"/>
      <c r="DAI61" s="278"/>
      <c r="DAJ61" s="278"/>
      <c r="DAK61" s="278"/>
      <c r="DAL61" s="278"/>
      <c r="DAM61" s="278"/>
      <c r="DAN61" s="278"/>
      <c r="DAO61" s="278"/>
      <c r="DAP61" s="278"/>
      <c r="DAQ61" s="278"/>
      <c r="DAR61" s="278"/>
      <c r="DAS61" s="278"/>
      <c r="DAT61" s="278"/>
      <c r="DAU61" s="278"/>
      <c r="DAV61" s="278"/>
      <c r="DAW61" s="278"/>
      <c r="DAX61" s="278"/>
      <c r="DAY61" s="278"/>
      <c r="DAZ61" s="278"/>
      <c r="DBA61" s="278"/>
      <c r="DBB61" s="278"/>
      <c r="DBC61" s="278"/>
      <c r="DBD61" s="278"/>
      <c r="DBE61" s="278"/>
      <c r="DBF61" s="278"/>
      <c r="DBG61" s="278"/>
      <c r="DBH61" s="278"/>
      <c r="DBI61" s="278"/>
      <c r="DBJ61" s="278"/>
      <c r="DBK61" s="278"/>
      <c r="DBL61" s="278"/>
      <c r="DBM61" s="278"/>
      <c r="DBN61" s="278"/>
      <c r="DBO61" s="278"/>
      <c r="DBP61" s="278"/>
      <c r="DBQ61" s="278"/>
      <c r="DBR61" s="278"/>
      <c r="DBS61" s="278"/>
      <c r="DBT61" s="278"/>
      <c r="DBU61" s="278"/>
      <c r="DBV61" s="278"/>
      <c r="DBW61" s="278"/>
      <c r="DBX61" s="278"/>
      <c r="DBY61" s="278"/>
      <c r="DBZ61" s="278"/>
      <c r="DCA61" s="278"/>
      <c r="DCB61" s="278"/>
      <c r="DCC61" s="278"/>
      <c r="DCD61" s="278"/>
      <c r="DCE61" s="278"/>
      <c r="DCF61" s="278"/>
      <c r="DCG61" s="278"/>
      <c r="DCH61" s="278"/>
      <c r="DCI61" s="278"/>
      <c r="DCJ61" s="278"/>
      <c r="DCK61" s="278"/>
      <c r="DCL61" s="278"/>
      <c r="DCM61" s="278"/>
      <c r="DCN61" s="278"/>
      <c r="DCO61" s="278"/>
      <c r="DCP61" s="278"/>
      <c r="DCQ61" s="278"/>
      <c r="DCR61" s="278"/>
      <c r="DCS61" s="278"/>
      <c r="DCT61" s="278"/>
      <c r="DCU61" s="278"/>
      <c r="DCV61" s="278"/>
      <c r="DCW61" s="278"/>
      <c r="DCX61" s="278"/>
      <c r="DCY61" s="278"/>
      <c r="DCZ61" s="278"/>
      <c r="DDA61" s="278"/>
      <c r="DDB61" s="278"/>
      <c r="DDC61" s="278"/>
      <c r="DDD61" s="278"/>
      <c r="DDE61" s="278"/>
      <c r="DDF61" s="278"/>
      <c r="DDG61" s="278"/>
      <c r="DDH61" s="278"/>
      <c r="DDI61" s="278"/>
      <c r="DDJ61" s="278"/>
      <c r="DDK61" s="278"/>
      <c r="DDL61" s="278"/>
      <c r="DDM61" s="278"/>
      <c r="DDN61" s="278"/>
      <c r="DDO61" s="278"/>
      <c r="DDP61" s="278"/>
      <c r="DDQ61" s="278"/>
      <c r="DDR61" s="278"/>
      <c r="DDS61" s="278"/>
      <c r="DDT61" s="278"/>
      <c r="DDU61" s="278"/>
      <c r="DDV61" s="278"/>
      <c r="DDW61" s="278"/>
      <c r="DDX61" s="278"/>
      <c r="DDY61" s="278"/>
      <c r="DDZ61" s="278"/>
      <c r="DEA61" s="278"/>
      <c r="DEB61" s="278"/>
      <c r="DEC61" s="278"/>
      <c r="DED61" s="278"/>
      <c r="DEE61" s="278"/>
      <c r="DEF61" s="278"/>
      <c r="DEG61" s="278"/>
      <c r="DEH61" s="278"/>
      <c r="DEI61" s="278"/>
      <c r="DEJ61" s="278"/>
      <c r="DEK61" s="278"/>
      <c r="DEL61" s="278"/>
      <c r="DEM61" s="278"/>
      <c r="DEN61" s="278"/>
      <c r="DEO61" s="278"/>
      <c r="DEP61" s="278"/>
      <c r="DEQ61" s="278"/>
      <c r="DER61" s="278"/>
      <c r="DES61" s="278"/>
      <c r="DET61" s="278"/>
      <c r="DEU61" s="278"/>
      <c r="DEV61" s="278"/>
      <c r="DEW61" s="278"/>
      <c r="DEX61" s="278"/>
      <c r="DEY61" s="278"/>
      <c r="DEZ61" s="278"/>
      <c r="DFA61" s="278"/>
      <c r="DFB61" s="278"/>
      <c r="DFC61" s="278"/>
      <c r="DFD61" s="278"/>
      <c r="DFE61" s="278"/>
      <c r="DFF61" s="278"/>
      <c r="DFG61" s="278"/>
      <c r="DFH61" s="278"/>
      <c r="DFI61" s="278"/>
      <c r="DFJ61" s="278"/>
      <c r="DFK61" s="278"/>
      <c r="DFL61" s="278"/>
      <c r="DFM61" s="278"/>
      <c r="DFN61" s="278"/>
      <c r="DFO61" s="278"/>
      <c r="DFP61" s="278"/>
      <c r="DFQ61" s="278"/>
      <c r="DFR61" s="278"/>
      <c r="DFS61" s="278"/>
      <c r="DFT61" s="278"/>
      <c r="DFU61" s="278"/>
      <c r="DFV61" s="278"/>
      <c r="DFW61" s="278"/>
      <c r="DFX61" s="278"/>
      <c r="DFY61" s="278"/>
      <c r="DFZ61" s="278"/>
      <c r="DGA61" s="278"/>
      <c r="DGB61" s="278"/>
      <c r="DGC61" s="278"/>
      <c r="DGD61" s="278"/>
      <c r="DGE61" s="278"/>
      <c r="DGF61" s="278"/>
      <c r="DGG61" s="278"/>
      <c r="DGH61" s="278"/>
      <c r="DGI61" s="278"/>
      <c r="DGJ61" s="278"/>
      <c r="DGK61" s="278"/>
      <c r="DGL61" s="278"/>
      <c r="DGM61" s="278"/>
      <c r="DGN61" s="278"/>
      <c r="DGO61" s="278"/>
      <c r="DGP61" s="278"/>
      <c r="DGQ61" s="278"/>
      <c r="DGR61" s="278"/>
      <c r="DGS61" s="278"/>
      <c r="DGT61" s="278"/>
      <c r="DGU61" s="278"/>
      <c r="DGV61" s="278"/>
      <c r="DGW61" s="278"/>
      <c r="DGX61" s="278"/>
      <c r="DGY61" s="278"/>
      <c r="DGZ61" s="278"/>
      <c r="DHA61" s="278"/>
      <c r="DHB61" s="278"/>
      <c r="DHC61" s="278"/>
      <c r="DHD61" s="278"/>
      <c r="DHE61" s="278"/>
      <c r="DHF61" s="278"/>
      <c r="DHG61" s="278"/>
      <c r="DHH61" s="278"/>
      <c r="DHI61" s="278"/>
      <c r="DHJ61" s="278"/>
      <c r="DHK61" s="278"/>
      <c r="DHL61" s="278"/>
      <c r="DHM61" s="278"/>
      <c r="DHN61" s="278"/>
      <c r="DHO61" s="278"/>
      <c r="DHP61" s="278"/>
      <c r="DHQ61" s="278"/>
      <c r="DHR61" s="278"/>
      <c r="DHS61" s="278"/>
      <c r="DHT61" s="278"/>
      <c r="DHU61" s="278"/>
      <c r="DHV61" s="278"/>
      <c r="DHW61" s="278"/>
      <c r="DHX61" s="278"/>
      <c r="DHY61" s="278"/>
      <c r="DHZ61" s="278"/>
      <c r="DIA61" s="278"/>
      <c r="DIB61" s="278"/>
      <c r="DIC61" s="278"/>
      <c r="DID61" s="278"/>
      <c r="DIE61" s="278"/>
      <c r="DIF61" s="278"/>
      <c r="DIG61" s="278"/>
      <c r="DIH61" s="278"/>
      <c r="DII61" s="278"/>
      <c r="DIJ61" s="278"/>
      <c r="DIK61" s="278"/>
      <c r="DIL61" s="278"/>
      <c r="DIM61" s="278"/>
      <c r="DIN61" s="278"/>
      <c r="DIO61" s="278"/>
      <c r="DIP61" s="278"/>
      <c r="DIQ61" s="278"/>
      <c r="DIR61" s="278"/>
      <c r="DIS61" s="278"/>
      <c r="DIT61" s="278"/>
      <c r="DIU61" s="278"/>
      <c r="DIV61" s="278"/>
      <c r="DIW61" s="278"/>
      <c r="DIX61" s="278"/>
      <c r="DIY61" s="278"/>
      <c r="DIZ61" s="278"/>
      <c r="DJA61" s="278"/>
      <c r="DJB61" s="278"/>
      <c r="DJC61" s="278"/>
      <c r="DJD61" s="278"/>
      <c r="DJE61" s="278"/>
      <c r="DJF61" s="278"/>
      <c r="DJG61" s="278"/>
      <c r="DJH61" s="278"/>
      <c r="DJI61" s="278"/>
      <c r="DJJ61" s="278"/>
      <c r="DJK61" s="278"/>
      <c r="DJL61" s="278"/>
      <c r="DJM61" s="278"/>
      <c r="DJN61" s="278"/>
      <c r="DJO61" s="278"/>
      <c r="DJP61" s="278"/>
      <c r="DJQ61" s="278"/>
      <c r="DJR61" s="278"/>
      <c r="DJS61" s="278"/>
      <c r="DJT61" s="278"/>
      <c r="DJU61" s="278"/>
      <c r="DJV61" s="278"/>
      <c r="DJW61" s="278"/>
      <c r="DJX61" s="278"/>
      <c r="DJY61" s="278"/>
      <c r="DJZ61" s="278"/>
      <c r="DKA61" s="278"/>
      <c r="DKB61" s="278"/>
      <c r="DKC61" s="278"/>
      <c r="DKD61" s="278"/>
      <c r="DKE61" s="278"/>
      <c r="DKF61" s="278"/>
      <c r="DKG61" s="278"/>
      <c r="DKH61" s="278"/>
      <c r="DKI61" s="278"/>
      <c r="DKJ61" s="278"/>
      <c r="DKK61" s="278"/>
      <c r="DKL61" s="278"/>
      <c r="DKM61" s="278"/>
      <c r="DKN61" s="278"/>
      <c r="DKO61" s="278"/>
      <c r="DKP61" s="278"/>
      <c r="DKQ61" s="278"/>
      <c r="DKR61" s="278"/>
      <c r="DKS61" s="278"/>
      <c r="DKT61" s="278"/>
      <c r="DKU61" s="278"/>
      <c r="DKV61" s="278"/>
      <c r="DKW61" s="278"/>
      <c r="DKX61" s="278"/>
      <c r="DKY61" s="278"/>
      <c r="DKZ61" s="278"/>
      <c r="DLA61" s="278"/>
      <c r="DLB61" s="278"/>
      <c r="DLC61" s="278"/>
      <c r="DLD61" s="278"/>
      <c r="DLE61" s="278"/>
      <c r="DLF61" s="278"/>
      <c r="DLG61" s="278"/>
      <c r="DLH61" s="278"/>
      <c r="DLI61" s="278"/>
      <c r="DLJ61" s="278"/>
      <c r="DLK61" s="278"/>
      <c r="DLL61" s="278"/>
      <c r="DLM61" s="278"/>
      <c r="DLN61" s="278"/>
      <c r="DLO61" s="278"/>
      <c r="DLP61" s="278"/>
      <c r="DLQ61" s="278"/>
      <c r="DLR61" s="278"/>
      <c r="DLS61" s="278"/>
      <c r="DLT61" s="278"/>
      <c r="DLU61" s="278"/>
      <c r="DLV61" s="278"/>
      <c r="DLW61" s="278"/>
      <c r="DLX61" s="278"/>
      <c r="DLY61" s="278"/>
      <c r="DLZ61" s="278"/>
      <c r="DMA61" s="278"/>
      <c r="DMB61" s="278"/>
      <c r="DMC61" s="278"/>
      <c r="DMD61" s="278"/>
      <c r="DME61" s="278"/>
      <c r="DMF61" s="278"/>
      <c r="DMG61" s="278"/>
      <c r="DMH61" s="278"/>
      <c r="DMI61" s="278"/>
      <c r="DMJ61" s="278"/>
      <c r="DMK61" s="278"/>
      <c r="DML61" s="278"/>
      <c r="DMM61" s="278"/>
      <c r="DMN61" s="278"/>
      <c r="DMO61" s="278"/>
      <c r="DMP61" s="278"/>
      <c r="DMQ61" s="278"/>
      <c r="DMR61" s="278"/>
      <c r="DMS61" s="278"/>
      <c r="DMT61" s="278"/>
      <c r="DMU61" s="278"/>
      <c r="DMV61" s="278"/>
      <c r="DMW61" s="278"/>
      <c r="DMX61" s="278"/>
      <c r="DMY61" s="278"/>
      <c r="DMZ61" s="278"/>
      <c r="DNA61" s="278"/>
      <c r="DNB61" s="278"/>
      <c r="DNC61" s="278"/>
      <c r="DND61" s="278"/>
      <c r="DNE61" s="278"/>
      <c r="DNF61" s="278"/>
      <c r="DNG61" s="278"/>
      <c r="DNH61" s="278"/>
      <c r="DNI61" s="278"/>
      <c r="DNJ61" s="278"/>
      <c r="DNK61" s="278"/>
      <c r="DNL61" s="278"/>
      <c r="DNM61" s="278"/>
      <c r="DNN61" s="278"/>
      <c r="DNO61" s="278"/>
      <c r="DNP61" s="278"/>
      <c r="DNQ61" s="278"/>
      <c r="DNR61" s="278"/>
      <c r="DNS61" s="278"/>
      <c r="DNT61" s="278"/>
      <c r="DNU61" s="278"/>
      <c r="DNV61" s="278"/>
      <c r="DNW61" s="278"/>
      <c r="DNX61" s="278"/>
      <c r="DNY61" s="278"/>
      <c r="DNZ61" s="278"/>
      <c r="DOA61" s="278"/>
      <c r="DOB61" s="278"/>
      <c r="DOC61" s="278"/>
      <c r="DOD61" s="278"/>
      <c r="DOE61" s="278"/>
      <c r="DOF61" s="278"/>
      <c r="DOG61" s="278"/>
      <c r="DOH61" s="278"/>
      <c r="DOI61" s="278"/>
      <c r="DOJ61" s="278"/>
      <c r="DOK61" s="278"/>
      <c r="DOL61" s="278"/>
      <c r="DOM61" s="278"/>
      <c r="DON61" s="278"/>
      <c r="DOO61" s="278"/>
      <c r="DOP61" s="278"/>
      <c r="DOQ61" s="278"/>
      <c r="DOR61" s="278"/>
      <c r="DOS61" s="278"/>
      <c r="DOT61" s="278"/>
      <c r="DOU61" s="278"/>
      <c r="DOV61" s="278"/>
      <c r="DOW61" s="278"/>
      <c r="DOX61" s="278"/>
      <c r="DOY61" s="278"/>
      <c r="DOZ61" s="278"/>
      <c r="DPA61" s="278"/>
      <c r="DPB61" s="278"/>
      <c r="DPC61" s="278"/>
      <c r="DPD61" s="278"/>
      <c r="DPE61" s="278"/>
      <c r="DPF61" s="278"/>
      <c r="DPG61" s="278"/>
      <c r="DPH61" s="278"/>
      <c r="DPI61" s="278"/>
      <c r="DPJ61" s="278"/>
      <c r="DPK61" s="278"/>
      <c r="DPL61" s="278"/>
      <c r="DPM61" s="278"/>
      <c r="DPN61" s="278"/>
      <c r="DPO61" s="278"/>
      <c r="DPP61" s="278"/>
      <c r="DPQ61" s="278"/>
      <c r="DPR61" s="278"/>
      <c r="DPS61" s="278"/>
      <c r="DPT61" s="278"/>
      <c r="DPU61" s="278"/>
      <c r="DPV61" s="278"/>
      <c r="DPW61" s="278"/>
      <c r="DPX61" s="278"/>
      <c r="DPY61" s="278"/>
      <c r="DPZ61" s="278"/>
      <c r="DQA61" s="278"/>
      <c r="DQB61" s="278"/>
      <c r="DQC61" s="278"/>
      <c r="DQD61" s="278"/>
      <c r="DQE61" s="278"/>
      <c r="DQF61" s="278"/>
      <c r="DQG61" s="278"/>
      <c r="DQH61" s="278"/>
      <c r="DQI61" s="278"/>
      <c r="DQJ61" s="278"/>
      <c r="DQK61" s="278"/>
      <c r="DQL61" s="278"/>
      <c r="DQM61" s="278"/>
      <c r="DQN61" s="278"/>
      <c r="DQO61" s="278"/>
      <c r="DQP61" s="278"/>
      <c r="DQQ61" s="278"/>
      <c r="DQR61" s="278"/>
      <c r="DQS61" s="278"/>
      <c r="DQT61" s="278"/>
      <c r="DQU61" s="278"/>
      <c r="DQV61" s="278"/>
      <c r="DQW61" s="278"/>
      <c r="DQX61" s="278"/>
      <c r="DQY61" s="278"/>
      <c r="DQZ61" s="278"/>
      <c r="DRA61" s="278"/>
      <c r="DRB61" s="278"/>
      <c r="DRC61" s="278"/>
      <c r="DRD61" s="278"/>
      <c r="DRE61" s="278"/>
      <c r="DRF61" s="278"/>
      <c r="DRG61" s="278"/>
      <c r="DRH61" s="278"/>
      <c r="DRI61" s="278"/>
      <c r="DRJ61" s="278"/>
      <c r="DRK61" s="278"/>
      <c r="DRL61" s="278"/>
      <c r="DRM61" s="278"/>
      <c r="DRN61" s="278"/>
      <c r="DRO61" s="278"/>
      <c r="DRP61" s="278"/>
      <c r="DRQ61" s="278"/>
      <c r="DRR61" s="278"/>
      <c r="DRS61" s="278"/>
      <c r="DRT61" s="278"/>
      <c r="DRU61" s="278"/>
      <c r="DRV61" s="278"/>
      <c r="DRW61" s="278"/>
      <c r="DRX61" s="278"/>
      <c r="DRY61" s="278"/>
      <c r="DRZ61" s="278"/>
      <c r="DSA61" s="278"/>
      <c r="DSB61" s="278"/>
      <c r="DSC61" s="278"/>
      <c r="DSD61" s="278"/>
      <c r="DSE61" s="278"/>
      <c r="DSF61" s="278"/>
      <c r="DSG61" s="278"/>
      <c r="DSH61" s="278"/>
      <c r="DSI61" s="278"/>
      <c r="DSJ61" s="278"/>
      <c r="DSK61" s="278"/>
      <c r="DSL61" s="278"/>
      <c r="DSM61" s="278"/>
      <c r="DSN61" s="278"/>
      <c r="DSO61" s="278"/>
      <c r="DSP61" s="278"/>
      <c r="DSQ61" s="278"/>
      <c r="DSR61" s="278"/>
      <c r="DSS61" s="278"/>
      <c r="DST61" s="278"/>
      <c r="DSU61" s="278"/>
      <c r="DSV61" s="278"/>
      <c r="DSW61" s="278"/>
      <c r="DSX61" s="278"/>
      <c r="DSY61" s="278"/>
      <c r="DSZ61" s="278"/>
      <c r="DTA61" s="278"/>
      <c r="DTB61" s="278"/>
      <c r="DTC61" s="278"/>
      <c r="DTD61" s="278"/>
      <c r="DTE61" s="278"/>
      <c r="DTF61" s="278"/>
      <c r="DTG61" s="278"/>
      <c r="DTH61" s="278"/>
      <c r="DTI61" s="278"/>
      <c r="DTJ61" s="278"/>
      <c r="DTK61" s="278"/>
      <c r="DTL61" s="278"/>
      <c r="DTM61" s="278"/>
      <c r="DTN61" s="278"/>
      <c r="DTO61" s="278"/>
      <c r="DTP61" s="278"/>
      <c r="DTQ61" s="278"/>
      <c r="DTR61" s="278"/>
      <c r="DTS61" s="278"/>
      <c r="DTT61" s="278"/>
      <c r="DTU61" s="278"/>
      <c r="DTV61" s="278"/>
      <c r="DTW61" s="278"/>
      <c r="DTX61" s="278"/>
      <c r="DTY61" s="278"/>
      <c r="DTZ61" s="278"/>
      <c r="DUA61" s="278"/>
      <c r="DUB61" s="278"/>
      <c r="DUC61" s="278"/>
      <c r="DUD61" s="278"/>
      <c r="DUE61" s="278"/>
      <c r="DUF61" s="278"/>
      <c r="DUG61" s="278"/>
      <c r="DUH61" s="278"/>
      <c r="DUI61" s="278"/>
      <c r="DUJ61" s="278"/>
      <c r="DUK61" s="278"/>
      <c r="DUL61" s="278"/>
      <c r="DUM61" s="278"/>
      <c r="DUN61" s="278"/>
      <c r="DUO61" s="278"/>
      <c r="DUP61" s="278"/>
      <c r="DUQ61" s="278"/>
      <c r="DUR61" s="278"/>
      <c r="DUS61" s="278"/>
      <c r="DUT61" s="278"/>
      <c r="DUU61" s="278"/>
      <c r="DUV61" s="278"/>
      <c r="DUW61" s="278"/>
      <c r="DUX61" s="278"/>
      <c r="DUY61" s="278"/>
      <c r="DUZ61" s="278"/>
      <c r="DVA61" s="278"/>
      <c r="DVB61" s="278"/>
      <c r="DVC61" s="278"/>
      <c r="DVD61" s="278"/>
      <c r="DVE61" s="278"/>
      <c r="DVF61" s="278"/>
      <c r="DVG61" s="278"/>
      <c r="DVH61" s="278"/>
      <c r="DVI61" s="278"/>
      <c r="DVJ61" s="278"/>
      <c r="DVK61" s="278"/>
      <c r="DVL61" s="278"/>
      <c r="DVM61" s="278"/>
      <c r="DVN61" s="278"/>
      <c r="DVO61" s="278"/>
      <c r="DVP61" s="278"/>
      <c r="DVQ61" s="278"/>
      <c r="DVR61" s="278"/>
      <c r="DVS61" s="278"/>
      <c r="DVT61" s="278"/>
      <c r="DVU61" s="278"/>
      <c r="DVV61" s="278"/>
      <c r="DVW61" s="278"/>
      <c r="DVX61" s="278"/>
      <c r="DVY61" s="278"/>
      <c r="DVZ61" s="278"/>
      <c r="DWA61" s="278"/>
      <c r="DWB61" s="278"/>
      <c r="DWC61" s="278"/>
      <c r="DWD61" s="278"/>
      <c r="DWE61" s="278"/>
      <c r="DWF61" s="278"/>
      <c r="DWG61" s="278"/>
      <c r="DWH61" s="278"/>
      <c r="DWI61" s="278"/>
      <c r="DWJ61" s="278"/>
      <c r="DWK61" s="278"/>
      <c r="DWL61" s="278"/>
      <c r="DWM61" s="278"/>
      <c r="DWN61" s="278"/>
      <c r="DWO61" s="278"/>
      <c r="DWP61" s="278"/>
      <c r="DWQ61" s="278"/>
      <c r="DWR61" s="278"/>
      <c r="DWS61" s="278"/>
      <c r="DWT61" s="278"/>
      <c r="DWU61" s="278"/>
      <c r="DWV61" s="278"/>
      <c r="DWW61" s="278"/>
      <c r="DWX61" s="278"/>
      <c r="DWY61" s="278"/>
      <c r="DWZ61" s="278"/>
      <c r="DXA61" s="278"/>
      <c r="DXB61" s="278"/>
      <c r="DXC61" s="278"/>
      <c r="DXD61" s="278"/>
      <c r="DXE61" s="278"/>
      <c r="DXF61" s="278"/>
      <c r="DXG61" s="278"/>
      <c r="DXH61" s="278"/>
      <c r="DXI61" s="278"/>
      <c r="DXJ61" s="278"/>
      <c r="DXK61" s="278"/>
      <c r="DXL61" s="278"/>
      <c r="DXM61" s="278"/>
      <c r="DXN61" s="278"/>
      <c r="DXO61" s="278"/>
      <c r="DXP61" s="278"/>
      <c r="DXQ61" s="278"/>
      <c r="DXR61" s="278"/>
      <c r="DXS61" s="278"/>
      <c r="DXT61" s="278"/>
      <c r="DXU61" s="278"/>
      <c r="DXV61" s="278"/>
      <c r="DXW61" s="278"/>
      <c r="DXX61" s="278"/>
      <c r="DXY61" s="278"/>
      <c r="DXZ61" s="278"/>
      <c r="DYA61" s="278"/>
      <c r="DYB61" s="278"/>
      <c r="DYC61" s="278"/>
      <c r="DYD61" s="278"/>
      <c r="DYE61" s="278"/>
      <c r="DYF61" s="278"/>
      <c r="DYG61" s="278"/>
      <c r="DYH61" s="278"/>
      <c r="DYI61" s="278"/>
      <c r="DYJ61" s="278"/>
      <c r="DYK61" s="278"/>
      <c r="DYL61" s="278"/>
      <c r="DYM61" s="278"/>
      <c r="DYN61" s="278"/>
      <c r="DYO61" s="278"/>
      <c r="DYP61" s="278"/>
      <c r="DYQ61" s="278"/>
      <c r="DYR61" s="278"/>
      <c r="DYS61" s="278"/>
      <c r="DYT61" s="278"/>
      <c r="DYU61" s="278"/>
      <c r="DYV61" s="278"/>
      <c r="DYW61" s="278"/>
      <c r="DYX61" s="278"/>
      <c r="DYY61" s="278"/>
      <c r="DYZ61" s="278"/>
      <c r="DZA61" s="278"/>
      <c r="DZB61" s="278"/>
      <c r="DZC61" s="278"/>
      <c r="DZD61" s="278"/>
      <c r="DZE61" s="278"/>
      <c r="DZF61" s="278"/>
      <c r="DZG61" s="278"/>
      <c r="DZH61" s="278"/>
      <c r="DZI61" s="278"/>
      <c r="DZJ61" s="278"/>
      <c r="DZK61" s="278"/>
      <c r="DZL61" s="278"/>
      <c r="DZM61" s="278"/>
      <c r="DZN61" s="278"/>
      <c r="DZO61" s="278"/>
      <c r="DZP61" s="278"/>
      <c r="DZQ61" s="278"/>
      <c r="DZR61" s="278"/>
      <c r="DZS61" s="278"/>
      <c r="DZT61" s="278"/>
      <c r="DZU61" s="278"/>
      <c r="DZV61" s="278"/>
      <c r="DZW61" s="278"/>
      <c r="DZX61" s="278"/>
      <c r="DZY61" s="278"/>
      <c r="DZZ61" s="278"/>
      <c r="EAA61" s="278"/>
      <c r="EAB61" s="278"/>
      <c r="EAC61" s="278"/>
      <c r="EAD61" s="278"/>
      <c r="EAE61" s="278"/>
      <c r="EAF61" s="278"/>
      <c r="EAG61" s="278"/>
      <c r="EAH61" s="278"/>
      <c r="EAI61" s="278"/>
      <c r="EAJ61" s="278"/>
      <c r="EAK61" s="278"/>
      <c r="EAL61" s="278"/>
      <c r="EAM61" s="278"/>
      <c r="EAN61" s="278"/>
      <c r="EAO61" s="278"/>
      <c r="EAP61" s="278"/>
      <c r="EAQ61" s="278"/>
      <c r="EAR61" s="278"/>
      <c r="EAS61" s="278"/>
      <c r="EAT61" s="278"/>
      <c r="EAU61" s="278"/>
      <c r="EAV61" s="278"/>
      <c r="EAW61" s="278"/>
      <c r="EAX61" s="278"/>
      <c r="EAY61" s="278"/>
      <c r="EAZ61" s="278"/>
      <c r="EBA61" s="278"/>
      <c r="EBB61" s="278"/>
      <c r="EBC61" s="278"/>
      <c r="EBD61" s="278"/>
      <c r="EBE61" s="278"/>
      <c r="EBF61" s="278"/>
      <c r="EBG61" s="278"/>
      <c r="EBH61" s="278"/>
      <c r="EBI61" s="278"/>
      <c r="EBJ61" s="278"/>
      <c r="EBK61" s="278"/>
      <c r="EBL61" s="278"/>
      <c r="EBM61" s="278"/>
      <c r="EBN61" s="278"/>
      <c r="EBO61" s="278"/>
      <c r="EBP61" s="278"/>
      <c r="EBQ61" s="278"/>
      <c r="EBR61" s="278"/>
      <c r="EBS61" s="278"/>
      <c r="EBT61" s="278"/>
      <c r="EBU61" s="278"/>
      <c r="EBV61" s="278"/>
      <c r="EBW61" s="278"/>
      <c r="EBX61" s="278"/>
      <c r="EBY61" s="278"/>
      <c r="EBZ61" s="278"/>
      <c r="ECA61" s="278"/>
      <c r="ECB61" s="278"/>
      <c r="ECC61" s="278"/>
      <c r="ECD61" s="278"/>
      <c r="ECE61" s="278"/>
      <c r="ECF61" s="278"/>
      <c r="ECG61" s="278"/>
      <c r="ECH61" s="278"/>
      <c r="ECI61" s="278"/>
      <c r="ECJ61" s="278"/>
      <c r="ECK61" s="278"/>
      <c r="ECL61" s="278"/>
      <c r="ECM61" s="278"/>
      <c r="ECN61" s="278"/>
      <c r="ECO61" s="278"/>
      <c r="ECP61" s="278"/>
      <c r="ECQ61" s="278"/>
      <c r="ECR61" s="278"/>
      <c r="ECS61" s="278"/>
      <c r="ECT61" s="278"/>
      <c r="ECU61" s="278"/>
      <c r="ECV61" s="278"/>
      <c r="ECW61" s="278"/>
      <c r="ECX61" s="278"/>
      <c r="ECY61" s="278"/>
      <c r="ECZ61" s="278"/>
      <c r="EDA61" s="278"/>
      <c r="EDB61" s="278"/>
      <c r="EDC61" s="278"/>
      <c r="EDD61" s="278"/>
      <c r="EDE61" s="278"/>
      <c r="EDF61" s="278"/>
      <c r="EDG61" s="278"/>
      <c r="EDH61" s="278"/>
      <c r="EDI61" s="278"/>
      <c r="EDJ61" s="278"/>
      <c r="EDK61" s="278"/>
      <c r="EDL61" s="278"/>
      <c r="EDM61" s="278"/>
      <c r="EDN61" s="278"/>
      <c r="EDO61" s="278"/>
      <c r="EDP61" s="278"/>
      <c r="EDQ61" s="278"/>
      <c r="EDR61" s="278"/>
      <c r="EDS61" s="278"/>
      <c r="EDT61" s="278"/>
      <c r="EDU61" s="278"/>
      <c r="EDV61" s="278"/>
      <c r="EDW61" s="278"/>
      <c r="EDX61" s="278"/>
      <c r="EDY61" s="278"/>
      <c r="EDZ61" s="278"/>
      <c r="EEA61" s="278"/>
      <c r="EEB61" s="278"/>
      <c r="EEC61" s="278"/>
      <c r="EED61" s="278"/>
      <c r="EEE61" s="278"/>
      <c r="EEF61" s="278"/>
      <c r="EEG61" s="278"/>
      <c r="EEH61" s="278"/>
      <c r="EEI61" s="278"/>
      <c r="EEJ61" s="278"/>
      <c r="EEK61" s="278"/>
      <c r="EEL61" s="278"/>
      <c r="EEM61" s="278"/>
      <c r="EEN61" s="278"/>
      <c r="EEO61" s="278"/>
      <c r="EEP61" s="278"/>
      <c r="EEQ61" s="278"/>
      <c r="EER61" s="278"/>
      <c r="EES61" s="278"/>
      <c r="EET61" s="278"/>
      <c r="EEU61" s="278"/>
      <c r="EEV61" s="278"/>
      <c r="EEW61" s="278"/>
      <c r="EEX61" s="278"/>
      <c r="EEY61" s="278"/>
      <c r="EEZ61" s="278"/>
      <c r="EFA61" s="278"/>
      <c r="EFB61" s="278"/>
      <c r="EFC61" s="278"/>
      <c r="EFD61" s="278"/>
      <c r="EFE61" s="278"/>
      <c r="EFF61" s="278"/>
      <c r="EFG61" s="278"/>
      <c r="EFH61" s="278"/>
      <c r="EFI61" s="278"/>
      <c r="EFJ61" s="278"/>
      <c r="EFK61" s="278"/>
      <c r="EFL61" s="278"/>
      <c r="EFM61" s="278"/>
      <c r="EFN61" s="278"/>
      <c r="EFO61" s="278"/>
      <c r="EFP61" s="278"/>
      <c r="EFQ61" s="278"/>
      <c r="EFR61" s="278"/>
      <c r="EFS61" s="278"/>
      <c r="EFT61" s="278"/>
      <c r="EFU61" s="278"/>
      <c r="EFV61" s="278"/>
      <c r="EFW61" s="278"/>
      <c r="EFX61" s="278"/>
      <c r="EFY61" s="278"/>
      <c r="EFZ61" s="278"/>
      <c r="EGA61" s="278"/>
      <c r="EGB61" s="278"/>
      <c r="EGC61" s="278"/>
      <c r="EGD61" s="278"/>
      <c r="EGE61" s="278"/>
      <c r="EGF61" s="278"/>
      <c r="EGG61" s="278"/>
      <c r="EGH61" s="278"/>
      <c r="EGI61" s="278"/>
      <c r="EGJ61" s="278"/>
      <c r="EGK61" s="278"/>
      <c r="EGL61" s="278"/>
      <c r="EGM61" s="278"/>
      <c r="EGN61" s="278"/>
      <c r="EGO61" s="278"/>
      <c r="EGP61" s="278"/>
      <c r="EGQ61" s="278"/>
      <c r="EGR61" s="278"/>
      <c r="EGS61" s="278"/>
      <c r="EGT61" s="278"/>
      <c r="EGU61" s="278"/>
      <c r="EGV61" s="278"/>
      <c r="EGW61" s="278"/>
      <c r="EGX61" s="278"/>
      <c r="EGY61" s="278"/>
      <c r="EGZ61" s="278"/>
      <c r="EHA61" s="278"/>
      <c r="EHB61" s="278"/>
      <c r="EHC61" s="278"/>
      <c r="EHD61" s="278"/>
      <c r="EHE61" s="278"/>
      <c r="EHF61" s="278"/>
      <c r="EHG61" s="278"/>
      <c r="EHH61" s="278"/>
      <c r="EHI61" s="278"/>
      <c r="EHJ61" s="278"/>
      <c r="EHK61" s="278"/>
      <c r="EHL61" s="278"/>
      <c r="EHM61" s="278"/>
      <c r="EHN61" s="278"/>
      <c r="EHO61" s="278"/>
      <c r="EHP61" s="278"/>
      <c r="EHQ61" s="278"/>
      <c r="EHR61" s="278"/>
      <c r="EHS61" s="278"/>
      <c r="EHT61" s="278"/>
      <c r="EHU61" s="278"/>
      <c r="EHV61" s="278"/>
      <c r="EHW61" s="278"/>
      <c r="EHX61" s="278"/>
      <c r="EHY61" s="278"/>
      <c r="EHZ61" s="278"/>
      <c r="EIA61" s="278"/>
      <c r="EIB61" s="278"/>
      <c r="EIC61" s="278"/>
      <c r="EID61" s="278"/>
      <c r="EIE61" s="278"/>
      <c r="EIF61" s="278"/>
      <c r="EIG61" s="278"/>
      <c r="EIH61" s="278"/>
      <c r="EII61" s="278"/>
      <c r="EIJ61" s="278"/>
      <c r="EIK61" s="278"/>
      <c r="EIL61" s="278"/>
      <c r="EIM61" s="278"/>
      <c r="EIN61" s="278"/>
      <c r="EIO61" s="278"/>
      <c r="EIP61" s="278"/>
      <c r="EIQ61" s="278"/>
      <c r="EIR61" s="278"/>
      <c r="EIS61" s="278"/>
      <c r="EIT61" s="278"/>
      <c r="EIU61" s="278"/>
      <c r="EIV61" s="278"/>
      <c r="EIW61" s="278"/>
      <c r="EIX61" s="278"/>
      <c r="EIY61" s="278"/>
      <c r="EIZ61" s="278"/>
      <c r="EJA61" s="278"/>
      <c r="EJB61" s="278"/>
      <c r="EJC61" s="278"/>
      <c r="EJD61" s="278"/>
      <c r="EJE61" s="278"/>
      <c r="EJF61" s="278"/>
      <c r="EJG61" s="278"/>
      <c r="EJH61" s="278"/>
      <c r="EJI61" s="278"/>
      <c r="EJJ61" s="278"/>
      <c r="EJK61" s="278"/>
      <c r="EJL61" s="278"/>
      <c r="EJM61" s="278"/>
      <c r="EJN61" s="278"/>
      <c r="EJO61" s="278"/>
      <c r="EJP61" s="278"/>
      <c r="EJQ61" s="278"/>
      <c r="EJR61" s="278"/>
      <c r="EJS61" s="278"/>
      <c r="EJT61" s="278"/>
      <c r="EJU61" s="278"/>
      <c r="EJV61" s="278"/>
      <c r="EJW61" s="278"/>
      <c r="EJX61" s="278"/>
      <c r="EJY61" s="278"/>
      <c r="EJZ61" s="278"/>
      <c r="EKA61" s="278"/>
      <c r="EKB61" s="278"/>
      <c r="EKC61" s="278"/>
      <c r="EKD61" s="278"/>
      <c r="EKE61" s="278"/>
      <c r="EKF61" s="278"/>
      <c r="EKG61" s="278"/>
      <c r="EKH61" s="278"/>
      <c r="EKI61" s="278"/>
      <c r="EKJ61" s="278"/>
      <c r="EKK61" s="278"/>
      <c r="EKL61" s="278"/>
      <c r="EKM61" s="278"/>
      <c r="EKN61" s="278"/>
      <c r="EKO61" s="278"/>
      <c r="EKP61" s="278"/>
      <c r="EKQ61" s="278"/>
      <c r="EKR61" s="278"/>
      <c r="EKS61" s="278"/>
      <c r="EKT61" s="278"/>
      <c r="EKU61" s="278"/>
      <c r="EKV61" s="278"/>
      <c r="EKW61" s="278"/>
      <c r="EKX61" s="278"/>
      <c r="EKY61" s="278"/>
      <c r="EKZ61" s="278"/>
      <c r="ELA61" s="278"/>
      <c r="ELB61" s="278"/>
      <c r="ELC61" s="278"/>
      <c r="ELD61" s="278"/>
      <c r="ELE61" s="278"/>
      <c r="ELF61" s="278"/>
      <c r="ELG61" s="278"/>
      <c r="ELH61" s="278"/>
      <c r="ELI61" s="278"/>
      <c r="ELJ61" s="278"/>
      <c r="ELK61" s="278"/>
      <c r="ELL61" s="278"/>
      <c r="ELM61" s="278"/>
      <c r="ELN61" s="278"/>
      <c r="ELO61" s="278"/>
      <c r="ELP61" s="278"/>
      <c r="ELQ61" s="278"/>
      <c r="ELR61" s="278"/>
      <c r="ELS61" s="278"/>
      <c r="ELT61" s="278"/>
      <c r="ELU61" s="278"/>
      <c r="ELV61" s="278"/>
      <c r="ELW61" s="278"/>
      <c r="ELX61" s="278"/>
      <c r="ELY61" s="278"/>
      <c r="ELZ61" s="278"/>
      <c r="EMA61" s="278"/>
      <c r="EMB61" s="278"/>
      <c r="EMC61" s="278"/>
      <c r="EMD61" s="278"/>
      <c r="EME61" s="278"/>
      <c r="EMF61" s="278"/>
      <c r="EMG61" s="278"/>
      <c r="EMH61" s="278"/>
      <c r="EMI61" s="278"/>
      <c r="EMJ61" s="278"/>
      <c r="EMK61" s="278"/>
      <c r="EML61" s="278"/>
      <c r="EMM61" s="278"/>
      <c r="EMN61" s="278"/>
      <c r="EMO61" s="278"/>
      <c r="EMP61" s="278"/>
      <c r="EMQ61" s="278"/>
      <c r="EMR61" s="278"/>
      <c r="EMS61" s="278"/>
      <c r="EMT61" s="278"/>
      <c r="EMU61" s="278"/>
      <c r="EMV61" s="278"/>
      <c r="EMW61" s="278"/>
      <c r="EMX61" s="278"/>
      <c r="EMY61" s="278"/>
      <c r="EMZ61" s="278"/>
      <c r="ENA61" s="278"/>
      <c r="ENB61" s="278"/>
      <c r="ENC61" s="278"/>
      <c r="END61" s="278"/>
      <c r="ENE61" s="278"/>
      <c r="ENF61" s="278"/>
      <c r="ENG61" s="278"/>
      <c r="ENH61" s="278"/>
      <c r="ENI61" s="278"/>
      <c r="ENJ61" s="278"/>
      <c r="ENK61" s="278"/>
      <c r="ENL61" s="278"/>
      <c r="ENM61" s="278"/>
      <c r="ENN61" s="278"/>
      <c r="ENO61" s="278"/>
      <c r="ENP61" s="278"/>
      <c r="ENQ61" s="278"/>
      <c r="ENR61" s="278"/>
      <c r="ENS61" s="278"/>
      <c r="ENT61" s="278"/>
      <c r="ENU61" s="278"/>
      <c r="ENV61" s="278"/>
      <c r="ENW61" s="278"/>
      <c r="ENX61" s="278"/>
      <c r="ENY61" s="278"/>
      <c r="ENZ61" s="278"/>
      <c r="EOA61" s="278"/>
      <c r="EOB61" s="278"/>
      <c r="EOC61" s="278"/>
      <c r="EOD61" s="278"/>
      <c r="EOE61" s="278"/>
      <c r="EOF61" s="278"/>
      <c r="EOG61" s="278"/>
      <c r="EOH61" s="278"/>
      <c r="EOI61" s="278"/>
      <c r="EOJ61" s="278"/>
      <c r="EOK61" s="278"/>
      <c r="EOL61" s="278"/>
      <c r="EOM61" s="278"/>
      <c r="EON61" s="278"/>
      <c r="EOO61" s="278"/>
      <c r="EOP61" s="278"/>
      <c r="EOQ61" s="278"/>
      <c r="EOR61" s="278"/>
      <c r="EOS61" s="278"/>
      <c r="EOT61" s="278"/>
      <c r="EOU61" s="278"/>
      <c r="EOV61" s="278"/>
      <c r="EOW61" s="278"/>
      <c r="EOX61" s="278"/>
      <c r="EOY61" s="278"/>
      <c r="EOZ61" s="278"/>
      <c r="EPA61" s="278"/>
      <c r="EPB61" s="278"/>
      <c r="EPC61" s="278"/>
      <c r="EPD61" s="278"/>
      <c r="EPE61" s="278"/>
      <c r="EPF61" s="278"/>
      <c r="EPG61" s="278"/>
      <c r="EPH61" s="278"/>
      <c r="EPI61" s="278"/>
      <c r="EPJ61" s="278"/>
      <c r="EPK61" s="278"/>
      <c r="EPL61" s="278"/>
      <c r="EPM61" s="278"/>
      <c r="EPN61" s="278"/>
      <c r="EPO61" s="278"/>
      <c r="EPP61" s="278"/>
      <c r="EPQ61" s="278"/>
      <c r="EPR61" s="278"/>
      <c r="EPS61" s="278"/>
      <c r="EPT61" s="278"/>
      <c r="EPU61" s="278"/>
      <c r="EPV61" s="278"/>
      <c r="EPW61" s="278"/>
      <c r="EPX61" s="278"/>
      <c r="EPY61" s="278"/>
      <c r="EPZ61" s="278"/>
      <c r="EQA61" s="278"/>
      <c r="EQB61" s="278"/>
      <c r="EQC61" s="278"/>
      <c r="EQD61" s="278"/>
      <c r="EQE61" s="278"/>
      <c r="EQF61" s="278"/>
      <c r="EQG61" s="278"/>
      <c r="EQH61" s="278"/>
      <c r="EQI61" s="278"/>
      <c r="EQJ61" s="278"/>
      <c r="EQK61" s="278"/>
      <c r="EQL61" s="278"/>
      <c r="EQM61" s="278"/>
      <c r="EQN61" s="278"/>
      <c r="EQO61" s="278"/>
      <c r="EQP61" s="278"/>
      <c r="EQQ61" s="278"/>
      <c r="EQR61" s="278"/>
      <c r="EQS61" s="278"/>
      <c r="EQT61" s="278"/>
      <c r="EQU61" s="278"/>
      <c r="EQV61" s="278"/>
      <c r="EQW61" s="278"/>
      <c r="EQX61" s="278"/>
      <c r="EQY61" s="278"/>
      <c r="EQZ61" s="278"/>
      <c r="ERA61" s="278"/>
      <c r="ERB61" s="278"/>
      <c r="ERC61" s="278"/>
      <c r="ERD61" s="278"/>
      <c r="ERE61" s="278"/>
      <c r="ERF61" s="278"/>
      <c r="ERG61" s="278"/>
      <c r="ERH61" s="278"/>
      <c r="ERI61" s="278"/>
      <c r="ERJ61" s="278"/>
      <c r="ERK61" s="278"/>
      <c r="ERL61" s="278"/>
      <c r="ERM61" s="278"/>
      <c r="ERN61" s="278"/>
      <c r="ERO61" s="278"/>
      <c r="ERP61" s="278"/>
      <c r="ERQ61" s="278"/>
      <c r="ERR61" s="278"/>
      <c r="ERS61" s="278"/>
      <c r="ERT61" s="278"/>
      <c r="ERU61" s="278"/>
      <c r="ERV61" s="278"/>
      <c r="ERW61" s="278"/>
      <c r="ERX61" s="278"/>
      <c r="ERY61" s="278"/>
      <c r="ERZ61" s="278"/>
      <c r="ESA61" s="278"/>
      <c r="ESB61" s="278"/>
      <c r="ESC61" s="278"/>
      <c r="ESD61" s="278"/>
      <c r="ESE61" s="278"/>
      <c r="ESF61" s="278"/>
      <c r="ESG61" s="278"/>
      <c r="ESH61" s="278"/>
      <c r="ESI61" s="278"/>
      <c r="ESJ61" s="278"/>
      <c r="ESK61" s="278"/>
      <c r="ESL61" s="278"/>
      <c r="ESM61" s="278"/>
      <c r="ESN61" s="278"/>
      <c r="ESO61" s="278"/>
      <c r="ESP61" s="278"/>
      <c r="ESQ61" s="278"/>
      <c r="ESR61" s="278"/>
      <c r="ESS61" s="278"/>
      <c r="EST61" s="278"/>
      <c r="ESU61" s="278"/>
      <c r="ESV61" s="278"/>
      <c r="ESW61" s="278"/>
      <c r="ESX61" s="278"/>
      <c r="ESY61" s="278"/>
      <c r="ESZ61" s="278"/>
      <c r="ETA61" s="278"/>
      <c r="ETB61" s="278"/>
      <c r="ETC61" s="278"/>
      <c r="ETD61" s="278"/>
      <c r="ETE61" s="278"/>
      <c r="ETF61" s="278"/>
      <c r="ETG61" s="278"/>
      <c r="ETH61" s="278"/>
      <c r="ETI61" s="278"/>
      <c r="ETJ61" s="278"/>
      <c r="ETK61" s="278"/>
      <c r="ETL61" s="278"/>
      <c r="ETM61" s="278"/>
      <c r="ETN61" s="278"/>
      <c r="ETO61" s="278"/>
      <c r="ETP61" s="278"/>
      <c r="ETQ61" s="278"/>
      <c r="ETR61" s="278"/>
      <c r="ETS61" s="278"/>
      <c r="ETT61" s="278"/>
      <c r="ETU61" s="278"/>
      <c r="ETV61" s="278"/>
      <c r="ETW61" s="278"/>
      <c r="ETX61" s="278"/>
      <c r="ETY61" s="278"/>
      <c r="ETZ61" s="278"/>
      <c r="EUA61" s="278"/>
      <c r="EUB61" s="278"/>
      <c r="EUC61" s="278"/>
      <c r="EUD61" s="278"/>
      <c r="EUE61" s="278"/>
      <c r="EUF61" s="278"/>
      <c r="EUG61" s="278"/>
      <c r="EUH61" s="278"/>
      <c r="EUI61" s="278"/>
      <c r="EUJ61" s="278"/>
      <c r="EUK61" s="278"/>
      <c r="EUL61" s="278"/>
      <c r="EUM61" s="278"/>
      <c r="EUN61" s="278"/>
      <c r="EUO61" s="278"/>
      <c r="EUP61" s="278"/>
      <c r="EUQ61" s="278"/>
      <c r="EUR61" s="278"/>
      <c r="EUS61" s="278"/>
      <c r="EUT61" s="278"/>
      <c r="EUU61" s="278"/>
      <c r="EUV61" s="278"/>
      <c r="EUW61" s="278"/>
      <c r="EUX61" s="278"/>
      <c r="EUY61" s="278"/>
      <c r="EUZ61" s="278"/>
      <c r="EVA61" s="278"/>
      <c r="EVB61" s="278"/>
      <c r="EVC61" s="278"/>
      <c r="EVD61" s="278"/>
      <c r="EVE61" s="278"/>
      <c r="EVF61" s="278"/>
      <c r="EVG61" s="278"/>
      <c r="EVH61" s="278"/>
      <c r="EVI61" s="278"/>
      <c r="EVJ61" s="278"/>
      <c r="EVK61" s="278"/>
      <c r="EVL61" s="278"/>
      <c r="EVM61" s="278"/>
      <c r="EVN61" s="278"/>
      <c r="EVO61" s="278"/>
      <c r="EVP61" s="278"/>
      <c r="EVQ61" s="278"/>
      <c r="EVR61" s="278"/>
      <c r="EVS61" s="278"/>
      <c r="EVT61" s="278"/>
      <c r="EVU61" s="278"/>
      <c r="EVV61" s="278"/>
      <c r="EVW61" s="278"/>
      <c r="EVX61" s="278"/>
      <c r="EVY61" s="278"/>
      <c r="EVZ61" s="278"/>
      <c r="EWA61" s="278"/>
      <c r="EWB61" s="278"/>
      <c r="EWC61" s="278"/>
      <c r="EWD61" s="278"/>
      <c r="EWE61" s="278"/>
      <c r="EWF61" s="278"/>
      <c r="EWG61" s="278"/>
      <c r="EWH61" s="278"/>
      <c r="EWI61" s="278"/>
      <c r="EWJ61" s="278"/>
      <c r="EWK61" s="278"/>
      <c r="EWL61" s="278"/>
      <c r="EWM61" s="278"/>
      <c r="EWN61" s="278"/>
      <c r="EWO61" s="278"/>
      <c r="EWP61" s="278"/>
      <c r="EWQ61" s="278"/>
      <c r="EWR61" s="278"/>
      <c r="EWS61" s="278"/>
      <c r="EWT61" s="278"/>
      <c r="EWU61" s="278"/>
      <c r="EWV61" s="278"/>
      <c r="EWW61" s="278"/>
      <c r="EWX61" s="278"/>
      <c r="EWY61" s="278"/>
      <c r="EWZ61" s="278"/>
      <c r="EXA61" s="278"/>
      <c r="EXB61" s="278"/>
      <c r="EXC61" s="278"/>
      <c r="EXD61" s="278"/>
      <c r="EXE61" s="278"/>
      <c r="EXF61" s="278"/>
      <c r="EXG61" s="278"/>
      <c r="EXH61" s="278"/>
      <c r="EXI61" s="278"/>
      <c r="EXJ61" s="278"/>
      <c r="EXK61" s="278"/>
      <c r="EXL61" s="278"/>
      <c r="EXM61" s="278"/>
      <c r="EXN61" s="278"/>
      <c r="EXO61" s="278"/>
      <c r="EXP61" s="278"/>
      <c r="EXQ61" s="278"/>
      <c r="EXR61" s="278"/>
      <c r="EXS61" s="278"/>
      <c r="EXT61" s="278"/>
      <c r="EXU61" s="278"/>
      <c r="EXV61" s="278"/>
      <c r="EXW61" s="278"/>
      <c r="EXX61" s="278"/>
      <c r="EXY61" s="278"/>
      <c r="EXZ61" s="278"/>
      <c r="EYA61" s="278"/>
      <c r="EYB61" s="278"/>
      <c r="EYC61" s="278"/>
      <c r="EYD61" s="278"/>
      <c r="EYE61" s="278"/>
      <c r="EYF61" s="278"/>
      <c r="EYG61" s="278"/>
      <c r="EYH61" s="278"/>
      <c r="EYI61" s="278"/>
      <c r="EYJ61" s="278"/>
      <c r="EYK61" s="278"/>
      <c r="EYL61" s="278"/>
      <c r="EYM61" s="278"/>
      <c r="EYN61" s="278"/>
      <c r="EYO61" s="278"/>
      <c r="EYP61" s="278"/>
      <c r="EYQ61" s="278"/>
      <c r="EYR61" s="278"/>
      <c r="EYS61" s="278"/>
      <c r="EYT61" s="278"/>
      <c r="EYU61" s="278"/>
      <c r="EYV61" s="278"/>
      <c r="EYW61" s="278"/>
      <c r="EYX61" s="278"/>
      <c r="EYY61" s="278"/>
      <c r="EYZ61" s="278"/>
      <c r="EZA61" s="278"/>
      <c r="EZB61" s="278"/>
      <c r="EZC61" s="278"/>
      <c r="EZD61" s="278"/>
      <c r="EZE61" s="278"/>
      <c r="EZF61" s="278"/>
      <c r="EZG61" s="278"/>
      <c r="EZH61" s="278"/>
      <c r="EZI61" s="278"/>
      <c r="EZJ61" s="278"/>
      <c r="EZK61" s="278"/>
      <c r="EZL61" s="278"/>
      <c r="EZM61" s="278"/>
      <c r="EZN61" s="278"/>
      <c r="EZO61" s="278"/>
      <c r="EZP61" s="278"/>
      <c r="EZQ61" s="278"/>
      <c r="EZR61" s="278"/>
      <c r="EZS61" s="278"/>
      <c r="EZT61" s="278"/>
      <c r="EZU61" s="278"/>
      <c r="EZV61" s="278"/>
      <c r="EZW61" s="278"/>
      <c r="EZX61" s="278"/>
      <c r="EZY61" s="278"/>
      <c r="EZZ61" s="278"/>
      <c r="FAA61" s="278"/>
      <c r="FAB61" s="278"/>
      <c r="FAC61" s="278"/>
      <c r="FAD61" s="278"/>
      <c r="FAE61" s="278"/>
      <c r="FAF61" s="278"/>
      <c r="FAG61" s="278"/>
      <c r="FAH61" s="278"/>
      <c r="FAI61" s="278"/>
      <c r="FAJ61" s="278"/>
      <c r="FAK61" s="278"/>
      <c r="FAL61" s="278"/>
      <c r="FAM61" s="278"/>
      <c r="FAN61" s="278"/>
      <c r="FAO61" s="278"/>
      <c r="FAP61" s="278"/>
      <c r="FAQ61" s="278"/>
      <c r="FAR61" s="278"/>
      <c r="FAS61" s="278"/>
      <c r="FAT61" s="278"/>
      <c r="FAU61" s="278"/>
      <c r="FAV61" s="278"/>
      <c r="FAW61" s="278"/>
      <c r="FAX61" s="278"/>
      <c r="FAY61" s="278"/>
      <c r="FAZ61" s="278"/>
      <c r="FBA61" s="278"/>
      <c r="FBB61" s="278"/>
      <c r="FBC61" s="278"/>
      <c r="FBD61" s="278"/>
      <c r="FBE61" s="278"/>
      <c r="FBF61" s="278"/>
      <c r="FBG61" s="278"/>
      <c r="FBH61" s="278"/>
      <c r="FBI61" s="278"/>
      <c r="FBJ61" s="278"/>
      <c r="FBK61" s="278"/>
      <c r="FBL61" s="278"/>
      <c r="FBM61" s="278"/>
      <c r="FBN61" s="278"/>
      <c r="FBO61" s="278"/>
      <c r="FBP61" s="278"/>
      <c r="FBQ61" s="278"/>
      <c r="FBR61" s="278"/>
      <c r="FBS61" s="278"/>
      <c r="FBT61" s="278"/>
      <c r="FBU61" s="278"/>
      <c r="FBV61" s="278"/>
      <c r="FBW61" s="278"/>
      <c r="FBX61" s="278"/>
      <c r="FBY61" s="278"/>
      <c r="FBZ61" s="278"/>
      <c r="FCA61" s="278"/>
      <c r="FCB61" s="278"/>
      <c r="FCC61" s="278"/>
      <c r="FCD61" s="278"/>
      <c r="FCE61" s="278"/>
      <c r="FCF61" s="278"/>
      <c r="FCG61" s="278"/>
      <c r="FCH61" s="278"/>
      <c r="FCI61" s="278"/>
      <c r="FCJ61" s="278"/>
      <c r="FCK61" s="278"/>
      <c r="FCL61" s="278"/>
      <c r="FCM61" s="278"/>
      <c r="FCN61" s="278"/>
      <c r="FCO61" s="278"/>
      <c r="FCP61" s="278"/>
      <c r="FCQ61" s="278"/>
      <c r="FCR61" s="278"/>
      <c r="FCS61" s="278"/>
      <c r="FCT61" s="278"/>
      <c r="FCU61" s="278"/>
      <c r="FCV61" s="278"/>
      <c r="FCW61" s="278"/>
      <c r="FCX61" s="278"/>
      <c r="FCY61" s="278"/>
      <c r="FCZ61" s="278"/>
      <c r="FDA61" s="278"/>
      <c r="FDB61" s="278"/>
      <c r="FDC61" s="278"/>
      <c r="FDD61" s="278"/>
      <c r="FDE61" s="278"/>
      <c r="FDF61" s="278"/>
      <c r="FDG61" s="278"/>
      <c r="FDH61" s="278"/>
      <c r="FDI61" s="278"/>
      <c r="FDJ61" s="278"/>
      <c r="FDK61" s="278"/>
      <c r="FDL61" s="278"/>
      <c r="FDM61" s="278"/>
      <c r="FDN61" s="278"/>
      <c r="FDO61" s="278"/>
      <c r="FDP61" s="278"/>
      <c r="FDQ61" s="278"/>
      <c r="FDR61" s="278"/>
      <c r="FDS61" s="278"/>
      <c r="FDT61" s="278"/>
      <c r="FDU61" s="278"/>
      <c r="FDV61" s="278"/>
      <c r="FDW61" s="278"/>
      <c r="FDX61" s="278"/>
      <c r="FDY61" s="278"/>
      <c r="FDZ61" s="278"/>
      <c r="FEA61" s="278"/>
      <c r="FEB61" s="278"/>
      <c r="FEC61" s="278"/>
      <c r="FED61" s="278"/>
      <c r="FEE61" s="278"/>
      <c r="FEF61" s="278"/>
      <c r="FEG61" s="278"/>
      <c r="FEH61" s="278"/>
      <c r="FEI61" s="278"/>
      <c r="FEJ61" s="278"/>
      <c r="FEK61" s="278"/>
      <c r="FEL61" s="278"/>
      <c r="FEM61" s="278"/>
      <c r="FEN61" s="278"/>
      <c r="FEO61" s="278"/>
      <c r="FEP61" s="278"/>
      <c r="FEQ61" s="278"/>
      <c r="FER61" s="278"/>
      <c r="FES61" s="278"/>
      <c r="FET61" s="278"/>
      <c r="FEU61" s="278"/>
      <c r="FEV61" s="278"/>
      <c r="FEW61" s="278"/>
      <c r="FEX61" s="278"/>
      <c r="FEY61" s="278"/>
      <c r="FEZ61" s="278"/>
      <c r="FFA61" s="278"/>
      <c r="FFB61" s="278"/>
      <c r="FFC61" s="278"/>
      <c r="FFD61" s="278"/>
      <c r="FFE61" s="278"/>
      <c r="FFF61" s="278"/>
      <c r="FFG61" s="278"/>
      <c r="FFH61" s="278"/>
      <c r="FFI61" s="278"/>
      <c r="FFJ61" s="278"/>
      <c r="FFK61" s="278"/>
      <c r="FFL61" s="278"/>
      <c r="FFM61" s="278"/>
      <c r="FFN61" s="278"/>
      <c r="FFO61" s="278"/>
      <c r="FFP61" s="278"/>
      <c r="FFQ61" s="278"/>
      <c r="FFR61" s="278"/>
      <c r="FFS61" s="278"/>
      <c r="FFT61" s="278"/>
      <c r="FFU61" s="278"/>
      <c r="FFV61" s="278"/>
      <c r="FFW61" s="278"/>
      <c r="FFX61" s="278"/>
      <c r="FFY61" s="278"/>
      <c r="FFZ61" s="278"/>
      <c r="FGA61" s="278"/>
      <c r="FGB61" s="278"/>
      <c r="FGC61" s="278"/>
      <c r="FGD61" s="278"/>
      <c r="FGE61" s="278"/>
      <c r="FGF61" s="278"/>
      <c r="FGG61" s="278"/>
      <c r="FGH61" s="278"/>
      <c r="FGI61" s="278"/>
      <c r="FGJ61" s="278"/>
      <c r="FGK61" s="278"/>
      <c r="FGL61" s="278"/>
      <c r="FGM61" s="278"/>
      <c r="FGN61" s="278"/>
      <c r="FGO61" s="278"/>
      <c r="FGP61" s="278"/>
      <c r="FGQ61" s="278"/>
      <c r="FGR61" s="278"/>
      <c r="FGS61" s="278"/>
      <c r="FGT61" s="278"/>
      <c r="FGU61" s="278"/>
      <c r="FGV61" s="278"/>
      <c r="FGW61" s="278"/>
      <c r="FGX61" s="278"/>
      <c r="FGY61" s="278"/>
      <c r="FGZ61" s="278"/>
      <c r="FHA61" s="278"/>
      <c r="FHB61" s="278"/>
      <c r="FHC61" s="278"/>
      <c r="FHD61" s="278"/>
      <c r="FHE61" s="278"/>
      <c r="FHF61" s="278"/>
      <c r="FHG61" s="278"/>
      <c r="FHH61" s="278"/>
      <c r="FHI61" s="278"/>
      <c r="FHJ61" s="278"/>
      <c r="FHK61" s="278"/>
      <c r="FHL61" s="278"/>
      <c r="FHM61" s="278"/>
      <c r="FHN61" s="278"/>
      <c r="FHO61" s="278"/>
      <c r="FHP61" s="278"/>
      <c r="FHQ61" s="278"/>
      <c r="FHR61" s="278"/>
      <c r="FHS61" s="278"/>
      <c r="FHT61" s="278"/>
      <c r="FHU61" s="278"/>
      <c r="FHV61" s="278"/>
      <c r="FHW61" s="278"/>
      <c r="FHX61" s="278"/>
      <c r="FHY61" s="278"/>
      <c r="FHZ61" s="278"/>
      <c r="FIA61" s="278"/>
      <c r="FIB61" s="278"/>
      <c r="FIC61" s="278"/>
      <c r="FID61" s="278"/>
      <c r="FIE61" s="278"/>
      <c r="FIF61" s="278"/>
      <c r="FIG61" s="278"/>
      <c r="FIH61" s="278"/>
      <c r="FII61" s="278"/>
      <c r="FIJ61" s="278"/>
      <c r="FIK61" s="278"/>
      <c r="FIL61" s="278"/>
      <c r="FIM61" s="278"/>
      <c r="FIN61" s="278"/>
      <c r="FIO61" s="278"/>
      <c r="FIP61" s="278"/>
      <c r="FIQ61" s="278"/>
      <c r="FIR61" s="278"/>
      <c r="FIS61" s="278"/>
      <c r="FIT61" s="278"/>
      <c r="FIU61" s="278"/>
      <c r="FIV61" s="278"/>
      <c r="FIW61" s="278"/>
      <c r="FIX61" s="278"/>
      <c r="FIY61" s="278"/>
      <c r="FIZ61" s="278"/>
      <c r="FJA61" s="278"/>
      <c r="FJB61" s="278"/>
      <c r="FJC61" s="278"/>
      <c r="FJD61" s="278"/>
      <c r="FJE61" s="278"/>
      <c r="FJF61" s="278"/>
      <c r="FJG61" s="278"/>
      <c r="FJH61" s="278"/>
      <c r="FJI61" s="278"/>
      <c r="FJJ61" s="278"/>
      <c r="FJK61" s="278"/>
      <c r="FJL61" s="278"/>
      <c r="FJM61" s="278"/>
      <c r="FJN61" s="278"/>
      <c r="FJO61" s="278"/>
      <c r="FJP61" s="278"/>
      <c r="FJQ61" s="278"/>
      <c r="FJR61" s="278"/>
      <c r="FJS61" s="278"/>
      <c r="FJT61" s="278"/>
      <c r="FJU61" s="278"/>
      <c r="FJV61" s="278"/>
      <c r="FJW61" s="278"/>
      <c r="FJX61" s="278"/>
      <c r="FJY61" s="278"/>
      <c r="FJZ61" s="278"/>
      <c r="FKA61" s="278"/>
      <c r="FKB61" s="278"/>
      <c r="FKC61" s="278"/>
      <c r="FKD61" s="278"/>
      <c r="FKE61" s="278"/>
      <c r="FKF61" s="278"/>
      <c r="FKG61" s="278"/>
      <c r="FKH61" s="278"/>
      <c r="FKI61" s="278"/>
      <c r="FKJ61" s="278"/>
      <c r="FKK61" s="278"/>
      <c r="FKL61" s="278"/>
      <c r="FKM61" s="278"/>
      <c r="FKN61" s="278"/>
      <c r="FKO61" s="278"/>
      <c r="FKP61" s="278"/>
      <c r="FKQ61" s="278"/>
      <c r="FKR61" s="278"/>
      <c r="FKS61" s="278"/>
      <c r="FKT61" s="278"/>
      <c r="FKU61" s="278"/>
      <c r="FKV61" s="278"/>
      <c r="FKW61" s="278"/>
      <c r="FKX61" s="278"/>
      <c r="FKY61" s="278"/>
      <c r="FKZ61" s="278"/>
      <c r="FLA61" s="278"/>
      <c r="FLB61" s="278"/>
      <c r="FLC61" s="278"/>
      <c r="FLD61" s="278"/>
      <c r="FLE61" s="278"/>
      <c r="FLF61" s="278"/>
      <c r="FLG61" s="278"/>
      <c r="FLH61" s="278"/>
      <c r="FLI61" s="278"/>
      <c r="FLJ61" s="278"/>
      <c r="FLK61" s="278"/>
      <c r="FLL61" s="278"/>
      <c r="FLM61" s="278"/>
      <c r="FLN61" s="278"/>
      <c r="FLO61" s="278"/>
      <c r="FLP61" s="278"/>
      <c r="FLQ61" s="278"/>
      <c r="FLR61" s="278"/>
      <c r="FLS61" s="278"/>
      <c r="FLT61" s="278"/>
      <c r="FLU61" s="278"/>
      <c r="FLV61" s="278"/>
      <c r="FLW61" s="278"/>
      <c r="FLX61" s="278"/>
      <c r="FLY61" s="278"/>
      <c r="FLZ61" s="278"/>
      <c r="FMA61" s="278"/>
      <c r="FMB61" s="278"/>
      <c r="FMC61" s="278"/>
      <c r="FMD61" s="278"/>
      <c r="FME61" s="278"/>
      <c r="FMF61" s="278"/>
      <c r="FMG61" s="278"/>
      <c r="FMH61" s="278"/>
      <c r="FMI61" s="278"/>
      <c r="FMJ61" s="278"/>
      <c r="FMK61" s="278"/>
      <c r="FML61" s="278"/>
      <c r="FMM61" s="278"/>
      <c r="FMN61" s="278"/>
      <c r="FMO61" s="278"/>
      <c r="FMP61" s="278"/>
      <c r="FMQ61" s="278"/>
      <c r="FMR61" s="278"/>
      <c r="FMS61" s="278"/>
      <c r="FMT61" s="278"/>
      <c r="FMU61" s="278"/>
      <c r="FMV61" s="278"/>
      <c r="FMW61" s="278"/>
      <c r="FMX61" s="278"/>
      <c r="FMY61" s="278"/>
      <c r="FMZ61" s="278"/>
      <c r="FNA61" s="278"/>
      <c r="FNB61" s="278"/>
      <c r="FNC61" s="278"/>
      <c r="FND61" s="278"/>
      <c r="FNE61" s="278"/>
      <c r="FNF61" s="278"/>
      <c r="FNG61" s="278"/>
      <c r="FNH61" s="278"/>
      <c r="FNI61" s="278"/>
      <c r="FNJ61" s="278"/>
      <c r="FNK61" s="278"/>
      <c r="FNL61" s="278"/>
      <c r="FNM61" s="278"/>
      <c r="FNN61" s="278"/>
      <c r="FNO61" s="278"/>
      <c r="FNP61" s="278"/>
      <c r="FNQ61" s="278"/>
      <c r="FNR61" s="278"/>
      <c r="FNS61" s="278"/>
      <c r="FNT61" s="278"/>
      <c r="FNU61" s="278"/>
      <c r="FNV61" s="278"/>
      <c r="FNW61" s="278"/>
      <c r="FNX61" s="278"/>
      <c r="FNY61" s="278"/>
      <c r="FNZ61" s="278"/>
      <c r="FOA61" s="278"/>
      <c r="FOB61" s="278"/>
      <c r="FOC61" s="278"/>
      <c r="FOD61" s="278"/>
      <c r="FOE61" s="278"/>
      <c r="FOF61" s="278"/>
      <c r="FOG61" s="278"/>
      <c r="FOH61" s="278"/>
      <c r="FOI61" s="278"/>
      <c r="FOJ61" s="278"/>
      <c r="FOK61" s="278"/>
      <c r="FOL61" s="278"/>
      <c r="FOM61" s="278"/>
      <c r="FON61" s="278"/>
      <c r="FOO61" s="278"/>
      <c r="FOP61" s="278"/>
      <c r="FOQ61" s="278"/>
      <c r="FOR61" s="278"/>
      <c r="FOS61" s="278"/>
      <c r="FOT61" s="278"/>
      <c r="FOU61" s="278"/>
      <c r="FOV61" s="278"/>
      <c r="FOW61" s="278"/>
      <c r="FOX61" s="278"/>
      <c r="FOY61" s="278"/>
      <c r="FOZ61" s="278"/>
      <c r="FPA61" s="278"/>
      <c r="FPB61" s="278"/>
      <c r="FPC61" s="278"/>
      <c r="FPD61" s="278"/>
      <c r="FPE61" s="278"/>
      <c r="FPF61" s="278"/>
      <c r="FPG61" s="278"/>
      <c r="FPH61" s="278"/>
      <c r="FPI61" s="278"/>
      <c r="FPJ61" s="278"/>
      <c r="FPK61" s="278"/>
      <c r="FPL61" s="278"/>
      <c r="FPM61" s="278"/>
      <c r="FPN61" s="278"/>
      <c r="FPO61" s="278"/>
      <c r="FPP61" s="278"/>
      <c r="FPQ61" s="278"/>
      <c r="FPR61" s="278"/>
      <c r="FPS61" s="278"/>
      <c r="FPT61" s="278"/>
      <c r="FPU61" s="278"/>
      <c r="FPV61" s="278"/>
      <c r="FPW61" s="278"/>
      <c r="FPX61" s="278"/>
      <c r="FPY61" s="278"/>
      <c r="FPZ61" s="278"/>
      <c r="FQA61" s="278"/>
      <c r="FQB61" s="278"/>
      <c r="FQC61" s="278"/>
      <c r="FQD61" s="278"/>
      <c r="FQE61" s="278"/>
      <c r="FQF61" s="278"/>
      <c r="FQG61" s="278"/>
      <c r="FQH61" s="278"/>
      <c r="FQI61" s="278"/>
      <c r="FQJ61" s="278"/>
      <c r="FQK61" s="278"/>
      <c r="FQL61" s="278"/>
      <c r="FQM61" s="278"/>
      <c r="FQN61" s="278"/>
      <c r="FQO61" s="278"/>
      <c r="FQP61" s="278"/>
      <c r="FQQ61" s="278"/>
      <c r="FQR61" s="278"/>
      <c r="FQS61" s="278"/>
      <c r="FQT61" s="278"/>
      <c r="FQU61" s="278"/>
      <c r="FQV61" s="278"/>
      <c r="FQW61" s="278"/>
      <c r="FQX61" s="278"/>
      <c r="FQY61" s="278"/>
      <c r="FQZ61" s="278"/>
      <c r="FRA61" s="278"/>
      <c r="FRB61" s="278"/>
      <c r="FRC61" s="278"/>
      <c r="FRD61" s="278"/>
      <c r="FRE61" s="278"/>
      <c r="FRF61" s="278"/>
      <c r="FRG61" s="278"/>
      <c r="FRH61" s="278"/>
      <c r="FRI61" s="278"/>
      <c r="FRJ61" s="278"/>
      <c r="FRK61" s="278"/>
      <c r="FRL61" s="278"/>
      <c r="FRM61" s="278"/>
      <c r="FRN61" s="278"/>
      <c r="FRO61" s="278"/>
      <c r="FRP61" s="278"/>
      <c r="FRQ61" s="278"/>
      <c r="FRR61" s="278"/>
      <c r="FRS61" s="278"/>
      <c r="FRT61" s="278"/>
      <c r="FRU61" s="278"/>
      <c r="FRV61" s="278"/>
      <c r="FRW61" s="278"/>
      <c r="FRX61" s="278"/>
      <c r="FRY61" s="278"/>
      <c r="FRZ61" s="278"/>
      <c r="FSA61" s="278"/>
      <c r="FSB61" s="278"/>
      <c r="FSC61" s="278"/>
      <c r="FSD61" s="278"/>
      <c r="FSE61" s="278"/>
      <c r="FSF61" s="278"/>
      <c r="FSG61" s="278"/>
      <c r="FSH61" s="278"/>
      <c r="FSI61" s="278"/>
      <c r="FSJ61" s="278"/>
      <c r="FSK61" s="278"/>
      <c r="FSL61" s="278"/>
      <c r="FSM61" s="278"/>
      <c r="FSN61" s="278"/>
      <c r="FSO61" s="278"/>
      <c r="FSP61" s="278"/>
      <c r="FSQ61" s="278"/>
      <c r="FSR61" s="278"/>
      <c r="FSS61" s="278"/>
      <c r="FST61" s="278"/>
      <c r="FSU61" s="278"/>
      <c r="FSV61" s="278"/>
      <c r="FSW61" s="278"/>
      <c r="FSX61" s="278"/>
      <c r="FSY61" s="278"/>
      <c r="FSZ61" s="278"/>
      <c r="FTA61" s="278"/>
      <c r="FTB61" s="278"/>
      <c r="FTC61" s="278"/>
      <c r="FTD61" s="278"/>
      <c r="FTE61" s="278"/>
      <c r="FTF61" s="278"/>
      <c r="FTG61" s="278"/>
      <c r="FTH61" s="278"/>
      <c r="FTI61" s="278"/>
      <c r="FTJ61" s="278"/>
      <c r="FTK61" s="278"/>
      <c r="FTL61" s="278"/>
      <c r="FTM61" s="278"/>
      <c r="FTN61" s="278"/>
      <c r="FTO61" s="278"/>
      <c r="FTP61" s="278"/>
      <c r="FTQ61" s="278"/>
      <c r="FTR61" s="278"/>
      <c r="FTS61" s="278"/>
      <c r="FTT61" s="278"/>
      <c r="FTU61" s="278"/>
      <c r="FTV61" s="278"/>
      <c r="FTW61" s="278"/>
      <c r="FTX61" s="278"/>
      <c r="FTY61" s="278"/>
      <c r="FTZ61" s="278"/>
      <c r="FUA61" s="278"/>
      <c r="FUB61" s="278"/>
      <c r="FUC61" s="278"/>
      <c r="FUD61" s="278"/>
      <c r="FUE61" s="278"/>
      <c r="FUF61" s="278"/>
      <c r="FUG61" s="278"/>
      <c r="FUH61" s="278"/>
      <c r="FUI61" s="278"/>
      <c r="FUJ61" s="278"/>
      <c r="FUK61" s="278"/>
      <c r="FUL61" s="278"/>
      <c r="FUM61" s="278"/>
      <c r="FUN61" s="278"/>
      <c r="FUO61" s="278"/>
      <c r="FUP61" s="278"/>
      <c r="FUQ61" s="278"/>
      <c r="FUR61" s="278"/>
      <c r="FUS61" s="278"/>
      <c r="FUT61" s="278"/>
      <c r="FUU61" s="278"/>
      <c r="FUV61" s="278"/>
      <c r="FUW61" s="278"/>
      <c r="FUX61" s="278"/>
      <c r="FUY61" s="278"/>
      <c r="FUZ61" s="278"/>
      <c r="FVA61" s="278"/>
      <c r="FVB61" s="278"/>
      <c r="FVC61" s="278"/>
      <c r="FVD61" s="278"/>
      <c r="FVE61" s="278"/>
      <c r="FVF61" s="278"/>
      <c r="FVG61" s="278"/>
      <c r="FVH61" s="278"/>
      <c r="FVI61" s="278"/>
      <c r="FVJ61" s="278"/>
      <c r="FVK61" s="278"/>
      <c r="FVL61" s="278"/>
      <c r="FVM61" s="278"/>
      <c r="FVN61" s="278"/>
      <c r="FVO61" s="278"/>
      <c r="FVP61" s="278"/>
      <c r="FVQ61" s="278"/>
      <c r="FVR61" s="278"/>
      <c r="FVS61" s="278"/>
      <c r="FVT61" s="278"/>
      <c r="FVU61" s="278"/>
      <c r="FVV61" s="278"/>
      <c r="FVW61" s="278"/>
      <c r="FVX61" s="278"/>
      <c r="FVY61" s="278"/>
      <c r="FVZ61" s="278"/>
      <c r="FWA61" s="278"/>
      <c r="FWB61" s="278"/>
      <c r="FWC61" s="278"/>
      <c r="FWD61" s="278"/>
      <c r="FWE61" s="278"/>
      <c r="FWF61" s="278"/>
      <c r="FWG61" s="278"/>
      <c r="FWH61" s="278"/>
      <c r="FWI61" s="278"/>
      <c r="FWJ61" s="278"/>
      <c r="FWK61" s="278"/>
      <c r="FWL61" s="278"/>
      <c r="FWM61" s="278"/>
      <c r="FWN61" s="278"/>
      <c r="FWO61" s="278"/>
      <c r="FWP61" s="278"/>
      <c r="FWQ61" s="278"/>
      <c r="FWR61" s="278"/>
      <c r="FWS61" s="278"/>
      <c r="FWT61" s="278"/>
      <c r="FWU61" s="278"/>
      <c r="FWV61" s="278"/>
      <c r="FWW61" s="278"/>
      <c r="FWX61" s="278"/>
      <c r="FWY61" s="278"/>
      <c r="FWZ61" s="278"/>
      <c r="FXA61" s="278"/>
      <c r="FXB61" s="278"/>
      <c r="FXC61" s="278"/>
      <c r="FXD61" s="278"/>
      <c r="FXE61" s="278"/>
      <c r="FXF61" s="278"/>
      <c r="FXG61" s="278"/>
      <c r="FXH61" s="278"/>
      <c r="FXI61" s="278"/>
      <c r="FXJ61" s="278"/>
      <c r="FXK61" s="278"/>
      <c r="FXL61" s="278"/>
      <c r="FXM61" s="278"/>
      <c r="FXN61" s="278"/>
      <c r="FXO61" s="278"/>
      <c r="FXP61" s="278"/>
      <c r="FXQ61" s="278"/>
      <c r="FXR61" s="278"/>
      <c r="FXS61" s="278"/>
      <c r="FXT61" s="278"/>
      <c r="FXU61" s="278"/>
      <c r="FXV61" s="278"/>
      <c r="FXW61" s="278"/>
      <c r="FXX61" s="278"/>
      <c r="FXY61" s="278"/>
      <c r="FXZ61" s="278"/>
      <c r="FYA61" s="278"/>
      <c r="FYB61" s="278"/>
      <c r="FYC61" s="278"/>
      <c r="FYD61" s="278"/>
      <c r="FYE61" s="278"/>
      <c r="FYF61" s="278"/>
      <c r="FYG61" s="278"/>
      <c r="FYH61" s="278"/>
      <c r="FYI61" s="278"/>
      <c r="FYJ61" s="278"/>
      <c r="FYK61" s="278"/>
      <c r="FYL61" s="278"/>
      <c r="FYM61" s="278"/>
      <c r="FYN61" s="278"/>
      <c r="FYO61" s="278"/>
      <c r="FYP61" s="278"/>
      <c r="FYQ61" s="278"/>
      <c r="FYR61" s="278"/>
      <c r="FYS61" s="278"/>
      <c r="FYT61" s="278"/>
      <c r="FYU61" s="278"/>
      <c r="FYV61" s="278"/>
      <c r="FYW61" s="278"/>
      <c r="FYX61" s="278"/>
      <c r="FYY61" s="278"/>
      <c r="FYZ61" s="278"/>
      <c r="FZA61" s="278"/>
      <c r="FZB61" s="278"/>
      <c r="FZC61" s="278"/>
      <c r="FZD61" s="278"/>
      <c r="FZE61" s="278"/>
      <c r="FZF61" s="278"/>
      <c r="FZG61" s="278"/>
      <c r="FZH61" s="278"/>
      <c r="FZI61" s="278"/>
      <c r="FZJ61" s="278"/>
      <c r="FZK61" s="278"/>
      <c r="FZL61" s="278"/>
      <c r="FZM61" s="278"/>
      <c r="FZN61" s="278"/>
      <c r="FZO61" s="278"/>
      <c r="FZP61" s="278"/>
      <c r="FZQ61" s="278"/>
      <c r="FZR61" s="278"/>
      <c r="FZS61" s="278"/>
      <c r="FZT61" s="278"/>
      <c r="FZU61" s="278"/>
      <c r="FZV61" s="278"/>
      <c r="FZW61" s="278"/>
      <c r="FZX61" s="278"/>
      <c r="FZY61" s="278"/>
      <c r="FZZ61" s="278"/>
      <c r="GAA61" s="278"/>
      <c r="GAB61" s="278"/>
      <c r="GAC61" s="278"/>
      <c r="GAD61" s="278"/>
      <c r="GAE61" s="278"/>
      <c r="GAF61" s="278"/>
      <c r="GAG61" s="278"/>
      <c r="GAH61" s="278"/>
      <c r="GAI61" s="278"/>
      <c r="GAJ61" s="278"/>
      <c r="GAK61" s="278"/>
      <c r="GAL61" s="278"/>
      <c r="GAM61" s="278"/>
      <c r="GAN61" s="278"/>
      <c r="GAO61" s="278"/>
      <c r="GAP61" s="278"/>
      <c r="GAQ61" s="278"/>
      <c r="GAR61" s="278"/>
      <c r="GAS61" s="278"/>
      <c r="GAT61" s="278"/>
      <c r="GAU61" s="278"/>
      <c r="GAV61" s="278"/>
      <c r="GAW61" s="278"/>
      <c r="GAX61" s="278"/>
      <c r="GAY61" s="278"/>
      <c r="GAZ61" s="278"/>
      <c r="GBA61" s="278"/>
      <c r="GBB61" s="278"/>
      <c r="GBC61" s="278"/>
      <c r="GBD61" s="278"/>
      <c r="GBE61" s="278"/>
      <c r="GBF61" s="278"/>
      <c r="GBG61" s="278"/>
      <c r="GBH61" s="278"/>
      <c r="GBI61" s="278"/>
      <c r="GBJ61" s="278"/>
      <c r="GBK61" s="278"/>
      <c r="GBL61" s="278"/>
      <c r="GBM61" s="278"/>
      <c r="GBN61" s="278"/>
      <c r="GBO61" s="278"/>
      <c r="GBP61" s="278"/>
      <c r="GBQ61" s="278"/>
      <c r="GBR61" s="278"/>
      <c r="GBS61" s="278"/>
      <c r="GBT61" s="278"/>
      <c r="GBU61" s="278"/>
      <c r="GBV61" s="278"/>
      <c r="GBW61" s="278"/>
      <c r="GBX61" s="278"/>
      <c r="GBY61" s="278"/>
      <c r="GBZ61" s="278"/>
      <c r="GCA61" s="278"/>
      <c r="GCB61" s="278"/>
      <c r="GCC61" s="278"/>
      <c r="GCD61" s="278"/>
      <c r="GCE61" s="278"/>
      <c r="GCF61" s="278"/>
      <c r="GCG61" s="278"/>
      <c r="GCH61" s="278"/>
      <c r="GCI61" s="278"/>
      <c r="GCJ61" s="278"/>
      <c r="GCK61" s="278"/>
      <c r="GCL61" s="278"/>
      <c r="GCM61" s="278"/>
      <c r="GCN61" s="278"/>
      <c r="GCO61" s="278"/>
      <c r="GCP61" s="278"/>
      <c r="GCQ61" s="278"/>
      <c r="GCR61" s="278"/>
      <c r="GCS61" s="278"/>
      <c r="GCT61" s="278"/>
      <c r="GCU61" s="278"/>
      <c r="GCV61" s="278"/>
      <c r="GCW61" s="278"/>
      <c r="GCX61" s="278"/>
      <c r="GCY61" s="278"/>
      <c r="GCZ61" s="278"/>
      <c r="GDA61" s="278"/>
      <c r="GDB61" s="278"/>
      <c r="GDC61" s="278"/>
      <c r="GDD61" s="278"/>
      <c r="GDE61" s="278"/>
      <c r="GDF61" s="278"/>
      <c r="GDG61" s="278"/>
      <c r="GDH61" s="278"/>
      <c r="GDI61" s="278"/>
      <c r="GDJ61" s="278"/>
      <c r="GDK61" s="278"/>
      <c r="GDL61" s="278"/>
      <c r="GDM61" s="278"/>
      <c r="GDN61" s="278"/>
      <c r="GDO61" s="278"/>
      <c r="GDP61" s="278"/>
      <c r="GDQ61" s="278"/>
      <c r="GDR61" s="278"/>
      <c r="GDS61" s="278"/>
      <c r="GDT61" s="278"/>
      <c r="GDU61" s="278"/>
      <c r="GDV61" s="278"/>
      <c r="GDW61" s="278"/>
      <c r="GDX61" s="278"/>
      <c r="GDY61" s="278"/>
      <c r="GDZ61" s="278"/>
      <c r="GEA61" s="278"/>
      <c r="GEB61" s="278"/>
      <c r="GEC61" s="278"/>
      <c r="GED61" s="278"/>
      <c r="GEE61" s="278"/>
      <c r="GEF61" s="278"/>
      <c r="GEG61" s="278"/>
      <c r="GEH61" s="278"/>
      <c r="GEI61" s="278"/>
      <c r="GEJ61" s="278"/>
      <c r="GEK61" s="278"/>
      <c r="GEL61" s="278"/>
      <c r="GEM61" s="278"/>
      <c r="GEN61" s="278"/>
      <c r="GEO61" s="278"/>
      <c r="GEP61" s="278"/>
      <c r="GEQ61" s="278"/>
      <c r="GER61" s="278"/>
      <c r="GES61" s="278"/>
      <c r="GET61" s="278"/>
      <c r="GEU61" s="278"/>
      <c r="GEV61" s="278"/>
      <c r="GEW61" s="278"/>
      <c r="GEX61" s="278"/>
      <c r="GEY61" s="278"/>
      <c r="GEZ61" s="278"/>
      <c r="GFA61" s="278"/>
      <c r="GFB61" s="278"/>
      <c r="GFC61" s="278"/>
      <c r="GFD61" s="278"/>
      <c r="GFE61" s="278"/>
      <c r="GFF61" s="278"/>
      <c r="GFG61" s="278"/>
      <c r="GFH61" s="278"/>
      <c r="GFI61" s="278"/>
      <c r="GFJ61" s="278"/>
      <c r="GFK61" s="278"/>
      <c r="GFL61" s="278"/>
      <c r="GFM61" s="278"/>
      <c r="GFN61" s="278"/>
      <c r="GFO61" s="278"/>
      <c r="GFP61" s="278"/>
      <c r="GFQ61" s="278"/>
      <c r="GFR61" s="278"/>
      <c r="GFS61" s="278"/>
      <c r="GFT61" s="278"/>
      <c r="GFU61" s="278"/>
      <c r="GFV61" s="278"/>
      <c r="GFW61" s="278"/>
      <c r="GFX61" s="278"/>
      <c r="GFY61" s="278"/>
      <c r="GFZ61" s="278"/>
      <c r="GGA61" s="278"/>
      <c r="GGB61" s="278"/>
      <c r="GGC61" s="278"/>
      <c r="GGD61" s="278"/>
      <c r="GGE61" s="278"/>
      <c r="GGF61" s="278"/>
      <c r="GGG61" s="278"/>
      <c r="GGH61" s="278"/>
      <c r="GGI61" s="278"/>
      <c r="GGJ61" s="278"/>
      <c r="GGK61" s="278"/>
      <c r="GGL61" s="278"/>
      <c r="GGM61" s="278"/>
      <c r="GGN61" s="278"/>
      <c r="GGO61" s="278"/>
      <c r="GGP61" s="278"/>
      <c r="GGQ61" s="278"/>
      <c r="GGR61" s="278"/>
      <c r="GGS61" s="278"/>
      <c r="GGT61" s="278"/>
      <c r="GGU61" s="278"/>
      <c r="GGV61" s="278"/>
      <c r="GGW61" s="278"/>
      <c r="GGX61" s="278"/>
      <c r="GGY61" s="278"/>
      <c r="GGZ61" s="278"/>
      <c r="GHA61" s="278"/>
      <c r="GHB61" s="278"/>
      <c r="GHC61" s="278"/>
      <c r="GHD61" s="278"/>
      <c r="GHE61" s="278"/>
      <c r="GHF61" s="278"/>
      <c r="GHG61" s="278"/>
      <c r="GHH61" s="278"/>
      <c r="GHI61" s="278"/>
      <c r="GHJ61" s="278"/>
      <c r="GHK61" s="278"/>
      <c r="GHL61" s="278"/>
      <c r="GHM61" s="278"/>
      <c r="GHN61" s="278"/>
      <c r="GHO61" s="278"/>
      <c r="GHP61" s="278"/>
      <c r="GHQ61" s="278"/>
      <c r="GHR61" s="278"/>
      <c r="GHS61" s="278"/>
      <c r="GHT61" s="278"/>
      <c r="GHU61" s="278"/>
      <c r="GHV61" s="278"/>
      <c r="GHW61" s="278"/>
      <c r="GHX61" s="278"/>
      <c r="GHY61" s="278"/>
      <c r="GHZ61" s="278"/>
      <c r="GIA61" s="278"/>
      <c r="GIB61" s="278"/>
      <c r="GIC61" s="278"/>
      <c r="GID61" s="278"/>
      <c r="GIE61" s="278"/>
      <c r="GIF61" s="278"/>
      <c r="GIG61" s="278"/>
      <c r="GIH61" s="278"/>
      <c r="GII61" s="278"/>
      <c r="GIJ61" s="278"/>
      <c r="GIK61" s="278"/>
      <c r="GIL61" s="278"/>
      <c r="GIM61" s="278"/>
      <c r="GIN61" s="278"/>
      <c r="GIO61" s="278"/>
      <c r="GIP61" s="278"/>
      <c r="GIQ61" s="278"/>
      <c r="GIR61" s="278"/>
      <c r="GIS61" s="278"/>
      <c r="GIT61" s="278"/>
      <c r="GIU61" s="278"/>
      <c r="GIV61" s="278"/>
      <c r="GIW61" s="278"/>
      <c r="GIX61" s="278"/>
      <c r="GIY61" s="278"/>
      <c r="GIZ61" s="278"/>
      <c r="GJA61" s="278"/>
      <c r="GJB61" s="278"/>
      <c r="GJC61" s="278"/>
      <c r="GJD61" s="278"/>
      <c r="GJE61" s="278"/>
      <c r="GJF61" s="278"/>
      <c r="GJG61" s="278"/>
      <c r="GJH61" s="278"/>
      <c r="GJI61" s="278"/>
      <c r="GJJ61" s="278"/>
      <c r="GJK61" s="278"/>
      <c r="GJL61" s="278"/>
      <c r="GJM61" s="278"/>
      <c r="GJN61" s="278"/>
      <c r="GJO61" s="278"/>
      <c r="GJP61" s="278"/>
      <c r="GJQ61" s="278"/>
      <c r="GJR61" s="278"/>
      <c r="GJS61" s="278"/>
      <c r="GJT61" s="278"/>
      <c r="GJU61" s="278"/>
      <c r="GJV61" s="278"/>
      <c r="GJW61" s="278"/>
      <c r="GJX61" s="278"/>
      <c r="GJY61" s="278"/>
      <c r="GJZ61" s="278"/>
      <c r="GKA61" s="278"/>
      <c r="GKB61" s="278"/>
      <c r="GKC61" s="278"/>
      <c r="GKD61" s="278"/>
      <c r="GKE61" s="278"/>
      <c r="GKF61" s="278"/>
      <c r="GKG61" s="278"/>
      <c r="GKH61" s="278"/>
      <c r="GKI61" s="278"/>
      <c r="GKJ61" s="278"/>
      <c r="GKK61" s="278"/>
      <c r="GKL61" s="278"/>
      <c r="GKM61" s="278"/>
      <c r="GKN61" s="278"/>
      <c r="GKO61" s="278"/>
      <c r="GKP61" s="278"/>
      <c r="GKQ61" s="278"/>
      <c r="GKR61" s="278"/>
      <c r="GKS61" s="278"/>
      <c r="GKT61" s="278"/>
      <c r="GKU61" s="278"/>
      <c r="GKV61" s="278"/>
      <c r="GKW61" s="278"/>
      <c r="GKX61" s="278"/>
      <c r="GKY61" s="278"/>
      <c r="GKZ61" s="278"/>
      <c r="GLA61" s="278"/>
      <c r="GLB61" s="278"/>
      <c r="GLC61" s="278"/>
      <c r="GLD61" s="278"/>
      <c r="GLE61" s="278"/>
      <c r="GLF61" s="278"/>
      <c r="GLG61" s="278"/>
      <c r="GLH61" s="278"/>
      <c r="GLI61" s="278"/>
      <c r="GLJ61" s="278"/>
      <c r="GLK61" s="278"/>
      <c r="GLL61" s="278"/>
      <c r="GLM61" s="278"/>
      <c r="GLN61" s="278"/>
      <c r="GLO61" s="278"/>
      <c r="GLP61" s="278"/>
      <c r="GLQ61" s="278"/>
      <c r="GLR61" s="278"/>
      <c r="GLS61" s="278"/>
      <c r="GLT61" s="278"/>
      <c r="GLU61" s="278"/>
      <c r="GLV61" s="278"/>
      <c r="GLW61" s="278"/>
      <c r="GLX61" s="278"/>
      <c r="GLY61" s="278"/>
      <c r="GLZ61" s="278"/>
      <c r="GMA61" s="278"/>
      <c r="GMB61" s="278"/>
      <c r="GMC61" s="278"/>
      <c r="GMD61" s="278"/>
      <c r="GME61" s="278"/>
      <c r="GMF61" s="278"/>
      <c r="GMG61" s="278"/>
      <c r="GMH61" s="278"/>
      <c r="GMI61" s="278"/>
      <c r="GMJ61" s="278"/>
      <c r="GMK61" s="278"/>
      <c r="GML61" s="278"/>
      <c r="GMM61" s="278"/>
      <c r="GMN61" s="278"/>
      <c r="GMO61" s="278"/>
      <c r="GMP61" s="278"/>
      <c r="GMQ61" s="278"/>
      <c r="GMR61" s="278"/>
      <c r="GMS61" s="278"/>
      <c r="GMT61" s="278"/>
      <c r="GMU61" s="278"/>
      <c r="GMV61" s="278"/>
      <c r="GMW61" s="278"/>
      <c r="GMX61" s="278"/>
      <c r="GMY61" s="278"/>
      <c r="GMZ61" s="278"/>
      <c r="GNA61" s="278"/>
      <c r="GNB61" s="278"/>
      <c r="GNC61" s="278"/>
      <c r="GND61" s="278"/>
      <c r="GNE61" s="278"/>
      <c r="GNF61" s="278"/>
      <c r="GNG61" s="278"/>
      <c r="GNH61" s="278"/>
      <c r="GNI61" s="278"/>
      <c r="GNJ61" s="278"/>
      <c r="GNK61" s="278"/>
      <c r="GNL61" s="278"/>
      <c r="GNM61" s="278"/>
      <c r="GNN61" s="278"/>
      <c r="GNO61" s="278"/>
      <c r="GNP61" s="278"/>
      <c r="GNQ61" s="278"/>
      <c r="GNR61" s="278"/>
      <c r="GNS61" s="278"/>
      <c r="GNT61" s="278"/>
      <c r="GNU61" s="278"/>
      <c r="GNV61" s="278"/>
      <c r="GNW61" s="278"/>
      <c r="GNX61" s="278"/>
      <c r="GNY61" s="278"/>
      <c r="GNZ61" s="278"/>
      <c r="GOA61" s="278"/>
      <c r="GOB61" s="278"/>
      <c r="GOC61" s="278"/>
      <c r="GOD61" s="278"/>
      <c r="GOE61" s="278"/>
      <c r="GOF61" s="278"/>
      <c r="GOG61" s="278"/>
      <c r="GOH61" s="278"/>
      <c r="GOI61" s="278"/>
      <c r="GOJ61" s="278"/>
      <c r="GOK61" s="278"/>
      <c r="GOL61" s="278"/>
      <c r="GOM61" s="278"/>
      <c r="GON61" s="278"/>
      <c r="GOO61" s="278"/>
      <c r="GOP61" s="278"/>
      <c r="GOQ61" s="278"/>
      <c r="GOR61" s="278"/>
      <c r="GOS61" s="278"/>
      <c r="GOT61" s="278"/>
      <c r="GOU61" s="278"/>
      <c r="GOV61" s="278"/>
      <c r="GOW61" s="278"/>
      <c r="GOX61" s="278"/>
      <c r="GOY61" s="278"/>
      <c r="GOZ61" s="278"/>
      <c r="GPA61" s="278"/>
      <c r="GPB61" s="278"/>
      <c r="GPC61" s="278"/>
      <c r="GPD61" s="278"/>
      <c r="GPE61" s="278"/>
      <c r="GPF61" s="278"/>
      <c r="GPG61" s="278"/>
      <c r="GPH61" s="278"/>
      <c r="GPI61" s="278"/>
      <c r="GPJ61" s="278"/>
      <c r="GPK61" s="278"/>
      <c r="GPL61" s="278"/>
      <c r="GPM61" s="278"/>
      <c r="GPN61" s="278"/>
      <c r="GPO61" s="278"/>
      <c r="GPP61" s="278"/>
      <c r="GPQ61" s="278"/>
      <c r="GPR61" s="278"/>
      <c r="GPS61" s="278"/>
      <c r="GPT61" s="278"/>
      <c r="GPU61" s="278"/>
      <c r="GPV61" s="278"/>
      <c r="GPW61" s="278"/>
      <c r="GPX61" s="278"/>
      <c r="GPY61" s="278"/>
      <c r="GPZ61" s="278"/>
      <c r="GQA61" s="278"/>
      <c r="GQB61" s="278"/>
      <c r="GQC61" s="278"/>
      <c r="GQD61" s="278"/>
      <c r="GQE61" s="278"/>
      <c r="GQF61" s="278"/>
      <c r="GQG61" s="278"/>
      <c r="GQH61" s="278"/>
      <c r="GQI61" s="278"/>
      <c r="GQJ61" s="278"/>
      <c r="GQK61" s="278"/>
      <c r="GQL61" s="278"/>
      <c r="GQM61" s="278"/>
      <c r="GQN61" s="278"/>
      <c r="GQO61" s="278"/>
      <c r="GQP61" s="278"/>
      <c r="GQQ61" s="278"/>
      <c r="GQR61" s="278"/>
      <c r="GQS61" s="278"/>
      <c r="GQT61" s="278"/>
      <c r="GQU61" s="278"/>
      <c r="GQV61" s="278"/>
      <c r="GQW61" s="278"/>
      <c r="GQX61" s="278"/>
      <c r="GQY61" s="278"/>
      <c r="GQZ61" s="278"/>
      <c r="GRA61" s="278"/>
      <c r="GRB61" s="278"/>
      <c r="GRC61" s="278"/>
      <c r="GRD61" s="278"/>
      <c r="GRE61" s="278"/>
      <c r="GRF61" s="278"/>
      <c r="GRG61" s="278"/>
      <c r="GRH61" s="278"/>
      <c r="GRI61" s="278"/>
      <c r="GRJ61" s="278"/>
      <c r="GRK61" s="278"/>
      <c r="GRL61" s="278"/>
      <c r="GRM61" s="278"/>
      <c r="GRN61" s="278"/>
      <c r="GRO61" s="278"/>
      <c r="GRP61" s="278"/>
      <c r="GRQ61" s="278"/>
      <c r="GRR61" s="278"/>
      <c r="GRS61" s="278"/>
      <c r="GRT61" s="278"/>
      <c r="GRU61" s="278"/>
      <c r="GRV61" s="278"/>
      <c r="GRW61" s="278"/>
      <c r="GRX61" s="278"/>
      <c r="GRY61" s="278"/>
      <c r="GRZ61" s="278"/>
      <c r="GSA61" s="278"/>
      <c r="GSB61" s="278"/>
      <c r="GSC61" s="278"/>
      <c r="GSD61" s="278"/>
      <c r="GSE61" s="278"/>
      <c r="GSF61" s="278"/>
      <c r="GSG61" s="278"/>
      <c r="GSH61" s="278"/>
      <c r="GSI61" s="278"/>
      <c r="GSJ61" s="278"/>
      <c r="GSK61" s="278"/>
      <c r="GSL61" s="278"/>
      <c r="GSM61" s="278"/>
      <c r="GSN61" s="278"/>
      <c r="GSO61" s="278"/>
      <c r="GSP61" s="278"/>
      <c r="GSQ61" s="278"/>
      <c r="GSR61" s="278"/>
      <c r="GSS61" s="278"/>
      <c r="GST61" s="278"/>
      <c r="GSU61" s="278"/>
      <c r="GSV61" s="278"/>
      <c r="GSW61" s="278"/>
      <c r="GSX61" s="278"/>
      <c r="GSY61" s="278"/>
      <c r="GSZ61" s="278"/>
      <c r="GTA61" s="278"/>
      <c r="GTB61" s="278"/>
      <c r="GTC61" s="278"/>
      <c r="GTD61" s="278"/>
      <c r="GTE61" s="278"/>
      <c r="GTF61" s="278"/>
      <c r="GTG61" s="278"/>
      <c r="GTH61" s="278"/>
      <c r="GTI61" s="278"/>
      <c r="GTJ61" s="278"/>
      <c r="GTK61" s="278"/>
      <c r="GTL61" s="278"/>
      <c r="GTM61" s="278"/>
      <c r="GTN61" s="278"/>
      <c r="GTO61" s="278"/>
      <c r="GTP61" s="278"/>
      <c r="GTQ61" s="278"/>
      <c r="GTR61" s="278"/>
      <c r="GTS61" s="278"/>
      <c r="GTT61" s="278"/>
      <c r="GTU61" s="278"/>
      <c r="GTV61" s="278"/>
      <c r="GTW61" s="278"/>
      <c r="GTX61" s="278"/>
      <c r="GTY61" s="278"/>
      <c r="GTZ61" s="278"/>
      <c r="GUA61" s="278"/>
      <c r="GUB61" s="278"/>
      <c r="GUC61" s="278"/>
      <c r="GUD61" s="278"/>
      <c r="GUE61" s="278"/>
      <c r="GUF61" s="278"/>
      <c r="GUG61" s="278"/>
      <c r="GUH61" s="278"/>
      <c r="GUI61" s="278"/>
      <c r="GUJ61" s="278"/>
      <c r="GUK61" s="278"/>
      <c r="GUL61" s="278"/>
      <c r="GUM61" s="278"/>
      <c r="GUN61" s="278"/>
      <c r="GUO61" s="278"/>
      <c r="GUP61" s="278"/>
      <c r="GUQ61" s="278"/>
      <c r="GUR61" s="278"/>
      <c r="GUS61" s="278"/>
      <c r="GUT61" s="278"/>
      <c r="GUU61" s="278"/>
      <c r="GUV61" s="278"/>
      <c r="GUW61" s="278"/>
      <c r="GUX61" s="278"/>
      <c r="GUY61" s="278"/>
      <c r="GUZ61" s="278"/>
      <c r="GVA61" s="278"/>
      <c r="GVB61" s="278"/>
      <c r="GVC61" s="278"/>
      <c r="GVD61" s="278"/>
      <c r="GVE61" s="278"/>
      <c r="GVF61" s="278"/>
      <c r="GVG61" s="278"/>
      <c r="GVH61" s="278"/>
      <c r="GVI61" s="278"/>
      <c r="GVJ61" s="278"/>
      <c r="GVK61" s="278"/>
      <c r="GVL61" s="278"/>
      <c r="GVM61" s="278"/>
      <c r="GVN61" s="278"/>
      <c r="GVO61" s="278"/>
      <c r="GVP61" s="278"/>
      <c r="GVQ61" s="278"/>
      <c r="GVR61" s="278"/>
      <c r="GVS61" s="278"/>
      <c r="GVT61" s="278"/>
      <c r="GVU61" s="278"/>
      <c r="GVV61" s="278"/>
      <c r="GVW61" s="278"/>
      <c r="GVX61" s="278"/>
      <c r="GVY61" s="278"/>
      <c r="GVZ61" s="278"/>
      <c r="GWA61" s="278"/>
      <c r="GWB61" s="278"/>
      <c r="GWC61" s="278"/>
      <c r="GWD61" s="278"/>
      <c r="GWE61" s="278"/>
      <c r="GWF61" s="278"/>
      <c r="GWG61" s="278"/>
      <c r="GWH61" s="278"/>
      <c r="GWI61" s="278"/>
      <c r="GWJ61" s="278"/>
      <c r="GWK61" s="278"/>
      <c r="GWL61" s="278"/>
      <c r="GWM61" s="278"/>
      <c r="GWN61" s="278"/>
      <c r="GWO61" s="278"/>
      <c r="GWP61" s="278"/>
      <c r="GWQ61" s="278"/>
      <c r="GWR61" s="278"/>
      <c r="GWS61" s="278"/>
      <c r="GWT61" s="278"/>
      <c r="GWU61" s="278"/>
      <c r="GWV61" s="278"/>
      <c r="GWW61" s="278"/>
      <c r="GWX61" s="278"/>
      <c r="GWY61" s="278"/>
      <c r="GWZ61" s="278"/>
      <c r="GXA61" s="278"/>
      <c r="GXB61" s="278"/>
      <c r="GXC61" s="278"/>
      <c r="GXD61" s="278"/>
      <c r="GXE61" s="278"/>
      <c r="GXF61" s="278"/>
      <c r="GXG61" s="278"/>
      <c r="GXH61" s="278"/>
      <c r="GXI61" s="278"/>
      <c r="GXJ61" s="278"/>
      <c r="GXK61" s="278"/>
      <c r="GXL61" s="278"/>
      <c r="GXM61" s="278"/>
      <c r="GXN61" s="278"/>
      <c r="GXO61" s="278"/>
      <c r="GXP61" s="278"/>
      <c r="GXQ61" s="278"/>
      <c r="GXR61" s="278"/>
      <c r="GXS61" s="278"/>
      <c r="GXT61" s="278"/>
      <c r="GXU61" s="278"/>
      <c r="GXV61" s="278"/>
      <c r="GXW61" s="278"/>
      <c r="GXX61" s="278"/>
      <c r="GXY61" s="278"/>
      <c r="GXZ61" s="278"/>
      <c r="GYA61" s="278"/>
      <c r="GYB61" s="278"/>
      <c r="GYC61" s="278"/>
      <c r="GYD61" s="278"/>
      <c r="GYE61" s="278"/>
      <c r="GYF61" s="278"/>
      <c r="GYG61" s="278"/>
      <c r="GYH61" s="278"/>
      <c r="GYI61" s="278"/>
      <c r="GYJ61" s="278"/>
      <c r="GYK61" s="278"/>
      <c r="GYL61" s="278"/>
      <c r="GYM61" s="278"/>
      <c r="GYN61" s="278"/>
      <c r="GYO61" s="278"/>
      <c r="GYP61" s="278"/>
      <c r="GYQ61" s="278"/>
      <c r="GYR61" s="278"/>
      <c r="GYS61" s="278"/>
      <c r="GYT61" s="278"/>
      <c r="GYU61" s="278"/>
      <c r="GYV61" s="278"/>
      <c r="GYW61" s="278"/>
      <c r="GYX61" s="278"/>
      <c r="GYY61" s="278"/>
      <c r="GYZ61" s="278"/>
      <c r="GZA61" s="278"/>
      <c r="GZB61" s="278"/>
      <c r="GZC61" s="278"/>
      <c r="GZD61" s="278"/>
      <c r="GZE61" s="278"/>
      <c r="GZF61" s="278"/>
      <c r="GZG61" s="278"/>
      <c r="GZH61" s="278"/>
      <c r="GZI61" s="278"/>
      <c r="GZJ61" s="278"/>
      <c r="GZK61" s="278"/>
      <c r="GZL61" s="278"/>
      <c r="GZM61" s="278"/>
      <c r="GZN61" s="278"/>
      <c r="GZO61" s="278"/>
      <c r="GZP61" s="278"/>
      <c r="GZQ61" s="278"/>
      <c r="GZR61" s="278"/>
      <c r="GZS61" s="278"/>
      <c r="GZT61" s="278"/>
      <c r="GZU61" s="278"/>
      <c r="GZV61" s="278"/>
      <c r="GZW61" s="278"/>
      <c r="GZX61" s="278"/>
      <c r="GZY61" s="278"/>
      <c r="GZZ61" s="278"/>
      <c r="HAA61" s="278"/>
      <c r="HAB61" s="278"/>
      <c r="HAC61" s="278"/>
      <c r="HAD61" s="278"/>
      <c r="HAE61" s="278"/>
      <c r="HAF61" s="278"/>
      <c r="HAG61" s="278"/>
      <c r="HAH61" s="278"/>
      <c r="HAI61" s="278"/>
      <c r="HAJ61" s="278"/>
      <c r="HAK61" s="278"/>
      <c r="HAL61" s="278"/>
      <c r="HAM61" s="278"/>
      <c r="HAN61" s="278"/>
      <c r="HAO61" s="278"/>
      <c r="HAP61" s="278"/>
      <c r="HAQ61" s="278"/>
      <c r="HAR61" s="278"/>
      <c r="HAS61" s="278"/>
      <c r="HAT61" s="278"/>
      <c r="HAU61" s="278"/>
      <c r="HAV61" s="278"/>
      <c r="HAW61" s="278"/>
      <c r="HAX61" s="278"/>
      <c r="HAY61" s="278"/>
      <c r="HAZ61" s="278"/>
      <c r="HBA61" s="278"/>
      <c r="HBB61" s="278"/>
      <c r="HBC61" s="278"/>
      <c r="HBD61" s="278"/>
      <c r="HBE61" s="278"/>
      <c r="HBF61" s="278"/>
      <c r="HBG61" s="278"/>
      <c r="HBH61" s="278"/>
      <c r="HBI61" s="278"/>
      <c r="HBJ61" s="278"/>
      <c r="HBK61" s="278"/>
      <c r="HBL61" s="278"/>
      <c r="HBM61" s="278"/>
      <c r="HBN61" s="278"/>
      <c r="HBO61" s="278"/>
      <c r="HBP61" s="278"/>
      <c r="HBQ61" s="278"/>
      <c r="HBR61" s="278"/>
      <c r="HBS61" s="278"/>
      <c r="HBT61" s="278"/>
      <c r="HBU61" s="278"/>
      <c r="HBV61" s="278"/>
      <c r="HBW61" s="278"/>
      <c r="HBX61" s="278"/>
      <c r="HBY61" s="278"/>
      <c r="HBZ61" s="278"/>
      <c r="HCA61" s="278"/>
      <c r="HCB61" s="278"/>
      <c r="HCC61" s="278"/>
      <c r="HCD61" s="278"/>
      <c r="HCE61" s="278"/>
      <c r="HCF61" s="278"/>
      <c r="HCG61" s="278"/>
      <c r="HCH61" s="278"/>
      <c r="HCI61" s="278"/>
      <c r="HCJ61" s="278"/>
      <c r="HCK61" s="278"/>
      <c r="HCL61" s="278"/>
      <c r="HCM61" s="278"/>
      <c r="HCN61" s="278"/>
      <c r="HCO61" s="278"/>
      <c r="HCP61" s="278"/>
      <c r="HCQ61" s="278"/>
      <c r="HCR61" s="278"/>
      <c r="HCS61" s="278"/>
      <c r="HCT61" s="278"/>
      <c r="HCU61" s="278"/>
      <c r="HCV61" s="278"/>
      <c r="HCW61" s="278"/>
      <c r="HCX61" s="278"/>
      <c r="HCY61" s="278"/>
      <c r="HCZ61" s="278"/>
      <c r="HDA61" s="278"/>
      <c r="HDB61" s="278"/>
      <c r="HDC61" s="278"/>
      <c r="HDD61" s="278"/>
      <c r="HDE61" s="278"/>
      <c r="HDF61" s="278"/>
      <c r="HDG61" s="278"/>
      <c r="HDH61" s="278"/>
      <c r="HDI61" s="278"/>
      <c r="HDJ61" s="278"/>
      <c r="HDK61" s="278"/>
      <c r="HDL61" s="278"/>
      <c r="HDM61" s="278"/>
      <c r="HDN61" s="278"/>
      <c r="HDO61" s="278"/>
      <c r="HDP61" s="278"/>
      <c r="HDQ61" s="278"/>
      <c r="HDR61" s="278"/>
      <c r="HDS61" s="278"/>
      <c r="HDT61" s="278"/>
      <c r="HDU61" s="278"/>
      <c r="HDV61" s="278"/>
      <c r="HDW61" s="278"/>
      <c r="HDX61" s="278"/>
      <c r="HDY61" s="278"/>
      <c r="HDZ61" s="278"/>
      <c r="HEA61" s="278"/>
      <c r="HEB61" s="278"/>
      <c r="HEC61" s="278"/>
      <c r="HED61" s="278"/>
      <c r="HEE61" s="278"/>
      <c r="HEF61" s="278"/>
      <c r="HEG61" s="278"/>
      <c r="HEH61" s="278"/>
      <c r="HEI61" s="278"/>
      <c r="HEJ61" s="278"/>
      <c r="HEK61" s="278"/>
      <c r="HEL61" s="278"/>
      <c r="HEM61" s="278"/>
      <c r="HEN61" s="278"/>
      <c r="HEO61" s="278"/>
      <c r="HEP61" s="278"/>
      <c r="HEQ61" s="278"/>
      <c r="HER61" s="278"/>
      <c r="HES61" s="278"/>
      <c r="HET61" s="278"/>
      <c r="HEU61" s="278"/>
      <c r="HEV61" s="278"/>
      <c r="HEW61" s="278"/>
      <c r="HEX61" s="278"/>
      <c r="HEY61" s="278"/>
      <c r="HEZ61" s="278"/>
      <c r="HFA61" s="278"/>
      <c r="HFB61" s="278"/>
      <c r="HFC61" s="278"/>
      <c r="HFD61" s="278"/>
      <c r="HFE61" s="278"/>
      <c r="HFF61" s="278"/>
      <c r="HFG61" s="278"/>
      <c r="HFH61" s="278"/>
      <c r="HFI61" s="278"/>
      <c r="HFJ61" s="278"/>
      <c r="HFK61" s="278"/>
      <c r="HFL61" s="278"/>
      <c r="HFM61" s="278"/>
      <c r="HFN61" s="278"/>
      <c r="HFO61" s="278"/>
      <c r="HFP61" s="278"/>
      <c r="HFQ61" s="278"/>
      <c r="HFR61" s="278"/>
      <c r="HFS61" s="278"/>
      <c r="HFT61" s="278"/>
      <c r="HFU61" s="278"/>
      <c r="HFV61" s="278"/>
      <c r="HFW61" s="278"/>
      <c r="HFX61" s="278"/>
      <c r="HFY61" s="278"/>
      <c r="HFZ61" s="278"/>
      <c r="HGA61" s="278"/>
      <c r="HGB61" s="278"/>
      <c r="HGC61" s="278"/>
      <c r="HGD61" s="278"/>
      <c r="HGE61" s="278"/>
      <c r="HGF61" s="278"/>
      <c r="HGG61" s="278"/>
      <c r="HGH61" s="278"/>
      <c r="HGI61" s="278"/>
      <c r="HGJ61" s="278"/>
      <c r="HGK61" s="278"/>
      <c r="HGL61" s="278"/>
      <c r="HGM61" s="278"/>
      <c r="HGN61" s="278"/>
      <c r="HGO61" s="278"/>
      <c r="HGP61" s="278"/>
      <c r="HGQ61" s="278"/>
      <c r="HGR61" s="278"/>
      <c r="HGS61" s="278"/>
      <c r="HGT61" s="278"/>
      <c r="HGU61" s="278"/>
      <c r="HGV61" s="278"/>
      <c r="HGW61" s="278"/>
      <c r="HGX61" s="278"/>
      <c r="HGY61" s="278"/>
      <c r="HGZ61" s="278"/>
      <c r="HHA61" s="278"/>
      <c r="HHB61" s="278"/>
      <c r="HHC61" s="278"/>
      <c r="HHD61" s="278"/>
      <c r="HHE61" s="278"/>
      <c r="HHF61" s="278"/>
      <c r="HHG61" s="278"/>
      <c r="HHH61" s="278"/>
      <c r="HHI61" s="278"/>
      <c r="HHJ61" s="278"/>
      <c r="HHK61" s="278"/>
      <c r="HHL61" s="278"/>
      <c r="HHM61" s="278"/>
      <c r="HHN61" s="278"/>
      <c r="HHO61" s="278"/>
      <c r="HHP61" s="278"/>
      <c r="HHQ61" s="278"/>
      <c r="HHR61" s="278"/>
      <c r="HHS61" s="278"/>
      <c r="HHT61" s="278"/>
      <c r="HHU61" s="278"/>
      <c r="HHV61" s="278"/>
      <c r="HHW61" s="278"/>
      <c r="HHX61" s="278"/>
      <c r="HHY61" s="278"/>
      <c r="HHZ61" s="278"/>
      <c r="HIA61" s="278"/>
      <c r="HIB61" s="278"/>
      <c r="HIC61" s="278"/>
      <c r="HID61" s="278"/>
      <c r="HIE61" s="278"/>
      <c r="HIF61" s="278"/>
      <c r="HIG61" s="278"/>
      <c r="HIH61" s="278"/>
      <c r="HII61" s="278"/>
      <c r="HIJ61" s="278"/>
      <c r="HIK61" s="278"/>
      <c r="HIL61" s="278"/>
      <c r="HIM61" s="278"/>
      <c r="HIN61" s="278"/>
      <c r="HIO61" s="278"/>
      <c r="HIP61" s="278"/>
      <c r="HIQ61" s="278"/>
      <c r="HIR61" s="278"/>
      <c r="HIS61" s="278"/>
      <c r="HIT61" s="278"/>
      <c r="HIU61" s="278"/>
      <c r="HIV61" s="278"/>
      <c r="HIW61" s="278"/>
      <c r="HIX61" s="278"/>
      <c r="HIY61" s="278"/>
      <c r="HIZ61" s="278"/>
      <c r="HJA61" s="278"/>
      <c r="HJB61" s="278"/>
      <c r="HJC61" s="278"/>
      <c r="HJD61" s="278"/>
      <c r="HJE61" s="278"/>
      <c r="HJF61" s="278"/>
      <c r="HJG61" s="278"/>
      <c r="HJH61" s="278"/>
      <c r="HJI61" s="278"/>
      <c r="HJJ61" s="278"/>
      <c r="HJK61" s="278"/>
      <c r="HJL61" s="278"/>
      <c r="HJM61" s="278"/>
      <c r="HJN61" s="278"/>
      <c r="HJO61" s="278"/>
      <c r="HJP61" s="278"/>
      <c r="HJQ61" s="278"/>
      <c r="HJR61" s="278"/>
      <c r="HJS61" s="278"/>
      <c r="HJT61" s="278"/>
      <c r="HJU61" s="278"/>
      <c r="HJV61" s="278"/>
      <c r="HJW61" s="278"/>
      <c r="HJX61" s="278"/>
      <c r="HJY61" s="278"/>
      <c r="HJZ61" s="278"/>
      <c r="HKA61" s="278"/>
      <c r="HKB61" s="278"/>
      <c r="HKC61" s="278"/>
      <c r="HKD61" s="278"/>
      <c r="HKE61" s="278"/>
      <c r="HKF61" s="278"/>
      <c r="HKG61" s="278"/>
      <c r="HKH61" s="278"/>
      <c r="HKI61" s="278"/>
      <c r="HKJ61" s="278"/>
      <c r="HKK61" s="278"/>
      <c r="HKL61" s="278"/>
      <c r="HKM61" s="278"/>
      <c r="HKN61" s="278"/>
      <c r="HKO61" s="278"/>
      <c r="HKP61" s="278"/>
      <c r="HKQ61" s="278"/>
      <c r="HKR61" s="278"/>
      <c r="HKS61" s="278"/>
      <c r="HKT61" s="278"/>
      <c r="HKU61" s="278"/>
      <c r="HKV61" s="278"/>
      <c r="HKW61" s="278"/>
      <c r="HKX61" s="278"/>
      <c r="HKY61" s="278"/>
      <c r="HKZ61" s="278"/>
      <c r="HLA61" s="278"/>
      <c r="HLB61" s="278"/>
      <c r="HLC61" s="278"/>
      <c r="HLD61" s="278"/>
      <c r="HLE61" s="278"/>
      <c r="HLF61" s="278"/>
      <c r="HLG61" s="278"/>
      <c r="HLH61" s="278"/>
      <c r="HLI61" s="278"/>
      <c r="HLJ61" s="278"/>
      <c r="HLK61" s="278"/>
      <c r="HLL61" s="278"/>
      <c r="HLM61" s="278"/>
      <c r="HLN61" s="278"/>
      <c r="HLO61" s="278"/>
      <c r="HLP61" s="278"/>
      <c r="HLQ61" s="278"/>
      <c r="HLR61" s="278"/>
      <c r="HLS61" s="278"/>
      <c r="HLT61" s="278"/>
      <c r="HLU61" s="278"/>
      <c r="HLV61" s="278"/>
      <c r="HLW61" s="278"/>
      <c r="HLX61" s="278"/>
      <c r="HLY61" s="278"/>
      <c r="HLZ61" s="278"/>
      <c r="HMA61" s="278"/>
      <c r="HMB61" s="278"/>
      <c r="HMC61" s="278"/>
      <c r="HMD61" s="278"/>
      <c r="HME61" s="278"/>
      <c r="HMF61" s="278"/>
      <c r="HMG61" s="278"/>
      <c r="HMH61" s="278"/>
      <c r="HMI61" s="278"/>
      <c r="HMJ61" s="278"/>
      <c r="HMK61" s="278"/>
      <c r="HML61" s="278"/>
      <c r="HMM61" s="278"/>
      <c r="HMN61" s="278"/>
      <c r="HMO61" s="278"/>
      <c r="HMP61" s="278"/>
      <c r="HMQ61" s="278"/>
      <c r="HMR61" s="278"/>
      <c r="HMS61" s="278"/>
      <c r="HMT61" s="278"/>
      <c r="HMU61" s="278"/>
      <c r="HMV61" s="278"/>
      <c r="HMW61" s="278"/>
      <c r="HMX61" s="278"/>
      <c r="HMY61" s="278"/>
      <c r="HMZ61" s="278"/>
      <c r="HNA61" s="278"/>
      <c r="HNB61" s="278"/>
      <c r="HNC61" s="278"/>
      <c r="HND61" s="278"/>
      <c r="HNE61" s="278"/>
      <c r="HNF61" s="278"/>
      <c r="HNG61" s="278"/>
      <c r="HNH61" s="278"/>
      <c r="HNI61" s="278"/>
      <c r="HNJ61" s="278"/>
      <c r="HNK61" s="278"/>
      <c r="HNL61" s="278"/>
      <c r="HNM61" s="278"/>
      <c r="HNN61" s="278"/>
      <c r="HNO61" s="278"/>
      <c r="HNP61" s="278"/>
      <c r="HNQ61" s="278"/>
      <c r="HNR61" s="278"/>
      <c r="HNS61" s="278"/>
      <c r="HNT61" s="278"/>
      <c r="HNU61" s="278"/>
      <c r="HNV61" s="278"/>
      <c r="HNW61" s="278"/>
      <c r="HNX61" s="278"/>
      <c r="HNY61" s="278"/>
      <c r="HNZ61" s="278"/>
      <c r="HOA61" s="278"/>
      <c r="HOB61" s="278"/>
      <c r="HOC61" s="278"/>
      <c r="HOD61" s="278"/>
      <c r="HOE61" s="278"/>
      <c r="HOF61" s="278"/>
      <c r="HOG61" s="278"/>
      <c r="HOH61" s="278"/>
      <c r="HOI61" s="278"/>
      <c r="HOJ61" s="278"/>
      <c r="HOK61" s="278"/>
      <c r="HOL61" s="278"/>
      <c r="HOM61" s="278"/>
      <c r="HON61" s="278"/>
      <c r="HOO61" s="278"/>
      <c r="HOP61" s="278"/>
      <c r="HOQ61" s="278"/>
      <c r="HOR61" s="278"/>
      <c r="HOS61" s="278"/>
      <c r="HOT61" s="278"/>
      <c r="HOU61" s="278"/>
      <c r="HOV61" s="278"/>
      <c r="HOW61" s="278"/>
      <c r="HOX61" s="278"/>
      <c r="HOY61" s="278"/>
      <c r="HOZ61" s="278"/>
      <c r="HPA61" s="278"/>
      <c r="HPB61" s="278"/>
      <c r="HPC61" s="278"/>
      <c r="HPD61" s="278"/>
      <c r="HPE61" s="278"/>
      <c r="HPF61" s="278"/>
      <c r="HPG61" s="278"/>
      <c r="HPH61" s="278"/>
      <c r="HPI61" s="278"/>
      <c r="HPJ61" s="278"/>
      <c r="HPK61" s="278"/>
      <c r="HPL61" s="278"/>
      <c r="HPM61" s="278"/>
      <c r="HPN61" s="278"/>
      <c r="HPO61" s="278"/>
      <c r="HPP61" s="278"/>
      <c r="HPQ61" s="278"/>
      <c r="HPR61" s="278"/>
      <c r="HPS61" s="278"/>
      <c r="HPT61" s="278"/>
      <c r="HPU61" s="278"/>
      <c r="HPV61" s="278"/>
      <c r="HPW61" s="278"/>
      <c r="HPX61" s="278"/>
      <c r="HPY61" s="278"/>
      <c r="HPZ61" s="278"/>
      <c r="HQA61" s="278"/>
      <c r="HQB61" s="278"/>
      <c r="HQC61" s="278"/>
      <c r="HQD61" s="278"/>
      <c r="HQE61" s="278"/>
      <c r="HQF61" s="278"/>
      <c r="HQG61" s="278"/>
      <c r="HQH61" s="278"/>
      <c r="HQI61" s="278"/>
      <c r="HQJ61" s="278"/>
      <c r="HQK61" s="278"/>
      <c r="HQL61" s="278"/>
      <c r="HQM61" s="278"/>
      <c r="HQN61" s="278"/>
      <c r="HQO61" s="278"/>
      <c r="HQP61" s="278"/>
      <c r="HQQ61" s="278"/>
      <c r="HQR61" s="278"/>
      <c r="HQS61" s="278"/>
      <c r="HQT61" s="278"/>
      <c r="HQU61" s="278"/>
      <c r="HQV61" s="278"/>
      <c r="HQW61" s="278"/>
      <c r="HQX61" s="278"/>
      <c r="HQY61" s="278"/>
      <c r="HQZ61" s="278"/>
      <c r="HRA61" s="278"/>
      <c r="HRB61" s="278"/>
      <c r="HRC61" s="278"/>
      <c r="HRD61" s="278"/>
      <c r="HRE61" s="278"/>
      <c r="HRF61" s="278"/>
      <c r="HRG61" s="278"/>
      <c r="HRH61" s="278"/>
      <c r="HRI61" s="278"/>
      <c r="HRJ61" s="278"/>
      <c r="HRK61" s="278"/>
      <c r="HRL61" s="278"/>
      <c r="HRM61" s="278"/>
      <c r="HRN61" s="278"/>
      <c r="HRO61" s="278"/>
      <c r="HRP61" s="278"/>
      <c r="HRQ61" s="278"/>
      <c r="HRR61" s="278"/>
      <c r="HRS61" s="278"/>
      <c r="HRT61" s="278"/>
      <c r="HRU61" s="278"/>
      <c r="HRV61" s="278"/>
      <c r="HRW61" s="278"/>
      <c r="HRX61" s="278"/>
      <c r="HRY61" s="278"/>
      <c r="HRZ61" s="278"/>
      <c r="HSA61" s="278"/>
      <c r="HSB61" s="278"/>
      <c r="HSC61" s="278"/>
      <c r="HSD61" s="278"/>
      <c r="HSE61" s="278"/>
      <c r="HSF61" s="278"/>
      <c r="HSG61" s="278"/>
      <c r="HSH61" s="278"/>
      <c r="HSI61" s="278"/>
      <c r="HSJ61" s="278"/>
      <c r="HSK61" s="278"/>
      <c r="HSL61" s="278"/>
      <c r="HSM61" s="278"/>
      <c r="HSN61" s="278"/>
      <c r="HSO61" s="278"/>
      <c r="HSP61" s="278"/>
      <c r="HSQ61" s="278"/>
      <c r="HSR61" s="278"/>
      <c r="HSS61" s="278"/>
      <c r="HST61" s="278"/>
      <c r="HSU61" s="278"/>
      <c r="HSV61" s="278"/>
      <c r="HSW61" s="278"/>
      <c r="HSX61" s="278"/>
      <c r="HSY61" s="278"/>
      <c r="HSZ61" s="278"/>
      <c r="HTA61" s="278"/>
      <c r="HTB61" s="278"/>
      <c r="HTC61" s="278"/>
      <c r="HTD61" s="278"/>
      <c r="HTE61" s="278"/>
      <c r="HTF61" s="278"/>
      <c r="HTG61" s="278"/>
      <c r="HTH61" s="278"/>
      <c r="HTI61" s="278"/>
      <c r="HTJ61" s="278"/>
      <c r="HTK61" s="278"/>
      <c r="HTL61" s="278"/>
      <c r="HTM61" s="278"/>
      <c r="HTN61" s="278"/>
      <c r="HTO61" s="278"/>
      <c r="HTP61" s="278"/>
      <c r="HTQ61" s="278"/>
      <c r="HTR61" s="278"/>
      <c r="HTS61" s="278"/>
      <c r="HTT61" s="278"/>
      <c r="HTU61" s="278"/>
      <c r="HTV61" s="278"/>
      <c r="HTW61" s="278"/>
      <c r="HTX61" s="278"/>
      <c r="HTY61" s="278"/>
      <c r="HTZ61" s="278"/>
      <c r="HUA61" s="278"/>
      <c r="HUB61" s="278"/>
      <c r="HUC61" s="278"/>
      <c r="HUD61" s="278"/>
      <c r="HUE61" s="278"/>
      <c r="HUF61" s="278"/>
      <c r="HUG61" s="278"/>
      <c r="HUH61" s="278"/>
      <c r="HUI61" s="278"/>
      <c r="HUJ61" s="278"/>
      <c r="HUK61" s="278"/>
      <c r="HUL61" s="278"/>
      <c r="HUM61" s="278"/>
      <c r="HUN61" s="278"/>
      <c r="HUO61" s="278"/>
      <c r="HUP61" s="278"/>
      <c r="HUQ61" s="278"/>
      <c r="HUR61" s="278"/>
      <c r="HUS61" s="278"/>
      <c r="HUT61" s="278"/>
      <c r="HUU61" s="278"/>
      <c r="HUV61" s="278"/>
      <c r="HUW61" s="278"/>
      <c r="HUX61" s="278"/>
      <c r="HUY61" s="278"/>
      <c r="HUZ61" s="278"/>
      <c r="HVA61" s="278"/>
      <c r="HVB61" s="278"/>
      <c r="HVC61" s="278"/>
      <c r="HVD61" s="278"/>
      <c r="HVE61" s="278"/>
      <c r="HVF61" s="278"/>
      <c r="HVG61" s="278"/>
      <c r="HVH61" s="278"/>
      <c r="HVI61" s="278"/>
      <c r="HVJ61" s="278"/>
      <c r="HVK61" s="278"/>
      <c r="HVL61" s="278"/>
      <c r="HVM61" s="278"/>
      <c r="HVN61" s="278"/>
      <c r="HVO61" s="278"/>
      <c r="HVP61" s="278"/>
      <c r="HVQ61" s="278"/>
      <c r="HVR61" s="278"/>
      <c r="HVS61" s="278"/>
      <c r="HVT61" s="278"/>
      <c r="HVU61" s="278"/>
      <c r="HVV61" s="278"/>
      <c r="HVW61" s="278"/>
      <c r="HVX61" s="278"/>
      <c r="HVY61" s="278"/>
      <c r="HVZ61" s="278"/>
      <c r="HWA61" s="278"/>
      <c r="HWB61" s="278"/>
      <c r="HWC61" s="278"/>
      <c r="HWD61" s="278"/>
      <c r="HWE61" s="278"/>
      <c r="HWF61" s="278"/>
      <c r="HWG61" s="278"/>
      <c r="HWH61" s="278"/>
      <c r="HWI61" s="278"/>
      <c r="HWJ61" s="278"/>
      <c r="HWK61" s="278"/>
      <c r="HWL61" s="278"/>
      <c r="HWM61" s="278"/>
      <c r="HWN61" s="278"/>
      <c r="HWO61" s="278"/>
      <c r="HWP61" s="278"/>
      <c r="HWQ61" s="278"/>
      <c r="HWR61" s="278"/>
      <c r="HWS61" s="278"/>
      <c r="HWT61" s="278"/>
      <c r="HWU61" s="278"/>
      <c r="HWV61" s="278"/>
      <c r="HWW61" s="278"/>
      <c r="HWX61" s="278"/>
      <c r="HWY61" s="278"/>
      <c r="HWZ61" s="278"/>
      <c r="HXA61" s="278"/>
      <c r="HXB61" s="278"/>
      <c r="HXC61" s="278"/>
      <c r="HXD61" s="278"/>
      <c r="HXE61" s="278"/>
      <c r="HXF61" s="278"/>
      <c r="HXG61" s="278"/>
      <c r="HXH61" s="278"/>
      <c r="HXI61" s="278"/>
      <c r="HXJ61" s="278"/>
      <c r="HXK61" s="278"/>
      <c r="HXL61" s="278"/>
      <c r="HXM61" s="278"/>
      <c r="HXN61" s="278"/>
      <c r="HXO61" s="278"/>
      <c r="HXP61" s="278"/>
      <c r="HXQ61" s="278"/>
      <c r="HXR61" s="278"/>
      <c r="HXS61" s="278"/>
      <c r="HXT61" s="278"/>
      <c r="HXU61" s="278"/>
      <c r="HXV61" s="278"/>
      <c r="HXW61" s="278"/>
      <c r="HXX61" s="278"/>
      <c r="HXY61" s="278"/>
      <c r="HXZ61" s="278"/>
      <c r="HYA61" s="278"/>
      <c r="HYB61" s="278"/>
      <c r="HYC61" s="278"/>
      <c r="HYD61" s="278"/>
      <c r="HYE61" s="278"/>
      <c r="HYF61" s="278"/>
      <c r="HYG61" s="278"/>
      <c r="HYH61" s="278"/>
      <c r="HYI61" s="278"/>
      <c r="HYJ61" s="278"/>
      <c r="HYK61" s="278"/>
      <c r="HYL61" s="278"/>
      <c r="HYM61" s="278"/>
      <c r="HYN61" s="278"/>
      <c r="HYO61" s="278"/>
      <c r="HYP61" s="278"/>
      <c r="HYQ61" s="278"/>
      <c r="HYR61" s="278"/>
      <c r="HYS61" s="278"/>
      <c r="HYT61" s="278"/>
      <c r="HYU61" s="278"/>
      <c r="HYV61" s="278"/>
      <c r="HYW61" s="278"/>
      <c r="HYX61" s="278"/>
      <c r="HYY61" s="278"/>
      <c r="HYZ61" s="278"/>
      <c r="HZA61" s="278"/>
      <c r="HZB61" s="278"/>
      <c r="HZC61" s="278"/>
      <c r="HZD61" s="278"/>
      <c r="HZE61" s="278"/>
      <c r="HZF61" s="278"/>
      <c r="HZG61" s="278"/>
      <c r="HZH61" s="278"/>
      <c r="HZI61" s="278"/>
      <c r="HZJ61" s="278"/>
      <c r="HZK61" s="278"/>
      <c r="HZL61" s="278"/>
      <c r="HZM61" s="278"/>
      <c r="HZN61" s="278"/>
      <c r="HZO61" s="278"/>
      <c r="HZP61" s="278"/>
      <c r="HZQ61" s="278"/>
      <c r="HZR61" s="278"/>
      <c r="HZS61" s="278"/>
      <c r="HZT61" s="278"/>
      <c r="HZU61" s="278"/>
      <c r="HZV61" s="278"/>
      <c r="HZW61" s="278"/>
      <c r="HZX61" s="278"/>
      <c r="HZY61" s="278"/>
      <c r="HZZ61" s="278"/>
      <c r="IAA61" s="278"/>
      <c r="IAB61" s="278"/>
      <c r="IAC61" s="278"/>
      <c r="IAD61" s="278"/>
      <c r="IAE61" s="278"/>
      <c r="IAF61" s="278"/>
      <c r="IAG61" s="278"/>
      <c r="IAH61" s="278"/>
      <c r="IAI61" s="278"/>
      <c r="IAJ61" s="278"/>
      <c r="IAK61" s="278"/>
      <c r="IAL61" s="278"/>
      <c r="IAM61" s="278"/>
      <c r="IAN61" s="278"/>
      <c r="IAO61" s="278"/>
      <c r="IAP61" s="278"/>
      <c r="IAQ61" s="278"/>
      <c r="IAR61" s="278"/>
      <c r="IAS61" s="278"/>
      <c r="IAT61" s="278"/>
      <c r="IAU61" s="278"/>
      <c r="IAV61" s="278"/>
      <c r="IAW61" s="278"/>
      <c r="IAX61" s="278"/>
      <c r="IAY61" s="278"/>
      <c r="IAZ61" s="278"/>
      <c r="IBA61" s="278"/>
      <c r="IBB61" s="278"/>
      <c r="IBC61" s="278"/>
      <c r="IBD61" s="278"/>
      <c r="IBE61" s="278"/>
      <c r="IBF61" s="278"/>
      <c r="IBG61" s="278"/>
      <c r="IBH61" s="278"/>
      <c r="IBI61" s="278"/>
      <c r="IBJ61" s="278"/>
      <c r="IBK61" s="278"/>
      <c r="IBL61" s="278"/>
      <c r="IBM61" s="278"/>
      <c r="IBN61" s="278"/>
      <c r="IBO61" s="278"/>
      <c r="IBP61" s="278"/>
      <c r="IBQ61" s="278"/>
      <c r="IBR61" s="278"/>
      <c r="IBS61" s="278"/>
      <c r="IBT61" s="278"/>
      <c r="IBU61" s="278"/>
      <c r="IBV61" s="278"/>
      <c r="IBW61" s="278"/>
      <c r="IBX61" s="278"/>
      <c r="IBY61" s="278"/>
      <c r="IBZ61" s="278"/>
      <c r="ICA61" s="278"/>
      <c r="ICB61" s="278"/>
      <c r="ICC61" s="278"/>
      <c r="ICD61" s="278"/>
      <c r="ICE61" s="278"/>
      <c r="ICF61" s="278"/>
      <c r="ICG61" s="278"/>
      <c r="ICH61" s="278"/>
      <c r="ICI61" s="278"/>
      <c r="ICJ61" s="278"/>
      <c r="ICK61" s="278"/>
      <c r="ICL61" s="278"/>
      <c r="ICM61" s="278"/>
      <c r="ICN61" s="278"/>
      <c r="ICO61" s="278"/>
      <c r="ICP61" s="278"/>
      <c r="ICQ61" s="278"/>
      <c r="ICR61" s="278"/>
      <c r="ICS61" s="278"/>
      <c r="ICT61" s="278"/>
      <c r="ICU61" s="278"/>
      <c r="ICV61" s="278"/>
      <c r="ICW61" s="278"/>
      <c r="ICX61" s="278"/>
      <c r="ICY61" s="278"/>
      <c r="ICZ61" s="278"/>
      <c r="IDA61" s="278"/>
      <c r="IDB61" s="278"/>
      <c r="IDC61" s="278"/>
      <c r="IDD61" s="278"/>
      <c r="IDE61" s="278"/>
      <c r="IDF61" s="278"/>
      <c r="IDG61" s="278"/>
      <c r="IDH61" s="278"/>
      <c r="IDI61" s="278"/>
      <c r="IDJ61" s="278"/>
      <c r="IDK61" s="278"/>
      <c r="IDL61" s="278"/>
      <c r="IDM61" s="278"/>
      <c r="IDN61" s="278"/>
      <c r="IDO61" s="278"/>
      <c r="IDP61" s="278"/>
      <c r="IDQ61" s="278"/>
      <c r="IDR61" s="278"/>
      <c r="IDS61" s="278"/>
      <c r="IDT61" s="278"/>
      <c r="IDU61" s="278"/>
      <c r="IDV61" s="278"/>
      <c r="IDW61" s="278"/>
      <c r="IDX61" s="278"/>
      <c r="IDY61" s="278"/>
      <c r="IDZ61" s="278"/>
      <c r="IEA61" s="278"/>
      <c r="IEB61" s="278"/>
      <c r="IEC61" s="278"/>
      <c r="IED61" s="278"/>
      <c r="IEE61" s="278"/>
      <c r="IEF61" s="278"/>
      <c r="IEG61" s="278"/>
      <c r="IEH61" s="278"/>
      <c r="IEI61" s="278"/>
      <c r="IEJ61" s="278"/>
      <c r="IEK61" s="278"/>
      <c r="IEL61" s="278"/>
      <c r="IEM61" s="278"/>
      <c r="IEN61" s="278"/>
      <c r="IEO61" s="278"/>
      <c r="IEP61" s="278"/>
      <c r="IEQ61" s="278"/>
      <c r="IER61" s="278"/>
      <c r="IES61" s="278"/>
      <c r="IET61" s="278"/>
      <c r="IEU61" s="278"/>
      <c r="IEV61" s="278"/>
      <c r="IEW61" s="278"/>
      <c r="IEX61" s="278"/>
      <c r="IEY61" s="278"/>
      <c r="IEZ61" s="278"/>
      <c r="IFA61" s="278"/>
      <c r="IFB61" s="278"/>
      <c r="IFC61" s="278"/>
      <c r="IFD61" s="278"/>
      <c r="IFE61" s="278"/>
      <c r="IFF61" s="278"/>
      <c r="IFG61" s="278"/>
      <c r="IFH61" s="278"/>
      <c r="IFI61" s="278"/>
      <c r="IFJ61" s="278"/>
      <c r="IFK61" s="278"/>
      <c r="IFL61" s="278"/>
      <c r="IFM61" s="278"/>
      <c r="IFN61" s="278"/>
      <c r="IFO61" s="278"/>
      <c r="IFP61" s="278"/>
      <c r="IFQ61" s="278"/>
      <c r="IFR61" s="278"/>
      <c r="IFS61" s="278"/>
      <c r="IFT61" s="278"/>
      <c r="IFU61" s="278"/>
      <c r="IFV61" s="278"/>
      <c r="IFW61" s="278"/>
      <c r="IFX61" s="278"/>
      <c r="IFY61" s="278"/>
      <c r="IFZ61" s="278"/>
      <c r="IGA61" s="278"/>
      <c r="IGB61" s="278"/>
      <c r="IGC61" s="278"/>
      <c r="IGD61" s="278"/>
      <c r="IGE61" s="278"/>
      <c r="IGF61" s="278"/>
      <c r="IGG61" s="278"/>
      <c r="IGH61" s="278"/>
      <c r="IGI61" s="278"/>
      <c r="IGJ61" s="278"/>
      <c r="IGK61" s="278"/>
      <c r="IGL61" s="278"/>
      <c r="IGM61" s="278"/>
      <c r="IGN61" s="278"/>
      <c r="IGO61" s="278"/>
      <c r="IGP61" s="278"/>
      <c r="IGQ61" s="278"/>
      <c r="IGR61" s="278"/>
      <c r="IGS61" s="278"/>
      <c r="IGT61" s="278"/>
      <c r="IGU61" s="278"/>
      <c r="IGV61" s="278"/>
      <c r="IGW61" s="278"/>
      <c r="IGX61" s="278"/>
      <c r="IGY61" s="278"/>
      <c r="IGZ61" s="278"/>
      <c r="IHA61" s="278"/>
      <c r="IHB61" s="278"/>
      <c r="IHC61" s="278"/>
      <c r="IHD61" s="278"/>
      <c r="IHE61" s="278"/>
      <c r="IHF61" s="278"/>
      <c r="IHG61" s="278"/>
      <c r="IHH61" s="278"/>
      <c r="IHI61" s="278"/>
      <c r="IHJ61" s="278"/>
      <c r="IHK61" s="278"/>
      <c r="IHL61" s="278"/>
      <c r="IHM61" s="278"/>
      <c r="IHN61" s="278"/>
      <c r="IHO61" s="278"/>
      <c r="IHP61" s="278"/>
      <c r="IHQ61" s="278"/>
      <c r="IHR61" s="278"/>
      <c r="IHS61" s="278"/>
      <c r="IHT61" s="278"/>
      <c r="IHU61" s="278"/>
      <c r="IHV61" s="278"/>
      <c r="IHW61" s="278"/>
      <c r="IHX61" s="278"/>
      <c r="IHY61" s="278"/>
      <c r="IHZ61" s="278"/>
      <c r="IIA61" s="278"/>
      <c r="IIB61" s="278"/>
      <c r="IIC61" s="278"/>
      <c r="IID61" s="278"/>
      <c r="IIE61" s="278"/>
      <c r="IIF61" s="278"/>
      <c r="IIG61" s="278"/>
      <c r="IIH61" s="278"/>
      <c r="III61" s="278"/>
      <c r="IIJ61" s="278"/>
      <c r="IIK61" s="278"/>
      <c r="IIL61" s="278"/>
      <c r="IIM61" s="278"/>
      <c r="IIN61" s="278"/>
      <c r="IIO61" s="278"/>
      <c r="IIP61" s="278"/>
      <c r="IIQ61" s="278"/>
      <c r="IIR61" s="278"/>
      <c r="IIS61" s="278"/>
      <c r="IIT61" s="278"/>
      <c r="IIU61" s="278"/>
      <c r="IIV61" s="278"/>
      <c r="IIW61" s="278"/>
      <c r="IIX61" s="278"/>
      <c r="IIY61" s="278"/>
      <c r="IIZ61" s="278"/>
      <c r="IJA61" s="278"/>
      <c r="IJB61" s="278"/>
      <c r="IJC61" s="278"/>
      <c r="IJD61" s="278"/>
      <c r="IJE61" s="278"/>
      <c r="IJF61" s="278"/>
      <c r="IJG61" s="278"/>
      <c r="IJH61" s="278"/>
      <c r="IJI61" s="278"/>
      <c r="IJJ61" s="278"/>
      <c r="IJK61" s="278"/>
      <c r="IJL61" s="278"/>
      <c r="IJM61" s="278"/>
      <c r="IJN61" s="278"/>
      <c r="IJO61" s="278"/>
      <c r="IJP61" s="278"/>
      <c r="IJQ61" s="278"/>
      <c r="IJR61" s="278"/>
      <c r="IJS61" s="278"/>
      <c r="IJT61" s="278"/>
      <c r="IJU61" s="278"/>
      <c r="IJV61" s="278"/>
      <c r="IJW61" s="278"/>
      <c r="IJX61" s="278"/>
      <c r="IJY61" s="278"/>
      <c r="IJZ61" s="278"/>
      <c r="IKA61" s="278"/>
      <c r="IKB61" s="278"/>
      <c r="IKC61" s="278"/>
      <c r="IKD61" s="278"/>
      <c r="IKE61" s="278"/>
      <c r="IKF61" s="278"/>
      <c r="IKG61" s="278"/>
      <c r="IKH61" s="278"/>
      <c r="IKI61" s="278"/>
      <c r="IKJ61" s="278"/>
      <c r="IKK61" s="278"/>
      <c r="IKL61" s="278"/>
      <c r="IKM61" s="278"/>
      <c r="IKN61" s="278"/>
      <c r="IKO61" s="278"/>
      <c r="IKP61" s="278"/>
      <c r="IKQ61" s="278"/>
      <c r="IKR61" s="278"/>
      <c r="IKS61" s="278"/>
      <c r="IKT61" s="278"/>
      <c r="IKU61" s="278"/>
      <c r="IKV61" s="278"/>
      <c r="IKW61" s="278"/>
      <c r="IKX61" s="278"/>
      <c r="IKY61" s="278"/>
      <c r="IKZ61" s="278"/>
      <c r="ILA61" s="278"/>
      <c r="ILB61" s="278"/>
      <c r="ILC61" s="278"/>
      <c r="ILD61" s="278"/>
      <c r="ILE61" s="278"/>
      <c r="ILF61" s="278"/>
      <c r="ILG61" s="278"/>
      <c r="ILH61" s="278"/>
      <c r="ILI61" s="278"/>
      <c r="ILJ61" s="278"/>
      <c r="ILK61" s="278"/>
      <c r="ILL61" s="278"/>
      <c r="ILM61" s="278"/>
      <c r="ILN61" s="278"/>
      <c r="ILO61" s="278"/>
      <c r="ILP61" s="278"/>
      <c r="ILQ61" s="278"/>
      <c r="ILR61" s="278"/>
      <c r="ILS61" s="278"/>
      <c r="ILT61" s="278"/>
      <c r="ILU61" s="278"/>
      <c r="ILV61" s="278"/>
      <c r="ILW61" s="278"/>
      <c r="ILX61" s="278"/>
      <c r="ILY61" s="278"/>
      <c r="ILZ61" s="278"/>
      <c r="IMA61" s="278"/>
      <c r="IMB61" s="278"/>
      <c r="IMC61" s="278"/>
      <c r="IMD61" s="278"/>
      <c r="IME61" s="278"/>
      <c r="IMF61" s="278"/>
      <c r="IMG61" s="278"/>
      <c r="IMH61" s="278"/>
      <c r="IMI61" s="278"/>
      <c r="IMJ61" s="278"/>
      <c r="IMK61" s="278"/>
      <c r="IML61" s="278"/>
      <c r="IMM61" s="278"/>
      <c r="IMN61" s="278"/>
      <c r="IMO61" s="278"/>
      <c r="IMP61" s="278"/>
      <c r="IMQ61" s="278"/>
      <c r="IMR61" s="278"/>
      <c r="IMS61" s="278"/>
      <c r="IMT61" s="278"/>
      <c r="IMU61" s="278"/>
      <c r="IMV61" s="278"/>
      <c r="IMW61" s="278"/>
      <c r="IMX61" s="278"/>
      <c r="IMY61" s="278"/>
      <c r="IMZ61" s="278"/>
      <c r="INA61" s="278"/>
      <c r="INB61" s="278"/>
      <c r="INC61" s="278"/>
      <c r="IND61" s="278"/>
      <c r="INE61" s="278"/>
      <c r="INF61" s="278"/>
      <c r="ING61" s="278"/>
      <c r="INH61" s="278"/>
      <c r="INI61" s="278"/>
      <c r="INJ61" s="278"/>
      <c r="INK61" s="278"/>
      <c r="INL61" s="278"/>
      <c r="INM61" s="278"/>
      <c r="INN61" s="278"/>
      <c r="INO61" s="278"/>
      <c r="INP61" s="278"/>
      <c r="INQ61" s="278"/>
      <c r="INR61" s="278"/>
      <c r="INS61" s="278"/>
      <c r="INT61" s="278"/>
      <c r="INU61" s="278"/>
      <c r="INV61" s="278"/>
      <c r="INW61" s="278"/>
      <c r="INX61" s="278"/>
      <c r="INY61" s="278"/>
      <c r="INZ61" s="278"/>
      <c r="IOA61" s="278"/>
      <c r="IOB61" s="278"/>
      <c r="IOC61" s="278"/>
      <c r="IOD61" s="278"/>
      <c r="IOE61" s="278"/>
      <c r="IOF61" s="278"/>
      <c r="IOG61" s="278"/>
      <c r="IOH61" s="278"/>
      <c r="IOI61" s="278"/>
      <c r="IOJ61" s="278"/>
      <c r="IOK61" s="278"/>
      <c r="IOL61" s="278"/>
      <c r="IOM61" s="278"/>
      <c r="ION61" s="278"/>
      <c r="IOO61" s="278"/>
      <c r="IOP61" s="278"/>
      <c r="IOQ61" s="278"/>
      <c r="IOR61" s="278"/>
      <c r="IOS61" s="278"/>
      <c r="IOT61" s="278"/>
      <c r="IOU61" s="278"/>
      <c r="IOV61" s="278"/>
      <c r="IOW61" s="278"/>
      <c r="IOX61" s="278"/>
      <c r="IOY61" s="278"/>
      <c r="IOZ61" s="278"/>
      <c r="IPA61" s="278"/>
      <c r="IPB61" s="278"/>
      <c r="IPC61" s="278"/>
      <c r="IPD61" s="278"/>
      <c r="IPE61" s="278"/>
      <c r="IPF61" s="278"/>
      <c r="IPG61" s="278"/>
      <c r="IPH61" s="278"/>
      <c r="IPI61" s="278"/>
      <c r="IPJ61" s="278"/>
      <c r="IPK61" s="278"/>
      <c r="IPL61" s="278"/>
      <c r="IPM61" s="278"/>
      <c r="IPN61" s="278"/>
      <c r="IPO61" s="278"/>
      <c r="IPP61" s="278"/>
      <c r="IPQ61" s="278"/>
      <c r="IPR61" s="278"/>
      <c r="IPS61" s="278"/>
      <c r="IPT61" s="278"/>
      <c r="IPU61" s="278"/>
      <c r="IPV61" s="278"/>
      <c r="IPW61" s="278"/>
      <c r="IPX61" s="278"/>
      <c r="IPY61" s="278"/>
      <c r="IPZ61" s="278"/>
      <c r="IQA61" s="278"/>
      <c r="IQB61" s="278"/>
      <c r="IQC61" s="278"/>
      <c r="IQD61" s="278"/>
      <c r="IQE61" s="278"/>
      <c r="IQF61" s="278"/>
      <c r="IQG61" s="278"/>
      <c r="IQH61" s="278"/>
      <c r="IQI61" s="278"/>
      <c r="IQJ61" s="278"/>
      <c r="IQK61" s="278"/>
      <c r="IQL61" s="278"/>
      <c r="IQM61" s="278"/>
      <c r="IQN61" s="278"/>
      <c r="IQO61" s="278"/>
      <c r="IQP61" s="278"/>
      <c r="IQQ61" s="278"/>
      <c r="IQR61" s="278"/>
      <c r="IQS61" s="278"/>
      <c r="IQT61" s="278"/>
      <c r="IQU61" s="278"/>
      <c r="IQV61" s="278"/>
      <c r="IQW61" s="278"/>
      <c r="IQX61" s="278"/>
      <c r="IQY61" s="278"/>
      <c r="IQZ61" s="278"/>
      <c r="IRA61" s="278"/>
      <c r="IRB61" s="278"/>
      <c r="IRC61" s="278"/>
      <c r="IRD61" s="278"/>
      <c r="IRE61" s="278"/>
      <c r="IRF61" s="278"/>
      <c r="IRG61" s="278"/>
      <c r="IRH61" s="278"/>
      <c r="IRI61" s="278"/>
      <c r="IRJ61" s="278"/>
      <c r="IRK61" s="278"/>
      <c r="IRL61" s="278"/>
      <c r="IRM61" s="278"/>
      <c r="IRN61" s="278"/>
      <c r="IRO61" s="278"/>
      <c r="IRP61" s="278"/>
      <c r="IRQ61" s="278"/>
      <c r="IRR61" s="278"/>
      <c r="IRS61" s="278"/>
      <c r="IRT61" s="278"/>
      <c r="IRU61" s="278"/>
      <c r="IRV61" s="278"/>
      <c r="IRW61" s="278"/>
      <c r="IRX61" s="278"/>
      <c r="IRY61" s="278"/>
      <c r="IRZ61" s="278"/>
      <c r="ISA61" s="278"/>
      <c r="ISB61" s="278"/>
      <c r="ISC61" s="278"/>
      <c r="ISD61" s="278"/>
      <c r="ISE61" s="278"/>
      <c r="ISF61" s="278"/>
      <c r="ISG61" s="278"/>
      <c r="ISH61" s="278"/>
      <c r="ISI61" s="278"/>
      <c r="ISJ61" s="278"/>
      <c r="ISK61" s="278"/>
      <c r="ISL61" s="278"/>
      <c r="ISM61" s="278"/>
      <c r="ISN61" s="278"/>
      <c r="ISO61" s="278"/>
      <c r="ISP61" s="278"/>
      <c r="ISQ61" s="278"/>
      <c r="ISR61" s="278"/>
      <c r="ISS61" s="278"/>
      <c r="IST61" s="278"/>
      <c r="ISU61" s="278"/>
      <c r="ISV61" s="278"/>
      <c r="ISW61" s="278"/>
      <c r="ISX61" s="278"/>
      <c r="ISY61" s="278"/>
      <c r="ISZ61" s="278"/>
      <c r="ITA61" s="278"/>
      <c r="ITB61" s="278"/>
      <c r="ITC61" s="278"/>
      <c r="ITD61" s="278"/>
      <c r="ITE61" s="278"/>
      <c r="ITF61" s="278"/>
      <c r="ITG61" s="278"/>
      <c r="ITH61" s="278"/>
      <c r="ITI61" s="278"/>
      <c r="ITJ61" s="278"/>
      <c r="ITK61" s="278"/>
      <c r="ITL61" s="278"/>
      <c r="ITM61" s="278"/>
      <c r="ITN61" s="278"/>
      <c r="ITO61" s="278"/>
      <c r="ITP61" s="278"/>
      <c r="ITQ61" s="278"/>
      <c r="ITR61" s="278"/>
      <c r="ITS61" s="278"/>
      <c r="ITT61" s="278"/>
      <c r="ITU61" s="278"/>
      <c r="ITV61" s="278"/>
      <c r="ITW61" s="278"/>
      <c r="ITX61" s="278"/>
      <c r="ITY61" s="278"/>
      <c r="ITZ61" s="278"/>
      <c r="IUA61" s="278"/>
      <c r="IUB61" s="278"/>
      <c r="IUC61" s="278"/>
      <c r="IUD61" s="278"/>
      <c r="IUE61" s="278"/>
      <c r="IUF61" s="278"/>
      <c r="IUG61" s="278"/>
      <c r="IUH61" s="278"/>
      <c r="IUI61" s="278"/>
      <c r="IUJ61" s="278"/>
      <c r="IUK61" s="278"/>
      <c r="IUL61" s="278"/>
      <c r="IUM61" s="278"/>
      <c r="IUN61" s="278"/>
      <c r="IUO61" s="278"/>
      <c r="IUP61" s="278"/>
      <c r="IUQ61" s="278"/>
      <c r="IUR61" s="278"/>
      <c r="IUS61" s="278"/>
      <c r="IUT61" s="278"/>
      <c r="IUU61" s="278"/>
      <c r="IUV61" s="278"/>
      <c r="IUW61" s="278"/>
      <c r="IUX61" s="278"/>
      <c r="IUY61" s="278"/>
      <c r="IUZ61" s="278"/>
      <c r="IVA61" s="278"/>
      <c r="IVB61" s="278"/>
      <c r="IVC61" s="278"/>
      <c r="IVD61" s="278"/>
      <c r="IVE61" s="278"/>
      <c r="IVF61" s="278"/>
      <c r="IVG61" s="278"/>
      <c r="IVH61" s="278"/>
      <c r="IVI61" s="278"/>
      <c r="IVJ61" s="278"/>
      <c r="IVK61" s="278"/>
      <c r="IVL61" s="278"/>
      <c r="IVM61" s="278"/>
      <c r="IVN61" s="278"/>
      <c r="IVO61" s="278"/>
      <c r="IVP61" s="278"/>
      <c r="IVQ61" s="278"/>
      <c r="IVR61" s="278"/>
      <c r="IVS61" s="278"/>
      <c r="IVT61" s="278"/>
      <c r="IVU61" s="278"/>
      <c r="IVV61" s="278"/>
      <c r="IVW61" s="278"/>
      <c r="IVX61" s="278"/>
      <c r="IVY61" s="278"/>
      <c r="IVZ61" s="278"/>
      <c r="IWA61" s="278"/>
      <c r="IWB61" s="278"/>
      <c r="IWC61" s="278"/>
      <c r="IWD61" s="278"/>
      <c r="IWE61" s="278"/>
      <c r="IWF61" s="278"/>
      <c r="IWG61" s="278"/>
      <c r="IWH61" s="278"/>
      <c r="IWI61" s="278"/>
      <c r="IWJ61" s="278"/>
      <c r="IWK61" s="278"/>
      <c r="IWL61" s="278"/>
      <c r="IWM61" s="278"/>
      <c r="IWN61" s="278"/>
      <c r="IWO61" s="278"/>
      <c r="IWP61" s="278"/>
      <c r="IWQ61" s="278"/>
      <c r="IWR61" s="278"/>
      <c r="IWS61" s="278"/>
      <c r="IWT61" s="278"/>
      <c r="IWU61" s="278"/>
      <c r="IWV61" s="278"/>
      <c r="IWW61" s="278"/>
      <c r="IWX61" s="278"/>
      <c r="IWY61" s="278"/>
      <c r="IWZ61" s="278"/>
      <c r="IXA61" s="278"/>
      <c r="IXB61" s="278"/>
      <c r="IXC61" s="278"/>
      <c r="IXD61" s="278"/>
      <c r="IXE61" s="278"/>
      <c r="IXF61" s="278"/>
      <c r="IXG61" s="278"/>
      <c r="IXH61" s="278"/>
      <c r="IXI61" s="278"/>
      <c r="IXJ61" s="278"/>
      <c r="IXK61" s="278"/>
      <c r="IXL61" s="278"/>
      <c r="IXM61" s="278"/>
      <c r="IXN61" s="278"/>
      <c r="IXO61" s="278"/>
      <c r="IXP61" s="278"/>
      <c r="IXQ61" s="278"/>
      <c r="IXR61" s="278"/>
      <c r="IXS61" s="278"/>
      <c r="IXT61" s="278"/>
      <c r="IXU61" s="278"/>
      <c r="IXV61" s="278"/>
      <c r="IXW61" s="278"/>
      <c r="IXX61" s="278"/>
      <c r="IXY61" s="278"/>
      <c r="IXZ61" s="278"/>
      <c r="IYA61" s="278"/>
      <c r="IYB61" s="278"/>
      <c r="IYC61" s="278"/>
      <c r="IYD61" s="278"/>
      <c r="IYE61" s="278"/>
      <c r="IYF61" s="278"/>
      <c r="IYG61" s="278"/>
      <c r="IYH61" s="278"/>
      <c r="IYI61" s="278"/>
      <c r="IYJ61" s="278"/>
      <c r="IYK61" s="278"/>
      <c r="IYL61" s="278"/>
      <c r="IYM61" s="278"/>
      <c r="IYN61" s="278"/>
      <c r="IYO61" s="278"/>
      <c r="IYP61" s="278"/>
      <c r="IYQ61" s="278"/>
      <c r="IYR61" s="278"/>
      <c r="IYS61" s="278"/>
      <c r="IYT61" s="278"/>
      <c r="IYU61" s="278"/>
      <c r="IYV61" s="278"/>
      <c r="IYW61" s="278"/>
      <c r="IYX61" s="278"/>
      <c r="IYY61" s="278"/>
      <c r="IYZ61" s="278"/>
      <c r="IZA61" s="278"/>
      <c r="IZB61" s="278"/>
      <c r="IZC61" s="278"/>
      <c r="IZD61" s="278"/>
      <c r="IZE61" s="278"/>
      <c r="IZF61" s="278"/>
      <c r="IZG61" s="278"/>
      <c r="IZH61" s="278"/>
      <c r="IZI61" s="278"/>
      <c r="IZJ61" s="278"/>
      <c r="IZK61" s="278"/>
      <c r="IZL61" s="278"/>
      <c r="IZM61" s="278"/>
      <c r="IZN61" s="278"/>
      <c r="IZO61" s="278"/>
      <c r="IZP61" s="278"/>
      <c r="IZQ61" s="278"/>
      <c r="IZR61" s="278"/>
      <c r="IZS61" s="278"/>
      <c r="IZT61" s="278"/>
      <c r="IZU61" s="278"/>
      <c r="IZV61" s="278"/>
      <c r="IZW61" s="278"/>
      <c r="IZX61" s="278"/>
      <c r="IZY61" s="278"/>
      <c r="IZZ61" s="278"/>
      <c r="JAA61" s="278"/>
      <c r="JAB61" s="278"/>
      <c r="JAC61" s="278"/>
      <c r="JAD61" s="278"/>
      <c r="JAE61" s="278"/>
      <c r="JAF61" s="278"/>
      <c r="JAG61" s="278"/>
      <c r="JAH61" s="278"/>
      <c r="JAI61" s="278"/>
      <c r="JAJ61" s="278"/>
      <c r="JAK61" s="278"/>
      <c r="JAL61" s="278"/>
      <c r="JAM61" s="278"/>
      <c r="JAN61" s="278"/>
      <c r="JAO61" s="278"/>
      <c r="JAP61" s="278"/>
      <c r="JAQ61" s="278"/>
      <c r="JAR61" s="278"/>
      <c r="JAS61" s="278"/>
      <c r="JAT61" s="278"/>
      <c r="JAU61" s="278"/>
      <c r="JAV61" s="278"/>
      <c r="JAW61" s="278"/>
      <c r="JAX61" s="278"/>
      <c r="JAY61" s="278"/>
      <c r="JAZ61" s="278"/>
      <c r="JBA61" s="278"/>
      <c r="JBB61" s="278"/>
      <c r="JBC61" s="278"/>
      <c r="JBD61" s="278"/>
      <c r="JBE61" s="278"/>
      <c r="JBF61" s="278"/>
      <c r="JBG61" s="278"/>
      <c r="JBH61" s="278"/>
      <c r="JBI61" s="278"/>
      <c r="JBJ61" s="278"/>
      <c r="JBK61" s="278"/>
      <c r="JBL61" s="278"/>
      <c r="JBM61" s="278"/>
      <c r="JBN61" s="278"/>
      <c r="JBO61" s="278"/>
      <c r="JBP61" s="278"/>
      <c r="JBQ61" s="278"/>
      <c r="JBR61" s="278"/>
      <c r="JBS61" s="278"/>
      <c r="JBT61" s="278"/>
      <c r="JBU61" s="278"/>
      <c r="JBV61" s="278"/>
      <c r="JBW61" s="278"/>
      <c r="JBX61" s="278"/>
      <c r="JBY61" s="278"/>
      <c r="JBZ61" s="278"/>
      <c r="JCA61" s="278"/>
      <c r="JCB61" s="278"/>
      <c r="JCC61" s="278"/>
      <c r="JCD61" s="278"/>
      <c r="JCE61" s="278"/>
      <c r="JCF61" s="278"/>
      <c r="JCG61" s="278"/>
      <c r="JCH61" s="278"/>
      <c r="JCI61" s="278"/>
      <c r="JCJ61" s="278"/>
      <c r="JCK61" s="278"/>
      <c r="JCL61" s="278"/>
      <c r="JCM61" s="278"/>
      <c r="JCN61" s="278"/>
      <c r="JCO61" s="278"/>
      <c r="JCP61" s="278"/>
      <c r="JCQ61" s="278"/>
      <c r="JCR61" s="278"/>
      <c r="JCS61" s="278"/>
      <c r="JCT61" s="278"/>
      <c r="JCU61" s="278"/>
      <c r="JCV61" s="278"/>
      <c r="JCW61" s="278"/>
      <c r="JCX61" s="278"/>
      <c r="JCY61" s="278"/>
      <c r="JCZ61" s="278"/>
      <c r="JDA61" s="278"/>
      <c r="JDB61" s="278"/>
      <c r="JDC61" s="278"/>
      <c r="JDD61" s="278"/>
      <c r="JDE61" s="278"/>
      <c r="JDF61" s="278"/>
      <c r="JDG61" s="278"/>
      <c r="JDH61" s="278"/>
      <c r="JDI61" s="278"/>
      <c r="JDJ61" s="278"/>
      <c r="JDK61" s="278"/>
      <c r="JDL61" s="278"/>
      <c r="JDM61" s="278"/>
      <c r="JDN61" s="278"/>
      <c r="JDO61" s="278"/>
      <c r="JDP61" s="278"/>
      <c r="JDQ61" s="278"/>
      <c r="JDR61" s="278"/>
      <c r="JDS61" s="278"/>
      <c r="JDT61" s="278"/>
      <c r="JDU61" s="278"/>
      <c r="JDV61" s="278"/>
      <c r="JDW61" s="278"/>
      <c r="JDX61" s="278"/>
      <c r="JDY61" s="278"/>
      <c r="JDZ61" s="278"/>
      <c r="JEA61" s="278"/>
      <c r="JEB61" s="278"/>
      <c r="JEC61" s="278"/>
      <c r="JED61" s="278"/>
      <c r="JEE61" s="278"/>
      <c r="JEF61" s="278"/>
      <c r="JEG61" s="278"/>
      <c r="JEH61" s="278"/>
      <c r="JEI61" s="278"/>
      <c r="JEJ61" s="278"/>
      <c r="JEK61" s="278"/>
      <c r="JEL61" s="278"/>
      <c r="JEM61" s="278"/>
      <c r="JEN61" s="278"/>
      <c r="JEO61" s="278"/>
      <c r="JEP61" s="278"/>
      <c r="JEQ61" s="278"/>
      <c r="JER61" s="278"/>
      <c r="JES61" s="278"/>
      <c r="JET61" s="278"/>
      <c r="JEU61" s="278"/>
      <c r="JEV61" s="278"/>
      <c r="JEW61" s="278"/>
      <c r="JEX61" s="278"/>
      <c r="JEY61" s="278"/>
      <c r="JEZ61" s="278"/>
      <c r="JFA61" s="278"/>
      <c r="JFB61" s="278"/>
      <c r="JFC61" s="278"/>
      <c r="JFD61" s="278"/>
      <c r="JFE61" s="278"/>
      <c r="JFF61" s="278"/>
      <c r="JFG61" s="278"/>
      <c r="JFH61" s="278"/>
      <c r="JFI61" s="278"/>
      <c r="JFJ61" s="278"/>
      <c r="JFK61" s="278"/>
      <c r="JFL61" s="278"/>
      <c r="JFM61" s="278"/>
      <c r="JFN61" s="278"/>
      <c r="JFO61" s="278"/>
      <c r="JFP61" s="278"/>
      <c r="JFQ61" s="278"/>
      <c r="JFR61" s="278"/>
      <c r="JFS61" s="278"/>
      <c r="JFT61" s="278"/>
      <c r="JFU61" s="278"/>
      <c r="JFV61" s="278"/>
      <c r="JFW61" s="278"/>
      <c r="JFX61" s="278"/>
      <c r="JFY61" s="278"/>
      <c r="JFZ61" s="278"/>
      <c r="JGA61" s="278"/>
      <c r="JGB61" s="278"/>
      <c r="JGC61" s="278"/>
      <c r="JGD61" s="278"/>
      <c r="JGE61" s="278"/>
      <c r="JGF61" s="278"/>
      <c r="JGG61" s="278"/>
      <c r="JGH61" s="278"/>
      <c r="JGI61" s="278"/>
      <c r="JGJ61" s="278"/>
      <c r="JGK61" s="278"/>
      <c r="JGL61" s="278"/>
      <c r="JGM61" s="278"/>
      <c r="JGN61" s="278"/>
      <c r="JGO61" s="278"/>
      <c r="JGP61" s="278"/>
      <c r="JGQ61" s="278"/>
      <c r="JGR61" s="278"/>
      <c r="JGS61" s="278"/>
      <c r="JGT61" s="278"/>
      <c r="JGU61" s="278"/>
      <c r="JGV61" s="278"/>
      <c r="JGW61" s="278"/>
      <c r="JGX61" s="278"/>
      <c r="JGY61" s="278"/>
      <c r="JGZ61" s="278"/>
      <c r="JHA61" s="278"/>
      <c r="JHB61" s="278"/>
      <c r="JHC61" s="278"/>
      <c r="JHD61" s="278"/>
      <c r="JHE61" s="278"/>
      <c r="JHF61" s="278"/>
      <c r="JHG61" s="278"/>
      <c r="JHH61" s="278"/>
      <c r="JHI61" s="278"/>
      <c r="JHJ61" s="278"/>
      <c r="JHK61" s="278"/>
      <c r="JHL61" s="278"/>
      <c r="JHM61" s="278"/>
      <c r="JHN61" s="278"/>
      <c r="JHO61" s="278"/>
      <c r="JHP61" s="278"/>
      <c r="JHQ61" s="278"/>
      <c r="JHR61" s="278"/>
      <c r="JHS61" s="278"/>
      <c r="JHT61" s="278"/>
      <c r="JHU61" s="278"/>
      <c r="JHV61" s="278"/>
      <c r="JHW61" s="278"/>
      <c r="JHX61" s="278"/>
      <c r="JHY61" s="278"/>
      <c r="JHZ61" s="278"/>
      <c r="JIA61" s="278"/>
      <c r="JIB61" s="278"/>
      <c r="JIC61" s="278"/>
      <c r="JID61" s="278"/>
      <c r="JIE61" s="278"/>
      <c r="JIF61" s="278"/>
      <c r="JIG61" s="278"/>
      <c r="JIH61" s="278"/>
      <c r="JII61" s="278"/>
      <c r="JIJ61" s="278"/>
      <c r="JIK61" s="278"/>
      <c r="JIL61" s="278"/>
      <c r="JIM61" s="278"/>
      <c r="JIN61" s="278"/>
      <c r="JIO61" s="278"/>
      <c r="JIP61" s="278"/>
      <c r="JIQ61" s="278"/>
      <c r="JIR61" s="278"/>
      <c r="JIS61" s="278"/>
      <c r="JIT61" s="278"/>
      <c r="JIU61" s="278"/>
      <c r="JIV61" s="278"/>
      <c r="JIW61" s="278"/>
      <c r="JIX61" s="278"/>
      <c r="JIY61" s="278"/>
      <c r="JIZ61" s="278"/>
      <c r="JJA61" s="278"/>
      <c r="JJB61" s="278"/>
      <c r="JJC61" s="278"/>
      <c r="JJD61" s="278"/>
      <c r="JJE61" s="278"/>
      <c r="JJF61" s="278"/>
      <c r="JJG61" s="278"/>
      <c r="JJH61" s="278"/>
      <c r="JJI61" s="278"/>
      <c r="JJJ61" s="278"/>
      <c r="JJK61" s="278"/>
      <c r="JJL61" s="278"/>
      <c r="JJM61" s="278"/>
      <c r="JJN61" s="278"/>
      <c r="JJO61" s="278"/>
      <c r="JJP61" s="278"/>
      <c r="JJQ61" s="278"/>
      <c r="JJR61" s="278"/>
      <c r="JJS61" s="278"/>
      <c r="JJT61" s="278"/>
      <c r="JJU61" s="278"/>
      <c r="JJV61" s="278"/>
      <c r="JJW61" s="278"/>
      <c r="JJX61" s="278"/>
      <c r="JJY61" s="278"/>
      <c r="JJZ61" s="278"/>
      <c r="JKA61" s="278"/>
      <c r="JKB61" s="278"/>
      <c r="JKC61" s="278"/>
      <c r="JKD61" s="278"/>
      <c r="JKE61" s="278"/>
      <c r="JKF61" s="278"/>
      <c r="JKG61" s="278"/>
      <c r="JKH61" s="278"/>
      <c r="JKI61" s="278"/>
      <c r="JKJ61" s="278"/>
      <c r="JKK61" s="278"/>
      <c r="JKL61" s="278"/>
      <c r="JKM61" s="278"/>
      <c r="JKN61" s="278"/>
      <c r="JKO61" s="278"/>
      <c r="JKP61" s="278"/>
      <c r="JKQ61" s="278"/>
      <c r="JKR61" s="278"/>
      <c r="JKS61" s="278"/>
      <c r="JKT61" s="278"/>
      <c r="JKU61" s="278"/>
      <c r="JKV61" s="278"/>
      <c r="JKW61" s="278"/>
      <c r="JKX61" s="278"/>
      <c r="JKY61" s="278"/>
      <c r="JKZ61" s="278"/>
      <c r="JLA61" s="278"/>
      <c r="JLB61" s="278"/>
      <c r="JLC61" s="278"/>
      <c r="JLD61" s="278"/>
      <c r="JLE61" s="278"/>
      <c r="JLF61" s="278"/>
      <c r="JLG61" s="278"/>
      <c r="JLH61" s="278"/>
      <c r="JLI61" s="278"/>
      <c r="JLJ61" s="278"/>
      <c r="JLK61" s="278"/>
      <c r="JLL61" s="278"/>
      <c r="JLM61" s="278"/>
      <c r="JLN61" s="278"/>
      <c r="JLO61" s="278"/>
      <c r="JLP61" s="278"/>
      <c r="JLQ61" s="278"/>
      <c r="JLR61" s="278"/>
      <c r="JLS61" s="278"/>
      <c r="JLT61" s="278"/>
      <c r="JLU61" s="278"/>
      <c r="JLV61" s="278"/>
      <c r="JLW61" s="278"/>
      <c r="JLX61" s="278"/>
      <c r="JLY61" s="278"/>
      <c r="JLZ61" s="278"/>
      <c r="JMA61" s="278"/>
      <c r="JMB61" s="278"/>
      <c r="JMC61" s="278"/>
      <c r="JMD61" s="278"/>
      <c r="JME61" s="278"/>
      <c r="JMF61" s="278"/>
      <c r="JMG61" s="278"/>
      <c r="JMH61" s="278"/>
      <c r="JMI61" s="278"/>
      <c r="JMJ61" s="278"/>
      <c r="JMK61" s="278"/>
      <c r="JML61" s="278"/>
      <c r="JMM61" s="278"/>
      <c r="JMN61" s="278"/>
      <c r="JMO61" s="278"/>
      <c r="JMP61" s="278"/>
      <c r="JMQ61" s="278"/>
      <c r="JMR61" s="278"/>
      <c r="JMS61" s="278"/>
      <c r="JMT61" s="278"/>
      <c r="JMU61" s="278"/>
      <c r="JMV61" s="278"/>
      <c r="JMW61" s="278"/>
      <c r="JMX61" s="278"/>
      <c r="JMY61" s="278"/>
      <c r="JMZ61" s="278"/>
      <c r="JNA61" s="278"/>
      <c r="JNB61" s="278"/>
      <c r="JNC61" s="278"/>
      <c r="JND61" s="278"/>
      <c r="JNE61" s="278"/>
      <c r="JNF61" s="278"/>
      <c r="JNG61" s="278"/>
      <c r="JNH61" s="278"/>
      <c r="JNI61" s="278"/>
      <c r="JNJ61" s="278"/>
      <c r="JNK61" s="278"/>
      <c r="JNL61" s="278"/>
      <c r="JNM61" s="278"/>
      <c r="JNN61" s="278"/>
      <c r="JNO61" s="278"/>
      <c r="JNP61" s="278"/>
      <c r="JNQ61" s="278"/>
      <c r="JNR61" s="278"/>
      <c r="JNS61" s="278"/>
      <c r="JNT61" s="278"/>
      <c r="JNU61" s="278"/>
      <c r="JNV61" s="278"/>
      <c r="JNW61" s="278"/>
      <c r="JNX61" s="278"/>
      <c r="JNY61" s="278"/>
      <c r="JNZ61" s="278"/>
      <c r="JOA61" s="278"/>
      <c r="JOB61" s="278"/>
      <c r="JOC61" s="278"/>
      <c r="JOD61" s="278"/>
      <c r="JOE61" s="278"/>
      <c r="JOF61" s="278"/>
      <c r="JOG61" s="278"/>
      <c r="JOH61" s="278"/>
      <c r="JOI61" s="278"/>
      <c r="JOJ61" s="278"/>
      <c r="JOK61" s="278"/>
      <c r="JOL61" s="278"/>
      <c r="JOM61" s="278"/>
      <c r="JON61" s="278"/>
      <c r="JOO61" s="278"/>
      <c r="JOP61" s="278"/>
      <c r="JOQ61" s="278"/>
      <c r="JOR61" s="278"/>
      <c r="JOS61" s="278"/>
      <c r="JOT61" s="278"/>
      <c r="JOU61" s="278"/>
      <c r="JOV61" s="278"/>
      <c r="JOW61" s="278"/>
      <c r="JOX61" s="278"/>
      <c r="JOY61" s="278"/>
      <c r="JOZ61" s="278"/>
      <c r="JPA61" s="278"/>
      <c r="JPB61" s="278"/>
      <c r="JPC61" s="278"/>
      <c r="JPD61" s="278"/>
      <c r="JPE61" s="278"/>
      <c r="JPF61" s="278"/>
      <c r="JPG61" s="278"/>
      <c r="JPH61" s="278"/>
      <c r="JPI61" s="278"/>
      <c r="JPJ61" s="278"/>
      <c r="JPK61" s="278"/>
      <c r="JPL61" s="278"/>
      <c r="JPM61" s="278"/>
      <c r="JPN61" s="278"/>
      <c r="JPO61" s="278"/>
      <c r="JPP61" s="278"/>
      <c r="JPQ61" s="278"/>
      <c r="JPR61" s="278"/>
      <c r="JPS61" s="278"/>
      <c r="JPT61" s="278"/>
      <c r="JPU61" s="278"/>
      <c r="JPV61" s="278"/>
      <c r="JPW61" s="278"/>
      <c r="JPX61" s="278"/>
      <c r="JPY61" s="278"/>
      <c r="JPZ61" s="278"/>
      <c r="JQA61" s="278"/>
      <c r="JQB61" s="278"/>
      <c r="JQC61" s="278"/>
      <c r="JQD61" s="278"/>
      <c r="JQE61" s="278"/>
      <c r="JQF61" s="278"/>
      <c r="JQG61" s="278"/>
      <c r="JQH61" s="278"/>
      <c r="JQI61" s="278"/>
      <c r="JQJ61" s="278"/>
      <c r="JQK61" s="278"/>
      <c r="JQL61" s="278"/>
      <c r="JQM61" s="278"/>
      <c r="JQN61" s="278"/>
      <c r="JQO61" s="278"/>
      <c r="JQP61" s="278"/>
      <c r="JQQ61" s="278"/>
      <c r="JQR61" s="278"/>
      <c r="JQS61" s="278"/>
      <c r="JQT61" s="278"/>
      <c r="JQU61" s="278"/>
      <c r="JQV61" s="278"/>
      <c r="JQW61" s="278"/>
      <c r="JQX61" s="278"/>
      <c r="JQY61" s="278"/>
      <c r="JQZ61" s="278"/>
      <c r="JRA61" s="278"/>
      <c r="JRB61" s="278"/>
      <c r="JRC61" s="278"/>
      <c r="JRD61" s="278"/>
      <c r="JRE61" s="278"/>
      <c r="JRF61" s="278"/>
      <c r="JRG61" s="278"/>
      <c r="JRH61" s="278"/>
      <c r="JRI61" s="278"/>
      <c r="JRJ61" s="278"/>
      <c r="JRK61" s="278"/>
      <c r="JRL61" s="278"/>
      <c r="JRM61" s="278"/>
      <c r="JRN61" s="278"/>
      <c r="JRO61" s="278"/>
      <c r="JRP61" s="278"/>
      <c r="JRQ61" s="278"/>
      <c r="JRR61" s="278"/>
      <c r="JRS61" s="278"/>
      <c r="JRT61" s="278"/>
      <c r="JRU61" s="278"/>
      <c r="JRV61" s="278"/>
      <c r="JRW61" s="278"/>
      <c r="JRX61" s="278"/>
      <c r="JRY61" s="278"/>
      <c r="JRZ61" s="278"/>
      <c r="JSA61" s="278"/>
      <c r="JSB61" s="278"/>
      <c r="JSC61" s="278"/>
      <c r="JSD61" s="278"/>
      <c r="JSE61" s="278"/>
      <c r="JSF61" s="278"/>
      <c r="JSG61" s="278"/>
      <c r="JSH61" s="278"/>
      <c r="JSI61" s="278"/>
      <c r="JSJ61" s="278"/>
      <c r="JSK61" s="278"/>
      <c r="JSL61" s="278"/>
      <c r="JSM61" s="278"/>
      <c r="JSN61" s="278"/>
      <c r="JSO61" s="278"/>
      <c r="JSP61" s="278"/>
      <c r="JSQ61" s="278"/>
      <c r="JSR61" s="278"/>
      <c r="JSS61" s="278"/>
      <c r="JST61" s="278"/>
      <c r="JSU61" s="278"/>
      <c r="JSV61" s="278"/>
      <c r="JSW61" s="278"/>
      <c r="JSX61" s="278"/>
      <c r="JSY61" s="278"/>
      <c r="JSZ61" s="278"/>
      <c r="JTA61" s="278"/>
      <c r="JTB61" s="278"/>
      <c r="JTC61" s="278"/>
      <c r="JTD61" s="278"/>
      <c r="JTE61" s="278"/>
      <c r="JTF61" s="278"/>
      <c r="JTG61" s="278"/>
      <c r="JTH61" s="278"/>
      <c r="JTI61" s="278"/>
      <c r="JTJ61" s="278"/>
      <c r="JTK61" s="278"/>
      <c r="JTL61" s="278"/>
      <c r="JTM61" s="278"/>
      <c r="JTN61" s="278"/>
      <c r="JTO61" s="278"/>
      <c r="JTP61" s="278"/>
      <c r="JTQ61" s="278"/>
      <c r="JTR61" s="278"/>
      <c r="JTS61" s="278"/>
      <c r="JTT61" s="278"/>
      <c r="JTU61" s="278"/>
      <c r="JTV61" s="278"/>
      <c r="JTW61" s="278"/>
      <c r="JTX61" s="278"/>
      <c r="JTY61" s="278"/>
      <c r="JTZ61" s="278"/>
      <c r="JUA61" s="278"/>
      <c r="JUB61" s="278"/>
      <c r="JUC61" s="278"/>
      <c r="JUD61" s="278"/>
      <c r="JUE61" s="278"/>
      <c r="JUF61" s="278"/>
      <c r="JUG61" s="278"/>
      <c r="JUH61" s="278"/>
      <c r="JUI61" s="278"/>
      <c r="JUJ61" s="278"/>
      <c r="JUK61" s="278"/>
      <c r="JUL61" s="278"/>
      <c r="JUM61" s="278"/>
      <c r="JUN61" s="278"/>
      <c r="JUO61" s="278"/>
      <c r="JUP61" s="278"/>
      <c r="JUQ61" s="278"/>
      <c r="JUR61" s="278"/>
      <c r="JUS61" s="278"/>
      <c r="JUT61" s="278"/>
      <c r="JUU61" s="278"/>
      <c r="JUV61" s="278"/>
      <c r="JUW61" s="278"/>
      <c r="JUX61" s="278"/>
      <c r="JUY61" s="278"/>
      <c r="JUZ61" s="278"/>
      <c r="JVA61" s="278"/>
      <c r="JVB61" s="278"/>
      <c r="JVC61" s="278"/>
      <c r="JVD61" s="278"/>
      <c r="JVE61" s="278"/>
      <c r="JVF61" s="278"/>
      <c r="JVG61" s="278"/>
      <c r="JVH61" s="278"/>
      <c r="JVI61" s="278"/>
      <c r="JVJ61" s="278"/>
      <c r="JVK61" s="278"/>
      <c r="JVL61" s="278"/>
      <c r="JVM61" s="278"/>
      <c r="JVN61" s="278"/>
      <c r="JVO61" s="278"/>
      <c r="JVP61" s="278"/>
      <c r="JVQ61" s="278"/>
      <c r="JVR61" s="278"/>
      <c r="JVS61" s="278"/>
      <c r="JVT61" s="278"/>
      <c r="JVU61" s="278"/>
      <c r="JVV61" s="278"/>
      <c r="JVW61" s="278"/>
      <c r="JVX61" s="278"/>
      <c r="JVY61" s="278"/>
      <c r="JVZ61" s="278"/>
      <c r="JWA61" s="278"/>
      <c r="JWB61" s="278"/>
      <c r="JWC61" s="278"/>
      <c r="JWD61" s="278"/>
      <c r="JWE61" s="278"/>
      <c r="JWF61" s="278"/>
      <c r="JWG61" s="278"/>
      <c r="JWH61" s="278"/>
      <c r="JWI61" s="278"/>
      <c r="JWJ61" s="278"/>
      <c r="JWK61" s="278"/>
      <c r="JWL61" s="278"/>
      <c r="JWM61" s="278"/>
      <c r="JWN61" s="278"/>
      <c r="JWO61" s="278"/>
      <c r="JWP61" s="278"/>
      <c r="JWQ61" s="278"/>
      <c r="JWR61" s="278"/>
      <c r="JWS61" s="278"/>
      <c r="JWT61" s="278"/>
      <c r="JWU61" s="278"/>
      <c r="JWV61" s="278"/>
      <c r="JWW61" s="278"/>
      <c r="JWX61" s="278"/>
      <c r="JWY61" s="278"/>
      <c r="JWZ61" s="278"/>
      <c r="JXA61" s="278"/>
      <c r="JXB61" s="278"/>
      <c r="JXC61" s="278"/>
      <c r="JXD61" s="278"/>
      <c r="JXE61" s="278"/>
      <c r="JXF61" s="278"/>
      <c r="JXG61" s="278"/>
      <c r="JXH61" s="278"/>
      <c r="JXI61" s="278"/>
      <c r="JXJ61" s="278"/>
      <c r="JXK61" s="278"/>
      <c r="JXL61" s="278"/>
      <c r="JXM61" s="278"/>
      <c r="JXN61" s="278"/>
      <c r="JXO61" s="278"/>
      <c r="JXP61" s="278"/>
      <c r="JXQ61" s="278"/>
      <c r="JXR61" s="278"/>
      <c r="JXS61" s="278"/>
      <c r="JXT61" s="278"/>
      <c r="JXU61" s="278"/>
      <c r="JXV61" s="278"/>
      <c r="JXW61" s="278"/>
      <c r="JXX61" s="278"/>
      <c r="JXY61" s="278"/>
      <c r="JXZ61" s="278"/>
      <c r="JYA61" s="278"/>
      <c r="JYB61" s="278"/>
      <c r="JYC61" s="278"/>
      <c r="JYD61" s="278"/>
      <c r="JYE61" s="278"/>
      <c r="JYF61" s="278"/>
      <c r="JYG61" s="278"/>
      <c r="JYH61" s="278"/>
      <c r="JYI61" s="278"/>
      <c r="JYJ61" s="278"/>
      <c r="JYK61" s="278"/>
      <c r="JYL61" s="278"/>
      <c r="JYM61" s="278"/>
      <c r="JYN61" s="278"/>
      <c r="JYO61" s="278"/>
      <c r="JYP61" s="278"/>
      <c r="JYQ61" s="278"/>
      <c r="JYR61" s="278"/>
      <c r="JYS61" s="278"/>
      <c r="JYT61" s="278"/>
      <c r="JYU61" s="278"/>
      <c r="JYV61" s="278"/>
      <c r="JYW61" s="278"/>
      <c r="JYX61" s="278"/>
      <c r="JYY61" s="278"/>
      <c r="JYZ61" s="278"/>
      <c r="JZA61" s="278"/>
      <c r="JZB61" s="278"/>
      <c r="JZC61" s="278"/>
      <c r="JZD61" s="278"/>
      <c r="JZE61" s="278"/>
      <c r="JZF61" s="278"/>
      <c r="JZG61" s="278"/>
      <c r="JZH61" s="278"/>
      <c r="JZI61" s="278"/>
      <c r="JZJ61" s="278"/>
      <c r="JZK61" s="278"/>
      <c r="JZL61" s="278"/>
      <c r="JZM61" s="278"/>
      <c r="JZN61" s="278"/>
      <c r="JZO61" s="278"/>
      <c r="JZP61" s="278"/>
      <c r="JZQ61" s="278"/>
      <c r="JZR61" s="278"/>
      <c r="JZS61" s="278"/>
      <c r="JZT61" s="278"/>
      <c r="JZU61" s="278"/>
      <c r="JZV61" s="278"/>
      <c r="JZW61" s="278"/>
      <c r="JZX61" s="278"/>
      <c r="JZY61" s="278"/>
      <c r="JZZ61" s="278"/>
      <c r="KAA61" s="278"/>
      <c r="KAB61" s="278"/>
      <c r="KAC61" s="278"/>
      <c r="KAD61" s="278"/>
      <c r="KAE61" s="278"/>
      <c r="KAF61" s="278"/>
      <c r="KAG61" s="278"/>
      <c r="KAH61" s="278"/>
      <c r="KAI61" s="278"/>
      <c r="KAJ61" s="278"/>
      <c r="KAK61" s="278"/>
      <c r="KAL61" s="278"/>
      <c r="KAM61" s="278"/>
      <c r="KAN61" s="278"/>
      <c r="KAO61" s="278"/>
      <c r="KAP61" s="278"/>
      <c r="KAQ61" s="278"/>
      <c r="KAR61" s="278"/>
      <c r="KAS61" s="278"/>
      <c r="KAT61" s="278"/>
      <c r="KAU61" s="278"/>
      <c r="KAV61" s="278"/>
      <c r="KAW61" s="278"/>
      <c r="KAX61" s="278"/>
      <c r="KAY61" s="278"/>
      <c r="KAZ61" s="278"/>
      <c r="KBA61" s="278"/>
      <c r="KBB61" s="278"/>
      <c r="KBC61" s="278"/>
      <c r="KBD61" s="278"/>
      <c r="KBE61" s="278"/>
      <c r="KBF61" s="278"/>
      <c r="KBG61" s="278"/>
      <c r="KBH61" s="278"/>
      <c r="KBI61" s="278"/>
      <c r="KBJ61" s="278"/>
      <c r="KBK61" s="278"/>
      <c r="KBL61" s="278"/>
      <c r="KBM61" s="278"/>
      <c r="KBN61" s="278"/>
      <c r="KBO61" s="278"/>
      <c r="KBP61" s="278"/>
      <c r="KBQ61" s="278"/>
      <c r="KBR61" s="278"/>
      <c r="KBS61" s="278"/>
      <c r="KBT61" s="278"/>
      <c r="KBU61" s="278"/>
      <c r="KBV61" s="278"/>
      <c r="KBW61" s="278"/>
      <c r="KBX61" s="278"/>
      <c r="KBY61" s="278"/>
      <c r="KBZ61" s="278"/>
      <c r="KCA61" s="278"/>
      <c r="KCB61" s="278"/>
      <c r="KCC61" s="278"/>
      <c r="KCD61" s="278"/>
      <c r="KCE61" s="278"/>
      <c r="KCF61" s="278"/>
      <c r="KCG61" s="278"/>
      <c r="KCH61" s="278"/>
      <c r="KCI61" s="278"/>
      <c r="KCJ61" s="278"/>
      <c r="KCK61" s="278"/>
      <c r="KCL61" s="278"/>
      <c r="KCM61" s="278"/>
      <c r="KCN61" s="278"/>
      <c r="KCO61" s="278"/>
      <c r="KCP61" s="278"/>
      <c r="KCQ61" s="278"/>
      <c r="KCR61" s="278"/>
      <c r="KCS61" s="278"/>
      <c r="KCT61" s="278"/>
      <c r="KCU61" s="278"/>
      <c r="KCV61" s="278"/>
      <c r="KCW61" s="278"/>
      <c r="KCX61" s="278"/>
      <c r="KCY61" s="278"/>
      <c r="KCZ61" s="278"/>
      <c r="KDA61" s="278"/>
      <c r="KDB61" s="278"/>
      <c r="KDC61" s="278"/>
      <c r="KDD61" s="278"/>
      <c r="KDE61" s="278"/>
      <c r="KDF61" s="278"/>
      <c r="KDG61" s="278"/>
      <c r="KDH61" s="278"/>
      <c r="KDI61" s="278"/>
      <c r="KDJ61" s="278"/>
      <c r="KDK61" s="278"/>
      <c r="KDL61" s="278"/>
      <c r="KDM61" s="278"/>
      <c r="KDN61" s="278"/>
      <c r="KDO61" s="278"/>
      <c r="KDP61" s="278"/>
      <c r="KDQ61" s="278"/>
      <c r="KDR61" s="278"/>
      <c r="KDS61" s="278"/>
      <c r="KDT61" s="278"/>
      <c r="KDU61" s="278"/>
      <c r="KDV61" s="278"/>
      <c r="KDW61" s="278"/>
      <c r="KDX61" s="278"/>
      <c r="KDY61" s="278"/>
      <c r="KDZ61" s="278"/>
      <c r="KEA61" s="278"/>
      <c r="KEB61" s="278"/>
      <c r="KEC61" s="278"/>
      <c r="KED61" s="278"/>
      <c r="KEE61" s="278"/>
      <c r="KEF61" s="278"/>
      <c r="KEG61" s="278"/>
      <c r="KEH61" s="278"/>
      <c r="KEI61" s="278"/>
      <c r="KEJ61" s="278"/>
      <c r="KEK61" s="278"/>
      <c r="KEL61" s="278"/>
      <c r="KEM61" s="278"/>
      <c r="KEN61" s="278"/>
      <c r="KEO61" s="278"/>
      <c r="KEP61" s="278"/>
      <c r="KEQ61" s="278"/>
      <c r="KER61" s="278"/>
      <c r="KES61" s="278"/>
      <c r="KET61" s="278"/>
      <c r="KEU61" s="278"/>
      <c r="KEV61" s="278"/>
      <c r="KEW61" s="278"/>
      <c r="KEX61" s="278"/>
      <c r="KEY61" s="278"/>
      <c r="KEZ61" s="278"/>
      <c r="KFA61" s="278"/>
      <c r="KFB61" s="278"/>
      <c r="KFC61" s="278"/>
      <c r="KFD61" s="278"/>
      <c r="KFE61" s="278"/>
      <c r="KFF61" s="278"/>
      <c r="KFG61" s="278"/>
      <c r="KFH61" s="278"/>
      <c r="KFI61" s="278"/>
      <c r="KFJ61" s="278"/>
      <c r="KFK61" s="278"/>
      <c r="KFL61" s="278"/>
      <c r="KFM61" s="278"/>
      <c r="KFN61" s="278"/>
      <c r="KFO61" s="278"/>
      <c r="KFP61" s="278"/>
      <c r="KFQ61" s="278"/>
      <c r="KFR61" s="278"/>
      <c r="KFS61" s="278"/>
      <c r="KFT61" s="278"/>
      <c r="KFU61" s="278"/>
      <c r="KFV61" s="278"/>
      <c r="KFW61" s="278"/>
      <c r="KFX61" s="278"/>
      <c r="KFY61" s="278"/>
      <c r="KFZ61" s="278"/>
      <c r="KGA61" s="278"/>
      <c r="KGB61" s="278"/>
      <c r="KGC61" s="278"/>
      <c r="KGD61" s="278"/>
      <c r="KGE61" s="278"/>
      <c r="KGF61" s="278"/>
      <c r="KGG61" s="278"/>
      <c r="KGH61" s="278"/>
      <c r="KGI61" s="278"/>
      <c r="KGJ61" s="278"/>
      <c r="KGK61" s="278"/>
      <c r="KGL61" s="278"/>
      <c r="KGM61" s="278"/>
      <c r="KGN61" s="278"/>
      <c r="KGO61" s="278"/>
      <c r="KGP61" s="278"/>
      <c r="KGQ61" s="278"/>
      <c r="KGR61" s="278"/>
      <c r="KGS61" s="278"/>
      <c r="KGT61" s="278"/>
      <c r="KGU61" s="278"/>
      <c r="KGV61" s="278"/>
      <c r="KGW61" s="278"/>
      <c r="KGX61" s="278"/>
      <c r="KGY61" s="278"/>
      <c r="KGZ61" s="278"/>
      <c r="KHA61" s="278"/>
      <c r="KHB61" s="278"/>
      <c r="KHC61" s="278"/>
      <c r="KHD61" s="278"/>
      <c r="KHE61" s="278"/>
      <c r="KHF61" s="278"/>
      <c r="KHG61" s="278"/>
      <c r="KHH61" s="278"/>
      <c r="KHI61" s="278"/>
      <c r="KHJ61" s="278"/>
      <c r="KHK61" s="278"/>
      <c r="KHL61" s="278"/>
      <c r="KHM61" s="278"/>
      <c r="KHN61" s="278"/>
      <c r="KHO61" s="278"/>
      <c r="KHP61" s="278"/>
      <c r="KHQ61" s="278"/>
      <c r="KHR61" s="278"/>
      <c r="KHS61" s="278"/>
      <c r="KHT61" s="278"/>
      <c r="KHU61" s="278"/>
      <c r="KHV61" s="278"/>
      <c r="KHW61" s="278"/>
      <c r="KHX61" s="278"/>
      <c r="KHY61" s="278"/>
      <c r="KHZ61" s="278"/>
      <c r="KIA61" s="278"/>
      <c r="KIB61" s="278"/>
      <c r="KIC61" s="278"/>
      <c r="KID61" s="278"/>
      <c r="KIE61" s="278"/>
      <c r="KIF61" s="278"/>
      <c r="KIG61" s="278"/>
      <c r="KIH61" s="278"/>
      <c r="KII61" s="278"/>
      <c r="KIJ61" s="278"/>
      <c r="KIK61" s="278"/>
      <c r="KIL61" s="278"/>
      <c r="KIM61" s="278"/>
      <c r="KIN61" s="278"/>
      <c r="KIO61" s="278"/>
      <c r="KIP61" s="278"/>
      <c r="KIQ61" s="278"/>
      <c r="KIR61" s="278"/>
      <c r="KIS61" s="278"/>
      <c r="KIT61" s="278"/>
      <c r="KIU61" s="278"/>
      <c r="KIV61" s="278"/>
      <c r="KIW61" s="278"/>
      <c r="KIX61" s="278"/>
      <c r="KIY61" s="278"/>
      <c r="KIZ61" s="278"/>
      <c r="KJA61" s="278"/>
      <c r="KJB61" s="278"/>
      <c r="KJC61" s="278"/>
      <c r="KJD61" s="278"/>
      <c r="KJE61" s="278"/>
      <c r="KJF61" s="278"/>
      <c r="KJG61" s="278"/>
      <c r="KJH61" s="278"/>
      <c r="KJI61" s="278"/>
      <c r="KJJ61" s="278"/>
      <c r="KJK61" s="278"/>
      <c r="KJL61" s="278"/>
      <c r="KJM61" s="278"/>
      <c r="KJN61" s="278"/>
      <c r="KJO61" s="278"/>
      <c r="KJP61" s="278"/>
      <c r="KJQ61" s="278"/>
      <c r="KJR61" s="278"/>
      <c r="KJS61" s="278"/>
      <c r="KJT61" s="278"/>
      <c r="KJU61" s="278"/>
      <c r="KJV61" s="278"/>
      <c r="KJW61" s="278"/>
      <c r="KJX61" s="278"/>
      <c r="KJY61" s="278"/>
      <c r="KJZ61" s="278"/>
      <c r="KKA61" s="278"/>
      <c r="KKB61" s="278"/>
      <c r="KKC61" s="278"/>
      <c r="KKD61" s="278"/>
      <c r="KKE61" s="278"/>
      <c r="KKF61" s="278"/>
      <c r="KKG61" s="278"/>
      <c r="KKH61" s="278"/>
      <c r="KKI61" s="278"/>
      <c r="KKJ61" s="278"/>
      <c r="KKK61" s="278"/>
      <c r="KKL61" s="278"/>
      <c r="KKM61" s="278"/>
      <c r="KKN61" s="278"/>
      <c r="KKO61" s="278"/>
      <c r="KKP61" s="278"/>
      <c r="KKQ61" s="278"/>
      <c r="KKR61" s="278"/>
      <c r="KKS61" s="278"/>
      <c r="KKT61" s="278"/>
      <c r="KKU61" s="278"/>
      <c r="KKV61" s="278"/>
      <c r="KKW61" s="278"/>
      <c r="KKX61" s="278"/>
      <c r="KKY61" s="278"/>
      <c r="KKZ61" s="278"/>
      <c r="KLA61" s="278"/>
      <c r="KLB61" s="278"/>
      <c r="KLC61" s="278"/>
      <c r="KLD61" s="278"/>
      <c r="KLE61" s="278"/>
      <c r="KLF61" s="278"/>
      <c r="KLG61" s="278"/>
      <c r="KLH61" s="278"/>
      <c r="KLI61" s="278"/>
      <c r="KLJ61" s="278"/>
      <c r="KLK61" s="278"/>
      <c r="KLL61" s="278"/>
      <c r="KLM61" s="278"/>
      <c r="KLN61" s="278"/>
      <c r="KLO61" s="278"/>
      <c r="KLP61" s="278"/>
      <c r="KLQ61" s="278"/>
      <c r="KLR61" s="278"/>
      <c r="KLS61" s="278"/>
      <c r="KLT61" s="278"/>
      <c r="KLU61" s="278"/>
      <c r="KLV61" s="278"/>
      <c r="KLW61" s="278"/>
      <c r="KLX61" s="278"/>
      <c r="KLY61" s="278"/>
      <c r="KLZ61" s="278"/>
      <c r="KMA61" s="278"/>
      <c r="KMB61" s="278"/>
      <c r="KMC61" s="278"/>
      <c r="KMD61" s="278"/>
      <c r="KME61" s="278"/>
      <c r="KMF61" s="278"/>
      <c r="KMG61" s="278"/>
      <c r="KMH61" s="278"/>
      <c r="KMI61" s="278"/>
      <c r="KMJ61" s="278"/>
      <c r="KMK61" s="278"/>
      <c r="KML61" s="278"/>
      <c r="KMM61" s="278"/>
      <c r="KMN61" s="278"/>
      <c r="KMO61" s="278"/>
      <c r="KMP61" s="278"/>
      <c r="KMQ61" s="278"/>
      <c r="KMR61" s="278"/>
      <c r="KMS61" s="278"/>
      <c r="KMT61" s="278"/>
      <c r="KMU61" s="278"/>
      <c r="KMV61" s="278"/>
      <c r="KMW61" s="278"/>
      <c r="KMX61" s="278"/>
      <c r="KMY61" s="278"/>
      <c r="KMZ61" s="278"/>
      <c r="KNA61" s="278"/>
      <c r="KNB61" s="278"/>
      <c r="KNC61" s="278"/>
      <c r="KND61" s="278"/>
      <c r="KNE61" s="278"/>
      <c r="KNF61" s="278"/>
      <c r="KNG61" s="278"/>
      <c r="KNH61" s="278"/>
      <c r="KNI61" s="278"/>
      <c r="KNJ61" s="278"/>
      <c r="KNK61" s="278"/>
      <c r="KNL61" s="278"/>
      <c r="KNM61" s="278"/>
      <c r="KNN61" s="278"/>
      <c r="KNO61" s="278"/>
      <c r="KNP61" s="278"/>
      <c r="KNQ61" s="278"/>
      <c r="KNR61" s="278"/>
      <c r="KNS61" s="278"/>
      <c r="KNT61" s="278"/>
      <c r="KNU61" s="278"/>
      <c r="KNV61" s="278"/>
      <c r="KNW61" s="278"/>
      <c r="KNX61" s="278"/>
      <c r="KNY61" s="278"/>
      <c r="KNZ61" s="278"/>
      <c r="KOA61" s="278"/>
      <c r="KOB61" s="278"/>
      <c r="KOC61" s="278"/>
      <c r="KOD61" s="278"/>
      <c r="KOE61" s="278"/>
      <c r="KOF61" s="278"/>
      <c r="KOG61" s="278"/>
      <c r="KOH61" s="278"/>
      <c r="KOI61" s="278"/>
      <c r="KOJ61" s="278"/>
      <c r="KOK61" s="278"/>
      <c r="KOL61" s="278"/>
      <c r="KOM61" s="278"/>
      <c r="KON61" s="278"/>
      <c r="KOO61" s="278"/>
      <c r="KOP61" s="278"/>
      <c r="KOQ61" s="278"/>
      <c r="KOR61" s="278"/>
      <c r="KOS61" s="278"/>
      <c r="KOT61" s="278"/>
      <c r="KOU61" s="278"/>
      <c r="KOV61" s="278"/>
      <c r="KOW61" s="278"/>
      <c r="KOX61" s="278"/>
      <c r="KOY61" s="278"/>
      <c r="KOZ61" s="278"/>
      <c r="KPA61" s="278"/>
      <c r="KPB61" s="278"/>
      <c r="KPC61" s="278"/>
      <c r="KPD61" s="278"/>
      <c r="KPE61" s="278"/>
      <c r="KPF61" s="278"/>
      <c r="KPG61" s="278"/>
      <c r="KPH61" s="278"/>
      <c r="KPI61" s="278"/>
      <c r="KPJ61" s="278"/>
      <c r="KPK61" s="278"/>
      <c r="KPL61" s="278"/>
      <c r="KPM61" s="278"/>
      <c r="KPN61" s="278"/>
      <c r="KPO61" s="278"/>
      <c r="KPP61" s="278"/>
      <c r="KPQ61" s="278"/>
      <c r="KPR61" s="278"/>
      <c r="KPS61" s="278"/>
      <c r="KPT61" s="278"/>
      <c r="KPU61" s="278"/>
      <c r="KPV61" s="278"/>
      <c r="KPW61" s="278"/>
      <c r="KPX61" s="278"/>
      <c r="KPY61" s="278"/>
      <c r="KPZ61" s="278"/>
      <c r="KQA61" s="278"/>
      <c r="KQB61" s="278"/>
      <c r="KQC61" s="278"/>
      <c r="KQD61" s="278"/>
      <c r="KQE61" s="278"/>
      <c r="KQF61" s="278"/>
      <c r="KQG61" s="278"/>
      <c r="KQH61" s="278"/>
      <c r="KQI61" s="278"/>
      <c r="KQJ61" s="278"/>
      <c r="KQK61" s="278"/>
      <c r="KQL61" s="278"/>
      <c r="KQM61" s="278"/>
      <c r="KQN61" s="278"/>
      <c r="KQO61" s="278"/>
      <c r="KQP61" s="278"/>
      <c r="KQQ61" s="278"/>
      <c r="KQR61" s="278"/>
      <c r="KQS61" s="278"/>
      <c r="KQT61" s="278"/>
      <c r="KQU61" s="278"/>
      <c r="KQV61" s="278"/>
      <c r="KQW61" s="278"/>
      <c r="KQX61" s="278"/>
      <c r="KQY61" s="278"/>
      <c r="KQZ61" s="278"/>
      <c r="KRA61" s="278"/>
      <c r="KRB61" s="278"/>
      <c r="KRC61" s="278"/>
      <c r="KRD61" s="278"/>
      <c r="KRE61" s="278"/>
      <c r="KRF61" s="278"/>
      <c r="KRG61" s="278"/>
      <c r="KRH61" s="278"/>
      <c r="KRI61" s="278"/>
      <c r="KRJ61" s="278"/>
      <c r="KRK61" s="278"/>
      <c r="KRL61" s="278"/>
      <c r="KRM61" s="278"/>
      <c r="KRN61" s="278"/>
      <c r="KRO61" s="278"/>
      <c r="KRP61" s="278"/>
      <c r="KRQ61" s="278"/>
      <c r="KRR61" s="278"/>
      <c r="KRS61" s="278"/>
      <c r="KRT61" s="278"/>
      <c r="KRU61" s="278"/>
      <c r="KRV61" s="278"/>
      <c r="KRW61" s="278"/>
      <c r="KRX61" s="278"/>
      <c r="KRY61" s="278"/>
      <c r="KRZ61" s="278"/>
      <c r="KSA61" s="278"/>
      <c r="KSB61" s="278"/>
      <c r="KSC61" s="278"/>
      <c r="KSD61" s="278"/>
      <c r="KSE61" s="278"/>
      <c r="KSF61" s="278"/>
      <c r="KSG61" s="278"/>
      <c r="KSH61" s="278"/>
      <c r="KSI61" s="278"/>
      <c r="KSJ61" s="278"/>
      <c r="KSK61" s="278"/>
      <c r="KSL61" s="278"/>
      <c r="KSM61" s="278"/>
      <c r="KSN61" s="278"/>
      <c r="KSO61" s="278"/>
      <c r="KSP61" s="278"/>
      <c r="KSQ61" s="278"/>
      <c r="KSR61" s="278"/>
      <c r="KSS61" s="278"/>
      <c r="KST61" s="278"/>
      <c r="KSU61" s="278"/>
      <c r="KSV61" s="278"/>
      <c r="KSW61" s="278"/>
      <c r="KSX61" s="278"/>
      <c r="KSY61" s="278"/>
      <c r="KSZ61" s="278"/>
      <c r="KTA61" s="278"/>
      <c r="KTB61" s="278"/>
      <c r="KTC61" s="278"/>
      <c r="KTD61" s="278"/>
      <c r="KTE61" s="278"/>
      <c r="KTF61" s="278"/>
      <c r="KTG61" s="278"/>
      <c r="KTH61" s="278"/>
      <c r="KTI61" s="278"/>
      <c r="KTJ61" s="278"/>
      <c r="KTK61" s="278"/>
      <c r="KTL61" s="278"/>
      <c r="KTM61" s="278"/>
      <c r="KTN61" s="278"/>
      <c r="KTO61" s="278"/>
      <c r="KTP61" s="278"/>
      <c r="KTQ61" s="278"/>
      <c r="KTR61" s="278"/>
      <c r="KTS61" s="278"/>
      <c r="KTT61" s="278"/>
      <c r="KTU61" s="278"/>
      <c r="KTV61" s="278"/>
      <c r="KTW61" s="278"/>
      <c r="KTX61" s="278"/>
      <c r="KTY61" s="278"/>
      <c r="KTZ61" s="278"/>
      <c r="KUA61" s="278"/>
      <c r="KUB61" s="278"/>
      <c r="KUC61" s="278"/>
      <c r="KUD61" s="278"/>
      <c r="KUE61" s="278"/>
      <c r="KUF61" s="278"/>
      <c r="KUG61" s="278"/>
      <c r="KUH61" s="278"/>
      <c r="KUI61" s="278"/>
      <c r="KUJ61" s="278"/>
      <c r="KUK61" s="278"/>
      <c r="KUL61" s="278"/>
      <c r="KUM61" s="278"/>
      <c r="KUN61" s="278"/>
      <c r="KUO61" s="278"/>
      <c r="KUP61" s="278"/>
      <c r="KUQ61" s="278"/>
      <c r="KUR61" s="278"/>
      <c r="KUS61" s="278"/>
      <c r="KUT61" s="278"/>
      <c r="KUU61" s="278"/>
      <c r="KUV61" s="278"/>
      <c r="KUW61" s="278"/>
      <c r="KUX61" s="278"/>
      <c r="KUY61" s="278"/>
      <c r="KUZ61" s="278"/>
      <c r="KVA61" s="278"/>
      <c r="KVB61" s="278"/>
      <c r="KVC61" s="278"/>
      <c r="KVD61" s="278"/>
      <c r="KVE61" s="278"/>
      <c r="KVF61" s="278"/>
      <c r="KVG61" s="278"/>
      <c r="KVH61" s="278"/>
      <c r="KVI61" s="278"/>
      <c r="KVJ61" s="278"/>
      <c r="KVK61" s="278"/>
      <c r="KVL61" s="278"/>
      <c r="KVM61" s="278"/>
      <c r="KVN61" s="278"/>
      <c r="KVO61" s="278"/>
      <c r="KVP61" s="278"/>
      <c r="KVQ61" s="278"/>
      <c r="KVR61" s="278"/>
      <c r="KVS61" s="278"/>
      <c r="KVT61" s="278"/>
      <c r="KVU61" s="278"/>
      <c r="KVV61" s="278"/>
      <c r="KVW61" s="278"/>
      <c r="KVX61" s="278"/>
      <c r="KVY61" s="278"/>
      <c r="KVZ61" s="278"/>
      <c r="KWA61" s="278"/>
      <c r="KWB61" s="278"/>
      <c r="KWC61" s="278"/>
      <c r="KWD61" s="278"/>
      <c r="KWE61" s="278"/>
      <c r="KWF61" s="278"/>
      <c r="KWG61" s="278"/>
      <c r="KWH61" s="278"/>
      <c r="KWI61" s="278"/>
      <c r="KWJ61" s="278"/>
      <c r="KWK61" s="278"/>
      <c r="KWL61" s="278"/>
      <c r="KWM61" s="278"/>
      <c r="KWN61" s="278"/>
      <c r="KWO61" s="278"/>
      <c r="KWP61" s="278"/>
      <c r="KWQ61" s="278"/>
      <c r="KWR61" s="278"/>
      <c r="KWS61" s="278"/>
      <c r="KWT61" s="278"/>
      <c r="KWU61" s="278"/>
      <c r="KWV61" s="278"/>
      <c r="KWW61" s="278"/>
      <c r="KWX61" s="278"/>
      <c r="KWY61" s="278"/>
      <c r="KWZ61" s="278"/>
      <c r="KXA61" s="278"/>
      <c r="KXB61" s="278"/>
      <c r="KXC61" s="278"/>
      <c r="KXD61" s="278"/>
      <c r="KXE61" s="278"/>
      <c r="KXF61" s="278"/>
      <c r="KXG61" s="278"/>
      <c r="KXH61" s="278"/>
      <c r="KXI61" s="278"/>
      <c r="KXJ61" s="278"/>
      <c r="KXK61" s="278"/>
      <c r="KXL61" s="278"/>
      <c r="KXM61" s="278"/>
      <c r="KXN61" s="278"/>
      <c r="KXO61" s="278"/>
      <c r="KXP61" s="278"/>
      <c r="KXQ61" s="278"/>
      <c r="KXR61" s="278"/>
      <c r="KXS61" s="278"/>
      <c r="KXT61" s="278"/>
      <c r="KXU61" s="278"/>
      <c r="KXV61" s="278"/>
      <c r="KXW61" s="278"/>
      <c r="KXX61" s="278"/>
      <c r="KXY61" s="278"/>
      <c r="KXZ61" s="278"/>
      <c r="KYA61" s="278"/>
      <c r="KYB61" s="278"/>
      <c r="KYC61" s="278"/>
      <c r="KYD61" s="278"/>
      <c r="KYE61" s="278"/>
      <c r="KYF61" s="278"/>
      <c r="KYG61" s="278"/>
      <c r="KYH61" s="278"/>
      <c r="KYI61" s="278"/>
      <c r="KYJ61" s="278"/>
      <c r="KYK61" s="278"/>
      <c r="KYL61" s="278"/>
      <c r="KYM61" s="278"/>
      <c r="KYN61" s="278"/>
      <c r="KYO61" s="278"/>
      <c r="KYP61" s="278"/>
      <c r="KYQ61" s="278"/>
      <c r="KYR61" s="278"/>
      <c r="KYS61" s="278"/>
      <c r="KYT61" s="278"/>
      <c r="KYU61" s="278"/>
      <c r="KYV61" s="278"/>
      <c r="KYW61" s="278"/>
      <c r="KYX61" s="278"/>
      <c r="KYY61" s="278"/>
      <c r="KYZ61" s="278"/>
      <c r="KZA61" s="278"/>
      <c r="KZB61" s="278"/>
      <c r="KZC61" s="278"/>
      <c r="KZD61" s="278"/>
      <c r="KZE61" s="278"/>
      <c r="KZF61" s="278"/>
      <c r="KZG61" s="278"/>
      <c r="KZH61" s="278"/>
      <c r="KZI61" s="278"/>
      <c r="KZJ61" s="278"/>
      <c r="KZK61" s="278"/>
      <c r="KZL61" s="278"/>
      <c r="KZM61" s="278"/>
      <c r="KZN61" s="278"/>
      <c r="KZO61" s="278"/>
      <c r="KZP61" s="278"/>
      <c r="KZQ61" s="278"/>
      <c r="KZR61" s="278"/>
      <c r="KZS61" s="278"/>
      <c r="KZT61" s="278"/>
      <c r="KZU61" s="278"/>
      <c r="KZV61" s="278"/>
      <c r="KZW61" s="278"/>
      <c r="KZX61" s="278"/>
      <c r="KZY61" s="278"/>
      <c r="KZZ61" s="278"/>
      <c r="LAA61" s="278"/>
      <c r="LAB61" s="278"/>
      <c r="LAC61" s="278"/>
      <c r="LAD61" s="278"/>
      <c r="LAE61" s="278"/>
      <c r="LAF61" s="278"/>
      <c r="LAG61" s="278"/>
      <c r="LAH61" s="278"/>
      <c r="LAI61" s="278"/>
      <c r="LAJ61" s="278"/>
      <c r="LAK61" s="278"/>
      <c r="LAL61" s="278"/>
      <c r="LAM61" s="278"/>
      <c r="LAN61" s="278"/>
      <c r="LAO61" s="278"/>
      <c r="LAP61" s="278"/>
      <c r="LAQ61" s="278"/>
      <c r="LAR61" s="278"/>
      <c r="LAS61" s="278"/>
      <c r="LAT61" s="278"/>
      <c r="LAU61" s="278"/>
      <c r="LAV61" s="278"/>
      <c r="LAW61" s="278"/>
      <c r="LAX61" s="278"/>
      <c r="LAY61" s="278"/>
      <c r="LAZ61" s="278"/>
      <c r="LBA61" s="278"/>
      <c r="LBB61" s="278"/>
      <c r="LBC61" s="278"/>
      <c r="LBD61" s="278"/>
      <c r="LBE61" s="278"/>
      <c r="LBF61" s="278"/>
      <c r="LBG61" s="278"/>
      <c r="LBH61" s="278"/>
      <c r="LBI61" s="278"/>
      <c r="LBJ61" s="278"/>
      <c r="LBK61" s="278"/>
      <c r="LBL61" s="278"/>
      <c r="LBM61" s="278"/>
      <c r="LBN61" s="278"/>
      <c r="LBO61" s="278"/>
      <c r="LBP61" s="278"/>
      <c r="LBQ61" s="278"/>
      <c r="LBR61" s="278"/>
      <c r="LBS61" s="278"/>
      <c r="LBT61" s="278"/>
      <c r="LBU61" s="278"/>
      <c r="LBV61" s="278"/>
      <c r="LBW61" s="278"/>
      <c r="LBX61" s="278"/>
      <c r="LBY61" s="278"/>
      <c r="LBZ61" s="278"/>
      <c r="LCA61" s="278"/>
      <c r="LCB61" s="278"/>
      <c r="LCC61" s="278"/>
      <c r="LCD61" s="278"/>
      <c r="LCE61" s="278"/>
      <c r="LCF61" s="278"/>
      <c r="LCG61" s="278"/>
      <c r="LCH61" s="278"/>
      <c r="LCI61" s="278"/>
      <c r="LCJ61" s="278"/>
      <c r="LCK61" s="278"/>
      <c r="LCL61" s="278"/>
      <c r="LCM61" s="278"/>
      <c r="LCN61" s="278"/>
      <c r="LCO61" s="278"/>
      <c r="LCP61" s="278"/>
      <c r="LCQ61" s="278"/>
      <c r="LCR61" s="278"/>
      <c r="LCS61" s="278"/>
      <c r="LCT61" s="278"/>
      <c r="LCU61" s="278"/>
      <c r="LCV61" s="278"/>
      <c r="LCW61" s="278"/>
      <c r="LCX61" s="278"/>
      <c r="LCY61" s="278"/>
      <c r="LCZ61" s="278"/>
      <c r="LDA61" s="278"/>
      <c r="LDB61" s="278"/>
      <c r="LDC61" s="278"/>
      <c r="LDD61" s="278"/>
      <c r="LDE61" s="278"/>
      <c r="LDF61" s="278"/>
      <c r="LDG61" s="278"/>
      <c r="LDH61" s="278"/>
      <c r="LDI61" s="278"/>
      <c r="LDJ61" s="278"/>
      <c r="LDK61" s="278"/>
      <c r="LDL61" s="278"/>
      <c r="LDM61" s="278"/>
      <c r="LDN61" s="278"/>
      <c r="LDO61" s="278"/>
      <c r="LDP61" s="278"/>
      <c r="LDQ61" s="278"/>
      <c r="LDR61" s="278"/>
      <c r="LDS61" s="278"/>
      <c r="LDT61" s="278"/>
      <c r="LDU61" s="278"/>
      <c r="LDV61" s="278"/>
      <c r="LDW61" s="278"/>
      <c r="LDX61" s="278"/>
      <c r="LDY61" s="278"/>
      <c r="LDZ61" s="278"/>
      <c r="LEA61" s="278"/>
      <c r="LEB61" s="278"/>
      <c r="LEC61" s="278"/>
      <c r="LED61" s="278"/>
      <c r="LEE61" s="278"/>
      <c r="LEF61" s="278"/>
      <c r="LEG61" s="278"/>
      <c r="LEH61" s="278"/>
      <c r="LEI61" s="278"/>
      <c r="LEJ61" s="278"/>
      <c r="LEK61" s="278"/>
      <c r="LEL61" s="278"/>
      <c r="LEM61" s="278"/>
      <c r="LEN61" s="278"/>
      <c r="LEO61" s="278"/>
      <c r="LEP61" s="278"/>
      <c r="LEQ61" s="278"/>
      <c r="LER61" s="278"/>
      <c r="LES61" s="278"/>
      <c r="LET61" s="278"/>
      <c r="LEU61" s="278"/>
      <c r="LEV61" s="278"/>
      <c r="LEW61" s="278"/>
      <c r="LEX61" s="278"/>
      <c r="LEY61" s="278"/>
      <c r="LEZ61" s="278"/>
      <c r="LFA61" s="278"/>
      <c r="LFB61" s="278"/>
      <c r="LFC61" s="278"/>
      <c r="LFD61" s="278"/>
      <c r="LFE61" s="278"/>
      <c r="LFF61" s="278"/>
      <c r="LFG61" s="278"/>
      <c r="LFH61" s="278"/>
      <c r="LFI61" s="278"/>
      <c r="LFJ61" s="278"/>
      <c r="LFK61" s="278"/>
      <c r="LFL61" s="278"/>
      <c r="LFM61" s="278"/>
      <c r="LFN61" s="278"/>
      <c r="LFO61" s="278"/>
      <c r="LFP61" s="278"/>
      <c r="LFQ61" s="278"/>
      <c r="LFR61" s="278"/>
      <c r="LFS61" s="278"/>
      <c r="LFT61" s="278"/>
      <c r="LFU61" s="278"/>
      <c r="LFV61" s="278"/>
      <c r="LFW61" s="278"/>
      <c r="LFX61" s="278"/>
      <c r="LFY61" s="278"/>
      <c r="LFZ61" s="278"/>
      <c r="LGA61" s="278"/>
      <c r="LGB61" s="278"/>
      <c r="LGC61" s="278"/>
      <c r="LGD61" s="278"/>
      <c r="LGE61" s="278"/>
      <c r="LGF61" s="278"/>
      <c r="LGG61" s="278"/>
      <c r="LGH61" s="278"/>
      <c r="LGI61" s="278"/>
      <c r="LGJ61" s="278"/>
      <c r="LGK61" s="278"/>
      <c r="LGL61" s="278"/>
      <c r="LGM61" s="278"/>
      <c r="LGN61" s="278"/>
      <c r="LGO61" s="278"/>
      <c r="LGP61" s="278"/>
      <c r="LGQ61" s="278"/>
      <c r="LGR61" s="278"/>
      <c r="LGS61" s="278"/>
      <c r="LGT61" s="278"/>
      <c r="LGU61" s="278"/>
      <c r="LGV61" s="278"/>
      <c r="LGW61" s="278"/>
      <c r="LGX61" s="278"/>
      <c r="LGY61" s="278"/>
      <c r="LGZ61" s="278"/>
      <c r="LHA61" s="278"/>
      <c r="LHB61" s="278"/>
      <c r="LHC61" s="278"/>
      <c r="LHD61" s="278"/>
      <c r="LHE61" s="278"/>
      <c r="LHF61" s="278"/>
      <c r="LHG61" s="278"/>
      <c r="LHH61" s="278"/>
      <c r="LHI61" s="278"/>
      <c r="LHJ61" s="278"/>
      <c r="LHK61" s="278"/>
      <c r="LHL61" s="278"/>
      <c r="LHM61" s="278"/>
      <c r="LHN61" s="278"/>
      <c r="LHO61" s="278"/>
      <c r="LHP61" s="278"/>
      <c r="LHQ61" s="278"/>
      <c r="LHR61" s="278"/>
      <c r="LHS61" s="278"/>
      <c r="LHT61" s="278"/>
      <c r="LHU61" s="278"/>
      <c r="LHV61" s="278"/>
      <c r="LHW61" s="278"/>
      <c r="LHX61" s="278"/>
      <c r="LHY61" s="278"/>
      <c r="LHZ61" s="278"/>
      <c r="LIA61" s="278"/>
      <c r="LIB61" s="278"/>
      <c r="LIC61" s="278"/>
      <c r="LID61" s="278"/>
      <c r="LIE61" s="278"/>
      <c r="LIF61" s="278"/>
      <c r="LIG61" s="278"/>
      <c r="LIH61" s="278"/>
      <c r="LII61" s="278"/>
      <c r="LIJ61" s="278"/>
      <c r="LIK61" s="278"/>
      <c r="LIL61" s="278"/>
      <c r="LIM61" s="278"/>
      <c r="LIN61" s="278"/>
      <c r="LIO61" s="278"/>
      <c r="LIP61" s="278"/>
      <c r="LIQ61" s="278"/>
      <c r="LIR61" s="278"/>
      <c r="LIS61" s="278"/>
      <c r="LIT61" s="278"/>
      <c r="LIU61" s="278"/>
      <c r="LIV61" s="278"/>
      <c r="LIW61" s="278"/>
      <c r="LIX61" s="278"/>
      <c r="LIY61" s="278"/>
      <c r="LIZ61" s="278"/>
      <c r="LJA61" s="278"/>
      <c r="LJB61" s="278"/>
      <c r="LJC61" s="278"/>
      <c r="LJD61" s="278"/>
      <c r="LJE61" s="278"/>
      <c r="LJF61" s="278"/>
      <c r="LJG61" s="278"/>
      <c r="LJH61" s="278"/>
      <c r="LJI61" s="278"/>
      <c r="LJJ61" s="278"/>
      <c r="LJK61" s="278"/>
      <c r="LJL61" s="278"/>
      <c r="LJM61" s="278"/>
      <c r="LJN61" s="278"/>
      <c r="LJO61" s="278"/>
      <c r="LJP61" s="278"/>
      <c r="LJQ61" s="278"/>
      <c r="LJR61" s="278"/>
      <c r="LJS61" s="278"/>
      <c r="LJT61" s="278"/>
      <c r="LJU61" s="278"/>
      <c r="LJV61" s="278"/>
      <c r="LJW61" s="278"/>
      <c r="LJX61" s="278"/>
      <c r="LJY61" s="278"/>
      <c r="LJZ61" s="278"/>
      <c r="LKA61" s="278"/>
      <c r="LKB61" s="278"/>
      <c r="LKC61" s="278"/>
      <c r="LKD61" s="278"/>
      <c r="LKE61" s="278"/>
      <c r="LKF61" s="278"/>
      <c r="LKG61" s="278"/>
      <c r="LKH61" s="278"/>
      <c r="LKI61" s="278"/>
      <c r="LKJ61" s="278"/>
      <c r="LKK61" s="278"/>
      <c r="LKL61" s="278"/>
      <c r="LKM61" s="278"/>
      <c r="LKN61" s="278"/>
      <c r="LKO61" s="278"/>
      <c r="LKP61" s="278"/>
      <c r="LKQ61" s="278"/>
      <c r="LKR61" s="278"/>
      <c r="LKS61" s="278"/>
      <c r="LKT61" s="278"/>
      <c r="LKU61" s="278"/>
      <c r="LKV61" s="278"/>
      <c r="LKW61" s="278"/>
      <c r="LKX61" s="278"/>
      <c r="LKY61" s="278"/>
      <c r="LKZ61" s="278"/>
      <c r="LLA61" s="278"/>
      <c r="LLB61" s="278"/>
      <c r="LLC61" s="278"/>
      <c r="LLD61" s="278"/>
      <c r="LLE61" s="278"/>
      <c r="LLF61" s="278"/>
      <c r="LLG61" s="278"/>
      <c r="LLH61" s="278"/>
      <c r="LLI61" s="278"/>
      <c r="LLJ61" s="278"/>
      <c r="LLK61" s="278"/>
      <c r="LLL61" s="278"/>
      <c r="LLM61" s="278"/>
      <c r="LLN61" s="278"/>
      <c r="LLO61" s="278"/>
      <c r="LLP61" s="278"/>
      <c r="LLQ61" s="278"/>
      <c r="LLR61" s="278"/>
      <c r="LLS61" s="278"/>
      <c r="LLT61" s="278"/>
      <c r="LLU61" s="278"/>
      <c r="LLV61" s="278"/>
      <c r="LLW61" s="278"/>
      <c r="LLX61" s="278"/>
      <c r="LLY61" s="278"/>
      <c r="LLZ61" s="278"/>
      <c r="LMA61" s="278"/>
      <c r="LMB61" s="278"/>
      <c r="LMC61" s="278"/>
      <c r="LMD61" s="278"/>
      <c r="LME61" s="278"/>
      <c r="LMF61" s="278"/>
      <c r="LMG61" s="278"/>
      <c r="LMH61" s="278"/>
      <c r="LMI61" s="278"/>
      <c r="LMJ61" s="278"/>
      <c r="LMK61" s="278"/>
      <c r="LML61" s="278"/>
      <c r="LMM61" s="278"/>
      <c r="LMN61" s="278"/>
      <c r="LMO61" s="278"/>
      <c r="LMP61" s="278"/>
      <c r="LMQ61" s="278"/>
      <c r="LMR61" s="278"/>
      <c r="LMS61" s="278"/>
      <c r="LMT61" s="278"/>
      <c r="LMU61" s="278"/>
      <c r="LMV61" s="278"/>
      <c r="LMW61" s="278"/>
      <c r="LMX61" s="278"/>
      <c r="LMY61" s="278"/>
      <c r="LMZ61" s="278"/>
      <c r="LNA61" s="278"/>
      <c r="LNB61" s="278"/>
      <c r="LNC61" s="278"/>
      <c r="LND61" s="278"/>
      <c r="LNE61" s="278"/>
      <c r="LNF61" s="278"/>
      <c r="LNG61" s="278"/>
      <c r="LNH61" s="278"/>
      <c r="LNI61" s="278"/>
      <c r="LNJ61" s="278"/>
      <c r="LNK61" s="278"/>
      <c r="LNL61" s="278"/>
      <c r="LNM61" s="278"/>
      <c r="LNN61" s="278"/>
      <c r="LNO61" s="278"/>
      <c r="LNP61" s="278"/>
      <c r="LNQ61" s="278"/>
      <c r="LNR61" s="278"/>
      <c r="LNS61" s="278"/>
      <c r="LNT61" s="278"/>
      <c r="LNU61" s="278"/>
      <c r="LNV61" s="278"/>
      <c r="LNW61" s="278"/>
      <c r="LNX61" s="278"/>
      <c r="LNY61" s="278"/>
      <c r="LNZ61" s="278"/>
      <c r="LOA61" s="278"/>
      <c r="LOB61" s="278"/>
      <c r="LOC61" s="278"/>
      <c r="LOD61" s="278"/>
      <c r="LOE61" s="278"/>
      <c r="LOF61" s="278"/>
      <c r="LOG61" s="278"/>
      <c r="LOH61" s="278"/>
      <c r="LOI61" s="278"/>
      <c r="LOJ61" s="278"/>
      <c r="LOK61" s="278"/>
      <c r="LOL61" s="278"/>
      <c r="LOM61" s="278"/>
      <c r="LON61" s="278"/>
      <c r="LOO61" s="278"/>
      <c r="LOP61" s="278"/>
      <c r="LOQ61" s="278"/>
      <c r="LOR61" s="278"/>
      <c r="LOS61" s="278"/>
      <c r="LOT61" s="278"/>
      <c r="LOU61" s="278"/>
      <c r="LOV61" s="278"/>
      <c r="LOW61" s="278"/>
      <c r="LOX61" s="278"/>
      <c r="LOY61" s="278"/>
      <c r="LOZ61" s="278"/>
      <c r="LPA61" s="278"/>
      <c r="LPB61" s="278"/>
      <c r="LPC61" s="278"/>
      <c r="LPD61" s="278"/>
      <c r="LPE61" s="278"/>
      <c r="LPF61" s="278"/>
      <c r="LPG61" s="278"/>
      <c r="LPH61" s="278"/>
      <c r="LPI61" s="278"/>
      <c r="LPJ61" s="278"/>
      <c r="LPK61" s="278"/>
      <c r="LPL61" s="278"/>
      <c r="LPM61" s="278"/>
      <c r="LPN61" s="278"/>
      <c r="LPO61" s="278"/>
      <c r="LPP61" s="278"/>
      <c r="LPQ61" s="278"/>
      <c r="LPR61" s="278"/>
      <c r="LPS61" s="278"/>
      <c r="LPT61" s="278"/>
      <c r="LPU61" s="278"/>
      <c r="LPV61" s="278"/>
      <c r="LPW61" s="278"/>
      <c r="LPX61" s="278"/>
      <c r="LPY61" s="278"/>
      <c r="LPZ61" s="278"/>
      <c r="LQA61" s="278"/>
      <c r="LQB61" s="278"/>
      <c r="LQC61" s="278"/>
      <c r="LQD61" s="278"/>
      <c r="LQE61" s="278"/>
      <c r="LQF61" s="278"/>
      <c r="LQG61" s="278"/>
      <c r="LQH61" s="278"/>
      <c r="LQI61" s="278"/>
      <c r="LQJ61" s="278"/>
      <c r="LQK61" s="278"/>
      <c r="LQL61" s="278"/>
      <c r="LQM61" s="278"/>
      <c r="LQN61" s="278"/>
      <c r="LQO61" s="278"/>
      <c r="LQP61" s="278"/>
      <c r="LQQ61" s="278"/>
      <c r="LQR61" s="278"/>
      <c r="LQS61" s="278"/>
      <c r="LQT61" s="278"/>
      <c r="LQU61" s="278"/>
      <c r="LQV61" s="278"/>
      <c r="LQW61" s="278"/>
      <c r="LQX61" s="278"/>
      <c r="LQY61" s="278"/>
      <c r="LQZ61" s="278"/>
      <c r="LRA61" s="278"/>
      <c r="LRB61" s="278"/>
      <c r="LRC61" s="278"/>
      <c r="LRD61" s="278"/>
      <c r="LRE61" s="278"/>
      <c r="LRF61" s="278"/>
      <c r="LRG61" s="278"/>
      <c r="LRH61" s="278"/>
      <c r="LRI61" s="278"/>
      <c r="LRJ61" s="278"/>
      <c r="LRK61" s="278"/>
      <c r="LRL61" s="278"/>
      <c r="LRM61" s="278"/>
      <c r="LRN61" s="278"/>
      <c r="LRO61" s="278"/>
      <c r="LRP61" s="278"/>
      <c r="LRQ61" s="278"/>
      <c r="LRR61" s="278"/>
      <c r="LRS61" s="278"/>
      <c r="LRT61" s="278"/>
      <c r="LRU61" s="278"/>
      <c r="LRV61" s="278"/>
      <c r="LRW61" s="278"/>
      <c r="LRX61" s="278"/>
      <c r="LRY61" s="278"/>
      <c r="LRZ61" s="278"/>
      <c r="LSA61" s="278"/>
      <c r="LSB61" s="278"/>
      <c r="LSC61" s="278"/>
      <c r="LSD61" s="278"/>
      <c r="LSE61" s="278"/>
      <c r="LSF61" s="278"/>
      <c r="LSG61" s="278"/>
      <c r="LSH61" s="278"/>
      <c r="LSI61" s="278"/>
      <c r="LSJ61" s="278"/>
      <c r="LSK61" s="278"/>
      <c r="LSL61" s="278"/>
      <c r="LSM61" s="278"/>
      <c r="LSN61" s="278"/>
      <c r="LSO61" s="278"/>
      <c r="LSP61" s="278"/>
      <c r="LSQ61" s="278"/>
      <c r="LSR61" s="278"/>
      <c r="LSS61" s="278"/>
      <c r="LST61" s="278"/>
      <c r="LSU61" s="278"/>
      <c r="LSV61" s="278"/>
      <c r="LSW61" s="278"/>
      <c r="LSX61" s="278"/>
      <c r="LSY61" s="278"/>
      <c r="LSZ61" s="278"/>
      <c r="LTA61" s="278"/>
      <c r="LTB61" s="278"/>
      <c r="LTC61" s="278"/>
      <c r="LTD61" s="278"/>
      <c r="LTE61" s="278"/>
      <c r="LTF61" s="278"/>
      <c r="LTG61" s="278"/>
      <c r="LTH61" s="278"/>
      <c r="LTI61" s="278"/>
      <c r="LTJ61" s="278"/>
      <c r="LTK61" s="278"/>
      <c r="LTL61" s="278"/>
      <c r="LTM61" s="278"/>
      <c r="LTN61" s="278"/>
      <c r="LTO61" s="278"/>
      <c r="LTP61" s="278"/>
      <c r="LTQ61" s="278"/>
      <c r="LTR61" s="278"/>
      <c r="LTS61" s="278"/>
      <c r="LTT61" s="278"/>
      <c r="LTU61" s="278"/>
      <c r="LTV61" s="278"/>
      <c r="LTW61" s="278"/>
      <c r="LTX61" s="278"/>
      <c r="LTY61" s="278"/>
      <c r="LTZ61" s="278"/>
      <c r="LUA61" s="278"/>
      <c r="LUB61" s="278"/>
      <c r="LUC61" s="278"/>
      <c r="LUD61" s="278"/>
      <c r="LUE61" s="278"/>
      <c r="LUF61" s="278"/>
      <c r="LUG61" s="278"/>
      <c r="LUH61" s="278"/>
      <c r="LUI61" s="278"/>
      <c r="LUJ61" s="278"/>
      <c r="LUK61" s="278"/>
      <c r="LUL61" s="278"/>
      <c r="LUM61" s="278"/>
      <c r="LUN61" s="278"/>
      <c r="LUO61" s="278"/>
      <c r="LUP61" s="278"/>
      <c r="LUQ61" s="278"/>
      <c r="LUR61" s="278"/>
      <c r="LUS61" s="278"/>
      <c r="LUT61" s="278"/>
      <c r="LUU61" s="278"/>
      <c r="LUV61" s="278"/>
      <c r="LUW61" s="278"/>
      <c r="LUX61" s="278"/>
      <c r="LUY61" s="278"/>
      <c r="LUZ61" s="278"/>
      <c r="LVA61" s="278"/>
      <c r="LVB61" s="278"/>
      <c r="LVC61" s="278"/>
      <c r="LVD61" s="278"/>
      <c r="LVE61" s="278"/>
      <c r="LVF61" s="278"/>
      <c r="LVG61" s="278"/>
      <c r="LVH61" s="278"/>
      <c r="LVI61" s="278"/>
      <c r="LVJ61" s="278"/>
      <c r="LVK61" s="278"/>
      <c r="LVL61" s="278"/>
      <c r="LVM61" s="278"/>
      <c r="LVN61" s="278"/>
      <c r="LVO61" s="278"/>
      <c r="LVP61" s="278"/>
      <c r="LVQ61" s="278"/>
      <c r="LVR61" s="278"/>
      <c r="LVS61" s="278"/>
      <c r="LVT61" s="278"/>
      <c r="LVU61" s="278"/>
      <c r="LVV61" s="278"/>
      <c r="LVW61" s="278"/>
      <c r="LVX61" s="278"/>
      <c r="LVY61" s="278"/>
      <c r="LVZ61" s="278"/>
      <c r="LWA61" s="278"/>
      <c r="LWB61" s="278"/>
      <c r="LWC61" s="278"/>
      <c r="LWD61" s="278"/>
      <c r="LWE61" s="278"/>
      <c r="LWF61" s="278"/>
      <c r="LWG61" s="278"/>
      <c r="LWH61" s="278"/>
      <c r="LWI61" s="278"/>
      <c r="LWJ61" s="278"/>
      <c r="LWK61" s="278"/>
      <c r="LWL61" s="278"/>
      <c r="LWM61" s="278"/>
      <c r="LWN61" s="278"/>
      <c r="LWO61" s="278"/>
      <c r="LWP61" s="278"/>
      <c r="LWQ61" s="278"/>
      <c r="LWR61" s="278"/>
      <c r="LWS61" s="278"/>
      <c r="LWT61" s="278"/>
      <c r="LWU61" s="278"/>
      <c r="LWV61" s="278"/>
      <c r="LWW61" s="278"/>
      <c r="LWX61" s="278"/>
      <c r="LWY61" s="278"/>
      <c r="LWZ61" s="278"/>
      <c r="LXA61" s="278"/>
      <c r="LXB61" s="278"/>
      <c r="LXC61" s="278"/>
      <c r="LXD61" s="278"/>
      <c r="LXE61" s="278"/>
      <c r="LXF61" s="278"/>
      <c r="LXG61" s="278"/>
      <c r="LXH61" s="278"/>
      <c r="LXI61" s="278"/>
      <c r="LXJ61" s="278"/>
      <c r="LXK61" s="278"/>
      <c r="LXL61" s="278"/>
      <c r="LXM61" s="278"/>
      <c r="LXN61" s="278"/>
      <c r="LXO61" s="278"/>
      <c r="LXP61" s="278"/>
      <c r="LXQ61" s="278"/>
      <c r="LXR61" s="278"/>
      <c r="LXS61" s="278"/>
      <c r="LXT61" s="278"/>
      <c r="LXU61" s="278"/>
      <c r="LXV61" s="278"/>
      <c r="LXW61" s="278"/>
      <c r="LXX61" s="278"/>
      <c r="LXY61" s="278"/>
      <c r="LXZ61" s="278"/>
      <c r="LYA61" s="278"/>
      <c r="LYB61" s="278"/>
      <c r="LYC61" s="278"/>
      <c r="LYD61" s="278"/>
      <c r="LYE61" s="278"/>
      <c r="LYF61" s="278"/>
      <c r="LYG61" s="278"/>
      <c r="LYH61" s="278"/>
      <c r="LYI61" s="278"/>
      <c r="LYJ61" s="278"/>
      <c r="LYK61" s="278"/>
      <c r="LYL61" s="278"/>
      <c r="LYM61" s="278"/>
      <c r="LYN61" s="278"/>
      <c r="LYO61" s="278"/>
      <c r="LYP61" s="278"/>
      <c r="LYQ61" s="278"/>
      <c r="LYR61" s="278"/>
      <c r="LYS61" s="278"/>
      <c r="LYT61" s="278"/>
      <c r="LYU61" s="278"/>
      <c r="LYV61" s="278"/>
      <c r="LYW61" s="278"/>
      <c r="LYX61" s="278"/>
      <c r="LYY61" s="278"/>
      <c r="LYZ61" s="278"/>
      <c r="LZA61" s="278"/>
      <c r="LZB61" s="278"/>
      <c r="LZC61" s="278"/>
      <c r="LZD61" s="278"/>
      <c r="LZE61" s="278"/>
      <c r="LZF61" s="278"/>
      <c r="LZG61" s="278"/>
      <c r="LZH61" s="278"/>
      <c r="LZI61" s="278"/>
      <c r="LZJ61" s="278"/>
      <c r="LZK61" s="278"/>
      <c r="LZL61" s="278"/>
      <c r="LZM61" s="278"/>
      <c r="LZN61" s="278"/>
      <c r="LZO61" s="278"/>
      <c r="LZP61" s="278"/>
      <c r="LZQ61" s="278"/>
      <c r="LZR61" s="278"/>
      <c r="LZS61" s="278"/>
      <c r="LZT61" s="278"/>
      <c r="LZU61" s="278"/>
      <c r="LZV61" s="278"/>
      <c r="LZW61" s="278"/>
      <c r="LZX61" s="278"/>
      <c r="LZY61" s="278"/>
      <c r="LZZ61" s="278"/>
      <c r="MAA61" s="278"/>
      <c r="MAB61" s="278"/>
      <c r="MAC61" s="278"/>
      <c r="MAD61" s="278"/>
      <c r="MAE61" s="278"/>
      <c r="MAF61" s="278"/>
      <c r="MAG61" s="278"/>
      <c r="MAH61" s="278"/>
      <c r="MAI61" s="278"/>
      <c r="MAJ61" s="278"/>
      <c r="MAK61" s="278"/>
      <c r="MAL61" s="278"/>
      <c r="MAM61" s="278"/>
      <c r="MAN61" s="278"/>
      <c r="MAO61" s="278"/>
      <c r="MAP61" s="278"/>
      <c r="MAQ61" s="278"/>
      <c r="MAR61" s="278"/>
      <c r="MAS61" s="278"/>
      <c r="MAT61" s="278"/>
      <c r="MAU61" s="278"/>
      <c r="MAV61" s="278"/>
      <c r="MAW61" s="278"/>
      <c r="MAX61" s="278"/>
      <c r="MAY61" s="278"/>
      <c r="MAZ61" s="278"/>
      <c r="MBA61" s="278"/>
      <c r="MBB61" s="278"/>
      <c r="MBC61" s="278"/>
      <c r="MBD61" s="278"/>
      <c r="MBE61" s="278"/>
      <c r="MBF61" s="278"/>
      <c r="MBG61" s="278"/>
      <c r="MBH61" s="278"/>
      <c r="MBI61" s="278"/>
      <c r="MBJ61" s="278"/>
      <c r="MBK61" s="278"/>
      <c r="MBL61" s="278"/>
      <c r="MBM61" s="278"/>
      <c r="MBN61" s="278"/>
      <c r="MBO61" s="278"/>
      <c r="MBP61" s="278"/>
      <c r="MBQ61" s="278"/>
      <c r="MBR61" s="278"/>
      <c r="MBS61" s="278"/>
      <c r="MBT61" s="278"/>
      <c r="MBU61" s="278"/>
      <c r="MBV61" s="278"/>
      <c r="MBW61" s="278"/>
      <c r="MBX61" s="278"/>
      <c r="MBY61" s="278"/>
      <c r="MBZ61" s="278"/>
      <c r="MCA61" s="278"/>
      <c r="MCB61" s="278"/>
      <c r="MCC61" s="278"/>
      <c r="MCD61" s="278"/>
      <c r="MCE61" s="278"/>
      <c r="MCF61" s="278"/>
      <c r="MCG61" s="278"/>
      <c r="MCH61" s="278"/>
      <c r="MCI61" s="278"/>
      <c r="MCJ61" s="278"/>
      <c r="MCK61" s="278"/>
      <c r="MCL61" s="278"/>
      <c r="MCM61" s="278"/>
      <c r="MCN61" s="278"/>
      <c r="MCO61" s="278"/>
      <c r="MCP61" s="278"/>
      <c r="MCQ61" s="278"/>
      <c r="MCR61" s="278"/>
      <c r="MCS61" s="278"/>
      <c r="MCT61" s="278"/>
      <c r="MCU61" s="278"/>
      <c r="MCV61" s="278"/>
      <c r="MCW61" s="278"/>
      <c r="MCX61" s="278"/>
      <c r="MCY61" s="278"/>
      <c r="MCZ61" s="278"/>
      <c r="MDA61" s="278"/>
      <c r="MDB61" s="278"/>
      <c r="MDC61" s="278"/>
      <c r="MDD61" s="278"/>
      <c r="MDE61" s="278"/>
      <c r="MDF61" s="278"/>
      <c r="MDG61" s="278"/>
      <c r="MDH61" s="278"/>
      <c r="MDI61" s="278"/>
      <c r="MDJ61" s="278"/>
      <c r="MDK61" s="278"/>
      <c r="MDL61" s="278"/>
      <c r="MDM61" s="278"/>
      <c r="MDN61" s="278"/>
      <c r="MDO61" s="278"/>
      <c r="MDP61" s="278"/>
      <c r="MDQ61" s="278"/>
      <c r="MDR61" s="278"/>
      <c r="MDS61" s="278"/>
      <c r="MDT61" s="278"/>
      <c r="MDU61" s="278"/>
      <c r="MDV61" s="278"/>
      <c r="MDW61" s="278"/>
      <c r="MDX61" s="278"/>
      <c r="MDY61" s="278"/>
      <c r="MDZ61" s="278"/>
      <c r="MEA61" s="278"/>
      <c r="MEB61" s="278"/>
      <c r="MEC61" s="278"/>
      <c r="MED61" s="278"/>
      <c r="MEE61" s="278"/>
      <c r="MEF61" s="278"/>
      <c r="MEG61" s="278"/>
      <c r="MEH61" s="278"/>
      <c r="MEI61" s="278"/>
      <c r="MEJ61" s="278"/>
      <c r="MEK61" s="278"/>
      <c r="MEL61" s="278"/>
      <c r="MEM61" s="278"/>
      <c r="MEN61" s="278"/>
      <c r="MEO61" s="278"/>
      <c r="MEP61" s="278"/>
      <c r="MEQ61" s="278"/>
      <c r="MER61" s="278"/>
      <c r="MES61" s="278"/>
      <c r="MET61" s="278"/>
      <c r="MEU61" s="278"/>
      <c r="MEV61" s="278"/>
      <c r="MEW61" s="278"/>
      <c r="MEX61" s="278"/>
      <c r="MEY61" s="278"/>
      <c r="MEZ61" s="278"/>
      <c r="MFA61" s="278"/>
      <c r="MFB61" s="278"/>
      <c r="MFC61" s="278"/>
      <c r="MFD61" s="278"/>
      <c r="MFE61" s="278"/>
      <c r="MFF61" s="278"/>
      <c r="MFG61" s="278"/>
      <c r="MFH61" s="278"/>
      <c r="MFI61" s="278"/>
      <c r="MFJ61" s="278"/>
      <c r="MFK61" s="278"/>
      <c r="MFL61" s="278"/>
      <c r="MFM61" s="278"/>
      <c r="MFN61" s="278"/>
      <c r="MFO61" s="278"/>
      <c r="MFP61" s="278"/>
      <c r="MFQ61" s="278"/>
      <c r="MFR61" s="278"/>
      <c r="MFS61" s="278"/>
      <c r="MFT61" s="278"/>
      <c r="MFU61" s="278"/>
      <c r="MFV61" s="278"/>
      <c r="MFW61" s="278"/>
      <c r="MFX61" s="278"/>
      <c r="MFY61" s="278"/>
      <c r="MFZ61" s="278"/>
      <c r="MGA61" s="278"/>
      <c r="MGB61" s="278"/>
      <c r="MGC61" s="278"/>
      <c r="MGD61" s="278"/>
      <c r="MGE61" s="278"/>
      <c r="MGF61" s="278"/>
      <c r="MGG61" s="278"/>
      <c r="MGH61" s="278"/>
      <c r="MGI61" s="278"/>
      <c r="MGJ61" s="278"/>
      <c r="MGK61" s="278"/>
      <c r="MGL61" s="278"/>
      <c r="MGM61" s="278"/>
      <c r="MGN61" s="278"/>
      <c r="MGO61" s="278"/>
      <c r="MGP61" s="278"/>
      <c r="MGQ61" s="278"/>
      <c r="MGR61" s="278"/>
      <c r="MGS61" s="278"/>
      <c r="MGT61" s="278"/>
      <c r="MGU61" s="278"/>
      <c r="MGV61" s="278"/>
      <c r="MGW61" s="278"/>
      <c r="MGX61" s="278"/>
      <c r="MGY61" s="278"/>
      <c r="MGZ61" s="278"/>
      <c r="MHA61" s="278"/>
      <c r="MHB61" s="278"/>
      <c r="MHC61" s="278"/>
      <c r="MHD61" s="278"/>
      <c r="MHE61" s="278"/>
      <c r="MHF61" s="278"/>
      <c r="MHG61" s="278"/>
      <c r="MHH61" s="278"/>
      <c r="MHI61" s="278"/>
      <c r="MHJ61" s="278"/>
      <c r="MHK61" s="278"/>
      <c r="MHL61" s="278"/>
      <c r="MHM61" s="278"/>
      <c r="MHN61" s="278"/>
      <c r="MHO61" s="278"/>
      <c r="MHP61" s="278"/>
      <c r="MHQ61" s="278"/>
      <c r="MHR61" s="278"/>
      <c r="MHS61" s="278"/>
      <c r="MHT61" s="278"/>
      <c r="MHU61" s="278"/>
      <c r="MHV61" s="278"/>
      <c r="MHW61" s="278"/>
      <c r="MHX61" s="278"/>
      <c r="MHY61" s="278"/>
      <c r="MHZ61" s="278"/>
      <c r="MIA61" s="278"/>
      <c r="MIB61" s="278"/>
      <c r="MIC61" s="278"/>
      <c r="MID61" s="278"/>
      <c r="MIE61" s="278"/>
      <c r="MIF61" s="278"/>
      <c r="MIG61" s="278"/>
      <c r="MIH61" s="278"/>
      <c r="MII61" s="278"/>
      <c r="MIJ61" s="278"/>
      <c r="MIK61" s="278"/>
      <c r="MIL61" s="278"/>
      <c r="MIM61" s="278"/>
      <c r="MIN61" s="278"/>
      <c r="MIO61" s="278"/>
      <c r="MIP61" s="278"/>
      <c r="MIQ61" s="278"/>
      <c r="MIR61" s="278"/>
      <c r="MIS61" s="278"/>
      <c r="MIT61" s="278"/>
      <c r="MIU61" s="278"/>
      <c r="MIV61" s="278"/>
      <c r="MIW61" s="278"/>
      <c r="MIX61" s="278"/>
      <c r="MIY61" s="278"/>
      <c r="MIZ61" s="278"/>
      <c r="MJA61" s="278"/>
      <c r="MJB61" s="278"/>
      <c r="MJC61" s="278"/>
      <c r="MJD61" s="278"/>
      <c r="MJE61" s="278"/>
      <c r="MJF61" s="278"/>
      <c r="MJG61" s="278"/>
      <c r="MJH61" s="278"/>
      <c r="MJI61" s="278"/>
      <c r="MJJ61" s="278"/>
      <c r="MJK61" s="278"/>
      <c r="MJL61" s="278"/>
      <c r="MJM61" s="278"/>
      <c r="MJN61" s="278"/>
      <c r="MJO61" s="278"/>
      <c r="MJP61" s="278"/>
      <c r="MJQ61" s="278"/>
      <c r="MJR61" s="278"/>
      <c r="MJS61" s="278"/>
      <c r="MJT61" s="278"/>
      <c r="MJU61" s="278"/>
      <c r="MJV61" s="278"/>
      <c r="MJW61" s="278"/>
      <c r="MJX61" s="278"/>
      <c r="MJY61" s="278"/>
      <c r="MJZ61" s="278"/>
      <c r="MKA61" s="278"/>
      <c r="MKB61" s="278"/>
      <c r="MKC61" s="278"/>
      <c r="MKD61" s="278"/>
      <c r="MKE61" s="278"/>
      <c r="MKF61" s="278"/>
      <c r="MKG61" s="278"/>
      <c r="MKH61" s="278"/>
      <c r="MKI61" s="278"/>
      <c r="MKJ61" s="278"/>
      <c r="MKK61" s="278"/>
      <c r="MKL61" s="278"/>
      <c r="MKM61" s="278"/>
      <c r="MKN61" s="278"/>
      <c r="MKO61" s="278"/>
      <c r="MKP61" s="278"/>
      <c r="MKQ61" s="278"/>
      <c r="MKR61" s="278"/>
      <c r="MKS61" s="278"/>
      <c r="MKT61" s="278"/>
      <c r="MKU61" s="278"/>
      <c r="MKV61" s="278"/>
      <c r="MKW61" s="278"/>
      <c r="MKX61" s="278"/>
      <c r="MKY61" s="278"/>
      <c r="MKZ61" s="278"/>
      <c r="MLA61" s="278"/>
      <c r="MLB61" s="278"/>
      <c r="MLC61" s="278"/>
      <c r="MLD61" s="278"/>
      <c r="MLE61" s="278"/>
      <c r="MLF61" s="278"/>
      <c r="MLG61" s="278"/>
      <c r="MLH61" s="278"/>
      <c r="MLI61" s="278"/>
      <c r="MLJ61" s="278"/>
      <c r="MLK61" s="278"/>
      <c r="MLL61" s="278"/>
      <c r="MLM61" s="278"/>
      <c r="MLN61" s="278"/>
      <c r="MLO61" s="278"/>
      <c r="MLP61" s="278"/>
      <c r="MLQ61" s="278"/>
      <c r="MLR61" s="278"/>
      <c r="MLS61" s="278"/>
      <c r="MLT61" s="278"/>
      <c r="MLU61" s="278"/>
      <c r="MLV61" s="278"/>
      <c r="MLW61" s="278"/>
      <c r="MLX61" s="278"/>
      <c r="MLY61" s="278"/>
      <c r="MLZ61" s="278"/>
      <c r="MMA61" s="278"/>
      <c r="MMB61" s="278"/>
      <c r="MMC61" s="278"/>
      <c r="MMD61" s="278"/>
      <c r="MME61" s="278"/>
      <c r="MMF61" s="278"/>
      <c r="MMG61" s="278"/>
      <c r="MMH61" s="278"/>
      <c r="MMI61" s="278"/>
      <c r="MMJ61" s="278"/>
      <c r="MMK61" s="278"/>
      <c r="MML61" s="278"/>
      <c r="MMM61" s="278"/>
      <c r="MMN61" s="278"/>
      <c r="MMO61" s="278"/>
      <c r="MMP61" s="278"/>
      <c r="MMQ61" s="278"/>
      <c r="MMR61" s="278"/>
      <c r="MMS61" s="278"/>
      <c r="MMT61" s="278"/>
      <c r="MMU61" s="278"/>
      <c r="MMV61" s="278"/>
      <c r="MMW61" s="278"/>
      <c r="MMX61" s="278"/>
      <c r="MMY61" s="278"/>
      <c r="MMZ61" s="278"/>
      <c r="MNA61" s="278"/>
      <c r="MNB61" s="278"/>
      <c r="MNC61" s="278"/>
      <c r="MND61" s="278"/>
      <c r="MNE61" s="278"/>
      <c r="MNF61" s="278"/>
      <c r="MNG61" s="278"/>
      <c r="MNH61" s="278"/>
      <c r="MNI61" s="278"/>
      <c r="MNJ61" s="278"/>
      <c r="MNK61" s="278"/>
      <c r="MNL61" s="278"/>
      <c r="MNM61" s="278"/>
      <c r="MNN61" s="278"/>
      <c r="MNO61" s="278"/>
      <c r="MNP61" s="278"/>
      <c r="MNQ61" s="278"/>
      <c r="MNR61" s="278"/>
      <c r="MNS61" s="278"/>
      <c r="MNT61" s="278"/>
      <c r="MNU61" s="278"/>
      <c r="MNV61" s="278"/>
      <c r="MNW61" s="278"/>
      <c r="MNX61" s="278"/>
      <c r="MNY61" s="278"/>
      <c r="MNZ61" s="278"/>
      <c r="MOA61" s="278"/>
      <c r="MOB61" s="278"/>
      <c r="MOC61" s="278"/>
      <c r="MOD61" s="278"/>
      <c r="MOE61" s="278"/>
      <c r="MOF61" s="278"/>
      <c r="MOG61" s="278"/>
      <c r="MOH61" s="278"/>
      <c r="MOI61" s="278"/>
      <c r="MOJ61" s="278"/>
      <c r="MOK61" s="278"/>
      <c r="MOL61" s="278"/>
      <c r="MOM61" s="278"/>
      <c r="MON61" s="278"/>
      <c r="MOO61" s="278"/>
      <c r="MOP61" s="278"/>
      <c r="MOQ61" s="278"/>
      <c r="MOR61" s="278"/>
      <c r="MOS61" s="278"/>
      <c r="MOT61" s="278"/>
      <c r="MOU61" s="278"/>
      <c r="MOV61" s="278"/>
      <c r="MOW61" s="278"/>
      <c r="MOX61" s="278"/>
      <c r="MOY61" s="278"/>
      <c r="MOZ61" s="278"/>
      <c r="MPA61" s="278"/>
      <c r="MPB61" s="278"/>
      <c r="MPC61" s="278"/>
      <c r="MPD61" s="278"/>
      <c r="MPE61" s="278"/>
      <c r="MPF61" s="278"/>
      <c r="MPG61" s="278"/>
      <c r="MPH61" s="278"/>
      <c r="MPI61" s="278"/>
      <c r="MPJ61" s="278"/>
      <c r="MPK61" s="278"/>
      <c r="MPL61" s="278"/>
      <c r="MPM61" s="278"/>
      <c r="MPN61" s="278"/>
      <c r="MPO61" s="278"/>
      <c r="MPP61" s="278"/>
      <c r="MPQ61" s="278"/>
      <c r="MPR61" s="278"/>
      <c r="MPS61" s="278"/>
      <c r="MPT61" s="278"/>
      <c r="MPU61" s="278"/>
      <c r="MPV61" s="278"/>
      <c r="MPW61" s="278"/>
      <c r="MPX61" s="278"/>
      <c r="MPY61" s="278"/>
      <c r="MPZ61" s="278"/>
      <c r="MQA61" s="278"/>
      <c r="MQB61" s="278"/>
      <c r="MQC61" s="278"/>
      <c r="MQD61" s="278"/>
      <c r="MQE61" s="278"/>
      <c r="MQF61" s="278"/>
      <c r="MQG61" s="278"/>
      <c r="MQH61" s="278"/>
      <c r="MQI61" s="278"/>
      <c r="MQJ61" s="278"/>
      <c r="MQK61" s="278"/>
      <c r="MQL61" s="278"/>
      <c r="MQM61" s="278"/>
      <c r="MQN61" s="278"/>
      <c r="MQO61" s="278"/>
      <c r="MQP61" s="278"/>
      <c r="MQQ61" s="278"/>
      <c r="MQR61" s="278"/>
      <c r="MQS61" s="278"/>
      <c r="MQT61" s="278"/>
      <c r="MQU61" s="278"/>
      <c r="MQV61" s="278"/>
      <c r="MQW61" s="278"/>
      <c r="MQX61" s="278"/>
      <c r="MQY61" s="278"/>
      <c r="MQZ61" s="278"/>
      <c r="MRA61" s="278"/>
      <c r="MRB61" s="278"/>
      <c r="MRC61" s="278"/>
      <c r="MRD61" s="278"/>
      <c r="MRE61" s="278"/>
      <c r="MRF61" s="278"/>
      <c r="MRG61" s="278"/>
      <c r="MRH61" s="278"/>
      <c r="MRI61" s="278"/>
      <c r="MRJ61" s="278"/>
      <c r="MRK61" s="278"/>
      <c r="MRL61" s="278"/>
      <c r="MRM61" s="278"/>
      <c r="MRN61" s="278"/>
      <c r="MRO61" s="278"/>
      <c r="MRP61" s="278"/>
      <c r="MRQ61" s="278"/>
      <c r="MRR61" s="278"/>
      <c r="MRS61" s="278"/>
      <c r="MRT61" s="278"/>
      <c r="MRU61" s="278"/>
      <c r="MRV61" s="278"/>
      <c r="MRW61" s="278"/>
      <c r="MRX61" s="278"/>
      <c r="MRY61" s="278"/>
      <c r="MRZ61" s="278"/>
      <c r="MSA61" s="278"/>
      <c r="MSB61" s="278"/>
      <c r="MSC61" s="278"/>
      <c r="MSD61" s="278"/>
      <c r="MSE61" s="278"/>
      <c r="MSF61" s="278"/>
      <c r="MSG61" s="278"/>
      <c r="MSH61" s="278"/>
      <c r="MSI61" s="278"/>
      <c r="MSJ61" s="278"/>
      <c r="MSK61" s="278"/>
      <c r="MSL61" s="278"/>
      <c r="MSM61" s="278"/>
      <c r="MSN61" s="278"/>
      <c r="MSO61" s="278"/>
      <c r="MSP61" s="278"/>
      <c r="MSQ61" s="278"/>
      <c r="MSR61" s="278"/>
      <c r="MSS61" s="278"/>
      <c r="MST61" s="278"/>
      <c r="MSU61" s="278"/>
      <c r="MSV61" s="278"/>
      <c r="MSW61" s="278"/>
      <c r="MSX61" s="278"/>
      <c r="MSY61" s="278"/>
      <c r="MSZ61" s="278"/>
      <c r="MTA61" s="278"/>
      <c r="MTB61" s="278"/>
      <c r="MTC61" s="278"/>
      <c r="MTD61" s="278"/>
      <c r="MTE61" s="278"/>
      <c r="MTF61" s="278"/>
      <c r="MTG61" s="278"/>
      <c r="MTH61" s="278"/>
      <c r="MTI61" s="278"/>
      <c r="MTJ61" s="278"/>
      <c r="MTK61" s="278"/>
      <c r="MTL61" s="278"/>
      <c r="MTM61" s="278"/>
      <c r="MTN61" s="278"/>
      <c r="MTO61" s="278"/>
      <c r="MTP61" s="278"/>
      <c r="MTQ61" s="278"/>
      <c r="MTR61" s="278"/>
      <c r="MTS61" s="278"/>
      <c r="MTT61" s="278"/>
      <c r="MTU61" s="278"/>
      <c r="MTV61" s="278"/>
      <c r="MTW61" s="278"/>
      <c r="MTX61" s="278"/>
      <c r="MTY61" s="278"/>
      <c r="MTZ61" s="278"/>
      <c r="MUA61" s="278"/>
      <c r="MUB61" s="278"/>
      <c r="MUC61" s="278"/>
      <c r="MUD61" s="278"/>
      <c r="MUE61" s="278"/>
      <c r="MUF61" s="278"/>
      <c r="MUG61" s="278"/>
      <c r="MUH61" s="278"/>
      <c r="MUI61" s="278"/>
      <c r="MUJ61" s="278"/>
      <c r="MUK61" s="278"/>
      <c r="MUL61" s="278"/>
      <c r="MUM61" s="278"/>
      <c r="MUN61" s="278"/>
      <c r="MUO61" s="278"/>
      <c r="MUP61" s="278"/>
      <c r="MUQ61" s="278"/>
      <c r="MUR61" s="278"/>
      <c r="MUS61" s="278"/>
      <c r="MUT61" s="278"/>
      <c r="MUU61" s="278"/>
      <c r="MUV61" s="278"/>
      <c r="MUW61" s="278"/>
      <c r="MUX61" s="278"/>
      <c r="MUY61" s="278"/>
      <c r="MUZ61" s="278"/>
      <c r="MVA61" s="278"/>
      <c r="MVB61" s="278"/>
      <c r="MVC61" s="278"/>
      <c r="MVD61" s="278"/>
      <c r="MVE61" s="278"/>
      <c r="MVF61" s="278"/>
      <c r="MVG61" s="278"/>
      <c r="MVH61" s="278"/>
      <c r="MVI61" s="278"/>
      <c r="MVJ61" s="278"/>
      <c r="MVK61" s="278"/>
      <c r="MVL61" s="278"/>
      <c r="MVM61" s="278"/>
      <c r="MVN61" s="278"/>
      <c r="MVO61" s="278"/>
      <c r="MVP61" s="278"/>
      <c r="MVQ61" s="278"/>
      <c r="MVR61" s="278"/>
      <c r="MVS61" s="278"/>
      <c r="MVT61" s="278"/>
      <c r="MVU61" s="278"/>
      <c r="MVV61" s="278"/>
      <c r="MVW61" s="278"/>
      <c r="MVX61" s="278"/>
      <c r="MVY61" s="278"/>
      <c r="MVZ61" s="278"/>
      <c r="MWA61" s="278"/>
      <c r="MWB61" s="278"/>
      <c r="MWC61" s="278"/>
      <c r="MWD61" s="278"/>
      <c r="MWE61" s="278"/>
      <c r="MWF61" s="278"/>
      <c r="MWG61" s="278"/>
      <c r="MWH61" s="278"/>
      <c r="MWI61" s="278"/>
      <c r="MWJ61" s="278"/>
      <c r="MWK61" s="278"/>
      <c r="MWL61" s="278"/>
      <c r="MWM61" s="278"/>
      <c r="MWN61" s="278"/>
      <c r="MWO61" s="278"/>
      <c r="MWP61" s="278"/>
      <c r="MWQ61" s="278"/>
      <c r="MWR61" s="278"/>
      <c r="MWS61" s="278"/>
      <c r="MWT61" s="278"/>
      <c r="MWU61" s="278"/>
      <c r="MWV61" s="278"/>
      <c r="MWW61" s="278"/>
      <c r="MWX61" s="278"/>
      <c r="MWY61" s="278"/>
      <c r="MWZ61" s="278"/>
      <c r="MXA61" s="278"/>
      <c r="MXB61" s="278"/>
      <c r="MXC61" s="278"/>
      <c r="MXD61" s="278"/>
      <c r="MXE61" s="278"/>
      <c r="MXF61" s="278"/>
      <c r="MXG61" s="278"/>
      <c r="MXH61" s="278"/>
      <c r="MXI61" s="278"/>
      <c r="MXJ61" s="278"/>
      <c r="MXK61" s="278"/>
      <c r="MXL61" s="278"/>
      <c r="MXM61" s="278"/>
      <c r="MXN61" s="278"/>
      <c r="MXO61" s="278"/>
      <c r="MXP61" s="278"/>
      <c r="MXQ61" s="278"/>
      <c r="MXR61" s="278"/>
      <c r="MXS61" s="278"/>
      <c r="MXT61" s="278"/>
      <c r="MXU61" s="278"/>
      <c r="MXV61" s="278"/>
      <c r="MXW61" s="278"/>
      <c r="MXX61" s="278"/>
      <c r="MXY61" s="278"/>
      <c r="MXZ61" s="278"/>
      <c r="MYA61" s="278"/>
      <c r="MYB61" s="278"/>
      <c r="MYC61" s="278"/>
      <c r="MYD61" s="278"/>
      <c r="MYE61" s="278"/>
      <c r="MYF61" s="278"/>
      <c r="MYG61" s="278"/>
      <c r="MYH61" s="278"/>
      <c r="MYI61" s="278"/>
      <c r="MYJ61" s="278"/>
      <c r="MYK61" s="278"/>
      <c r="MYL61" s="278"/>
      <c r="MYM61" s="278"/>
      <c r="MYN61" s="278"/>
      <c r="MYO61" s="278"/>
      <c r="MYP61" s="278"/>
      <c r="MYQ61" s="278"/>
      <c r="MYR61" s="278"/>
      <c r="MYS61" s="278"/>
      <c r="MYT61" s="278"/>
      <c r="MYU61" s="278"/>
      <c r="MYV61" s="278"/>
      <c r="MYW61" s="278"/>
      <c r="MYX61" s="278"/>
      <c r="MYY61" s="278"/>
      <c r="MYZ61" s="278"/>
      <c r="MZA61" s="278"/>
      <c r="MZB61" s="278"/>
      <c r="MZC61" s="278"/>
      <c r="MZD61" s="278"/>
      <c r="MZE61" s="278"/>
      <c r="MZF61" s="278"/>
      <c r="MZG61" s="278"/>
      <c r="MZH61" s="278"/>
      <c r="MZI61" s="278"/>
      <c r="MZJ61" s="278"/>
      <c r="MZK61" s="278"/>
      <c r="MZL61" s="278"/>
      <c r="MZM61" s="278"/>
      <c r="MZN61" s="278"/>
      <c r="MZO61" s="278"/>
      <c r="MZP61" s="278"/>
      <c r="MZQ61" s="278"/>
      <c r="MZR61" s="278"/>
      <c r="MZS61" s="278"/>
      <c r="MZT61" s="278"/>
      <c r="MZU61" s="278"/>
      <c r="MZV61" s="278"/>
      <c r="MZW61" s="278"/>
      <c r="MZX61" s="278"/>
      <c r="MZY61" s="278"/>
      <c r="MZZ61" s="278"/>
      <c r="NAA61" s="278"/>
      <c r="NAB61" s="278"/>
      <c r="NAC61" s="278"/>
      <c r="NAD61" s="278"/>
      <c r="NAE61" s="278"/>
      <c r="NAF61" s="278"/>
      <c r="NAG61" s="278"/>
      <c r="NAH61" s="278"/>
      <c r="NAI61" s="278"/>
      <c r="NAJ61" s="278"/>
      <c r="NAK61" s="278"/>
      <c r="NAL61" s="278"/>
      <c r="NAM61" s="278"/>
      <c r="NAN61" s="278"/>
      <c r="NAO61" s="278"/>
      <c r="NAP61" s="278"/>
      <c r="NAQ61" s="278"/>
      <c r="NAR61" s="278"/>
      <c r="NAS61" s="278"/>
      <c r="NAT61" s="278"/>
      <c r="NAU61" s="278"/>
      <c r="NAV61" s="278"/>
      <c r="NAW61" s="278"/>
      <c r="NAX61" s="278"/>
      <c r="NAY61" s="278"/>
      <c r="NAZ61" s="278"/>
      <c r="NBA61" s="278"/>
      <c r="NBB61" s="278"/>
      <c r="NBC61" s="278"/>
      <c r="NBD61" s="278"/>
      <c r="NBE61" s="278"/>
      <c r="NBF61" s="278"/>
      <c r="NBG61" s="278"/>
      <c r="NBH61" s="278"/>
      <c r="NBI61" s="278"/>
      <c r="NBJ61" s="278"/>
      <c r="NBK61" s="278"/>
      <c r="NBL61" s="278"/>
      <c r="NBM61" s="278"/>
      <c r="NBN61" s="278"/>
      <c r="NBO61" s="278"/>
      <c r="NBP61" s="278"/>
      <c r="NBQ61" s="278"/>
      <c r="NBR61" s="278"/>
      <c r="NBS61" s="278"/>
      <c r="NBT61" s="278"/>
      <c r="NBU61" s="278"/>
      <c r="NBV61" s="278"/>
      <c r="NBW61" s="278"/>
      <c r="NBX61" s="278"/>
      <c r="NBY61" s="278"/>
      <c r="NBZ61" s="278"/>
      <c r="NCA61" s="278"/>
      <c r="NCB61" s="278"/>
      <c r="NCC61" s="278"/>
      <c r="NCD61" s="278"/>
      <c r="NCE61" s="278"/>
      <c r="NCF61" s="278"/>
      <c r="NCG61" s="278"/>
      <c r="NCH61" s="278"/>
      <c r="NCI61" s="278"/>
      <c r="NCJ61" s="278"/>
      <c r="NCK61" s="278"/>
      <c r="NCL61" s="278"/>
      <c r="NCM61" s="278"/>
      <c r="NCN61" s="278"/>
      <c r="NCO61" s="278"/>
      <c r="NCP61" s="278"/>
      <c r="NCQ61" s="278"/>
      <c r="NCR61" s="278"/>
      <c r="NCS61" s="278"/>
      <c r="NCT61" s="278"/>
      <c r="NCU61" s="278"/>
      <c r="NCV61" s="278"/>
      <c r="NCW61" s="278"/>
      <c r="NCX61" s="278"/>
      <c r="NCY61" s="278"/>
      <c r="NCZ61" s="278"/>
      <c r="NDA61" s="278"/>
      <c r="NDB61" s="278"/>
      <c r="NDC61" s="278"/>
      <c r="NDD61" s="278"/>
      <c r="NDE61" s="278"/>
      <c r="NDF61" s="278"/>
      <c r="NDG61" s="278"/>
      <c r="NDH61" s="278"/>
      <c r="NDI61" s="278"/>
      <c r="NDJ61" s="278"/>
      <c r="NDK61" s="278"/>
      <c r="NDL61" s="278"/>
      <c r="NDM61" s="278"/>
      <c r="NDN61" s="278"/>
      <c r="NDO61" s="278"/>
      <c r="NDP61" s="278"/>
      <c r="NDQ61" s="278"/>
      <c r="NDR61" s="278"/>
      <c r="NDS61" s="278"/>
      <c r="NDT61" s="278"/>
      <c r="NDU61" s="278"/>
      <c r="NDV61" s="278"/>
      <c r="NDW61" s="278"/>
      <c r="NDX61" s="278"/>
      <c r="NDY61" s="278"/>
      <c r="NDZ61" s="278"/>
      <c r="NEA61" s="278"/>
      <c r="NEB61" s="278"/>
      <c r="NEC61" s="278"/>
      <c r="NED61" s="278"/>
      <c r="NEE61" s="278"/>
      <c r="NEF61" s="278"/>
      <c r="NEG61" s="278"/>
      <c r="NEH61" s="278"/>
      <c r="NEI61" s="278"/>
      <c r="NEJ61" s="278"/>
      <c r="NEK61" s="278"/>
      <c r="NEL61" s="278"/>
      <c r="NEM61" s="278"/>
      <c r="NEN61" s="278"/>
      <c r="NEO61" s="278"/>
      <c r="NEP61" s="278"/>
      <c r="NEQ61" s="278"/>
      <c r="NER61" s="278"/>
      <c r="NES61" s="278"/>
      <c r="NET61" s="278"/>
      <c r="NEU61" s="278"/>
      <c r="NEV61" s="278"/>
      <c r="NEW61" s="278"/>
      <c r="NEX61" s="278"/>
      <c r="NEY61" s="278"/>
      <c r="NEZ61" s="278"/>
      <c r="NFA61" s="278"/>
      <c r="NFB61" s="278"/>
      <c r="NFC61" s="278"/>
      <c r="NFD61" s="278"/>
      <c r="NFE61" s="278"/>
      <c r="NFF61" s="278"/>
      <c r="NFG61" s="278"/>
      <c r="NFH61" s="278"/>
      <c r="NFI61" s="278"/>
      <c r="NFJ61" s="278"/>
      <c r="NFK61" s="278"/>
      <c r="NFL61" s="278"/>
      <c r="NFM61" s="278"/>
      <c r="NFN61" s="278"/>
      <c r="NFO61" s="278"/>
      <c r="NFP61" s="278"/>
      <c r="NFQ61" s="278"/>
      <c r="NFR61" s="278"/>
      <c r="NFS61" s="278"/>
      <c r="NFT61" s="278"/>
      <c r="NFU61" s="278"/>
      <c r="NFV61" s="278"/>
      <c r="NFW61" s="278"/>
      <c r="NFX61" s="278"/>
      <c r="NFY61" s="278"/>
      <c r="NFZ61" s="278"/>
      <c r="NGA61" s="278"/>
      <c r="NGB61" s="278"/>
      <c r="NGC61" s="278"/>
      <c r="NGD61" s="278"/>
      <c r="NGE61" s="278"/>
      <c r="NGF61" s="278"/>
      <c r="NGG61" s="278"/>
      <c r="NGH61" s="278"/>
      <c r="NGI61" s="278"/>
      <c r="NGJ61" s="278"/>
      <c r="NGK61" s="278"/>
      <c r="NGL61" s="278"/>
      <c r="NGM61" s="278"/>
      <c r="NGN61" s="278"/>
      <c r="NGO61" s="278"/>
      <c r="NGP61" s="278"/>
      <c r="NGQ61" s="278"/>
      <c r="NGR61" s="278"/>
      <c r="NGS61" s="278"/>
      <c r="NGT61" s="278"/>
      <c r="NGU61" s="278"/>
      <c r="NGV61" s="278"/>
      <c r="NGW61" s="278"/>
      <c r="NGX61" s="278"/>
      <c r="NGY61" s="278"/>
      <c r="NGZ61" s="278"/>
      <c r="NHA61" s="278"/>
      <c r="NHB61" s="278"/>
      <c r="NHC61" s="278"/>
      <c r="NHD61" s="278"/>
      <c r="NHE61" s="278"/>
      <c r="NHF61" s="278"/>
      <c r="NHG61" s="278"/>
      <c r="NHH61" s="278"/>
      <c r="NHI61" s="278"/>
      <c r="NHJ61" s="278"/>
      <c r="NHK61" s="278"/>
      <c r="NHL61" s="278"/>
      <c r="NHM61" s="278"/>
      <c r="NHN61" s="278"/>
      <c r="NHO61" s="278"/>
      <c r="NHP61" s="278"/>
      <c r="NHQ61" s="278"/>
      <c r="NHR61" s="278"/>
      <c r="NHS61" s="278"/>
      <c r="NHT61" s="278"/>
      <c r="NHU61" s="278"/>
      <c r="NHV61" s="278"/>
      <c r="NHW61" s="278"/>
      <c r="NHX61" s="278"/>
      <c r="NHY61" s="278"/>
      <c r="NHZ61" s="278"/>
      <c r="NIA61" s="278"/>
      <c r="NIB61" s="278"/>
      <c r="NIC61" s="278"/>
      <c r="NID61" s="278"/>
      <c r="NIE61" s="278"/>
      <c r="NIF61" s="278"/>
      <c r="NIG61" s="278"/>
      <c r="NIH61" s="278"/>
      <c r="NII61" s="278"/>
      <c r="NIJ61" s="278"/>
      <c r="NIK61" s="278"/>
      <c r="NIL61" s="278"/>
      <c r="NIM61" s="278"/>
      <c r="NIN61" s="278"/>
      <c r="NIO61" s="278"/>
      <c r="NIP61" s="278"/>
      <c r="NIQ61" s="278"/>
      <c r="NIR61" s="278"/>
      <c r="NIS61" s="278"/>
      <c r="NIT61" s="278"/>
      <c r="NIU61" s="278"/>
      <c r="NIV61" s="278"/>
      <c r="NIW61" s="278"/>
      <c r="NIX61" s="278"/>
      <c r="NIY61" s="278"/>
      <c r="NIZ61" s="278"/>
      <c r="NJA61" s="278"/>
      <c r="NJB61" s="278"/>
      <c r="NJC61" s="278"/>
      <c r="NJD61" s="278"/>
      <c r="NJE61" s="278"/>
      <c r="NJF61" s="278"/>
      <c r="NJG61" s="278"/>
      <c r="NJH61" s="278"/>
      <c r="NJI61" s="278"/>
      <c r="NJJ61" s="278"/>
      <c r="NJK61" s="278"/>
      <c r="NJL61" s="278"/>
      <c r="NJM61" s="278"/>
      <c r="NJN61" s="278"/>
      <c r="NJO61" s="278"/>
      <c r="NJP61" s="278"/>
      <c r="NJQ61" s="278"/>
      <c r="NJR61" s="278"/>
      <c r="NJS61" s="278"/>
      <c r="NJT61" s="278"/>
      <c r="NJU61" s="278"/>
      <c r="NJV61" s="278"/>
      <c r="NJW61" s="278"/>
      <c r="NJX61" s="278"/>
      <c r="NJY61" s="278"/>
      <c r="NJZ61" s="278"/>
      <c r="NKA61" s="278"/>
      <c r="NKB61" s="278"/>
      <c r="NKC61" s="278"/>
      <c r="NKD61" s="278"/>
      <c r="NKE61" s="278"/>
      <c r="NKF61" s="278"/>
      <c r="NKG61" s="278"/>
      <c r="NKH61" s="278"/>
      <c r="NKI61" s="278"/>
      <c r="NKJ61" s="278"/>
      <c r="NKK61" s="278"/>
      <c r="NKL61" s="278"/>
      <c r="NKM61" s="278"/>
      <c r="NKN61" s="278"/>
      <c r="NKO61" s="278"/>
      <c r="NKP61" s="278"/>
      <c r="NKQ61" s="278"/>
      <c r="NKR61" s="278"/>
      <c r="NKS61" s="278"/>
      <c r="NKT61" s="278"/>
      <c r="NKU61" s="278"/>
      <c r="NKV61" s="278"/>
      <c r="NKW61" s="278"/>
      <c r="NKX61" s="278"/>
      <c r="NKY61" s="278"/>
      <c r="NKZ61" s="278"/>
      <c r="NLA61" s="278"/>
      <c r="NLB61" s="278"/>
      <c r="NLC61" s="278"/>
      <c r="NLD61" s="278"/>
      <c r="NLE61" s="278"/>
      <c r="NLF61" s="278"/>
      <c r="NLG61" s="278"/>
      <c r="NLH61" s="278"/>
      <c r="NLI61" s="278"/>
      <c r="NLJ61" s="278"/>
      <c r="NLK61" s="278"/>
      <c r="NLL61" s="278"/>
      <c r="NLM61" s="278"/>
      <c r="NLN61" s="278"/>
      <c r="NLO61" s="278"/>
      <c r="NLP61" s="278"/>
      <c r="NLQ61" s="278"/>
      <c r="NLR61" s="278"/>
      <c r="NLS61" s="278"/>
      <c r="NLT61" s="278"/>
      <c r="NLU61" s="278"/>
      <c r="NLV61" s="278"/>
      <c r="NLW61" s="278"/>
      <c r="NLX61" s="278"/>
      <c r="NLY61" s="278"/>
      <c r="NLZ61" s="278"/>
      <c r="NMA61" s="278"/>
      <c r="NMB61" s="278"/>
      <c r="NMC61" s="278"/>
      <c r="NMD61" s="278"/>
      <c r="NME61" s="278"/>
      <c r="NMF61" s="278"/>
      <c r="NMG61" s="278"/>
      <c r="NMH61" s="278"/>
      <c r="NMI61" s="278"/>
      <c r="NMJ61" s="278"/>
      <c r="NMK61" s="278"/>
      <c r="NML61" s="278"/>
      <c r="NMM61" s="278"/>
      <c r="NMN61" s="278"/>
      <c r="NMO61" s="278"/>
      <c r="NMP61" s="278"/>
      <c r="NMQ61" s="278"/>
      <c r="NMR61" s="278"/>
      <c r="NMS61" s="278"/>
      <c r="NMT61" s="278"/>
      <c r="NMU61" s="278"/>
      <c r="NMV61" s="278"/>
      <c r="NMW61" s="278"/>
      <c r="NMX61" s="278"/>
      <c r="NMY61" s="278"/>
      <c r="NMZ61" s="278"/>
      <c r="NNA61" s="278"/>
      <c r="NNB61" s="278"/>
      <c r="NNC61" s="278"/>
      <c r="NND61" s="278"/>
      <c r="NNE61" s="278"/>
      <c r="NNF61" s="278"/>
      <c r="NNG61" s="278"/>
      <c r="NNH61" s="278"/>
      <c r="NNI61" s="278"/>
      <c r="NNJ61" s="278"/>
      <c r="NNK61" s="278"/>
      <c r="NNL61" s="278"/>
      <c r="NNM61" s="278"/>
      <c r="NNN61" s="278"/>
      <c r="NNO61" s="278"/>
      <c r="NNP61" s="278"/>
      <c r="NNQ61" s="278"/>
      <c r="NNR61" s="278"/>
      <c r="NNS61" s="278"/>
      <c r="NNT61" s="278"/>
      <c r="NNU61" s="278"/>
      <c r="NNV61" s="278"/>
      <c r="NNW61" s="278"/>
      <c r="NNX61" s="278"/>
      <c r="NNY61" s="278"/>
      <c r="NNZ61" s="278"/>
      <c r="NOA61" s="278"/>
      <c r="NOB61" s="278"/>
      <c r="NOC61" s="278"/>
      <c r="NOD61" s="278"/>
      <c r="NOE61" s="278"/>
      <c r="NOF61" s="278"/>
      <c r="NOG61" s="278"/>
      <c r="NOH61" s="278"/>
      <c r="NOI61" s="278"/>
      <c r="NOJ61" s="278"/>
      <c r="NOK61" s="278"/>
      <c r="NOL61" s="278"/>
      <c r="NOM61" s="278"/>
      <c r="NON61" s="278"/>
      <c r="NOO61" s="278"/>
      <c r="NOP61" s="278"/>
      <c r="NOQ61" s="278"/>
      <c r="NOR61" s="278"/>
      <c r="NOS61" s="278"/>
      <c r="NOT61" s="278"/>
      <c r="NOU61" s="278"/>
      <c r="NOV61" s="278"/>
      <c r="NOW61" s="278"/>
      <c r="NOX61" s="278"/>
      <c r="NOY61" s="278"/>
      <c r="NOZ61" s="278"/>
      <c r="NPA61" s="278"/>
      <c r="NPB61" s="278"/>
      <c r="NPC61" s="278"/>
      <c r="NPD61" s="278"/>
      <c r="NPE61" s="278"/>
      <c r="NPF61" s="278"/>
      <c r="NPG61" s="278"/>
      <c r="NPH61" s="278"/>
      <c r="NPI61" s="278"/>
      <c r="NPJ61" s="278"/>
      <c r="NPK61" s="278"/>
      <c r="NPL61" s="278"/>
      <c r="NPM61" s="278"/>
      <c r="NPN61" s="278"/>
      <c r="NPO61" s="278"/>
      <c r="NPP61" s="278"/>
      <c r="NPQ61" s="278"/>
      <c r="NPR61" s="278"/>
      <c r="NPS61" s="278"/>
      <c r="NPT61" s="278"/>
      <c r="NPU61" s="278"/>
      <c r="NPV61" s="278"/>
      <c r="NPW61" s="278"/>
      <c r="NPX61" s="278"/>
      <c r="NPY61" s="278"/>
      <c r="NPZ61" s="278"/>
      <c r="NQA61" s="278"/>
      <c r="NQB61" s="278"/>
      <c r="NQC61" s="278"/>
      <c r="NQD61" s="278"/>
      <c r="NQE61" s="278"/>
      <c r="NQF61" s="278"/>
      <c r="NQG61" s="278"/>
      <c r="NQH61" s="278"/>
      <c r="NQI61" s="278"/>
      <c r="NQJ61" s="278"/>
      <c r="NQK61" s="278"/>
      <c r="NQL61" s="278"/>
      <c r="NQM61" s="278"/>
      <c r="NQN61" s="278"/>
      <c r="NQO61" s="278"/>
      <c r="NQP61" s="278"/>
      <c r="NQQ61" s="278"/>
      <c r="NQR61" s="278"/>
      <c r="NQS61" s="278"/>
      <c r="NQT61" s="278"/>
      <c r="NQU61" s="278"/>
      <c r="NQV61" s="278"/>
      <c r="NQW61" s="278"/>
      <c r="NQX61" s="278"/>
      <c r="NQY61" s="278"/>
      <c r="NQZ61" s="278"/>
      <c r="NRA61" s="278"/>
      <c r="NRB61" s="278"/>
      <c r="NRC61" s="278"/>
      <c r="NRD61" s="278"/>
      <c r="NRE61" s="278"/>
      <c r="NRF61" s="278"/>
      <c r="NRG61" s="278"/>
      <c r="NRH61" s="278"/>
      <c r="NRI61" s="278"/>
      <c r="NRJ61" s="278"/>
      <c r="NRK61" s="278"/>
      <c r="NRL61" s="278"/>
      <c r="NRM61" s="278"/>
      <c r="NRN61" s="278"/>
      <c r="NRO61" s="278"/>
      <c r="NRP61" s="278"/>
      <c r="NRQ61" s="278"/>
      <c r="NRR61" s="278"/>
      <c r="NRS61" s="278"/>
      <c r="NRT61" s="278"/>
      <c r="NRU61" s="278"/>
      <c r="NRV61" s="278"/>
      <c r="NRW61" s="278"/>
      <c r="NRX61" s="278"/>
      <c r="NRY61" s="278"/>
      <c r="NRZ61" s="278"/>
      <c r="NSA61" s="278"/>
      <c r="NSB61" s="278"/>
      <c r="NSC61" s="278"/>
      <c r="NSD61" s="278"/>
      <c r="NSE61" s="278"/>
      <c r="NSF61" s="278"/>
      <c r="NSG61" s="278"/>
      <c r="NSH61" s="278"/>
      <c r="NSI61" s="278"/>
      <c r="NSJ61" s="278"/>
      <c r="NSK61" s="278"/>
      <c r="NSL61" s="278"/>
      <c r="NSM61" s="278"/>
      <c r="NSN61" s="278"/>
      <c r="NSO61" s="278"/>
      <c r="NSP61" s="278"/>
      <c r="NSQ61" s="278"/>
      <c r="NSR61" s="278"/>
      <c r="NSS61" s="278"/>
      <c r="NST61" s="278"/>
      <c r="NSU61" s="278"/>
      <c r="NSV61" s="278"/>
      <c r="NSW61" s="278"/>
      <c r="NSX61" s="278"/>
      <c r="NSY61" s="278"/>
      <c r="NSZ61" s="278"/>
      <c r="NTA61" s="278"/>
      <c r="NTB61" s="278"/>
      <c r="NTC61" s="278"/>
      <c r="NTD61" s="278"/>
      <c r="NTE61" s="278"/>
      <c r="NTF61" s="278"/>
      <c r="NTG61" s="278"/>
      <c r="NTH61" s="278"/>
      <c r="NTI61" s="278"/>
      <c r="NTJ61" s="278"/>
      <c r="NTK61" s="278"/>
      <c r="NTL61" s="278"/>
      <c r="NTM61" s="278"/>
      <c r="NTN61" s="278"/>
      <c r="NTO61" s="278"/>
      <c r="NTP61" s="278"/>
      <c r="NTQ61" s="278"/>
      <c r="NTR61" s="278"/>
      <c r="NTS61" s="278"/>
      <c r="NTT61" s="278"/>
      <c r="NTU61" s="278"/>
      <c r="NTV61" s="278"/>
      <c r="NTW61" s="278"/>
      <c r="NTX61" s="278"/>
      <c r="NTY61" s="278"/>
      <c r="NTZ61" s="278"/>
      <c r="NUA61" s="278"/>
      <c r="NUB61" s="278"/>
      <c r="NUC61" s="278"/>
      <c r="NUD61" s="278"/>
      <c r="NUE61" s="278"/>
      <c r="NUF61" s="278"/>
      <c r="NUG61" s="278"/>
      <c r="NUH61" s="278"/>
      <c r="NUI61" s="278"/>
      <c r="NUJ61" s="278"/>
      <c r="NUK61" s="278"/>
      <c r="NUL61" s="278"/>
      <c r="NUM61" s="278"/>
      <c r="NUN61" s="278"/>
      <c r="NUO61" s="278"/>
      <c r="NUP61" s="278"/>
      <c r="NUQ61" s="278"/>
      <c r="NUR61" s="278"/>
      <c r="NUS61" s="278"/>
      <c r="NUT61" s="278"/>
      <c r="NUU61" s="278"/>
      <c r="NUV61" s="278"/>
      <c r="NUW61" s="278"/>
      <c r="NUX61" s="278"/>
      <c r="NUY61" s="278"/>
      <c r="NUZ61" s="278"/>
      <c r="NVA61" s="278"/>
      <c r="NVB61" s="278"/>
      <c r="NVC61" s="278"/>
      <c r="NVD61" s="278"/>
      <c r="NVE61" s="278"/>
      <c r="NVF61" s="278"/>
      <c r="NVG61" s="278"/>
      <c r="NVH61" s="278"/>
      <c r="NVI61" s="278"/>
      <c r="NVJ61" s="278"/>
      <c r="NVK61" s="278"/>
      <c r="NVL61" s="278"/>
      <c r="NVM61" s="278"/>
      <c r="NVN61" s="278"/>
      <c r="NVO61" s="278"/>
      <c r="NVP61" s="278"/>
      <c r="NVQ61" s="278"/>
      <c r="NVR61" s="278"/>
      <c r="NVS61" s="278"/>
      <c r="NVT61" s="278"/>
      <c r="NVU61" s="278"/>
      <c r="NVV61" s="278"/>
      <c r="NVW61" s="278"/>
      <c r="NVX61" s="278"/>
      <c r="NVY61" s="278"/>
      <c r="NVZ61" s="278"/>
      <c r="NWA61" s="278"/>
      <c r="NWB61" s="278"/>
      <c r="NWC61" s="278"/>
      <c r="NWD61" s="278"/>
      <c r="NWE61" s="278"/>
      <c r="NWF61" s="278"/>
      <c r="NWG61" s="278"/>
      <c r="NWH61" s="278"/>
      <c r="NWI61" s="278"/>
      <c r="NWJ61" s="278"/>
      <c r="NWK61" s="278"/>
      <c r="NWL61" s="278"/>
      <c r="NWM61" s="278"/>
      <c r="NWN61" s="278"/>
      <c r="NWO61" s="278"/>
      <c r="NWP61" s="278"/>
      <c r="NWQ61" s="278"/>
      <c r="NWR61" s="278"/>
      <c r="NWS61" s="278"/>
      <c r="NWT61" s="278"/>
      <c r="NWU61" s="278"/>
      <c r="NWV61" s="278"/>
      <c r="NWW61" s="278"/>
      <c r="NWX61" s="278"/>
      <c r="NWY61" s="278"/>
      <c r="NWZ61" s="278"/>
      <c r="NXA61" s="278"/>
      <c r="NXB61" s="278"/>
      <c r="NXC61" s="278"/>
      <c r="NXD61" s="278"/>
      <c r="NXE61" s="278"/>
      <c r="NXF61" s="278"/>
      <c r="NXG61" s="278"/>
      <c r="NXH61" s="278"/>
      <c r="NXI61" s="278"/>
      <c r="NXJ61" s="278"/>
      <c r="NXK61" s="278"/>
      <c r="NXL61" s="278"/>
      <c r="NXM61" s="278"/>
      <c r="NXN61" s="278"/>
      <c r="NXO61" s="278"/>
      <c r="NXP61" s="278"/>
      <c r="NXQ61" s="278"/>
      <c r="NXR61" s="278"/>
      <c r="NXS61" s="278"/>
      <c r="NXT61" s="278"/>
      <c r="NXU61" s="278"/>
      <c r="NXV61" s="278"/>
      <c r="NXW61" s="278"/>
      <c r="NXX61" s="278"/>
      <c r="NXY61" s="278"/>
      <c r="NXZ61" s="278"/>
      <c r="NYA61" s="278"/>
      <c r="NYB61" s="278"/>
      <c r="NYC61" s="278"/>
      <c r="NYD61" s="278"/>
      <c r="NYE61" s="278"/>
      <c r="NYF61" s="278"/>
      <c r="NYG61" s="278"/>
      <c r="NYH61" s="278"/>
      <c r="NYI61" s="278"/>
      <c r="NYJ61" s="278"/>
      <c r="NYK61" s="278"/>
      <c r="NYL61" s="278"/>
      <c r="NYM61" s="278"/>
      <c r="NYN61" s="278"/>
      <c r="NYO61" s="278"/>
      <c r="NYP61" s="278"/>
      <c r="NYQ61" s="278"/>
      <c r="NYR61" s="278"/>
      <c r="NYS61" s="278"/>
      <c r="NYT61" s="278"/>
      <c r="NYU61" s="278"/>
      <c r="NYV61" s="278"/>
      <c r="NYW61" s="278"/>
      <c r="NYX61" s="278"/>
      <c r="NYY61" s="278"/>
      <c r="NYZ61" s="278"/>
      <c r="NZA61" s="278"/>
      <c r="NZB61" s="278"/>
      <c r="NZC61" s="278"/>
      <c r="NZD61" s="278"/>
      <c r="NZE61" s="278"/>
      <c r="NZF61" s="278"/>
      <c r="NZG61" s="278"/>
      <c r="NZH61" s="278"/>
      <c r="NZI61" s="278"/>
      <c r="NZJ61" s="278"/>
      <c r="NZK61" s="278"/>
      <c r="NZL61" s="278"/>
      <c r="NZM61" s="278"/>
      <c r="NZN61" s="278"/>
      <c r="NZO61" s="278"/>
      <c r="NZP61" s="278"/>
      <c r="NZQ61" s="278"/>
      <c r="NZR61" s="278"/>
      <c r="NZS61" s="278"/>
      <c r="NZT61" s="278"/>
      <c r="NZU61" s="278"/>
      <c r="NZV61" s="278"/>
      <c r="NZW61" s="278"/>
      <c r="NZX61" s="278"/>
      <c r="NZY61" s="278"/>
      <c r="NZZ61" s="278"/>
      <c r="OAA61" s="278"/>
      <c r="OAB61" s="278"/>
      <c r="OAC61" s="278"/>
      <c r="OAD61" s="278"/>
      <c r="OAE61" s="278"/>
      <c r="OAF61" s="278"/>
      <c r="OAG61" s="278"/>
      <c r="OAH61" s="278"/>
      <c r="OAI61" s="278"/>
      <c r="OAJ61" s="278"/>
      <c r="OAK61" s="278"/>
      <c r="OAL61" s="278"/>
      <c r="OAM61" s="278"/>
      <c r="OAN61" s="278"/>
      <c r="OAO61" s="278"/>
      <c r="OAP61" s="278"/>
      <c r="OAQ61" s="278"/>
      <c r="OAR61" s="278"/>
      <c r="OAS61" s="278"/>
      <c r="OAT61" s="278"/>
      <c r="OAU61" s="278"/>
      <c r="OAV61" s="278"/>
      <c r="OAW61" s="278"/>
      <c r="OAX61" s="278"/>
      <c r="OAY61" s="278"/>
      <c r="OAZ61" s="278"/>
      <c r="OBA61" s="278"/>
      <c r="OBB61" s="278"/>
      <c r="OBC61" s="278"/>
      <c r="OBD61" s="278"/>
      <c r="OBE61" s="278"/>
      <c r="OBF61" s="278"/>
      <c r="OBG61" s="278"/>
      <c r="OBH61" s="278"/>
      <c r="OBI61" s="278"/>
      <c r="OBJ61" s="278"/>
      <c r="OBK61" s="278"/>
      <c r="OBL61" s="278"/>
      <c r="OBM61" s="278"/>
      <c r="OBN61" s="278"/>
      <c r="OBO61" s="278"/>
      <c r="OBP61" s="278"/>
      <c r="OBQ61" s="278"/>
      <c r="OBR61" s="278"/>
      <c r="OBS61" s="278"/>
      <c r="OBT61" s="278"/>
      <c r="OBU61" s="278"/>
      <c r="OBV61" s="278"/>
      <c r="OBW61" s="278"/>
      <c r="OBX61" s="278"/>
      <c r="OBY61" s="278"/>
      <c r="OBZ61" s="278"/>
      <c r="OCA61" s="278"/>
      <c r="OCB61" s="278"/>
      <c r="OCC61" s="278"/>
      <c r="OCD61" s="278"/>
      <c r="OCE61" s="278"/>
      <c r="OCF61" s="278"/>
      <c r="OCG61" s="278"/>
      <c r="OCH61" s="278"/>
      <c r="OCI61" s="278"/>
      <c r="OCJ61" s="278"/>
      <c r="OCK61" s="278"/>
      <c r="OCL61" s="278"/>
      <c r="OCM61" s="278"/>
      <c r="OCN61" s="278"/>
      <c r="OCO61" s="278"/>
      <c r="OCP61" s="278"/>
      <c r="OCQ61" s="278"/>
      <c r="OCR61" s="278"/>
      <c r="OCS61" s="278"/>
      <c r="OCT61" s="278"/>
      <c r="OCU61" s="278"/>
      <c r="OCV61" s="278"/>
      <c r="OCW61" s="278"/>
      <c r="OCX61" s="278"/>
      <c r="OCY61" s="278"/>
      <c r="OCZ61" s="278"/>
      <c r="ODA61" s="278"/>
      <c r="ODB61" s="278"/>
      <c r="ODC61" s="278"/>
      <c r="ODD61" s="278"/>
      <c r="ODE61" s="278"/>
      <c r="ODF61" s="278"/>
      <c r="ODG61" s="278"/>
      <c r="ODH61" s="278"/>
      <c r="ODI61" s="278"/>
      <c r="ODJ61" s="278"/>
      <c r="ODK61" s="278"/>
      <c r="ODL61" s="278"/>
      <c r="ODM61" s="278"/>
      <c r="ODN61" s="278"/>
      <c r="ODO61" s="278"/>
      <c r="ODP61" s="278"/>
      <c r="ODQ61" s="278"/>
      <c r="ODR61" s="278"/>
      <c r="ODS61" s="278"/>
      <c r="ODT61" s="278"/>
      <c r="ODU61" s="278"/>
      <c r="ODV61" s="278"/>
      <c r="ODW61" s="278"/>
      <c r="ODX61" s="278"/>
      <c r="ODY61" s="278"/>
      <c r="ODZ61" s="278"/>
      <c r="OEA61" s="278"/>
      <c r="OEB61" s="278"/>
      <c r="OEC61" s="278"/>
      <c r="OED61" s="278"/>
      <c r="OEE61" s="278"/>
      <c r="OEF61" s="278"/>
      <c r="OEG61" s="278"/>
      <c r="OEH61" s="278"/>
      <c r="OEI61" s="278"/>
      <c r="OEJ61" s="278"/>
      <c r="OEK61" s="278"/>
      <c r="OEL61" s="278"/>
      <c r="OEM61" s="278"/>
      <c r="OEN61" s="278"/>
      <c r="OEO61" s="278"/>
      <c r="OEP61" s="278"/>
      <c r="OEQ61" s="278"/>
      <c r="OER61" s="278"/>
      <c r="OES61" s="278"/>
      <c r="OET61" s="278"/>
      <c r="OEU61" s="278"/>
      <c r="OEV61" s="278"/>
      <c r="OEW61" s="278"/>
      <c r="OEX61" s="278"/>
      <c r="OEY61" s="278"/>
      <c r="OEZ61" s="278"/>
      <c r="OFA61" s="278"/>
      <c r="OFB61" s="278"/>
      <c r="OFC61" s="278"/>
      <c r="OFD61" s="278"/>
      <c r="OFE61" s="278"/>
      <c r="OFF61" s="278"/>
      <c r="OFG61" s="278"/>
      <c r="OFH61" s="278"/>
      <c r="OFI61" s="278"/>
      <c r="OFJ61" s="278"/>
      <c r="OFK61" s="278"/>
      <c r="OFL61" s="278"/>
      <c r="OFM61" s="278"/>
      <c r="OFN61" s="278"/>
      <c r="OFO61" s="278"/>
      <c r="OFP61" s="278"/>
      <c r="OFQ61" s="278"/>
      <c r="OFR61" s="278"/>
      <c r="OFS61" s="278"/>
      <c r="OFT61" s="278"/>
      <c r="OFU61" s="278"/>
      <c r="OFV61" s="278"/>
      <c r="OFW61" s="278"/>
      <c r="OFX61" s="278"/>
      <c r="OFY61" s="278"/>
      <c r="OFZ61" s="278"/>
      <c r="OGA61" s="278"/>
      <c r="OGB61" s="278"/>
      <c r="OGC61" s="278"/>
      <c r="OGD61" s="278"/>
      <c r="OGE61" s="278"/>
      <c r="OGF61" s="278"/>
      <c r="OGG61" s="278"/>
      <c r="OGH61" s="278"/>
      <c r="OGI61" s="278"/>
      <c r="OGJ61" s="278"/>
      <c r="OGK61" s="278"/>
      <c r="OGL61" s="278"/>
      <c r="OGM61" s="278"/>
      <c r="OGN61" s="278"/>
      <c r="OGO61" s="278"/>
      <c r="OGP61" s="278"/>
      <c r="OGQ61" s="278"/>
      <c r="OGR61" s="278"/>
      <c r="OGS61" s="278"/>
      <c r="OGT61" s="278"/>
      <c r="OGU61" s="278"/>
      <c r="OGV61" s="278"/>
      <c r="OGW61" s="278"/>
      <c r="OGX61" s="278"/>
      <c r="OGY61" s="278"/>
      <c r="OGZ61" s="278"/>
      <c r="OHA61" s="278"/>
      <c r="OHB61" s="278"/>
      <c r="OHC61" s="278"/>
      <c r="OHD61" s="278"/>
      <c r="OHE61" s="278"/>
      <c r="OHF61" s="278"/>
      <c r="OHG61" s="278"/>
      <c r="OHH61" s="278"/>
      <c r="OHI61" s="278"/>
      <c r="OHJ61" s="278"/>
      <c r="OHK61" s="278"/>
      <c r="OHL61" s="278"/>
      <c r="OHM61" s="278"/>
      <c r="OHN61" s="278"/>
      <c r="OHO61" s="278"/>
      <c r="OHP61" s="278"/>
      <c r="OHQ61" s="278"/>
      <c r="OHR61" s="278"/>
      <c r="OHS61" s="278"/>
      <c r="OHT61" s="278"/>
      <c r="OHU61" s="278"/>
      <c r="OHV61" s="278"/>
      <c r="OHW61" s="278"/>
      <c r="OHX61" s="278"/>
      <c r="OHY61" s="278"/>
      <c r="OHZ61" s="278"/>
      <c r="OIA61" s="278"/>
      <c r="OIB61" s="278"/>
      <c r="OIC61" s="278"/>
      <c r="OID61" s="278"/>
      <c r="OIE61" s="278"/>
      <c r="OIF61" s="278"/>
      <c r="OIG61" s="278"/>
      <c r="OIH61" s="278"/>
      <c r="OII61" s="278"/>
      <c r="OIJ61" s="278"/>
      <c r="OIK61" s="278"/>
      <c r="OIL61" s="278"/>
      <c r="OIM61" s="278"/>
      <c r="OIN61" s="278"/>
      <c r="OIO61" s="278"/>
      <c r="OIP61" s="278"/>
      <c r="OIQ61" s="278"/>
      <c r="OIR61" s="278"/>
      <c r="OIS61" s="278"/>
      <c r="OIT61" s="278"/>
      <c r="OIU61" s="278"/>
      <c r="OIV61" s="278"/>
      <c r="OIW61" s="278"/>
      <c r="OIX61" s="278"/>
      <c r="OIY61" s="278"/>
      <c r="OIZ61" s="278"/>
      <c r="OJA61" s="278"/>
      <c r="OJB61" s="278"/>
      <c r="OJC61" s="278"/>
      <c r="OJD61" s="278"/>
      <c r="OJE61" s="278"/>
      <c r="OJF61" s="278"/>
      <c r="OJG61" s="278"/>
      <c r="OJH61" s="278"/>
      <c r="OJI61" s="278"/>
      <c r="OJJ61" s="278"/>
      <c r="OJK61" s="278"/>
      <c r="OJL61" s="278"/>
      <c r="OJM61" s="278"/>
      <c r="OJN61" s="278"/>
      <c r="OJO61" s="278"/>
      <c r="OJP61" s="278"/>
      <c r="OJQ61" s="278"/>
      <c r="OJR61" s="278"/>
      <c r="OJS61" s="278"/>
      <c r="OJT61" s="278"/>
      <c r="OJU61" s="278"/>
      <c r="OJV61" s="278"/>
      <c r="OJW61" s="278"/>
      <c r="OJX61" s="278"/>
      <c r="OJY61" s="278"/>
      <c r="OJZ61" s="278"/>
      <c r="OKA61" s="278"/>
      <c r="OKB61" s="278"/>
      <c r="OKC61" s="278"/>
      <c r="OKD61" s="278"/>
      <c r="OKE61" s="278"/>
      <c r="OKF61" s="278"/>
      <c r="OKG61" s="278"/>
      <c r="OKH61" s="278"/>
      <c r="OKI61" s="278"/>
      <c r="OKJ61" s="278"/>
      <c r="OKK61" s="278"/>
      <c r="OKL61" s="278"/>
      <c r="OKM61" s="278"/>
      <c r="OKN61" s="278"/>
      <c r="OKO61" s="278"/>
      <c r="OKP61" s="278"/>
      <c r="OKQ61" s="278"/>
      <c r="OKR61" s="278"/>
      <c r="OKS61" s="278"/>
      <c r="OKT61" s="278"/>
      <c r="OKU61" s="278"/>
      <c r="OKV61" s="278"/>
      <c r="OKW61" s="278"/>
      <c r="OKX61" s="278"/>
      <c r="OKY61" s="278"/>
      <c r="OKZ61" s="278"/>
      <c r="OLA61" s="278"/>
      <c r="OLB61" s="278"/>
      <c r="OLC61" s="278"/>
      <c r="OLD61" s="278"/>
      <c r="OLE61" s="278"/>
      <c r="OLF61" s="278"/>
      <c r="OLG61" s="278"/>
      <c r="OLH61" s="278"/>
      <c r="OLI61" s="278"/>
      <c r="OLJ61" s="278"/>
      <c r="OLK61" s="278"/>
      <c r="OLL61" s="278"/>
      <c r="OLM61" s="278"/>
      <c r="OLN61" s="278"/>
      <c r="OLO61" s="278"/>
      <c r="OLP61" s="278"/>
      <c r="OLQ61" s="278"/>
      <c r="OLR61" s="278"/>
      <c r="OLS61" s="278"/>
      <c r="OLT61" s="278"/>
      <c r="OLU61" s="278"/>
      <c r="OLV61" s="278"/>
      <c r="OLW61" s="278"/>
      <c r="OLX61" s="278"/>
      <c r="OLY61" s="278"/>
      <c r="OLZ61" s="278"/>
      <c r="OMA61" s="278"/>
      <c r="OMB61" s="278"/>
      <c r="OMC61" s="278"/>
      <c r="OMD61" s="278"/>
      <c r="OME61" s="278"/>
      <c r="OMF61" s="278"/>
      <c r="OMG61" s="278"/>
      <c r="OMH61" s="278"/>
      <c r="OMI61" s="278"/>
      <c r="OMJ61" s="278"/>
      <c r="OMK61" s="278"/>
      <c r="OML61" s="278"/>
      <c r="OMM61" s="278"/>
      <c r="OMN61" s="278"/>
      <c r="OMO61" s="278"/>
      <c r="OMP61" s="278"/>
      <c r="OMQ61" s="278"/>
      <c r="OMR61" s="278"/>
      <c r="OMS61" s="278"/>
      <c r="OMT61" s="278"/>
      <c r="OMU61" s="278"/>
      <c r="OMV61" s="278"/>
      <c r="OMW61" s="278"/>
      <c r="OMX61" s="278"/>
      <c r="OMY61" s="278"/>
      <c r="OMZ61" s="278"/>
      <c r="ONA61" s="278"/>
      <c r="ONB61" s="278"/>
      <c r="ONC61" s="278"/>
      <c r="OND61" s="278"/>
      <c r="ONE61" s="278"/>
      <c r="ONF61" s="278"/>
      <c r="ONG61" s="278"/>
      <c r="ONH61" s="278"/>
      <c r="ONI61" s="278"/>
      <c r="ONJ61" s="278"/>
      <c r="ONK61" s="278"/>
      <c r="ONL61" s="278"/>
      <c r="ONM61" s="278"/>
      <c r="ONN61" s="278"/>
      <c r="ONO61" s="278"/>
      <c r="ONP61" s="278"/>
      <c r="ONQ61" s="278"/>
      <c r="ONR61" s="278"/>
      <c r="ONS61" s="278"/>
      <c r="ONT61" s="278"/>
      <c r="ONU61" s="278"/>
      <c r="ONV61" s="278"/>
      <c r="ONW61" s="278"/>
      <c r="ONX61" s="278"/>
      <c r="ONY61" s="278"/>
      <c r="ONZ61" s="278"/>
      <c r="OOA61" s="278"/>
      <c r="OOB61" s="278"/>
      <c r="OOC61" s="278"/>
      <c r="OOD61" s="278"/>
      <c r="OOE61" s="278"/>
      <c r="OOF61" s="278"/>
      <c r="OOG61" s="278"/>
      <c r="OOH61" s="278"/>
      <c r="OOI61" s="278"/>
      <c r="OOJ61" s="278"/>
      <c r="OOK61" s="278"/>
      <c r="OOL61" s="278"/>
      <c r="OOM61" s="278"/>
      <c r="OON61" s="278"/>
      <c r="OOO61" s="278"/>
      <c r="OOP61" s="278"/>
      <c r="OOQ61" s="278"/>
      <c r="OOR61" s="278"/>
      <c r="OOS61" s="278"/>
      <c r="OOT61" s="278"/>
      <c r="OOU61" s="278"/>
      <c r="OOV61" s="278"/>
      <c r="OOW61" s="278"/>
      <c r="OOX61" s="278"/>
      <c r="OOY61" s="278"/>
      <c r="OOZ61" s="278"/>
      <c r="OPA61" s="278"/>
      <c r="OPB61" s="278"/>
      <c r="OPC61" s="278"/>
      <c r="OPD61" s="278"/>
      <c r="OPE61" s="278"/>
      <c r="OPF61" s="278"/>
      <c r="OPG61" s="278"/>
      <c r="OPH61" s="278"/>
      <c r="OPI61" s="278"/>
      <c r="OPJ61" s="278"/>
      <c r="OPK61" s="278"/>
      <c r="OPL61" s="278"/>
      <c r="OPM61" s="278"/>
      <c r="OPN61" s="278"/>
      <c r="OPO61" s="278"/>
      <c r="OPP61" s="278"/>
      <c r="OPQ61" s="278"/>
      <c r="OPR61" s="278"/>
      <c r="OPS61" s="278"/>
      <c r="OPT61" s="278"/>
      <c r="OPU61" s="278"/>
      <c r="OPV61" s="278"/>
      <c r="OPW61" s="278"/>
      <c r="OPX61" s="278"/>
      <c r="OPY61" s="278"/>
      <c r="OPZ61" s="278"/>
      <c r="OQA61" s="278"/>
      <c r="OQB61" s="278"/>
      <c r="OQC61" s="278"/>
      <c r="OQD61" s="278"/>
      <c r="OQE61" s="278"/>
      <c r="OQF61" s="278"/>
      <c r="OQG61" s="278"/>
      <c r="OQH61" s="278"/>
      <c r="OQI61" s="278"/>
      <c r="OQJ61" s="278"/>
      <c r="OQK61" s="278"/>
      <c r="OQL61" s="278"/>
      <c r="OQM61" s="278"/>
      <c r="OQN61" s="278"/>
      <c r="OQO61" s="278"/>
      <c r="OQP61" s="278"/>
      <c r="OQQ61" s="278"/>
      <c r="OQR61" s="278"/>
      <c r="OQS61" s="278"/>
      <c r="OQT61" s="278"/>
      <c r="OQU61" s="278"/>
      <c r="OQV61" s="278"/>
      <c r="OQW61" s="278"/>
      <c r="OQX61" s="278"/>
      <c r="OQY61" s="278"/>
      <c r="OQZ61" s="278"/>
      <c r="ORA61" s="278"/>
      <c r="ORB61" s="278"/>
      <c r="ORC61" s="278"/>
      <c r="ORD61" s="278"/>
      <c r="ORE61" s="278"/>
      <c r="ORF61" s="278"/>
      <c r="ORG61" s="278"/>
      <c r="ORH61" s="278"/>
      <c r="ORI61" s="278"/>
      <c r="ORJ61" s="278"/>
      <c r="ORK61" s="278"/>
      <c r="ORL61" s="278"/>
      <c r="ORM61" s="278"/>
      <c r="ORN61" s="278"/>
      <c r="ORO61" s="278"/>
      <c r="ORP61" s="278"/>
      <c r="ORQ61" s="278"/>
      <c r="ORR61" s="278"/>
      <c r="ORS61" s="278"/>
      <c r="ORT61" s="278"/>
      <c r="ORU61" s="278"/>
      <c r="ORV61" s="278"/>
      <c r="ORW61" s="278"/>
      <c r="ORX61" s="278"/>
      <c r="ORY61" s="278"/>
      <c r="ORZ61" s="278"/>
      <c r="OSA61" s="278"/>
      <c r="OSB61" s="278"/>
      <c r="OSC61" s="278"/>
      <c r="OSD61" s="278"/>
      <c r="OSE61" s="278"/>
      <c r="OSF61" s="278"/>
      <c r="OSG61" s="278"/>
      <c r="OSH61" s="278"/>
      <c r="OSI61" s="278"/>
      <c r="OSJ61" s="278"/>
      <c r="OSK61" s="278"/>
      <c r="OSL61" s="278"/>
      <c r="OSM61" s="278"/>
      <c r="OSN61" s="278"/>
      <c r="OSO61" s="278"/>
      <c r="OSP61" s="278"/>
      <c r="OSQ61" s="278"/>
      <c r="OSR61" s="278"/>
      <c r="OSS61" s="278"/>
      <c r="OST61" s="278"/>
      <c r="OSU61" s="278"/>
      <c r="OSV61" s="278"/>
      <c r="OSW61" s="278"/>
      <c r="OSX61" s="278"/>
      <c r="OSY61" s="278"/>
      <c r="OSZ61" s="278"/>
      <c r="OTA61" s="278"/>
      <c r="OTB61" s="278"/>
      <c r="OTC61" s="278"/>
      <c r="OTD61" s="278"/>
      <c r="OTE61" s="278"/>
      <c r="OTF61" s="278"/>
      <c r="OTG61" s="278"/>
      <c r="OTH61" s="278"/>
      <c r="OTI61" s="278"/>
      <c r="OTJ61" s="278"/>
      <c r="OTK61" s="278"/>
      <c r="OTL61" s="278"/>
      <c r="OTM61" s="278"/>
      <c r="OTN61" s="278"/>
      <c r="OTO61" s="278"/>
      <c r="OTP61" s="278"/>
      <c r="OTQ61" s="278"/>
      <c r="OTR61" s="278"/>
      <c r="OTS61" s="278"/>
      <c r="OTT61" s="278"/>
      <c r="OTU61" s="278"/>
      <c r="OTV61" s="278"/>
      <c r="OTW61" s="278"/>
      <c r="OTX61" s="278"/>
      <c r="OTY61" s="278"/>
      <c r="OTZ61" s="278"/>
      <c r="OUA61" s="278"/>
      <c r="OUB61" s="278"/>
      <c r="OUC61" s="278"/>
      <c r="OUD61" s="278"/>
      <c r="OUE61" s="278"/>
      <c r="OUF61" s="278"/>
      <c r="OUG61" s="278"/>
      <c r="OUH61" s="278"/>
      <c r="OUI61" s="278"/>
      <c r="OUJ61" s="278"/>
      <c r="OUK61" s="278"/>
      <c r="OUL61" s="278"/>
      <c r="OUM61" s="278"/>
      <c r="OUN61" s="278"/>
      <c r="OUO61" s="278"/>
      <c r="OUP61" s="278"/>
      <c r="OUQ61" s="278"/>
      <c r="OUR61" s="278"/>
      <c r="OUS61" s="278"/>
      <c r="OUT61" s="278"/>
      <c r="OUU61" s="278"/>
      <c r="OUV61" s="278"/>
      <c r="OUW61" s="278"/>
      <c r="OUX61" s="278"/>
      <c r="OUY61" s="278"/>
      <c r="OUZ61" s="278"/>
      <c r="OVA61" s="278"/>
      <c r="OVB61" s="278"/>
      <c r="OVC61" s="278"/>
      <c r="OVD61" s="278"/>
      <c r="OVE61" s="278"/>
      <c r="OVF61" s="278"/>
      <c r="OVG61" s="278"/>
      <c r="OVH61" s="278"/>
      <c r="OVI61" s="278"/>
      <c r="OVJ61" s="278"/>
      <c r="OVK61" s="278"/>
      <c r="OVL61" s="278"/>
      <c r="OVM61" s="278"/>
      <c r="OVN61" s="278"/>
      <c r="OVO61" s="278"/>
      <c r="OVP61" s="278"/>
      <c r="OVQ61" s="278"/>
      <c r="OVR61" s="278"/>
      <c r="OVS61" s="278"/>
      <c r="OVT61" s="278"/>
      <c r="OVU61" s="278"/>
      <c r="OVV61" s="278"/>
      <c r="OVW61" s="278"/>
      <c r="OVX61" s="278"/>
      <c r="OVY61" s="278"/>
      <c r="OVZ61" s="278"/>
      <c r="OWA61" s="278"/>
      <c r="OWB61" s="278"/>
      <c r="OWC61" s="278"/>
      <c r="OWD61" s="278"/>
      <c r="OWE61" s="278"/>
      <c r="OWF61" s="278"/>
      <c r="OWG61" s="278"/>
      <c r="OWH61" s="278"/>
      <c r="OWI61" s="278"/>
      <c r="OWJ61" s="278"/>
      <c r="OWK61" s="278"/>
      <c r="OWL61" s="278"/>
      <c r="OWM61" s="278"/>
      <c r="OWN61" s="278"/>
      <c r="OWO61" s="278"/>
      <c r="OWP61" s="278"/>
      <c r="OWQ61" s="278"/>
      <c r="OWR61" s="278"/>
      <c r="OWS61" s="278"/>
      <c r="OWT61" s="278"/>
      <c r="OWU61" s="278"/>
      <c r="OWV61" s="278"/>
      <c r="OWW61" s="278"/>
      <c r="OWX61" s="278"/>
      <c r="OWY61" s="278"/>
      <c r="OWZ61" s="278"/>
      <c r="OXA61" s="278"/>
      <c r="OXB61" s="278"/>
      <c r="OXC61" s="278"/>
      <c r="OXD61" s="278"/>
      <c r="OXE61" s="278"/>
      <c r="OXF61" s="278"/>
      <c r="OXG61" s="278"/>
      <c r="OXH61" s="278"/>
      <c r="OXI61" s="278"/>
      <c r="OXJ61" s="278"/>
      <c r="OXK61" s="278"/>
      <c r="OXL61" s="278"/>
      <c r="OXM61" s="278"/>
      <c r="OXN61" s="278"/>
      <c r="OXO61" s="278"/>
      <c r="OXP61" s="278"/>
      <c r="OXQ61" s="278"/>
      <c r="OXR61" s="278"/>
      <c r="OXS61" s="278"/>
      <c r="OXT61" s="278"/>
      <c r="OXU61" s="278"/>
      <c r="OXV61" s="278"/>
      <c r="OXW61" s="278"/>
      <c r="OXX61" s="278"/>
      <c r="OXY61" s="278"/>
      <c r="OXZ61" s="278"/>
      <c r="OYA61" s="278"/>
      <c r="OYB61" s="278"/>
      <c r="OYC61" s="278"/>
      <c r="OYD61" s="278"/>
      <c r="OYE61" s="278"/>
      <c r="OYF61" s="278"/>
      <c r="OYG61" s="278"/>
      <c r="OYH61" s="278"/>
      <c r="OYI61" s="278"/>
      <c r="OYJ61" s="278"/>
      <c r="OYK61" s="278"/>
      <c r="OYL61" s="278"/>
      <c r="OYM61" s="278"/>
      <c r="OYN61" s="278"/>
      <c r="OYO61" s="278"/>
      <c r="OYP61" s="278"/>
      <c r="OYQ61" s="278"/>
      <c r="OYR61" s="278"/>
      <c r="OYS61" s="278"/>
      <c r="OYT61" s="278"/>
      <c r="OYU61" s="278"/>
      <c r="OYV61" s="278"/>
      <c r="OYW61" s="278"/>
      <c r="OYX61" s="278"/>
      <c r="OYY61" s="278"/>
      <c r="OYZ61" s="278"/>
      <c r="OZA61" s="278"/>
      <c r="OZB61" s="278"/>
      <c r="OZC61" s="278"/>
      <c r="OZD61" s="278"/>
      <c r="OZE61" s="278"/>
      <c r="OZF61" s="278"/>
      <c r="OZG61" s="278"/>
      <c r="OZH61" s="278"/>
      <c r="OZI61" s="278"/>
      <c r="OZJ61" s="278"/>
      <c r="OZK61" s="278"/>
      <c r="OZL61" s="278"/>
      <c r="OZM61" s="278"/>
      <c r="OZN61" s="278"/>
      <c r="OZO61" s="278"/>
      <c r="OZP61" s="278"/>
      <c r="OZQ61" s="278"/>
      <c r="OZR61" s="278"/>
      <c r="OZS61" s="278"/>
      <c r="OZT61" s="278"/>
      <c r="OZU61" s="278"/>
      <c r="OZV61" s="278"/>
      <c r="OZW61" s="278"/>
      <c r="OZX61" s="278"/>
      <c r="OZY61" s="278"/>
      <c r="OZZ61" s="278"/>
      <c r="PAA61" s="278"/>
      <c r="PAB61" s="278"/>
      <c r="PAC61" s="278"/>
      <c r="PAD61" s="278"/>
      <c r="PAE61" s="278"/>
      <c r="PAF61" s="278"/>
      <c r="PAG61" s="278"/>
      <c r="PAH61" s="278"/>
      <c r="PAI61" s="278"/>
      <c r="PAJ61" s="278"/>
      <c r="PAK61" s="278"/>
      <c r="PAL61" s="278"/>
      <c r="PAM61" s="278"/>
      <c r="PAN61" s="278"/>
      <c r="PAO61" s="278"/>
      <c r="PAP61" s="278"/>
      <c r="PAQ61" s="278"/>
      <c r="PAR61" s="278"/>
      <c r="PAS61" s="278"/>
      <c r="PAT61" s="278"/>
      <c r="PAU61" s="278"/>
      <c r="PAV61" s="278"/>
      <c r="PAW61" s="278"/>
      <c r="PAX61" s="278"/>
      <c r="PAY61" s="278"/>
      <c r="PAZ61" s="278"/>
      <c r="PBA61" s="278"/>
      <c r="PBB61" s="278"/>
      <c r="PBC61" s="278"/>
      <c r="PBD61" s="278"/>
      <c r="PBE61" s="278"/>
      <c r="PBF61" s="278"/>
      <c r="PBG61" s="278"/>
      <c r="PBH61" s="278"/>
      <c r="PBI61" s="278"/>
      <c r="PBJ61" s="278"/>
      <c r="PBK61" s="278"/>
      <c r="PBL61" s="278"/>
      <c r="PBM61" s="278"/>
      <c r="PBN61" s="278"/>
      <c r="PBO61" s="278"/>
      <c r="PBP61" s="278"/>
      <c r="PBQ61" s="278"/>
      <c r="PBR61" s="278"/>
      <c r="PBS61" s="278"/>
      <c r="PBT61" s="278"/>
      <c r="PBU61" s="278"/>
      <c r="PBV61" s="278"/>
      <c r="PBW61" s="278"/>
      <c r="PBX61" s="278"/>
      <c r="PBY61" s="278"/>
      <c r="PBZ61" s="278"/>
      <c r="PCA61" s="278"/>
      <c r="PCB61" s="278"/>
      <c r="PCC61" s="278"/>
      <c r="PCD61" s="278"/>
      <c r="PCE61" s="278"/>
      <c r="PCF61" s="278"/>
      <c r="PCG61" s="278"/>
      <c r="PCH61" s="278"/>
      <c r="PCI61" s="278"/>
      <c r="PCJ61" s="278"/>
      <c r="PCK61" s="278"/>
      <c r="PCL61" s="278"/>
      <c r="PCM61" s="278"/>
      <c r="PCN61" s="278"/>
      <c r="PCO61" s="278"/>
      <c r="PCP61" s="278"/>
      <c r="PCQ61" s="278"/>
      <c r="PCR61" s="278"/>
      <c r="PCS61" s="278"/>
      <c r="PCT61" s="278"/>
      <c r="PCU61" s="278"/>
      <c r="PCV61" s="278"/>
      <c r="PCW61" s="278"/>
      <c r="PCX61" s="278"/>
      <c r="PCY61" s="278"/>
      <c r="PCZ61" s="278"/>
      <c r="PDA61" s="278"/>
      <c r="PDB61" s="278"/>
      <c r="PDC61" s="278"/>
      <c r="PDD61" s="278"/>
      <c r="PDE61" s="278"/>
      <c r="PDF61" s="278"/>
      <c r="PDG61" s="278"/>
      <c r="PDH61" s="278"/>
      <c r="PDI61" s="278"/>
      <c r="PDJ61" s="278"/>
      <c r="PDK61" s="278"/>
      <c r="PDL61" s="278"/>
      <c r="PDM61" s="278"/>
      <c r="PDN61" s="278"/>
      <c r="PDO61" s="278"/>
      <c r="PDP61" s="278"/>
      <c r="PDQ61" s="278"/>
      <c r="PDR61" s="278"/>
      <c r="PDS61" s="278"/>
      <c r="PDT61" s="278"/>
      <c r="PDU61" s="278"/>
      <c r="PDV61" s="278"/>
      <c r="PDW61" s="278"/>
      <c r="PDX61" s="278"/>
      <c r="PDY61" s="278"/>
      <c r="PDZ61" s="278"/>
      <c r="PEA61" s="278"/>
      <c r="PEB61" s="278"/>
      <c r="PEC61" s="278"/>
      <c r="PED61" s="278"/>
      <c r="PEE61" s="278"/>
      <c r="PEF61" s="278"/>
      <c r="PEG61" s="278"/>
      <c r="PEH61" s="278"/>
      <c r="PEI61" s="278"/>
      <c r="PEJ61" s="278"/>
      <c r="PEK61" s="278"/>
      <c r="PEL61" s="278"/>
      <c r="PEM61" s="278"/>
      <c r="PEN61" s="278"/>
      <c r="PEO61" s="278"/>
      <c r="PEP61" s="278"/>
      <c r="PEQ61" s="278"/>
      <c r="PER61" s="278"/>
      <c r="PES61" s="278"/>
      <c r="PET61" s="278"/>
      <c r="PEU61" s="278"/>
      <c r="PEV61" s="278"/>
      <c r="PEW61" s="278"/>
      <c r="PEX61" s="278"/>
      <c r="PEY61" s="278"/>
      <c r="PEZ61" s="278"/>
      <c r="PFA61" s="278"/>
      <c r="PFB61" s="278"/>
      <c r="PFC61" s="278"/>
      <c r="PFD61" s="278"/>
      <c r="PFE61" s="278"/>
      <c r="PFF61" s="278"/>
      <c r="PFG61" s="278"/>
      <c r="PFH61" s="278"/>
      <c r="PFI61" s="278"/>
      <c r="PFJ61" s="278"/>
      <c r="PFK61" s="278"/>
      <c r="PFL61" s="278"/>
      <c r="PFM61" s="278"/>
      <c r="PFN61" s="278"/>
      <c r="PFO61" s="278"/>
      <c r="PFP61" s="278"/>
      <c r="PFQ61" s="278"/>
      <c r="PFR61" s="278"/>
      <c r="PFS61" s="278"/>
      <c r="PFT61" s="278"/>
      <c r="PFU61" s="278"/>
      <c r="PFV61" s="278"/>
      <c r="PFW61" s="278"/>
      <c r="PFX61" s="278"/>
      <c r="PFY61" s="278"/>
      <c r="PFZ61" s="278"/>
      <c r="PGA61" s="278"/>
      <c r="PGB61" s="278"/>
      <c r="PGC61" s="278"/>
      <c r="PGD61" s="278"/>
      <c r="PGE61" s="278"/>
      <c r="PGF61" s="278"/>
      <c r="PGG61" s="278"/>
      <c r="PGH61" s="278"/>
      <c r="PGI61" s="278"/>
      <c r="PGJ61" s="278"/>
      <c r="PGK61" s="278"/>
      <c r="PGL61" s="278"/>
      <c r="PGM61" s="278"/>
      <c r="PGN61" s="278"/>
      <c r="PGO61" s="278"/>
      <c r="PGP61" s="278"/>
      <c r="PGQ61" s="278"/>
      <c r="PGR61" s="278"/>
      <c r="PGS61" s="278"/>
      <c r="PGT61" s="278"/>
      <c r="PGU61" s="278"/>
      <c r="PGV61" s="278"/>
      <c r="PGW61" s="278"/>
      <c r="PGX61" s="278"/>
      <c r="PGY61" s="278"/>
      <c r="PGZ61" s="278"/>
      <c r="PHA61" s="278"/>
      <c r="PHB61" s="278"/>
      <c r="PHC61" s="278"/>
      <c r="PHD61" s="278"/>
      <c r="PHE61" s="278"/>
      <c r="PHF61" s="278"/>
      <c r="PHG61" s="278"/>
      <c r="PHH61" s="278"/>
      <c r="PHI61" s="278"/>
      <c r="PHJ61" s="278"/>
      <c r="PHK61" s="278"/>
      <c r="PHL61" s="278"/>
      <c r="PHM61" s="278"/>
      <c r="PHN61" s="278"/>
      <c r="PHO61" s="278"/>
      <c r="PHP61" s="278"/>
      <c r="PHQ61" s="278"/>
      <c r="PHR61" s="278"/>
      <c r="PHS61" s="278"/>
      <c r="PHT61" s="278"/>
      <c r="PHU61" s="278"/>
      <c r="PHV61" s="278"/>
      <c r="PHW61" s="278"/>
      <c r="PHX61" s="278"/>
      <c r="PHY61" s="278"/>
      <c r="PHZ61" s="278"/>
      <c r="PIA61" s="278"/>
      <c r="PIB61" s="278"/>
      <c r="PIC61" s="278"/>
      <c r="PID61" s="278"/>
      <c r="PIE61" s="278"/>
      <c r="PIF61" s="278"/>
      <c r="PIG61" s="278"/>
      <c r="PIH61" s="278"/>
      <c r="PII61" s="278"/>
      <c r="PIJ61" s="278"/>
      <c r="PIK61" s="278"/>
      <c r="PIL61" s="278"/>
      <c r="PIM61" s="278"/>
      <c r="PIN61" s="278"/>
      <c r="PIO61" s="278"/>
      <c r="PIP61" s="278"/>
      <c r="PIQ61" s="278"/>
      <c r="PIR61" s="278"/>
      <c r="PIS61" s="278"/>
      <c r="PIT61" s="278"/>
      <c r="PIU61" s="278"/>
      <c r="PIV61" s="278"/>
      <c r="PIW61" s="278"/>
      <c r="PIX61" s="278"/>
      <c r="PIY61" s="278"/>
      <c r="PIZ61" s="278"/>
      <c r="PJA61" s="278"/>
      <c r="PJB61" s="278"/>
      <c r="PJC61" s="278"/>
      <c r="PJD61" s="278"/>
      <c r="PJE61" s="278"/>
      <c r="PJF61" s="278"/>
      <c r="PJG61" s="278"/>
      <c r="PJH61" s="278"/>
      <c r="PJI61" s="278"/>
      <c r="PJJ61" s="278"/>
      <c r="PJK61" s="278"/>
      <c r="PJL61" s="278"/>
      <c r="PJM61" s="278"/>
      <c r="PJN61" s="278"/>
      <c r="PJO61" s="278"/>
      <c r="PJP61" s="278"/>
      <c r="PJQ61" s="278"/>
      <c r="PJR61" s="278"/>
      <c r="PJS61" s="278"/>
      <c r="PJT61" s="278"/>
      <c r="PJU61" s="278"/>
      <c r="PJV61" s="278"/>
      <c r="PJW61" s="278"/>
      <c r="PJX61" s="278"/>
      <c r="PJY61" s="278"/>
      <c r="PJZ61" s="278"/>
      <c r="PKA61" s="278"/>
      <c r="PKB61" s="278"/>
      <c r="PKC61" s="278"/>
      <c r="PKD61" s="278"/>
      <c r="PKE61" s="278"/>
      <c r="PKF61" s="278"/>
      <c r="PKG61" s="278"/>
      <c r="PKH61" s="278"/>
      <c r="PKI61" s="278"/>
      <c r="PKJ61" s="278"/>
      <c r="PKK61" s="278"/>
      <c r="PKL61" s="278"/>
      <c r="PKM61" s="278"/>
      <c r="PKN61" s="278"/>
      <c r="PKO61" s="278"/>
      <c r="PKP61" s="278"/>
      <c r="PKQ61" s="278"/>
      <c r="PKR61" s="278"/>
      <c r="PKS61" s="278"/>
      <c r="PKT61" s="278"/>
      <c r="PKU61" s="278"/>
      <c r="PKV61" s="278"/>
      <c r="PKW61" s="278"/>
      <c r="PKX61" s="278"/>
      <c r="PKY61" s="278"/>
      <c r="PKZ61" s="278"/>
      <c r="PLA61" s="278"/>
      <c r="PLB61" s="278"/>
      <c r="PLC61" s="278"/>
      <c r="PLD61" s="278"/>
      <c r="PLE61" s="278"/>
      <c r="PLF61" s="278"/>
      <c r="PLG61" s="278"/>
      <c r="PLH61" s="278"/>
      <c r="PLI61" s="278"/>
      <c r="PLJ61" s="278"/>
      <c r="PLK61" s="278"/>
      <c r="PLL61" s="278"/>
      <c r="PLM61" s="278"/>
      <c r="PLN61" s="278"/>
      <c r="PLO61" s="278"/>
      <c r="PLP61" s="278"/>
      <c r="PLQ61" s="278"/>
      <c r="PLR61" s="278"/>
      <c r="PLS61" s="278"/>
      <c r="PLT61" s="278"/>
      <c r="PLU61" s="278"/>
      <c r="PLV61" s="278"/>
      <c r="PLW61" s="278"/>
      <c r="PLX61" s="278"/>
      <c r="PLY61" s="278"/>
      <c r="PLZ61" s="278"/>
      <c r="PMA61" s="278"/>
      <c r="PMB61" s="278"/>
      <c r="PMC61" s="278"/>
      <c r="PMD61" s="278"/>
      <c r="PME61" s="278"/>
      <c r="PMF61" s="278"/>
      <c r="PMG61" s="278"/>
      <c r="PMH61" s="278"/>
      <c r="PMI61" s="278"/>
      <c r="PMJ61" s="278"/>
      <c r="PMK61" s="278"/>
      <c r="PML61" s="278"/>
      <c r="PMM61" s="278"/>
      <c r="PMN61" s="278"/>
      <c r="PMO61" s="278"/>
      <c r="PMP61" s="278"/>
      <c r="PMQ61" s="278"/>
      <c r="PMR61" s="278"/>
      <c r="PMS61" s="278"/>
      <c r="PMT61" s="278"/>
      <c r="PMU61" s="278"/>
      <c r="PMV61" s="278"/>
      <c r="PMW61" s="278"/>
      <c r="PMX61" s="278"/>
      <c r="PMY61" s="278"/>
      <c r="PMZ61" s="278"/>
      <c r="PNA61" s="278"/>
      <c r="PNB61" s="278"/>
      <c r="PNC61" s="278"/>
      <c r="PND61" s="278"/>
      <c r="PNE61" s="278"/>
      <c r="PNF61" s="278"/>
      <c r="PNG61" s="278"/>
      <c r="PNH61" s="278"/>
      <c r="PNI61" s="278"/>
      <c r="PNJ61" s="278"/>
      <c r="PNK61" s="278"/>
      <c r="PNL61" s="278"/>
      <c r="PNM61" s="278"/>
      <c r="PNN61" s="278"/>
      <c r="PNO61" s="278"/>
      <c r="PNP61" s="278"/>
      <c r="PNQ61" s="278"/>
      <c r="PNR61" s="278"/>
      <c r="PNS61" s="278"/>
      <c r="PNT61" s="278"/>
      <c r="PNU61" s="278"/>
      <c r="PNV61" s="278"/>
      <c r="PNW61" s="278"/>
      <c r="PNX61" s="278"/>
      <c r="PNY61" s="278"/>
      <c r="PNZ61" s="278"/>
      <c r="POA61" s="278"/>
      <c r="POB61" s="278"/>
      <c r="POC61" s="278"/>
      <c r="POD61" s="278"/>
      <c r="POE61" s="278"/>
      <c r="POF61" s="278"/>
      <c r="POG61" s="278"/>
      <c r="POH61" s="278"/>
      <c r="POI61" s="278"/>
      <c r="POJ61" s="278"/>
      <c r="POK61" s="278"/>
      <c r="POL61" s="278"/>
      <c r="POM61" s="278"/>
      <c r="PON61" s="278"/>
      <c r="POO61" s="278"/>
      <c r="POP61" s="278"/>
      <c r="POQ61" s="278"/>
      <c r="POR61" s="278"/>
      <c r="POS61" s="278"/>
      <c r="POT61" s="278"/>
      <c r="POU61" s="278"/>
      <c r="POV61" s="278"/>
      <c r="POW61" s="278"/>
      <c r="POX61" s="278"/>
      <c r="POY61" s="278"/>
      <c r="POZ61" s="278"/>
      <c r="PPA61" s="278"/>
      <c r="PPB61" s="278"/>
      <c r="PPC61" s="278"/>
      <c r="PPD61" s="278"/>
      <c r="PPE61" s="278"/>
      <c r="PPF61" s="278"/>
      <c r="PPG61" s="278"/>
      <c r="PPH61" s="278"/>
      <c r="PPI61" s="278"/>
      <c r="PPJ61" s="278"/>
      <c r="PPK61" s="278"/>
      <c r="PPL61" s="278"/>
      <c r="PPM61" s="278"/>
      <c r="PPN61" s="278"/>
      <c r="PPO61" s="278"/>
      <c r="PPP61" s="278"/>
      <c r="PPQ61" s="278"/>
      <c r="PPR61" s="278"/>
      <c r="PPS61" s="278"/>
      <c r="PPT61" s="278"/>
      <c r="PPU61" s="278"/>
      <c r="PPV61" s="278"/>
      <c r="PPW61" s="278"/>
      <c r="PPX61" s="278"/>
      <c r="PPY61" s="278"/>
      <c r="PPZ61" s="278"/>
      <c r="PQA61" s="278"/>
      <c r="PQB61" s="278"/>
      <c r="PQC61" s="278"/>
      <c r="PQD61" s="278"/>
      <c r="PQE61" s="278"/>
      <c r="PQF61" s="278"/>
      <c r="PQG61" s="278"/>
      <c r="PQH61" s="278"/>
      <c r="PQI61" s="278"/>
      <c r="PQJ61" s="278"/>
      <c r="PQK61" s="278"/>
      <c r="PQL61" s="278"/>
      <c r="PQM61" s="278"/>
      <c r="PQN61" s="278"/>
      <c r="PQO61" s="278"/>
      <c r="PQP61" s="278"/>
      <c r="PQQ61" s="278"/>
      <c r="PQR61" s="278"/>
      <c r="PQS61" s="278"/>
      <c r="PQT61" s="278"/>
      <c r="PQU61" s="278"/>
      <c r="PQV61" s="278"/>
      <c r="PQW61" s="278"/>
      <c r="PQX61" s="278"/>
      <c r="PQY61" s="278"/>
      <c r="PQZ61" s="278"/>
      <c r="PRA61" s="278"/>
      <c r="PRB61" s="278"/>
      <c r="PRC61" s="278"/>
      <c r="PRD61" s="278"/>
      <c r="PRE61" s="278"/>
      <c r="PRF61" s="278"/>
      <c r="PRG61" s="278"/>
      <c r="PRH61" s="278"/>
      <c r="PRI61" s="278"/>
      <c r="PRJ61" s="278"/>
      <c r="PRK61" s="278"/>
      <c r="PRL61" s="278"/>
      <c r="PRM61" s="278"/>
      <c r="PRN61" s="278"/>
      <c r="PRO61" s="278"/>
      <c r="PRP61" s="278"/>
      <c r="PRQ61" s="278"/>
      <c r="PRR61" s="278"/>
      <c r="PRS61" s="278"/>
      <c r="PRT61" s="278"/>
      <c r="PRU61" s="278"/>
      <c r="PRV61" s="278"/>
      <c r="PRW61" s="278"/>
      <c r="PRX61" s="278"/>
      <c r="PRY61" s="278"/>
      <c r="PRZ61" s="278"/>
      <c r="PSA61" s="278"/>
      <c r="PSB61" s="278"/>
      <c r="PSC61" s="278"/>
      <c r="PSD61" s="278"/>
      <c r="PSE61" s="278"/>
      <c r="PSF61" s="278"/>
      <c r="PSG61" s="278"/>
      <c r="PSH61" s="278"/>
      <c r="PSI61" s="278"/>
      <c r="PSJ61" s="278"/>
      <c r="PSK61" s="278"/>
      <c r="PSL61" s="278"/>
      <c r="PSM61" s="278"/>
      <c r="PSN61" s="278"/>
      <c r="PSO61" s="278"/>
      <c r="PSP61" s="278"/>
      <c r="PSQ61" s="278"/>
      <c r="PSR61" s="278"/>
      <c r="PSS61" s="278"/>
      <c r="PST61" s="278"/>
      <c r="PSU61" s="278"/>
      <c r="PSV61" s="278"/>
      <c r="PSW61" s="278"/>
      <c r="PSX61" s="278"/>
      <c r="PSY61" s="278"/>
      <c r="PSZ61" s="278"/>
      <c r="PTA61" s="278"/>
      <c r="PTB61" s="278"/>
      <c r="PTC61" s="278"/>
      <c r="PTD61" s="278"/>
      <c r="PTE61" s="278"/>
      <c r="PTF61" s="278"/>
      <c r="PTG61" s="278"/>
      <c r="PTH61" s="278"/>
      <c r="PTI61" s="278"/>
      <c r="PTJ61" s="278"/>
      <c r="PTK61" s="278"/>
      <c r="PTL61" s="278"/>
      <c r="PTM61" s="278"/>
      <c r="PTN61" s="278"/>
      <c r="PTO61" s="278"/>
      <c r="PTP61" s="278"/>
      <c r="PTQ61" s="278"/>
      <c r="PTR61" s="278"/>
      <c r="PTS61" s="278"/>
      <c r="PTT61" s="278"/>
      <c r="PTU61" s="278"/>
      <c r="PTV61" s="278"/>
      <c r="PTW61" s="278"/>
      <c r="PTX61" s="278"/>
      <c r="PTY61" s="278"/>
      <c r="PTZ61" s="278"/>
      <c r="PUA61" s="278"/>
      <c r="PUB61" s="278"/>
      <c r="PUC61" s="278"/>
      <c r="PUD61" s="278"/>
      <c r="PUE61" s="278"/>
      <c r="PUF61" s="278"/>
      <c r="PUG61" s="278"/>
      <c r="PUH61" s="278"/>
      <c r="PUI61" s="278"/>
      <c r="PUJ61" s="278"/>
      <c r="PUK61" s="278"/>
      <c r="PUL61" s="278"/>
      <c r="PUM61" s="278"/>
      <c r="PUN61" s="278"/>
      <c r="PUO61" s="278"/>
      <c r="PUP61" s="278"/>
      <c r="PUQ61" s="278"/>
      <c r="PUR61" s="278"/>
      <c r="PUS61" s="278"/>
      <c r="PUT61" s="278"/>
      <c r="PUU61" s="278"/>
      <c r="PUV61" s="278"/>
      <c r="PUW61" s="278"/>
      <c r="PUX61" s="278"/>
      <c r="PUY61" s="278"/>
      <c r="PUZ61" s="278"/>
      <c r="PVA61" s="278"/>
      <c r="PVB61" s="278"/>
      <c r="PVC61" s="278"/>
      <c r="PVD61" s="278"/>
      <c r="PVE61" s="278"/>
      <c r="PVF61" s="278"/>
      <c r="PVG61" s="278"/>
      <c r="PVH61" s="278"/>
      <c r="PVI61" s="278"/>
      <c r="PVJ61" s="278"/>
      <c r="PVK61" s="278"/>
      <c r="PVL61" s="278"/>
      <c r="PVM61" s="278"/>
      <c r="PVN61" s="278"/>
      <c r="PVO61" s="278"/>
      <c r="PVP61" s="278"/>
      <c r="PVQ61" s="278"/>
      <c r="PVR61" s="278"/>
      <c r="PVS61" s="278"/>
      <c r="PVT61" s="278"/>
      <c r="PVU61" s="278"/>
      <c r="PVV61" s="278"/>
      <c r="PVW61" s="278"/>
      <c r="PVX61" s="278"/>
      <c r="PVY61" s="278"/>
      <c r="PVZ61" s="278"/>
      <c r="PWA61" s="278"/>
      <c r="PWB61" s="278"/>
      <c r="PWC61" s="278"/>
      <c r="PWD61" s="278"/>
      <c r="PWE61" s="278"/>
      <c r="PWF61" s="278"/>
      <c r="PWG61" s="278"/>
      <c r="PWH61" s="278"/>
      <c r="PWI61" s="278"/>
      <c r="PWJ61" s="278"/>
      <c r="PWK61" s="278"/>
      <c r="PWL61" s="278"/>
      <c r="PWM61" s="278"/>
      <c r="PWN61" s="278"/>
      <c r="PWO61" s="278"/>
      <c r="PWP61" s="278"/>
      <c r="PWQ61" s="278"/>
      <c r="PWR61" s="278"/>
      <c r="PWS61" s="278"/>
      <c r="PWT61" s="278"/>
      <c r="PWU61" s="278"/>
      <c r="PWV61" s="278"/>
      <c r="PWW61" s="278"/>
      <c r="PWX61" s="278"/>
      <c r="PWY61" s="278"/>
      <c r="PWZ61" s="278"/>
      <c r="PXA61" s="278"/>
      <c r="PXB61" s="278"/>
      <c r="PXC61" s="278"/>
      <c r="PXD61" s="278"/>
      <c r="PXE61" s="278"/>
      <c r="PXF61" s="278"/>
      <c r="PXG61" s="278"/>
      <c r="PXH61" s="278"/>
      <c r="PXI61" s="278"/>
      <c r="PXJ61" s="278"/>
      <c r="PXK61" s="278"/>
      <c r="PXL61" s="278"/>
      <c r="PXM61" s="278"/>
      <c r="PXN61" s="278"/>
      <c r="PXO61" s="278"/>
      <c r="PXP61" s="278"/>
      <c r="PXQ61" s="278"/>
      <c r="PXR61" s="278"/>
      <c r="PXS61" s="278"/>
      <c r="PXT61" s="278"/>
      <c r="PXU61" s="278"/>
      <c r="PXV61" s="278"/>
      <c r="PXW61" s="278"/>
      <c r="PXX61" s="278"/>
      <c r="PXY61" s="278"/>
      <c r="PXZ61" s="278"/>
      <c r="PYA61" s="278"/>
      <c r="PYB61" s="278"/>
      <c r="PYC61" s="278"/>
      <c r="PYD61" s="278"/>
      <c r="PYE61" s="278"/>
      <c r="PYF61" s="278"/>
      <c r="PYG61" s="278"/>
      <c r="PYH61" s="278"/>
      <c r="PYI61" s="278"/>
      <c r="PYJ61" s="278"/>
      <c r="PYK61" s="278"/>
      <c r="PYL61" s="278"/>
      <c r="PYM61" s="278"/>
      <c r="PYN61" s="278"/>
      <c r="PYO61" s="278"/>
      <c r="PYP61" s="278"/>
      <c r="PYQ61" s="278"/>
      <c r="PYR61" s="278"/>
      <c r="PYS61" s="278"/>
      <c r="PYT61" s="278"/>
      <c r="PYU61" s="278"/>
      <c r="PYV61" s="278"/>
      <c r="PYW61" s="278"/>
      <c r="PYX61" s="278"/>
      <c r="PYY61" s="278"/>
      <c r="PYZ61" s="278"/>
      <c r="PZA61" s="278"/>
      <c r="PZB61" s="278"/>
      <c r="PZC61" s="278"/>
      <c r="PZD61" s="278"/>
      <c r="PZE61" s="278"/>
      <c r="PZF61" s="278"/>
      <c r="PZG61" s="278"/>
      <c r="PZH61" s="278"/>
      <c r="PZI61" s="278"/>
      <c r="PZJ61" s="278"/>
      <c r="PZK61" s="278"/>
      <c r="PZL61" s="278"/>
      <c r="PZM61" s="278"/>
      <c r="PZN61" s="278"/>
      <c r="PZO61" s="278"/>
      <c r="PZP61" s="278"/>
      <c r="PZQ61" s="278"/>
      <c r="PZR61" s="278"/>
      <c r="PZS61" s="278"/>
      <c r="PZT61" s="278"/>
      <c r="PZU61" s="278"/>
      <c r="PZV61" s="278"/>
      <c r="PZW61" s="278"/>
      <c r="PZX61" s="278"/>
      <c r="PZY61" s="278"/>
      <c r="PZZ61" s="278"/>
      <c r="QAA61" s="278"/>
      <c r="QAB61" s="278"/>
      <c r="QAC61" s="278"/>
      <c r="QAD61" s="278"/>
      <c r="QAE61" s="278"/>
      <c r="QAF61" s="278"/>
      <c r="QAG61" s="278"/>
      <c r="QAH61" s="278"/>
      <c r="QAI61" s="278"/>
      <c r="QAJ61" s="278"/>
      <c r="QAK61" s="278"/>
      <c r="QAL61" s="278"/>
      <c r="QAM61" s="278"/>
      <c r="QAN61" s="278"/>
      <c r="QAO61" s="278"/>
      <c r="QAP61" s="278"/>
      <c r="QAQ61" s="278"/>
      <c r="QAR61" s="278"/>
      <c r="QAS61" s="278"/>
      <c r="QAT61" s="278"/>
      <c r="QAU61" s="278"/>
      <c r="QAV61" s="278"/>
      <c r="QAW61" s="278"/>
      <c r="QAX61" s="278"/>
      <c r="QAY61" s="278"/>
      <c r="QAZ61" s="278"/>
      <c r="QBA61" s="278"/>
      <c r="QBB61" s="278"/>
      <c r="QBC61" s="278"/>
      <c r="QBD61" s="278"/>
      <c r="QBE61" s="278"/>
      <c r="QBF61" s="278"/>
      <c r="QBG61" s="278"/>
      <c r="QBH61" s="278"/>
      <c r="QBI61" s="278"/>
      <c r="QBJ61" s="278"/>
      <c r="QBK61" s="278"/>
      <c r="QBL61" s="278"/>
      <c r="QBM61" s="278"/>
      <c r="QBN61" s="278"/>
      <c r="QBO61" s="278"/>
      <c r="QBP61" s="278"/>
      <c r="QBQ61" s="278"/>
      <c r="QBR61" s="278"/>
      <c r="QBS61" s="278"/>
      <c r="QBT61" s="278"/>
      <c r="QBU61" s="278"/>
      <c r="QBV61" s="278"/>
      <c r="QBW61" s="278"/>
      <c r="QBX61" s="278"/>
      <c r="QBY61" s="278"/>
      <c r="QBZ61" s="278"/>
      <c r="QCA61" s="278"/>
      <c r="QCB61" s="278"/>
      <c r="QCC61" s="278"/>
      <c r="QCD61" s="278"/>
      <c r="QCE61" s="278"/>
      <c r="QCF61" s="278"/>
      <c r="QCG61" s="278"/>
      <c r="QCH61" s="278"/>
      <c r="QCI61" s="278"/>
      <c r="QCJ61" s="278"/>
      <c r="QCK61" s="278"/>
      <c r="QCL61" s="278"/>
      <c r="QCM61" s="278"/>
      <c r="QCN61" s="278"/>
      <c r="QCO61" s="278"/>
      <c r="QCP61" s="278"/>
      <c r="QCQ61" s="278"/>
      <c r="QCR61" s="278"/>
      <c r="QCS61" s="278"/>
      <c r="QCT61" s="278"/>
      <c r="QCU61" s="278"/>
      <c r="QCV61" s="278"/>
      <c r="QCW61" s="278"/>
      <c r="QCX61" s="278"/>
      <c r="QCY61" s="278"/>
      <c r="QCZ61" s="278"/>
      <c r="QDA61" s="278"/>
      <c r="QDB61" s="278"/>
      <c r="QDC61" s="278"/>
      <c r="QDD61" s="278"/>
      <c r="QDE61" s="278"/>
      <c r="QDF61" s="278"/>
      <c r="QDG61" s="278"/>
      <c r="QDH61" s="278"/>
      <c r="QDI61" s="278"/>
      <c r="QDJ61" s="278"/>
      <c r="QDK61" s="278"/>
      <c r="QDL61" s="278"/>
      <c r="QDM61" s="278"/>
      <c r="QDN61" s="278"/>
      <c r="QDO61" s="278"/>
      <c r="QDP61" s="278"/>
      <c r="QDQ61" s="278"/>
      <c r="QDR61" s="278"/>
      <c r="QDS61" s="278"/>
      <c r="QDT61" s="278"/>
      <c r="QDU61" s="278"/>
      <c r="QDV61" s="278"/>
      <c r="QDW61" s="278"/>
      <c r="QDX61" s="278"/>
      <c r="QDY61" s="278"/>
      <c r="QDZ61" s="278"/>
      <c r="QEA61" s="278"/>
      <c r="QEB61" s="278"/>
      <c r="QEC61" s="278"/>
      <c r="QED61" s="278"/>
      <c r="QEE61" s="278"/>
      <c r="QEF61" s="278"/>
      <c r="QEG61" s="278"/>
      <c r="QEH61" s="278"/>
      <c r="QEI61" s="278"/>
      <c r="QEJ61" s="278"/>
      <c r="QEK61" s="278"/>
      <c r="QEL61" s="278"/>
      <c r="QEM61" s="278"/>
      <c r="QEN61" s="278"/>
      <c r="QEO61" s="278"/>
      <c r="QEP61" s="278"/>
      <c r="QEQ61" s="278"/>
      <c r="QER61" s="278"/>
      <c r="QES61" s="278"/>
      <c r="QET61" s="278"/>
      <c r="QEU61" s="278"/>
      <c r="QEV61" s="278"/>
      <c r="QEW61" s="278"/>
      <c r="QEX61" s="278"/>
      <c r="QEY61" s="278"/>
      <c r="QEZ61" s="278"/>
      <c r="QFA61" s="278"/>
      <c r="QFB61" s="278"/>
      <c r="QFC61" s="278"/>
      <c r="QFD61" s="278"/>
      <c r="QFE61" s="278"/>
      <c r="QFF61" s="278"/>
      <c r="QFG61" s="278"/>
      <c r="QFH61" s="278"/>
      <c r="QFI61" s="278"/>
      <c r="QFJ61" s="278"/>
      <c r="QFK61" s="278"/>
      <c r="QFL61" s="278"/>
      <c r="QFM61" s="278"/>
      <c r="QFN61" s="278"/>
      <c r="QFO61" s="278"/>
      <c r="QFP61" s="278"/>
      <c r="QFQ61" s="278"/>
      <c r="QFR61" s="278"/>
      <c r="QFS61" s="278"/>
      <c r="QFT61" s="278"/>
      <c r="QFU61" s="278"/>
      <c r="QFV61" s="278"/>
      <c r="QFW61" s="278"/>
      <c r="QFX61" s="278"/>
      <c r="QFY61" s="278"/>
      <c r="QFZ61" s="278"/>
      <c r="QGA61" s="278"/>
      <c r="QGB61" s="278"/>
      <c r="QGC61" s="278"/>
      <c r="QGD61" s="278"/>
      <c r="QGE61" s="278"/>
      <c r="QGF61" s="278"/>
      <c r="QGG61" s="278"/>
      <c r="QGH61" s="278"/>
      <c r="QGI61" s="278"/>
      <c r="QGJ61" s="278"/>
      <c r="QGK61" s="278"/>
      <c r="QGL61" s="278"/>
      <c r="QGM61" s="278"/>
      <c r="QGN61" s="278"/>
      <c r="QGO61" s="278"/>
      <c r="QGP61" s="278"/>
      <c r="QGQ61" s="278"/>
      <c r="QGR61" s="278"/>
      <c r="QGS61" s="278"/>
      <c r="QGT61" s="278"/>
      <c r="QGU61" s="278"/>
      <c r="QGV61" s="278"/>
      <c r="QGW61" s="278"/>
      <c r="QGX61" s="278"/>
      <c r="QGY61" s="278"/>
      <c r="QGZ61" s="278"/>
      <c r="QHA61" s="278"/>
      <c r="QHB61" s="278"/>
      <c r="QHC61" s="278"/>
      <c r="QHD61" s="278"/>
      <c r="QHE61" s="278"/>
      <c r="QHF61" s="278"/>
      <c r="QHG61" s="278"/>
      <c r="QHH61" s="278"/>
      <c r="QHI61" s="278"/>
      <c r="QHJ61" s="278"/>
      <c r="QHK61" s="278"/>
      <c r="QHL61" s="278"/>
      <c r="QHM61" s="278"/>
      <c r="QHN61" s="278"/>
      <c r="QHO61" s="278"/>
      <c r="QHP61" s="278"/>
      <c r="QHQ61" s="278"/>
      <c r="QHR61" s="278"/>
      <c r="QHS61" s="278"/>
      <c r="QHT61" s="278"/>
      <c r="QHU61" s="278"/>
      <c r="QHV61" s="278"/>
      <c r="QHW61" s="278"/>
      <c r="QHX61" s="278"/>
      <c r="QHY61" s="278"/>
      <c r="QHZ61" s="278"/>
      <c r="QIA61" s="278"/>
      <c r="QIB61" s="278"/>
      <c r="QIC61" s="278"/>
      <c r="QID61" s="278"/>
      <c r="QIE61" s="278"/>
      <c r="QIF61" s="278"/>
      <c r="QIG61" s="278"/>
      <c r="QIH61" s="278"/>
      <c r="QII61" s="278"/>
      <c r="QIJ61" s="278"/>
      <c r="QIK61" s="278"/>
      <c r="QIL61" s="278"/>
      <c r="QIM61" s="278"/>
      <c r="QIN61" s="278"/>
      <c r="QIO61" s="278"/>
      <c r="QIP61" s="278"/>
      <c r="QIQ61" s="278"/>
      <c r="QIR61" s="278"/>
      <c r="QIS61" s="278"/>
      <c r="QIT61" s="278"/>
      <c r="QIU61" s="278"/>
      <c r="QIV61" s="278"/>
      <c r="QIW61" s="278"/>
      <c r="QIX61" s="278"/>
      <c r="QIY61" s="278"/>
      <c r="QIZ61" s="278"/>
      <c r="QJA61" s="278"/>
      <c r="QJB61" s="278"/>
      <c r="QJC61" s="278"/>
      <c r="QJD61" s="278"/>
      <c r="QJE61" s="278"/>
      <c r="QJF61" s="278"/>
      <c r="QJG61" s="278"/>
      <c r="QJH61" s="278"/>
      <c r="QJI61" s="278"/>
      <c r="QJJ61" s="278"/>
      <c r="QJK61" s="278"/>
      <c r="QJL61" s="278"/>
      <c r="QJM61" s="278"/>
      <c r="QJN61" s="278"/>
      <c r="QJO61" s="278"/>
      <c r="QJP61" s="278"/>
      <c r="QJQ61" s="278"/>
      <c r="QJR61" s="278"/>
      <c r="QJS61" s="278"/>
      <c r="QJT61" s="278"/>
      <c r="QJU61" s="278"/>
      <c r="QJV61" s="278"/>
      <c r="QJW61" s="278"/>
      <c r="QJX61" s="278"/>
      <c r="QJY61" s="278"/>
      <c r="QJZ61" s="278"/>
      <c r="QKA61" s="278"/>
      <c r="QKB61" s="278"/>
      <c r="QKC61" s="278"/>
      <c r="QKD61" s="278"/>
      <c r="QKE61" s="278"/>
      <c r="QKF61" s="278"/>
      <c r="QKG61" s="278"/>
      <c r="QKH61" s="278"/>
      <c r="QKI61" s="278"/>
      <c r="QKJ61" s="278"/>
      <c r="QKK61" s="278"/>
      <c r="QKL61" s="278"/>
      <c r="QKM61" s="278"/>
      <c r="QKN61" s="278"/>
      <c r="QKO61" s="278"/>
      <c r="QKP61" s="278"/>
      <c r="QKQ61" s="278"/>
      <c r="QKR61" s="278"/>
      <c r="QKS61" s="278"/>
      <c r="QKT61" s="278"/>
      <c r="QKU61" s="278"/>
      <c r="QKV61" s="278"/>
      <c r="QKW61" s="278"/>
      <c r="QKX61" s="278"/>
      <c r="QKY61" s="278"/>
      <c r="QKZ61" s="278"/>
      <c r="QLA61" s="278"/>
      <c r="QLB61" s="278"/>
      <c r="QLC61" s="278"/>
      <c r="QLD61" s="278"/>
      <c r="QLE61" s="278"/>
      <c r="QLF61" s="278"/>
      <c r="QLG61" s="278"/>
      <c r="QLH61" s="278"/>
      <c r="QLI61" s="278"/>
      <c r="QLJ61" s="278"/>
      <c r="QLK61" s="278"/>
      <c r="QLL61" s="278"/>
      <c r="QLM61" s="278"/>
      <c r="QLN61" s="278"/>
      <c r="QLO61" s="278"/>
      <c r="QLP61" s="278"/>
      <c r="QLQ61" s="278"/>
      <c r="QLR61" s="278"/>
      <c r="QLS61" s="278"/>
      <c r="QLT61" s="278"/>
      <c r="QLU61" s="278"/>
      <c r="QLV61" s="278"/>
      <c r="QLW61" s="278"/>
      <c r="QLX61" s="278"/>
      <c r="QLY61" s="278"/>
      <c r="QLZ61" s="278"/>
      <c r="QMA61" s="278"/>
      <c r="QMB61" s="278"/>
      <c r="QMC61" s="278"/>
      <c r="QMD61" s="278"/>
      <c r="QME61" s="278"/>
      <c r="QMF61" s="278"/>
      <c r="QMG61" s="278"/>
      <c r="QMH61" s="278"/>
      <c r="QMI61" s="278"/>
      <c r="QMJ61" s="278"/>
      <c r="QMK61" s="278"/>
      <c r="QML61" s="278"/>
      <c r="QMM61" s="278"/>
      <c r="QMN61" s="278"/>
      <c r="QMO61" s="278"/>
      <c r="QMP61" s="278"/>
      <c r="QMQ61" s="278"/>
      <c r="QMR61" s="278"/>
      <c r="QMS61" s="278"/>
      <c r="QMT61" s="278"/>
      <c r="QMU61" s="278"/>
      <c r="QMV61" s="278"/>
      <c r="QMW61" s="278"/>
      <c r="QMX61" s="278"/>
      <c r="QMY61" s="278"/>
      <c r="QMZ61" s="278"/>
      <c r="QNA61" s="278"/>
      <c r="QNB61" s="278"/>
      <c r="QNC61" s="278"/>
      <c r="QND61" s="278"/>
      <c r="QNE61" s="278"/>
      <c r="QNF61" s="278"/>
      <c r="QNG61" s="278"/>
      <c r="QNH61" s="278"/>
      <c r="QNI61" s="278"/>
      <c r="QNJ61" s="278"/>
      <c r="QNK61" s="278"/>
      <c r="QNL61" s="278"/>
      <c r="QNM61" s="278"/>
      <c r="QNN61" s="278"/>
      <c r="QNO61" s="278"/>
      <c r="QNP61" s="278"/>
      <c r="QNQ61" s="278"/>
      <c r="QNR61" s="278"/>
      <c r="QNS61" s="278"/>
      <c r="QNT61" s="278"/>
      <c r="QNU61" s="278"/>
      <c r="QNV61" s="278"/>
      <c r="QNW61" s="278"/>
      <c r="QNX61" s="278"/>
      <c r="QNY61" s="278"/>
      <c r="QNZ61" s="278"/>
      <c r="QOA61" s="278"/>
      <c r="QOB61" s="278"/>
      <c r="QOC61" s="278"/>
      <c r="QOD61" s="278"/>
      <c r="QOE61" s="278"/>
      <c r="QOF61" s="278"/>
      <c r="QOG61" s="278"/>
      <c r="QOH61" s="278"/>
      <c r="QOI61" s="278"/>
      <c r="QOJ61" s="278"/>
      <c r="QOK61" s="278"/>
      <c r="QOL61" s="278"/>
      <c r="QOM61" s="278"/>
      <c r="QON61" s="278"/>
      <c r="QOO61" s="278"/>
      <c r="QOP61" s="278"/>
      <c r="QOQ61" s="278"/>
      <c r="QOR61" s="278"/>
      <c r="QOS61" s="278"/>
      <c r="QOT61" s="278"/>
      <c r="QOU61" s="278"/>
      <c r="QOV61" s="278"/>
      <c r="QOW61" s="278"/>
      <c r="QOX61" s="278"/>
      <c r="QOY61" s="278"/>
      <c r="QOZ61" s="278"/>
      <c r="QPA61" s="278"/>
      <c r="QPB61" s="278"/>
      <c r="QPC61" s="278"/>
      <c r="QPD61" s="278"/>
      <c r="QPE61" s="278"/>
      <c r="QPF61" s="278"/>
      <c r="QPG61" s="278"/>
      <c r="QPH61" s="278"/>
      <c r="QPI61" s="278"/>
      <c r="QPJ61" s="278"/>
      <c r="QPK61" s="278"/>
      <c r="QPL61" s="278"/>
      <c r="QPM61" s="278"/>
      <c r="QPN61" s="278"/>
      <c r="QPO61" s="278"/>
      <c r="QPP61" s="278"/>
      <c r="QPQ61" s="278"/>
      <c r="QPR61" s="278"/>
      <c r="QPS61" s="278"/>
      <c r="QPT61" s="278"/>
      <c r="QPU61" s="278"/>
      <c r="QPV61" s="278"/>
      <c r="QPW61" s="278"/>
      <c r="QPX61" s="278"/>
      <c r="QPY61" s="278"/>
      <c r="QPZ61" s="278"/>
      <c r="QQA61" s="278"/>
      <c r="QQB61" s="278"/>
      <c r="QQC61" s="278"/>
      <c r="QQD61" s="278"/>
      <c r="QQE61" s="278"/>
      <c r="QQF61" s="278"/>
      <c r="QQG61" s="278"/>
      <c r="QQH61" s="278"/>
      <c r="QQI61" s="278"/>
      <c r="QQJ61" s="278"/>
      <c r="QQK61" s="278"/>
      <c r="QQL61" s="278"/>
      <c r="QQM61" s="278"/>
      <c r="QQN61" s="278"/>
      <c r="QQO61" s="278"/>
      <c r="QQP61" s="278"/>
      <c r="QQQ61" s="278"/>
      <c r="QQR61" s="278"/>
      <c r="QQS61" s="278"/>
      <c r="QQT61" s="278"/>
      <c r="QQU61" s="278"/>
      <c r="QQV61" s="278"/>
      <c r="QQW61" s="278"/>
      <c r="QQX61" s="278"/>
      <c r="QQY61" s="278"/>
      <c r="QQZ61" s="278"/>
      <c r="QRA61" s="278"/>
      <c r="QRB61" s="278"/>
      <c r="QRC61" s="278"/>
      <c r="QRD61" s="278"/>
      <c r="QRE61" s="278"/>
      <c r="QRF61" s="278"/>
      <c r="QRG61" s="278"/>
      <c r="QRH61" s="278"/>
      <c r="QRI61" s="278"/>
      <c r="QRJ61" s="278"/>
      <c r="QRK61" s="278"/>
      <c r="QRL61" s="278"/>
      <c r="QRM61" s="278"/>
      <c r="QRN61" s="278"/>
      <c r="QRO61" s="278"/>
      <c r="QRP61" s="278"/>
      <c r="QRQ61" s="278"/>
      <c r="QRR61" s="278"/>
      <c r="QRS61" s="278"/>
      <c r="QRT61" s="278"/>
      <c r="QRU61" s="278"/>
      <c r="QRV61" s="278"/>
      <c r="QRW61" s="278"/>
      <c r="QRX61" s="278"/>
      <c r="QRY61" s="278"/>
      <c r="QRZ61" s="278"/>
      <c r="QSA61" s="278"/>
      <c r="QSB61" s="278"/>
      <c r="QSC61" s="278"/>
      <c r="QSD61" s="278"/>
      <c r="QSE61" s="278"/>
      <c r="QSF61" s="278"/>
      <c r="QSG61" s="278"/>
      <c r="QSH61" s="278"/>
      <c r="QSI61" s="278"/>
      <c r="QSJ61" s="278"/>
      <c r="QSK61" s="278"/>
      <c r="QSL61" s="278"/>
      <c r="QSM61" s="278"/>
      <c r="QSN61" s="278"/>
      <c r="QSO61" s="278"/>
      <c r="QSP61" s="278"/>
      <c r="QSQ61" s="278"/>
      <c r="QSR61" s="278"/>
      <c r="QSS61" s="278"/>
      <c r="QST61" s="278"/>
      <c r="QSU61" s="278"/>
      <c r="QSV61" s="278"/>
      <c r="QSW61" s="278"/>
      <c r="QSX61" s="278"/>
      <c r="QSY61" s="278"/>
      <c r="QSZ61" s="278"/>
      <c r="QTA61" s="278"/>
      <c r="QTB61" s="278"/>
      <c r="QTC61" s="278"/>
      <c r="QTD61" s="278"/>
      <c r="QTE61" s="278"/>
      <c r="QTF61" s="278"/>
      <c r="QTG61" s="278"/>
      <c r="QTH61" s="278"/>
      <c r="QTI61" s="278"/>
      <c r="QTJ61" s="278"/>
      <c r="QTK61" s="278"/>
      <c r="QTL61" s="278"/>
      <c r="QTM61" s="278"/>
      <c r="QTN61" s="278"/>
      <c r="QTO61" s="278"/>
      <c r="QTP61" s="278"/>
      <c r="QTQ61" s="278"/>
      <c r="QTR61" s="278"/>
      <c r="QTS61" s="278"/>
      <c r="QTT61" s="278"/>
      <c r="QTU61" s="278"/>
      <c r="QTV61" s="278"/>
      <c r="QTW61" s="278"/>
      <c r="QTX61" s="278"/>
      <c r="QTY61" s="278"/>
      <c r="QTZ61" s="278"/>
      <c r="QUA61" s="278"/>
      <c r="QUB61" s="278"/>
      <c r="QUC61" s="278"/>
      <c r="QUD61" s="278"/>
      <c r="QUE61" s="278"/>
      <c r="QUF61" s="278"/>
      <c r="QUG61" s="278"/>
      <c r="QUH61" s="278"/>
      <c r="QUI61" s="278"/>
      <c r="QUJ61" s="278"/>
      <c r="QUK61" s="278"/>
      <c r="QUL61" s="278"/>
      <c r="QUM61" s="278"/>
      <c r="QUN61" s="278"/>
      <c r="QUO61" s="278"/>
      <c r="QUP61" s="278"/>
      <c r="QUQ61" s="278"/>
      <c r="QUR61" s="278"/>
      <c r="QUS61" s="278"/>
      <c r="QUT61" s="278"/>
      <c r="QUU61" s="278"/>
      <c r="QUV61" s="278"/>
      <c r="QUW61" s="278"/>
      <c r="QUX61" s="278"/>
      <c r="QUY61" s="278"/>
      <c r="QUZ61" s="278"/>
      <c r="QVA61" s="278"/>
      <c r="QVB61" s="278"/>
      <c r="QVC61" s="278"/>
      <c r="QVD61" s="278"/>
      <c r="QVE61" s="278"/>
      <c r="QVF61" s="278"/>
      <c r="QVG61" s="278"/>
      <c r="QVH61" s="278"/>
      <c r="QVI61" s="278"/>
      <c r="QVJ61" s="278"/>
      <c r="QVK61" s="278"/>
      <c r="QVL61" s="278"/>
      <c r="QVM61" s="278"/>
      <c r="QVN61" s="278"/>
      <c r="QVO61" s="278"/>
      <c r="QVP61" s="278"/>
      <c r="QVQ61" s="278"/>
      <c r="QVR61" s="278"/>
      <c r="QVS61" s="278"/>
      <c r="QVT61" s="278"/>
      <c r="QVU61" s="278"/>
      <c r="QVV61" s="278"/>
      <c r="QVW61" s="278"/>
      <c r="QVX61" s="278"/>
      <c r="QVY61" s="278"/>
      <c r="QVZ61" s="278"/>
      <c r="QWA61" s="278"/>
      <c r="QWB61" s="278"/>
      <c r="QWC61" s="278"/>
      <c r="QWD61" s="278"/>
      <c r="QWE61" s="278"/>
      <c r="QWF61" s="278"/>
      <c r="QWG61" s="278"/>
      <c r="QWH61" s="278"/>
      <c r="QWI61" s="278"/>
      <c r="QWJ61" s="278"/>
      <c r="QWK61" s="278"/>
      <c r="QWL61" s="278"/>
      <c r="QWM61" s="278"/>
      <c r="QWN61" s="278"/>
      <c r="QWO61" s="278"/>
      <c r="QWP61" s="278"/>
      <c r="QWQ61" s="278"/>
      <c r="QWR61" s="278"/>
      <c r="QWS61" s="278"/>
      <c r="QWT61" s="278"/>
      <c r="QWU61" s="278"/>
      <c r="QWV61" s="278"/>
      <c r="QWW61" s="278"/>
      <c r="QWX61" s="278"/>
      <c r="QWY61" s="278"/>
      <c r="QWZ61" s="278"/>
      <c r="QXA61" s="278"/>
      <c r="QXB61" s="278"/>
      <c r="QXC61" s="278"/>
      <c r="QXD61" s="278"/>
      <c r="QXE61" s="278"/>
      <c r="QXF61" s="278"/>
      <c r="QXG61" s="278"/>
      <c r="QXH61" s="278"/>
      <c r="QXI61" s="278"/>
      <c r="QXJ61" s="278"/>
      <c r="QXK61" s="278"/>
      <c r="QXL61" s="278"/>
      <c r="QXM61" s="278"/>
      <c r="QXN61" s="278"/>
      <c r="QXO61" s="278"/>
      <c r="QXP61" s="278"/>
      <c r="QXQ61" s="278"/>
      <c r="QXR61" s="278"/>
      <c r="QXS61" s="278"/>
      <c r="QXT61" s="278"/>
      <c r="QXU61" s="278"/>
      <c r="QXV61" s="278"/>
      <c r="QXW61" s="278"/>
      <c r="QXX61" s="278"/>
      <c r="QXY61" s="278"/>
      <c r="QXZ61" s="278"/>
      <c r="QYA61" s="278"/>
      <c r="QYB61" s="278"/>
      <c r="QYC61" s="278"/>
      <c r="QYD61" s="278"/>
      <c r="QYE61" s="278"/>
      <c r="QYF61" s="278"/>
      <c r="QYG61" s="278"/>
      <c r="QYH61" s="278"/>
      <c r="QYI61" s="278"/>
      <c r="QYJ61" s="278"/>
      <c r="QYK61" s="278"/>
      <c r="QYL61" s="278"/>
      <c r="QYM61" s="278"/>
      <c r="QYN61" s="278"/>
      <c r="QYO61" s="278"/>
      <c r="QYP61" s="278"/>
      <c r="QYQ61" s="278"/>
      <c r="QYR61" s="278"/>
      <c r="QYS61" s="278"/>
      <c r="QYT61" s="278"/>
      <c r="QYU61" s="278"/>
      <c r="QYV61" s="278"/>
      <c r="QYW61" s="278"/>
      <c r="QYX61" s="278"/>
      <c r="QYY61" s="278"/>
      <c r="QYZ61" s="278"/>
      <c r="QZA61" s="278"/>
      <c r="QZB61" s="278"/>
      <c r="QZC61" s="278"/>
      <c r="QZD61" s="278"/>
      <c r="QZE61" s="278"/>
      <c r="QZF61" s="278"/>
      <c r="QZG61" s="278"/>
      <c r="QZH61" s="278"/>
      <c r="QZI61" s="278"/>
      <c r="QZJ61" s="278"/>
      <c r="QZK61" s="278"/>
      <c r="QZL61" s="278"/>
      <c r="QZM61" s="278"/>
      <c r="QZN61" s="278"/>
      <c r="QZO61" s="278"/>
      <c r="QZP61" s="278"/>
      <c r="QZQ61" s="278"/>
      <c r="QZR61" s="278"/>
      <c r="QZS61" s="278"/>
      <c r="QZT61" s="278"/>
      <c r="QZU61" s="278"/>
      <c r="QZV61" s="278"/>
      <c r="QZW61" s="278"/>
      <c r="QZX61" s="278"/>
      <c r="QZY61" s="278"/>
      <c r="QZZ61" s="278"/>
      <c r="RAA61" s="278"/>
      <c r="RAB61" s="278"/>
      <c r="RAC61" s="278"/>
      <c r="RAD61" s="278"/>
      <c r="RAE61" s="278"/>
      <c r="RAF61" s="278"/>
      <c r="RAG61" s="278"/>
      <c r="RAH61" s="278"/>
      <c r="RAI61" s="278"/>
      <c r="RAJ61" s="278"/>
      <c r="RAK61" s="278"/>
      <c r="RAL61" s="278"/>
      <c r="RAM61" s="278"/>
      <c r="RAN61" s="278"/>
      <c r="RAO61" s="278"/>
      <c r="RAP61" s="278"/>
      <c r="RAQ61" s="278"/>
      <c r="RAR61" s="278"/>
      <c r="RAS61" s="278"/>
      <c r="RAT61" s="278"/>
      <c r="RAU61" s="278"/>
      <c r="RAV61" s="278"/>
      <c r="RAW61" s="278"/>
      <c r="RAX61" s="278"/>
      <c r="RAY61" s="278"/>
      <c r="RAZ61" s="278"/>
      <c r="RBA61" s="278"/>
      <c r="RBB61" s="278"/>
      <c r="RBC61" s="278"/>
      <c r="RBD61" s="278"/>
      <c r="RBE61" s="278"/>
      <c r="RBF61" s="278"/>
      <c r="RBG61" s="278"/>
      <c r="RBH61" s="278"/>
      <c r="RBI61" s="278"/>
      <c r="RBJ61" s="278"/>
      <c r="RBK61" s="278"/>
      <c r="RBL61" s="278"/>
      <c r="RBM61" s="278"/>
      <c r="RBN61" s="278"/>
      <c r="RBO61" s="278"/>
      <c r="RBP61" s="278"/>
      <c r="RBQ61" s="278"/>
      <c r="RBR61" s="278"/>
      <c r="RBS61" s="278"/>
      <c r="RBT61" s="278"/>
      <c r="RBU61" s="278"/>
      <c r="RBV61" s="278"/>
      <c r="RBW61" s="278"/>
      <c r="RBX61" s="278"/>
      <c r="RBY61" s="278"/>
      <c r="RBZ61" s="278"/>
      <c r="RCA61" s="278"/>
      <c r="RCB61" s="278"/>
      <c r="RCC61" s="278"/>
      <c r="RCD61" s="278"/>
      <c r="RCE61" s="278"/>
      <c r="RCF61" s="278"/>
      <c r="RCG61" s="278"/>
      <c r="RCH61" s="278"/>
      <c r="RCI61" s="278"/>
      <c r="RCJ61" s="278"/>
      <c r="RCK61" s="278"/>
      <c r="RCL61" s="278"/>
      <c r="RCM61" s="278"/>
      <c r="RCN61" s="278"/>
      <c r="RCO61" s="278"/>
      <c r="RCP61" s="278"/>
      <c r="RCQ61" s="278"/>
      <c r="RCR61" s="278"/>
      <c r="RCS61" s="278"/>
      <c r="RCT61" s="278"/>
      <c r="RCU61" s="278"/>
      <c r="RCV61" s="278"/>
      <c r="RCW61" s="278"/>
      <c r="RCX61" s="278"/>
      <c r="RCY61" s="278"/>
      <c r="RCZ61" s="278"/>
      <c r="RDA61" s="278"/>
      <c r="RDB61" s="278"/>
      <c r="RDC61" s="278"/>
      <c r="RDD61" s="278"/>
      <c r="RDE61" s="278"/>
      <c r="RDF61" s="278"/>
      <c r="RDG61" s="278"/>
      <c r="RDH61" s="278"/>
      <c r="RDI61" s="278"/>
      <c r="RDJ61" s="278"/>
      <c r="RDK61" s="278"/>
      <c r="RDL61" s="278"/>
      <c r="RDM61" s="278"/>
      <c r="RDN61" s="278"/>
      <c r="RDO61" s="278"/>
      <c r="RDP61" s="278"/>
      <c r="RDQ61" s="278"/>
      <c r="RDR61" s="278"/>
      <c r="RDS61" s="278"/>
      <c r="RDT61" s="278"/>
      <c r="RDU61" s="278"/>
      <c r="RDV61" s="278"/>
      <c r="RDW61" s="278"/>
      <c r="RDX61" s="278"/>
      <c r="RDY61" s="278"/>
      <c r="RDZ61" s="278"/>
      <c r="REA61" s="278"/>
      <c r="REB61" s="278"/>
      <c r="REC61" s="278"/>
      <c r="RED61" s="278"/>
      <c r="REE61" s="278"/>
      <c r="REF61" s="278"/>
      <c r="REG61" s="278"/>
      <c r="REH61" s="278"/>
      <c r="REI61" s="278"/>
      <c r="REJ61" s="278"/>
      <c r="REK61" s="278"/>
      <c r="REL61" s="278"/>
      <c r="REM61" s="278"/>
      <c r="REN61" s="278"/>
      <c r="REO61" s="278"/>
      <c r="REP61" s="278"/>
      <c r="REQ61" s="278"/>
      <c r="RER61" s="278"/>
      <c r="RES61" s="278"/>
      <c r="RET61" s="278"/>
      <c r="REU61" s="278"/>
      <c r="REV61" s="278"/>
      <c r="REW61" s="278"/>
      <c r="REX61" s="278"/>
      <c r="REY61" s="278"/>
      <c r="REZ61" s="278"/>
      <c r="RFA61" s="278"/>
      <c r="RFB61" s="278"/>
      <c r="RFC61" s="278"/>
      <c r="RFD61" s="278"/>
      <c r="RFE61" s="278"/>
      <c r="RFF61" s="278"/>
      <c r="RFG61" s="278"/>
      <c r="RFH61" s="278"/>
      <c r="RFI61" s="278"/>
      <c r="RFJ61" s="278"/>
      <c r="RFK61" s="278"/>
      <c r="RFL61" s="278"/>
      <c r="RFM61" s="278"/>
      <c r="RFN61" s="278"/>
      <c r="RFO61" s="278"/>
      <c r="RFP61" s="278"/>
      <c r="RFQ61" s="278"/>
      <c r="RFR61" s="278"/>
      <c r="RFS61" s="278"/>
      <c r="RFT61" s="278"/>
      <c r="RFU61" s="278"/>
      <c r="RFV61" s="278"/>
      <c r="RFW61" s="278"/>
      <c r="RFX61" s="278"/>
      <c r="RFY61" s="278"/>
      <c r="RFZ61" s="278"/>
      <c r="RGA61" s="278"/>
      <c r="RGB61" s="278"/>
      <c r="RGC61" s="278"/>
      <c r="RGD61" s="278"/>
      <c r="RGE61" s="278"/>
      <c r="RGF61" s="278"/>
      <c r="RGG61" s="278"/>
      <c r="RGH61" s="278"/>
      <c r="RGI61" s="278"/>
      <c r="RGJ61" s="278"/>
      <c r="RGK61" s="278"/>
      <c r="RGL61" s="278"/>
      <c r="RGM61" s="278"/>
      <c r="RGN61" s="278"/>
      <c r="RGO61" s="278"/>
      <c r="RGP61" s="278"/>
      <c r="RGQ61" s="278"/>
      <c r="RGR61" s="278"/>
      <c r="RGS61" s="278"/>
      <c r="RGT61" s="278"/>
      <c r="RGU61" s="278"/>
      <c r="RGV61" s="278"/>
      <c r="RGW61" s="278"/>
      <c r="RGX61" s="278"/>
      <c r="RGY61" s="278"/>
      <c r="RGZ61" s="278"/>
      <c r="RHA61" s="278"/>
      <c r="RHB61" s="278"/>
      <c r="RHC61" s="278"/>
      <c r="RHD61" s="278"/>
      <c r="RHE61" s="278"/>
      <c r="RHF61" s="278"/>
      <c r="RHG61" s="278"/>
      <c r="RHH61" s="278"/>
      <c r="RHI61" s="278"/>
      <c r="RHJ61" s="278"/>
      <c r="RHK61" s="278"/>
      <c r="RHL61" s="278"/>
      <c r="RHM61" s="278"/>
      <c r="RHN61" s="278"/>
      <c r="RHO61" s="278"/>
      <c r="RHP61" s="278"/>
      <c r="RHQ61" s="278"/>
      <c r="RHR61" s="278"/>
      <c r="RHS61" s="278"/>
      <c r="RHT61" s="278"/>
      <c r="RHU61" s="278"/>
      <c r="RHV61" s="278"/>
      <c r="RHW61" s="278"/>
      <c r="RHX61" s="278"/>
      <c r="RHY61" s="278"/>
      <c r="RHZ61" s="278"/>
      <c r="RIA61" s="278"/>
      <c r="RIB61" s="278"/>
      <c r="RIC61" s="278"/>
      <c r="RID61" s="278"/>
      <c r="RIE61" s="278"/>
      <c r="RIF61" s="278"/>
      <c r="RIG61" s="278"/>
      <c r="RIH61" s="278"/>
      <c r="RII61" s="278"/>
      <c r="RIJ61" s="278"/>
      <c r="RIK61" s="278"/>
      <c r="RIL61" s="278"/>
      <c r="RIM61" s="278"/>
      <c r="RIN61" s="278"/>
      <c r="RIO61" s="278"/>
      <c r="RIP61" s="278"/>
      <c r="RIQ61" s="278"/>
      <c r="RIR61" s="278"/>
      <c r="RIS61" s="278"/>
      <c r="RIT61" s="278"/>
      <c r="RIU61" s="278"/>
      <c r="RIV61" s="278"/>
      <c r="RIW61" s="278"/>
      <c r="RIX61" s="278"/>
      <c r="RIY61" s="278"/>
      <c r="RIZ61" s="278"/>
      <c r="RJA61" s="278"/>
      <c r="RJB61" s="278"/>
      <c r="RJC61" s="278"/>
      <c r="RJD61" s="278"/>
      <c r="RJE61" s="278"/>
      <c r="RJF61" s="278"/>
      <c r="RJG61" s="278"/>
      <c r="RJH61" s="278"/>
      <c r="RJI61" s="278"/>
      <c r="RJJ61" s="278"/>
      <c r="RJK61" s="278"/>
      <c r="RJL61" s="278"/>
      <c r="RJM61" s="278"/>
      <c r="RJN61" s="278"/>
      <c r="RJO61" s="278"/>
      <c r="RJP61" s="278"/>
      <c r="RJQ61" s="278"/>
      <c r="RJR61" s="278"/>
      <c r="RJS61" s="278"/>
      <c r="RJT61" s="278"/>
      <c r="RJU61" s="278"/>
      <c r="RJV61" s="278"/>
      <c r="RJW61" s="278"/>
      <c r="RJX61" s="278"/>
      <c r="RJY61" s="278"/>
      <c r="RJZ61" s="278"/>
      <c r="RKA61" s="278"/>
      <c r="RKB61" s="278"/>
      <c r="RKC61" s="278"/>
      <c r="RKD61" s="278"/>
      <c r="RKE61" s="278"/>
      <c r="RKF61" s="278"/>
      <c r="RKG61" s="278"/>
      <c r="RKH61" s="278"/>
      <c r="RKI61" s="278"/>
      <c r="RKJ61" s="278"/>
      <c r="RKK61" s="278"/>
      <c r="RKL61" s="278"/>
      <c r="RKM61" s="278"/>
      <c r="RKN61" s="278"/>
      <c r="RKO61" s="278"/>
      <c r="RKP61" s="278"/>
      <c r="RKQ61" s="278"/>
      <c r="RKR61" s="278"/>
      <c r="RKS61" s="278"/>
      <c r="RKT61" s="278"/>
      <c r="RKU61" s="278"/>
      <c r="RKV61" s="278"/>
      <c r="RKW61" s="278"/>
      <c r="RKX61" s="278"/>
      <c r="RKY61" s="278"/>
      <c r="RKZ61" s="278"/>
      <c r="RLA61" s="278"/>
      <c r="RLB61" s="278"/>
      <c r="RLC61" s="278"/>
      <c r="RLD61" s="278"/>
      <c r="RLE61" s="278"/>
      <c r="RLF61" s="278"/>
      <c r="RLG61" s="278"/>
      <c r="RLH61" s="278"/>
      <c r="RLI61" s="278"/>
      <c r="RLJ61" s="278"/>
      <c r="RLK61" s="278"/>
      <c r="RLL61" s="278"/>
      <c r="RLM61" s="278"/>
      <c r="RLN61" s="278"/>
      <c r="RLO61" s="278"/>
      <c r="RLP61" s="278"/>
      <c r="RLQ61" s="278"/>
      <c r="RLR61" s="278"/>
      <c r="RLS61" s="278"/>
      <c r="RLT61" s="278"/>
      <c r="RLU61" s="278"/>
      <c r="RLV61" s="278"/>
      <c r="RLW61" s="278"/>
      <c r="RLX61" s="278"/>
      <c r="RLY61" s="278"/>
      <c r="RLZ61" s="278"/>
      <c r="RMA61" s="278"/>
      <c r="RMB61" s="278"/>
      <c r="RMC61" s="278"/>
      <c r="RMD61" s="278"/>
      <c r="RME61" s="278"/>
      <c r="RMF61" s="278"/>
      <c r="RMG61" s="278"/>
      <c r="RMH61" s="278"/>
      <c r="RMI61" s="278"/>
      <c r="RMJ61" s="278"/>
      <c r="RMK61" s="278"/>
      <c r="RML61" s="278"/>
      <c r="RMM61" s="278"/>
      <c r="RMN61" s="278"/>
      <c r="RMO61" s="278"/>
      <c r="RMP61" s="278"/>
      <c r="RMQ61" s="278"/>
      <c r="RMR61" s="278"/>
      <c r="RMS61" s="278"/>
      <c r="RMT61" s="278"/>
      <c r="RMU61" s="278"/>
      <c r="RMV61" s="278"/>
      <c r="RMW61" s="278"/>
      <c r="RMX61" s="278"/>
      <c r="RMY61" s="278"/>
      <c r="RMZ61" s="278"/>
      <c r="RNA61" s="278"/>
      <c r="RNB61" s="278"/>
      <c r="RNC61" s="278"/>
      <c r="RND61" s="278"/>
      <c r="RNE61" s="278"/>
      <c r="RNF61" s="278"/>
      <c r="RNG61" s="278"/>
      <c r="RNH61" s="278"/>
      <c r="RNI61" s="278"/>
      <c r="RNJ61" s="278"/>
      <c r="RNK61" s="278"/>
      <c r="RNL61" s="278"/>
      <c r="RNM61" s="278"/>
      <c r="RNN61" s="278"/>
      <c r="RNO61" s="278"/>
      <c r="RNP61" s="278"/>
      <c r="RNQ61" s="278"/>
      <c r="RNR61" s="278"/>
      <c r="RNS61" s="278"/>
      <c r="RNT61" s="278"/>
      <c r="RNU61" s="278"/>
      <c r="RNV61" s="278"/>
      <c r="RNW61" s="278"/>
      <c r="RNX61" s="278"/>
      <c r="RNY61" s="278"/>
      <c r="RNZ61" s="278"/>
      <c r="ROA61" s="278"/>
      <c r="ROB61" s="278"/>
      <c r="ROC61" s="278"/>
      <c r="ROD61" s="278"/>
      <c r="ROE61" s="278"/>
      <c r="ROF61" s="278"/>
      <c r="ROG61" s="278"/>
      <c r="ROH61" s="278"/>
      <c r="ROI61" s="278"/>
      <c r="ROJ61" s="278"/>
      <c r="ROK61" s="278"/>
      <c r="ROL61" s="278"/>
      <c r="ROM61" s="278"/>
      <c r="RON61" s="278"/>
      <c r="ROO61" s="278"/>
      <c r="ROP61" s="278"/>
      <c r="ROQ61" s="278"/>
      <c r="ROR61" s="278"/>
      <c r="ROS61" s="278"/>
      <c r="ROT61" s="278"/>
      <c r="ROU61" s="278"/>
      <c r="ROV61" s="278"/>
      <c r="ROW61" s="278"/>
      <c r="ROX61" s="278"/>
      <c r="ROY61" s="278"/>
      <c r="ROZ61" s="278"/>
      <c r="RPA61" s="278"/>
      <c r="RPB61" s="278"/>
      <c r="RPC61" s="278"/>
      <c r="RPD61" s="278"/>
      <c r="RPE61" s="278"/>
      <c r="RPF61" s="278"/>
      <c r="RPG61" s="278"/>
      <c r="RPH61" s="278"/>
      <c r="RPI61" s="278"/>
      <c r="RPJ61" s="278"/>
      <c r="RPK61" s="278"/>
      <c r="RPL61" s="278"/>
      <c r="RPM61" s="278"/>
      <c r="RPN61" s="278"/>
      <c r="RPO61" s="278"/>
      <c r="RPP61" s="278"/>
      <c r="RPQ61" s="278"/>
      <c r="RPR61" s="278"/>
      <c r="RPS61" s="278"/>
      <c r="RPT61" s="278"/>
      <c r="RPU61" s="278"/>
      <c r="RPV61" s="278"/>
      <c r="RPW61" s="278"/>
      <c r="RPX61" s="278"/>
      <c r="RPY61" s="278"/>
      <c r="RPZ61" s="278"/>
      <c r="RQA61" s="278"/>
      <c r="RQB61" s="278"/>
      <c r="RQC61" s="278"/>
      <c r="RQD61" s="278"/>
      <c r="RQE61" s="278"/>
      <c r="RQF61" s="278"/>
      <c r="RQG61" s="278"/>
      <c r="RQH61" s="278"/>
      <c r="RQI61" s="278"/>
      <c r="RQJ61" s="278"/>
      <c r="RQK61" s="278"/>
      <c r="RQL61" s="278"/>
      <c r="RQM61" s="278"/>
      <c r="RQN61" s="278"/>
      <c r="RQO61" s="278"/>
      <c r="RQP61" s="278"/>
      <c r="RQQ61" s="278"/>
      <c r="RQR61" s="278"/>
      <c r="RQS61" s="278"/>
      <c r="RQT61" s="278"/>
      <c r="RQU61" s="278"/>
      <c r="RQV61" s="278"/>
      <c r="RQW61" s="278"/>
      <c r="RQX61" s="278"/>
      <c r="RQY61" s="278"/>
      <c r="RQZ61" s="278"/>
      <c r="RRA61" s="278"/>
      <c r="RRB61" s="278"/>
      <c r="RRC61" s="278"/>
      <c r="RRD61" s="278"/>
      <c r="RRE61" s="278"/>
      <c r="RRF61" s="278"/>
      <c r="RRG61" s="278"/>
      <c r="RRH61" s="278"/>
      <c r="RRI61" s="278"/>
      <c r="RRJ61" s="278"/>
      <c r="RRK61" s="278"/>
      <c r="RRL61" s="278"/>
      <c r="RRM61" s="278"/>
      <c r="RRN61" s="278"/>
      <c r="RRO61" s="278"/>
      <c r="RRP61" s="278"/>
      <c r="RRQ61" s="278"/>
      <c r="RRR61" s="278"/>
      <c r="RRS61" s="278"/>
      <c r="RRT61" s="278"/>
      <c r="RRU61" s="278"/>
      <c r="RRV61" s="278"/>
      <c r="RRW61" s="278"/>
      <c r="RRX61" s="278"/>
      <c r="RRY61" s="278"/>
      <c r="RRZ61" s="278"/>
      <c r="RSA61" s="278"/>
      <c r="RSB61" s="278"/>
      <c r="RSC61" s="278"/>
      <c r="RSD61" s="278"/>
      <c r="RSE61" s="278"/>
      <c r="RSF61" s="278"/>
      <c r="RSG61" s="278"/>
      <c r="RSH61" s="278"/>
      <c r="RSI61" s="278"/>
      <c r="RSJ61" s="278"/>
      <c r="RSK61" s="278"/>
      <c r="RSL61" s="278"/>
      <c r="RSM61" s="278"/>
      <c r="RSN61" s="278"/>
      <c r="RSO61" s="278"/>
      <c r="RSP61" s="278"/>
      <c r="RSQ61" s="278"/>
      <c r="RSR61" s="278"/>
      <c r="RSS61" s="278"/>
      <c r="RST61" s="278"/>
      <c r="RSU61" s="278"/>
      <c r="RSV61" s="278"/>
      <c r="RSW61" s="278"/>
      <c r="RSX61" s="278"/>
      <c r="RSY61" s="278"/>
      <c r="RSZ61" s="278"/>
      <c r="RTA61" s="278"/>
      <c r="RTB61" s="278"/>
      <c r="RTC61" s="278"/>
      <c r="RTD61" s="278"/>
      <c r="RTE61" s="278"/>
      <c r="RTF61" s="278"/>
      <c r="RTG61" s="278"/>
      <c r="RTH61" s="278"/>
      <c r="RTI61" s="278"/>
      <c r="RTJ61" s="278"/>
      <c r="RTK61" s="278"/>
      <c r="RTL61" s="278"/>
      <c r="RTM61" s="278"/>
      <c r="RTN61" s="278"/>
      <c r="RTO61" s="278"/>
      <c r="RTP61" s="278"/>
      <c r="RTQ61" s="278"/>
      <c r="RTR61" s="278"/>
      <c r="RTS61" s="278"/>
      <c r="RTT61" s="278"/>
      <c r="RTU61" s="278"/>
      <c r="RTV61" s="278"/>
      <c r="RTW61" s="278"/>
      <c r="RTX61" s="278"/>
      <c r="RTY61" s="278"/>
      <c r="RTZ61" s="278"/>
      <c r="RUA61" s="278"/>
      <c r="RUB61" s="278"/>
      <c r="RUC61" s="278"/>
      <c r="RUD61" s="278"/>
      <c r="RUE61" s="278"/>
      <c r="RUF61" s="278"/>
      <c r="RUG61" s="278"/>
      <c r="RUH61" s="278"/>
      <c r="RUI61" s="278"/>
      <c r="RUJ61" s="278"/>
      <c r="RUK61" s="278"/>
      <c r="RUL61" s="278"/>
      <c r="RUM61" s="278"/>
      <c r="RUN61" s="278"/>
      <c r="RUO61" s="278"/>
      <c r="RUP61" s="278"/>
      <c r="RUQ61" s="278"/>
      <c r="RUR61" s="278"/>
      <c r="RUS61" s="278"/>
      <c r="RUT61" s="278"/>
      <c r="RUU61" s="278"/>
      <c r="RUV61" s="278"/>
      <c r="RUW61" s="278"/>
      <c r="RUX61" s="278"/>
      <c r="RUY61" s="278"/>
      <c r="RUZ61" s="278"/>
      <c r="RVA61" s="278"/>
      <c r="RVB61" s="278"/>
      <c r="RVC61" s="278"/>
      <c r="RVD61" s="278"/>
      <c r="RVE61" s="278"/>
      <c r="RVF61" s="278"/>
      <c r="RVG61" s="278"/>
      <c r="RVH61" s="278"/>
      <c r="RVI61" s="278"/>
      <c r="RVJ61" s="278"/>
      <c r="RVK61" s="278"/>
      <c r="RVL61" s="278"/>
      <c r="RVM61" s="278"/>
      <c r="RVN61" s="278"/>
      <c r="RVO61" s="278"/>
      <c r="RVP61" s="278"/>
      <c r="RVQ61" s="278"/>
      <c r="RVR61" s="278"/>
      <c r="RVS61" s="278"/>
      <c r="RVT61" s="278"/>
      <c r="RVU61" s="278"/>
      <c r="RVV61" s="278"/>
      <c r="RVW61" s="278"/>
      <c r="RVX61" s="278"/>
      <c r="RVY61" s="278"/>
      <c r="RVZ61" s="278"/>
      <c r="RWA61" s="278"/>
      <c r="RWB61" s="278"/>
      <c r="RWC61" s="278"/>
      <c r="RWD61" s="278"/>
      <c r="RWE61" s="278"/>
      <c r="RWF61" s="278"/>
      <c r="RWG61" s="278"/>
      <c r="RWH61" s="278"/>
      <c r="RWI61" s="278"/>
      <c r="RWJ61" s="278"/>
      <c r="RWK61" s="278"/>
      <c r="RWL61" s="278"/>
      <c r="RWM61" s="278"/>
      <c r="RWN61" s="278"/>
      <c r="RWO61" s="278"/>
      <c r="RWP61" s="278"/>
      <c r="RWQ61" s="278"/>
      <c r="RWR61" s="278"/>
      <c r="RWS61" s="278"/>
      <c r="RWT61" s="278"/>
      <c r="RWU61" s="278"/>
      <c r="RWV61" s="278"/>
      <c r="RWW61" s="278"/>
      <c r="RWX61" s="278"/>
      <c r="RWY61" s="278"/>
      <c r="RWZ61" s="278"/>
      <c r="RXA61" s="278"/>
      <c r="RXB61" s="278"/>
      <c r="RXC61" s="278"/>
      <c r="RXD61" s="278"/>
      <c r="RXE61" s="278"/>
      <c r="RXF61" s="278"/>
      <c r="RXG61" s="278"/>
      <c r="RXH61" s="278"/>
      <c r="RXI61" s="278"/>
      <c r="RXJ61" s="278"/>
      <c r="RXK61" s="278"/>
      <c r="RXL61" s="278"/>
      <c r="RXM61" s="278"/>
      <c r="RXN61" s="278"/>
      <c r="RXO61" s="278"/>
      <c r="RXP61" s="278"/>
      <c r="RXQ61" s="278"/>
      <c r="RXR61" s="278"/>
      <c r="RXS61" s="278"/>
      <c r="RXT61" s="278"/>
      <c r="RXU61" s="278"/>
      <c r="RXV61" s="278"/>
      <c r="RXW61" s="278"/>
      <c r="RXX61" s="278"/>
      <c r="RXY61" s="278"/>
      <c r="RXZ61" s="278"/>
      <c r="RYA61" s="278"/>
      <c r="RYB61" s="278"/>
      <c r="RYC61" s="278"/>
      <c r="RYD61" s="278"/>
      <c r="RYE61" s="278"/>
      <c r="RYF61" s="278"/>
      <c r="RYG61" s="278"/>
      <c r="RYH61" s="278"/>
      <c r="RYI61" s="278"/>
      <c r="RYJ61" s="278"/>
      <c r="RYK61" s="278"/>
      <c r="RYL61" s="278"/>
      <c r="RYM61" s="278"/>
      <c r="RYN61" s="278"/>
      <c r="RYO61" s="278"/>
      <c r="RYP61" s="278"/>
      <c r="RYQ61" s="278"/>
      <c r="RYR61" s="278"/>
      <c r="RYS61" s="278"/>
      <c r="RYT61" s="278"/>
      <c r="RYU61" s="278"/>
      <c r="RYV61" s="278"/>
      <c r="RYW61" s="278"/>
      <c r="RYX61" s="278"/>
      <c r="RYY61" s="278"/>
      <c r="RYZ61" s="278"/>
      <c r="RZA61" s="278"/>
      <c r="RZB61" s="278"/>
      <c r="RZC61" s="278"/>
      <c r="RZD61" s="278"/>
      <c r="RZE61" s="278"/>
      <c r="RZF61" s="278"/>
      <c r="RZG61" s="278"/>
      <c r="RZH61" s="278"/>
      <c r="RZI61" s="278"/>
      <c r="RZJ61" s="278"/>
      <c r="RZK61" s="278"/>
      <c r="RZL61" s="278"/>
      <c r="RZM61" s="278"/>
      <c r="RZN61" s="278"/>
      <c r="RZO61" s="278"/>
      <c r="RZP61" s="278"/>
      <c r="RZQ61" s="278"/>
      <c r="RZR61" s="278"/>
      <c r="RZS61" s="278"/>
      <c r="RZT61" s="278"/>
      <c r="RZU61" s="278"/>
      <c r="RZV61" s="278"/>
      <c r="RZW61" s="278"/>
      <c r="RZX61" s="278"/>
      <c r="RZY61" s="278"/>
      <c r="RZZ61" s="278"/>
      <c r="SAA61" s="278"/>
      <c r="SAB61" s="278"/>
      <c r="SAC61" s="278"/>
      <c r="SAD61" s="278"/>
      <c r="SAE61" s="278"/>
      <c r="SAF61" s="278"/>
      <c r="SAG61" s="278"/>
      <c r="SAH61" s="278"/>
      <c r="SAI61" s="278"/>
      <c r="SAJ61" s="278"/>
      <c r="SAK61" s="278"/>
      <c r="SAL61" s="278"/>
      <c r="SAM61" s="278"/>
      <c r="SAN61" s="278"/>
      <c r="SAO61" s="278"/>
      <c r="SAP61" s="278"/>
      <c r="SAQ61" s="278"/>
      <c r="SAR61" s="278"/>
      <c r="SAS61" s="278"/>
      <c r="SAT61" s="278"/>
      <c r="SAU61" s="278"/>
      <c r="SAV61" s="278"/>
      <c r="SAW61" s="278"/>
      <c r="SAX61" s="278"/>
      <c r="SAY61" s="278"/>
      <c r="SAZ61" s="278"/>
      <c r="SBA61" s="278"/>
      <c r="SBB61" s="278"/>
      <c r="SBC61" s="278"/>
      <c r="SBD61" s="278"/>
      <c r="SBE61" s="278"/>
      <c r="SBF61" s="278"/>
      <c r="SBG61" s="278"/>
      <c r="SBH61" s="278"/>
      <c r="SBI61" s="278"/>
      <c r="SBJ61" s="278"/>
      <c r="SBK61" s="278"/>
      <c r="SBL61" s="278"/>
      <c r="SBM61" s="278"/>
      <c r="SBN61" s="278"/>
      <c r="SBO61" s="278"/>
      <c r="SBP61" s="278"/>
      <c r="SBQ61" s="278"/>
      <c r="SBR61" s="278"/>
      <c r="SBS61" s="278"/>
      <c r="SBT61" s="278"/>
      <c r="SBU61" s="278"/>
      <c r="SBV61" s="278"/>
      <c r="SBW61" s="278"/>
      <c r="SBX61" s="278"/>
      <c r="SBY61" s="278"/>
      <c r="SBZ61" s="278"/>
      <c r="SCA61" s="278"/>
      <c r="SCB61" s="278"/>
      <c r="SCC61" s="278"/>
      <c r="SCD61" s="278"/>
      <c r="SCE61" s="278"/>
      <c r="SCF61" s="278"/>
      <c r="SCG61" s="278"/>
      <c r="SCH61" s="278"/>
      <c r="SCI61" s="278"/>
      <c r="SCJ61" s="278"/>
      <c r="SCK61" s="278"/>
      <c r="SCL61" s="278"/>
      <c r="SCM61" s="278"/>
      <c r="SCN61" s="278"/>
      <c r="SCO61" s="278"/>
      <c r="SCP61" s="278"/>
      <c r="SCQ61" s="278"/>
      <c r="SCR61" s="278"/>
      <c r="SCS61" s="278"/>
      <c r="SCT61" s="278"/>
      <c r="SCU61" s="278"/>
      <c r="SCV61" s="278"/>
      <c r="SCW61" s="278"/>
      <c r="SCX61" s="278"/>
      <c r="SCY61" s="278"/>
      <c r="SCZ61" s="278"/>
      <c r="SDA61" s="278"/>
      <c r="SDB61" s="278"/>
      <c r="SDC61" s="278"/>
      <c r="SDD61" s="278"/>
      <c r="SDE61" s="278"/>
      <c r="SDF61" s="278"/>
      <c r="SDG61" s="278"/>
      <c r="SDH61" s="278"/>
      <c r="SDI61" s="278"/>
      <c r="SDJ61" s="278"/>
      <c r="SDK61" s="278"/>
      <c r="SDL61" s="278"/>
      <c r="SDM61" s="278"/>
      <c r="SDN61" s="278"/>
      <c r="SDO61" s="278"/>
      <c r="SDP61" s="278"/>
      <c r="SDQ61" s="278"/>
      <c r="SDR61" s="278"/>
      <c r="SDS61" s="278"/>
      <c r="SDT61" s="278"/>
      <c r="SDU61" s="278"/>
      <c r="SDV61" s="278"/>
      <c r="SDW61" s="278"/>
      <c r="SDX61" s="278"/>
      <c r="SDY61" s="278"/>
      <c r="SDZ61" s="278"/>
      <c r="SEA61" s="278"/>
      <c r="SEB61" s="278"/>
      <c r="SEC61" s="278"/>
      <c r="SED61" s="278"/>
      <c r="SEE61" s="278"/>
      <c r="SEF61" s="278"/>
      <c r="SEG61" s="278"/>
      <c r="SEH61" s="278"/>
      <c r="SEI61" s="278"/>
      <c r="SEJ61" s="278"/>
      <c r="SEK61" s="278"/>
      <c r="SEL61" s="278"/>
      <c r="SEM61" s="278"/>
      <c r="SEN61" s="278"/>
      <c r="SEO61" s="278"/>
      <c r="SEP61" s="278"/>
      <c r="SEQ61" s="278"/>
      <c r="SER61" s="278"/>
      <c r="SES61" s="278"/>
      <c r="SET61" s="278"/>
      <c r="SEU61" s="278"/>
      <c r="SEV61" s="278"/>
      <c r="SEW61" s="278"/>
      <c r="SEX61" s="278"/>
      <c r="SEY61" s="278"/>
      <c r="SEZ61" s="278"/>
      <c r="SFA61" s="278"/>
      <c r="SFB61" s="278"/>
      <c r="SFC61" s="278"/>
      <c r="SFD61" s="278"/>
      <c r="SFE61" s="278"/>
      <c r="SFF61" s="278"/>
      <c r="SFG61" s="278"/>
      <c r="SFH61" s="278"/>
      <c r="SFI61" s="278"/>
      <c r="SFJ61" s="278"/>
      <c r="SFK61" s="278"/>
      <c r="SFL61" s="278"/>
      <c r="SFM61" s="278"/>
      <c r="SFN61" s="278"/>
      <c r="SFO61" s="278"/>
      <c r="SFP61" s="278"/>
      <c r="SFQ61" s="278"/>
      <c r="SFR61" s="278"/>
      <c r="SFS61" s="278"/>
      <c r="SFT61" s="278"/>
      <c r="SFU61" s="278"/>
      <c r="SFV61" s="278"/>
      <c r="SFW61" s="278"/>
      <c r="SFX61" s="278"/>
      <c r="SFY61" s="278"/>
      <c r="SFZ61" s="278"/>
      <c r="SGA61" s="278"/>
      <c r="SGB61" s="278"/>
      <c r="SGC61" s="278"/>
      <c r="SGD61" s="278"/>
      <c r="SGE61" s="278"/>
      <c r="SGF61" s="278"/>
      <c r="SGG61" s="278"/>
      <c r="SGH61" s="278"/>
      <c r="SGI61" s="278"/>
      <c r="SGJ61" s="278"/>
      <c r="SGK61" s="278"/>
      <c r="SGL61" s="278"/>
      <c r="SGM61" s="278"/>
      <c r="SGN61" s="278"/>
      <c r="SGO61" s="278"/>
      <c r="SGP61" s="278"/>
      <c r="SGQ61" s="278"/>
      <c r="SGR61" s="278"/>
      <c r="SGS61" s="278"/>
      <c r="SGT61" s="278"/>
      <c r="SGU61" s="278"/>
      <c r="SGV61" s="278"/>
      <c r="SGW61" s="278"/>
      <c r="SGX61" s="278"/>
      <c r="SGY61" s="278"/>
      <c r="SGZ61" s="278"/>
      <c r="SHA61" s="278"/>
      <c r="SHB61" s="278"/>
      <c r="SHC61" s="278"/>
      <c r="SHD61" s="278"/>
      <c r="SHE61" s="278"/>
      <c r="SHF61" s="278"/>
      <c r="SHG61" s="278"/>
      <c r="SHH61" s="278"/>
      <c r="SHI61" s="278"/>
      <c r="SHJ61" s="278"/>
      <c r="SHK61" s="278"/>
      <c r="SHL61" s="278"/>
      <c r="SHM61" s="278"/>
      <c r="SHN61" s="278"/>
      <c r="SHO61" s="278"/>
      <c r="SHP61" s="278"/>
      <c r="SHQ61" s="278"/>
      <c r="SHR61" s="278"/>
      <c r="SHS61" s="278"/>
      <c r="SHT61" s="278"/>
      <c r="SHU61" s="278"/>
      <c r="SHV61" s="278"/>
      <c r="SHW61" s="278"/>
      <c r="SHX61" s="278"/>
      <c r="SHY61" s="278"/>
      <c r="SHZ61" s="278"/>
      <c r="SIA61" s="278"/>
      <c r="SIB61" s="278"/>
      <c r="SIC61" s="278"/>
      <c r="SID61" s="278"/>
      <c r="SIE61" s="278"/>
      <c r="SIF61" s="278"/>
      <c r="SIG61" s="278"/>
      <c r="SIH61" s="278"/>
      <c r="SII61" s="278"/>
      <c r="SIJ61" s="278"/>
      <c r="SIK61" s="278"/>
      <c r="SIL61" s="278"/>
      <c r="SIM61" s="278"/>
      <c r="SIN61" s="278"/>
      <c r="SIO61" s="278"/>
      <c r="SIP61" s="278"/>
      <c r="SIQ61" s="278"/>
      <c r="SIR61" s="278"/>
      <c r="SIS61" s="278"/>
      <c r="SIT61" s="278"/>
      <c r="SIU61" s="278"/>
      <c r="SIV61" s="278"/>
      <c r="SIW61" s="278"/>
      <c r="SIX61" s="278"/>
      <c r="SIY61" s="278"/>
      <c r="SIZ61" s="278"/>
      <c r="SJA61" s="278"/>
      <c r="SJB61" s="278"/>
      <c r="SJC61" s="278"/>
      <c r="SJD61" s="278"/>
      <c r="SJE61" s="278"/>
      <c r="SJF61" s="278"/>
      <c r="SJG61" s="278"/>
      <c r="SJH61" s="278"/>
      <c r="SJI61" s="278"/>
      <c r="SJJ61" s="278"/>
      <c r="SJK61" s="278"/>
      <c r="SJL61" s="278"/>
      <c r="SJM61" s="278"/>
      <c r="SJN61" s="278"/>
      <c r="SJO61" s="278"/>
      <c r="SJP61" s="278"/>
      <c r="SJQ61" s="278"/>
      <c r="SJR61" s="278"/>
      <c r="SJS61" s="278"/>
      <c r="SJT61" s="278"/>
      <c r="SJU61" s="278"/>
      <c r="SJV61" s="278"/>
      <c r="SJW61" s="278"/>
      <c r="SJX61" s="278"/>
      <c r="SJY61" s="278"/>
      <c r="SJZ61" s="278"/>
      <c r="SKA61" s="278"/>
      <c r="SKB61" s="278"/>
      <c r="SKC61" s="278"/>
      <c r="SKD61" s="278"/>
      <c r="SKE61" s="278"/>
      <c r="SKF61" s="278"/>
      <c r="SKG61" s="278"/>
      <c r="SKH61" s="278"/>
      <c r="SKI61" s="278"/>
      <c r="SKJ61" s="278"/>
      <c r="SKK61" s="278"/>
      <c r="SKL61" s="278"/>
      <c r="SKM61" s="278"/>
      <c r="SKN61" s="278"/>
      <c r="SKO61" s="278"/>
      <c r="SKP61" s="278"/>
      <c r="SKQ61" s="278"/>
      <c r="SKR61" s="278"/>
      <c r="SKS61" s="278"/>
      <c r="SKT61" s="278"/>
      <c r="SKU61" s="278"/>
      <c r="SKV61" s="278"/>
      <c r="SKW61" s="278"/>
      <c r="SKX61" s="278"/>
      <c r="SKY61" s="278"/>
      <c r="SKZ61" s="278"/>
      <c r="SLA61" s="278"/>
      <c r="SLB61" s="278"/>
      <c r="SLC61" s="278"/>
      <c r="SLD61" s="278"/>
      <c r="SLE61" s="278"/>
      <c r="SLF61" s="278"/>
      <c r="SLG61" s="278"/>
      <c r="SLH61" s="278"/>
      <c r="SLI61" s="278"/>
      <c r="SLJ61" s="278"/>
      <c r="SLK61" s="278"/>
      <c r="SLL61" s="278"/>
      <c r="SLM61" s="278"/>
      <c r="SLN61" s="278"/>
      <c r="SLO61" s="278"/>
      <c r="SLP61" s="278"/>
      <c r="SLQ61" s="278"/>
      <c r="SLR61" s="278"/>
      <c r="SLS61" s="278"/>
      <c r="SLT61" s="278"/>
      <c r="SLU61" s="278"/>
      <c r="SLV61" s="278"/>
      <c r="SLW61" s="278"/>
      <c r="SLX61" s="278"/>
      <c r="SLY61" s="278"/>
      <c r="SLZ61" s="278"/>
      <c r="SMA61" s="278"/>
      <c r="SMB61" s="278"/>
      <c r="SMC61" s="278"/>
      <c r="SMD61" s="278"/>
      <c r="SME61" s="278"/>
      <c r="SMF61" s="278"/>
      <c r="SMG61" s="278"/>
      <c r="SMH61" s="278"/>
      <c r="SMI61" s="278"/>
      <c r="SMJ61" s="278"/>
      <c r="SMK61" s="278"/>
      <c r="SML61" s="278"/>
      <c r="SMM61" s="278"/>
      <c r="SMN61" s="278"/>
      <c r="SMO61" s="278"/>
      <c r="SMP61" s="278"/>
      <c r="SMQ61" s="278"/>
      <c r="SMR61" s="278"/>
      <c r="SMS61" s="278"/>
      <c r="SMT61" s="278"/>
      <c r="SMU61" s="278"/>
      <c r="SMV61" s="278"/>
      <c r="SMW61" s="278"/>
      <c r="SMX61" s="278"/>
      <c r="SMY61" s="278"/>
      <c r="SMZ61" s="278"/>
      <c r="SNA61" s="278"/>
      <c r="SNB61" s="278"/>
      <c r="SNC61" s="278"/>
      <c r="SND61" s="278"/>
      <c r="SNE61" s="278"/>
      <c r="SNF61" s="278"/>
      <c r="SNG61" s="278"/>
      <c r="SNH61" s="278"/>
      <c r="SNI61" s="278"/>
      <c r="SNJ61" s="278"/>
      <c r="SNK61" s="278"/>
      <c r="SNL61" s="278"/>
      <c r="SNM61" s="278"/>
      <c r="SNN61" s="278"/>
      <c r="SNO61" s="278"/>
      <c r="SNP61" s="278"/>
      <c r="SNQ61" s="278"/>
      <c r="SNR61" s="278"/>
      <c r="SNS61" s="278"/>
      <c r="SNT61" s="278"/>
      <c r="SNU61" s="278"/>
      <c r="SNV61" s="278"/>
      <c r="SNW61" s="278"/>
      <c r="SNX61" s="278"/>
      <c r="SNY61" s="278"/>
      <c r="SNZ61" s="278"/>
      <c r="SOA61" s="278"/>
      <c r="SOB61" s="278"/>
      <c r="SOC61" s="278"/>
      <c r="SOD61" s="278"/>
      <c r="SOE61" s="278"/>
      <c r="SOF61" s="278"/>
      <c r="SOG61" s="278"/>
      <c r="SOH61" s="278"/>
      <c r="SOI61" s="278"/>
      <c r="SOJ61" s="278"/>
      <c r="SOK61" s="278"/>
      <c r="SOL61" s="278"/>
      <c r="SOM61" s="278"/>
      <c r="SON61" s="278"/>
      <c r="SOO61" s="278"/>
      <c r="SOP61" s="278"/>
      <c r="SOQ61" s="278"/>
      <c r="SOR61" s="278"/>
      <c r="SOS61" s="278"/>
      <c r="SOT61" s="278"/>
      <c r="SOU61" s="278"/>
      <c r="SOV61" s="278"/>
      <c r="SOW61" s="278"/>
      <c r="SOX61" s="278"/>
      <c r="SOY61" s="278"/>
      <c r="SOZ61" s="278"/>
      <c r="SPA61" s="278"/>
      <c r="SPB61" s="278"/>
      <c r="SPC61" s="278"/>
      <c r="SPD61" s="278"/>
      <c r="SPE61" s="278"/>
      <c r="SPF61" s="278"/>
      <c r="SPG61" s="278"/>
      <c r="SPH61" s="278"/>
      <c r="SPI61" s="278"/>
      <c r="SPJ61" s="278"/>
      <c r="SPK61" s="278"/>
      <c r="SPL61" s="278"/>
      <c r="SPM61" s="278"/>
      <c r="SPN61" s="278"/>
      <c r="SPO61" s="278"/>
      <c r="SPP61" s="278"/>
      <c r="SPQ61" s="278"/>
      <c r="SPR61" s="278"/>
      <c r="SPS61" s="278"/>
      <c r="SPT61" s="278"/>
      <c r="SPU61" s="278"/>
      <c r="SPV61" s="278"/>
      <c r="SPW61" s="278"/>
      <c r="SPX61" s="278"/>
      <c r="SPY61" s="278"/>
      <c r="SPZ61" s="278"/>
      <c r="SQA61" s="278"/>
      <c r="SQB61" s="278"/>
      <c r="SQC61" s="278"/>
      <c r="SQD61" s="278"/>
      <c r="SQE61" s="278"/>
      <c r="SQF61" s="278"/>
      <c r="SQG61" s="278"/>
      <c r="SQH61" s="278"/>
      <c r="SQI61" s="278"/>
      <c r="SQJ61" s="278"/>
      <c r="SQK61" s="278"/>
      <c r="SQL61" s="278"/>
      <c r="SQM61" s="278"/>
      <c r="SQN61" s="278"/>
      <c r="SQO61" s="278"/>
      <c r="SQP61" s="278"/>
      <c r="SQQ61" s="278"/>
      <c r="SQR61" s="278"/>
      <c r="SQS61" s="278"/>
      <c r="SQT61" s="278"/>
      <c r="SQU61" s="278"/>
      <c r="SQV61" s="278"/>
      <c r="SQW61" s="278"/>
      <c r="SQX61" s="278"/>
      <c r="SQY61" s="278"/>
      <c r="SQZ61" s="278"/>
      <c r="SRA61" s="278"/>
      <c r="SRB61" s="278"/>
      <c r="SRC61" s="278"/>
      <c r="SRD61" s="278"/>
      <c r="SRE61" s="278"/>
      <c r="SRF61" s="278"/>
      <c r="SRG61" s="278"/>
      <c r="SRH61" s="278"/>
      <c r="SRI61" s="278"/>
      <c r="SRJ61" s="278"/>
      <c r="SRK61" s="278"/>
      <c r="SRL61" s="278"/>
      <c r="SRM61" s="278"/>
      <c r="SRN61" s="278"/>
      <c r="SRO61" s="278"/>
      <c r="SRP61" s="278"/>
      <c r="SRQ61" s="278"/>
      <c r="SRR61" s="278"/>
      <c r="SRS61" s="278"/>
      <c r="SRT61" s="278"/>
      <c r="SRU61" s="278"/>
      <c r="SRV61" s="278"/>
      <c r="SRW61" s="278"/>
      <c r="SRX61" s="278"/>
      <c r="SRY61" s="278"/>
      <c r="SRZ61" s="278"/>
      <c r="SSA61" s="278"/>
      <c r="SSB61" s="278"/>
      <c r="SSC61" s="278"/>
      <c r="SSD61" s="278"/>
      <c r="SSE61" s="278"/>
      <c r="SSF61" s="278"/>
      <c r="SSG61" s="278"/>
      <c r="SSH61" s="278"/>
      <c r="SSI61" s="278"/>
      <c r="SSJ61" s="278"/>
      <c r="SSK61" s="278"/>
      <c r="SSL61" s="278"/>
      <c r="SSM61" s="278"/>
      <c r="SSN61" s="278"/>
      <c r="SSO61" s="278"/>
      <c r="SSP61" s="278"/>
      <c r="SSQ61" s="278"/>
      <c r="SSR61" s="278"/>
      <c r="SSS61" s="278"/>
      <c r="SST61" s="278"/>
      <c r="SSU61" s="278"/>
      <c r="SSV61" s="278"/>
      <c r="SSW61" s="278"/>
      <c r="SSX61" s="278"/>
      <c r="SSY61" s="278"/>
      <c r="SSZ61" s="278"/>
      <c r="STA61" s="278"/>
      <c r="STB61" s="278"/>
      <c r="STC61" s="278"/>
      <c r="STD61" s="278"/>
      <c r="STE61" s="278"/>
      <c r="STF61" s="278"/>
      <c r="STG61" s="278"/>
      <c r="STH61" s="278"/>
      <c r="STI61" s="278"/>
      <c r="STJ61" s="278"/>
      <c r="STK61" s="278"/>
      <c r="STL61" s="278"/>
      <c r="STM61" s="278"/>
      <c r="STN61" s="278"/>
      <c r="STO61" s="278"/>
      <c r="STP61" s="278"/>
      <c r="STQ61" s="278"/>
      <c r="STR61" s="278"/>
      <c r="STS61" s="278"/>
      <c r="STT61" s="278"/>
      <c r="STU61" s="278"/>
      <c r="STV61" s="278"/>
      <c r="STW61" s="278"/>
      <c r="STX61" s="278"/>
      <c r="STY61" s="278"/>
      <c r="STZ61" s="278"/>
      <c r="SUA61" s="278"/>
      <c r="SUB61" s="278"/>
      <c r="SUC61" s="278"/>
      <c r="SUD61" s="278"/>
      <c r="SUE61" s="278"/>
      <c r="SUF61" s="278"/>
      <c r="SUG61" s="278"/>
      <c r="SUH61" s="278"/>
      <c r="SUI61" s="278"/>
      <c r="SUJ61" s="278"/>
      <c r="SUK61" s="278"/>
      <c r="SUL61" s="278"/>
      <c r="SUM61" s="278"/>
      <c r="SUN61" s="278"/>
      <c r="SUO61" s="278"/>
      <c r="SUP61" s="278"/>
      <c r="SUQ61" s="278"/>
      <c r="SUR61" s="278"/>
      <c r="SUS61" s="278"/>
      <c r="SUT61" s="278"/>
      <c r="SUU61" s="278"/>
      <c r="SUV61" s="278"/>
      <c r="SUW61" s="278"/>
      <c r="SUX61" s="278"/>
      <c r="SUY61" s="278"/>
      <c r="SUZ61" s="278"/>
      <c r="SVA61" s="278"/>
      <c r="SVB61" s="278"/>
      <c r="SVC61" s="278"/>
      <c r="SVD61" s="278"/>
      <c r="SVE61" s="278"/>
      <c r="SVF61" s="278"/>
      <c r="SVG61" s="278"/>
      <c r="SVH61" s="278"/>
      <c r="SVI61" s="278"/>
      <c r="SVJ61" s="278"/>
      <c r="SVK61" s="278"/>
      <c r="SVL61" s="278"/>
      <c r="SVM61" s="278"/>
      <c r="SVN61" s="278"/>
      <c r="SVO61" s="278"/>
      <c r="SVP61" s="278"/>
      <c r="SVQ61" s="278"/>
      <c r="SVR61" s="278"/>
      <c r="SVS61" s="278"/>
      <c r="SVT61" s="278"/>
      <c r="SVU61" s="278"/>
      <c r="SVV61" s="278"/>
      <c r="SVW61" s="278"/>
      <c r="SVX61" s="278"/>
      <c r="SVY61" s="278"/>
      <c r="SVZ61" s="278"/>
      <c r="SWA61" s="278"/>
      <c r="SWB61" s="278"/>
      <c r="SWC61" s="278"/>
      <c r="SWD61" s="278"/>
      <c r="SWE61" s="278"/>
      <c r="SWF61" s="278"/>
      <c r="SWG61" s="278"/>
      <c r="SWH61" s="278"/>
      <c r="SWI61" s="278"/>
      <c r="SWJ61" s="278"/>
      <c r="SWK61" s="278"/>
      <c r="SWL61" s="278"/>
      <c r="SWM61" s="278"/>
      <c r="SWN61" s="278"/>
      <c r="SWO61" s="278"/>
      <c r="SWP61" s="278"/>
      <c r="SWQ61" s="278"/>
      <c r="SWR61" s="278"/>
      <c r="SWS61" s="278"/>
      <c r="SWT61" s="278"/>
      <c r="SWU61" s="278"/>
      <c r="SWV61" s="278"/>
      <c r="SWW61" s="278"/>
      <c r="SWX61" s="278"/>
      <c r="SWY61" s="278"/>
      <c r="SWZ61" s="278"/>
      <c r="SXA61" s="278"/>
      <c r="SXB61" s="278"/>
      <c r="SXC61" s="278"/>
      <c r="SXD61" s="278"/>
      <c r="SXE61" s="278"/>
      <c r="SXF61" s="278"/>
      <c r="SXG61" s="278"/>
      <c r="SXH61" s="278"/>
      <c r="SXI61" s="278"/>
      <c r="SXJ61" s="278"/>
      <c r="SXK61" s="278"/>
      <c r="SXL61" s="278"/>
      <c r="SXM61" s="278"/>
      <c r="SXN61" s="278"/>
      <c r="SXO61" s="278"/>
      <c r="SXP61" s="278"/>
      <c r="SXQ61" s="278"/>
      <c r="SXR61" s="278"/>
      <c r="SXS61" s="278"/>
      <c r="SXT61" s="278"/>
      <c r="SXU61" s="278"/>
      <c r="SXV61" s="278"/>
      <c r="SXW61" s="278"/>
      <c r="SXX61" s="278"/>
      <c r="SXY61" s="278"/>
      <c r="SXZ61" s="278"/>
      <c r="SYA61" s="278"/>
      <c r="SYB61" s="278"/>
      <c r="SYC61" s="278"/>
      <c r="SYD61" s="278"/>
      <c r="SYE61" s="278"/>
      <c r="SYF61" s="278"/>
      <c r="SYG61" s="278"/>
      <c r="SYH61" s="278"/>
      <c r="SYI61" s="278"/>
      <c r="SYJ61" s="278"/>
      <c r="SYK61" s="278"/>
      <c r="SYL61" s="278"/>
      <c r="SYM61" s="278"/>
      <c r="SYN61" s="278"/>
      <c r="SYO61" s="278"/>
      <c r="SYP61" s="278"/>
      <c r="SYQ61" s="278"/>
      <c r="SYR61" s="278"/>
      <c r="SYS61" s="278"/>
      <c r="SYT61" s="278"/>
      <c r="SYU61" s="278"/>
      <c r="SYV61" s="278"/>
      <c r="SYW61" s="278"/>
      <c r="SYX61" s="278"/>
      <c r="SYY61" s="278"/>
      <c r="SYZ61" s="278"/>
      <c r="SZA61" s="278"/>
      <c r="SZB61" s="278"/>
      <c r="SZC61" s="278"/>
      <c r="SZD61" s="278"/>
      <c r="SZE61" s="278"/>
      <c r="SZF61" s="278"/>
      <c r="SZG61" s="278"/>
      <c r="SZH61" s="278"/>
      <c r="SZI61" s="278"/>
      <c r="SZJ61" s="278"/>
      <c r="SZK61" s="278"/>
      <c r="SZL61" s="278"/>
      <c r="SZM61" s="278"/>
      <c r="SZN61" s="278"/>
      <c r="SZO61" s="278"/>
      <c r="SZP61" s="278"/>
      <c r="SZQ61" s="278"/>
      <c r="SZR61" s="278"/>
      <c r="SZS61" s="278"/>
      <c r="SZT61" s="278"/>
      <c r="SZU61" s="278"/>
      <c r="SZV61" s="278"/>
      <c r="SZW61" s="278"/>
      <c r="SZX61" s="278"/>
      <c r="SZY61" s="278"/>
      <c r="SZZ61" s="278"/>
      <c r="TAA61" s="278"/>
      <c r="TAB61" s="278"/>
      <c r="TAC61" s="278"/>
      <c r="TAD61" s="278"/>
      <c r="TAE61" s="278"/>
      <c r="TAF61" s="278"/>
      <c r="TAG61" s="278"/>
      <c r="TAH61" s="278"/>
      <c r="TAI61" s="278"/>
      <c r="TAJ61" s="278"/>
      <c r="TAK61" s="278"/>
      <c r="TAL61" s="278"/>
      <c r="TAM61" s="278"/>
      <c r="TAN61" s="278"/>
      <c r="TAO61" s="278"/>
      <c r="TAP61" s="278"/>
      <c r="TAQ61" s="278"/>
      <c r="TAR61" s="278"/>
      <c r="TAS61" s="278"/>
      <c r="TAT61" s="278"/>
      <c r="TAU61" s="278"/>
      <c r="TAV61" s="278"/>
      <c r="TAW61" s="278"/>
      <c r="TAX61" s="278"/>
      <c r="TAY61" s="278"/>
      <c r="TAZ61" s="278"/>
      <c r="TBA61" s="278"/>
      <c r="TBB61" s="278"/>
      <c r="TBC61" s="278"/>
      <c r="TBD61" s="278"/>
      <c r="TBE61" s="278"/>
      <c r="TBF61" s="278"/>
      <c r="TBG61" s="278"/>
      <c r="TBH61" s="278"/>
      <c r="TBI61" s="278"/>
      <c r="TBJ61" s="278"/>
      <c r="TBK61" s="278"/>
      <c r="TBL61" s="278"/>
      <c r="TBM61" s="278"/>
      <c r="TBN61" s="278"/>
      <c r="TBO61" s="278"/>
      <c r="TBP61" s="278"/>
      <c r="TBQ61" s="278"/>
      <c r="TBR61" s="278"/>
      <c r="TBS61" s="278"/>
      <c r="TBT61" s="278"/>
      <c r="TBU61" s="278"/>
      <c r="TBV61" s="278"/>
      <c r="TBW61" s="278"/>
      <c r="TBX61" s="278"/>
      <c r="TBY61" s="278"/>
      <c r="TBZ61" s="278"/>
      <c r="TCA61" s="278"/>
      <c r="TCB61" s="278"/>
      <c r="TCC61" s="278"/>
      <c r="TCD61" s="278"/>
      <c r="TCE61" s="278"/>
      <c r="TCF61" s="278"/>
      <c r="TCG61" s="278"/>
      <c r="TCH61" s="278"/>
      <c r="TCI61" s="278"/>
      <c r="TCJ61" s="278"/>
      <c r="TCK61" s="278"/>
      <c r="TCL61" s="278"/>
      <c r="TCM61" s="278"/>
      <c r="TCN61" s="278"/>
      <c r="TCO61" s="278"/>
      <c r="TCP61" s="278"/>
      <c r="TCQ61" s="278"/>
      <c r="TCR61" s="278"/>
      <c r="TCS61" s="278"/>
      <c r="TCT61" s="278"/>
      <c r="TCU61" s="278"/>
      <c r="TCV61" s="278"/>
      <c r="TCW61" s="278"/>
      <c r="TCX61" s="278"/>
      <c r="TCY61" s="278"/>
      <c r="TCZ61" s="278"/>
      <c r="TDA61" s="278"/>
      <c r="TDB61" s="278"/>
      <c r="TDC61" s="278"/>
      <c r="TDD61" s="278"/>
      <c r="TDE61" s="278"/>
      <c r="TDF61" s="278"/>
      <c r="TDG61" s="278"/>
      <c r="TDH61" s="278"/>
      <c r="TDI61" s="278"/>
      <c r="TDJ61" s="278"/>
      <c r="TDK61" s="278"/>
      <c r="TDL61" s="278"/>
      <c r="TDM61" s="278"/>
      <c r="TDN61" s="278"/>
      <c r="TDO61" s="278"/>
      <c r="TDP61" s="278"/>
      <c r="TDQ61" s="278"/>
      <c r="TDR61" s="278"/>
      <c r="TDS61" s="278"/>
      <c r="TDT61" s="278"/>
      <c r="TDU61" s="278"/>
      <c r="TDV61" s="278"/>
      <c r="TDW61" s="278"/>
      <c r="TDX61" s="278"/>
      <c r="TDY61" s="278"/>
      <c r="TDZ61" s="278"/>
      <c r="TEA61" s="278"/>
      <c r="TEB61" s="278"/>
      <c r="TEC61" s="278"/>
      <c r="TED61" s="278"/>
      <c r="TEE61" s="278"/>
      <c r="TEF61" s="278"/>
      <c r="TEG61" s="278"/>
      <c r="TEH61" s="278"/>
      <c r="TEI61" s="278"/>
      <c r="TEJ61" s="278"/>
      <c r="TEK61" s="278"/>
      <c r="TEL61" s="278"/>
      <c r="TEM61" s="278"/>
      <c r="TEN61" s="278"/>
      <c r="TEO61" s="278"/>
      <c r="TEP61" s="278"/>
      <c r="TEQ61" s="278"/>
      <c r="TER61" s="278"/>
      <c r="TES61" s="278"/>
      <c r="TET61" s="278"/>
      <c r="TEU61" s="278"/>
      <c r="TEV61" s="278"/>
      <c r="TEW61" s="278"/>
      <c r="TEX61" s="278"/>
      <c r="TEY61" s="278"/>
      <c r="TEZ61" s="278"/>
      <c r="TFA61" s="278"/>
      <c r="TFB61" s="278"/>
      <c r="TFC61" s="278"/>
      <c r="TFD61" s="278"/>
      <c r="TFE61" s="278"/>
      <c r="TFF61" s="278"/>
      <c r="TFG61" s="278"/>
      <c r="TFH61" s="278"/>
      <c r="TFI61" s="278"/>
      <c r="TFJ61" s="278"/>
      <c r="TFK61" s="278"/>
      <c r="TFL61" s="278"/>
      <c r="TFM61" s="278"/>
      <c r="TFN61" s="278"/>
      <c r="TFO61" s="278"/>
      <c r="TFP61" s="278"/>
      <c r="TFQ61" s="278"/>
      <c r="TFR61" s="278"/>
      <c r="TFS61" s="278"/>
      <c r="TFT61" s="278"/>
      <c r="TFU61" s="278"/>
      <c r="TFV61" s="278"/>
      <c r="TFW61" s="278"/>
      <c r="TFX61" s="278"/>
      <c r="TFY61" s="278"/>
      <c r="TFZ61" s="278"/>
      <c r="TGA61" s="278"/>
      <c r="TGB61" s="278"/>
      <c r="TGC61" s="278"/>
      <c r="TGD61" s="278"/>
      <c r="TGE61" s="278"/>
      <c r="TGF61" s="278"/>
      <c r="TGG61" s="278"/>
      <c r="TGH61" s="278"/>
      <c r="TGI61" s="278"/>
      <c r="TGJ61" s="278"/>
      <c r="TGK61" s="278"/>
      <c r="TGL61" s="278"/>
      <c r="TGM61" s="278"/>
      <c r="TGN61" s="278"/>
      <c r="TGO61" s="278"/>
      <c r="TGP61" s="278"/>
      <c r="TGQ61" s="278"/>
      <c r="TGR61" s="278"/>
      <c r="TGS61" s="278"/>
      <c r="TGT61" s="278"/>
      <c r="TGU61" s="278"/>
      <c r="TGV61" s="278"/>
      <c r="TGW61" s="278"/>
      <c r="TGX61" s="278"/>
      <c r="TGY61" s="278"/>
      <c r="TGZ61" s="278"/>
      <c r="THA61" s="278"/>
      <c r="THB61" s="278"/>
      <c r="THC61" s="278"/>
      <c r="THD61" s="278"/>
      <c r="THE61" s="278"/>
      <c r="THF61" s="278"/>
      <c r="THG61" s="278"/>
      <c r="THH61" s="278"/>
      <c r="THI61" s="278"/>
      <c r="THJ61" s="278"/>
      <c r="THK61" s="278"/>
      <c r="THL61" s="278"/>
      <c r="THM61" s="278"/>
      <c r="THN61" s="278"/>
      <c r="THO61" s="278"/>
      <c r="THP61" s="278"/>
      <c r="THQ61" s="278"/>
      <c r="THR61" s="278"/>
      <c r="THS61" s="278"/>
      <c r="THT61" s="278"/>
      <c r="THU61" s="278"/>
      <c r="THV61" s="278"/>
      <c r="THW61" s="278"/>
      <c r="THX61" s="278"/>
      <c r="THY61" s="278"/>
      <c r="THZ61" s="278"/>
      <c r="TIA61" s="278"/>
      <c r="TIB61" s="278"/>
      <c r="TIC61" s="278"/>
      <c r="TID61" s="278"/>
      <c r="TIE61" s="278"/>
      <c r="TIF61" s="278"/>
      <c r="TIG61" s="278"/>
      <c r="TIH61" s="278"/>
      <c r="TII61" s="278"/>
      <c r="TIJ61" s="278"/>
      <c r="TIK61" s="278"/>
      <c r="TIL61" s="278"/>
      <c r="TIM61" s="278"/>
      <c r="TIN61" s="278"/>
      <c r="TIO61" s="278"/>
      <c r="TIP61" s="278"/>
      <c r="TIQ61" s="278"/>
      <c r="TIR61" s="278"/>
      <c r="TIS61" s="278"/>
      <c r="TIT61" s="278"/>
      <c r="TIU61" s="278"/>
      <c r="TIV61" s="278"/>
      <c r="TIW61" s="278"/>
      <c r="TIX61" s="278"/>
      <c r="TIY61" s="278"/>
      <c r="TIZ61" s="278"/>
      <c r="TJA61" s="278"/>
      <c r="TJB61" s="278"/>
      <c r="TJC61" s="278"/>
      <c r="TJD61" s="278"/>
      <c r="TJE61" s="278"/>
      <c r="TJF61" s="278"/>
      <c r="TJG61" s="278"/>
      <c r="TJH61" s="278"/>
      <c r="TJI61" s="278"/>
      <c r="TJJ61" s="278"/>
      <c r="TJK61" s="278"/>
      <c r="TJL61" s="278"/>
      <c r="TJM61" s="278"/>
      <c r="TJN61" s="278"/>
      <c r="TJO61" s="278"/>
      <c r="TJP61" s="278"/>
      <c r="TJQ61" s="278"/>
      <c r="TJR61" s="278"/>
      <c r="TJS61" s="278"/>
      <c r="TJT61" s="278"/>
      <c r="TJU61" s="278"/>
      <c r="TJV61" s="278"/>
      <c r="TJW61" s="278"/>
      <c r="TJX61" s="278"/>
      <c r="TJY61" s="278"/>
      <c r="TJZ61" s="278"/>
      <c r="TKA61" s="278"/>
      <c r="TKB61" s="278"/>
      <c r="TKC61" s="278"/>
      <c r="TKD61" s="278"/>
      <c r="TKE61" s="278"/>
      <c r="TKF61" s="278"/>
      <c r="TKG61" s="278"/>
      <c r="TKH61" s="278"/>
      <c r="TKI61" s="278"/>
      <c r="TKJ61" s="278"/>
      <c r="TKK61" s="278"/>
      <c r="TKL61" s="278"/>
      <c r="TKM61" s="278"/>
      <c r="TKN61" s="278"/>
      <c r="TKO61" s="278"/>
      <c r="TKP61" s="278"/>
      <c r="TKQ61" s="278"/>
      <c r="TKR61" s="278"/>
      <c r="TKS61" s="278"/>
      <c r="TKT61" s="278"/>
      <c r="TKU61" s="278"/>
      <c r="TKV61" s="278"/>
      <c r="TKW61" s="278"/>
      <c r="TKX61" s="278"/>
      <c r="TKY61" s="278"/>
      <c r="TKZ61" s="278"/>
      <c r="TLA61" s="278"/>
      <c r="TLB61" s="278"/>
      <c r="TLC61" s="278"/>
      <c r="TLD61" s="278"/>
      <c r="TLE61" s="278"/>
      <c r="TLF61" s="278"/>
      <c r="TLG61" s="278"/>
      <c r="TLH61" s="278"/>
      <c r="TLI61" s="278"/>
      <c r="TLJ61" s="278"/>
      <c r="TLK61" s="278"/>
      <c r="TLL61" s="278"/>
      <c r="TLM61" s="278"/>
      <c r="TLN61" s="278"/>
      <c r="TLO61" s="278"/>
      <c r="TLP61" s="278"/>
      <c r="TLQ61" s="278"/>
      <c r="TLR61" s="278"/>
      <c r="TLS61" s="278"/>
      <c r="TLT61" s="278"/>
      <c r="TLU61" s="278"/>
      <c r="TLV61" s="278"/>
      <c r="TLW61" s="278"/>
      <c r="TLX61" s="278"/>
      <c r="TLY61" s="278"/>
      <c r="TLZ61" s="278"/>
      <c r="TMA61" s="278"/>
      <c r="TMB61" s="278"/>
      <c r="TMC61" s="278"/>
      <c r="TMD61" s="278"/>
      <c r="TME61" s="278"/>
      <c r="TMF61" s="278"/>
      <c r="TMG61" s="278"/>
      <c r="TMH61" s="278"/>
      <c r="TMI61" s="278"/>
      <c r="TMJ61" s="278"/>
      <c r="TMK61" s="278"/>
      <c r="TML61" s="278"/>
      <c r="TMM61" s="278"/>
      <c r="TMN61" s="278"/>
      <c r="TMO61" s="278"/>
      <c r="TMP61" s="278"/>
      <c r="TMQ61" s="278"/>
      <c r="TMR61" s="278"/>
      <c r="TMS61" s="278"/>
      <c r="TMT61" s="278"/>
      <c r="TMU61" s="278"/>
      <c r="TMV61" s="278"/>
      <c r="TMW61" s="278"/>
      <c r="TMX61" s="278"/>
      <c r="TMY61" s="278"/>
      <c r="TMZ61" s="278"/>
      <c r="TNA61" s="278"/>
      <c r="TNB61" s="278"/>
      <c r="TNC61" s="278"/>
      <c r="TND61" s="278"/>
      <c r="TNE61" s="278"/>
      <c r="TNF61" s="278"/>
      <c r="TNG61" s="278"/>
      <c r="TNH61" s="278"/>
      <c r="TNI61" s="278"/>
      <c r="TNJ61" s="278"/>
      <c r="TNK61" s="278"/>
      <c r="TNL61" s="278"/>
      <c r="TNM61" s="278"/>
      <c r="TNN61" s="278"/>
      <c r="TNO61" s="278"/>
      <c r="TNP61" s="278"/>
      <c r="TNQ61" s="278"/>
      <c r="TNR61" s="278"/>
      <c r="TNS61" s="278"/>
      <c r="TNT61" s="278"/>
      <c r="TNU61" s="278"/>
      <c r="TNV61" s="278"/>
      <c r="TNW61" s="278"/>
      <c r="TNX61" s="278"/>
      <c r="TNY61" s="278"/>
      <c r="TNZ61" s="278"/>
      <c r="TOA61" s="278"/>
      <c r="TOB61" s="278"/>
      <c r="TOC61" s="278"/>
      <c r="TOD61" s="278"/>
      <c r="TOE61" s="278"/>
      <c r="TOF61" s="278"/>
      <c r="TOG61" s="278"/>
      <c r="TOH61" s="278"/>
      <c r="TOI61" s="278"/>
      <c r="TOJ61" s="278"/>
      <c r="TOK61" s="278"/>
      <c r="TOL61" s="278"/>
      <c r="TOM61" s="278"/>
      <c r="TON61" s="278"/>
      <c r="TOO61" s="278"/>
      <c r="TOP61" s="278"/>
      <c r="TOQ61" s="278"/>
      <c r="TOR61" s="278"/>
      <c r="TOS61" s="278"/>
      <c r="TOT61" s="278"/>
      <c r="TOU61" s="278"/>
      <c r="TOV61" s="278"/>
      <c r="TOW61" s="278"/>
      <c r="TOX61" s="278"/>
      <c r="TOY61" s="278"/>
      <c r="TOZ61" s="278"/>
      <c r="TPA61" s="278"/>
      <c r="TPB61" s="278"/>
      <c r="TPC61" s="278"/>
      <c r="TPD61" s="278"/>
      <c r="TPE61" s="278"/>
      <c r="TPF61" s="278"/>
      <c r="TPG61" s="278"/>
      <c r="TPH61" s="278"/>
      <c r="TPI61" s="278"/>
      <c r="TPJ61" s="278"/>
      <c r="TPK61" s="278"/>
      <c r="TPL61" s="278"/>
      <c r="TPM61" s="278"/>
      <c r="TPN61" s="278"/>
      <c r="TPO61" s="278"/>
      <c r="TPP61" s="278"/>
      <c r="TPQ61" s="278"/>
      <c r="TPR61" s="278"/>
      <c r="TPS61" s="278"/>
      <c r="TPT61" s="278"/>
      <c r="TPU61" s="278"/>
      <c r="TPV61" s="278"/>
      <c r="TPW61" s="278"/>
      <c r="TPX61" s="278"/>
      <c r="TPY61" s="278"/>
      <c r="TPZ61" s="278"/>
      <c r="TQA61" s="278"/>
      <c r="TQB61" s="278"/>
      <c r="TQC61" s="278"/>
      <c r="TQD61" s="278"/>
      <c r="TQE61" s="278"/>
      <c r="TQF61" s="278"/>
      <c r="TQG61" s="278"/>
      <c r="TQH61" s="278"/>
      <c r="TQI61" s="278"/>
      <c r="TQJ61" s="278"/>
      <c r="TQK61" s="278"/>
      <c r="TQL61" s="278"/>
      <c r="TQM61" s="278"/>
      <c r="TQN61" s="278"/>
      <c r="TQO61" s="278"/>
      <c r="TQP61" s="278"/>
      <c r="TQQ61" s="278"/>
      <c r="TQR61" s="278"/>
      <c r="TQS61" s="278"/>
      <c r="TQT61" s="278"/>
      <c r="TQU61" s="278"/>
      <c r="TQV61" s="278"/>
      <c r="TQW61" s="278"/>
      <c r="TQX61" s="278"/>
      <c r="TQY61" s="278"/>
      <c r="TQZ61" s="278"/>
      <c r="TRA61" s="278"/>
      <c r="TRB61" s="278"/>
      <c r="TRC61" s="278"/>
      <c r="TRD61" s="278"/>
      <c r="TRE61" s="278"/>
      <c r="TRF61" s="278"/>
      <c r="TRG61" s="278"/>
      <c r="TRH61" s="278"/>
      <c r="TRI61" s="278"/>
      <c r="TRJ61" s="278"/>
      <c r="TRK61" s="278"/>
      <c r="TRL61" s="278"/>
      <c r="TRM61" s="278"/>
      <c r="TRN61" s="278"/>
      <c r="TRO61" s="278"/>
      <c r="TRP61" s="278"/>
      <c r="TRQ61" s="278"/>
      <c r="TRR61" s="278"/>
      <c r="TRS61" s="278"/>
      <c r="TRT61" s="278"/>
      <c r="TRU61" s="278"/>
      <c r="TRV61" s="278"/>
      <c r="TRW61" s="278"/>
      <c r="TRX61" s="278"/>
      <c r="TRY61" s="278"/>
      <c r="TRZ61" s="278"/>
      <c r="TSA61" s="278"/>
      <c r="TSB61" s="278"/>
      <c r="TSC61" s="278"/>
      <c r="TSD61" s="278"/>
      <c r="TSE61" s="278"/>
      <c r="TSF61" s="278"/>
      <c r="TSG61" s="278"/>
      <c r="TSH61" s="278"/>
      <c r="TSI61" s="278"/>
      <c r="TSJ61" s="278"/>
      <c r="TSK61" s="278"/>
      <c r="TSL61" s="278"/>
      <c r="TSM61" s="278"/>
      <c r="TSN61" s="278"/>
      <c r="TSO61" s="278"/>
      <c r="TSP61" s="278"/>
      <c r="TSQ61" s="278"/>
      <c r="TSR61" s="278"/>
      <c r="TSS61" s="278"/>
      <c r="TST61" s="278"/>
      <c r="TSU61" s="278"/>
      <c r="TSV61" s="278"/>
      <c r="TSW61" s="278"/>
      <c r="TSX61" s="278"/>
      <c r="TSY61" s="278"/>
      <c r="TSZ61" s="278"/>
      <c r="TTA61" s="278"/>
      <c r="TTB61" s="278"/>
      <c r="TTC61" s="278"/>
      <c r="TTD61" s="278"/>
      <c r="TTE61" s="278"/>
      <c r="TTF61" s="278"/>
      <c r="TTG61" s="278"/>
      <c r="TTH61" s="278"/>
      <c r="TTI61" s="278"/>
      <c r="TTJ61" s="278"/>
      <c r="TTK61" s="278"/>
      <c r="TTL61" s="278"/>
      <c r="TTM61" s="278"/>
      <c r="TTN61" s="278"/>
      <c r="TTO61" s="278"/>
      <c r="TTP61" s="278"/>
      <c r="TTQ61" s="278"/>
      <c r="TTR61" s="278"/>
      <c r="TTS61" s="278"/>
      <c r="TTT61" s="278"/>
      <c r="TTU61" s="278"/>
      <c r="TTV61" s="278"/>
      <c r="TTW61" s="278"/>
      <c r="TTX61" s="278"/>
      <c r="TTY61" s="278"/>
      <c r="TTZ61" s="278"/>
      <c r="TUA61" s="278"/>
      <c r="TUB61" s="278"/>
      <c r="TUC61" s="278"/>
      <c r="TUD61" s="278"/>
      <c r="TUE61" s="278"/>
      <c r="TUF61" s="278"/>
      <c r="TUG61" s="278"/>
      <c r="TUH61" s="278"/>
      <c r="TUI61" s="278"/>
      <c r="TUJ61" s="278"/>
      <c r="TUK61" s="278"/>
      <c r="TUL61" s="278"/>
      <c r="TUM61" s="278"/>
      <c r="TUN61" s="278"/>
      <c r="TUO61" s="278"/>
      <c r="TUP61" s="278"/>
      <c r="TUQ61" s="278"/>
      <c r="TUR61" s="278"/>
      <c r="TUS61" s="278"/>
      <c r="TUT61" s="278"/>
      <c r="TUU61" s="278"/>
      <c r="TUV61" s="278"/>
      <c r="TUW61" s="278"/>
      <c r="TUX61" s="278"/>
      <c r="TUY61" s="278"/>
      <c r="TUZ61" s="278"/>
      <c r="TVA61" s="278"/>
      <c r="TVB61" s="278"/>
      <c r="TVC61" s="278"/>
      <c r="TVD61" s="278"/>
      <c r="TVE61" s="278"/>
      <c r="TVF61" s="278"/>
      <c r="TVG61" s="278"/>
      <c r="TVH61" s="278"/>
      <c r="TVI61" s="278"/>
      <c r="TVJ61" s="278"/>
      <c r="TVK61" s="278"/>
      <c r="TVL61" s="278"/>
      <c r="TVM61" s="278"/>
      <c r="TVN61" s="278"/>
      <c r="TVO61" s="278"/>
      <c r="TVP61" s="278"/>
      <c r="TVQ61" s="278"/>
      <c r="TVR61" s="278"/>
      <c r="TVS61" s="278"/>
      <c r="TVT61" s="278"/>
      <c r="TVU61" s="278"/>
      <c r="TVV61" s="278"/>
      <c r="TVW61" s="278"/>
      <c r="TVX61" s="278"/>
      <c r="TVY61" s="278"/>
      <c r="TVZ61" s="278"/>
      <c r="TWA61" s="278"/>
      <c r="TWB61" s="278"/>
      <c r="TWC61" s="278"/>
      <c r="TWD61" s="278"/>
      <c r="TWE61" s="278"/>
      <c r="TWF61" s="278"/>
      <c r="TWG61" s="278"/>
      <c r="TWH61" s="278"/>
      <c r="TWI61" s="278"/>
      <c r="TWJ61" s="278"/>
      <c r="TWK61" s="278"/>
      <c r="TWL61" s="278"/>
      <c r="TWM61" s="278"/>
      <c r="TWN61" s="278"/>
      <c r="TWO61" s="278"/>
      <c r="TWP61" s="278"/>
      <c r="TWQ61" s="278"/>
      <c r="TWR61" s="278"/>
      <c r="TWS61" s="278"/>
      <c r="TWT61" s="278"/>
      <c r="TWU61" s="278"/>
      <c r="TWV61" s="278"/>
      <c r="TWW61" s="278"/>
      <c r="TWX61" s="278"/>
      <c r="TWY61" s="278"/>
      <c r="TWZ61" s="278"/>
      <c r="TXA61" s="278"/>
      <c r="TXB61" s="278"/>
      <c r="TXC61" s="278"/>
      <c r="TXD61" s="278"/>
      <c r="TXE61" s="278"/>
      <c r="TXF61" s="278"/>
      <c r="TXG61" s="278"/>
      <c r="TXH61" s="278"/>
      <c r="TXI61" s="278"/>
      <c r="TXJ61" s="278"/>
      <c r="TXK61" s="278"/>
      <c r="TXL61" s="278"/>
      <c r="TXM61" s="278"/>
      <c r="TXN61" s="278"/>
      <c r="TXO61" s="278"/>
      <c r="TXP61" s="278"/>
      <c r="TXQ61" s="278"/>
      <c r="TXR61" s="278"/>
      <c r="TXS61" s="278"/>
      <c r="TXT61" s="278"/>
      <c r="TXU61" s="278"/>
      <c r="TXV61" s="278"/>
      <c r="TXW61" s="278"/>
      <c r="TXX61" s="278"/>
      <c r="TXY61" s="278"/>
      <c r="TXZ61" s="278"/>
      <c r="TYA61" s="278"/>
      <c r="TYB61" s="278"/>
      <c r="TYC61" s="278"/>
      <c r="TYD61" s="278"/>
      <c r="TYE61" s="278"/>
      <c r="TYF61" s="278"/>
      <c r="TYG61" s="278"/>
      <c r="TYH61" s="278"/>
      <c r="TYI61" s="278"/>
      <c r="TYJ61" s="278"/>
      <c r="TYK61" s="278"/>
      <c r="TYL61" s="278"/>
      <c r="TYM61" s="278"/>
      <c r="TYN61" s="278"/>
      <c r="TYO61" s="278"/>
      <c r="TYP61" s="278"/>
      <c r="TYQ61" s="278"/>
      <c r="TYR61" s="278"/>
      <c r="TYS61" s="278"/>
      <c r="TYT61" s="278"/>
      <c r="TYU61" s="278"/>
      <c r="TYV61" s="278"/>
      <c r="TYW61" s="278"/>
      <c r="TYX61" s="278"/>
      <c r="TYY61" s="278"/>
      <c r="TYZ61" s="278"/>
      <c r="TZA61" s="278"/>
      <c r="TZB61" s="278"/>
      <c r="TZC61" s="278"/>
      <c r="TZD61" s="278"/>
      <c r="TZE61" s="278"/>
      <c r="TZF61" s="278"/>
      <c r="TZG61" s="278"/>
      <c r="TZH61" s="278"/>
      <c r="TZI61" s="278"/>
      <c r="TZJ61" s="278"/>
      <c r="TZK61" s="278"/>
      <c r="TZL61" s="278"/>
      <c r="TZM61" s="278"/>
      <c r="TZN61" s="278"/>
      <c r="TZO61" s="278"/>
      <c r="TZP61" s="278"/>
      <c r="TZQ61" s="278"/>
      <c r="TZR61" s="278"/>
      <c r="TZS61" s="278"/>
      <c r="TZT61" s="278"/>
      <c r="TZU61" s="278"/>
      <c r="TZV61" s="278"/>
      <c r="TZW61" s="278"/>
      <c r="TZX61" s="278"/>
      <c r="TZY61" s="278"/>
      <c r="TZZ61" s="278"/>
      <c r="UAA61" s="278"/>
      <c r="UAB61" s="278"/>
      <c r="UAC61" s="278"/>
      <c r="UAD61" s="278"/>
      <c r="UAE61" s="278"/>
      <c r="UAF61" s="278"/>
      <c r="UAG61" s="278"/>
      <c r="UAH61" s="278"/>
      <c r="UAI61" s="278"/>
      <c r="UAJ61" s="278"/>
      <c r="UAK61" s="278"/>
      <c r="UAL61" s="278"/>
      <c r="UAM61" s="278"/>
      <c r="UAN61" s="278"/>
      <c r="UAO61" s="278"/>
      <c r="UAP61" s="278"/>
      <c r="UAQ61" s="278"/>
      <c r="UAR61" s="278"/>
      <c r="UAS61" s="278"/>
      <c r="UAT61" s="278"/>
      <c r="UAU61" s="278"/>
      <c r="UAV61" s="278"/>
      <c r="UAW61" s="278"/>
      <c r="UAX61" s="278"/>
      <c r="UAY61" s="278"/>
      <c r="UAZ61" s="278"/>
      <c r="UBA61" s="278"/>
      <c r="UBB61" s="278"/>
      <c r="UBC61" s="278"/>
      <c r="UBD61" s="278"/>
      <c r="UBE61" s="278"/>
      <c r="UBF61" s="278"/>
      <c r="UBG61" s="278"/>
      <c r="UBH61" s="278"/>
      <c r="UBI61" s="278"/>
      <c r="UBJ61" s="278"/>
      <c r="UBK61" s="278"/>
      <c r="UBL61" s="278"/>
      <c r="UBM61" s="278"/>
      <c r="UBN61" s="278"/>
      <c r="UBO61" s="278"/>
      <c r="UBP61" s="278"/>
      <c r="UBQ61" s="278"/>
      <c r="UBR61" s="278"/>
      <c r="UBS61" s="278"/>
      <c r="UBT61" s="278"/>
      <c r="UBU61" s="278"/>
      <c r="UBV61" s="278"/>
      <c r="UBW61" s="278"/>
      <c r="UBX61" s="278"/>
      <c r="UBY61" s="278"/>
      <c r="UBZ61" s="278"/>
      <c r="UCA61" s="278"/>
      <c r="UCB61" s="278"/>
      <c r="UCC61" s="278"/>
      <c r="UCD61" s="278"/>
      <c r="UCE61" s="278"/>
      <c r="UCF61" s="278"/>
      <c r="UCG61" s="278"/>
      <c r="UCH61" s="278"/>
      <c r="UCI61" s="278"/>
      <c r="UCJ61" s="278"/>
      <c r="UCK61" s="278"/>
      <c r="UCL61" s="278"/>
      <c r="UCM61" s="278"/>
      <c r="UCN61" s="278"/>
      <c r="UCO61" s="278"/>
      <c r="UCP61" s="278"/>
      <c r="UCQ61" s="278"/>
      <c r="UCR61" s="278"/>
      <c r="UCS61" s="278"/>
      <c r="UCT61" s="278"/>
      <c r="UCU61" s="278"/>
      <c r="UCV61" s="278"/>
      <c r="UCW61" s="278"/>
      <c r="UCX61" s="278"/>
      <c r="UCY61" s="278"/>
      <c r="UCZ61" s="278"/>
      <c r="UDA61" s="278"/>
      <c r="UDB61" s="278"/>
      <c r="UDC61" s="278"/>
      <c r="UDD61" s="278"/>
      <c r="UDE61" s="278"/>
      <c r="UDF61" s="278"/>
      <c r="UDG61" s="278"/>
      <c r="UDH61" s="278"/>
      <c r="UDI61" s="278"/>
      <c r="UDJ61" s="278"/>
      <c r="UDK61" s="278"/>
      <c r="UDL61" s="278"/>
      <c r="UDM61" s="278"/>
      <c r="UDN61" s="278"/>
      <c r="UDO61" s="278"/>
      <c r="UDP61" s="278"/>
      <c r="UDQ61" s="278"/>
      <c r="UDR61" s="278"/>
      <c r="UDS61" s="278"/>
      <c r="UDT61" s="278"/>
      <c r="UDU61" s="278"/>
      <c r="UDV61" s="278"/>
      <c r="UDW61" s="278"/>
      <c r="UDX61" s="278"/>
      <c r="UDY61" s="278"/>
      <c r="UDZ61" s="278"/>
      <c r="UEA61" s="278"/>
      <c r="UEB61" s="278"/>
      <c r="UEC61" s="278"/>
      <c r="UED61" s="278"/>
      <c r="UEE61" s="278"/>
      <c r="UEF61" s="278"/>
      <c r="UEG61" s="278"/>
      <c r="UEH61" s="278"/>
      <c r="UEI61" s="278"/>
      <c r="UEJ61" s="278"/>
      <c r="UEK61" s="278"/>
      <c r="UEL61" s="278"/>
      <c r="UEM61" s="278"/>
      <c r="UEN61" s="278"/>
      <c r="UEO61" s="278"/>
      <c r="UEP61" s="278"/>
      <c r="UEQ61" s="278"/>
      <c r="UER61" s="278"/>
      <c r="UES61" s="278"/>
      <c r="UET61" s="278"/>
      <c r="UEU61" s="278"/>
      <c r="UEV61" s="278"/>
      <c r="UEW61" s="278"/>
      <c r="UEX61" s="278"/>
      <c r="UEY61" s="278"/>
      <c r="UEZ61" s="278"/>
      <c r="UFA61" s="278"/>
      <c r="UFB61" s="278"/>
      <c r="UFC61" s="278"/>
      <c r="UFD61" s="278"/>
      <c r="UFE61" s="278"/>
      <c r="UFF61" s="278"/>
      <c r="UFG61" s="278"/>
      <c r="UFH61" s="278"/>
      <c r="UFI61" s="278"/>
      <c r="UFJ61" s="278"/>
      <c r="UFK61" s="278"/>
      <c r="UFL61" s="278"/>
      <c r="UFM61" s="278"/>
      <c r="UFN61" s="278"/>
      <c r="UFO61" s="278"/>
      <c r="UFP61" s="278"/>
      <c r="UFQ61" s="278"/>
      <c r="UFR61" s="278"/>
      <c r="UFS61" s="278"/>
      <c r="UFT61" s="278"/>
      <c r="UFU61" s="278"/>
      <c r="UFV61" s="278"/>
      <c r="UFW61" s="278"/>
      <c r="UFX61" s="278"/>
      <c r="UFY61" s="278"/>
      <c r="UFZ61" s="278"/>
      <c r="UGA61" s="278"/>
      <c r="UGB61" s="278"/>
      <c r="UGC61" s="278"/>
      <c r="UGD61" s="278"/>
      <c r="UGE61" s="278"/>
      <c r="UGF61" s="278"/>
      <c r="UGG61" s="278"/>
      <c r="UGH61" s="278"/>
      <c r="UGI61" s="278"/>
      <c r="UGJ61" s="278"/>
      <c r="UGK61" s="278"/>
      <c r="UGL61" s="278"/>
      <c r="UGM61" s="278"/>
      <c r="UGN61" s="278"/>
      <c r="UGO61" s="278"/>
      <c r="UGP61" s="278"/>
      <c r="UGQ61" s="278"/>
      <c r="UGR61" s="278"/>
      <c r="UGS61" s="278"/>
      <c r="UGT61" s="278"/>
      <c r="UGU61" s="278"/>
      <c r="UGV61" s="278"/>
      <c r="UGW61" s="278"/>
      <c r="UGX61" s="278"/>
      <c r="UGY61" s="278"/>
      <c r="UGZ61" s="278"/>
      <c r="UHA61" s="278"/>
      <c r="UHB61" s="278"/>
      <c r="UHC61" s="278"/>
      <c r="UHD61" s="278"/>
      <c r="UHE61" s="278"/>
      <c r="UHF61" s="278"/>
      <c r="UHG61" s="278"/>
      <c r="UHH61" s="278"/>
      <c r="UHI61" s="278"/>
      <c r="UHJ61" s="278"/>
      <c r="UHK61" s="278"/>
      <c r="UHL61" s="278"/>
      <c r="UHM61" s="278"/>
      <c r="UHN61" s="278"/>
      <c r="UHO61" s="278"/>
      <c r="UHP61" s="278"/>
      <c r="UHQ61" s="278"/>
      <c r="UHR61" s="278"/>
      <c r="UHS61" s="278"/>
      <c r="UHT61" s="278"/>
      <c r="UHU61" s="278"/>
      <c r="UHV61" s="278"/>
      <c r="UHW61" s="278"/>
      <c r="UHX61" s="278"/>
      <c r="UHY61" s="278"/>
      <c r="UHZ61" s="278"/>
      <c r="UIA61" s="278"/>
      <c r="UIB61" s="278"/>
      <c r="UIC61" s="278"/>
      <c r="UID61" s="278"/>
      <c r="UIE61" s="278"/>
      <c r="UIF61" s="278"/>
      <c r="UIG61" s="278"/>
      <c r="UIH61" s="278"/>
      <c r="UII61" s="278"/>
      <c r="UIJ61" s="278"/>
      <c r="UIK61" s="278"/>
      <c r="UIL61" s="278"/>
      <c r="UIM61" s="278"/>
      <c r="UIN61" s="278"/>
      <c r="UIO61" s="278"/>
      <c r="UIP61" s="278"/>
      <c r="UIQ61" s="278"/>
      <c r="UIR61" s="278"/>
      <c r="UIS61" s="278"/>
      <c r="UIT61" s="278"/>
      <c r="UIU61" s="278"/>
      <c r="UIV61" s="278"/>
      <c r="UIW61" s="278"/>
      <c r="UIX61" s="278"/>
      <c r="UIY61" s="278"/>
      <c r="UIZ61" s="278"/>
      <c r="UJA61" s="278"/>
      <c r="UJB61" s="278"/>
      <c r="UJC61" s="278"/>
      <c r="UJD61" s="278"/>
      <c r="UJE61" s="278"/>
      <c r="UJF61" s="278"/>
      <c r="UJG61" s="278"/>
      <c r="UJH61" s="278"/>
      <c r="UJI61" s="278"/>
      <c r="UJJ61" s="278"/>
      <c r="UJK61" s="278"/>
      <c r="UJL61" s="278"/>
      <c r="UJM61" s="278"/>
      <c r="UJN61" s="278"/>
      <c r="UJO61" s="278"/>
      <c r="UJP61" s="278"/>
      <c r="UJQ61" s="278"/>
      <c r="UJR61" s="278"/>
      <c r="UJS61" s="278"/>
      <c r="UJT61" s="278"/>
      <c r="UJU61" s="278"/>
      <c r="UJV61" s="278"/>
      <c r="UJW61" s="278"/>
      <c r="UJX61" s="278"/>
      <c r="UJY61" s="278"/>
      <c r="UJZ61" s="278"/>
      <c r="UKA61" s="278"/>
      <c r="UKB61" s="278"/>
      <c r="UKC61" s="278"/>
      <c r="UKD61" s="278"/>
      <c r="UKE61" s="278"/>
      <c r="UKF61" s="278"/>
      <c r="UKG61" s="278"/>
      <c r="UKH61" s="278"/>
      <c r="UKI61" s="278"/>
      <c r="UKJ61" s="278"/>
      <c r="UKK61" s="278"/>
      <c r="UKL61" s="278"/>
      <c r="UKM61" s="278"/>
      <c r="UKN61" s="278"/>
      <c r="UKO61" s="278"/>
      <c r="UKP61" s="278"/>
      <c r="UKQ61" s="278"/>
      <c r="UKR61" s="278"/>
      <c r="UKS61" s="278"/>
      <c r="UKT61" s="278"/>
      <c r="UKU61" s="278"/>
      <c r="UKV61" s="278"/>
      <c r="UKW61" s="278"/>
      <c r="UKX61" s="278"/>
      <c r="UKY61" s="278"/>
      <c r="UKZ61" s="278"/>
      <c r="ULA61" s="278"/>
      <c r="ULB61" s="278"/>
      <c r="ULC61" s="278"/>
      <c r="ULD61" s="278"/>
      <c r="ULE61" s="278"/>
      <c r="ULF61" s="278"/>
      <c r="ULG61" s="278"/>
      <c r="ULH61" s="278"/>
      <c r="ULI61" s="278"/>
      <c r="ULJ61" s="278"/>
      <c r="ULK61" s="278"/>
      <c r="ULL61" s="278"/>
      <c r="ULM61" s="278"/>
      <c r="ULN61" s="278"/>
      <c r="ULO61" s="278"/>
      <c r="ULP61" s="278"/>
      <c r="ULQ61" s="278"/>
      <c r="ULR61" s="278"/>
      <c r="ULS61" s="278"/>
      <c r="ULT61" s="278"/>
      <c r="ULU61" s="278"/>
      <c r="ULV61" s="278"/>
      <c r="ULW61" s="278"/>
      <c r="ULX61" s="278"/>
      <c r="ULY61" s="278"/>
      <c r="ULZ61" s="278"/>
      <c r="UMA61" s="278"/>
      <c r="UMB61" s="278"/>
      <c r="UMC61" s="278"/>
      <c r="UMD61" s="278"/>
      <c r="UME61" s="278"/>
      <c r="UMF61" s="278"/>
      <c r="UMG61" s="278"/>
      <c r="UMH61" s="278"/>
      <c r="UMI61" s="278"/>
      <c r="UMJ61" s="278"/>
      <c r="UMK61" s="278"/>
      <c r="UML61" s="278"/>
      <c r="UMM61" s="278"/>
      <c r="UMN61" s="278"/>
      <c r="UMO61" s="278"/>
      <c r="UMP61" s="278"/>
      <c r="UMQ61" s="278"/>
      <c r="UMR61" s="278"/>
      <c r="UMS61" s="278"/>
      <c r="UMT61" s="278"/>
      <c r="UMU61" s="278"/>
      <c r="UMV61" s="278"/>
      <c r="UMW61" s="278"/>
      <c r="UMX61" s="278"/>
      <c r="UMY61" s="278"/>
      <c r="UMZ61" s="278"/>
      <c r="UNA61" s="278"/>
      <c r="UNB61" s="278"/>
      <c r="UNC61" s="278"/>
      <c r="UND61" s="278"/>
      <c r="UNE61" s="278"/>
      <c r="UNF61" s="278"/>
      <c r="UNG61" s="278"/>
      <c r="UNH61" s="278"/>
      <c r="UNI61" s="278"/>
      <c r="UNJ61" s="278"/>
      <c r="UNK61" s="278"/>
      <c r="UNL61" s="278"/>
      <c r="UNM61" s="278"/>
      <c r="UNN61" s="278"/>
      <c r="UNO61" s="278"/>
      <c r="UNP61" s="278"/>
      <c r="UNQ61" s="278"/>
      <c r="UNR61" s="278"/>
      <c r="UNS61" s="278"/>
      <c r="UNT61" s="278"/>
      <c r="UNU61" s="278"/>
      <c r="UNV61" s="278"/>
      <c r="UNW61" s="278"/>
      <c r="UNX61" s="278"/>
      <c r="UNY61" s="278"/>
      <c r="UNZ61" s="278"/>
      <c r="UOA61" s="278"/>
      <c r="UOB61" s="278"/>
      <c r="UOC61" s="278"/>
      <c r="UOD61" s="278"/>
      <c r="UOE61" s="278"/>
      <c r="UOF61" s="278"/>
      <c r="UOG61" s="278"/>
      <c r="UOH61" s="278"/>
      <c r="UOI61" s="278"/>
      <c r="UOJ61" s="278"/>
      <c r="UOK61" s="278"/>
      <c r="UOL61" s="278"/>
      <c r="UOM61" s="278"/>
      <c r="UON61" s="278"/>
      <c r="UOO61" s="278"/>
      <c r="UOP61" s="278"/>
      <c r="UOQ61" s="278"/>
      <c r="UOR61" s="278"/>
      <c r="UOS61" s="278"/>
      <c r="UOT61" s="278"/>
      <c r="UOU61" s="278"/>
      <c r="UOV61" s="278"/>
      <c r="UOW61" s="278"/>
      <c r="UOX61" s="278"/>
      <c r="UOY61" s="278"/>
      <c r="UOZ61" s="278"/>
      <c r="UPA61" s="278"/>
      <c r="UPB61" s="278"/>
      <c r="UPC61" s="278"/>
      <c r="UPD61" s="278"/>
      <c r="UPE61" s="278"/>
      <c r="UPF61" s="278"/>
      <c r="UPG61" s="278"/>
      <c r="UPH61" s="278"/>
      <c r="UPI61" s="278"/>
      <c r="UPJ61" s="278"/>
      <c r="UPK61" s="278"/>
      <c r="UPL61" s="278"/>
      <c r="UPM61" s="278"/>
      <c r="UPN61" s="278"/>
      <c r="UPO61" s="278"/>
      <c r="UPP61" s="278"/>
      <c r="UPQ61" s="278"/>
      <c r="UPR61" s="278"/>
      <c r="UPS61" s="278"/>
      <c r="UPT61" s="278"/>
      <c r="UPU61" s="278"/>
      <c r="UPV61" s="278"/>
      <c r="UPW61" s="278"/>
      <c r="UPX61" s="278"/>
      <c r="UPY61" s="278"/>
      <c r="UPZ61" s="278"/>
      <c r="UQA61" s="278"/>
      <c r="UQB61" s="278"/>
      <c r="UQC61" s="278"/>
      <c r="UQD61" s="278"/>
      <c r="UQE61" s="278"/>
      <c r="UQF61" s="278"/>
      <c r="UQG61" s="278"/>
      <c r="UQH61" s="278"/>
      <c r="UQI61" s="278"/>
      <c r="UQJ61" s="278"/>
      <c r="UQK61" s="278"/>
      <c r="UQL61" s="278"/>
      <c r="UQM61" s="278"/>
      <c r="UQN61" s="278"/>
      <c r="UQO61" s="278"/>
      <c r="UQP61" s="278"/>
      <c r="UQQ61" s="278"/>
      <c r="UQR61" s="278"/>
      <c r="UQS61" s="278"/>
      <c r="UQT61" s="278"/>
      <c r="UQU61" s="278"/>
      <c r="UQV61" s="278"/>
      <c r="UQW61" s="278"/>
      <c r="UQX61" s="278"/>
      <c r="UQY61" s="278"/>
      <c r="UQZ61" s="278"/>
      <c r="URA61" s="278"/>
      <c r="URB61" s="278"/>
      <c r="URC61" s="278"/>
      <c r="URD61" s="278"/>
      <c r="URE61" s="278"/>
      <c r="URF61" s="278"/>
      <c r="URG61" s="278"/>
      <c r="URH61" s="278"/>
      <c r="URI61" s="278"/>
      <c r="URJ61" s="278"/>
      <c r="URK61" s="278"/>
      <c r="URL61" s="278"/>
      <c r="URM61" s="278"/>
      <c r="URN61" s="278"/>
      <c r="URO61" s="278"/>
      <c r="URP61" s="278"/>
      <c r="URQ61" s="278"/>
      <c r="URR61" s="278"/>
      <c r="URS61" s="278"/>
      <c r="URT61" s="278"/>
      <c r="URU61" s="278"/>
      <c r="URV61" s="278"/>
      <c r="URW61" s="278"/>
      <c r="URX61" s="278"/>
      <c r="URY61" s="278"/>
      <c r="URZ61" s="278"/>
      <c r="USA61" s="278"/>
      <c r="USB61" s="278"/>
      <c r="USC61" s="278"/>
      <c r="USD61" s="278"/>
      <c r="USE61" s="278"/>
      <c r="USF61" s="278"/>
      <c r="USG61" s="278"/>
      <c r="USH61" s="278"/>
      <c r="USI61" s="278"/>
      <c r="USJ61" s="278"/>
      <c r="USK61" s="278"/>
      <c r="USL61" s="278"/>
      <c r="USM61" s="278"/>
      <c r="USN61" s="278"/>
      <c r="USO61" s="278"/>
      <c r="USP61" s="278"/>
      <c r="USQ61" s="278"/>
      <c r="USR61" s="278"/>
      <c r="USS61" s="278"/>
      <c r="UST61" s="278"/>
      <c r="USU61" s="278"/>
      <c r="USV61" s="278"/>
      <c r="USW61" s="278"/>
      <c r="USX61" s="278"/>
      <c r="USY61" s="278"/>
      <c r="USZ61" s="278"/>
      <c r="UTA61" s="278"/>
      <c r="UTB61" s="278"/>
      <c r="UTC61" s="278"/>
      <c r="UTD61" s="278"/>
      <c r="UTE61" s="278"/>
      <c r="UTF61" s="278"/>
      <c r="UTG61" s="278"/>
      <c r="UTH61" s="278"/>
      <c r="UTI61" s="278"/>
      <c r="UTJ61" s="278"/>
      <c r="UTK61" s="278"/>
      <c r="UTL61" s="278"/>
      <c r="UTM61" s="278"/>
      <c r="UTN61" s="278"/>
      <c r="UTO61" s="278"/>
      <c r="UTP61" s="278"/>
      <c r="UTQ61" s="278"/>
      <c r="UTR61" s="278"/>
      <c r="UTS61" s="278"/>
      <c r="UTT61" s="278"/>
      <c r="UTU61" s="278"/>
      <c r="UTV61" s="278"/>
      <c r="UTW61" s="278"/>
      <c r="UTX61" s="278"/>
      <c r="UTY61" s="278"/>
      <c r="UTZ61" s="278"/>
      <c r="UUA61" s="278"/>
      <c r="UUB61" s="278"/>
      <c r="UUC61" s="278"/>
      <c r="UUD61" s="278"/>
      <c r="UUE61" s="278"/>
      <c r="UUF61" s="278"/>
      <c r="UUG61" s="278"/>
      <c r="UUH61" s="278"/>
      <c r="UUI61" s="278"/>
      <c r="UUJ61" s="278"/>
      <c r="UUK61" s="278"/>
      <c r="UUL61" s="278"/>
      <c r="UUM61" s="278"/>
      <c r="UUN61" s="278"/>
      <c r="UUO61" s="278"/>
      <c r="UUP61" s="278"/>
      <c r="UUQ61" s="278"/>
      <c r="UUR61" s="278"/>
      <c r="UUS61" s="278"/>
      <c r="UUT61" s="278"/>
      <c r="UUU61" s="278"/>
      <c r="UUV61" s="278"/>
      <c r="UUW61" s="278"/>
      <c r="UUX61" s="278"/>
      <c r="UUY61" s="278"/>
      <c r="UUZ61" s="278"/>
      <c r="UVA61" s="278"/>
      <c r="UVB61" s="278"/>
      <c r="UVC61" s="278"/>
      <c r="UVD61" s="278"/>
      <c r="UVE61" s="278"/>
      <c r="UVF61" s="278"/>
      <c r="UVG61" s="278"/>
      <c r="UVH61" s="278"/>
      <c r="UVI61" s="278"/>
      <c r="UVJ61" s="278"/>
      <c r="UVK61" s="278"/>
      <c r="UVL61" s="278"/>
      <c r="UVM61" s="278"/>
      <c r="UVN61" s="278"/>
      <c r="UVO61" s="278"/>
      <c r="UVP61" s="278"/>
      <c r="UVQ61" s="278"/>
      <c r="UVR61" s="278"/>
      <c r="UVS61" s="278"/>
      <c r="UVT61" s="278"/>
      <c r="UVU61" s="278"/>
      <c r="UVV61" s="278"/>
      <c r="UVW61" s="278"/>
      <c r="UVX61" s="278"/>
      <c r="UVY61" s="278"/>
      <c r="UVZ61" s="278"/>
      <c r="UWA61" s="278"/>
      <c r="UWB61" s="278"/>
      <c r="UWC61" s="278"/>
      <c r="UWD61" s="278"/>
      <c r="UWE61" s="278"/>
      <c r="UWF61" s="278"/>
      <c r="UWG61" s="278"/>
      <c r="UWH61" s="278"/>
      <c r="UWI61" s="278"/>
      <c r="UWJ61" s="278"/>
      <c r="UWK61" s="278"/>
      <c r="UWL61" s="278"/>
      <c r="UWM61" s="278"/>
      <c r="UWN61" s="278"/>
      <c r="UWO61" s="278"/>
      <c r="UWP61" s="278"/>
      <c r="UWQ61" s="278"/>
      <c r="UWR61" s="278"/>
      <c r="UWS61" s="278"/>
      <c r="UWT61" s="278"/>
      <c r="UWU61" s="278"/>
      <c r="UWV61" s="278"/>
      <c r="UWW61" s="278"/>
      <c r="UWX61" s="278"/>
      <c r="UWY61" s="278"/>
      <c r="UWZ61" s="278"/>
      <c r="UXA61" s="278"/>
      <c r="UXB61" s="278"/>
      <c r="UXC61" s="278"/>
      <c r="UXD61" s="278"/>
      <c r="UXE61" s="278"/>
      <c r="UXF61" s="278"/>
      <c r="UXG61" s="278"/>
      <c r="UXH61" s="278"/>
      <c r="UXI61" s="278"/>
      <c r="UXJ61" s="278"/>
      <c r="UXK61" s="278"/>
      <c r="UXL61" s="278"/>
      <c r="UXM61" s="278"/>
      <c r="UXN61" s="278"/>
      <c r="UXO61" s="278"/>
      <c r="UXP61" s="278"/>
      <c r="UXQ61" s="278"/>
      <c r="UXR61" s="278"/>
      <c r="UXS61" s="278"/>
      <c r="UXT61" s="278"/>
      <c r="UXU61" s="278"/>
      <c r="UXV61" s="278"/>
      <c r="UXW61" s="278"/>
      <c r="UXX61" s="278"/>
      <c r="UXY61" s="278"/>
      <c r="UXZ61" s="278"/>
      <c r="UYA61" s="278"/>
      <c r="UYB61" s="278"/>
      <c r="UYC61" s="278"/>
      <c r="UYD61" s="278"/>
      <c r="UYE61" s="278"/>
      <c r="UYF61" s="278"/>
      <c r="UYG61" s="278"/>
      <c r="UYH61" s="278"/>
      <c r="UYI61" s="278"/>
      <c r="UYJ61" s="278"/>
      <c r="UYK61" s="278"/>
      <c r="UYL61" s="278"/>
      <c r="UYM61" s="278"/>
      <c r="UYN61" s="278"/>
      <c r="UYO61" s="278"/>
      <c r="UYP61" s="278"/>
      <c r="UYQ61" s="278"/>
      <c r="UYR61" s="278"/>
      <c r="UYS61" s="278"/>
      <c r="UYT61" s="278"/>
      <c r="UYU61" s="278"/>
      <c r="UYV61" s="278"/>
      <c r="UYW61" s="278"/>
      <c r="UYX61" s="278"/>
      <c r="UYY61" s="278"/>
      <c r="UYZ61" s="278"/>
      <c r="UZA61" s="278"/>
      <c r="UZB61" s="278"/>
      <c r="UZC61" s="278"/>
      <c r="UZD61" s="278"/>
      <c r="UZE61" s="278"/>
      <c r="UZF61" s="278"/>
      <c r="UZG61" s="278"/>
      <c r="UZH61" s="278"/>
      <c r="UZI61" s="278"/>
      <c r="UZJ61" s="278"/>
      <c r="UZK61" s="278"/>
      <c r="UZL61" s="278"/>
      <c r="UZM61" s="278"/>
      <c r="UZN61" s="278"/>
      <c r="UZO61" s="278"/>
      <c r="UZP61" s="278"/>
      <c r="UZQ61" s="278"/>
      <c r="UZR61" s="278"/>
      <c r="UZS61" s="278"/>
      <c r="UZT61" s="278"/>
      <c r="UZU61" s="278"/>
      <c r="UZV61" s="278"/>
      <c r="UZW61" s="278"/>
      <c r="UZX61" s="278"/>
      <c r="UZY61" s="278"/>
      <c r="UZZ61" s="278"/>
      <c r="VAA61" s="278"/>
      <c r="VAB61" s="278"/>
      <c r="VAC61" s="278"/>
      <c r="VAD61" s="278"/>
      <c r="VAE61" s="278"/>
      <c r="VAF61" s="278"/>
      <c r="VAG61" s="278"/>
      <c r="VAH61" s="278"/>
      <c r="VAI61" s="278"/>
      <c r="VAJ61" s="278"/>
      <c r="VAK61" s="278"/>
      <c r="VAL61" s="278"/>
      <c r="VAM61" s="278"/>
      <c r="VAN61" s="278"/>
      <c r="VAO61" s="278"/>
      <c r="VAP61" s="278"/>
      <c r="VAQ61" s="278"/>
      <c r="VAR61" s="278"/>
      <c r="VAS61" s="278"/>
      <c r="VAT61" s="278"/>
      <c r="VAU61" s="278"/>
      <c r="VAV61" s="278"/>
      <c r="VAW61" s="278"/>
      <c r="VAX61" s="278"/>
      <c r="VAY61" s="278"/>
      <c r="VAZ61" s="278"/>
      <c r="VBA61" s="278"/>
      <c r="VBB61" s="278"/>
      <c r="VBC61" s="278"/>
      <c r="VBD61" s="278"/>
      <c r="VBE61" s="278"/>
      <c r="VBF61" s="278"/>
      <c r="VBG61" s="278"/>
      <c r="VBH61" s="278"/>
      <c r="VBI61" s="278"/>
      <c r="VBJ61" s="278"/>
      <c r="VBK61" s="278"/>
      <c r="VBL61" s="278"/>
      <c r="VBM61" s="278"/>
      <c r="VBN61" s="278"/>
      <c r="VBO61" s="278"/>
      <c r="VBP61" s="278"/>
      <c r="VBQ61" s="278"/>
      <c r="VBR61" s="278"/>
      <c r="VBS61" s="278"/>
      <c r="VBT61" s="278"/>
      <c r="VBU61" s="278"/>
      <c r="VBV61" s="278"/>
      <c r="VBW61" s="278"/>
      <c r="VBX61" s="278"/>
      <c r="VBY61" s="278"/>
      <c r="VBZ61" s="278"/>
      <c r="VCA61" s="278"/>
      <c r="VCB61" s="278"/>
      <c r="VCC61" s="278"/>
      <c r="VCD61" s="278"/>
      <c r="VCE61" s="278"/>
      <c r="VCF61" s="278"/>
      <c r="VCG61" s="278"/>
      <c r="VCH61" s="278"/>
      <c r="VCI61" s="278"/>
      <c r="VCJ61" s="278"/>
      <c r="VCK61" s="278"/>
      <c r="VCL61" s="278"/>
      <c r="VCM61" s="278"/>
      <c r="VCN61" s="278"/>
      <c r="VCO61" s="278"/>
      <c r="VCP61" s="278"/>
      <c r="VCQ61" s="278"/>
      <c r="VCR61" s="278"/>
      <c r="VCS61" s="278"/>
      <c r="VCT61" s="278"/>
      <c r="VCU61" s="278"/>
      <c r="VCV61" s="278"/>
      <c r="VCW61" s="278"/>
      <c r="VCX61" s="278"/>
      <c r="VCY61" s="278"/>
      <c r="VCZ61" s="278"/>
      <c r="VDA61" s="278"/>
      <c r="VDB61" s="278"/>
      <c r="VDC61" s="278"/>
      <c r="VDD61" s="278"/>
      <c r="VDE61" s="278"/>
      <c r="VDF61" s="278"/>
      <c r="VDG61" s="278"/>
      <c r="VDH61" s="278"/>
      <c r="VDI61" s="278"/>
      <c r="VDJ61" s="278"/>
      <c r="VDK61" s="278"/>
      <c r="VDL61" s="278"/>
      <c r="VDM61" s="278"/>
      <c r="VDN61" s="278"/>
      <c r="VDO61" s="278"/>
      <c r="VDP61" s="278"/>
      <c r="VDQ61" s="278"/>
      <c r="VDR61" s="278"/>
      <c r="VDS61" s="278"/>
      <c r="VDT61" s="278"/>
      <c r="VDU61" s="278"/>
      <c r="VDV61" s="278"/>
      <c r="VDW61" s="278"/>
      <c r="VDX61" s="278"/>
      <c r="VDY61" s="278"/>
      <c r="VDZ61" s="278"/>
      <c r="VEA61" s="278"/>
      <c r="VEB61" s="278"/>
      <c r="VEC61" s="278"/>
      <c r="VED61" s="278"/>
      <c r="VEE61" s="278"/>
      <c r="VEF61" s="278"/>
      <c r="VEG61" s="278"/>
      <c r="VEH61" s="278"/>
      <c r="VEI61" s="278"/>
      <c r="VEJ61" s="278"/>
      <c r="VEK61" s="278"/>
      <c r="VEL61" s="278"/>
      <c r="VEM61" s="278"/>
      <c r="VEN61" s="278"/>
      <c r="VEO61" s="278"/>
      <c r="VEP61" s="278"/>
      <c r="VEQ61" s="278"/>
      <c r="VER61" s="278"/>
      <c r="VES61" s="278"/>
      <c r="VET61" s="278"/>
      <c r="VEU61" s="278"/>
      <c r="VEV61" s="278"/>
      <c r="VEW61" s="278"/>
      <c r="VEX61" s="278"/>
      <c r="VEY61" s="278"/>
      <c r="VEZ61" s="278"/>
      <c r="VFA61" s="278"/>
      <c r="VFB61" s="278"/>
      <c r="VFC61" s="278"/>
      <c r="VFD61" s="278"/>
      <c r="VFE61" s="278"/>
      <c r="VFF61" s="278"/>
      <c r="VFG61" s="278"/>
      <c r="VFH61" s="278"/>
      <c r="VFI61" s="278"/>
      <c r="VFJ61" s="278"/>
      <c r="VFK61" s="278"/>
      <c r="VFL61" s="278"/>
      <c r="VFM61" s="278"/>
      <c r="VFN61" s="278"/>
      <c r="VFO61" s="278"/>
      <c r="VFP61" s="278"/>
      <c r="VFQ61" s="278"/>
      <c r="VFR61" s="278"/>
      <c r="VFS61" s="278"/>
      <c r="VFT61" s="278"/>
      <c r="VFU61" s="278"/>
      <c r="VFV61" s="278"/>
      <c r="VFW61" s="278"/>
      <c r="VFX61" s="278"/>
      <c r="VFY61" s="278"/>
      <c r="VFZ61" s="278"/>
      <c r="VGA61" s="278"/>
      <c r="VGB61" s="278"/>
      <c r="VGC61" s="278"/>
      <c r="VGD61" s="278"/>
      <c r="VGE61" s="278"/>
      <c r="VGF61" s="278"/>
      <c r="VGG61" s="278"/>
      <c r="VGH61" s="278"/>
      <c r="VGI61" s="278"/>
      <c r="VGJ61" s="278"/>
      <c r="VGK61" s="278"/>
      <c r="VGL61" s="278"/>
      <c r="VGM61" s="278"/>
      <c r="VGN61" s="278"/>
      <c r="VGO61" s="278"/>
      <c r="VGP61" s="278"/>
      <c r="VGQ61" s="278"/>
      <c r="VGR61" s="278"/>
      <c r="VGS61" s="278"/>
      <c r="VGT61" s="278"/>
      <c r="VGU61" s="278"/>
      <c r="VGV61" s="278"/>
      <c r="VGW61" s="278"/>
      <c r="VGX61" s="278"/>
      <c r="VGY61" s="278"/>
      <c r="VGZ61" s="278"/>
      <c r="VHA61" s="278"/>
      <c r="VHB61" s="278"/>
      <c r="VHC61" s="278"/>
      <c r="VHD61" s="278"/>
      <c r="VHE61" s="278"/>
      <c r="VHF61" s="278"/>
      <c r="VHG61" s="278"/>
      <c r="VHH61" s="278"/>
      <c r="VHI61" s="278"/>
      <c r="VHJ61" s="278"/>
      <c r="VHK61" s="278"/>
      <c r="VHL61" s="278"/>
      <c r="VHM61" s="278"/>
      <c r="VHN61" s="278"/>
      <c r="VHO61" s="278"/>
      <c r="VHP61" s="278"/>
      <c r="VHQ61" s="278"/>
      <c r="VHR61" s="278"/>
      <c r="VHS61" s="278"/>
      <c r="VHT61" s="278"/>
      <c r="VHU61" s="278"/>
      <c r="VHV61" s="278"/>
      <c r="VHW61" s="278"/>
      <c r="VHX61" s="278"/>
      <c r="VHY61" s="278"/>
      <c r="VHZ61" s="278"/>
      <c r="VIA61" s="278"/>
      <c r="VIB61" s="278"/>
      <c r="VIC61" s="278"/>
      <c r="VID61" s="278"/>
      <c r="VIE61" s="278"/>
      <c r="VIF61" s="278"/>
      <c r="VIG61" s="278"/>
      <c r="VIH61" s="278"/>
      <c r="VII61" s="278"/>
      <c r="VIJ61" s="278"/>
      <c r="VIK61" s="278"/>
      <c r="VIL61" s="278"/>
      <c r="VIM61" s="278"/>
      <c r="VIN61" s="278"/>
      <c r="VIO61" s="278"/>
      <c r="VIP61" s="278"/>
      <c r="VIQ61" s="278"/>
      <c r="VIR61" s="278"/>
      <c r="VIS61" s="278"/>
      <c r="VIT61" s="278"/>
      <c r="VIU61" s="278"/>
      <c r="VIV61" s="278"/>
      <c r="VIW61" s="278"/>
      <c r="VIX61" s="278"/>
      <c r="VIY61" s="278"/>
      <c r="VIZ61" s="278"/>
      <c r="VJA61" s="278"/>
      <c r="VJB61" s="278"/>
      <c r="VJC61" s="278"/>
      <c r="VJD61" s="278"/>
      <c r="VJE61" s="278"/>
      <c r="VJF61" s="278"/>
      <c r="VJG61" s="278"/>
      <c r="VJH61" s="278"/>
      <c r="VJI61" s="278"/>
      <c r="VJJ61" s="278"/>
      <c r="VJK61" s="278"/>
      <c r="VJL61" s="278"/>
      <c r="VJM61" s="278"/>
      <c r="VJN61" s="278"/>
      <c r="VJO61" s="278"/>
      <c r="VJP61" s="278"/>
      <c r="VJQ61" s="278"/>
      <c r="VJR61" s="278"/>
      <c r="VJS61" s="278"/>
      <c r="VJT61" s="278"/>
      <c r="VJU61" s="278"/>
      <c r="VJV61" s="278"/>
      <c r="VJW61" s="278"/>
      <c r="VJX61" s="278"/>
      <c r="VJY61" s="278"/>
      <c r="VJZ61" s="278"/>
      <c r="VKA61" s="278"/>
      <c r="VKB61" s="278"/>
      <c r="VKC61" s="278"/>
      <c r="VKD61" s="278"/>
      <c r="VKE61" s="278"/>
      <c r="VKF61" s="278"/>
      <c r="VKG61" s="278"/>
      <c r="VKH61" s="278"/>
      <c r="VKI61" s="278"/>
      <c r="VKJ61" s="278"/>
      <c r="VKK61" s="278"/>
      <c r="VKL61" s="278"/>
      <c r="VKM61" s="278"/>
      <c r="VKN61" s="278"/>
      <c r="VKO61" s="278"/>
      <c r="VKP61" s="278"/>
      <c r="VKQ61" s="278"/>
      <c r="VKR61" s="278"/>
      <c r="VKS61" s="278"/>
      <c r="VKT61" s="278"/>
      <c r="VKU61" s="278"/>
      <c r="VKV61" s="278"/>
      <c r="VKW61" s="278"/>
      <c r="VKX61" s="278"/>
      <c r="VKY61" s="278"/>
      <c r="VKZ61" s="278"/>
      <c r="VLA61" s="278"/>
      <c r="VLB61" s="278"/>
      <c r="VLC61" s="278"/>
      <c r="VLD61" s="278"/>
      <c r="VLE61" s="278"/>
      <c r="VLF61" s="278"/>
      <c r="VLG61" s="278"/>
      <c r="VLH61" s="278"/>
      <c r="VLI61" s="278"/>
      <c r="VLJ61" s="278"/>
      <c r="VLK61" s="278"/>
      <c r="VLL61" s="278"/>
      <c r="VLM61" s="278"/>
      <c r="VLN61" s="278"/>
      <c r="VLO61" s="278"/>
      <c r="VLP61" s="278"/>
      <c r="VLQ61" s="278"/>
      <c r="VLR61" s="278"/>
      <c r="VLS61" s="278"/>
      <c r="VLT61" s="278"/>
      <c r="VLU61" s="278"/>
      <c r="VLV61" s="278"/>
      <c r="VLW61" s="278"/>
      <c r="VLX61" s="278"/>
      <c r="VLY61" s="278"/>
      <c r="VLZ61" s="278"/>
      <c r="VMA61" s="278"/>
      <c r="VMB61" s="278"/>
      <c r="VMC61" s="278"/>
      <c r="VMD61" s="278"/>
      <c r="VME61" s="278"/>
      <c r="VMF61" s="278"/>
      <c r="VMG61" s="278"/>
      <c r="VMH61" s="278"/>
      <c r="VMI61" s="278"/>
      <c r="VMJ61" s="278"/>
      <c r="VMK61" s="278"/>
      <c r="VML61" s="278"/>
      <c r="VMM61" s="278"/>
      <c r="VMN61" s="278"/>
      <c r="VMO61" s="278"/>
      <c r="VMP61" s="278"/>
      <c r="VMQ61" s="278"/>
      <c r="VMR61" s="278"/>
      <c r="VMS61" s="278"/>
      <c r="VMT61" s="278"/>
      <c r="VMU61" s="278"/>
      <c r="VMV61" s="278"/>
      <c r="VMW61" s="278"/>
      <c r="VMX61" s="278"/>
      <c r="VMY61" s="278"/>
      <c r="VMZ61" s="278"/>
      <c r="VNA61" s="278"/>
      <c r="VNB61" s="278"/>
      <c r="VNC61" s="278"/>
      <c r="VND61" s="278"/>
      <c r="VNE61" s="278"/>
      <c r="VNF61" s="278"/>
      <c r="VNG61" s="278"/>
      <c r="VNH61" s="278"/>
      <c r="VNI61" s="278"/>
      <c r="VNJ61" s="278"/>
      <c r="VNK61" s="278"/>
      <c r="VNL61" s="278"/>
      <c r="VNM61" s="278"/>
      <c r="VNN61" s="278"/>
      <c r="VNO61" s="278"/>
      <c r="VNP61" s="278"/>
      <c r="VNQ61" s="278"/>
      <c r="VNR61" s="278"/>
      <c r="VNS61" s="278"/>
      <c r="VNT61" s="278"/>
      <c r="VNU61" s="278"/>
      <c r="VNV61" s="278"/>
      <c r="VNW61" s="278"/>
      <c r="VNX61" s="278"/>
      <c r="VNY61" s="278"/>
      <c r="VNZ61" s="278"/>
      <c r="VOA61" s="278"/>
      <c r="VOB61" s="278"/>
      <c r="VOC61" s="278"/>
      <c r="VOD61" s="278"/>
      <c r="VOE61" s="278"/>
      <c r="VOF61" s="278"/>
      <c r="VOG61" s="278"/>
      <c r="VOH61" s="278"/>
      <c r="VOI61" s="278"/>
      <c r="VOJ61" s="278"/>
      <c r="VOK61" s="278"/>
      <c r="VOL61" s="278"/>
      <c r="VOM61" s="278"/>
      <c r="VON61" s="278"/>
      <c r="VOO61" s="278"/>
      <c r="VOP61" s="278"/>
      <c r="VOQ61" s="278"/>
      <c r="VOR61" s="278"/>
      <c r="VOS61" s="278"/>
      <c r="VOT61" s="278"/>
      <c r="VOU61" s="278"/>
      <c r="VOV61" s="278"/>
      <c r="VOW61" s="278"/>
      <c r="VOX61" s="278"/>
      <c r="VOY61" s="278"/>
      <c r="VOZ61" s="278"/>
      <c r="VPA61" s="278"/>
      <c r="VPB61" s="278"/>
      <c r="VPC61" s="278"/>
      <c r="VPD61" s="278"/>
      <c r="VPE61" s="278"/>
      <c r="VPF61" s="278"/>
      <c r="VPG61" s="278"/>
      <c r="VPH61" s="278"/>
      <c r="VPI61" s="278"/>
      <c r="VPJ61" s="278"/>
      <c r="VPK61" s="278"/>
      <c r="VPL61" s="278"/>
      <c r="VPM61" s="278"/>
      <c r="VPN61" s="278"/>
      <c r="VPO61" s="278"/>
      <c r="VPP61" s="278"/>
      <c r="VPQ61" s="278"/>
      <c r="VPR61" s="278"/>
      <c r="VPS61" s="278"/>
      <c r="VPT61" s="278"/>
      <c r="VPU61" s="278"/>
      <c r="VPV61" s="278"/>
      <c r="VPW61" s="278"/>
      <c r="VPX61" s="278"/>
      <c r="VPY61" s="278"/>
      <c r="VPZ61" s="278"/>
      <c r="VQA61" s="278"/>
      <c r="VQB61" s="278"/>
      <c r="VQC61" s="278"/>
      <c r="VQD61" s="278"/>
      <c r="VQE61" s="278"/>
      <c r="VQF61" s="278"/>
      <c r="VQG61" s="278"/>
      <c r="VQH61" s="278"/>
      <c r="VQI61" s="278"/>
      <c r="VQJ61" s="278"/>
      <c r="VQK61" s="278"/>
      <c r="VQL61" s="278"/>
      <c r="VQM61" s="278"/>
      <c r="VQN61" s="278"/>
      <c r="VQO61" s="278"/>
      <c r="VQP61" s="278"/>
      <c r="VQQ61" s="278"/>
      <c r="VQR61" s="278"/>
      <c r="VQS61" s="278"/>
      <c r="VQT61" s="278"/>
      <c r="VQU61" s="278"/>
      <c r="VQV61" s="278"/>
      <c r="VQW61" s="278"/>
      <c r="VQX61" s="278"/>
      <c r="VQY61" s="278"/>
      <c r="VQZ61" s="278"/>
      <c r="VRA61" s="278"/>
      <c r="VRB61" s="278"/>
      <c r="VRC61" s="278"/>
      <c r="VRD61" s="278"/>
      <c r="VRE61" s="278"/>
      <c r="VRF61" s="278"/>
      <c r="VRG61" s="278"/>
      <c r="VRH61" s="278"/>
      <c r="VRI61" s="278"/>
      <c r="VRJ61" s="278"/>
      <c r="VRK61" s="278"/>
      <c r="VRL61" s="278"/>
      <c r="VRM61" s="278"/>
      <c r="VRN61" s="278"/>
      <c r="VRO61" s="278"/>
      <c r="VRP61" s="278"/>
      <c r="VRQ61" s="278"/>
      <c r="VRR61" s="278"/>
      <c r="VRS61" s="278"/>
      <c r="VRT61" s="278"/>
      <c r="VRU61" s="278"/>
      <c r="VRV61" s="278"/>
      <c r="VRW61" s="278"/>
      <c r="VRX61" s="278"/>
      <c r="VRY61" s="278"/>
      <c r="VRZ61" s="278"/>
      <c r="VSA61" s="278"/>
      <c r="VSB61" s="278"/>
      <c r="VSC61" s="278"/>
      <c r="VSD61" s="278"/>
      <c r="VSE61" s="278"/>
      <c r="VSF61" s="278"/>
      <c r="VSG61" s="278"/>
      <c r="VSH61" s="278"/>
      <c r="VSI61" s="278"/>
      <c r="VSJ61" s="278"/>
      <c r="VSK61" s="278"/>
      <c r="VSL61" s="278"/>
      <c r="VSM61" s="278"/>
      <c r="VSN61" s="278"/>
      <c r="VSO61" s="278"/>
      <c r="VSP61" s="278"/>
      <c r="VSQ61" s="278"/>
      <c r="VSR61" s="278"/>
      <c r="VSS61" s="278"/>
      <c r="VST61" s="278"/>
      <c r="VSU61" s="278"/>
      <c r="VSV61" s="278"/>
      <c r="VSW61" s="278"/>
      <c r="VSX61" s="278"/>
      <c r="VSY61" s="278"/>
      <c r="VSZ61" s="278"/>
      <c r="VTA61" s="278"/>
      <c r="VTB61" s="278"/>
      <c r="VTC61" s="278"/>
      <c r="VTD61" s="278"/>
      <c r="VTE61" s="278"/>
      <c r="VTF61" s="278"/>
      <c r="VTG61" s="278"/>
      <c r="VTH61" s="278"/>
      <c r="VTI61" s="278"/>
      <c r="VTJ61" s="278"/>
      <c r="VTK61" s="278"/>
      <c r="VTL61" s="278"/>
      <c r="VTM61" s="278"/>
      <c r="VTN61" s="278"/>
      <c r="VTO61" s="278"/>
      <c r="VTP61" s="278"/>
      <c r="VTQ61" s="278"/>
      <c r="VTR61" s="278"/>
      <c r="VTS61" s="278"/>
      <c r="VTT61" s="278"/>
      <c r="VTU61" s="278"/>
      <c r="VTV61" s="278"/>
      <c r="VTW61" s="278"/>
      <c r="VTX61" s="278"/>
      <c r="VTY61" s="278"/>
      <c r="VTZ61" s="278"/>
      <c r="VUA61" s="278"/>
      <c r="VUB61" s="278"/>
      <c r="VUC61" s="278"/>
      <c r="VUD61" s="278"/>
      <c r="VUE61" s="278"/>
      <c r="VUF61" s="278"/>
      <c r="VUG61" s="278"/>
      <c r="VUH61" s="278"/>
      <c r="VUI61" s="278"/>
      <c r="VUJ61" s="278"/>
      <c r="VUK61" s="278"/>
      <c r="VUL61" s="278"/>
      <c r="VUM61" s="278"/>
      <c r="VUN61" s="278"/>
      <c r="VUO61" s="278"/>
      <c r="VUP61" s="278"/>
      <c r="VUQ61" s="278"/>
      <c r="VUR61" s="278"/>
      <c r="VUS61" s="278"/>
      <c r="VUT61" s="278"/>
      <c r="VUU61" s="278"/>
      <c r="VUV61" s="278"/>
      <c r="VUW61" s="278"/>
      <c r="VUX61" s="278"/>
      <c r="VUY61" s="278"/>
      <c r="VUZ61" s="278"/>
      <c r="VVA61" s="278"/>
      <c r="VVB61" s="278"/>
      <c r="VVC61" s="278"/>
      <c r="VVD61" s="278"/>
      <c r="VVE61" s="278"/>
      <c r="VVF61" s="278"/>
      <c r="VVG61" s="278"/>
      <c r="VVH61" s="278"/>
      <c r="VVI61" s="278"/>
      <c r="VVJ61" s="278"/>
      <c r="VVK61" s="278"/>
      <c r="VVL61" s="278"/>
      <c r="VVM61" s="278"/>
      <c r="VVN61" s="278"/>
      <c r="VVO61" s="278"/>
      <c r="VVP61" s="278"/>
      <c r="VVQ61" s="278"/>
      <c r="VVR61" s="278"/>
      <c r="VVS61" s="278"/>
      <c r="VVT61" s="278"/>
      <c r="VVU61" s="278"/>
      <c r="VVV61" s="278"/>
      <c r="VVW61" s="278"/>
      <c r="VVX61" s="278"/>
      <c r="VVY61" s="278"/>
      <c r="VVZ61" s="278"/>
      <c r="VWA61" s="278"/>
      <c r="VWB61" s="278"/>
      <c r="VWC61" s="278"/>
      <c r="VWD61" s="278"/>
      <c r="VWE61" s="278"/>
      <c r="VWF61" s="278"/>
      <c r="VWG61" s="278"/>
      <c r="VWH61" s="278"/>
      <c r="VWI61" s="278"/>
      <c r="VWJ61" s="278"/>
      <c r="VWK61" s="278"/>
      <c r="VWL61" s="278"/>
      <c r="VWM61" s="278"/>
      <c r="VWN61" s="278"/>
      <c r="VWO61" s="278"/>
      <c r="VWP61" s="278"/>
      <c r="VWQ61" s="278"/>
      <c r="VWR61" s="278"/>
      <c r="VWS61" s="278"/>
      <c r="VWT61" s="278"/>
      <c r="VWU61" s="278"/>
      <c r="VWV61" s="278"/>
      <c r="VWW61" s="278"/>
      <c r="VWX61" s="278"/>
      <c r="VWY61" s="278"/>
      <c r="VWZ61" s="278"/>
      <c r="VXA61" s="278"/>
      <c r="VXB61" s="278"/>
      <c r="VXC61" s="278"/>
      <c r="VXD61" s="278"/>
      <c r="VXE61" s="278"/>
      <c r="VXF61" s="278"/>
      <c r="VXG61" s="278"/>
      <c r="VXH61" s="278"/>
      <c r="VXI61" s="278"/>
      <c r="VXJ61" s="278"/>
      <c r="VXK61" s="278"/>
      <c r="VXL61" s="278"/>
      <c r="VXM61" s="278"/>
      <c r="VXN61" s="278"/>
      <c r="VXO61" s="278"/>
      <c r="VXP61" s="278"/>
      <c r="VXQ61" s="278"/>
      <c r="VXR61" s="278"/>
      <c r="VXS61" s="278"/>
      <c r="VXT61" s="278"/>
      <c r="VXU61" s="278"/>
      <c r="VXV61" s="278"/>
      <c r="VXW61" s="278"/>
      <c r="VXX61" s="278"/>
      <c r="VXY61" s="278"/>
      <c r="VXZ61" s="278"/>
      <c r="VYA61" s="278"/>
      <c r="VYB61" s="278"/>
      <c r="VYC61" s="278"/>
      <c r="VYD61" s="278"/>
      <c r="VYE61" s="278"/>
      <c r="VYF61" s="278"/>
      <c r="VYG61" s="278"/>
      <c r="VYH61" s="278"/>
      <c r="VYI61" s="278"/>
      <c r="VYJ61" s="278"/>
      <c r="VYK61" s="278"/>
      <c r="VYL61" s="278"/>
      <c r="VYM61" s="278"/>
      <c r="VYN61" s="278"/>
      <c r="VYO61" s="278"/>
      <c r="VYP61" s="278"/>
      <c r="VYQ61" s="278"/>
      <c r="VYR61" s="278"/>
      <c r="VYS61" s="278"/>
      <c r="VYT61" s="278"/>
      <c r="VYU61" s="278"/>
      <c r="VYV61" s="278"/>
      <c r="VYW61" s="278"/>
      <c r="VYX61" s="278"/>
      <c r="VYY61" s="278"/>
      <c r="VYZ61" s="278"/>
      <c r="VZA61" s="278"/>
      <c r="VZB61" s="278"/>
      <c r="VZC61" s="278"/>
      <c r="VZD61" s="278"/>
      <c r="VZE61" s="278"/>
      <c r="VZF61" s="278"/>
      <c r="VZG61" s="278"/>
      <c r="VZH61" s="278"/>
      <c r="VZI61" s="278"/>
      <c r="VZJ61" s="278"/>
      <c r="VZK61" s="278"/>
      <c r="VZL61" s="278"/>
      <c r="VZM61" s="278"/>
      <c r="VZN61" s="278"/>
      <c r="VZO61" s="278"/>
      <c r="VZP61" s="278"/>
      <c r="VZQ61" s="278"/>
      <c r="VZR61" s="278"/>
      <c r="VZS61" s="278"/>
      <c r="VZT61" s="278"/>
      <c r="VZU61" s="278"/>
      <c r="VZV61" s="278"/>
      <c r="VZW61" s="278"/>
      <c r="VZX61" s="278"/>
      <c r="VZY61" s="278"/>
      <c r="VZZ61" s="278"/>
      <c r="WAA61" s="278"/>
      <c r="WAB61" s="278"/>
      <c r="WAC61" s="278"/>
      <c r="WAD61" s="278"/>
      <c r="WAE61" s="278"/>
      <c r="WAF61" s="278"/>
      <c r="WAG61" s="278"/>
      <c r="WAH61" s="278"/>
      <c r="WAI61" s="278"/>
      <c r="WAJ61" s="278"/>
      <c r="WAK61" s="278"/>
      <c r="WAL61" s="278"/>
      <c r="WAM61" s="278"/>
      <c r="WAN61" s="278"/>
      <c r="WAO61" s="278"/>
      <c r="WAP61" s="278"/>
      <c r="WAQ61" s="278"/>
      <c r="WAR61" s="278"/>
      <c r="WAS61" s="278"/>
      <c r="WAT61" s="278"/>
      <c r="WAU61" s="278"/>
      <c r="WAV61" s="278"/>
      <c r="WAW61" s="278"/>
      <c r="WAX61" s="278"/>
      <c r="WAY61" s="278"/>
      <c r="WAZ61" s="278"/>
      <c r="WBA61" s="278"/>
      <c r="WBB61" s="278"/>
      <c r="WBC61" s="278"/>
      <c r="WBD61" s="278"/>
      <c r="WBE61" s="278"/>
      <c r="WBF61" s="278"/>
      <c r="WBG61" s="278"/>
      <c r="WBH61" s="278"/>
      <c r="WBI61" s="278"/>
      <c r="WBJ61" s="278"/>
      <c r="WBK61" s="278"/>
      <c r="WBL61" s="278"/>
      <c r="WBM61" s="278"/>
      <c r="WBN61" s="278"/>
      <c r="WBO61" s="278"/>
      <c r="WBP61" s="278"/>
      <c r="WBQ61" s="278"/>
      <c r="WBR61" s="278"/>
      <c r="WBS61" s="278"/>
      <c r="WBT61" s="278"/>
      <c r="WBU61" s="278"/>
      <c r="WBV61" s="278"/>
      <c r="WBW61" s="278"/>
      <c r="WBX61" s="278"/>
      <c r="WBY61" s="278"/>
      <c r="WBZ61" s="278"/>
      <c r="WCA61" s="278"/>
      <c r="WCB61" s="278"/>
      <c r="WCC61" s="278"/>
      <c r="WCD61" s="278"/>
      <c r="WCE61" s="278"/>
      <c r="WCF61" s="278"/>
      <c r="WCG61" s="278"/>
      <c r="WCH61" s="278"/>
      <c r="WCI61" s="278"/>
      <c r="WCJ61" s="278"/>
      <c r="WCK61" s="278"/>
      <c r="WCL61" s="278"/>
      <c r="WCM61" s="278"/>
      <c r="WCN61" s="278"/>
      <c r="WCO61" s="278"/>
      <c r="WCP61" s="278"/>
      <c r="WCQ61" s="278"/>
      <c r="WCR61" s="278"/>
      <c r="WCS61" s="278"/>
      <c r="WCT61" s="278"/>
      <c r="WCU61" s="278"/>
      <c r="WCV61" s="278"/>
      <c r="WCW61" s="278"/>
      <c r="WCX61" s="278"/>
      <c r="WCY61" s="278"/>
      <c r="WCZ61" s="278"/>
      <c r="WDA61" s="278"/>
      <c r="WDB61" s="278"/>
      <c r="WDC61" s="278"/>
      <c r="WDD61" s="278"/>
      <c r="WDE61" s="278"/>
      <c r="WDF61" s="278"/>
      <c r="WDG61" s="278"/>
      <c r="WDH61" s="278"/>
      <c r="WDI61" s="278"/>
      <c r="WDJ61" s="278"/>
      <c r="WDK61" s="278"/>
      <c r="WDL61" s="278"/>
      <c r="WDM61" s="278"/>
      <c r="WDN61" s="278"/>
      <c r="WDO61" s="278"/>
      <c r="WDP61" s="278"/>
      <c r="WDQ61" s="278"/>
      <c r="WDR61" s="278"/>
      <c r="WDS61" s="278"/>
      <c r="WDT61" s="278"/>
      <c r="WDU61" s="278"/>
      <c r="WDV61" s="278"/>
      <c r="WDW61" s="278"/>
      <c r="WDX61" s="278"/>
      <c r="WDY61" s="278"/>
      <c r="WDZ61" s="278"/>
      <c r="WEA61" s="278"/>
      <c r="WEB61" s="278"/>
      <c r="WEC61" s="278"/>
      <c r="WED61" s="278"/>
      <c r="WEE61" s="278"/>
      <c r="WEF61" s="278"/>
      <c r="WEG61" s="278"/>
      <c r="WEH61" s="278"/>
      <c r="WEI61" s="278"/>
      <c r="WEJ61" s="278"/>
      <c r="WEK61" s="278"/>
      <c r="WEL61" s="278"/>
      <c r="WEM61" s="278"/>
      <c r="WEN61" s="278"/>
      <c r="WEO61" s="278"/>
      <c r="WEP61" s="278"/>
      <c r="WEQ61" s="278"/>
      <c r="WER61" s="278"/>
      <c r="WES61" s="278"/>
      <c r="WET61" s="278"/>
      <c r="WEU61" s="278"/>
      <c r="WEV61" s="278"/>
      <c r="WEW61" s="278"/>
      <c r="WEX61" s="278"/>
      <c r="WEY61" s="278"/>
      <c r="WEZ61" s="278"/>
      <c r="WFA61" s="278"/>
      <c r="WFB61" s="278"/>
      <c r="WFC61" s="278"/>
      <c r="WFD61" s="278"/>
      <c r="WFE61" s="278"/>
      <c r="WFF61" s="278"/>
      <c r="WFG61" s="278"/>
      <c r="WFH61" s="278"/>
      <c r="WFI61" s="278"/>
      <c r="WFJ61" s="278"/>
      <c r="WFK61" s="278"/>
      <c r="WFL61" s="278"/>
      <c r="WFM61" s="278"/>
      <c r="WFN61" s="278"/>
      <c r="WFO61" s="278"/>
      <c r="WFP61" s="278"/>
      <c r="WFQ61" s="278"/>
      <c r="WFR61" s="278"/>
      <c r="WFS61" s="278"/>
      <c r="WFT61" s="278"/>
      <c r="WFU61" s="278"/>
      <c r="WFV61" s="278"/>
      <c r="WFW61" s="278"/>
      <c r="WFX61" s="278"/>
      <c r="WFY61" s="278"/>
      <c r="WFZ61" s="278"/>
      <c r="WGA61" s="278"/>
      <c r="WGB61" s="278"/>
      <c r="WGC61" s="278"/>
      <c r="WGD61" s="278"/>
      <c r="WGE61" s="278"/>
      <c r="WGF61" s="278"/>
      <c r="WGG61" s="278"/>
      <c r="WGH61" s="278"/>
      <c r="WGI61" s="278"/>
      <c r="WGJ61" s="278"/>
      <c r="WGK61" s="278"/>
      <c r="WGL61" s="278"/>
      <c r="WGM61" s="278"/>
      <c r="WGN61" s="278"/>
      <c r="WGO61" s="278"/>
      <c r="WGP61" s="278"/>
      <c r="WGQ61" s="278"/>
      <c r="WGR61" s="278"/>
      <c r="WGS61" s="278"/>
      <c r="WGT61" s="278"/>
      <c r="WGU61" s="278"/>
      <c r="WGV61" s="278"/>
      <c r="WGW61" s="278"/>
      <c r="WGX61" s="278"/>
      <c r="WGY61" s="278"/>
      <c r="WGZ61" s="278"/>
      <c r="WHA61" s="278"/>
      <c r="WHB61" s="278"/>
      <c r="WHC61" s="278"/>
      <c r="WHD61" s="278"/>
      <c r="WHE61" s="278"/>
      <c r="WHF61" s="278"/>
      <c r="WHG61" s="278"/>
      <c r="WHH61" s="278"/>
      <c r="WHI61" s="278"/>
      <c r="WHJ61" s="278"/>
      <c r="WHK61" s="278"/>
      <c r="WHL61" s="278"/>
      <c r="WHM61" s="278"/>
      <c r="WHN61" s="278"/>
      <c r="WHO61" s="278"/>
      <c r="WHP61" s="278"/>
      <c r="WHQ61" s="278"/>
      <c r="WHR61" s="278"/>
      <c r="WHS61" s="278"/>
      <c r="WHT61" s="278"/>
      <c r="WHU61" s="278"/>
      <c r="WHV61" s="278"/>
      <c r="WHW61" s="278"/>
      <c r="WHX61" s="278"/>
      <c r="WHY61" s="278"/>
      <c r="WHZ61" s="278"/>
      <c r="WIA61" s="278"/>
      <c r="WIB61" s="278"/>
      <c r="WIC61" s="278"/>
      <c r="WID61" s="278"/>
      <c r="WIE61" s="278"/>
      <c r="WIF61" s="278"/>
      <c r="WIG61" s="278"/>
      <c r="WIH61" s="278"/>
      <c r="WII61" s="278"/>
      <c r="WIJ61" s="278"/>
      <c r="WIK61" s="278"/>
      <c r="WIL61" s="278"/>
      <c r="WIM61" s="278"/>
      <c r="WIN61" s="278"/>
      <c r="WIO61" s="278"/>
      <c r="WIP61" s="278"/>
      <c r="WIQ61" s="278"/>
      <c r="WIR61" s="278"/>
      <c r="WIS61" s="278"/>
      <c r="WIT61" s="278"/>
      <c r="WIU61" s="278"/>
      <c r="WIV61" s="278"/>
      <c r="WIW61" s="278"/>
      <c r="WIX61" s="278"/>
      <c r="WIY61" s="278"/>
      <c r="WIZ61" s="278"/>
      <c r="WJA61" s="278"/>
      <c r="WJB61" s="278"/>
      <c r="WJC61" s="278"/>
      <c r="WJD61" s="278"/>
      <c r="WJE61" s="278"/>
      <c r="WJF61" s="278"/>
      <c r="WJG61" s="278"/>
      <c r="WJH61" s="278"/>
      <c r="WJI61" s="278"/>
      <c r="WJJ61" s="278"/>
      <c r="WJK61" s="278"/>
      <c r="WJL61" s="278"/>
      <c r="WJM61" s="278"/>
      <c r="WJN61" s="278"/>
      <c r="WJO61" s="278"/>
      <c r="WJP61" s="278"/>
      <c r="WJQ61" s="278"/>
      <c r="WJR61" s="278"/>
      <c r="WJS61" s="278"/>
      <c r="WJT61" s="278"/>
      <c r="WJU61" s="278"/>
      <c r="WJV61" s="278"/>
      <c r="WJW61" s="278"/>
      <c r="WJX61" s="278"/>
      <c r="WJY61" s="278"/>
      <c r="WJZ61" s="278"/>
      <c r="WKA61" s="278"/>
      <c r="WKB61" s="278"/>
      <c r="WKC61" s="278"/>
      <c r="WKD61" s="278"/>
      <c r="WKE61" s="278"/>
      <c r="WKF61" s="278"/>
      <c r="WKG61" s="278"/>
      <c r="WKH61" s="278"/>
      <c r="WKI61" s="278"/>
      <c r="WKJ61" s="278"/>
      <c r="WKK61" s="278"/>
      <c r="WKL61" s="278"/>
      <c r="WKM61" s="278"/>
      <c r="WKN61" s="278"/>
      <c r="WKO61" s="278"/>
      <c r="WKP61" s="278"/>
      <c r="WKQ61" s="278"/>
      <c r="WKR61" s="278"/>
      <c r="WKS61" s="278"/>
      <c r="WKT61" s="278"/>
      <c r="WKU61" s="278"/>
      <c r="WKV61" s="278"/>
      <c r="WKW61" s="278"/>
      <c r="WKX61" s="278"/>
      <c r="WKY61" s="278"/>
      <c r="WKZ61" s="278"/>
      <c r="WLA61" s="278"/>
      <c r="WLB61" s="278"/>
      <c r="WLC61" s="278"/>
      <c r="WLD61" s="278"/>
      <c r="WLE61" s="278"/>
      <c r="WLF61" s="278"/>
      <c r="WLG61" s="278"/>
      <c r="WLH61" s="278"/>
      <c r="WLI61" s="278"/>
      <c r="WLJ61" s="278"/>
      <c r="WLK61" s="278"/>
      <c r="WLL61" s="278"/>
      <c r="WLM61" s="278"/>
      <c r="WLN61" s="278"/>
      <c r="WLO61" s="278"/>
      <c r="WLP61" s="278"/>
      <c r="WLQ61" s="278"/>
      <c r="WLR61" s="278"/>
      <c r="WLS61" s="278"/>
      <c r="WLT61" s="278"/>
      <c r="WLU61" s="278"/>
      <c r="WLV61" s="278"/>
      <c r="WLW61" s="278"/>
      <c r="WLX61" s="278"/>
      <c r="WLY61" s="278"/>
      <c r="WLZ61" s="278"/>
      <c r="WMA61" s="278"/>
      <c r="WMB61" s="278"/>
      <c r="WMC61" s="278"/>
      <c r="WMD61" s="278"/>
      <c r="WME61" s="278"/>
      <c r="WMF61" s="278"/>
      <c r="WMG61" s="278"/>
      <c r="WMH61" s="278"/>
      <c r="WMI61" s="278"/>
      <c r="WMJ61" s="278"/>
      <c r="WMK61" s="278"/>
      <c r="WML61" s="278"/>
      <c r="WMM61" s="278"/>
      <c r="WMN61" s="278"/>
      <c r="WMO61" s="278"/>
      <c r="WMP61" s="278"/>
      <c r="WMQ61" s="278"/>
      <c r="WMR61" s="278"/>
      <c r="WMS61" s="278"/>
      <c r="WMT61" s="278"/>
      <c r="WMU61" s="278"/>
      <c r="WMV61" s="278"/>
      <c r="WMW61" s="278"/>
      <c r="WMX61" s="278"/>
      <c r="WMY61" s="278"/>
      <c r="WMZ61" s="278"/>
      <c r="WNA61" s="278"/>
      <c r="WNB61" s="278"/>
      <c r="WNC61" s="278"/>
      <c r="WND61" s="278"/>
      <c r="WNE61" s="278"/>
      <c r="WNF61" s="278"/>
      <c r="WNG61" s="278"/>
      <c r="WNH61" s="278"/>
      <c r="WNI61" s="278"/>
      <c r="WNJ61" s="278"/>
      <c r="WNK61" s="278"/>
      <c r="WNL61" s="278"/>
      <c r="WNM61" s="278"/>
      <c r="WNN61" s="278"/>
      <c r="WNO61" s="278"/>
      <c r="WNP61" s="278"/>
      <c r="WNQ61" s="278"/>
      <c r="WNR61" s="278"/>
      <c r="WNS61" s="278"/>
      <c r="WNT61" s="278"/>
      <c r="WNU61" s="278"/>
      <c r="WNV61" s="278"/>
      <c r="WNW61" s="278"/>
      <c r="WNX61" s="278"/>
      <c r="WNY61" s="278"/>
      <c r="WNZ61" s="278"/>
      <c r="WOA61" s="278"/>
      <c r="WOB61" s="278"/>
      <c r="WOC61" s="278"/>
      <c r="WOD61" s="278"/>
      <c r="WOE61" s="278"/>
      <c r="WOF61" s="278"/>
      <c r="WOG61" s="278"/>
      <c r="WOH61" s="278"/>
      <c r="WOI61" s="278"/>
      <c r="WOJ61" s="278"/>
      <c r="WOK61" s="278"/>
      <c r="WOL61" s="278"/>
      <c r="WOM61" s="278"/>
      <c r="WON61" s="278"/>
      <c r="WOO61" s="278"/>
      <c r="WOP61" s="278"/>
      <c r="WOQ61" s="278"/>
      <c r="WOR61" s="278"/>
      <c r="WOS61" s="278"/>
      <c r="WOT61" s="278"/>
      <c r="WOU61" s="278"/>
      <c r="WOV61" s="278"/>
      <c r="WOW61" s="278"/>
      <c r="WOX61" s="278"/>
      <c r="WOY61" s="278"/>
      <c r="WOZ61" s="278"/>
      <c r="WPA61" s="278"/>
      <c r="WPB61" s="278"/>
      <c r="WPC61" s="278"/>
      <c r="WPD61" s="278"/>
      <c r="WPE61" s="278"/>
      <c r="WPF61" s="278"/>
      <c r="WPG61" s="278"/>
      <c r="WPH61" s="278"/>
      <c r="WPI61" s="278"/>
      <c r="WPJ61" s="278"/>
      <c r="WPK61" s="278"/>
      <c r="WPL61" s="278"/>
      <c r="WPM61" s="278"/>
      <c r="WPN61" s="278"/>
      <c r="WPO61" s="278"/>
      <c r="WPP61" s="278"/>
      <c r="WPQ61" s="278"/>
      <c r="WPR61" s="278"/>
      <c r="WPS61" s="278"/>
      <c r="WPT61" s="278"/>
      <c r="WPU61" s="278"/>
      <c r="WPV61" s="278"/>
      <c r="WPW61" s="278"/>
      <c r="WPX61" s="278"/>
      <c r="WPY61" s="278"/>
      <c r="WPZ61" s="278"/>
      <c r="WQA61" s="278"/>
      <c r="WQB61" s="278"/>
      <c r="WQC61" s="278"/>
      <c r="WQD61" s="278"/>
      <c r="WQE61" s="278"/>
      <c r="WQF61" s="278"/>
      <c r="WQG61" s="278"/>
      <c r="WQH61" s="278"/>
      <c r="WQI61" s="278"/>
      <c r="WQJ61" s="278"/>
      <c r="WQK61" s="278"/>
      <c r="WQL61" s="278"/>
      <c r="WQM61" s="278"/>
      <c r="WQN61" s="278"/>
      <c r="WQO61" s="278"/>
      <c r="WQP61" s="278"/>
      <c r="WQQ61" s="278"/>
      <c r="WQR61" s="278"/>
      <c r="WQS61" s="278"/>
      <c r="WQT61" s="278"/>
      <c r="WQU61" s="278"/>
      <c r="WQV61" s="278"/>
      <c r="WQW61" s="278"/>
      <c r="WQX61" s="278"/>
      <c r="WQY61" s="278"/>
      <c r="WQZ61" s="278"/>
      <c r="WRA61" s="278"/>
      <c r="WRB61" s="278"/>
      <c r="WRC61" s="278"/>
      <c r="WRD61" s="278"/>
      <c r="WRE61" s="278"/>
      <c r="WRF61" s="278"/>
      <c r="WRG61" s="278"/>
      <c r="WRH61" s="278"/>
      <c r="WRI61" s="278"/>
      <c r="WRJ61" s="278"/>
      <c r="WRK61" s="278"/>
      <c r="WRL61" s="278"/>
      <c r="WRM61" s="278"/>
      <c r="WRN61" s="278"/>
      <c r="WRO61" s="278"/>
      <c r="WRP61" s="278"/>
      <c r="WRQ61" s="278"/>
      <c r="WRR61" s="278"/>
      <c r="WRS61" s="278"/>
      <c r="WRT61" s="278"/>
      <c r="WRU61" s="278"/>
      <c r="WRV61" s="278"/>
      <c r="WRW61" s="278"/>
      <c r="WRX61" s="278"/>
      <c r="WRY61" s="278"/>
      <c r="WRZ61" s="278"/>
      <c r="WSA61" s="278"/>
      <c r="WSB61" s="278"/>
      <c r="WSC61" s="278"/>
      <c r="WSD61" s="278"/>
      <c r="WSE61" s="278"/>
      <c r="WSF61" s="278"/>
      <c r="WSG61" s="278"/>
      <c r="WSH61" s="278"/>
      <c r="WSI61" s="278"/>
      <c r="WSJ61" s="278"/>
      <c r="WSK61" s="278"/>
      <c r="WSL61" s="278"/>
      <c r="WSM61" s="278"/>
      <c r="WSN61" s="278"/>
      <c r="WSO61" s="278"/>
      <c r="WSP61" s="278"/>
      <c r="WSQ61" s="278"/>
      <c r="WSR61" s="278"/>
      <c r="WSS61" s="278"/>
      <c r="WST61" s="278"/>
      <c r="WSU61" s="278"/>
      <c r="WSV61" s="278"/>
      <c r="WSW61" s="278"/>
      <c r="WSX61" s="278"/>
      <c r="WSY61" s="278"/>
      <c r="WSZ61" s="278"/>
      <c r="WTA61" s="278"/>
      <c r="WTB61" s="278"/>
      <c r="WTC61" s="278"/>
      <c r="WTD61" s="278"/>
      <c r="WTE61" s="278"/>
      <c r="WTF61" s="278"/>
      <c r="WTG61" s="278"/>
      <c r="WTH61" s="278"/>
      <c r="WTI61" s="278"/>
      <c r="WTJ61" s="278"/>
      <c r="WTK61" s="278"/>
      <c r="WTL61" s="278"/>
      <c r="WTM61" s="278"/>
      <c r="WTN61" s="278"/>
      <c r="WTO61" s="278"/>
      <c r="WTP61" s="278"/>
      <c r="WTQ61" s="278"/>
      <c r="WTR61" s="278"/>
      <c r="WTS61" s="278"/>
      <c r="WTT61" s="278"/>
      <c r="WTU61" s="278"/>
      <c r="WTV61" s="278"/>
      <c r="WTW61" s="278"/>
      <c r="WTX61" s="278"/>
      <c r="WTY61" s="278"/>
      <c r="WTZ61" s="278"/>
      <c r="WUA61" s="278"/>
      <c r="WUB61" s="278"/>
      <c r="WUC61" s="278"/>
      <c r="WUD61" s="278"/>
      <c r="WUE61" s="278"/>
      <c r="WUF61" s="278"/>
      <c r="WUG61" s="278"/>
      <c r="WUH61" s="278"/>
      <c r="WUI61" s="278"/>
      <c r="WUJ61" s="278"/>
      <c r="WUK61" s="278"/>
      <c r="WUL61" s="278"/>
      <c r="WUM61" s="278"/>
      <c r="WUN61" s="278"/>
      <c r="WUO61" s="278"/>
      <c r="WUP61" s="278"/>
      <c r="WUQ61" s="278"/>
      <c r="WUR61" s="278"/>
      <c r="WUS61" s="278"/>
      <c r="WUT61" s="278"/>
      <c r="WUU61" s="278"/>
      <c r="WUV61" s="278"/>
      <c r="WUW61" s="278"/>
      <c r="WUX61" s="278"/>
      <c r="WUY61" s="278"/>
      <c r="WUZ61" s="278"/>
      <c r="WVA61" s="278"/>
      <c r="WVB61" s="278"/>
      <c r="WVC61" s="278"/>
      <c r="WVD61" s="278"/>
      <c r="WVE61" s="278"/>
      <c r="WVF61" s="278"/>
      <c r="WVG61" s="278"/>
      <c r="WVH61" s="278"/>
      <c r="WVI61" s="278"/>
      <c r="WVJ61" s="278"/>
      <c r="WVK61" s="278"/>
      <c r="WVL61" s="278"/>
      <c r="WVM61" s="278"/>
      <c r="WVN61" s="278"/>
      <c r="WVO61" s="278"/>
      <c r="WVP61" s="278"/>
      <c r="WVQ61" s="278"/>
      <c r="WVR61" s="278"/>
      <c r="WVS61" s="278"/>
      <c r="WVT61" s="278"/>
      <c r="WVU61" s="278"/>
      <c r="WVV61" s="278"/>
      <c r="WVW61" s="278"/>
      <c r="WVX61" s="278"/>
      <c r="WVY61" s="278"/>
      <c r="WVZ61" s="278"/>
      <c r="WWA61" s="278"/>
      <c r="WWB61" s="278"/>
      <c r="WWC61" s="278"/>
      <c r="WWD61" s="278"/>
      <c r="WWE61" s="278"/>
      <c r="WWF61" s="278"/>
      <c r="WWG61" s="278"/>
      <c r="WWH61" s="278"/>
      <c r="WWI61" s="278"/>
      <c r="WWJ61" s="278"/>
      <c r="WWK61" s="278"/>
      <c r="WWL61" s="278"/>
      <c r="WWM61" s="278"/>
      <c r="WWN61" s="278"/>
      <c r="WWO61" s="278"/>
      <c r="WWP61" s="278"/>
      <c r="WWQ61" s="278"/>
      <c r="WWR61" s="278"/>
      <c r="WWS61" s="278"/>
      <c r="WWT61" s="278"/>
      <c r="WWU61" s="278"/>
      <c r="WWV61" s="278"/>
      <c r="WWW61" s="278"/>
      <c r="WWX61" s="278"/>
      <c r="WWY61" s="278"/>
      <c r="WWZ61" s="278"/>
      <c r="WXA61" s="278"/>
      <c r="WXB61" s="278"/>
      <c r="WXC61" s="278"/>
      <c r="WXD61" s="278"/>
      <c r="WXE61" s="278"/>
      <c r="WXF61" s="278"/>
      <c r="WXG61" s="278"/>
      <c r="WXH61" s="278"/>
      <c r="WXI61" s="278"/>
      <c r="WXJ61" s="278"/>
      <c r="WXK61" s="278"/>
      <c r="WXL61" s="278"/>
      <c r="WXM61" s="278"/>
      <c r="WXN61" s="278"/>
      <c r="WXO61" s="278"/>
      <c r="WXP61" s="278"/>
      <c r="WXQ61" s="278"/>
      <c r="WXR61" s="278"/>
      <c r="WXS61" s="278"/>
      <c r="WXT61" s="278"/>
      <c r="WXU61" s="278"/>
      <c r="WXV61" s="278"/>
      <c r="WXW61" s="278"/>
      <c r="WXX61" s="278"/>
      <c r="WXY61" s="278"/>
      <c r="WXZ61" s="278"/>
      <c r="WYA61" s="278"/>
      <c r="WYB61" s="278"/>
      <c r="WYC61" s="278"/>
      <c r="WYD61" s="278"/>
      <c r="WYE61" s="278"/>
      <c r="WYF61" s="278"/>
      <c r="WYG61" s="278"/>
      <c r="WYH61" s="278"/>
      <c r="WYI61" s="278"/>
      <c r="WYJ61" s="278"/>
      <c r="WYK61" s="278"/>
      <c r="WYL61" s="278"/>
      <c r="WYM61" s="278"/>
      <c r="WYN61" s="278"/>
      <c r="WYO61" s="278"/>
      <c r="WYP61" s="278"/>
      <c r="WYQ61" s="278"/>
      <c r="WYR61" s="278"/>
      <c r="WYS61" s="278"/>
      <c r="WYT61" s="278"/>
      <c r="WYU61" s="278"/>
      <c r="WYV61" s="278"/>
      <c r="WYW61" s="278"/>
      <c r="WYX61" s="278"/>
      <c r="WYY61" s="278"/>
      <c r="WYZ61" s="278"/>
      <c r="WZA61" s="278"/>
      <c r="WZB61" s="278"/>
      <c r="WZC61" s="278"/>
      <c r="WZD61" s="278"/>
      <c r="WZE61" s="278"/>
      <c r="WZF61" s="278"/>
      <c r="WZG61" s="278"/>
      <c r="WZH61" s="278"/>
      <c r="WZI61" s="278"/>
      <c r="WZJ61" s="278"/>
      <c r="WZK61" s="278"/>
      <c r="WZL61" s="278"/>
      <c r="WZM61" s="278"/>
      <c r="WZN61" s="278"/>
      <c r="WZO61" s="278"/>
      <c r="WZP61" s="278"/>
      <c r="WZQ61" s="278"/>
      <c r="WZR61" s="278"/>
      <c r="WZS61" s="278"/>
      <c r="WZT61" s="278"/>
      <c r="WZU61" s="278"/>
      <c r="WZV61" s="278"/>
      <c r="WZW61" s="278"/>
      <c r="WZX61" s="278"/>
      <c r="WZY61" s="278"/>
      <c r="WZZ61" s="278"/>
      <c r="XAA61" s="278"/>
      <c r="XAB61" s="278"/>
      <c r="XAC61" s="278"/>
      <c r="XAD61" s="278"/>
      <c r="XAE61" s="278"/>
      <c r="XAF61" s="278"/>
      <c r="XAG61" s="278"/>
      <c r="XAH61" s="278"/>
      <c r="XAI61" s="278"/>
      <c r="XAJ61" s="278"/>
      <c r="XAK61" s="278"/>
      <c r="XAL61" s="278"/>
      <c r="XAM61" s="278"/>
      <c r="XAN61" s="278"/>
      <c r="XAO61" s="278"/>
      <c r="XAP61" s="278"/>
      <c r="XAQ61" s="278"/>
      <c r="XAR61" s="278"/>
      <c r="XAS61" s="278"/>
      <c r="XAT61" s="278"/>
      <c r="XAU61" s="278"/>
      <c r="XAV61" s="278"/>
      <c r="XAW61" s="278"/>
      <c r="XAX61" s="278"/>
      <c r="XAY61" s="278"/>
      <c r="XAZ61" s="278"/>
      <c r="XBA61" s="278"/>
      <c r="XBB61" s="278"/>
      <c r="XBC61" s="278"/>
      <c r="XBD61" s="278"/>
      <c r="XBE61" s="278"/>
      <c r="XBF61" s="278"/>
      <c r="XBG61" s="278"/>
      <c r="XBH61" s="278"/>
      <c r="XBI61" s="278"/>
      <c r="XBJ61" s="278"/>
      <c r="XBK61" s="278"/>
      <c r="XBL61" s="278"/>
      <c r="XBM61" s="278"/>
      <c r="XBN61" s="278"/>
      <c r="XBO61" s="278"/>
      <c r="XBP61" s="278"/>
      <c r="XBQ61" s="278"/>
      <c r="XBR61" s="278"/>
      <c r="XBS61" s="278"/>
      <c r="XBT61" s="278"/>
      <c r="XBU61" s="278"/>
      <c r="XBV61" s="278"/>
      <c r="XBW61" s="278"/>
      <c r="XBX61" s="278"/>
      <c r="XBY61" s="278"/>
      <c r="XBZ61" s="278"/>
      <c r="XCA61" s="278"/>
      <c r="XCB61" s="278"/>
      <c r="XCC61" s="278"/>
      <c r="XCD61" s="278"/>
      <c r="XCE61" s="278"/>
      <c r="XCF61" s="278"/>
      <c r="XCG61" s="278"/>
      <c r="XCH61" s="278"/>
      <c r="XCI61" s="278"/>
      <c r="XCJ61" s="278"/>
      <c r="XCK61" s="278"/>
      <c r="XCL61" s="278"/>
      <c r="XCM61" s="278"/>
      <c r="XCN61" s="278"/>
      <c r="XCO61" s="278"/>
      <c r="XCP61" s="278"/>
      <c r="XCQ61" s="278"/>
      <c r="XCR61" s="278"/>
      <c r="XCS61" s="278"/>
      <c r="XCT61" s="278"/>
      <c r="XCU61" s="278"/>
      <c r="XCV61" s="278"/>
      <c r="XCW61" s="278"/>
      <c r="XCX61" s="278"/>
      <c r="XCY61" s="278"/>
      <c r="XCZ61" s="278"/>
      <c r="XDA61" s="278"/>
      <c r="XDB61" s="278"/>
      <c r="XDC61" s="278"/>
      <c r="XDD61" s="278"/>
      <c r="XDE61" s="278"/>
      <c r="XDF61" s="278"/>
      <c r="XDG61" s="278"/>
      <c r="XDH61" s="278"/>
      <c r="XDI61" s="278"/>
      <c r="XDJ61" s="278"/>
      <c r="XDK61" s="278"/>
      <c r="XDL61" s="278"/>
      <c r="XDM61" s="278"/>
      <c r="XDN61" s="278"/>
      <c r="XDO61" s="278"/>
      <c r="XDP61" s="278"/>
      <c r="XDQ61" s="278"/>
      <c r="XDR61" s="278"/>
      <c r="XDS61" s="278"/>
      <c r="XDT61" s="278"/>
      <c r="XDU61" s="278"/>
      <c r="XDV61" s="278"/>
      <c r="XDW61" s="278"/>
      <c r="XDX61" s="278"/>
      <c r="XDY61" s="278"/>
      <c r="XDZ61" s="278"/>
      <c r="XEA61" s="278"/>
      <c r="XEB61" s="278"/>
      <c r="XEC61" s="278"/>
      <c r="XED61" s="278"/>
      <c r="XEE61" s="278"/>
      <c r="XEF61" s="278"/>
      <c r="XEG61" s="278"/>
      <c r="XEH61" s="278"/>
      <c r="XEI61" s="278"/>
      <c r="XEJ61" s="278"/>
      <c r="XEK61" s="278"/>
      <c r="XEL61" s="278"/>
      <c r="XEM61" s="278"/>
      <c r="XEN61" s="278"/>
      <c r="XEO61" s="278"/>
      <c r="XEP61" s="278"/>
      <c r="XEQ61" s="278"/>
      <c r="XER61" s="278"/>
      <c r="XES61" s="278"/>
      <c r="XET61" s="278"/>
      <c r="XEU61" s="278"/>
      <c r="XEV61" s="278"/>
      <c r="XEW61" s="278"/>
      <c r="XEX61" s="278"/>
      <c r="XEY61" s="278"/>
    </row>
    <row r="62" spans="2:16384" ht="22.05" customHeight="1">
      <c r="XEZ62" s="278"/>
      <c r="XFA62" s="278"/>
      <c r="XFB62" s="278"/>
      <c r="XFC62" s="278"/>
      <c r="XFD62" s="278"/>
    </row>
    <row r="63" spans="2:16384">
      <c r="C63" s="276" t="s">
        <v>301</v>
      </c>
      <c r="E63" s="327">
        <f>'Cintas PNL'!BF43</f>
        <v>56.516500000000001</v>
      </c>
      <c r="F63" s="327">
        <f>'Cintas PNL'!BG43</f>
        <v>56.516500000000001</v>
      </c>
      <c r="G63" s="327">
        <f>'Cintas PNL'!BH43</f>
        <v>56.516500000000001</v>
      </c>
      <c r="H63" s="327">
        <f>'Cintas PNL'!BI43</f>
        <v>56.516500000000001</v>
      </c>
      <c r="I63" s="327">
        <f>'Cintas PNL'!BJ43</f>
        <v>56.516500000000001</v>
      </c>
      <c r="J63" s="327">
        <f>'Cintas PNL'!BK43</f>
        <v>56.516500000000001</v>
      </c>
      <c r="K63" s="327">
        <f>'Cintas PNL'!BL43</f>
        <v>56.516500000000001</v>
      </c>
      <c r="L63" s="327">
        <f>'Cintas PNL'!BM43</f>
        <v>56.516500000000001</v>
      </c>
      <c r="M63" s="327">
        <f>'Cintas PNL'!BN43</f>
        <v>56.516500000000001</v>
      </c>
      <c r="N63" s="327">
        <f>'Cintas PNL'!BO43</f>
        <v>56.516500000000001</v>
      </c>
      <c r="P63" s="287"/>
      <c r="Q63" s="327">
        <f>'Vestis Corporation PNL'!W35</f>
        <v>375.57925</v>
      </c>
      <c r="R63" s="327">
        <f>'Vestis Corporation PNL'!X35</f>
        <v>375.57925</v>
      </c>
      <c r="S63" s="327">
        <f>'Vestis Corporation PNL'!Y35</f>
        <v>375.57925</v>
      </c>
      <c r="T63" s="327">
        <f>'Vestis Corporation PNL'!Z35</f>
        <v>375.57925</v>
      </c>
      <c r="U63" s="327">
        <f>'Vestis Corporation PNL'!AA35</f>
        <v>375.57925</v>
      </c>
      <c r="V63" s="327">
        <f>'Vestis Corporation PNL'!AB35</f>
        <v>375.57925</v>
      </c>
      <c r="W63" s="327">
        <f>'Vestis Corporation PNL'!AC35</f>
        <v>375.57925</v>
      </c>
      <c r="X63" s="327">
        <f>'Vestis Corporation PNL'!AD35</f>
        <v>375.57925</v>
      </c>
      <c r="Y63" s="327">
        <f>'Vestis Corporation PNL'!AE35</f>
        <v>375.57925</v>
      </c>
      <c r="Z63" s="327">
        <f>'Vestis Corporation PNL'!AF35</f>
        <v>375.57925</v>
      </c>
      <c r="AA63" s="327">
        <f>'Vestis Corporation PNL'!AG35</f>
        <v>375.57925</v>
      </c>
      <c r="AB63" s="327">
        <f>'Vestis Corporation PNL'!AH35</f>
        <v>375.57925</v>
      </c>
      <c r="AC63" s="327">
        <f>'Vestis Corporation PNL'!AI35</f>
        <v>375.57925</v>
      </c>
      <c r="AD63" s="327">
        <f>'Vestis Corporation PNL'!AJ35</f>
        <v>375.57925</v>
      </c>
      <c r="AE63" s="327">
        <f>'Vestis Corporation PNL'!AK35</f>
        <v>375.57925</v>
      </c>
      <c r="AG63" s="327">
        <f>$G$26</f>
        <v>0.6568109339414081</v>
      </c>
      <c r="AH63" s="327">
        <f>$G$26</f>
        <v>0.6568109339414081</v>
      </c>
      <c r="AI63" s="327">
        <f>$G$26</f>
        <v>0.6568109339414081</v>
      </c>
      <c r="AJ63" s="327">
        <f>$G$26</f>
        <v>0.6568109339414081</v>
      </c>
      <c r="AK63" s="327">
        <f>$G$26</f>
        <v>0.6568109339414081</v>
      </c>
      <c r="AL63" s="327">
        <f t="shared" ref="AL63:AU63" si="49">$G$26</f>
        <v>0.6568109339414081</v>
      </c>
      <c r="AM63" s="327">
        <f t="shared" si="49"/>
        <v>0.6568109339414081</v>
      </c>
      <c r="AN63" s="327">
        <f t="shared" si="49"/>
        <v>0.6568109339414081</v>
      </c>
      <c r="AO63" s="327">
        <f t="shared" si="49"/>
        <v>0.6568109339414081</v>
      </c>
      <c r="AP63" s="327">
        <f t="shared" si="49"/>
        <v>0.6568109339414081</v>
      </c>
      <c r="AQ63" s="327">
        <f t="shared" si="49"/>
        <v>0.6568109339414081</v>
      </c>
      <c r="AR63" s="327">
        <f t="shared" si="49"/>
        <v>0.6568109339414081</v>
      </c>
      <c r="AS63" s="327">
        <f t="shared" si="49"/>
        <v>0.6568109339414081</v>
      </c>
      <c r="AT63" s="327">
        <f t="shared" si="49"/>
        <v>0.6568109339414081</v>
      </c>
      <c r="AU63" s="327">
        <f t="shared" si="49"/>
        <v>0.6568109339414081</v>
      </c>
      <c r="AW63" s="327">
        <f t="shared" ref="AW63:BF63" si="50">E63+AG63</f>
        <v>57.173310933941409</v>
      </c>
      <c r="AX63" s="327">
        <f t="shared" si="50"/>
        <v>57.173310933941409</v>
      </c>
      <c r="AY63" s="327">
        <f t="shared" si="50"/>
        <v>57.173310933941409</v>
      </c>
      <c r="AZ63" s="327">
        <f t="shared" si="50"/>
        <v>57.173310933941409</v>
      </c>
      <c r="BA63" s="327">
        <f t="shared" si="50"/>
        <v>57.173310933941409</v>
      </c>
      <c r="BB63" s="327">
        <f t="shared" si="50"/>
        <v>57.173310933941409</v>
      </c>
      <c r="BC63" s="327">
        <f t="shared" si="50"/>
        <v>57.173310933941409</v>
      </c>
      <c r="BD63" s="327">
        <f t="shared" si="50"/>
        <v>57.173310933941409</v>
      </c>
      <c r="BE63" s="327">
        <f t="shared" si="50"/>
        <v>57.173310933941409</v>
      </c>
      <c r="BF63" s="327">
        <f t="shared" si="50"/>
        <v>57.173310933941409</v>
      </c>
      <c r="BG63" s="327" t="e">
        <f>#REF!+AQ63</f>
        <v>#REF!</v>
      </c>
      <c r="BH63" s="327" t="e">
        <f>#REF!+AR63</f>
        <v>#REF!</v>
      </c>
      <c r="BI63" s="327" t="e">
        <f>#REF!+AS63</f>
        <v>#REF!</v>
      </c>
      <c r="BJ63" s="327" t="e">
        <f>#REF!+AT63</f>
        <v>#REF!</v>
      </c>
      <c r="BK63" s="327" t="e">
        <f>#REF!+AU63</f>
        <v>#REF!</v>
      </c>
    </row>
    <row r="65" spans="3:63" ht="12">
      <c r="C65" s="278" t="s">
        <v>260</v>
      </c>
      <c r="E65" s="283">
        <f t="shared" ref="E65:N65" ca="1" si="51">E61/E63</f>
        <v>11.786561061084024</v>
      </c>
      <c r="F65" s="283">
        <f t="shared" ca="1" si="51"/>
        <v>13.398841359576833</v>
      </c>
      <c r="G65" s="283">
        <f t="shared" ca="1" si="51"/>
        <v>15.130726941158965</v>
      </c>
      <c r="H65" s="283">
        <f t="shared" ca="1" si="51"/>
        <v>17.152689025313613</v>
      </c>
      <c r="I65" s="283">
        <f t="shared" ca="1" si="51"/>
        <v>17.046322141608862</v>
      </c>
      <c r="J65" s="283">
        <f t="shared" ca="1" si="51"/>
        <v>16.766349151175806</v>
      </c>
      <c r="K65" s="283">
        <f t="shared" ca="1" si="51"/>
        <v>18.24648660089316</v>
      </c>
      <c r="L65" s="283">
        <f t="shared" ca="1" si="51"/>
        <v>17.55053482428993</v>
      </c>
      <c r="M65" s="283">
        <f t="shared" ca="1" si="51"/>
        <v>17.232680773522155</v>
      </c>
      <c r="N65" s="283">
        <f t="shared" ca="1" si="51"/>
        <v>16.368060944341064</v>
      </c>
      <c r="Q65" s="283">
        <f>Q61/Q63</f>
        <v>-0.10069431597956512</v>
      </c>
      <c r="R65" s="283">
        <f>R61/R63</f>
        <v>-1.7278878080047591E-2</v>
      </c>
      <c r="S65" s="283">
        <f>S61/S63</f>
        <v>8.682588482920689E-2</v>
      </c>
      <c r="T65" s="283">
        <f>T61/T63</f>
        <v>0.2238866138149834</v>
      </c>
      <c r="U65" s="283">
        <f>U61/U63</f>
        <v>0.39741133555515074</v>
      </c>
      <c r="V65" s="283">
        <f t="shared" ref="V65:AC65" si="52">V61/V63</f>
        <v>0.59095152386814187</v>
      </c>
      <c r="W65" s="283">
        <f t="shared" si="52"/>
        <v>0.79546780725726185</v>
      </c>
      <c r="X65" s="283">
        <f t="shared" si="52"/>
        <v>1.00216661241297</v>
      </c>
      <c r="Y65" s="283">
        <f t="shared" si="52"/>
        <v>1.2114814940038214</v>
      </c>
      <c r="Z65" s="283">
        <f t="shared" si="52"/>
        <v>1.1739578487026618</v>
      </c>
      <c r="AA65" s="283">
        <f t="shared" si="52"/>
        <v>1.0837236085800011</v>
      </c>
      <c r="AB65" s="283">
        <f t="shared" si="52"/>
        <v>1.0693352190985053</v>
      </c>
      <c r="AC65" s="283">
        <f t="shared" si="52"/>
        <v>1.0574091066757567</v>
      </c>
      <c r="AD65" s="283">
        <f>AD61/AD63</f>
        <v>1.0245873318538936</v>
      </c>
      <c r="AE65" s="283">
        <f>AE61/AE63</f>
        <v>1.0109390079054499</v>
      </c>
      <c r="AW65" s="283"/>
      <c r="AX65" s="283">
        <f ca="1">AX61/AX63</f>
        <v>10.126998876203045</v>
      </c>
      <c r="AY65" s="283">
        <f ca="1">AY61/AY63</f>
        <v>12.434706276767308</v>
      </c>
      <c r="AZ65" s="283">
        <f ca="1">AZ61/AZ63</f>
        <v>15.878204945663711</v>
      </c>
      <c r="BA65" s="283">
        <f ca="1">BA61/BA63</f>
        <v>17.720919115731046</v>
      </c>
      <c r="BB65" s="283">
        <f t="shared" ref="BB65:BK65" ca="1" si="53">BB61/BB63</f>
        <v>19.537927856399612</v>
      </c>
      <c r="BC65" s="283">
        <f t="shared" ca="1" si="53"/>
        <v>22.969218719358786</v>
      </c>
      <c r="BD65" s="283">
        <f t="shared" ca="1" si="53"/>
        <v>24.176974599335598</v>
      </c>
      <c r="BE65" s="283">
        <f t="shared" ca="1" si="53"/>
        <v>25.571512896744782</v>
      </c>
      <c r="BF65" s="283">
        <f t="shared" ca="1" si="53"/>
        <v>24.916956223425895</v>
      </c>
      <c r="BG65" s="283">
        <f t="shared" ca="1" si="53"/>
        <v>23.746684557564691</v>
      </c>
      <c r="BH65" s="283">
        <f t="shared" ca="1" si="53"/>
        <v>21.544650524465936</v>
      </c>
      <c r="BI65" s="283">
        <f t="shared" ca="1" si="53"/>
        <v>20.380861646750294</v>
      </c>
      <c r="BJ65" s="283">
        <f t="shared" ca="1" si="53"/>
        <v>17.606506255906247</v>
      </c>
      <c r="BK65" s="283">
        <f t="shared" ca="1" si="53"/>
        <v>16.584663921564939</v>
      </c>
    </row>
    <row r="66" spans="3:63" ht="12.6" thickBot="1">
      <c r="C66" s="278"/>
      <c r="E66" s="283"/>
      <c r="F66" s="283"/>
      <c r="G66" s="283"/>
      <c r="H66" s="283"/>
      <c r="I66" s="283"/>
      <c r="Q66" s="283"/>
      <c r="R66" s="283"/>
      <c r="S66" s="283"/>
      <c r="T66" s="283"/>
      <c r="U66" s="283"/>
      <c r="V66" s="283"/>
      <c r="W66" s="283"/>
      <c r="X66" s="283"/>
      <c r="Y66" s="283"/>
      <c r="Z66" s="283"/>
      <c r="AA66" s="283"/>
      <c r="AB66" s="283"/>
      <c r="AC66" s="283"/>
      <c r="AD66" s="283"/>
      <c r="AE66" s="283"/>
      <c r="AW66" s="283"/>
      <c r="AX66" s="283"/>
      <c r="AY66" s="283"/>
      <c r="AZ66" s="283"/>
      <c r="BA66" s="283"/>
      <c r="BB66" s="283"/>
      <c r="BC66" s="283"/>
      <c r="BD66" s="283"/>
      <c r="BE66" s="283"/>
      <c r="BF66" s="283"/>
      <c r="BG66" s="283"/>
      <c r="BH66" s="283"/>
      <c r="BI66" s="283"/>
      <c r="BJ66" s="283"/>
      <c r="BK66" s="283"/>
    </row>
    <row r="67" spans="3:63" ht="13.2">
      <c r="C67" s="467" t="s">
        <v>395</v>
      </c>
      <c r="D67" s="468"/>
      <c r="E67" s="468"/>
      <c r="F67" s="468"/>
      <c r="G67" s="468"/>
      <c r="H67" s="468"/>
      <c r="I67" s="468"/>
      <c r="J67" s="468"/>
      <c r="K67" s="468"/>
      <c r="L67" s="468"/>
      <c r="M67" s="468"/>
      <c r="N67" s="468"/>
      <c r="O67" s="468"/>
      <c r="P67" s="468"/>
      <c r="Q67" s="468"/>
      <c r="R67" s="468"/>
      <c r="S67" s="468"/>
      <c r="T67" s="468"/>
      <c r="U67" s="468"/>
      <c r="V67" s="468"/>
      <c r="W67" s="468"/>
      <c r="X67" s="468"/>
      <c r="Y67" s="468"/>
      <c r="Z67" s="468"/>
      <c r="AA67" s="468"/>
      <c r="AB67" s="468"/>
      <c r="AC67" s="468"/>
      <c r="AD67" s="468"/>
      <c r="AE67" s="468"/>
      <c r="AF67" s="468"/>
      <c r="AG67" s="468"/>
      <c r="AH67" s="468"/>
      <c r="AI67" s="468"/>
      <c r="AJ67" s="468"/>
      <c r="AK67" s="468"/>
      <c r="AL67" s="468"/>
      <c r="AM67" s="468"/>
      <c r="AN67" s="468"/>
      <c r="AO67" s="468"/>
      <c r="AP67" s="468"/>
      <c r="AQ67" s="468"/>
      <c r="AR67" s="468"/>
      <c r="AS67" s="468"/>
      <c r="AT67" s="468"/>
      <c r="AU67" s="468"/>
      <c r="AV67" s="468"/>
      <c r="AW67" s="468"/>
      <c r="AX67" s="468"/>
      <c r="AY67" s="468"/>
      <c r="AZ67" s="468"/>
      <c r="BA67" s="468"/>
      <c r="BB67" s="468"/>
      <c r="BC67" s="468"/>
      <c r="BD67" s="468"/>
      <c r="BE67" s="468"/>
      <c r="BF67" s="468"/>
      <c r="BG67" s="468"/>
      <c r="BH67" s="468"/>
      <c r="BI67" s="468"/>
      <c r="BJ67" s="468"/>
      <c r="BK67" s="469"/>
    </row>
    <row r="68" spans="3:63" ht="13.8" thickBot="1">
      <c r="C68" s="470" t="s">
        <v>261</v>
      </c>
      <c r="D68" s="471"/>
      <c r="E68" s="471"/>
      <c r="F68" s="472"/>
      <c r="G68" s="472"/>
      <c r="H68" s="472"/>
      <c r="I68" s="472"/>
      <c r="J68" s="472"/>
      <c r="K68" s="472"/>
      <c r="L68" s="472"/>
      <c r="M68" s="472"/>
      <c r="N68" s="472"/>
      <c r="O68" s="471"/>
      <c r="P68" s="471"/>
      <c r="Q68" s="471"/>
      <c r="R68" s="472"/>
      <c r="S68" s="472"/>
      <c r="T68" s="472"/>
      <c r="U68" s="472"/>
      <c r="V68" s="472"/>
      <c r="W68" s="472"/>
      <c r="X68" s="472"/>
      <c r="Y68" s="472"/>
      <c r="Z68" s="472"/>
      <c r="AA68" s="472"/>
      <c r="AB68" s="472"/>
      <c r="AC68" s="472"/>
      <c r="AD68" s="472"/>
      <c r="AE68" s="472"/>
      <c r="AF68" s="471"/>
      <c r="AG68" s="471"/>
      <c r="AH68" s="472"/>
      <c r="AI68" s="472"/>
      <c r="AJ68" s="472"/>
      <c r="AK68" s="472"/>
      <c r="AL68" s="472"/>
      <c r="AM68" s="472"/>
      <c r="AN68" s="472"/>
      <c r="AO68" s="472"/>
      <c r="AP68" s="472"/>
      <c r="AQ68" s="472"/>
      <c r="AR68" s="472"/>
      <c r="AS68" s="472"/>
      <c r="AT68" s="472"/>
      <c r="AU68" s="472"/>
      <c r="AV68" s="471"/>
      <c r="AW68" s="471"/>
      <c r="AX68" s="473">
        <f t="shared" ref="AX68:BF68" ca="1" si="54">AX65/F65-1</f>
        <v>-0.24418846343271583</v>
      </c>
      <c r="AY68" s="473">
        <f t="shared" ca="1" si="54"/>
        <v>-0.17818183322427672</v>
      </c>
      <c r="AZ68" s="473">
        <f t="shared" ca="1" si="54"/>
        <v>-7.4302290315474306E-2</v>
      </c>
      <c r="BA68" s="474">
        <f t="shared" ca="1" si="54"/>
        <v>3.9574341521772638E-2</v>
      </c>
      <c r="BB68" s="474">
        <f t="shared" ca="1" si="54"/>
        <v>0.1653060353350353</v>
      </c>
      <c r="BC68" s="474">
        <f t="shared" ca="1" si="54"/>
        <v>0.2588296707068225</v>
      </c>
      <c r="BD68" s="474">
        <f t="shared" ca="1" si="54"/>
        <v>0.37756340996940319</v>
      </c>
      <c r="BE68" s="474">
        <f t="shared" ca="1" si="54"/>
        <v>0.48389639620291458</v>
      </c>
      <c r="BF68" s="474">
        <f t="shared" ca="1" si="54"/>
        <v>0.52229126639710155</v>
      </c>
      <c r="BG68" s="474">
        <f ca="1">BG65/#REF!-1</f>
        <v>0.54831996682431439</v>
      </c>
      <c r="BH68" s="474">
        <f ca="1">BH65/#REF!-1</f>
        <v>0.66246458797294694</v>
      </c>
      <c r="BI68" s="474">
        <f ca="1">BI65/#REF!-1</f>
        <v>0.75875270436014652</v>
      </c>
      <c r="BJ68" s="474">
        <f ca="1">BJ65/#REF!-1</f>
        <v>0.99165991240599505</v>
      </c>
      <c r="BK68" s="474">
        <f ca="1">BK65/#REF!-1</f>
        <v>1.1579270601765579</v>
      </c>
    </row>
    <row r="70" spans="3:63" ht="12">
      <c r="C70" s="443" t="s">
        <v>262</v>
      </c>
      <c r="E70" s="287"/>
      <c r="F70" s="287"/>
      <c r="G70" s="287"/>
      <c r="H70" s="287"/>
      <c r="I70" s="287"/>
      <c r="P70" s="287"/>
      <c r="Q70" s="287"/>
      <c r="R70" s="287"/>
      <c r="S70" s="287"/>
      <c r="T70" s="287"/>
      <c r="U70" s="287"/>
      <c r="V70" s="287"/>
      <c r="W70" s="287"/>
      <c r="X70" s="287"/>
      <c r="Y70" s="287"/>
      <c r="Z70" s="287"/>
      <c r="AA70" s="287"/>
      <c r="AB70" s="287"/>
      <c r="AC70" s="287"/>
      <c r="AD70" s="287"/>
      <c r="AE70" s="287"/>
      <c r="AG70" s="287"/>
      <c r="AH70" s="287"/>
      <c r="AI70" s="287"/>
      <c r="AJ70" s="287"/>
      <c r="AK70" s="287"/>
      <c r="AL70" s="287"/>
      <c r="AM70" s="287"/>
      <c r="AN70" s="287"/>
      <c r="AO70" s="287"/>
      <c r="AP70" s="287"/>
      <c r="AQ70" s="287"/>
      <c r="AR70" s="287"/>
      <c r="AS70" s="287"/>
      <c r="AT70" s="287"/>
      <c r="AU70" s="287"/>
      <c r="AW70" s="287"/>
      <c r="AX70" s="287"/>
      <c r="AY70" s="287"/>
      <c r="AZ70" s="287"/>
      <c r="BA70" s="287"/>
      <c r="BB70" s="287"/>
      <c r="BC70" s="287"/>
      <c r="BD70" s="287"/>
      <c r="BE70" s="287"/>
      <c r="BF70" s="287"/>
      <c r="BG70" s="287"/>
      <c r="BH70" s="287"/>
      <c r="BI70" s="287"/>
      <c r="BJ70" s="287"/>
      <c r="BK70" s="287"/>
    </row>
    <row r="71" spans="3:63">
      <c r="E71" s="287"/>
      <c r="F71" s="287"/>
      <c r="G71" s="287"/>
      <c r="H71" s="287"/>
      <c r="I71" s="287"/>
      <c r="P71" s="287"/>
      <c r="Q71" s="287"/>
      <c r="R71" s="287"/>
      <c r="S71" s="287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G71" s="287"/>
      <c r="AH71" s="287"/>
      <c r="AI71" s="287"/>
      <c r="AJ71" s="287"/>
      <c r="AK71" s="287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W71" s="287"/>
      <c r="AX71" s="287"/>
      <c r="AY71" s="287"/>
      <c r="AZ71" s="287"/>
      <c r="BA71" s="287"/>
      <c r="BB71" s="287"/>
      <c r="BC71" s="287"/>
      <c r="BD71" s="287"/>
      <c r="BE71" s="287"/>
      <c r="BF71" s="287"/>
      <c r="BG71" s="287"/>
      <c r="BH71" s="287"/>
      <c r="BI71" s="287"/>
      <c r="BJ71" s="287"/>
      <c r="BK71" s="287"/>
    </row>
    <row r="72" spans="3:63" ht="12">
      <c r="C72" s="278" t="s">
        <v>263</v>
      </c>
      <c r="E72" s="287"/>
      <c r="F72" s="287"/>
      <c r="G72" s="287"/>
      <c r="H72" s="287"/>
      <c r="I72" s="287"/>
      <c r="P72" s="287"/>
      <c r="Q72" s="287"/>
      <c r="R72" s="287"/>
      <c r="S72" s="287"/>
      <c r="T72" s="287"/>
      <c r="U72" s="287"/>
      <c r="V72" s="287"/>
      <c r="W72" s="287"/>
      <c r="X72" s="287"/>
      <c r="Y72" s="287"/>
      <c r="Z72" s="287"/>
      <c r="AA72" s="287"/>
      <c r="AB72" s="287"/>
      <c r="AC72" s="287"/>
      <c r="AD72" s="287"/>
      <c r="AE72" s="287"/>
      <c r="AG72" s="287"/>
      <c r="AH72" s="287"/>
      <c r="AI72" s="287"/>
      <c r="AJ72" s="287"/>
      <c r="AK72" s="287"/>
      <c r="AL72" s="287"/>
      <c r="AM72" s="287"/>
      <c r="AN72" s="287"/>
      <c r="AO72" s="287"/>
      <c r="AP72" s="287"/>
      <c r="AQ72" s="287"/>
      <c r="AR72" s="287"/>
      <c r="AS72" s="287"/>
      <c r="AT72" s="287"/>
      <c r="AU72" s="287"/>
      <c r="AW72" s="287"/>
      <c r="AX72" s="287"/>
      <c r="AY72" s="287"/>
      <c r="AZ72" s="287"/>
      <c r="BA72" s="287"/>
      <c r="BB72" s="287"/>
      <c r="BC72" s="287"/>
      <c r="BD72" s="287"/>
      <c r="BE72" s="287"/>
      <c r="BF72" s="287"/>
      <c r="BG72" s="287"/>
      <c r="BH72" s="287"/>
      <c r="BI72" s="287"/>
      <c r="BJ72" s="287"/>
      <c r="BK72" s="287"/>
    </row>
    <row r="73" spans="3:63">
      <c r="C73" s="285" t="s">
        <v>264</v>
      </c>
      <c r="D73" s="328">
        <f>'Cintas BS'!M9</f>
        <v>1057.769</v>
      </c>
      <c r="E73" s="320">
        <f t="shared" ref="E73:N73" ca="1" si="55">D73+E123</f>
        <v>1342.2694177591657</v>
      </c>
      <c r="F73" s="320">
        <f t="shared" ca="1" si="55"/>
        <v>1658.2779635759296</v>
      </c>
      <c r="G73" s="320">
        <f t="shared" ca="1" si="55"/>
        <v>2368.3256773425437</v>
      </c>
      <c r="H73" s="320">
        <f t="shared" ca="1" si="55"/>
        <v>3625.8165345030484</v>
      </c>
      <c r="I73" s="320">
        <f t="shared" ca="1" si="55"/>
        <v>4878.480562004971</v>
      </c>
      <c r="J73" s="320">
        <f t="shared" ca="1" si="55"/>
        <v>6113.8430995677772</v>
      </c>
      <c r="K73" s="320">
        <f t="shared" ca="1" si="55"/>
        <v>7430.217281282009</v>
      </c>
      <c r="L73" s="320">
        <f t="shared" ca="1" si="55"/>
        <v>8703.6723308282635</v>
      </c>
      <c r="M73" s="320">
        <f t="shared" ca="1" si="55"/>
        <v>9954.1269440791675</v>
      </c>
      <c r="N73" s="320">
        <f t="shared" ca="1" si="55"/>
        <v>11151.639749015363</v>
      </c>
      <c r="P73" s="328">
        <v>486.75200000000001</v>
      </c>
      <c r="Q73" s="320">
        <f>P73+Q123</f>
        <v>486.75200000000001</v>
      </c>
      <c r="R73" s="320">
        <f>Q73+R123</f>
        <v>486.75200000000001</v>
      </c>
      <c r="S73" s="320">
        <f>R73+S123</f>
        <v>486.85269056804935</v>
      </c>
      <c r="T73" s="320">
        <f>S73+T123</f>
        <v>501.17894337388105</v>
      </c>
      <c r="U73" s="320">
        <f>T73+U123</f>
        <v>547.42567970386631</v>
      </c>
      <c r="V73" s="320">
        <f t="shared" ref="V73:AC73" si="56">U73+V123</f>
        <v>730.10420570933434</v>
      </c>
      <c r="W73" s="320">
        <f t="shared" si="56"/>
        <v>989.97816987325041</v>
      </c>
      <c r="X73" s="320">
        <f t="shared" si="56"/>
        <v>1328.3699825032595</v>
      </c>
      <c r="Y73" s="320">
        <f t="shared" si="56"/>
        <v>1745.5575667648131</v>
      </c>
      <c r="Z73" s="320">
        <f t="shared" si="56"/>
        <v>2177.9930195886523</v>
      </c>
      <c r="AA73" s="320">
        <f t="shared" si="56"/>
        <v>2576.2129349707388</v>
      </c>
      <c r="AB73" s="320">
        <f t="shared" si="56"/>
        <v>2962.7945209805202</v>
      </c>
      <c r="AC73" s="320">
        <f t="shared" si="56"/>
        <v>3345.468936895355</v>
      </c>
      <c r="AD73" s="320">
        <f>AC73+AD123</f>
        <v>3718.4545434198299</v>
      </c>
      <c r="AE73" s="320">
        <f>AD73+AE123</f>
        <v>4085.5659597200624</v>
      </c>
      <c r="AG73" s="323">
        <f>-G19</f>
        <v>-718.67520000000002</v>
      </c>
      <c r="AH73" s="287"/>
      <c r="AI73" s="287"/>
      <c r="AJ73" s="287"/>
      <c r="AK73" s="287"/>
      <c r="AL73" s="287"/>
      <c r="AM73" s="287"/>
      <c r="AN73" s="287"/>
      <c r="AO73" s="287"/>
      <c r="AP73" s="287"/>
      <c r="AQ73" s="287"/>
      <c r="AR73" s="287"/>
      <c r="AS73" s="287"/>
      <c r="AT73" s="287"/>
      <c r="AU73" s="287"/>
      <c r="AW73" s="323">
        <f t="shared" ref="AW73:AW81" ca="1" si="57">AG73+Q73+E73</f>
        <v>1110.3462177591657</v>
      </c>
      <c r="AX73" s="323">
        <f ca="1">AW73+AX123</f>
        <v>1103.4782748301188</v>
      </c>
      <c r="AY73" s="323">
        <f ca="1">AX73+AY123</f>
        <v>1287.6645620727327</v>
      </c>
      <c r="AZ73" s="323">
        <f ca="1">AY73+AZ123</f>
        <v>1644.0518836767558</v>
      </c>
      <c r="BA73" s="323">
        <f ca="1">AZ73+BA123</f>
        <v>2033.3677528908293</v>
      </c>
      <c r="BB73" s="323">
        <f t="shared" ref="BB73:BK73" ca="1" si="58">BA73+BB123</f>
        <v>2456.5500779811418</v>
      </c>
      <c r="BC73" s="323">
        <f t="shared" ca="1" si="58"/>
        <v>3358.4012050262886</v>
      </c>
      <c r="BD73" s="323">
        <f t="shared" ca="1" si="58"/>
        <v>4997.9034020254385</v>
      </c>
      <c r="BE73" s="323">
        <f t="shared" ca="1" si="58"/>
        <v>6916.8629771272135</v>
      </c>
      <c r="BF73" s="323">
        <f t="shared" ca="1" si="58"/>
        <v>8881.7205416501747</v>
      </c>
      <c r="BG73" s="323">
        <f t="shared" ca="1" si="58"/>
        <v>10785.922118535489</v>
      </c>
      <c r="BH73" s="323">
        <f t="shared" ca="1" si="58"/>
        <v>12544.420801551591</v>
      </c>
      <c r="BI73" s="323">
        <f t="shared" ca="1" si="58"/>
        <v>14217.066557214539</v>
      </c>
      <c r="BJ73" s="323">
        <f t="shared" ca="1" si="58"/>
        <v>15710.476881154616</v>
      </c>
      <c r="BK73" s="323">
        <f t="shared" ca="1" si="58"/>
        <v>17122.063464810963</v>
      </c>
    </row>
    <row r="74" spans="3:63">
      <c r="C74" s="285" t="s">
        <v>100</v>
      </c>
      <c r="D74" s="328">
        <f>'Cintas BS'!M10</f>
        <v>1075</v>
      </c>
      <c r="E74" s="320">
        <f>'Cintas BS'!N10</f>
        <v>1075</v>
      </c>
      <c r="F74" s="320">
        <f>'Cintas BS'!O10</f>
        <v>1075</v>
      </c>
      <c r="G74" s="320">
        <f>'Cintas BS'!P10</f>
        <v>1075</v>
      </c>
      <c r="H74" s="320">
        <f>'Cintas BS'!Q10</f>
        <v>1075</v>
      </c>
      <c r="I74" s="320">
        <f>'Cintas BS'!R10</f>
        <v>1075</v>
      </c>
      <c r="J74" s="320">
        <f>'Cintas BS'!S10</f>
        <v>1075</v>
      </c>
      <c r="K74" s="320">
        <f>'Cintas BS'!T10</f>
        <v>1075</v>
      </c>
      <c r="L74" s="320">
        <f>'Cintas BS'!U10</f>
        <v>1075</v>
      </c>
      <c r="M74" s="320">
        <f>'Cintas BS'!V10</f>
        <v>1075</v>
      </c>
      <c r="N74" s="320">
        <f>'Cintas BS'!W10</f>
        <v>1075</v>
      </c>
      <c r="P74" s="328">
        <v>0</v>
      </c>
      <c r="Q74" s="320">
        <v>0</v>
      </c>
      <c r="R74" s="320">
        <f t="shared" ref="R74:AE74" si="59">R75*W33</f>
        <v>0</v>
      </c>
      <c r="S74" s="320">
        <f t="shared" si="59"/>
        <v>0</v>
      </c>
      <c r="T74" s="320">
        <f t="shared" si="59"/>
        <v>0</v>
      </c>
      <c r="U74" s="320">
        <f t="shared" si="59"/>
        <v>0</v>
      </c>
      <c r="V74" s="320">
        <f t="shared" si="59"/>
        <v>0</v>
      </c>
      <c r="W74" s="320">
        <f t="shared" si="59"/>
        <v>0</v>
      </c>
      <c r="X74" s="320">
        <f t="shared" si="59"/>
        <v>0</v>
      </c>
      <c r="Y74" s="320">
        <f t="shared" si="59"/>
        <v>0</v>
      </c>
      <c r="Z74" s="320">
        <f t="shared" si="59"/>
        <v>0</v>
      </c>
      <c r="AA74" s="320">
        <f t="shared" si="59"/>
        <v>0</v>
      </c>
      <c r="AB74" s="320">
        <f t="shared" si="59"/>
        <v>0</v>
      </c>
      <c r="AC74" s="320">
        <f t="shared" si="59"/>
        <v>0</v>
      </c>
      <c r="AD74" s="320">
        <f t="shared" si="59"/>
        <v>0</v>
      </c>
      <c r="AE74" s="320">
        <f t="shared" si="59"/>
        <v>0</v>
      </c>
      <c r="AG74" s="329"/>
      <c r="AH74" s="287"/>
      <c r="AI74" s="287"/>
      <c r="AJ74" s="287"/>
      <c r="AK74" s="287"/>
      <c r="AL74" s="287"/>
      <c r="AM74" s="287"/>
      <c r="AN74" s="287"/>
      <c r="AO74" s="287"/>
      <c r="AP74" s="287"/>
      <c r="AQ74" s="287"/>
      <c r="AR74" s="287"/>
      <c r="AS74" s="287"/>
      <c r="AT74" s="287"/>
      <c r="AU74" s="287"/>
      <c r="AW74" s="323">
        <f t="shared" si="57"/>
        <v>1075</v>
      </c>
      <c r="AX74" s="323">
        <f t="shared" ref="AX74:BF80" si="60">AH74+R74+F74</f>
        <v>1075</v>
      </c>
      <c r="AY74" s="323">
        <f t="shared" si="60"/>
        <v>1075</v>
      </c>
      <c r="AZ74" s="323">
        <f t="shared" si="60"/>
        <v>1075</v>
      </c>
      <c r="BA74" s="323">
        <f t="shared" si="60"/>
        <v>1075</v>
      </c>
      <c r="BB74" s="323">
        <f t="shared" si="60"/>
        <v>1075</v>
      </c>
      <c r="BC74" s="323">
        <f t="shared" si="60"/>
        <v>1075</v>
      </c>
      <c r="BD74" s="323">
        <f t="shared" si="60"/>
        <v>1075</v>
      </c>
      <c r="BE74" s="323">
        <f t="shared" si="60"/>
        <v>1075</v>
      </c>
      <c r="BF74" s="323">
        <f t="shared" si="60"/>
        <v>1075</v>
      </c>
      <c r="BG74" s="323" t="e">
        <f>AQ74+AA74+#REF!</f>
        <v>#REF!</v>
      </c>
      <c r="BH74" s="323" t="e">
        <f>AR74+AB74+#REF!</f>
        <v>#REF!</v>
      </c>
      <c r="BI74" s="323" t="e">
        <f>AS74+AC74+#REF!</f>
        <v>#REF!</v>
      </c>
      <c r="BJ74" s="323" t="e">
        <f>AT74+AD74+#REF!</f>
        <v>#REF!</v>
      </c>
      <c r="BK74" s="323" t="e">
        <f>AU74+AE74+#REF!</f>
        <v>#REF!</v>
      </c>
    </row>
    <row r="75" spans="3:63">
      <c r="C75" s="285" t="s">
        <v>101</v>
      </c>
      <c r="D75" s="328">
        <f>'Cintas BS'!M11</f>
        <v>396.49</v>
      </c>
      <c r="E75" s="320">
        <f>'Cintas BS'!N11</f>
        <v>420.17371933232681</v>
      </c>
      <c r="F75" s="320">
        <f>'Cintas BS'!O11</f>
        <v>462.10352572428667</v>
      </c>
      <c r="G75" s="320">
        <f>'Cintas BS'!P11</f>
        <v>410.96150026810801</v>
      </c>
      <c r="H75" s="320">
        <f>'Cintas BS'!Q11</f>
        <v>416.0709844080431</v>
      </c>
      <c r="I75" s="320">
        <f>'Cintas BS'!R11</f>
        <v>413.5880593369684</v>
      </c>
      <c r="J75" s="320">
        <f>'Cintas BS'!S11</f>
        <v>407.05264217555555</v>
      </c>
      <c r="K75" s="320">
        <f>'Cintas BS'!T11</f>
        <v>400.57776476095506</v>
      </c>
      <c r="L75" s="320">
        <f>'Cintas BS'!U11</f>
        <v>385.84139102254272</v>
      </c>
      <c r="M75" s="320">
        <f>'Cintas BS'!V11</f>
        <v>379.11101652843087</v>
      </c>
      <c r="N75" s="320">
        <f>'Cintas BS'!W11</f>
        <v>360.80319496262905</v>
      </c>
      <c r="P75" s="328">
        <f>'Vestis Corporation PNL'!R58</f>
        <v>71.168000000000006</v>
      </c>
      <c r="Q75" s="320">
        <f>'Vestis Corporation PNL'!W58</f>
        <v>95.22420869993617</v>
      </c>
      <c r="R75" s="320">
        <f>'Vestis Corporation PNL'!X58</f>
        <v>108.69446655073361</v>
      </c>
      <c r="S75" s="320">
        <f>'Vestis Corporation PNL'!Y58</f>
        <v>128.67240955892512</v>
      </c>
      <c r="T75" s="320">
        <f>'Vestis Corporation PNL'!Z58</f>
        <v>149.84462058742096</v>
      </c>
      <c r="U75" s="320">
        <f>'Vestis Corporation PNL'!AA58</f>
        <v>171.80675129924487</v>
      </c>
      <c r="V75" s="320">
        <f>'Vestis Corporation PNL'!AB58</f>
        <v>187.85308841607375</v>
      </c>
      <c r="W75" s="320">
        <f>'Vestis Corporation PNL'!AC58</f>
        <v>200.0402089445235</v>
      </c>
      <c r="X75" s="320">
        <f>'Vestis Corporation PNL'!AD58</f>
        <v>208.509475498927</v>
      </c>
      <c r="Y75" s="320">
        <f>'Vestis Corporation PNL'!AE58</f>
        <v>214.96948061934333</v>
      </c>
      <c r="Z75" s="320">
        <f>'Vestis Corporation PNL'!AF58</f>
        <v>181.27458826502911</v>
      </c>
      <c r="AA75" s="320">
        <f>'Vestis Corporation PNL'!AG58</f>
        <v>155.04919204681602</v>
      </c>
      <c r="AB75" s="320">
        <f>'Vestis Corporation PNL'!AH58</f>
        <v>142.54779648617384</v>
      </c>
      <c r="AC75" s="320">
        <f>'Vestis Corporation PNL'!AI58</f>
        <v>131.90148087740542</v>
      </c>
      <c r="AD75" s="320">
        <f>'Vestis Corporation PNL'!AJ58</f>
        <v>119.98983889453599</v>
      </c>
      <c r="AE75" s="320">
        <f>'Vestis Corporation PNL'!AK58</f>
        <v>111.55611537079507</v>
      </c>
      <c r="AG75" s="329"/>
      <c r="AH75" s="287"/>
      <c r="AI75" s="287"/>
      <c r="AJ75" s="287"/>
      <c r="AK75" s="287"/>
      <c r="AL75" s="287"/>
      <c r="AM75" s="287"/>
      <c r="AN75" s="287"/>
      <c r="AO75" s="287"/>
      <c r="AP75" s="287"/>
      <c r="AQ75" s="287"/>
      <c r="AR75" s="287"/>
      <c r="AS75" s="287"/>
      <c r="AT75" s="287"/>
      <c r="AU75" s="287"/>
      <c r="AW75" s="323">
        <f t="shared" si="57"/>
        <v>515.39792803226294</v>
      </c>
      <c r="AX75" s="323">
        <f t="shared" si="60"/>
        <v>570.79799227502031</v>
      </c>
      <c r="AY75" s="323">
        <f t="shared" si="60"/>
        <v>539.63390982703311</v>
      </c>
      <c r="AZ75" s="323">
        <f t="shared" si="60"/>
        <v>565.91560499546404</v>
      </c>
      <c r="BA75" s="323">
        <f t="shared" si="60"/>
        <v>585.39481063621326</v>
      </c>
      <c r="BB75" s="323">
        <f t="shared" si="60"/>
        <v>594.90573059162932</v>
      </c>
      <c r="BC75" s="323">
        <f t="shared" si="60"/>
        <v>600.61797370547856</v>
      </c>
      <c r="BD75" s="323">
        <f t="shared" si="60"/>
        <v>594.3508665214697</v>
      </c>
      <c r="BE75" s="323">
        <f t="shared" si="60"/>
        <v>594.08049714777417</v>
      </c>
      <c r="BF75" s="323">
        <f t="shared" si="60"/>
        <v>542.07778322765819</v>
      </c>
      <c r="BG75" s="323" t="e">
        <f>AQ75+AA75+#REF!</f>
        <v>#REF!</v>
      </c>
      <c r="BH75" s="323" t="e">
        <f>AR75+AB75+#REF!</f>
        <v>#REF!</v>
      </c>
      <c r="BI75" s="323" t="e">
        <f>AS75+AC75+#REF!</f>
        <v>#REF!</v>
      </c>
      <c r="BJ75" s="323" t="e">
        <f>AT75+AD75+#REF!</f>
        <v>#REF!</v>
      </c>
      <c r="BK75" s="323" t="e">
        <f>AU75+AE75+#REF!</f>
        <v>#REF!</v>
      </c>
    </row>
    <row r="76" spans="3:63">
      <c r="C76" s="285" t="s">
        <v>102</v>
      </c>
      <c r="D76" s="328">
        <f>'Cintas BS'!M12</f>
        <v>95.396000000000001</v>
      </c>
      <c r="E76" s="320">
        <f>'Cintas BS'!N12</f>
        <v>104.32057690392986</v>
      </c>
      <c r="F76" s="320">
        <f>'Cintas BS'!O12</f>
        <v>114.73089385385721</v>
      </c>
      <c r="G76" s="320">
        <f>'Cintas BS'!P12</f>
        <v>102.0333705339746</v>
      </c>
      <c r="H76" s="320">
        <f>'Cintas BS'!Q12</f>
        <v>103.30195138193081</v>
      </c>
      <c r="I76" s="320">
        <f>'Cintas BS'!R12</f>
        <v>102.68549165609328</v>
      </c>
      <c r="J76" s="320">
        <f>'Cintas BS'!S12</f>
        <v>101.06288068063813</v>
      </c>
      <c r="K76" s="320">
        <f>'Cintas BS'!T12</f>
        <v>99.455300491313864</v>
      </c>
      <c r="L76" s="320">
        <f>'Cintas BS'!U12</f>
        <v>95.7965590252699</v>
      </c>
      <c r="M76" s="320">
        <f>'Cintas BS'!V12</f>
        <v>94.125544114768275</v>
      </c>
      <c r="N76" s="320">
        <f>'Cintas BS'!W12</f>
        <v>89.580084892250682</v>
      </c>
      <c r="P76" s="328">
        <f>'Vestis Corporation PNL'!R60</f>
        <v>129.13800000000001</v>
      </c>
      <c r="Q76" s="320">
        <f>'Vestis Corporation PNL'!W60</f>
        <v>169.46594713282073</v>
      </c>
      <c r="R76" s="320">
        <f>'Vestis Corporation PNL'!X60</f>
        <v>193.43831756229778</v>
      </c>
      <c r="S76" s="320">
        <f>'Vestis Corporation PNL'!Y60</f>
        <v>228.9921024650119</v>
      </c>
      <c r="T76" s="320">
        <f>'Vestis Corporation PNL'!Z60</f>
        <v>266.67126875922764</v>
      </c>
      <c r="U76" s="320">
        <f>'Vestis Corporation PNL'!AA60</f>
        <v>305.75621714522083</v>
      </c>
      <c r="V76" s="320">
        <f>'Vestis Corporation PNL'!AB60</f>
        <v>334.31311202144741</v>
      </c>
      <c r="W76" s="320">
        <f>'Vestis Corporation PNL'!AC60</f>
        <v>356.00194463420888</v>
      </c>
      <c r="X76" s="320">
        <f>'Vestis Corporation PNL'!AD60</f>
        <v>371.07429123343326</v>
      </c>
      <c r="Y76" s="320">
        <f>'Vestis Corporation PNL'!AE60</f>
        <v>382.57085183667147</v>
      </c>
      <c r="Z76" s="320">
        <f>'Vestis Corporation PNL'!AF60</f>
        <v>322.6056715078364</v>
      </c>
      <c r="AA76" s="320">
        <f>'Vestis Corporation PNL'!AG60</f>
        <v>275.93359442019602</v>
      </c>
      <c r="AB76" s="320">
        <f>'Vestis Corporation PNL'!AH60</f>
        <v>253.68546163872941</v>
      </c>
      <c r="AC76" s="320">
        <f>'Vestis Corporation PNL'!AI60</f>
        <v>234.73872548048945</v>
      </c>
      <c r="AD76" s="320">
        <f>'Vestis Corporation PNL'!AJ60</f>
        <v>213.54014879401925</v>
      </c>
      <c r="AE76" s="320">
        <f>'Vestis Corporation PNL'!AK60</f>
        <v>198.53105641803751</v>
      </c>
      <c r="AG76" s="329"/>
      <c r="AH76" s="287"/>
      <c r="AI76" s="287"/>
      <c r="AJ76" s="287"/>
      <c r="AK76" s="287"/>
      <c r="AL76" s="287"/>
      <c r="AM76" s="287"/>
      <c r="AN76" s="287"/>
      <c r="AO76" s="287"/>
      <c r="AP76" s="287"/>
      <c r="AQ76" s="287"/>
      <c r="AR76" s="287"/>
      <c r="AS76" s="287"/>
      <c r="AT76" s="287"/>
      <c r="AU76" s="287"/>
      <c r="AW76" s="323">
        <f t="shared" si="57"/>
        <v>273.78652403675062</v>
      </c>
      <c r="AX76" s="323">
        <f t="shared" si="60"/>
        <v>308.16921141615501</v>
      </c>
      <c r="AY76" s="323">
        <f t="shared" si="60"/>
        <v>331.02547299898652</v>
      </c>
      <c r="AZ76" s="323">
        <f t="shared" si="60"/>
        <v>369.97322014115844</v>
      </c>
      <c r="BA76" s="323">
        <f t="shared" si="60"/>
        <v>408.44170880131412</v>
      </c>
      <c r="BB76" s="323">
        <f t="shared" si="60"/>
        <v>435.37599270208557</v>
      </c>
      <c r="BC76" s="323">
        <f t="shared" si="60"/>
        <v>455.45724512552272</v>
      </c>
      <c r="BD76" s="323">
        <f t="shared" si="60"/>
        <v>466.87085025870317</v>
      </c>
      <c r="BE76" s="323">
        <f t="shared" si="60"/>
        <v>476.69639595143974</v>
      </c>
      <c r="BF76" s="323">
        <f t="shared" si="60"/>
        <v>412.18575640008709</v>
      </c>
      <c r="BG76" s="323" t="e">
        <f>AQ76+AA76+#REF!</f>
        <v>#REF!</v>
      </c>
      <c r="BH76" s="323" t="e">
        <f>AR76+AB76+#REF!</f>
        <v>#REF!</v>
      </c>
      <c r="BI76" s="323" t="e">
        <f>AS76+AC76+#REF!</f>
        <v>#REF!</v>
      </c>
      <c r="BJ76" s="323" t="e">
        <f>AT76+AD76+#REF!</f>
        <v>#REF!</v>
      </c>
      <c r="BK76" s="323" t="e">
        <f>AU76+AE76+#REF!</f>
        <v>#REF!</v>
      </c>
    </row>
    <row r="77" spans="3:63">
      <c r="C77" s="285" t="s">
        <v>265</v>
      </c>
      <c r="D77" s="328">
        <f>'Cintas BS'!M13</f>
        <v>214.91300000000001</v>
      </c>
      <c r="E77" s="320">
        <f>'Cintas BS'!N13</f>
        <v>214.91300000000001</v>
      </c>
      <c r="F77" s="320">
        <f>'Cintas BS'!O13</f>
        <v>214.91300000000001</v>
      </c>
      <c r="G77" s="320">
        <f>'Cintas BS'!P13</f>
        <v>214.91300000000001</v>
      </c>
      <c r="H77" s="320">
        <f>'Cintas BS'!Q13</f>
        <v>214.91300000000001</v>
      </c>
      <c r="I77" s="320">
        <f>'Cintas BS'!R13</f>
        <v>214.91300000000001</v>
      </c>
      <c r="J77" s="320">
        <f>'Cintas BS'!S13</f>
        <v>214.91300000000001</v>
      </c>
      <c r="K77" s="320">
        <f>'Cintas BS'!T13</f>
        <v>214.91300000000001</v>
      </c>
      <c r="L77" s="320">
        <f>'Cintas BS'!U13</f>
        <v>214.91300000000001</v>
      </c>
      <c r="M77" s="320">
        <f>'Cintas BS'!V13</f>
        <v>214.91300000000001</v>
      </c>
      <c r="N77" s="320">
        <f>'Cintas BS'!W13</f>
        <v>214.91300000000001</v>
      </c>
      <c r="P77" s="328">
        <v>42.472000000000001</v>
      </c>
      <c r="Q77" s="320">
        <f t="shared" ref="Q77:AE77" si="61">P77</f>
        <v>42.472000000000001</v>
      </c>
      <c r="R77" s="320">
        <f t="shared" si="61"/>
        <v>42.472000000000001</v>
      </c>
      <c r="S77" s="320">
        <f t="shared" si="61"/>
        <v>42.472000000000001</v>
      </c>
      <c r="T77" s="320">
        <f t="shared" si="61"/>
        <v>42.472000000000001</v>
      </c>
      <c r="U77" s="320">
        <f t="shared" si="61"/>
        <v>42.472000000000001</v>
      </c>
      <c r="V77" s="320">
        <f t="shared" si="61"/>
        <v>42.472000000000001</v>
      </c>
      <c r="W77" s="320">
        <f t="shared" si="61"/>
        <v>42.472000000000001</v>
      </c>
      <c r="X77" s="320">
        <f t="shared" si="61"/>
        <v>42.472000000000001</v>
      </c>
      <c r="Y77" s="320">
        <f t="shared" si="61"/>
        <v>42.472000000000001</v>
      </c>
      <c r="Z77" s="320">
        <f t="shared" si="61"/>
        <v>42.472000000000001</v>
      </c>
      <c r="AA77" s="320">
        <f t="shared" si="61"/>
        <v>42.472000000000001</v>
      </c>
      <c r="AB77" s="320">
        <f t="shared" si="61"/>
        <v>42.472000000000001</v>
      </c>
      <c r="AC77" s="320">
        <f t="shared" si="61"/>
        <v>42.472000000000001</v>
      </c>
      <c r="AD77" s="320">
        <f t="shared" si="61"/>
        <v>42.472000000000001</v>
      </c>
      <c r="AE77" s="320">
        <f t="shared" si="61"/>
        <v>42.472000000000001</v>
      </c>
      <c r="AG77" s="329"/>
      <c r="AH77" s="287"/>
      <c r="AI77" s="287"/>
      <c r="AJ77" s="287"/>
      <c r="AK77" s="287"/>
      <c r="AL77" s="287"/>
      <c r="AM77" s="287"/>
      <c r="AN77" s="287"/>
      <c r="AO77" s="287"/>
      <c r="AP77" s="287"/>
      <c r="AQ77" s="287"/>
      <c r="AR77" s="287"/>
      <c r="AS77" s="287"/>
      <c r="AT77" s="287"/>
      <c r="AU77" s="287"/>
      <c r="AW77" s="323">
        <f t="shared" si="57"/>
        <v>257.38499999999999</v>
      </c>
      <c r="AX77" s="323">
        <f t="shared" si="60"/>
        <v>257.38499999999999</v>
      </c>
      <c r="AY77" s="323">
        <f t="shared" si="60"/>
        <v>257.38499999999999</v>
      </c>
      <c r="AZ77" s="323">
        <f t="shared" si="60"/>
        <v>257.38499999999999</v>
      </c>
      <c r="BA77" s="323">
        <f t="shared" si="60"/>
        <v>257.38499999999999</v>
      </c>
      <c r="BB77" s="323">
        <f t="shared" si="60"/>
        <v>257.38499999999999</v>
      </c>
      <c r="BC77" s="323">
        <f t="shared" si="60"/>
        <v>257.38499999999999</v>
      </c>
      <c r="BD77" s="323">
        <f t="shared" si="60"/>
        <v>257.38499999999999</v>
      </c>
      <c r="BE77" s="323">
        <f t="shared" si="60"/>
        <v>257.38499999999999</v>
      </c>
      <c r="BF77" s="323">
        <f t="shared" si="60"/>
        <v>257.38499999999999</v>
      </c>
      <c r="BG77" s="323" t="e">
        <f>AQ77+AA77+#REF!</f>
        <v>#REF!</v>
      </c>
      <c r="BH77" s="323" t="e">
        <f>AR77+AB77+#REF!</f>
        <v>#REF!</v>
      </c>
      <c r="BI77" s="323" t="e">
        <f>AS77+AC77+#REF!</f>
        <v>#REF!</v>
      </c>
      <c r="BJ77" s="323" t="e">
        <f>AT77+AD77+#REF!</f>
        <v>#REF!</v>
      </c>
      <c r="BK77" s="323" t="e">
        <f>AU77+AE77+#REF!</f>
        <v>#REF!</v>
      </c>
    </row>
    <row r="78" spans="3:63">
      <c r="C78" s="285" t="s">
        <v>104</v>
      </c>
      <c r="D78" s="328">
        <f>'Cintas BS'!M15</f>
        <v>127.935</v>
      </c>
      <c r="E78" s="320">
        <f>'Cintas BS'!N15</f>
        <v>123.39629416312741</v>
      </c>
      <c r="F78" s="320">
        <f>'Cintas BS'!O15</f>
        <v>118.40466362331875</v>
      </c>
      <c r="G78" s="320">
        <f>'Cintas BS'!P15</f>
        <v>113.96546794263527</v>
      </c>
      <c r="H78" s="320">
        <f>'Cintas BS'!Q15</f>
        <v>109.47107974413753</v>
      </c>
      <c r="I78" s="320">
        <f>'Cintas BS'!R15</f>
        <v>105.00351203915019</v>
      </c>
      <c r="J78" s="320">
        <f>'Cintas BS'!S15</f>
        <v>100.60653974423286</v>
      </c>
      <c r="K78" s="320">
        <f>'Cintas BS'!T15</f>
        <v>96.279508910579167</v>
      </c>
      <c r="L78" s="320">
        <f>'Cintas BS'!U15</f>
        <v>92.111660011500419</v>
      </c>
      <c r="M78" s="320">
        <f>'Cintas BS'!V15</f>
        <v>88.016512446644356</v>
      </c>
      <c r="N78" s="320">
        <f>'Cintas BS'!W15</f>
        <v>84.119125505020904</v>
      </c>
      <c r="P78" s="328">
        <v>143.767</v>
      </c>
      <c r="Q78" s="320">
        <f>P78-Q115+Q47</f>
        <v>158.80821415550582</v>
      </c>
      <c r="R78" s="320">
        <f>Q78-R115+R47</f>
        <v>175.97713339598826</v>
      </c>
      <c r="S78" s="320">
        <f>R78-S115+S47</f>
        <v>196.30168420616522</v>
      </c>
      <c r="T78" s="320">
        <f>S78-T115+T47</f>
        <v>219.97050812265553</v>
      </c>
      <c r="U78" s="320">
        <f>T78-U115+U47</f>
        <v>247.10837752513868</v>
      </c>
      <c r="V78" s="320">
        <f t="shared" ref="V78:AC78" si="62">U78-V115+V47</f>
        <v>276.78085862228249</v>
      </c>
      <c r="W78" s="320">
        <f t="shared" si="62"/>
        <v>308.37836584786601</v>
      </c>
      <c r="X78" s="320">
        <f t="shared" si="62"/>
        <v>341.31364267767134</v>
      </c>
      <c r="Y78" s="320">
        <f t="shared" si="62"/>
        <v>375.26931465476565</v>
      </c>
      <c r="Z78" s="320">
        <f t="shared" si="62"/>
        <v>403.90268362963718</v>
      </c>
      <c r="AA78" s="320">
        <f t="shared" si="62"/>
        <v>428.39359969031193</v>
      </c>
      <c r="AB78" s="320">
        <f t="shared" si="62"/>
        <v>450.90984806471755</v>
      </c>
      <c r="AC78" s="320">
        <f t="shared" si="62"/>
        <v>471.74444935352557</v>
      </c>
      <c r="AD78" s="320">
        <f>AC78-AD115+AD47</f>
        <v>490.69753794242104</v>
      </c>
      <c r="AE78" s="320">
        <f>AD78-AE115+AE47</f>
        <v>508.31847115422482</v>
      </c>
      <c r="AG78" s="329"/>
      <c r="AH78" s="287"/>
      <c r="AI78" s="287"/>
      <c r="AJ78" s="287"/>
      <c r="AK78" s="287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W78" s="323">
        <f t="shared" si="57"/>
        <v>282.2045083186332</v>
      </c>
      <c r="AX78" s="323">
        <f t="shared" si="60"/>
        <v>294.38179701930699</v>
      </c>
      <c r="AY78" s="323">
        <f t="shared" si="60"/>
        <v>310.26715214880051</v>
      </c>
      <c r="AZ78" s="323">
        <f t="shared" si="60"/>
        <v>329.44158786679304</v>
      </c>
      <c r="BA78" s="323">
        <f t="shared" si="60"/>
        <v>352.11188956428884</v>
      </c>
      <c r="BB78" s="323">
        <f t="shared" si="60"/>
        <v>377.38739836651536</v>
      </c>
      <c r="BC78" s="323">
        <f t="shared" si="60"/>
        <v>404.65787475844519</v>
      </c>
      <c r="BD78" s="323">
        <f t="shared" si="60"/>
        <v>433.42530268917176</v>
      </c>
      <c r="BE78" s="323">
        <f t="shared" si="60"/>
        <v>463.28582710141001</v>
      </c>
      <c r="BF78" s="323">
        <f t="shared" si="60"/>
        <v>488.0218091346581</v>
      </c>
      <c r="BG78" s="323" t="e">
        <f>AQ78+AA78+#REF!</f>
        <v>#REF!</v>
      </c>
      <c r="BH78" s="323" t="e">
        <f>AR78+AB78+#REF!</f>
        <v>#REF!</v>
      </c>
      <c r="BI78" s="323" t="e">
        <f>AS78+AC78+#REF!</f>
        <v>#REF!</v>
      </c>
      <c r="BJ78" s="323" t="e">
        <f>AT78+AD78+#REF!</f>
        <v>#REF!</v>
      </c>
      <c r="BK78" s="323" t="e">
        <f>AU78+AE78+#REF!</f>
        <v>#REF!</v>
      </c>
    </row>
    <row r="79" spans="3:63">
      <c r="C79" s="419" t="s">
        <v>105</v>
      </c>
      <c r="D79" s="328">
        <f>'Cintas BS'!M16</f>
        <v>2195.0509999999999</v>
      </c>
      <c r="E79" s="287">
        <f>'Cintas BS'!N16</f>
        <v>2029.370548708735</v>
      </c>
      <c r="F79" s="287">
        <f>'Cintas BS'!O16</f>
        <v>1847.1565806220494</v>
      </c>
      <c r="G79" s="287">
        <f>'Cintas BS'!P16</f>
        <v>1685.1086378426901</v>
      </c>
      <c r="H79" s="287">
        <f>'Cintas BS'!Q16</f>
        <v>1521.0459530668174</v>
      </c>
      <c r="I79" s="287">
        <f>'Cintas BS'!R16</f>
        <v>1357.9623208289088</v>
      </c>
      <c r="J79" s="287">
        <f>'Cintas BS'!S16</f>
        <v>1197.4556961830031</v>
      </c>
      <c r="K79" s="287">
        <f>'Cintas BS'!T16</f>
        <v>1039.5022074490989</v>
      </c>
      <c r="L79" s="287">
        <f>'Cintas BS'!U16</f>
        <v>887.35947969105166</v>
      </c>
      <c r="M79" s="287">
        <f>'Cintas BS'!V16</f>
        <v>737.87063396378812</v>
      </c>
      <c r="N79" s="287">
        <f>'Cintas BS'!W16</f>
        <v>595.6008216972607</v>
      </c>
      <c r="P79" s="328">
        <f>25.118+5.565</f>
        <v>30.683</v>
      </c>
      <c r="Q79" s="287">
        <f t="shared" ref="Q79:U81" si="63">P79</f>
        <v>30.683</v>
      </c>
      <c r="R79" s="287">
        <f t="shared" si="63"/>
        <v>30.683</v>
      </c>
      <c r="S79" s="287">
        <f t="shared" si="63"/>
        <v>30.683</v>
      </c>
      <c r="T79" s="287">
        <f t="shared" si="63"/>
        <v>30.683</v>
      </c>
      <c r="U79" s="287">
        <f t="shared" si="63"/>
        <v>30.683</v>
      </c>
      <c r="V79" s="287">
        <f t="shared" ref="V79:AE79" si="64">U79</f>
        <v>30.683</v>
      </c>
      <c r="W79" s="287">
        <f t="shared" si="64"/>
        <v>30.683</v>
      </c>
      <c r="X79" s="287">
        <f t="shared" si="64"/>
        <v>30.683</v>
      </c>
      <c r="Y79" s="287">
        <f t="shared" si="64"/>
        <v>30.683</v>
      </c>
      <c r="Z79" s="287">
        <f t="shared" si="64"/>
        <v>30.683</v>
      </c>
      <c r="AA79" s="287">
        <f t="shared" si="64"/>
        <v>30.683</v>
      </c>
      <c r="AB79" s="287">
        <f t="shared" si="64"/>
        <v>30.683</v>
      </c>
      <c r="AC79" s="287">
        <f t="shared" si="64"/>
        <v>30.683</v>
      </c>
      <c r="AD79" s="287">
        <f t="shared" si="64"/>
        <v>30.683</v>
      </c>
      <c r="AE79" s="287">
        <f t="shared" si="64"/>
        <v>30.683</v>
      </c>
      <c r="AG79" s="323">
        <f>AH11</f>
        <v>4500</v>
      </c>
      <c r="AH79" s="323">
        <f t="shared" ref="AH79:AU79" si="65">AG79-AH108</f>
        <v>4275</v>
      </c>
      <c r="AI79" s="323">
        <f t="shared" si="65"/>
        <v>4050</v>
      </c>
      <c r="AJ79" s="323">
        <f t="shared" si="65"/>
        <v>3825</v>
      </c>
      <c r="AK79" s="323">
        <f t="shared" si="65"/>
        <v>3600</v>
      </c>
      <c r="AL79" s="323">
        <f t="shared" si="65"/>
        <v>3375</v>
      </c>
      <c r="AM79" s="323">
        <f t="shared" si="65"/>
        <v>3150</v>
      </c>
      <c r="AN79" s="323">
        <f t="shared" si="65"/>
        <v>2925</v>
      </c>
      <c r="AO79" s="323">
        <f t="shared" si="65"/>
        <v>2700</v>
      </c>
      <c r="AP79" s="323">
        <f t="shared" si="65"/>
        <v>2475</v>
      </c>
      <c r="AQ79" s="323">
        <f t="shared" si="65"/>
        <v>2250</v>
      </c>
      <c r="AR79" s="323">
        <f t="shared" si="65"/>
        <v>2025</v>
      </c>
      <c r="AS79" s="323">
        <f t="shared" si="65"/>
        <v>1800</v>
      </c>
      <c r="AT79" s="323">
        <f t="shared" si="65"/>
        <v>1575</v>
      </c>
      <c r="AU79" s="323">
        <f t="shared" si="65"/>
        <v>1350</v>
      </c>
      <c r="AW79" s="323">
        <f t="shared" si="57"/>
        <v>6560.0535487087345</v>
      </c>
      <c r="AX79" s="323">
        <f t="shared" si="60"/>
        <v>6152.8395806220497</v>
      </c>
      <c r="AY79" s="323">
        <f t="shared" si="60"/>
        <v>5765.7916378426899</v>
      </c>
      <c r="AZ79" s="323">
        <f t="shared" si="60"/>
        <v>5376.7289530668177</v>
      </c>
      <c r="BA79" s="323">
        <f t="shared" si="60"/>
        <v>4988.6453208289086</v>
      </c>
      <c r="BB79" s="323">
        <f t="shared" si="60"/>
        <v>4603.138696183003</v>
      </c>
      <c r="BC79" s="323">
        <f t="shared" si="60"/>
        <v>4220.1852074490989</v>
      </c>
      <c r="BD79" s="323">
        <f t="shared" si="60"/>
        <v>3843.0424796910515</v>
      </c>
      <c r="BE79" s="323">
        <f t="shared" si="60"/>
        <v>3468.5536339637883</v>
      </c>
      <c r="BF79" s="323">
        <f t="shared" si="60"/>
        <v>3101.2838216972605</v>
      </c>
      <c r="BG79" s="323" t="e">
        <f>AQ79+AA79+#REF!</f>
        <v>#REF!</v>
      </c>
      <c r="BH79" s="323" t="e">
        <f>AR79+AB79+#REF!</f>
        <v>#REF!</v>
      </c>
      <c r="BI79" s="323" t="e">
        <f>AS79+AC79+#REF!</f>
        <v>#REF!</v>
      </c>
      <c r="BJ79" s="323" t="e">
        <f>AT79+AD79+#REF!</f>
        <v>#REF!</v>
      </c>
      <c r="BK79" s="323" t="e">
        <f>AU79+AE79+#REF!</f>
        <v>#REF!</v>
      </c>
    </row>
    <row r="80" spans="3:63">
      <c r="C80" s="419" t="s">
        <v>361</v>
      </c>
      <c r="D80" s="328">
        <f>'Cintas BS'!M18</f>
        <v>415.04400000000004</v>
      </c>
      <c r="E80" s="287">
        <f>'Cintas BS'!N18</f>
        <v>415.04400000000004</v>
      </c>
      <c r="F80" s="287">
        <f>'Cintas BS'!O18</f>
        <v>415.04400000000004</v>
      </c>
      <c r="G80" s="287">
        <f>'Cintas BS'!P18</f>
        <v>415.04400000000004</v>
      </c>
      <c r="H80" s="287">
        <f>'Cintas BS'!Q18</f>
        <v>415.04400000000004</v>
      </c>
      <c r="I80" s="287">
        <f>'Cintas BS'!R18</f>
        <v>415.04400000000004</v>
      </c>
      <c r="J80" s="287">
        <f>'Cintas BS'!S18</f>
        <v>415.04400000000004</v>
      </c>
      <c r="K80" s="287">
        <f>'Cintas BS'!T18</f>
        <v>415.04400000000004</v>
      </c>
      <c r="L80" s="287">
        <f>'Cintas BS'!U18</f>
        <v>415.04400000000004</v>
      </c>
      <c r="M80" s="287">
        <f>'Cintas BS'!V18</f>
        <v>415.04400000000004</v>
      </c>
      <c r="N80" s="287">
        <f>'Cintas BS'!W18</f>
        <v>415.04400000000004</v>
      </c>
      <c r="P80" s="328">
        <f>20.777+7.795</f>
        <v>28.572000000000003</v>
      </c>
      <c r="Q80" s="287">
        <f>P80</f>
        <v>28.572000000000003</v>
      </c>
      <c r="R80" s="287">
        <f>Q80</f>
        <v>28.572000000000003</v>
      </c>
      <c r="S80" s="287">
        <f>R80</f>
        <v>28.572000000000003</v>
      </c>
      <c r="T80" s="287">
        <f>S80</f>
        <v>28.572000000000003</v>
      </c>
      <c r="U80" s="287">
        <f>T80</f>
        <v>28.572000000000003</v>
      </c>
      <c r="V80" s="287">
        <f t="shared" ref="V80:AE80" si="66">U80</f>
        <v>28.572000000000003</v>
      </c>
      <c r="W80" s="287">
        <f t="shared" si="66"/>
        <v>28.572000000000003</v>
      </c>
      <c r="X80" s="287">
        <f t="shared" si="66"/>
        <v>28.572000000000003</v>
      </c>
      <c r="Y80" s="287">
        <f t="shared" si="66"/>
        <v>28.572000000000003</v>
      </c>
      <c r="Z80" s="287">
        <f t="shared" si="66"/>
        <v>28.572000000000003</v>
      </c>
      <c r="AA80" s="287">
        <f t="shared" si="66"/>
        <v>28.572000000000003</v>
      </c>
      <c r="AB80" s="287">
        <f t="shared" si="66"/>
        <v>28.572000000000003</v>
      </c>
      <c r="AC80" s="287">
        <f t="shared" si="66"/>
        <v>28.572000000000003</v>
      </c>
      <c r="AD80" s="287">
        <f t="shared" si="66"/>
        <v>28.572000000000003</v>
      </c>
      <c r="AE80" s="287">
        <f t="shared" si="66"/>
        <v>28.572000000000003</v>
      </c>
      <c r="AH80" s="287"/>
      <c r="AI80" s="287"/>
      <c r="AJ80" s="287"/>
      <c r="AK80" s="287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W80" s="323">
        <f t="shared" si="57"/>
        <v>443.61600000000004</v>
      </c>
      <c r="AX80" s="323">
        <f t="shared" si="60"/>
        <v>443.61600000000004</v>
      </c>
      <c r="AY80" s="323">
        <f t="shared" si="60"/>
        <v>443.61600000000004</v>
      </c>
      <c r="AZ80" s="323">
        <f t="shared" si="60"/>
        <v>443.61600000000004</v>
      </c>
      <c r="BA80" s="323">
        <f t="shared" si="60"/>
        <v>443.61600000000004</v>
      </c>
      <c r="BB80" s="323">
        <f t="shared" si="60"/>
        <v>443.61600000000004</v>
      </c>
      <c r="BC80" s="323">
        <f t="shared" si="60"/>
        <v>443.61600000000004</v>
      </c>
      <c r="BD80" s="323">
        <f t="shared" si="60"/>
        <v>443.61600000000004</v>
      </c>
      <c r="BE80" s="323">
        <f t="shared" si="60"/>
        <v>443.61600000000004</v>
      </c>
      <c r="BF80" s="323">
        <f t="shared" si="60"/>
        <v>443.61600000000004</v>
      </c>
      <c r="BG80" s="323" t="e">
        <f>AQ80+AA80+#REF!</f>
        <v>#REF!</v>
      </c>
      <c r="BH80" s="323" t="e">
        <f>AR80+AB80+#REF!</f>
        <v>#REF!</v>
      </c>
      <c r="BI80" s="323" t="e">
        <f>AS80+AC80+#REF!</f>
        <v>#REF!</v>
      </c>
      <c r="BJ80" s="323" t="e">
        <f>AT80+AD80+#REF!</f>
        <v>#REF!</v>
      </c>
      <c r="BK80" s="323" t="e">
        <f>AU80+AE80+#REF!</f>
        <v>#REF!</v>
      </c>
    </row>
    <row r="81" spans="2:16384">
      <c r="C81" s="285" t="s">
        <v>106</v>
      </c>
      <c r="D81" s="328">
        <f>'Cintas BS'!M17</f>
        <v>958.303</v>
      </c>
      <c r="E81" s="287">
        <f>'Cintas BS'!N17</f>
        <v>958.303</v>
      </c>
      <c r="F81" s="287">
        <f>'Cintas BS'!O17</f>
        <v>958.303</v>
      </c>
      <c r="G81" s="287">
        <f>'Cintas BS'!P17</f>
        <v>958.303</v>
      </c>
      <c r="H81" s="287">
        <f>'Cintas BS'!Q17</f>
        <v>958.303</v>
      </c>
      <c r="I81" s="287">
        <f>'Cintas BS'!R17</f>
        <v>958.303</v>
      </c>
      <c r="J81" s="287">
        <f>'Cintas BS'!S17</f>
        <v>958.303</v>
      </c>
      <c r="K81" s="287">
        <f>'Cintas BS'!T17</f>
        <v>958.303</v>
      </c>
      <c r="L81" s="287">
        <f>'Cintas BS'!U17</f>
        <v>958.303</v>
      </c>
      <c r="M81" s="287">
        <f>'Cintas BS'!V17</f>
        <v>958.303</v>
      </c>
      <c r="N81" s="287">
        <f>'Cintas BS'!W17</f>
        <v>958.303</v>
      </c>
      <c r="P81" s="328">
        <v>6.9589999999999996</v>
      </c>
      <c r="Q81" s="287">
        <f>P81</f>
        <v>6.9589999999999996</v>
      </c>
      <c r="R81" s="287">
        <f t="shared" si="63"/>
        <v>6.9589999999999996</v>
      </c>
      <c r="S81" s="287">
        <f t="shared" si="63"/>
        <v>6.9589999999999996</v>
      </c>
      <c r="T81" s="287">
        <f t="shared" si="63"/>
        <v>6.9589999999999996</v>
      </c>
      <c r="U81" s="287">
        <f t="shared" si="63"/>
        <v>6.9589999999999996</v>
      </c>
      <c r="V81" s="287">
        <f t="shared" ref="V81:AE81" si="67">U81</f>
        <v>6.9589999999999996</v>
      </c>
      <c r="W81" s="287">
        <f t="shared" si="67"/>
        <v>6.9589999999999996</v>
      </c>
      <c r="X81" s="287">
        <f t="shared" si="67"/>
        <v>6.9589999999999996</v>
      </c>
      <c r="Y81" s="287">
        <f t="shared" si="67"/>
        <v>6.9589999999999996</v>
      </c>
      <c r="Z81" s="287">
        <f t="shared" si="67"/>
        <v>6.9589999999999996</v>
      </c>
      <c r="AA81" s="287">
        <f t="shared" si="67"/>
        <v>6.9589999999999996</v>
      </c>
      <c r="AB81" s="287">
        <f t="shared" si="67"/>
        <v>6.9589999999999996</v>
      </c>
      <c r="AC81" s="287">
        <f t="shared" si="67"/>
        <v>6.9589999999999996</v>
      </c>
      <c r="AD81" s="287">
        <f t="shared" si="67"/>
        <v>6.9589999999999996</v>
      </c>
      <c r="AE81" s="287">
        <f t="shared" si="67"/>
        <v>6.9589999999999996</v>
      </c>
      <c r="AG81" s="323">
        <f>AH12</f>
        <v>1978.0266956748674</v>
      </c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W81" s="323">
        <f t="shared" si="57"/>
        <v>2943.2886956748675</v>
      </c>
      <c r="AX81" s="320">
        <f t="shared" ref="AX81:BK81" si="68">AW81</f>
        <v>2943.2886956748675</v>
      </c>
      <c r="AY81" s="320">
        <f t="shared" si="68"/>
        <v>2943.2886956748675</v>
      </c>
      <c r="AZ81" s="320">
        <f t="shared" si="68"/>
        <v>2943.2886956748675</v>
      </c>
      <c r="BA81" s="320">
        <f t="shared" si="68"/>
        <v>2943.2886956748675</v>
      </c>
      <c r="BB81" s="320">
        <f t="shared" si="68"/>
        <v>2943.2886956748675</v>
      </c>
      <c r="BC81" s="320">
        <f t="shared" si="68"/>
        <v>2943.2886956748675</v>
      </c>
      <c r="BD81" s="320">
        <f t="shared" si="68"/>
        <v>2943.2886956748675</v>
      </c>
      <c r="BE81" s="320">
        <f t="shared" si="68"/>
        <v>2943.2886956748675</v>
      </c>
      <c r="BF81" s="320">
        <f t="shared" si="68"/>
        <v>2943.2886956748675</v>
      </c>
      <c r="BG81" s="320">
        <f t="shared" si="68"/>
        <v>2943.2886956748675</v>
      </c>
      <c r="BH81" s="320">
        <f t="shared" si="68"/>
        <v>2943.2886956748675</v>
      </c>
      <c r="BI81" s="320">
        <f t="shared" si="68"/>
        <v>2943.2886956748675</v>
      </c>
      <c r="BJ81" s="320">
        <f t="shared" si="68"/>
        <v>2943.2886956748675</v>
      </c>
      <c r="BK81" s="320">
        <f t="shared" si="68"/>
        <v>2943.2886956748675</v>
      </c>
    </row>
    <row r="82" spans="2:16384" ht="12">
      <c r="C82" s="317" t="s">
        <v>266</v>
      </c>
      <c r="D82" s="326">
        <f t="shared" ref="D82:I82" si="69">SUM(D73:D81)</f>
        <v>6535.9009999999998</v>
      </c>
      <c r="E82" s="326">
        <f t="shared" ca="1" si="69"/>
        <v>6682.790556867285</v>
      </c>
      <c r="F82" s="326">
        <f t="shared" ca="1" si="69"/>
        <v>6863.9336273994413</v>
      </c>
      <c r="G82" s="326">
        <f t="shared" ca="1" si="69"/>
        <v>7343.6546539299507</v>
      </c>
      <c r="H82" s="326">
        <f t="shared" ca="1" si="69"/>
        <v>8438.9665031039785</v>
      </c>
      <c r="I82" s="326">
        <f t="shared" ca="1" si="69"/>
        <v>9520.9799458660927</v>
      </c>
      <c r="J82" s="326">
        <f ca="1">SUM(J73:J81)</f>
        <v>10583.280858351207</v>
      </c>
      <c r="K82" s="326">
        <f ca="1">SUM(K73:K81)</f>
        <v>11729.292062893957</v>
      </c>
      <c r="L82" s="326">
        <f ca="1">SUM(L73:L81)</f>
        <v>12828.041420578627</v>
      </c>
      <c r="M82" s="326">
        <f ca="1">SUM(M73:M81)</f>
        <v>13916.510651132799</v>
      </c>
      <c r="N82" s="326">
        <f ca="1">SUM(N73:N81)</f>
        <v>14945.002976072525</v>
      </c>
      <c r="O82" s="326"/>
      <c r="P82" s="326">
        <f t="shared" ref="P82:U82" si="70">SUM(P73:P81)</f>
        <v>939.51099999999997</v>
      </c>
      <c r="Q82" s="326">
        <f t="shared" si="70"/>
        <v>1018.9363699882626</v>
      </c>
      <c r="R82" s="326">
        <f t="shared" si="70"/>
        <v>1073.5479175090197</v>
      </c>
      <c r="S82" s="326">
        <f t="shared" si="70"/>
        <v>1149.5048867981516</v>
      </c>
      <c r="T82" s="326">
        <f t="shared" si="70"/>
        <v>1246.3513408431852</v>
      </c>
      <c r="U82" s="326">
        <f t="shared" si="70"/>
        <v>1380.7830256734708</v>
      </c>
      <c r="V82" s="326">
        <f t="shared" ref="V82:AD82" si="71">SUM(V73:V81)</f>
        <v>1637.7372647691379</v>
      </c>
      <c r="W82" s="326">
        <f t="shared" si="71"/>
        <v>1963.0846892998491</v>
      </c>
      <c r="X82" s="326">
        <f t="shared" si="71"/>
        <v>2357.9533919132909</v>
      </c>
      <c r="Y82" s="326">
        <f t="shared" si="71"/>
        <v>2827.0532138755939</v>
      </c>
      <c r="Z82" s="326">
        <f t="shared" si="71"/>
        <v>3194.4619629911554</v>
      </c>
      <c r="AA82" s="326">
        <f t="shared" si="71"/>
        <v>3544.2753211280633</v>
      </c>
      <c r="AB82" s="326">
        <f t="shared" si="71"/>
        <v>3918.6236271701414</v>
      </c>
      <c r="AC82" s="326">
        <f t="shared" si="71"/>
        <v>4292.5395926067758</v>
      </c>
      <c r="AD82" s="326">
        <f t="shared" si="71"/>
        <v>4651.3680690508063</v>
      </c>
      <c r="AE82" s="326">
        <f>SUM(AE73:AE81)</f>
        <v>5012.6576026631192</v>
      </c>
      <c r="AF82" s="326"/>
      <c r="AG82" s="326"/>
      <c r="AH82" s="326"/>
      <c r="AI82" s="326"/>
      <c r="AJ82" s="326"/>
      <c r="AK82" s="326"/>
      <c r="AL82" s="326"/>
      <c r="AM82" s="326"/>
      <c r="AN82" s="326"/>
      <c r="AO82" s="326"/>
      <c r="AP82" s="326"/>
      <c r="AQ82" s="326"/>
      <c r="AR82" s="326"/>
      <c r="AS82" s="326"/>
      <c r="AT82" s="326"/>
      <c r="AU82" s="326"/>
      <c r="AV82" s="326"/>
      <c r="AW82" s="330">
        <f ca="1">SUM(AW73:AW81)</f>
        <v>13461.078422530414</v>
      </c>
      <c r="AX82" s="330">
        <f ca="1">SUM(AX73:AX81)</f>
        <v>13148.956551837518</v>
      </c>
      <c r="AY82" s="330">
        <f ca="1">SUM(AY73:AY81)</f>
        <v>12953.672430565111</v>
      </c>
      <c r="AZ82" s="330">
        <f ca="1">SUM(AZ73:AZ81)</f>
        <v>13005.400945421858</v>
      </c>
      <c r="BA82" s="330">
        <f ca="1">SUM(BA73:BA81)</f>
        <v>13087.251178396422</v>
      </c>
      <c r="BB82" s="330">
        <f t="shared" ref="BB82:BK82" ca="1" si="72">SUM(BB73:BB81)</f>
        <v>13186.647591499244</v>
      </c>
      <c r="BC82" s="330">
        <f t="shared" ca="1" si="72"/>
        <v>13758.609201739702</v>
      </c>
      <c r="BD82" s="330">
        <f t="shared" ca="1" si="72"/>
        <v>15054.882596860703</v>
      </c>
      <c r="BE82" s="330">
        <f t="shared" ca="1" si="72"/>
        <v>16638.769026966493</v>
      </c>
      <c r="BF82" s="330">
        <f t="shared" ca="1" si="72"/>
        <v>18144.579407784706</v>
      </c>
      <c r="BG82" s="330">
        <f t="shared" ca="1" si="72"/>
        <v>19610.800352949929</v>
      </c>
      <c r="BH82" s="330">
        <f t="shared" ca="1" si="72"/>
        <v>20952.294047382711</v>
      </c>
      <c r="BI82" s="330">
        <f t="shared" ca="1" si="72"/>
        <v>22249.772416930005</v>
      </c>
      <c r="BJ82" s="330">
        <f t="shared" ca="1" si="72"/>
        <v>23349.796381435921</v>
      </c>
      <c r="BK82" s="330">
        <f t="shared" ca="1" si="72"/>
        <v>24428.354684143033</v>
      </c>
    </row>
    <row r="83" spans="2:16384">
      <c r="D83" s="287"/>
      <c r="E83" s="287"/>
      <c r="F83" s="287"/>
      <c r="G83" s="287"/>
      <c r="H83" s="287"/>
      <c r="I83" s="287"/>
      <c r="J83" s="287"/>
      <c r="K83" s="287"/>
      <c r="L83" s="287"/>
      <c r="M83" s="287"/>
      <c r="N83" s="287"/>
      <c r="P83" s="287"/>
      <c r="Q83" s="287"/>
      <c r="R83" s="287"/>
      <c r="S83" s="287"/>
      <c r="T83" s="287"/>
      <c r="U83" s="287"/>
      <c r="V83" s="287"/>
      <c r="W83" s="287"/>
      <c r="X83" s="287"/>
      <c r="Y83" s="287"/>
      <c r="Z83" s="287"/>
      <c r="AA83" s="287"/>
      <c r="AB83" s="287"/>
      <c r="AC83" s="287"/>
      <c r="AD83" s="287"/>
      <c r="AE83" s="287"/>
      <c r="AG83" s="329"/>
      <c r="AH83" s="329"/>
      <c r="AI83" s="329"/>
      <c r="AJ83" s="329"/>
      <c r="AK83" s="329"/>
      <c r="AL83" s="329"/>
      <c r="AM83" s="329"/>
      <c r="AN83" s="329"/>
      <c r="AO83" s="329"/>
      <c r="AP83" s="329"/>
      <c r="AQ83" s="329"/>
      <c r="AR83" s="329"/>
      <c r="AS83" s="329"/>
      <c r="AT83" s="329"/>
      <c r="AU83" s="329"/>
      <c r="AW83" s="287"/>
      <c r="AX83" s="287"/>
      <c r="AY83" s="287"/>
      <c r="AZ83" s="287"/>
      <c r="BA83" s="287"/>
      <c r="BB83" s="287"/>
      <c r="BC83" s="287"/>
      <c r="BD83" s="287"/>
      <c r="BE83" s="287"/>
      <c r="BF83" s="287"/>
      <c r="BG83" s="287"/>
      <c r="BH83" s="287"/>
      <c r="BI83" s="287"/>
      <c r="BJ83" s="287"/>
      <c r="BK83" s="287"/>
    </row>
    <row r="84" spans="2:16384" ht="12">
      <c r="C84" s="278" t="s">
        <v>267</v>
      </c>
      <c r="D84" s="287"/>
      <c r="E84" s="287"/>
      <c r="F84" s="287"/>
      <c r="G84" s="287"/>
      <c r="H84" s="287"/>
      <c r="I84" s="287"/>
      <c r="J84" s="287"/>
      <c r="K84" s="287"/>
      <c r="L84" s="287"/>
      <c r="M84" s="287"/>
      <c r="N84" s="287"/>
      <c r="P84" s="287"/>
      <c r="Q84" s="287"/>
      <c r="R84" s="287"/>
      <c r="S84" s="287"/>
      <c r="T84" s="287"/>
      <c r="U84" s="287"/>
      <c r="V84" s="287"/>
      <c r="W84" s="287"/>
      <c r="X84" s="287"/>
      <c r="Y84" s="287"/>
      <c r="Z84" s="287"/>
      <c r="AA84" s="287"/>
      <c r="AB84" s="287"/>
      <c r="AC84" s="287"/>
      <c r="AD84" s="287"/>
      <c r="AE84" s="287"/>
      <c r="AG84" s="329"/>
      <c r="AH84" s="329"/>
      <c r="AI84" s="329"/>
      <c r="AJ84" s="329"/>
      <c r="AK84" s="329"/>
      <c r="AL84" s="329"/>
      <c r="AM84" s="329"/>
      <c r="AN84" s="329"/>
      <c r="AO84" s="329"/>
      <c r="AP84" s="329"/>
      <c r="AQ84" s="329"/>
      <c r="AR84" s="329"/>
      <c r="AS84" s="329"/>
      <c r="AT84" s="329"/>
      <c r="AU84" s="329"/>
      <c r="AW84" s="287"/>
      <c r="AX84" s="287"/>
      <c r="AY84" s="287"/>
      <c r="AZ84" s="287"/>
      <c r="BA84" s="287"/>
      <c r="BB84" s="287"/>
      <c r="BC84" s="287"/>
      <c r="BD84" s="287"/>
      <c r="BE84" s="287"/>
      <c r="BF84" s="287"/>
      <c r="BG84" s="287"/>
      <c r="BH84" s="287"/>
      <c r="BI84" s="287"/>
      <c r="BJ84" s="287"/>
      <c r="BK84" s="287"/>
    </row>
    <row r="85" spans="2:16384">
      <c r="C85" s="285" t="s">
        <v>268</v>
      </c>
      <c r="D85" s="328">
        <f>'Cintas BS'!M21</f>
        <v>26.945</v>
      </c>
      <c r="E85" s="331">
        <f>'Cintas BS'!N21</f>
        <v>29.465784148983079</v>
      </c>
      <c r="F85" s="331">
        <f>'Cintas BS'!O21</f>
        <v>32.406221800622482</v>
      </c>
      <c r="G85" s="331">
        <f>'Cintas BS'!P21</f>
        <v>28.819753124218476</v>
      </c>
      <c r="H85" s="331">
        <f>'Cintas BS'!Q21</f>
        <v>29.178069101284386</v>
      </c>
      <c r="I85" s="331">
        <f>'Cintas BS'!R21</f>
        <v>29.003947468168821</v>
      </c>
      <c r="J85" s="331">
        <f>'Cintas BS'!S21</f>
        <v>28.545634197867777</v>
      </c>
      <c r="K85" s="331">
        <f>'Cintas BS'!T21</f>
        <v>28.091566436102688</v>
      </c>
      <c r="L85" s="331">
        <f>'Cintas BS'!U21</f>
        <v>27.058139575410891</v>
      </c>
      <c r="M85" s="331">
        <f>'Cintas BS'!V21</f>
        <v>26.586154410797423</v>
      </c>
      <c r="N85" s="331">
        <f>'Cintas BS'!W21</f>
        <v>25.302270403598623</v>
      </c>
      <c r="P85" s="328">
        <f>'Vestis Corporation PNL'!R62</f>
        <v>21.87</v>
      </c>
      <c r="Q85" s="331">
        <f>'Vestis Corporation PNL'!W62</f>
        <v>24.56006588991804</v>
      </c>
      <c r="R85" s="331">
        <f>'Vestis Corporation PNL'!X62</f>
        <v>28.034291876003756</v>
      </c>
      <c r="S85" s="331">
        <f>'Vestis Corporation PNL'!Y62</f>
        <v>33.186968945469829</v>
      </c>
      <c r="T85" s="331">
        <f>'Vestis Corporation PNL'!Z62</f>
        <v>38.647669590761232</v>
      </c>
      <c r="U85" s="331">
        <f>'Vestis Corporation PNL'!AA62</f>
        <v>44.312104976778251</v>
      </c>
      <c r="V85" s="331">
        <f>'Vestis Corporation PNL'!AB62</f>
        <v>48.450748944122886</v>
      </c>
      <c r="W85" s="331">
        <f>'Vestis Corporation PNL'!AC62</f>
        <v>51.594030335205673</v>
      </c>
      <c r="X85" s="331">
        <f>'Vestis Corporation PNL'!AD62</f>
        <v>53.778409154996027</v>
      </c>
      <c r="Y85" s="331">
        <f>'Vestis Corporation PNL'!AE62</f>
        <v>55.444562684363518</v>
      </c>
      <c r="Z85" s="331">
        <f>'Vestis Corporation PNL'!AF62</f>
        <v>46.754033378067433</v>
      </c>
      <c r="AA85" s="331">
        <f>'Vestis Corporation PNL'!AG62</f>
        <v>39.990023806319201</v>
      </c>
      <c r="AB85" s="331">
        <f>'Vestis Corporation PNL'!AH62</f>
        <v>36.765685133652397</v>
      </c>
      <c r="AC85" s="331">
        <f>'Vestis Corporation PNL'!AI62</f>
        <v>34.019805525871611</v>
      </c>
      <c r="AD85" s="331">
        <f>'Vestis Corporation PNL'!AJ62</f>
        <v>30.947575092555521</v>
      </c>
      <c r="AE85" s="331">
        <f>'Vestis Corporation PNL'!AK62</f>
        <v>28.772363470759508</v>
      </c>
      <c r="AG85" s="329"/>
      <c r="AH85" s="329"/>
      <c r="AI85" s="329"/>
      <c r="AJ85" s="329"/>
      <c r="AK85" s="329"/>
      <c r="AL85" s="329"/>
      <c r="AM85" s="329"/>
      <c r="AN85" s="329"/>
      <c r="AO85" s="329"/>
      <c r="AP85" s="329"/>
      <c r="AQ85" s="329"/>
      <c r="AR85" s="329"/>
      <c r="AS85" s="329"/>
      <c r="AT85" s="329"/>
      <c r="AU85" s="329"/>
      <c r="AW85" s="323">
        <f t="shared" ref="AW85:BF88" si="73">AG85+Q85+E85</f>
        <v>54.025850038901119</v>
      </c>
      <c r="AX85" s="323">
        <f t="shared" si="73"/>
        <v>60.440513676626239</v>
      </c>
      <c r="AY85" s="323">
        <f t="shared" si="73"/>
        <v>62.006722069688308</v>
      </c>
      <c r="AZ85" s="323">
        <f t="shared" si="73"/>
        <v>67.825738692045618</v>
      </c>
      <c r="BA85" s="323">
        <f t="shared" si="73"/>
        <v>73.316052444947076</v>
      </c>
      <c r="BB85" s="323">
        <f t="shared" si="73"/>
        <v>76.996383141990663</v>
      </c>
      <c r="BC85" s="323">
        <f t="shared" si="73"/>
        <v>79.685596771308354</v>
      </c>
      <c r="BD85" s="323">
        <f t="shared" si="73"/>
        <v>80.836548730406918</v>
      </c>
      <c r="BE85" s="323">
        <f t="shared" si="73"/>
        <v>82.030717095160938</v>
      </c>
      <c r="BF85" s="323">
        <f t="shared" si="73"/>
        <v>72.05630378166606</v>
      </c>
      <c r="BG85" s="323" t="e">
        <f>AQ85+AA85+#REF!</f>
        <v>#REF!</v>
      </c>
      <c r="BH85" s="323" t="e">
        <f>AR85+AB85+#REF!</f>
        <v>#REF!</v>
      </c>
      <c r="BI85" s="323" t="e">
        <f>AS85+AC85+#REF!</f>
        <v>#REF!</v>
      </c>
      <c r="BJ85" s="323" t="e">
        <f>AT85+AD85+#REF!</f>
        <v>#REF!</v>
      </c>
      <c r="BK85" s="323" t="e">
        <f>AU85+AE85+#REF!</f>
        <v>#REF!</v>
      </c>
    </row>
    <row r="86" spans="2:16384">
      <c r="C86" s="285" t="s">
        <v>109</v>
      </c>
      <c r="D86" s="328">
        <f>'Cintas BS'!M22</f>
        <v>352.73200000000003</v>
      </c>
      <c r="E86" s="287">
        <f>'Cintas BS'!N22</f>
        <v>373.80190261426594</v>
      </c>
      <c r="F86" s="287">
        <f>'Cintas BS'!O22</f>
        <v>411.10419136870814</v>
      </c>
      <c r="G86" s="287">
        <f>'Cintas BS'!P22</f>
        <v>365.6063757284428</v>
      </c>
      <c r="H86" s="287">
        <f>'Cintas BS'!Q22</f>
        <v>370.15195962626512</v>
      </c>
      <c r="I86" s="287">
        <f>'Cintas BS'!R22</f>
        <v>367.9430587052575</v>
      </c>
      <c r="J86" s="287">
        <f>'Cintas BS'!S22</f>
        <v>362.12891265824624</v>
      </c>
      <c r="K86" s="287">
        <f>'Cintas BS'!T22</f>
        <v>356.36862498338218</v>
      </c>
      <c r="L86" s="287">
        <f>'Cintas BS'!U22</f>
        <v>343.25860813176507</v>
      </c>
      <c r="M86" s="287">
        <f>'Cintas BS'!V22</f>
        <v>337.27102091378464</v>
      </c>
      <c r="N86" s="287">
        <f>'Cintas BS'!W22</f>
        <v>320.98371349985644</v>
      </c>
      <c r="P86" s="328">
        <f>'Vestis Corporation PNL'!R64</f>
        <v>127.849</v>
      </c>
      <c r="Q86" s="287">
        <f>'Vestis Corporation PNL'!W64</f>
        <v>183.17169110372512</v>
      </c>
      <c r="R86" s="287">
        <f>'Vestis Corporation PNL'!X64</f>
        <v>209.08285323171719</v>
      </c>
      <c r="S86" s="287">
        <f>'Vestis Corporation PNL'!Y64</f>
        <v>247.51208940542489</v>
      </c>
      <c r="T86" s="287">
        <f>'Vestis Corporation PNL'!Z64</f>
        <v>288.2385995171033</v>
      </c>
      <c r="U86" s="287">
        <f>'Vestis Corporation PNL'!AA64</f>
        <v>330.48458588599334</v>
      </c>
      <c r="V86" s="287">
        <f>'Vestis Corporation PNL'!AB64</f>
        <v>361.35105089356222</v>
      </c>
      <c r="W86" s="287">
        <f>'Vestis Corporation PNL'!AC64</f>
        <v>384.79399158436325</v>
      </c>
      <c r="X86" s="287">
        <f>'Vestis Corporation PNL'!AD64</f>
        <v>401.08533071291146</v>
      </c>
      <c r="Y86" s="287">
        <f>'Vestis Corporation PNL'!AE64</f>
        <v>413.51168823901162</v>
      </c>
      <c r="Z86" s="287">
        <f>'Vestis Corporation PNL'!AF64</f>
        <v>348.69675831350986</v>
      </c>
      <c r="AA86" s="287">
        <f>'Vestis Corporation PNL'!AG64</f>
        <v>298.25002590439561</v>
      </c>
      <c r="AB86" s="287">
        <f>'Vestis Corporation PNL'!AH64</f>
        <v>274.20255103153835</v>
      </c>
      <c r="AC86" s="287">
        <f>'Vestis Corporation PNL'!AI64</f>
        <v>253.72347684750264</v>
      </c>
      <c r="AD86" s="287">
        <f>'Vestis Corporation PNL'!AJ64</f>
        <v>230.81044206766322</v>
      </c>
      <c r="AE86" s="287">
        <f>'Vestis Corporation PNL'!AK64</f>
        <v>214.58747291690011</v>
      </c>
      <c r="AG86" s="329"/>
      <c r="AH86" s="329"/>
      <c r="AI86" s="329"/>
      <c r="AJ86" s="329"/>
      <c r="AK86" s="329"/>
      <c r="AL86" s="329"/>
      <c r="AM86" s="329"/>
      <c r="AN86" s="329"/>
      <c r="AO86" s="329"/>
      <c r="AP86" s="329"/>
      <c r="AQ86" s="329"/>
      <c r="AR86" s="329"/>
      <c r="AS86" s="329"/>
      <c r="AT86" s="329"/>
      <c r="AU86" s="329"/>
      <c r="AW86" s="323">
        <f t="shared" si="73"/>
        <v>556.97359371799109</v>
      </c>
      <c r="AX86" s="323">
        <f t="shared" si="73"/>
        <v>620.18704460042534</v>
      </c>
      <c r="AY86" s="323">
        <f t="shared" si="73"/>
        <v>613.11846513386763</v>
      </c>
      <c r="AZ86" s="323">
        <f t="shared" si="73"/>
        <v>658.39055914336836</v>
      </c>
      <c r="BA86" s="323">
        <f t="shared" si="73"/>
        <v>698.42764459125078</v>
      </c>
      <c r="BB86" s="323">
        <f t="shared" si="73"/>
        <v>723.4799635518084</v>
      </c>
      <c r="BC86" s="323">
        <f t="shared" si="73"/>
        <v>741.16261656774543</v>
      </c>
      <c r="BD86" s="323">
        <f t="shared" si="73"/>
        <v>744.34393884467659</v>
      </c>
      <c r="BE86" s="323">
        <f t="shared" si="73"/>
        <v>750.78270915279631</v>
      </c>
      <c r="BF86" s="323">
        <f t="shared" si="73"/>
        <v>669.68047181336624</v>
      </c>
      <c r="BG86" s="323" t="e">
        <f>AQ86+AA86+#REF!</f>
        <v>#REF!</v>
      </c>
      <c r="BH86" s="323" t="e">
        <f>AR86+AB86+#REF!</f>
        <v>#REF!</v>
      </c>
      <c r="BI86" s="323" t="e">
        <f>AS86+AC86+#REF!</f>
        <v>#REF!</v>
      </c>
      <c r="BJ86" s="323" t="e">
        <f>AT86+AD86+#REF!</f>
        <v>#REF!</v>
      </c>
      <c r="BK86" s="323" t="e">
        <f>AU86+AE86+#REF!</f>
        <v>#REF!</v>
      </c>
    </row>
    <row r="87" spans="2:16384">
      <c r="C87" s="285" t="s">
        <v>111</v>
      </c>
      <c r="D87" s="328">
        <f>'Cintas BS'!M24</f>
        <v>246.322</v>
      </c>
      <c r="E87" s="287">
        <f>'Cintas BS'!N24</f>
        <v>246.322</v>
      </c>
      <c r="F87" s="287">
        <f>'Cintas BS'!O24</f>
        <v>246.322</v>
      </c>
      <c r="G87" s="287">
        <f>'Cintas BS'!P24</f>
        <v>246.322</v>
      </c>
      <c r="H87" s="287">
        <f>'Cintas BS'!Q24</f>
        <v>246.322</v>
      </c>
      <c r="I87" s="287">
        <f>'Cintas BS'!R24</f>
        <v>246.322</v>
      </c>
      <c r="J87" s="287">
        <f>'Cintas BS'!S24</f>
        <v>246.322</v>
      </c>
      <c r="K87" s="287">
        <f>'Cintas BS'!T24</f>
        <v>246.322</v>
      </c>
      <c r="L87" s="287">
        <f>'Cintas BS'!U24</f>
        <v>246.322</v>
      </c>
      <c r="M87" s="287">
        <f>'Cintas BS'!V24</f>
        <v>246.322</v>
      </c>
      <c r="N87" s="287">
        <f>'Cintas BS'!W24</f>
        <v>246.322</v>
      </c>
      <c r="P87" s="328">
        <v>0</v>
      </c>
      <c r="Q87" s="287">
        <f t="shared" ref="Q87:AE87" si="74">P87</f>
        <v>0</v>
      </c>
      <c r="R87" s="287">
        <f t="shared" si="74"/>
        <v>0</v>
      </c>
      <c r="S87" s="287">
        <f t="shared" si="74"/>
        <v>0</v>
      </c>
      <c r="T87" s="287">
        <f t="shared" si="74"/>
        <v>0</v>
      </c>
      <c r="U87" s="287">
        <f t="shared" si="74"/>
        <v>0</v>
      </c>
      <c r="V87" s="287">
        <f t="shared" si="74"/>
        <v>0</v>
      </c>
      <c r="W87" s="287">
        <f t="shared" si="74"/>
        <v>0</v>
      </c>
      <c r="X87" s="287">
        <f t="shared" si="74"/>
        <v>0</v>
      </c>
      <c r="Y87" s="287">
        <f t="shared" si="74"/>
        <v>0</v>
      </c>
      <c r="Z87" s="287">
        <f t="shared" si="74"/>
        <v>0</v>
      </c>
      <c r="AA87" s="287">
        <f t="shared" si="74"/>
        <v>0</v>
      </c>
      <c r="AB87" s="287">
        <f t="shared" si="74"/>
        <v>0</v>
      </c>
      <c r="AC87" s="287">
        <f t="shared" si="74"/>
        <v>0</v>
      </c>
      <c r="AD87" s="287">
        <f t="shared" si="74"/>
        <v>0</v>
      </c>
      <c r="AE87" s="287">
        <f t="shared" si="74"/>
        <v>0</v>
      </c>
      <c r="AG87" s="329"/>
      <c r="AH87" s="329"/>
      <c r="AI87" s="329"/>
      <c r="AJ87" s="329"/>
      <c r="AK87" s="329"/>
      <c r="AL87" s="329"/>
      <c r="AM87" s="329"/>
      <c r="AN87" s="329"/>
      <c r="AO87" s="329"/>
      <c r="AP87" s="329"/>
      <c r="AQ87" s="329"/>
      <c r="AR87" s="329"/>
      <c r="AS87" s="329"/>
      <c r="AT87" s="329"/>
      <c r="AU87" s="329"/>
      <c r="AW87" s="323">
        <f t="shared" si="73"/>
        <v>246.322</v>
      </c>
      <c r="AX87" s="323">
        <f t="shared" si="73"/>
        <v>246.322</v>
      </c>
      <c r="AY87" s="323">
        <f t="shared" si="73"/>
        <v>246.322</v>
      </c>
      <c r="AZ87" s="323">
        <f t="shared" si="73"/>
        <v>246.322</v>
      </c>
      <c r="BA87" s="323">
        <f t="shared" si="73"/>
        <v>246.322</v>
      </c>
      <c r="BB87" s="323">
        <f t="shared" si="73"/>
        <v>246.322</v>
      </c>
      <c r="BC87" s="323">
        <f t="shared" si="73"/>
        <v>246.322</v>
      </c>
      <c r="BD87" s="323">
        <f t="shared" si="73"/>
        <v>246.322</v>
      </c>
      <c r="BE87" s="323">
        <f t="shared" si="73"/>
        <v>246.322</v>
      </c>
      <c r="BF87" s="323">
        <f t="shared" si="73"/>
        <v>246.322</v>
      </c>
      <c r="BG87" s="323" t="e">
        <f>AQ87+AA87+#REF!</f>
        <v>#REF!</v>
      </c>
      <c r="BH87" s="323" t="e">
        <f>AR87+AB87+#REF!</f>
        <v>#REF!</v>
      </c>
      <c r="BI87" s="323" t="e">
        <f>AS87+AC87+#REF!</f>
        <v>#REF!</v>
      </c>
      <c r="BJ87" s="323" t="e">
        <f>AT87+AD87+#REF!</f>
        <v>#REF!</v>
      </c>
      <c r="BK87" s="323" t="e">
        <f>AU87+AE87+#REF!</f>
        <v>#REF!</v>
      </c>
    </row>
    <row r="88" spans="2:16384">
      <c r="C88" s="285" t="s">
        <v>308</v>
      </c>
      <c r="D88" s="328">
        <f>'Cintas BS'!M23+'Cintas BS'!M25</f>
        <v>27.745999999999999</v>
      </c>
      <c r="E88" s="328">
        <f>'Cintas BS'!N23+'Cintas BS'!N25</f>
        <v>27.745999999999999</v>
      </c>
      <c r="F88" s="328">
        <f>'Cintas BS'!O23+'Cintas BS'!O25</f>
        <v>27.745999999999999</v>
      </c>
      <c r="G88" s="328">
        <f>'Cintas BS'!P23+'Cintas BS'!P25</f>
        <v>27.745999999999999</v>
      </c>
      <c r="H88" s="328">
        <f>'Cintas BS'!Q23+'Cintas BS'!Q25</f>
        <v>27.745999999999999</v>
      </c>
      <c r="I88" s="328">
        <f>'Cintas BS'!R23+'Cintas BS'!R25</f>
        <v>27.745999999999999</v>
      </c>
      <c r="J88" s="328">
        <f>'Cintas BS'!S23+'Cintas BS'!S25</f>
        <v>27.745999999999999</v>
      </c>
      <c r="K88" s="328">
        <f>'Cintas BS'!T23+'Cintas BS'!T25</f>
        <v>27.745999999999999</v>
      </c>
      <c r="L88" s="328">
        <f>'Cintas BS'!U23+'Cintas BS'!U25</f>
        <v>27.745999999999999</v>
      </c>
      <c r="M88" s="328">
        <f>'Cintas BS'!V23+'Cintas BS'!V25</f>
        <v>27.745999999999999</v>
      </c>
      <c r="N88" s="328">
        <f>'Cintas BS'!W23+'Cintas BS'!W25</f>
        <v>27.745999999999999</v>
      </c>
      <c r="P88" s="328">
        <f>0.877+9.21</f>
        <v>10.087000000000002</v>
      </c>
      <c r="Q88" s="287">
        <f t="shared" ref="Q88:AE88" si="75">P88</f>
        <v>10.087000000000002</v>
      </c>
      <c r="R88" s="287">
        <f t="shared" si="75"/>
        <v>10.087000000000002</v>
      </c>
      <c r="S88" s="287">
        <f t="shared" si="75"/>
        <v>10.087000000000002</v>
      </c>
      <c r="T88" s="287">
        <f t="shared" si="75"/>
        <v>10.087000000000002</v>
      </c>
      <c r="U88" s="287">
        <f t="shared" si="75"/>
        <v>10.087000000000002</v>
      </c>
      <c r="V88" s="287">
        <f t="shared" si="75"/>
        <v>10.087000000000002</v>
      </c>
      <c r="W88" s="287">
        <f t="shared" si="75"/>
        <v>10.087000000000002</v>
      </c>
      <c r="X88" s="287">
        <f t="shared" si="75"/>
        <v>10.087000000000002</v>
      </c>
      <c r="Y88" s="287">
        <f t="shared" si="75"/>
        <v>10.087000000000002</v>
      </c>
      <c r="Z88" s="287">
        <f t="shared" si="75"/>
        <v>10.087000000000002</v>
      </c>
      <c r="AA88" s="287">
        <f t="shared" si="75"/>
        <v>10.087000000000002</v>
      </c>
      <c r="AB88" s="287">
        <f t="shared" si="75"/>
        <v>10.087000000000002</v>
      </c>
      <c r="AC88" s="287">
        <f t="shared" si="75"/>
        <v>10.087000000000002</v>
      </c>
      <c r="AD88" s="287">
        <f t="shared" si="75"/>
        <v>10.087000000000002</v>
      </c>
      <c r="AE88" s="287">
        <f t="shared" si="75"/>
        <v>10.087000000000002</v>
      </c>
      <c r="AG88" s="329"/>
      <c r="AH88" s="329"/>
      <c r="AI88" s="329"/>
      <c r="AJ88" s="329"/>
      <c r="AK88" s="329"/>
      <c r="AL88" s="329"/>
      <c r="AM88" s="329"/>
      <c r="AN88" s="329"/>
      <c r="AO88" s="329"/>
      <c r="AP88" s="329"/>
      <c r="AQ88" s="329"/>
      <c r="AR88" s="329"/>
      <c r="AS88" s="329"/>
      <c r="AT88" s="329"/>
      <c r="AU88" s="329"/>
      <c r="AW88" s="323">
        <f t="shared" si="73"/>
        <v>37.832999999999998</v>
      </c>
      <c r="AX88" s="323">
        <f t="shared" si="73"/>
        <v>37.832999999999998</v>
      </c>
      <c r="AY88" s="323">
        <f t="shared" si="73"/>
        <v>37.832999999999998</v>
      </c>
      <c r="AZ88" s="323">
        <f t="shared" si="73"/>
        <v>37.832999999999998</v>
      </c>
      <c r="BA88" s="323">
        <f t="shared" si="73"/>
        <v>37.832999999999998</v>
      </c>
      <c r="BB88" s="323">
        <f t="shared" si="73"/>
        <v>37.832999999999998</v>
      </c>
      <c r="BC88" s="323">
        <f t="shared" si="73"/>
        <v>37.832999999999998</v>
      </c>
      <c r="BD88" s="323">
        <f t="shared" si="73"/>
        <v>37.832999999999998</v>
      </c>
      <c r="BE88" s="323">
        <f t="shared" si="73"/>
        <v>37.832999999999998</v>
      </c>
      <c r="BF88" s="323">
        <f t="shared" si="73"/>
        <v>37.832999999999998</v>
      </c>
      <c r="BG88" s="323" t="e">
        <f>AQ88+AA88+#REF!</f>
        <v>#REF!</v>
      </c>
      <c r="BH88" s="323" t="e">
        <f>AR88+AB88+#REF!</f>
        <v>#REF!</v>
      </c>
      <c r="BI88" s="323" t="e">
        <f>AS88+AC88+#REF!</f>
        <v>#REF!</v>
      </c>
      <c r="BJ88" s="323" t="e">
        <f>AT88+AD88+#REF!</f>
        <v>#REF!</v>
      </c>
      <c r="BK88" s="323" t="e">
        <f>AU88+AE88+#REF!</f>
        <v>#REF!</v>
      </c>
    </row>
    <row r="89" spans="2:16384">
      <c r="AG89" s="311"/>
      <c r="AH89" s="311"/>
      <c r="AI89" s="311"/>
      <c r="AJ89" s="311"/>
      <c r="AK89" s="311"/>
      <c r="AL89" s="311"/>
      <c r="AM89" s="311"/>
      <c r="AN89" s="311"/>
      <c r="AO89" s="311"/>
      <c r="AP89" s="311"/>
      <c r="AQ89" s="311"/>
      <c r="AR89" s="311"/>
      <c r="AS89" s="311"/>
      <c r="AT89" s="311"/>
      <c r="AU89" s="311"/>
    </row>
    <row r="90" spans="2:16384">
      <c r="C90" s="285" t="s">
        <v>269</v>
      </c>
      <c r="D90" s="328">
        <f>'Cintas BS'!M27</f>
        <v>1848.5160000000001</v>
      </c>
      <c r="E90" s="320">
        <f t="shared" ref="E90:N90" ca="1" si="76">D90+E120</f>
        <v>1184.6816918952804</v>
      </c>
      <c r="F90" s="320">
        <f t="shared" ca="1" si="76"/>
        <v>447.32841832283157</v>
      </c>
      <c r="G90" s="320">
        <f t="shared" ca="1" si="76"/>
        <v>0</v>
      </c>
      <c r="H90" s="320">
        <f t="shared" ca="1" si="76"/>
        <v>0</v>
      </c>
      <c r="I90" s="320">
        <f t="shared" ca="1" si="76"/>
        <v>0</v>
      </c>
      <c r="J90" s="320">
        <f t="shared" ca="1" si="76"/>
        <v>0</v>
      </c>
      <c r="K90" s="320">
        <f t="shared" ca="1" si="76"/>
        <v>0</v>
      </c>
      <c r="L90" s="320">
        <f t="shared" ca="1" si="76"/>
        <v>0</v>
      </c>
      <c r="M90" s="320">
        <f t="shared" ca="1" si="76"/>
        <v>0</v>
      </c>
      <c r="N90" s="320">
        <f t="shared" ca="1" si="76"/>
        <v>0</v>
      </c>
      <c r="P90" s="328">
        <v>5.4539999999999997</v>
      </c>
      <c r="Q90" s="320">
        <f>P90+Q120</f>
        <v>64.685308669487569</v>
      </c>
      <c r="R90" s="320">
        <f>Q90+R120</f>
        <v>96.401056146312456</v>
      </c>
      <c r="S90" s="320">
        <f>R90+S120</f>
        <v>96.166111487530685</v>
      </c>
      <c r="T90" s="320">
        <f>S90+T120</f>
        <v>62.73818827392337</v>
      </c>
      <c r="U90" s="320">
        <f>T90+U120</f>
        <v>0</v>
      </c>
      <c r="V90" s="320">
        <f t="shared" ref="V90:AC90" si="77">U90+V120</f>
        <v>0</v>
      </c>
      <c r="W90" s="320">
        <f t="shared" si="77"/>
        <v>0</v>
      </c>
      <c r="X90" s="320">
        <f t="shared" si="77"/>
        <v>0</v>
      </c>
      <c r="Y90" s="320">
        <f t="shared" si="77"/>
        <v>0</v>
      </c>
      <c r="Z90" s="320">
        <f t="shared" si="77"/>
        <v>0</v>
      </c>
      <c r="AA90" s="320">
        <f t="shared" si="77"/>
        <v>0</v>
      </c>
      <c r="AB90" s="320">
        <f t="shared" si="77"/>
        <v>0</v>
      </c>
      <c r="AC90" s="320">
        <f t="shared" si="77"/>
        <v>0</v>
      </c>
      <c r="AD90" s="320">
        <f>AC90+AD120</f>
        <v>0</v>
      </c>
      <c r="AE90" s="320">
        <f>AD90+AE120</f>
        <v>0</v>
      </c>
      <c r="AG90" s="323">
        <f>-M18+G17</f>
        <v>5743.9476000000004</v>
      </c>
      <c r="AH90" s="311"/>
      <c r="AI90" s="311"/>
      <c r="AJ90" s="311"/>
      <c r="AK90" s="311"/>
      <c r="AL90" s="311"/>
      <c r="AM90" s="311"/>
      <c r="AN90" s="311"/>
      <c r="AO90" s="311"/>
      <c r="AP90" s="311"/>
      <c r="AQ90" s="311"/>
      <c r="AR90" s="311"/>
      <c r="AS90" s="311"/>
      <c r="AT90" s="311"/>
      <c r="AU90" s="311"/>
      <c r="AW90" s="323">
        <f ca="1">AG90+Q90+E90</f>
        <v>6993.3146005647686</v>
      </c>
      <c r="AX90" s="323">
        <f t="shared" ref="AX90:BK90" ca="1" si="78">AW90+AX135+AX143</f>
        <v>5880.2558729381753</v>
      </c>
      <c r="AY90" s="323">
        <f t="shared" ca="1" si="78"/>
        <v>4820.0897633409977</v>
      </c>
      <c r="AZ90" s="323">
        <f t="shared" ca="1" si="78"/>
        <v>3742.8179279138412</v>
      </c>
      <c r="BA90" s="323">
        <f t="shared" ca="1" si="78"/>
        <v>2590.1790506234947</v>
      </c>
      <c r="BB90" s="323">
        <f t="shared" ca="1" si="78"/>
        <v>1362.3777874571576</v>
      </c>
      <c r="BC90" s="323">
        <f t="shared" ca="1" si="78"/>
        <v>408.71333623714804</v>
      </c>
      <c r="BD90" s="323">
        <f t="shared" ca="1" si="78"/>
        <v>122.61400087114509</v>
      </c>
      <c r="BE90" s="323">
        <f t="shared" ca="1" si="78"/>
        <v>36.784200261344168</v>
      </c>
      <c r="BF90" s="323">
        <f t="shared" ca="1" si="78"/>
        <v>11.035260078403887</v>
      </c>
      <c r="BG90" s="323">
        <f t="shared" ca="1" si="78"/>
        <v>3.3105780235218036</v>
      </c>
      <c r="BH90" s="323">
        <f t="shared" ca="1" si="78"/>
        <v>0.99317340705717783</v>
      </c>
      <c r="BI90" s="323">
        <f t="shared" ca="1" si="78"/>
        <v>0.29795202211779004</v>
      </c>
      <c r="BJ90" s="323">
        <f t="shared" ca="1" si="78"/>
        <v>8.9385606635973669E-2</v>
      </c>
      <c r="BK90" s="323">
        <f t="shared" ca="1" si="78"/>
        <v>2.6815681991428753E-2</v>
      </c>
    </row>
    <row r="91" spans="2:16384">
      <c r="C91" s="285" t="s">
        <v>270</v>
      </c>
      <c r="D91" s="328">
        <f>'Cintas BS'!M28</f>
        <v>373.89499999999998</v>
      </c>
      <c r="E91" s="287">
        <f>'Cintas BS'!N28</f>
        <v>373.89499999999998</v>
      </c>
      <c r="F91" s="287">
        <f>'Cintas BS'!O28</f>
        <v>373.89499999999998</v>
      </c>
      <c r="G91" s="287">
        <f>'Cintas BS'!P28</f>
        <v>373.89499999999998</v>
      </c>
      <c r="H91" s="287">
        <f>'Cintas BS'!Q28</f>
        <v>373.89499999999998</v>
      </c>
      <c r="I91" s="287">
        <f>'Cintas BS'!R28</f>
        <v>373.89499999999998</v>
      </c>
      <c r="J91" s="287">
        <f>'Cintas BS'!S28</f>
        <v>373.89499999999998</v>
      </c>
      <c r="K91" s="287">
        <f>'Cintas BS'!T28</f>
        <v>373.89499999999998</v>
      </c>
      <c r="L91" s="287">
        <f>'Cintas BS'!U28</f>
        <v>373.89499999999998</v>
      </c>
      <c r="M91" s="287">
        <f>'Cintas BS'!V28</f>
        <v>373.89499999999998</v>
      </c>
      <c r="N91" s="287">
        <f>'Cintas BS'!W28</f>
        <v>373.89499999999998</v>
      </c>
      <c r="P91" s="328">
        <f>22.127+11.034</f>
        <v>33.161000000000001</v>
      </c>
      <c r="Q91" s="287">
        <f t="shared" ref="Q91:AE91" si="79">P91</f>
        <v>33.161000000000001</v>
      </c>
      <c r="R91" s="287">
        <f t="shared" si="79"/>
        <v>33.161000000000001</v>
      </c>
      <c r="S91" s="287">
        <f t="shared" si="79"/>
        <v>33.161000000000001</v>
      </c>
      <c r="T91" s="287">
        <f t="shared" si="79"/>
        <v>33.161000000000001</v>
      </c>
      <c r="U91" s="287">
        <f t="shared" si="79"/>
        <v>33.161000000000001</v>
      </c>
      <c r="V91" s="287">
        <f t="shared" si="79"/>
        <v>33.161000000000001</v>
      </c>
      <c r="W91" s="287">
        <f t="shared" si="79"/>
        <v>33.161000000000001</v>
      </c>
      <c r="X91" s="287">
        <f t="shared" si="79"/>
        <v>33.161000000000001</v>
      </c>
      <c r="Y91" s="287">
        <f t="shared" si="79"/>
        <v>33.161000000000001</v>
      </c>
      <c r="Z91" s="287">
        <f t="shared" si="79"/>
        <v>33.161000000000001</v>
      </c>
      <c r="AA91" s="287">
        <f t="shared" si="79"/>
        <v>33.161000000000001</v>
      </c>
      <c r="AB91" s="287">
        <f t="shared" si="79"/>
        <v>33.161000000000001</v>
      </c>
      <c r="AC91" s="287">
        <f t="shared" si="79"/>
        <v>33.161000000000001</v>
      </c>
      <c r="AD91" s="287">
        <f t="shared" si="79"/>
        <v>33.161000000000001</v>
      </c>
      <c r="AE91" s="287">
        <f t="shared" si="79"/>
        <v>33.161000000000001</v>
      </c>
      <c r="AG91" s="329"/>
      <c r="AH91" s="329"/>
      <c r="AI91" s="329"/>
      <c r="AJ91" s="329"/>
      <c r="AK91" s="329"/>
      <c r="AL91" s="329"/>
      <c r="AM91" s="329"/>
      <c r="AN91" s="329"/>
      <c r="AO91" s="329"/>
      <c r="AP91" s="329"/>
      <c r="AQ91" s="329"/>
      <c r="AR91" s="329"/>
      <c r="AS91" s="329"/>
      <c r="AT91" s="329"/>
      <c r="AU91" s="329"/>
      <c r="AW91" s="323">
        <f>AG91+Q91+E91</f>
        <v>407.05599999999998</v>
      </c>
      <c r="AX91" s="323">
        <f t="shared" ref="AX91:BF91" si="80">AH91+R91+F91</f>
        <v>407.05599999999998</v>
      </c>
      <c r="AY91" s="323">
        <f t="shared" si="80"/>
        <v>407.05599999999998</v>
      </c>
      <c r="AZ91" s="323">
        <f t="shared" si="80"/>
        <v>407.05599999999998</v>
      </c>
      <c r="BA91" s="323">
        <f t="shared" si="80"/>
        <v>407.05599999999998</v>
      </c>
      <c r="BB91" s="323">
        <f t="shared" si="80"/>
        <v>407.05599999999998</v>
      </c>
      <c r="BC91" s="323">
        <f t="shared" si="80"/>
        <v>407.05599999999998</v>
      </c>
      <c r="BD91" s="323">
        <f t="shared" si="80"/>
        <v>407.05599999999998</v>
      </c>
      <c r="BE91" s="323">
        <f t="shared" si="80"/>
        <v>407.05599999999998</v>
      </c>
      <c r="BF91" s="323">
        <f t="shared" si="80"/>
        <v>407.05599999999998</v>
      </c>
      <c r="BG91" s="323" t="e">
        <f>AQ91+AA91+#REF!</f>
        <v>#REF!</v>
      </c>
      <c r="BH91" s="323" t="e">
        <f>AR91+AB91+#REF!</f>
        <v>#REF!</v>
      </c>
      <c r="BI91" s="323" t="e">
        <f>AS91+AC91+#REF!</f>
        <v>#REF!</v>
      </c>
      <c r="BJ91" s="323" t="e">
        <f>AT91+AD91+#REF!</f>
        <v>#REF!</v>
      </c>
      <c r="BK91" s="323" t="e">
        <f>AU91+AE91+#REF!</f>
        <v>#REF!</v>
      </c>
    </row>
    <row r="92" spans="2:16384" ht="12">
      <c r="C92" s="317" t="s">
        <v>114</v>
      </c>
      <c r="D92" s="326">
        <f t="shared" ref="D92:I92" si="81">SUM(D85:D91)</f>
        <v>2876.1559999999999</v>
      </c>
      <c r="E92" s="326">
        <f t="shared" ca="1" si="81"/>
        <v>2235.9123786585296</v>
      </c>
      <c r="F92" s="326">
        <f t="shared" ca="1" si="81"/>
        <v>1538.8018314921621</v>
      </c>
      <c r="G92" s="326">
        <f t="shared" ca="1" si="81"/>
        <v>1042.3891288526611</v>
      </c>
      <c r="H92" s="326">
        <f t="shared" ca="1" si="81"/>
        <v>1047.2930287275494</v>
      </c>
      <c r="I92" s="326">
        <f t="shared" ca="1" si="81"/>
        <v>1044.9100061734262</v>
      </c>
      <c r="J92" s="326">
        <f ca="1">SUM(J85:J91)</f>
        <v>1038.6375468561141</v>
      </c>
      <c r="K92" s="326">
        <f ca="1">SUM(K85:K91)</f>
        <v>1032.4231914194847</v>
      </c>
      <c r="L92" s="326">
        <f ca="1">SUM(L85:L91)</f>
        <v>1018.2797477071759</v>
      </c>
      <c r="M92" s="326">
        <f ca="1">SUM(M85:M91)</f>
        <v>1011.820175324582</v>
      </c>
      <c r="N92" s="326">
        <f ca="1">SUM(N85:N91)</f>
        <v>994.24898390345504</v>
      </c>
      <c r="O92" s="326"/>
      <c r="P92" s="326">
        <f t="shared" ref="P92:U92" si="82">SUM(P85:P91)</f>
        <v>198.42099999999999</v>
      </c>
      <c r="Q92" s="326">
        <f t="shared" si="82"/>
        <v>315.66506566313075</v>
      </c>
      <c r="R92" s="326">
        <f t="shared" si="82"/>
        <v>376.76620125403338</v>
      </c>
      <c r="S92" s="326">
        <f t="shared" si="82"/>
        <v>420.11316983842534</v>
      </c>
      <c r="T92" s="326">
        <f t="shared" si="82"/>
        <v>432.87245738178785</v>
      </c>
      <c r="U92" s="326">
        <f t="shared" si="82"/>
        <v>418.04469086277157</v>
      </c>
      <c r="V92" s="326">
        <f t="shared" ref="V92:AD92" si="83">SUM(V85:V91)</f>
        <v>453.0497998376851</v>
      </c>
      <c r="W92" s="326">
        <f t="shared" si="83"/>
        <v>479.63602191956892</v>
      </c>
      <c r="X92" s="326">
        <f t="shared" si="83"/>
        <v>498.11173986790749</v>
      </c>
      <c r="Y92" s="326">
        <f t="shared" si="83"/>
        <v>512.20425092337518</v>
      </c>
      <c r="Z92" s="326">
        <f t="shared" si="83"/>
        <v>438.6987916915773</v>
      </c>
      <c r="AA92" s="326">
        <f t="shared" si="83"/>
        <v>381.48804971071479</v>
      </c>
      <c r="AB92" s="326">
        <f t="shared" si="83"/>
        <v>354.21623616519076</v>
      </c>
      <c r="AC92" s="326">
        <f t="shared" si="83"/>
        <v>330.99128237337425</v>
      </c>
      <c r="AD92" s="326">
        <f t="shared" si="83"/>
        <v>305.00601716021873</v>
      </c>
      <c r="AE92" s="326">
        <f>SUM(AE85:AE91)</f>
        <v>286.60783638765963</v>
      </c>
      <c r="AF92" s="326"/>
      <c r="AG92" s="332"/>
      <c r="AH92" s="332"/>
      <c r="AI92" s="332"/>
      <c r="AJ92" s="332"/>
      <c r="AK92" s="332"/>
      <c r="AL92" s="332"/>
      <c r="AM92" s="332"/>
      <c r="AN92" s="332"/>
      <c r="AO92" s="332"/>
      <c r="AP92" s="332"/>
      <c r="AQ92" s="332"/>
      <c r="AR92" s="332"/>
      <c r="AS92" s="332"/>
      <c r="AT92" s="332"/>
      <c r="AU92" s="332"/>
      <c r="AV92" s="326"/>
      <c r="AW92" s="326">
        <f ca="1">SUM(AW85:AW91)</f>
        <v>8295.525044321661</v>
      </c>
      <c r="AX92" s="326">
        <f ca="1">SUM(AX85:AX91)</f>
        <v>7252.0944312152269</v>
      </c>
      <c r="AY92" s="326">
        <f ca="1">SUM(AY85:AY91)</f>
        <v>6186.4259505445534</v>
      </c>
      <c r="AZ92" s="326">
        <f ca="1">SUM(AZ85:AZ91)</f>
        <v>5160.245225749255</v>
      </c>
      <c r="BA92" s="326">
        <f ca="1">SUM(BA85:BA91)</f>
        <v>4053.1337476596927</v>
      </c>
      <c r="BB92" s="326">
        <f t="shared" ref="BB92:BK92" ca="1" si="84">SUM(BB85:BB91)</f>
        <v>2854.065134150957</v>
      </c>
      <c r="BC92" s="326">
        <f t="shared" ca="1" si="84"/>
        <v>1920.772549576202</v>
      </c>
      <c r="BD92" s="326">
        <f t="shared" ca="1" si="84"/>
        <v>1639.0054884462288</v>
      </c>
      <c r="BE92" s="326" t="e">
        <f t="shared" ca="1" si="84"/>
        <v>#REF!</v>
      </c>
      <c r="BF92" s="326" t="e">
        <f t="shared" ca="1" si="84"/>
        <v>#REF!</v>
      </c>
      <c r="BG92" s="326" t="e">
        <f t="shared" si="84"/>
        <v>#REF!</v>
      </c>
      <c r="BH92" s="326" t="e">
        <f t="shared" si="84"/>
        <v>#REF!</v>
      </c>
      <c r="BI92" s="326" t="e">
        <f t="shared" si="84"/>
        <v>#REF!</v>
      </c>
      <c r="BJ92" s="326" t="e">
        <f t="shared" si="84"/>
        <v>#REF!</v>
      </c>
      <c r="BK92" s="326" t="e">
        <f t="shared" si="84"/>
        <v>#REF!</v>
      </c>
    </row>
    <row r="93" spans="2:16384">
      <c r="D93" s="287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P93" s="287"/>
      <c r="Q93" s="287"/>
      <c r="R93" s="287"/>
      <c r="S93" s="287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G93" s="329"/>
      <c r="AH93" s="329"/>
      <c r="AI93" s="329"/>
      <c r="AJ93" s="329"/>
      <c r="AK93" s="329"/>
      <c r="AL93" s="329"/>
      <c r="AM93" s="329"/>
      <c r="AN93" s="329"/>
      <c r="AO93" s="329"/>
      <c r="AP93" s="329"/>
      <c r="AQ93" s="329"/>
      <c r="AR93" s="329"/>
      <c r="AS93" s="329"/>
      <c r="AT93" s="329"/>
      <c r="AU93" s="329"/>
      <c r="AW93" s="287"/>
      <c r="AX93" s="287"/>
      <c r="AY93" s="287"/>
      <c r="AZ93" s="287"/>
      <c r="BA93" s="287"/>
      <c r="BB93" s="287"/>
      <c r="BC93" s="287"/>
      <c r="BD93" s="287"/>
      <c r="BE93" s="287"/>
      <c r="BF93" s="287"/>
      <c r="BG93" s="287"/>
      <c r="BH93" s="287"/>
      <c r="BI93" s="287"/>
      <c r="BJ93" s="287"/>
      <c r="BK93" s="287"/>
    </row>
    <row r="94" spans="2:16384" ht="12">
      <c r="B94" s="338"/>
      <c r="C94" s="278" t="s">
        <v>271</v>
      </c>
      <c r="D94" s="287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P94" s="287"/>
      <c r="Q94" s="287"/>
      <c r="R94" s="287"/>
      <c r="S94" s="287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G94" s="329"/>
      <c r="AH94" s="329"/>
      <c r="AI94" s="329"/>
      <c r="AJ94" s="329"/>
      <c r="AK94" s="329"/>
      <c r="AL94" s="329"/>
      <c r="AM94" s="329"/>
      <c r="AN94" s="329"/>
      <c r="AO94" s="329"/>
      <c r="AP94" s="329"/>
      <c r="AQ94" s="329"/>
      <c r="AR94" s="329"/>
      <c r="AS94" s="329"/>
      <c r="AT94" s="329"/>
      <c r="AU94" s="329"/>
      <c r="AW94" s="287"/>
      <c r="AX94" s="287"/>
      <c r="AY94" s="287"/>
      <c r="AZ94" s="287"/>
      <c r="BA94" s="287"/>
      <c r="BB94" s="287"/>
      <c r="BC94" s="287"/>
      <c r="BD94" s="287"/>
      <c r="BE94" s="287"/>
      <c r="BF94" s="287"/>
      <c r="BG94" s="287"/>
      <c r="BH94" s="287"/>
      <c r="BI94" s="287"/>
      <c r="BJ94" s="287"/>
      <c r="BK94" s="287"/>
    </row>
    <row r="95" spans="2:16384" s="338" customFormat="1" ht="12">
      <c r="B95" s="276"/>
      <c r="C95" s="278"/>
      <c r="D95" s="287"/>
      <c r="E95" s="287"/>
      <c r="F95" s="287"/>
      <c r="G95" s="287"/>
      <c r="H95" s="287"/>
      <c r="I95" s="287"/>
      <c r="J95" s="287"/>
      <c r="K95" s="287"/>
      <c r="L95" s="287"/>
      <c r="M95" s="287"/>
      <c r="N95" s="287"/>
      <c r="O95" s="276"/>
      <c r="P95" s="287"/>
      <c r="Q95" s="287"/>
      <c r="R95" s="287"/>
      <c r="S95" s="287"/>
      <c r="T95" s="287"/>
      <c r="U95" s="287"/>
      <c r="V95" s="287"/>
      <c r="W95" s="287"/>
      <c r="X95" s="287"/>
      <c r="Y95" s="287"/>
      <c r="Z95" s="287"/>
      <c r="AA95" s="287"/>
      <c r="AB95" s="287"/>
      <c r="AC95" s="287"/>
      <c r="AD95" s="287"/>
      <c r="AE95" s="287"/>
      <c r="AF95" s="276"/>
      <c r="AG95" s="329"/>
      <c r="AH95" s="329"/>
      <c r="AI95" s="329"/>
      <c r="AJ95" s="329"/>
      <c r="AK95" s="329"/>
      <c r="AL95" s="329"/>
      <c r="AM95" s="329"/>
      <c r="AN95" s="329"/>
      <c r="AO95" s="329"/>
      <c r="AP95" s="329"/>
      <c r="AQ95" s="329"/>
      <c r="AR95" s="329"/>
      <c r="AS95" s="329"/>
      <c r="AT95" s="329"/>
      <c r="AU95" s="329"/>
      <c r="AV95" s="276"/>
      <c r="AW95" s="287"/>
      <c r="AX95" s="287"/>
      <c r="AY95" s="287"/>
      <c r="AZ95" s="287"/>
      <c r="BA95" s="287"/>
      <c r="BB95" s="287"/>
      <c r="BC95" s="287"/>
      <c r="BD95" s="287"/>
      <c r="BE95" s="287"/>
      <c r="BF95" s="287"/>
      <c r="BG95" s="287"/>
      <c r="BH95" s="287"/>
      <c r="BI95" s="287"/>
      <c r="BJ95" s="287"/>
      <c r="BK95" s="287"/>
      <c r="BL95" s="276"/>
      <c r="BM95" s="276"/>
      <c r="BN95" s="276"/>
      <c r="BO95" s="276"/>
      <c r="BP95" s="276"/>
      <c r="BQ95" s="276"/>
      <c r="BR95" s="276"/>
      <c r="BS95" s="276"/>
      <c r="BT95" s="276"/>
      <c r="BU95" s="276"/>
      <c r="BV95" s="276"/>
      <c r="BW95" s="276"/>
      <c r="BX95" s="276"/>
      <c r="BY95" s="276"/>
      <c r="BZ95" s="276"/>
      <c r="CA95" s="276"/>
      <c r="CB95" s="276"/>
      <c r="CC95" s="276"/>
      <c r="CD95" s="276"/>
      <c r="CE95" s="276"/>
      <c r="CF95" s="276"/>
      <c r="CG95" s="276"/>
      <c r="CH95" s="276"/>
      <c r="CI95" s="276"/>
      <c r="CJ95" s="276"/>
      <c r="CK95" s="276"/>
      <c r="CL95" s="276"/>
      <c r="CM95" s="276"/>
      <c r="CN95" s="276"/>
      <c r="CO95" s="276"/>
      <c r="CP95" s="276"/>
      <c r="CQ95" s="276"/>
      <c r="CR95" s="276"/>
      <c r="CS95" s="276"/>
      <c r="CT95" s="276"/>
      <c r="CU95" s="276"/>
      <c r="CV95" s="276"/>
      <c r="CW95" s="276"/>
      <c r="CX95" s="276"/>
      <c r="CY95" s="276"/>
      <c r="CZ95" s="276"/>
      <c r="DA95" s="276"/>
      <c r="DB95" s="276"/>
      <c r="DC95" s="276"/>
      <c r="DD95" s="276"/>
      <c r="DE95" s="276"/>
      <c r="DF95" s="276"/>
      <c r="DG95" s="276"/>
      <c r="DH95" s="276"/>
      <c r="DI95" s="276"/>
      <c r="DJ95" s="276"/>
      <c r="DK95" s="276"/>
      <c r="DL95" s="276"/>
      <c r="DM95" s="276"/>
      <c r="DN95" s="276"/>
      <c r="DO95" s="276"/>
      <c r="DP95" s="276"/>
      <c r="DQ95" s="276"/>
      <c r="DR95" s="276"/>
      <c r="DS95" s="276"/>
      <c r="DT95" s="276"/>
      <c r="DU95" s="276"/>
      <c r="DV95" s="276"/>
      <c r="DW95" s="276"/>
      <c r="DX95" s="276"/>
      <c r="DY95" s="276"/>
      <c r="DZ95" s="276"/>
      <c r="EA95" s="276"/>
      <c r="EB95" s="276"/>
      <c r="EC95" s="276"/>
      <c r="ED95" s="276"/>
      <c r="EE95" s="276"/>
      <c r="EF95" s="276"/>
      <c r="EG95" s="276"/>
      <c r="EH95" s="276"/>
      <c r="EI95" s="276"/>
      <c r="EJ95" s="276"/>
      <c r="EK95" s="276"/>
      <c r="EL95" s="276"/>
      <c r="EM95" s="276"/>
      <c r="EN95" s="276"/>
      <c r="EO95" s="276"/>
      <c r="EP95" s="276"/>
      <c r="EQ95" s="276"/>
      <c r="ER95" s="276"/>
      <c r="ES95" s="276"/>
      <c r="ET95" s="276"/>
      <c r="EU95" s="276"/>
      <c r="EV95" s="276"/>
      <c r="EW95" s="276"/>
      <c r="EX95" s="276"/>
      <c r="EY95" s="276"/>
      <c r="EZ95" s="276"/>
      <c r="FA95" s="276"/>
      <c r="FB95" s="276"/>
      <c r="FC95" s="276"/>
      <c r="FD95" s="276"/>
      <c r="FE95" s="276"/>
      <c r="FF95" s="276"/>
      <c r="FG95" s="276"/>
      <c r="FH95" s="276"/>
      <c r="FI95" s="276"/>
      <c r="FJ95" s="276"/>
      <c r="FK95" s="276"/>
      <c r="FL95" s="276"/>
      <c r="FM95" s="276"/>
      <c r="FN95" s="276"/>
      <c r="FO95" s="276"/>
      <c r="FP95" s="276"/>
      <c r="FQ95" s="276"/>
      <c r="FR95" s="276"/>
      <c r="FS95" s="276"/>
      <c r="FT95" s="276"/>
      <c r="FU95" s="276"/>
      <c r="FV95" s="276"/>
      <c r="FW95" s="276"/>
      <c r="FX95" s="276"/>
      <c r="FY95" s="276"/>
      <c r="FZ95" s="276"/>
      <c r="GA95" s="276"/>
      <c r="GB95" s="276"/>
      <c r="GC95" s="276"/>
      <c r="GD95" s="276"/>
      <c r="GE95" s="276"/>
      <c r="GF95" s="276"/>
      <c r="GG95" s="276"/>
      <c r="GH95" s="276"/>
      <c r="GI95" s="276"/>
      <c r="GJ95" s="276"/>
      <c r="GK95" s="276"/>
      <c r="GL95" s="276"/>
      <c r="GM95" s="276"/>
      <c r="GN95" s="276"/>
      <c r="GO95" s="276"/>
      <c r="GP95" s="276"/>
      <c r="GQ95" s="276"/>
      <c r="GR95" s="276"/>
      <c r="GS95" s="276"/>
      <c r="GT95" s="276"/>
      <c r="GU95" s="276"/>
      <c r="GV95" s="276"/>
      <c r="GW95" s="276"/>
      <c r="GX95" s="276"/>
      <c r="GY95" s="276"/>
      <c r="GZ95" s="276"/>
      <c r="HA95" s="276"/>
      <c r="HB95" s="276"/>
      <c r="HC95" s="276"/>
      <c r="HD95" s="276"/>
      <c r="HE95" s="276"/>
      <c r="HF95" s="276"/>
      <c r="HG95" s="276"/>
      <c r="HH95" s="276"/>
      <c r="HI95" s="276"/>
      <c r="HJ95" s="276"/>
      <c r="HK95" s="276"/>
      <c r="HL95" s="276"/>
      <c r="HM95" s="276"/>
      <c r="HN95" s="276"/>
      <c r="HO95" s="276"/>
      <c r="HP95" s="276"/>
      <c r="HQ95" s="276"/>
      <c r="HR95" s="276"/>
      <c r="HS95" s="276"/>
      <c r="HT95" s="276"/>
      <c r="HU95" s="276"/>
      <c r="HV95" s="276"/>
      <c r="HW95" s="276"/>
      <c r="HX95" s="276"/>
      <c r="HY95" s="276"/>
      <c r="HZ95" s="276"/>
      <c r="IA95" s="276"/>
      <c r="IB95" s="276"/>
      <c r="IC95" s="276"/>
      <c r="ID95" s="276"/>
      <c r="IE95" s="276"/>
      <c r="IF95" s="276"/>
      <c r="IG95" s="276"/>
      <c r="IH95" s="276"/>
      <c r="II95" s="276"/>
      <c r="IJ95" s="276"/>
      <c r="IK95" s="276"/>
      <c r="IL95" s="276"/>
      <c r="IM95" s="276"/>
      <c r="IN95" s="276"/>
      <c r="IO95" s="276"/>
      <c r="IP95" s="276"/>
      <c r="IQ95" s="276"/>
      <c r="IR95" s="276"/>
      <c r="IS95" s="276"/>
      <c r="IT95" s="276"/>
      <c r="IU95" s="276"/>
      <c r="IV95" s="276"/>
      <c r="IW95" s="276"/>
      <c r="IX95" s="276"/>
      <c r="IY95" s="276"/>
      <c r="IZ95" s="276"/>
      <c r="JA95" s="276"/>
      <c r="JB95" s="276"/>
      <c r="JC95" s="276"/>
      <c r="JD95" s="276"/>
      <c r="JE95" s="276"/>
      <c r="JF95" s="276"/>
      <c r="JG95" s="276"/>
      <c r="JH95" s="276"/>
      <c r="JI95" s="276"/>
      <c r="JJ95" s="276"/>
      <c r="JK95" s="276"/>
      <c r="JL95" s="276"/>
      <c r="JM95" s="276"/>
      <c r="JN95" s="276"/>
      <c r="JO95" s="276"/>
      <c r="JP95" s="276"/>
      <c r="JQ95" s="276"/>
      <c r="JR95" s="276"/>
      <c r="JS95" s="276"/>
      <c r="JT95" s="276"/>
      <c r="JU95" s="276"/>
      <c r="JV95" s="276"/>
      <c r="JW95" s="276"/>
      <c r="JX95" s="276"/>
      <c r="JY95" s="276"/>
      <c r="JZ95" s="276"/>
      <c r="KA95" s="276"/>
      <c r="KB95" s="276"/>
      <c r="KC95" s="276"/>
      <c r="KD95" s="276"/>
      <c r="KE95" s="276"/>
      <c r="KF95" s="276"/>
      <c r="KG95" s="276"/>
      <c r="KH95" s="276"/>
      <c r="KI95" s="276"/>
      <c r="KJ95" s="276"/>
      <c r="KK95" s="276"/>
      <c r="KL95" s="276"/>
      <c r="KM95" s="276"/>
      <c r="KN95" s="276"/>
      <c r="KO95" s="276"/>
      <c r="KP95" s="276"/>
      <c r="KQ95" s="276"/>
      <c r="KR95" s="276"/>
      <c r="KS95" s="276"/>
      <c r="KT95" s="276"/>
      <c r="KU95" s="276"/>
      <c r="KV95" s="276"/>
      <c r="KW95" s="276"/>
      <c r="KX95" s="276"/>
      <c r="KY95" s="276"/>
      <c r="KZ95" s="276"/>
      <c r="LA95" s="276"/>
      <c r="LB95" s="276"/>
      <c r="LC95" s="276"/>
      <c r="LD95" s="276"/>
      <c r="LE95" s="276"/>
      <c r="LF95" s="276"/>
      <c r="LG95" s="276"/>
      <c r="LH95" s="276"/>
      <c r="LI95" s="276"/>
      <c r="LJ95" s="276"/>
      <c r="LK95" s="276"/>
      <c r="LL95" s="276"/>
      <c r="LM95" s="276"/>
      <c r="LN95" s="276"/>
      <c r="LO95" s="276"/>
      <c r="LP95" s="276"/>
      <c r="LQ95" s="276"/>
      <c r="LR95" s="276"/>
      <c r="LS95" s="276"/>
      <c r="LT95" s="276"/>
      <c r="LU95" s="276"/>
      <c r="LV95" s="276"/>
      <c r="LW95" s="276"/>
      <c r="LX95" s="276"/>
      <c r="LY95" s="276"/>
      <c r="LZ95" s="276"/>
      <c r="MA95" s="276"/>
      <c r="MB95" s="276"/>
      <c r="MC95" s="276"/>
      <c r="MD95" s="276"/>
      <c r="ME95" s="276"/>
      <c r="MF95" s="276"/>
      <c r="MG95" s="276"/>
      <c r="MH95" s="276"/>
      <c r="MI95" s="276"/>
      <c r="MJ95" s="276"/>
      <c r="MK95" s="276"/>
      <c r="ML95" s="276"/>
      <c r="MM95" s="276"/>
      <c r="MN95" s="276"/>
      <c r="MO95" s="276"/>
      <c r="MP95" s="276"/>
      <c r="MQ95" s="276"/>
      <c r="MR95" s="276"/>
      <c r="MS95" s="276"/>
      <c r="MT95" s="276"/>
      <c r="MU95" s="276"/>
      <c r="MV95" s="276"/>
      <c r="MW95" s="276"/>
      <c r="MX95" s="276"/>
      <c r="MY95" s="276"/>
      <c r="MZ95" s="276"/>
      <c r="NA95" s="276"/>
      <c r="NB95" s="276"/>
      <c r="NC95" s="276"/>
      <c r="ND95" s="276"/>
      <c r="NE95" s="276"/>
      <c r="NF95" s="276"/>
      <c r="NG95" s="276"/>
      <c r="NH95" s="276"/>
      <c r="NI95" s="276"/>
      <c r="NJ95" s="276"/>
      <c r="NK95" s="276"/>
      <c r="NL95" s="276"/>
      <c r="NM95" s="276"/>
      <c r="NN95" s="276"/>
      <c r="NO95" s="276"/>
      <c r="NP95" s="276"/>
      <c r="NQ95" s="276"/>
      <c r="NR95" s="276"/>
      <c r="NS95" s="276"/>
      <c r="NT95" s="276"/>
      <c r="NU95" s="276"/>
      <c r="NV95" s="276"/>
      <c r="NW95" s="276"/>
      <c r="NX95" s="276"/>
      <c r="NY95" s="276"/>
      <c r="NZ95" s="276"/>
      <c r="OA95" s="276"/>
      <c r="OB95" s="276"/>
      <c r="OC95" s="276"/>
      <c r="OD95" s="276"/>
      <c r="OE95" s="276"/>
      <c r="OF95" s="276"/>
      <c r="OG95" s="276"/>
      <c r="OH95" s="276"/>
      <c r="OI95" s="276"/>
      <c r="OJ95" s="276"/>
      <c r="OK95" s="276"/>
      <c r="OL95" s="276"/>
      <c r="OM95" s="276"/>
      <c r="ON95" s="276"/>
      <c r="OO95" s="276"/>
      <c r="OP95" s="276"/>
      <c r="OQ95" s="276"/>
      <c r="OR95" s="276"/>
      <c r="OS95" s="276"/>
      <c r="OT95" s="276"/>
      <c r="OU95" s="276"/>
      <c r="OV95" s="276"/>
      <c r="OW95" s="276"/>
      <c r="OX95" s="276"/>
      <c r="OY95" s="276"/>
      <c r="OZ95" s="276"/>
      <c r="PA95" s="276"/>
      <c r="PB95" s="276"/>
      <c r="PC95" s="276"/>
      <c r="PD95" s="276"/>
      <c r="PE95" s="276"/>
      <c r="PF95" s="276"/>
      <c r="PG95" s="276"/>
      <c r="PH95" s="276"/>
      <c r="PI95" s="276"/>
      <c r="PJ95" s="276"/>
      <c r="PK95" s="276"/>
      <c r="PL95" s="276"/>
      <c r="PM95" s="276"/>
      <c r="PN95" s="276"/>
      <c r="PO95" s="276"/>
      <c r="PP95" s="276"/>
      <c r="PQ95" s="276"/>
      <c r="PR95" s="276"/>
      <c r="PS95" s="276"/>
      <c r="PT95" s="276"/>
      <c r="PU95" s="276"/>
      <c r="PV95" s="276"/>
      <c r="PW95" s="276"/>
      <c r="PX95" s="276"/>
      <c r="PY95" s="276"/>
      <c r="PZ95" s="276"/>
      <c r="QA95" s="276"/>
      <c r="QB95" s="276"/>
      <c r="QC95" s="276"/>
      <c r="QD95" s="276"/>
      <c r="QE95" s="276"/>
      <c r="QF95" s="276"/>
      <c r="QG95" s="276"/>
      <c r="QH95" s="276"/>
      <c r="QI95" s="276"/>
      <c r="QJ95" s="276"/>
      <c r="QK95" s="276"/>
      <c r="QL95" s="276"/>
      <c r="QM95" s="276"/>
      <c r="QN95" s="276"/>
      <c r="QO95" s="276"/>
      <c r="QP95" s="276"/>
      <c r="QQ95" s="276"/>
      <c r="QR95" s="276"/>
      <c r="QS95" s="276"/>
      <c r="QT95" s="276"/>
      <c r="QU95" s="276"/>
      <c r="QV95" s="276"/>
      <c r="QW95" s="276"/>
      <c r="QX95" s="276"/>
      <c r="QY95" s="276"/>
      <c r="QZ95" s="276"/>
      <c r="RA95" s="276"/>
      <c r="RB95" s="276"/>
      <c r="RC95" s="276"/>
      <c r="RD95" s="276"/>
      <c r="RE95" s="276"/>
      <c r="RF95" s="276"/>
      <c r="RG95" s="276"/>
      <c r="RH95" s="276"/>
      <c r="RI95" s="276"/>
      <c r="RJ95" s="276"/>
      <c r="RK95" s="276"/>
      <c r="RL95" s="276"/>
      <c r="RM95" s="276"/>
      <c r="RN95" s="276"/>
      <c r="RO95" s="276"/>
      <c r="RP95" s="276"/>
      <c r="RQ95" s="276"/>
      <c r="RR95" s="276"/>
      <c r="RS95" s="276"/>
      <c r="RT95" s="276"/>
      <c r="RU95" s="276"/>
      <c r="RV95" s="276"/>
      <c r="RW95" s="276"/>
      <c r="RX95" s="276"/>
      <c r="RY95" s="276"/>
      <c r="RZ95" s="276"/>
      <c r="SA95" s="276"/>
      <c r="SB95" s="276"/>
      <c r="SC95" s="276"/>
      <c r="SD95" s="276"/>
      <c r="SE95" s="276"/>
      <c r="SF95" s="276"/>
      <c r="SG95" s="276"/>
      <c r="SH95" s="276"/>
      <c r="SI95" s="276"/>
      <c r="SJ95" s="276"/>
      <c r="SK95" s="276"/>
      <c r="SL95" s="276"/>
      <c r="SM95" s="276"/>
      <c r="SN95" s="276"/>
      <c r="SO95" s="276"/>
      <c r="SP95" s="276"/>
      <c r="SQ95" s="276"/>
      <c r="SR95" s="276"/>
      <c r="SS95" s="276"/>
      <c r="ST95" s="276"/>
      <c r="SU95" s="276"/>
      <c r="SV95" s="276"/>
      <c r="SW95" s="276"/>
      <c r="SX95" s="276"/>
      <c r="SY95" s="276"/>
      <c r="SZ95" s="276"/>
      <c r="TA95" s="276"/>
      <c r="TB95" s="276"/>
      <c r="TC95" s="276"/>
      <c r="TD95" s="276"/>
      <c r="TE95" s="276"/>
      <c r="TF95" s="276"/>
      <c r="TG95" s="276"/>
      <c r="TH95" s="276"/>
      <c r="TI95" s="276"/>
      <c r="TJ95" s="276"/>
      <c r="TK95" s="276"/>
      <c r="TL95" s="276"/>
      <c r="TM95" s="276"/>
      <c r="TN95" s="276"/>
      <c r="TO95" s="276"/>
      <c r="TP95" s="276"/>
      <c r="TQ95" s="276"/>
      <c r="TR95" s="276"/>
      <c r="TS95" s="276"/>
      <c r="TT95" s="276"/>
      <c r="TU95" s="276"/>
      <c r="TV95" s="276"/>
      <c r="TW95" s="276"/>
      <c r="TX95" s="276"/>
      <c r="TY95" s="276"/>
      <c r="TZ95" s="276"/>
      <c r="UA95" s="276"/>
      <c r="UB95" s="276"/>
      <c r="UC95" s="276"/>
      <c r="UD95" s="276"/>
      <c r="UE95" s="276"/>
      <c r="UF95" s="276"/>
      <c r="UG95" s="276"/>
      <c r="UH95" s="276"/>
      <c r="UI95" s="276"/>
      <c r="UJ95" s="276"/>
      <c r="UK95" s="276"/>
      <c r="UL95" s="276"/>
      <c r="UM95" s="276"/>
      <c r="UN95" s="276"/>
      <c r="UO95" s="276"/>
      <c r="UP95" s="276"/>
      <c r="UQ95" s="276"/>
      <c r="UR95" s="276"/>
      <c r="US95" s="276"/>
      <c r="UT95" s="276"/>
      <c r="UU95" s="276"/>
      <c r="UV95" s="276"/>
      <c r="UW95" s="276"/>
      <c r="UX95" s="276"/>
      <c r="UY95" s="276"/>
      <c r="UZ95" s="276"/>
      <c r="VA95" s="276"/>
      <c r="VB95" s="276"/>
      <c r="VC95" s="276"/>
      <c r="VD95" s="276"/>
      <c r="VE95" s="276"/>
      <c r="VF95" s="276"/>
      <c r="VG95" s="276"/>
      <c r="VH95" s="276"/>
      <c r="VI95" s="276"/>
      <c r="VJ95" s="276"/>
      <c r="VK95" s="276"/>
      <c r="VL95" s="276"/>
      <c r="VM95" s="276"/>
      <c r="VN95" s="276"/>
      <c r="VO95" s="276"/>
      <c r="VP95" s="276"/>
      <c r="VQ95" s="276"/>
      <c r="VR95" s="276"/>
      <c r="VS95" s="276"/>
      <c r="VT95" s="276"/>
      <c r="VU95" s="276"/>
      <c r="VV95" s="276"/>
      <c r="VW95" s="276"/>
      <c r="VX95" s="276"/>
      <c r="VY95" s="276"/>
      <c r="VZ95" s="276"/>
      <c r="WA95" s="276"/>
      <c r="WB95" s="276"/>
      <c r="WC95" s="276"/>
      <c r="WD95" s="276"/>
      <c r="WE95" s="276"/>
      <c r="WF95" s="276"/>
      <c r="WG95" s="276"/>
      <c r="WH95" s="276"/>
      <c r="WI95" s="276"/>
      <c r="WJ95" s="276"/>
      <c r="WK95" s="276"/>
      <c r="WL95" s="276"/>
      <c r="WM95" s="276"/>
      <c r="WN95" s="276"/>
      <c r="WO95" s="276"/>
      <c r="WP95" s="276"/>
      <c r="WQ95" s="276"/>
      <c r="WR95" s="276"/>
      <c r="WS95" s="276"/>
      <c r="WT95" s="276"/>
      <c r="WU95" s="276"/>
      <c r="WV95" s="276"/>
      <c r="WW95" s="276"/>
      <c r="WX95" s="276"/>
      <c r="WY95" s="276"/>
      <c r="WZ95" s="276"/>
      <c r="XA95" s="276"/>
      <c r="XB95" s="276"/>
      <c r="XC95" s="276"/>
      <c r="XD95" s="276"/>
      <c r="XE95" s="276"/>
      <c r="XF95" s="276"/>
      <c r="XG95" s="276"/>
      <c r="XH95" s="276"/>
      <c r="XI95" s="276"/>
      <c r="XJ95" s="276"/>
      <c r="XK95" s="276"/>
      <c r="XL95" s="276"/>
      <c r="XM95" s="276"/>
      <c r="XN95" s="276"/>
      <c r="XO95" s="276"/>
      <c r="XP95" s="276"/>
      <c r="XQ95" s="276"/>
      <c r="XR95" s="276"/>
      <c r="XS95" s="276"/>
      <c r="XT95" s="276"/>
      <c r="XU95" s="276"/>
      <c r="XV95" s="276"/>
      <c r="XW95" s="276"/>
      <c r="XX95" s="276"/>
      <c r="XY95" s="276"/>
      <c r="XZ95" s="276"/>
      <c r="YA95" s="276"/>
      <c r="YB95" s="276"/>
      <c r="YC95" s="276"/>
      <c r="YD95" s="276"/>
      <c r="YE95" s="276"/>
      <c r="YF95" s="276"/>
      <c r="YG95" s="276"/>
      <c r="YH95" s="276"/>
      <c r="YI95" s="276"/>
      <c r="YJ95" s="276"/>
      <c r="YK95" s="276"/>
      <c r="YL95" s="276"/>
      <c r="YM95" s="276"/>
      <c r="YN95" s="276"/>
      <c r="YO95" s="276"/>
      <c r="YP95" s="276"/>
      <c r="YQ95" s="276"/>
      <c r="YR95" s="276"/>
      <c r="YS95" s="276"/>
      <c r="YT95" s="276"/>
      <c r="YU95" s="276"/>
      <c r="YV95" s="276"/>
      <c r="YW95" s="276"/>
      <c r="YX95" s="276"/>
      <c r="YY95" s="276"/>
      <c r="YZ95" s="276"/>
      <c r="ZA95" s="276"/>
      <c r="ZB95" s="276"/>
      <c r="ZC95" s="276"/>
      <c r="ZD95" s="276"/>
      <c r="ZE95" s="276"/>
      <c r="ZF95" s="276"/>
      <c r="ZG95" s="276"/>
      <c r="ZH95" s="276"/>
      <c r="ZI95" s="276"/>
      <c r="ZJ95" s="276"/>
      <c r="ZK95" s="276"/>
      <c r="ZL95" s="276"/>
      <c r="ZM95" s="276"/>
      <c r="ZN95" s="276"/>
      <c r="ZO95" s="276"/>
      <c r="ZP95" s="276"/>
      <c r="ZQ95" s="276"/>
      <c r="ZR95" s="276"/>
      <c r="ZS95" s="276"/>
      <c r="ZT95" s="276"/>
      <c r="ZU95" s="276"/>
      <c r="ZV95" s="276"/>
      <c r="ZW95" s="276"/>
      <c r="ZX95" s="276"/>
      <c r="ZY95" s="276"/>
      <c r="ZZ95" s="276"/>
      <c r="AAA95" s="276"/>
      <c r="AAB95" s="276"/>
      <c r="AAC95" s="276"/>
      <c r="AAD95" s="276"/>
      <c r="AAE95" s="276"/>
      <c r="AAF95" s="276"/>
      <c r="AAG95" s="276"/>
      <c r="AAH95" s="276"/>
      <c r="AAI95" s="276"/>
      <c r="AAJ95" s="276"/>
      <c r="AAK95" s="276"/>
      <c r="AAL95" s="276"/>
      <c r="AAM95" s="276"/>
      <c r="AAN95" s="276"/>
      <c r="AAO95" s="276"/>
      <c r="AAP95" s="276"/>
      <c r="AAQ95" s="276"/>
      <c r="AAR95" s="276"/>
      <c r="AAS95" s="276"/>
      <c r="AAT95" s="276"/>
      <c r="AAU95" s="276"/>
      <c r="AAV95" s="276"/>
      <c r="AAW95" s="276"/>
      <c r="AAX95" s="276"/>
      <c r="AAY95" s="276"/>
      <c r="AAZ95" s="276"/>
      <c r="ABA95" s="276"/>
      <c r="ABB95" s="276"/>
      <c r="ABC95" s="276"/>
      <c r="ABD95" s="276"/>
      <c r="ABE95" s="276"/>
      <c r="ABF95" s="276"/>
      <c r="ABG95" s="276"/>
      <c r="ABH95" s="276"/>
      <c r="ABI95" s="276"/>
      <c r="ABJ95" s="276"/>
      <c r="ABK95" s="276"/>
      <c r="ABL95" s="276"/>
      <c r="ABM95" s="276"/>
      <c r="ABN95" s="276"/>
      <c r="ABO95" s="276"/>
      <c r="ABP95" s="276"/>
      <c r="ABQ95" s="276"/>
      <c r="ABR95" s="276"/>
      <c r="ABS95" s="276"/>
      <c r="ABT95" s="276"/>
      <c r="ABU95" s="276"/>
      <c r="ABV95" s="276"/>
      <c r="ABW95" s="276"/>
      <c r="ABX95" s="276"/>
      <c r="ABY95" s="276"/>
      <c r="ABZ95" s="276"/>
      <c r="ACA95" s="276"/>
      <c r="ACB95" s="276"/>
      <c r="ACC95" s="276"/>
      <c r="ACD95" s="276"/>
      <c r="ACE95" s="276"/>
      <c r="ACF95" s="276"/>
      <c r="ACG95" s="276"/>
      <c r="ACH95" s="276"/>
      <c r="ACI95" s="276"/>
      <c r="ACJ95" s="276"/>
      <c r="ACK95" s="276"/>
      <c r="ACL95" s="276"/>
      <c r="ACM95" s="276"/>
      <c r="ACN95" s="276"/>
      <c r="ACO95" s="276"/>
      <c r="ACP95" s="276"/>
      <c r="ACQ95" s="276"/>
      <c r="ACR95" s="276"/>
      <c r="ACS95" s="276"/>
      <c r="ACT95" s="276"/>
      <c r="ACU95" s="276"/>
      <c r="ACV95" s="276"/>
      <c r="ACW95" s="276"/>
      <c r="ACX95" s="276"/>
      <c r="ACY95" s="276"/>
      <c r="ACZ95" s="276"/>
      <c r="ADA95" s="276"/>
      <c r="ADB95" s="276"/>
      <c r="ADC95" s="276"/>
      <c r="ADD95" s="276"/>
      <c r="ADE95" s="276"/>
      <c r="ADF95" s="276"/>
      <c r="ADG95" s="276"/>
      <c r="ADH95" s="276"/>
      <c r="ADI95" s="276"/>
      <c r="ADJ95" s="276"/>
      <c r="ADK95" s="276"/>
      <c r="ADL95" s="276"/>
      <c r="ADM95" s="276"/>
      <c r="ADN95" s="276"/>
      <c r="ADO95" s="276"/>
      <c r="ADP95" s="276"/>
      <c r="ADQ95" s="276"/>
      <c r="ADR95" s="276"/>
      <c r="ADS95" s="276"/>
      <c r="ADT95" s="276"/>
      <c r="ADU95" s="276"/>
      <c r="ADV95" s="276"/>
      <c r="ADW95" s="276"/>
      <c r="ADX95" s="276"/>
      <c r="ADY95" s="276"/>
      <c r="ADZ95" s="276"/>
      <c r="AEA95" s="276"/>
      <c r="AEB95" s="276"/>
      <c r="AEC95" s="276"/>
      <c r="AED95" s="276"/>
      <c r="AEE95" s="276"/>
      <c r="AEF95" s="276"/>
      <c r="AEG95" s="276"/>
      <c r="AEH95" s="276"/>
      <c r="AEI95" s="276"/>
      <c r="AEJ95" s="276"/>
      <c r="AEK95" s="276"/>
      <c r="AEL95" s="276"/>
      <c r="AEM95" s="276"/>
      <c r="AEN95" s="276"/>
      <c r="AEO95" s="276"/>
      <c r="AEP95" s="276"/>
      <c r="AEQ95" s="276"/>
      <c r="AER95" s="276"/>
      <c r="AES95" s="276"/>
      <c r="AET95" s="276"/>
      <c r="AEU95" s="276"/>
      <c r="AEV95" s="276"/>
      <c r="AEW95" s="276"/>
      <c r="AEX95" s="276"/>
      <c r="AEY95" s="276"/>
      <c r="AEZ95" s="276"/>
      <c r="AFA95" s="276"/>
      <c r="AFB95" s="276"/>
      <c r="AFC95" s="276"/>
      <c r="AFD95" s="276"/>
      <c r="AFE95" s="276"/>
      <c r="AFF95" s="276"/>
      <c r="AFG95" s="276"/>
      <c r="AFH95" s="276"/>
      <c r="AFI95" s="276"/>
      <c r="AFJ95" s="276"/>
      <c r="AFK95" s="276"/>
      <c r="AFL95" s="276"/>
      <c r="AFM95" s="276"/>
      <c r="AFN95" s="276"/>
      <c r="AFO95" s="276"/>
      <c r="AFP95" s="276"/>
      <c r="AFQ95" s="276"/>
      <c r="AFR95" s="276"/>
      <c r="AFS95" s="276"/>
      <c r="AFT95" s="276"/>
      <c r="AFU95" s="276"/>
      <c r="AFV95" s="276"/>
      <c r="AFW95" s="276"/>
      <c r="AFX95" s="276"/>
      <c r="AFY95" s="276"/>
      <c r="AFZ95" s="276"/>
      <c r="AGA95" s="276"/>
      <c r="AGB95" s="276"/>
      <c r="AGC95" s="276"/>
      <c r="AGD95" s="276"/>
      <c r="AGE95" s="276"/>
      <c r="AGF95" s="276"/>
      <c r="AGG95" s="276"/>
      <c r="AGH95" s="276"/>
      <c r="AGI95" s="276"/>
      <c r="AGJ95" s="276"/>
      <c r="AGK95" s="276"/>
      <c r="AGL95" s="276"/>
      <c r="AGM95" s="276"/>
      <c r="AGN95" s="276"/>
      <c r="AGO95" s="276"/>
      <c r="AGP95" s="276"/>
      <c r="AGQ95" s="276"/>
      <c r="AGR95" s="276"/>
      <c r="AGS95" s="276"/>
      <c r="AGT95" s="276"/>
      <c r="AGU95" s="276"/>
      <c r="AGV95" s="276"/>
      <c r="AGW95" s="276"/>
      <c r="AGX95" s="276"/>
      <c r="AGY95" s="276"/>
      <c r="AGZ95" s="276"/>
      <c r="AHA95" s="276"/>
      <c r="AHB95" s="276"/>
      <c r="AHC95" s="276"/>
      <c r="AHD95" s="276"/>
      <c r="AHE95" s="276"/>
      <c r="AHF95" s="276"/>
      <c r="AHG95" s="276"/>
      <c r="AHH95" s="276"/>
      <c r="AHI95" s="276"/>
      <c r="AHJ95" s="276"/>
      <c r="AHK95" s="276"/>
      <c r="AHL95" s="276"/>
      <c r="AHM95" s="276"/>
      <c r="AHN95" s="276"/>
      <c r="AHO95" s="276"/>
      <c r="AHP95" s="276"/>
      <c r="AHQ95" s="276"/>
      <c r="AHR95" s="276"/>
      <c r="AHS95" s="276"/>
      <c r="AHT95" s="276"/>
      <c r="AHU95" s="276"/>
      <c r="AHV95" s="276"/>
      <c r="AHW95" s="276"/>
      <c r="AHX95" s="276"/>
      <c r="AHY95" s="276"/>
      <c r="AHZ95" s="276"/>
      <c r="AIA95" s="276"/>
      <c r="AIB95" s="276"/>
      <c r="AIC95" s="276"/>
      <c r="AID95" s="276"/>
      <c r="AIE95" s="276"/>
      <c r="AIF95" s="276"/>
      <c r="AIG95" s="276"/>
      <c r="AIH95" s="276"/>
      <c r="AII95" s="276"/>
      <c r="AIJ95" s="276"/>
      <c r="AIK95" s="276"/>
      <c r="AIL95" s="276"/>
      <c r="AIM95" s="276"/>
      <c r="AIN95" s="276"/>
      <c r="AIO95" s="276"/>
      <c r="AIP95" s="276"/>
      <c r="AIQ95" s="276"/>
      <c r="AIR95" s="276"/>
      <c r="AIS95" s="276"/>
      <c r="AIT95" s="276"/>
      <c r="AIU95" s="276"/>
      <c r="AIV95" s="276"/>
      <c r="AIW95" s="276"/>
      <c r="AIX95" s="276"/>
      <c r="AIY95" s="276"/>
      <c r="AIZ95" s="276"/>
      <c r="AJA95" s="276"/>
      <c r="AJB95" s="276"/>
      <c r="AJC95" s="276"/>
      <c r="AJD95" s="276"/>
      <c r="AJE95" s="276"/>
      <c r="AJF95" s="276"/>
      <c r="AJG95" s="276"/>
      <c r="AJH95" s="276"/>
      <c r="AJI95" s="276"/>
      <c r="AJJ95" s="276"/>
      <c r="AJK95" s="276"/>
      <c r="AJL95" s="276"/>
      <c r="AJM95" s="276"/>
      <c r="AJN95" s="276"/>
      <c r="AJO95" s="276"/>
      <c r="AJP95" s="276"/>
      <c r="AJQ95" s="276"/>
      <c r="AJR95" s="276"/>
      <c r="AJS95" s="276"/>
      <c r="AJT95" s="276"/>
      <c r="AJU95" s="276"/>
      <c r="AJV95" s="276"/>
      <c r="AJW95" s="276"/>
      <c r="AJX95" s="276"/>
      <c r="AJY95" s="276"/>
      <c r="AJZ95" s="276"/>
      <c r="AKA95" s="276"/>
      <c r="AKB95" s="276"/>
      <c r="AKC95" s="276"/>
      <c r="AKD95" s="276"/>
      <c r="AKE95" s="276"/>
      <c r="AKF95" s="276"/>
      <c r="AKG95" s="276"/>
      <c r="AKH95" s="276"/>
      <c r="AKI95" s="276"/>
      <c r="AKJ95" s="276"/>
      <c r="AKK95" s="276"/>
      <c r="AKL95" s="276"/>
      <c r="AKM95" s="276"/>
      <c r="AKN95" s="276"/>
      <c r="AKO95" s="276"/>
      <c r="AKP95" s="276"/>
      <c r="AKQ95" s="276"/>
      <c r="AKR95" s="276"/>
      <c r="AKS95" s="276"/>
      <c r="AKT95" s="276"/>
      <c r="AKU95" s="276"/>
      <c r="AKV95" s="276"/>
      <c r="AKW95" s="276"/>
      <c r="AKX95" s="276"/>
      <c r="AKY95" s="276"/>
      <c r="AKZ95" s="276"/>
      <c r="ALA95" s="276"/>
      <c r="ALB95" s="276"/>
      <c r="ALC95" s="276"/>
      <c r="ALD95" s="276"/>
      <c r="ALE95" s="276"/>
      <c r="ALF95" s="276"/>
      <c r="ALG95" s="276"/>
      <c r="ALH95" s="276"/>
      <c r="ALI95" s="276"/>
      <c r="ALJ95" s="276"/>
      <c r="ALK95" s="276"/>
      <c r="ALL95" s="276"/>
      <c r="ALM95" s="276"/>
      <c r="ALN95" s="276"/>
      <c r="ALO95" s="276"/>
      <c r="ALP95" s="276"/>
      <c r="ALQ95" s="276"/>
      <c r="ALR95" s="276"/>
      <c r="ALS95" s="276"/>
      <c r="ALT95" s="276"/>
      <c r="ALU95" s="276"/>
      <c r="ALV95" s="276"/>
      <c r="ALW95" s="276"/>
      <c r="ALX95" s="276"/>
      <c r="ALY95" s="276"/>
      <c r="ALZ95" s="276"/>
      <c r="AMA95" s="276"/>
      <c r="AMB95" s="276"/>
      <c r="AMC95" s="276"/>
      <c r="AMD95" s="276"/>
      <c r="AME95" s="276"/>
      <c r="AMF95" s="276"/>
      <c r="AMG95" s="276"/>
      <c r="AMH95" s="276"/>
      <c r="AMI95" s="276"/>
      <c r="AMJ95" s="276"/>
      <c r="AMK95" s="276"/>
      <c r="AML95" s="276"/>
      <c r="AMM95" s="276"/>
      <c r="AMN95" s="276"/>
      <c r="AMO95" s="276"/>
      <c r="AMP95" s="276"/>
      <c r="AMQ95" s="276"/>
      <c r="AMR95" s="276"/>
      <c r="AMS95" s="276"/>
      <c r="AMT95" s="276"/>
      <c r="AMU95" s="276"/>
      <c r="AMV95" s="276"/>
      <c r="AMW95" s="276"/>
      <c r="AMX95" s="276"/>
      <c r="AMY95" s="276"/>
      <c r="AMZ95" s="276"/>
      <c r="ANA95" s="276"/>
      <c r="ANB95" s="276"/>
      <c r="ANC95" s="276"/>
      <c r="AND95" s="276"/>
      <c r="ANE95" s="276"/>
      <c r="ANF95" s="276"/>
      <c r="ANG95" s="276"/>
      <c r="ANH95" s="276"/>
      <c r="ANI95" s="276"/>
      <c r="ANJ95" s="276"/>
      <c r="ANK95" s="276"/>
      <c r="ANL95" s="276"/>
      <c r="ANM95" s="276"/>
      <c r="ANN95" s="276"/>
      <c r="ANO95" s="276"/>
      <c r="ANP95" s="276"/>
      <c r="ANQ95" s="276"/>
      <c r="ANR95" s="276"/>
      <c r="ANS95" s="276"/>
      <c r="ANT95" s="276"/>
      <c r="ANU95" s="276"/>
      <c r="ANV95" s="276"/>
      <c r="ANW95" s="276"/>
      <c r="ANX95" s="276"/>
      <c r="ANY95" s="276"/>
      <c r="ANZ95" s="276"/>
      <c r="AOA95" s="276"/>
      <c r="AOB95" s="276"/>
      <c r="AOC95" s="276"/>
      <c r="AOD95" s="276"/>
      <c r="AOE95" s="276"/>
      <c r="AOF95" s="276"/>
      <c r="AOG95" s="276"/>
      <c r="AOH95" s="276"/>
      <c r="AOI95" s="276"/>
      <c r="AOJ95" s="276"/>
      <c r="AOK95" s="276"/>
      <c r="AOL95" s="276"/>
      <c r="AOM95" s="276"/>
      <c r="AON95" s="276"/>
      <c r="AOO95" s="276"/>
      <c r="AOP95" s="276"/>
      <c r="AOQ95" s="276"/>
      <c r="AOR95" s="276"/>
      <c r="AOS95" s="276"/>
      <c r="AOT95" s="276"/>
      <c r="AOU95" s="276"/>
      <c r="AOV95" s="276"/>
      <c r="AOW95" s="276"/>
      <c r="AOX95" s="276"/>
      <c r="AOY95" s="276"/>
      <c r="AOZ95" s="276"/>
      <c r="APA95" s="276"/>
      <c r="APB95" s="276"/>
      <c r="APC95" s="276"/>
      <c r="APD95" s="276"/>
      <c r="APE95" s="276"/>
      <c r="APF95" s="276"/>
      <c r="APG95" s="276"/>
      <c r="APH95" s="276"/>
      <c r="API95" s="276"/>
      <c r="APJ95" s="276"/>
      <c r="APK95" s="276"/>
      <c r="APL95" s="276"/>
      <c r="APM95" s="276"/>
      <c r="APN95" s="276"/>
      <c r="APO95" s="276"/>
      <c r="APP95" s="276"/>
      <c r="APQ95" s="276"/>
      <c r="APR95" s="276"/>
      <c r="APS95" s="276"/>
      <c r="APT95" s="276"/>
      <c r="APU95" s="276"/>
      <c r="APV95" s="276"/>
      <c r="APW95" s="276"/>
      <c r="APX95" s="276"/>
      <c r="APY95" s="276"/>
      <c r="APZ95" s="276"/>
      <c r="AQA95" s="276"/>
      <c r="AQB95" s="276"/>
      <c r="AQC95" s="276"/>
      <c r="AQD95" s="276"/>
      <c r="AQE95" s="276"/>
      <c r="AQF95" s="276"/>
      <c r="AQG95" s="276"/>
      <c r="AQH95" s="276"/>
      <c r="AQI95" s="276"/>
      <c r="AQJ95" s="276"/>
      <c r="AQK95" s="276"/>
      <c r="AQL95" s="276"/>
      <c r="AQM95" s="276"/>
      <c r="AQN95" s="276"/>
      <c r="AQO95" s="276"/>
      <c r="AQP95" s="276"/>
      <c r="AQQ95" s="276"/>
      <c r="AQR95" s="276"/>
      <c r="AQS95" s="276"/>
      <c r="AQT95" s="276"/>
      <c r="AQU95" s="276"/>
      <c r="AQV95" s="276"/>
      <c r="AQW95" s="276"/>
      <c r="AQX95" s="276"/>
      <c r="AQY95" s="276"/>
      <c r="AQZ95" s="276"/>
      <c r="ARA95" s="276"/>
      <c r="ARB95" s="276"/>
      <c r="ARC95" s="276"/>
      <c r="ARD95" s="276"/>
      <c r="ARE95" s="276"/>
      <c r="ARF95" s="276"/>
      <c r="ARG95" s="276"/>
      <c r="ARH95" s="276"/>
      <c r="ARI95" s="276"/>
      <c r="ARJ95" s="276"/>
      <c r="ARK95" s="276"/>
      <c r="ARL95" s="276"/>
      <c r="ARM95" s="276"/>
      <c r="ARN95" s="276"/>
      <c r="ARO95" s="276"/>
      <c r="ARP95" s="276"/>
      <c r="ARQ95" s="276"/>
      <c r="ARR95" s="276"/>
      <c r="ARS95" s="276"/>
      <c r="ART95" s="276"/>
      <c r="ARU95" s="276"/>
      <c r="ARV95" s="276"/>
      <c r="ARW95" s="276"/>
      <c r="ARX95" s="276"/>
      <c r="ARY95" s="276"/>
      <c r="ARZ95" s="276"/>
      <c r="ASA95" s="276"/>
      <c r="ASB95" s="276"/>
      <c r="ASC95" s="276"/>
      <c r="ASD95" s="276"/>
      <c r="ASE95" s="276"/>
      <c r="ASF95" s="276"/>
      <c r="ASG95" s="276"/>
      <c r="ASH95" s="276"/>
      <c r="ASI95" s="276"/>
      <c r="ASJ95" s="276"/>
      <c r="ASK95" s="276"/>
      <c r="ASL95" s="276"/>
      <c r="ASM95" s="276"/>
      <c r="ASN95" s="276"/>
      <c r="ASO95" s="276"/>
      <c r="ASP95" s="276"/>
      <c r="ASQ95" s="276"/>
      <c r="ASR95" s="276"/>
      <c r="ASS95" s="276"/>
      <c r="AST95" s="276"/>
      <c r="ASU95" s="276"/>
      <c r="ASV95" s="276"/>
      <c r="ASW95" s="276"/>
      <c r="ASX95" s="276"/>
      <c r="ASY95" s="276"/>
      <c r="ASZ95" s="276"/>
      <c r="ATA95" s="276"/>
      <c r="ATB95" s="276"/>
      <c r="ATC95" s="276"/>
      <c r="ATD95" s="276"/>
      <c r="ATE95" s="276"/>
      <c r="ATF95" s="276"/>
      <c r="ATG95" s="276"/>
      <c r="ATH95" s="276"/>
      <c r="ATI95" s="276"/>
      <c r="ATJ95" s="276"/>
      <c r="ATK95" s="276"/>
      <c r="ATL95" s="276"/>
      <c r="ATM95" s="276"/>
      <c r="ATN95" s="276"/>
      <c r="ATO95" s="276"/>
      <c r="ATP95" s="276"/>
      <c r="ATQ95" s="276"/>
      <c r="ATR95" s="276"/>
      <c r="ATS95" s="276"/>
      <c r="ATT95" s="276"/>
      <c r="ATU95" s="276"/>
      <c r="ATV95" s="276"/>
      <c r="ATW95" s="276"/>
      <c r="ATX95" s="276"/>
      <c r="ATY95" s="276"/>
      <c r="ATZ95" s="276"/>
      <c r="AUA95" s="276"/>
      <c r="AUB95" s="276"/>
      <c r="AUC95" s="276"/>
      <c r="AUD95" s="276"/>
      <c r="AUE95" s="276"/>
      <c r="AUF95" s="276"/>
      <c r="AUG95" s="276"/>
      <c r="AUH95" s="276"/>
      <c r="AUI95" s="276"/>
      <c r="AUJ95" s="276"/>
      <c r="AUK95" s="276"/>
      <c r="AUL95" s="276"/>
      <c r="AUM95" s="276"/>
      <c r="AUN95" s="276"/>
      <c r="AUO95" s="276"/>
      <c r="AUP95" s="276"/>
      <c r="AUQ95" s="276"/>
      <c r="AUR95" s="276"/>
      <c r="AUS95" s="276"/>
      <c r="AUT95" s="276"/>
      <c r="AUU95" s="276"/>
      <c r="AUV95" s="276"/>
      <c r="AUW95" s="276"/>
      <c r="AUX95" s="276"/>
      <c r="AUY95" s="276"/>
      <c r="AUZ95" s="276"/>
      <c r="AVA95" s="276"/>
      <c r="AVB95" s="276"/>
      <c r="AVC95" s="276"/>
      <c r="AVD95" s="276"/>
      <c r="AVE95" s="276"/>
      <c r="AVF95" s="276"/>
      <c r="AVG95" s="276"/>
      <c r="AVH95" s="276"/>
      <c r="AVI95" s="276"/>
      <c r="AVJ95" s="276"/>
      <c r="AVK95" s="276"/>
      <c r="AVL95" s="276"/>
      <c r="AVM95" s="276"/>
      <c r="AVN95" s="276"/>
      <c r="AVO95" s="276"/>
      <c r="AVP95" s="276"/>
      <c r="AVQ95" s="276"/>
      <c r="AVR95" s="276"/>
      <c r="AVS95" s="276"/>
      <c r="AVT95" s="276"/>
      <c r="AVU95" s="276"/>
      <c r="AVV95" s="276"/>
      <c r="AVW95" s="276"/>
      <c r="AVX95" s="276"/>
      <c r="AVY95" s="276"/>
      <c r="AVZ95" s="276"/>
      <c r="AWA95" s="276"/>
      <c r="AWB95" s="276"/>
      <c r="AWC95" s="276"/>
      <c r="AWD95" s="276"/>
      <c r="AWE95" s="276"/>
      <c r="AWF95" s="276"/>
      <c r="AWG95" s="276"/>
      <c r="AWH95" s="276"/>
      <c r="AWI95" s="276"/>
      <c r="AWJ95" s="276"/>
      <c r="AWK95" s="276"/>
      <c r="AWL95" s="276"/>
      <c r="AWM95" s="276"/>
      <c r="AWN95" s="276"/>
      <c r="AWO95" s="276"/>
      <c r="AWP95" s="276"/>
      <c r="AWQ95" s="276"/>
      <c r="AWR95" s="276"/>
      <c r="AWS95" s="276"/>
      <c r="AWT95" s="276"/>
      <c r="AWU95" s="276"/>
      <c r="AWV95" s="276"/>
      <c r="AWW95" s="276"/>
      <c r="AWX95" s="276"/>
      <c r="AWY95" s="276"/>
      <c r="AWZ95" s="276"/>
      <c r="AXA95" s="276"/>
      <c r="AXB95" s="276"/>
      <c r="AXC95" s="276"/>
      <c r="AXD95" s="276"/>
      <c r="AXE95" s="276"/>
      <c r="AXF95" s="276"/>
      <c r="AXG95" s="276"/>
      <c r="AXH95" s="276"/>
      <c r="AXI95" s="276"/>
      <c r="AXJ95" s="276"/>
      <c r="AXK95" s="276"/>
      <c r="AXL95" s="276"/>
      <c r="AXM95" s="276"/>
      <c r="AXN95" s="276"/>
      <c r="AXO95" s="276"/>
      <c r="AXP95" s="276"/>
      <c r="AXQ95" s="276"/>
      <c r="AXR95" s="276"/>
      <c r="AXS95" s="276"/>
      <c r="AXT95" s="276"/>
      <c r="AXU95" s="276"/>
      <c r="AXV95" s="276"/>
      <c r="AXW95" s="276"/>
      <c r="AXX95" s="276"/>
      <c r="AXY95" s="276"/>
      <c r="AXZ95" s="276"/>
      <c r="AYA95" s="276"/>
      <c r="AYB95" s="276"/>
      <c r="AYC95" s="276"/>
      <c r="AYD95" s="276"/>
      <c r="AYE95" s="276"/>
      <c r="AYF95" s="276"/>
      <c r="AYG95" s="276"/>
      <c r="AYH95" s="276"/>
      <c r="AYI95" s="276"/>
      <c r="AYJ95" s="276"/>
      <c r="AYK95" s="276"/>
      <c r="AYL95" s="276"/>
      <c r="AYM95" s="276"/>
      <c r="AYN95" s="276"/>
      <c r="AYO95" s="276"/>
      <c r="AYP95" s="276"/>
      <c r="AYQ95" s="276"/>
      <c r="AYR95" s="276"/>
      <c r="AYS95" s="276"/>
      <c r="AYT95" s="276"/>
      <c r="AYU95" s="276"/>
      <c r="AYV95" s="276"/>
      <c r="AYW95" s="276"/>
      <c r="AYX95" s="276"/>
      <c r="AYY95" s="276"/>
      <c r="AYZ95" s="276"/>
      <c r="AZA95" s="276"/>
      <c r="AZB95" s="276"/>
      <c r="AZC95" s="276"/>
      <c r="AZD95" s="276"/>
      <c r="AZE95" s="276"/>
      <c r="AZF95" s="276"/>
      <c r="AZG95" s="276"/>
      <c r="AZH95" s="276"/>
      <c r="AZI95" s="276"/>
      <c r="AZJ95" s="276"/>
      <c r="AZK95" s="276"/>
      <c r="AZL95" s="276"/>
      <c r="AZM95" s="276"/>
      <c r="AZN95" s="276"/>
      <c r="AZO95" s="276"/>
      <c r="AZP95" s="276"/>
      <c r="AZQ95" s="276"/>
      <c r="AZR95" s="276"/>
      <c r="AZS95" s="276"/>
      <c r="AZT95" s="276"/>
      <c r="AZU95" s="276"/>
      <c r="AZV95" s="276"/>
      <c r="AZW95" s="276"/>
      <c r="AZX95" s="276"/>
      <c r="AZY95" s="276"/>
      <c r="AZZ95" s="276"/>
      <c r="BAA95" s="276"/>
      <c r="BAB95" s="276"/>
      <c r="BAC95" s="276"/>
      <c r="BAD95" s="276"/>
      <c r="BAE95" s="276"/>
      <c r="BAF95" s="276"/>
      <c r="BAG95" s="276"/>
      <c r="BAH95" s="276"/>
      <c r="BAI95" s="276"/>
      <c r="BAJ95" s="276"/>
      <c r="BAK95" s="276"/>
      <c r="BAL95" s="276"/>
      <c r="BAM95" s="276"/>
      <c r="BAN95" s="276"/>
      <c r="BAO95" s="276"/>
      <c r="BAP95" s="276"/>
      <c r="BAQ95" s="276"/>
      <c r="BAR95" s="276"/>
      <c r="BAS95" s="276"/>
      <c r="BAT95" s="276"/>
      <c r="BAU95" s="276"/>
      <c r="BAV95" s="276"/>
      <c r="BAW95" s="276"/>
      <c r="BAX95" s="276"/>
      <c r="BAY95" s="276"/>
      <c r="BAZ95" s="276"/>
      <c r="BBA95" s="276"/>
      <c r="BBB95" s="276"/>
      <c r="BBC95" s="276"/>
      <c r="BBD95" s="276"/>
      <c r="BBE95" s="276"/>
      <c r="BBF95" s="276"/>
      <c r="BBG95" s="276"/>
      <c r="BBH95" s="276"/>
      <c r="BBI95" s="276"/>
      <c r="BBJ95" s="276"/>
      <c r="BBK95" s="276"/>
      <c r="BBL95" s="276"/>
      <c r="BBM95" s="276"/>
      <c r="BBN95" s="276"/>
      <c r="BBO95" s="276"/>
      <c r="BBP95" s="276"/>
      <c r="BBQ95" s="276"/>
      <c r="BBR95" s="276"/>
      <c r="BBS95" s="276"/>
      <c r="BBT95" s="276"/>
      <c r="BBU95" s="276"/>
      <c r="BBV95" s="276"/>
      <c r="BBW95" s="276"/>
      <c r="BBX95" s="276"/>
      <c r="BBY95" s="276"/>
      <c r="BBZ95" s="276"/>
      <c r="BCA95" s="276"/>
      <c r="BCB95" s="276"/>
      <c r="BCC95" s="276"/>
      <c r="BCD95" s="276"/>
      <c r="BCE95" s="276"/>
      <c r="BCF95" s="276"/>
      <c r="BCG95" s="276"/>
      <c r="BCH95" s="276"/>
      <c r="BCI95" s="276"/>
      <c r="BCJ95" s="276"/>
      <c r="BCK95" s="276"/>
      <c r="BCL95" s="276"/>
      <c r="BCM95" s="276"/>
      <c r="BCN95" s="276"/>
      <c r="BCO95" s="276"/>
      <c r="BCP95" s="276"/>
      <c r="BCQ95" s="276"/>
      <c r="BCR95" s="276"/>
      <c r="BCS95" s="276"/>
      <c r="BCT95" s="276"/>
      <c r="BCU95" s="276"/>
      <c r="BCV95" s="276"/>
      <c r="BCW95" s="276"/>
      <c r="BCX95" s="276"/>
      <c r="BCY95" s="276"/>
      <c r="BCZ95" s="276"/>
      <c r="BDA95" s="276"/>
      <c r="BDB95" s="276"/>
      <c r="BDC95" s="276"/>
      <c r="BDD95" s="276"/>
      <c r="BDE95" s="276"/>
      <c r="BDF95" s="276"/>
      <c r="BDG95" s="276"/>
      <c r="BDH95" s="276"/>
      <c r="BDI95" s="276"/>
      <c r="BDJ95" s="276"/>
      <c r="BDK95" s="276"/>
      <c r="BDL95" s="276"/>
      <c r="BDM95" s="276"/>
      <c r="BDN95" s="276"/>
      <c r="BDO95" s="276"/>
      <c r="BDP95" s="276"/>
      <c r="BDQ95" s="276"/>
      <c r="BDR95" s="276"/>
      <c r="BDS95" s="276"/>
      <c r="BDT95" s="276"/>
      <c r="BDU95" s="276"/>
      <c r="BDV95" s="276"/>
      <c r="BDW95" s="276"/>
      <c r="BDX95" s="276"/>
      <c r="BDY95" s="276"/>
      <c r="BDZ95" s="276"/>
      <c r="BEA95" s="276"/>
      <c r="BEB95" s="276"/>
      <c r="BEC95" s="276"/>
      <c r="BED95" s="276"/>
      <c r="BEE95" s="276"/>
      <c r="BEF95" s="276"/>
      <c r="BEG95" s="276"/>
      <c r="BEH95" s="276"/>
      <c r="BEI95" s="276"/>
      <c r="BEJ95" s="276"/>
      <c r="BEK95" s="276"/>
      <c r="BEL95" s="276"/>
      <c r="BEM95" s="276"/>
      <c r="BEN95" s="276"/>
      <c r="BEO95" s="276"/>
      <c r="BEP95" s="276"/>
      <c r="BEQ95" s="276"/>
      <c r="BER95" s="276"/>
      <c r="BES95" s="276"/>
      <c r="BET95" s="276"/>
      <c r="BEU95" s="276"/>
      <c r="BEV95" s="276"/>
      <c r="BEW95" s="276"/>
      <c r="BEX95" s="276"/>
      <c r="BEY95" s="276"/>
      <c r="BEZ95" s="276"/>
      <c r="BFA95" s="276"/>
      <c r="BFB95" s="276"/>
      <c r="BFC95" s="276"/>
      <c r="BFD95" s="276"/>
      <c r="BFE95" s="276"/>
      <c r="BFF95" s="276"/>
      <c r="BFG95" s="276"/>
      <c r="BFH95" s="276"/>
      <c r="BFI95" s="276"/>
      <c r="BFJ95" s="276"/>
      <c r="BFK95" s="276"/>
      <c r="BFL95" s="276"/>
      <c r="BFM95" s="276"/>
      <c r="BFN95" s="276"/>
      <c r="BFO95" s="276"/>
      <c r="BFP95" s="276"/>
      <c r="BFQ95" s="276"/>
      <c r="BFR95" s="276"/>
      <c r="BFS95" s="276"/>
      <c r="BFT95" s="276"/>
      <c r="BFU95" s="276"/>
      <c r="BFV95" s="276"/>
      <c r="BFW95" s="276"/>
      <c r="BFX95" s="276"/>
      <c r="BFY95" s="276"/>
      <c r="BFZ95" s="276"/>
      <c r="BGA95" s="276"/>
      <c r="BGB95" s="276"/>
      <c r="BGC95" s="276"/>
      <c r="BGD95" s="276"/>
      <c r="BGE95" s="276"/>
      <c r="BGF95" s="276"/>
      <c r="BGG95" s="276"/>
      <c r="BGH95" s="276"/>
      <c r="BGI95" s="276"/>
      <c r="BGJ95" s="276"/>
      <c r="BGK95" s="276"/>
      <c r="BGL95" s="276"/>
      <c r="BGM95" s="276"/>
      <c r="BGN95" s="276"/>
      <c r="BGO95" s="276"/>
      <c r="BGP95" s="276"/>
      <c r="BGQ95" s="276"/>
      <c r="BGR95" s="276"/>
      <c r="BGS95" s="276"/>
      <c r="BGT95" s="276"/>
      <c r="BGU95" s="276"/>
      <c r="BGV95" s="276"/>
      <c r="BGW95" s="276"/>
      <c r="BGX95" s="276"/>
      <c r="BGY95" s="276"/>
      <c r="BGZ95" s="276"/>
      <c r="BHA95" s="276"/>
      <c r="BHB95" s="276"/>
      <c r="BHC95" s="276"/>
      <c r="BHD95" s="276"/>
      <c r="BHE95" s="276"/>
      <c r="BHF95" s="276"/>
      <c r="BHG95" s="276"/>
      <c r="BHH95" s="276"/>
      <c r="BHI95" s="276"/>
      <c r="BHJ95" s="276"/>
      <c r="BHK95" s="276"/>
      <c r="BHL95" s="276"/>
      <c r="BHM95" s="276"/>
      <c r="BHN95" s="276"/>
      <c r="BHO95" s="276"/>
      <c r="BHP95" s="276"/>
      <c r="BHQ95" s="276"/>
      <c r="BHR95" s="276"/>
      <c r="BHS95" s="276"/>
      <c r="BHT95" s="276"/>
      <c r="BHU95" s="276"/>
      <c r="BHV95" s="276"/>
      <c r="BHW95" s="276"/>
      <c r="BHX95" s="276"/>
      <c r="BHY95" s="276"/>
      <c r="BHZ95" s="276"/>
      <c r="BIA95" s="276"/>
      <c r="BIB95" s="276"/>
      <c r="BIC95" s="276"/>
      <c r="BID95" s="276"/>
      <c r="BIE95" s="276"/>
      <c r="BIF95" s="276"/>
      <c r="BIG95" s="276"/>
      <c r="BIH95" s="276"/>
      <c r="BII95" s="276"/>
      <c r="BIJ95" s="276"/>
      <c r="BIK95" s="276"/>
      <c r="BIL95" s="276"/>
      <c r="BIM95" s="276"/>
      <c r="BIN95" s="276"/>
      <c r="BIO95" s="276"/>
      <c r="BIP95" s="276"/>
      <c r="BIQ95" s="276"/>
      <c r="BIR95" s="276"/>
      <c r="BIS95" s="276"/>
      <c r="BIT95" s="276"/>
      <c r="BIU95" s="276"/>
      <c r="BIV95" s="276"/>
      <c r="BIW95" s="276"/>
      <c r="BIX95" s="276"/>
      <c r="BIY95" s="276"/>
      <c r="BIZ95" s="276"/>
      <c r="BJA95" s="276"/>
      <c r="BJB95" s="276"/>
      <c r="BJC95" s="276"/>
      <c r="BJD95" s="276"/>
      <c r="BJE95" s="276"/>
      <c r="BJF95" s="276"/>
      <c r="BJG95" s="276"/>
      <c r="BJH95" s="276"/>
      <c r="BJI95" s="276"/>
      <c r="BJJ95" s="276"/>
      <c r="BJK95" s="276"/>
      <c r="BJL95" s="276"/>
      <c r="BJM95" s="276"/>
      <c r="BJN95" s="276"/>
      <c r="BJO95" s="276"/>
      <c r="BJP95" s="276"/>
      <c r="BJQ95" s="276"/>
      <c r="BJR95" s="276"/>
      <c r="BJS95" s="276"/>
      <c r="BJT95" s="276"/>
      <c r="BJU95" s="276"/>
      <c r="BJV95" s="276"/>
      <c r="BJW95" s="276"/>
      <c r="BJX95" s="276"/>
      <c r="BJY95" s="276"/>
      <c r="BJZ95" s="276"/>
      <c r="BKA95" s="276"/>
      <c r="BKB95" s="276"/>
      <c r="BKC95" s="276"/>
      <c r="BKD95" s="276"/>
      <c r="BKE95" s="276"/>
      <c r="BKF95" s="276"/>
      <c r="BKG95" s="276"/>
      <c r="BKH95" s="276"/>
      <c r="BKI95" s="276"/>
      <c r="BKJ95" s="276"/>
      <c r="BKK95" s="276"/>
      <c r="BKL95" s="276"/>
      <c r="BKM95" s="276"/>
      <c r="BKN95" s="276"/>
      <c r="BKO95" s="276"/>
      <c r="BKP95" s="276"/>
      <c r="BKQ95" s="276"/>
      <c r="BKR95" s="276"/>
      <c r="BKS95" s="276"/>
      <c r="BKT95" s="276"/>
      <c r="BKU95" s="276"/>
      <c r="BKV95" s="276"/>
      <c r="BKW95" s="276"/>
      <c r="BKX95" s="276"/>
      <c r="BKY95" s="276"/>
      <c r="BKZ95" s="276"/>
      <c r="BLA95" s="276"/>
      <c r="BLB95" s="276"/>
      <c r="BLC95" s="276"/>
      <c r="BLD95" s="276"/>
      <c r="BLE95" s="276"/>
      <c r="BLF95" s="276"/>
      <c r="BLG95" s="276"/>
      <c r="BLH95" s="276"/>
      <c r="BLI95" s="276"/>
      <c r="BLJ95" s="276"/>
      <c r="BLK95" s="276"/>
      <c r="BLL95" s="276"/>
      <c r="BLM95" s="276"/>
      <c r="BLN95" s="276"/>
      <c r="BLO95" s="276"/>
      <c r="BLP95" s="276"/>
      <c r="BLQ95" s="276"/>
      <c r="BLR95" s="276"/>
      <c r="BLS95" s="276"/>
      <c r="BLT95" s="276"/>
      <c r="BLU95" s="276"/>
      <c r="BLV95" s="276"/>
      <c r="BLW95" s="276"/>
      <c r="BLX95" s="276"/>
      <c r="BLY95" s="276"/>
      <c r="BLZ95" s="276"/>
      <c r="BMA95" s="276"/>
      <c r="BMB95" s="276"/>
      <c r="BMC95" s="276"/>
      <c r="BMD95" s="276"/>
      <c r="BME95" s="276"/>
      <c r="BMF95" s="276"/>
      <c r="BMG95" s="276"/>
      <c r="BMH95" s="276"/>
      <c r="BMI95" s="276"/>
      <c r="BMJ95" s="276"/>
      <c r="BMK95" s="276"/>
      <c r="BML95" s="276"/>
      <c r="BMM95" s="276"/>
      <c r="BMN95" s="276"/>
      <c r="BMO95" s="276"/>
      <c r="BMP95" s="276"/>
      <c r="BMQ95" s="276"/>
      <c r="BMR95" s="276"/>
      <c r="BMS95" s="276"/>
      <c r="BMT95" s="276"/>
      <c r="BMU95" s="276"/>
      <c r="BMV95" s="276"/>
      <c r="BMW95" s="276"/>
      <c r="BMX95" s="276"/>
      <c r="BMY95" s="276"/>
      <c r="BMZ95" s="276"/>
      <c r="BNA95" s="276"/>
      <c r="BNB95" s="276"/>
      <c r="BNC95" s="276"/>
      <c r="BND95" s="276"/>
      <c r="BNE95" s="276"/>
      <c r="BNF95" s="276"/>
      <c r="BNG95" s="276"/>
      <c r="BNH95" s="276"/>
      <c r="BNI95" s="276"/>
      <c r="BNJ95" s="276"/>
      <c r="BNK95" s="276"/>
      <c r="BNL95" s="276"/>
      <c r="BNM95" s="276"/>
      <c r="BNN95" s="276"/>
      <c r="BNO95" s="276"/>
      <c r="BNP95" s="276"/>
      <c r="BNQ95" s="276"/>
      <c r="BNR95" s="276"/>
      <c r="BNS95" s="276"/>
      <c r="BNT95" s="276"/>
      <c r="BNU95" s="276"/>
      <c r="BNV95" s="276"/>
      <c r="BNW95" s="276"/>
      <c r="BNX95" s="276"/>
      <c r="BNY95" s="276"/>
      <c r="BNZ95" s="276"/>
      <c r="BOA95" s="276"/>
      <c r="BOB95" s="276"/>
      <c r="BOC95" s="276"/>
      <c r="BOD95" s="276"/>
      <c r="BOE95" s="276"/>
      <c r="BOF95" s="276"/>
      <c r="BOG95" s="276"/>
      <c r="BOH95" s="276"/>
      <c r="BOI95" s="276"/>
      <c r="BOJ95" s="276"/>
      <c r="BOK95" s="276"/>
      <c r="BOL95" s="276"/>
      <c r="BOM95" s="276"/>
      <c r="BON95" s="276"/>
      <c r="BOO95" s="276"/>
      <c r="BOP95" s="276"/>
      <c r="BOQ95" s="276"/>
      <c r="BOR95" s="276"/>
      <c r="BOS95" s="276"/>
      <c r="BOT95" s="276"/>
      <c r="BOU95" s="276"/>
      <c r="BOV95" s="276"/>
      <c r="BOW95" s="276"/>
      <c r="BOX95" s="276"/>
      <c r="BOY95" s="276"/>
      <c r="BOZ95" s="276"/>
      <c r="BPA95" s="276"/>
      <c r="BPB95" s="276"/>
      <c r="BPC95" s="276"/>
      <c r="BPD95" s="276"/>
      <c r="BPE95" s="276"/>
      <c r="BPF95" s="276"/>
      <c r="BPG95" s="276"/>
      <c r="BPH95" s="276"/>
      <c r="BPI95" s="276"/>
      <c r="BPJ95" s="276"/>
      <c r="BPK95" s="276"/>
      <c r="BPL95" s="276"/>
      <c r="BPM95" s="276"/>
      <c r="BPN95" s="276"/>
      <c r="BPO95" s="276"/>
      <c r="BPP95" s="276"/>
      <c r="BPQ95" s="276"/>
      <c r="BPR95" s="276"/>
      <c r="BPS95" s="276"/>
      <c r="BPT95" s="276"/>
      <c r="BPU95" s="276"/>
      <c r="BPV95" s="276"/>
      <c r="BPW95" s="276"/>
      <c r="BPX95" s="276"/>
      <c r="BPY95" s="276"/>
      <c r="BPZ95" s="276"/>
      <c r="BQA95" s="276"/>
      <c r="BQB95" s="276"/>
      <c r="BQC95" s="276"/>
      <c r="BQD95" s="276"/>
      <c r="BQE95" s="276"/>
      <c r="BQF95" s="276"/>
      <c r="BQG95" s="276"/>
      <c r="BQH95" s="276"/>
      <c r="BQI95" s="276"/>
      <c r="BQJ95" s="276"/>
      <c r="BQK95" s="276"/>
      <c r="BQL95" s="276"/>
      <c r="BQM95" s="276"/>
      <c r="BQN95" s="276"/>
      <c r="BQO95" s="276"/>
      <c r="BQP95" s="276"/>
      <c r="BQQ95" s="276"/>
      <c r="BQR95" s="276"/>
      <c r="BQS95" s="276"/>
      <c r="BQT95" s="276"/>
      <c r="BQU95" s="276"/>
      <c r="BQV95" s="276"/>
      <c r="BQW95" s="276"/>
      <c r="BQX95" s="276"/>
      <c r="BQY95" s="276"/>
      <c r="BQZ95" s="276"/>
      <c r="BRA95" s="276"/>
      <c r="BRB95" s="276"/>
      <c r="BRC95" s="276"/>
      <c r="BRD95" s="276"/>
      <c r="BRE95" s="276"/>
      <c r="BRF95" s="276"/>
      <c r="BRG95" s="276"/>
      <c r="BRH95" s="276"/>
      <c r="BRI95" s="276"/>
      <c r="BRJ95" s="276"/>
      <c r="BRK95" s="276"/>
      <c r="BRL95" s="276"/>
      <c r="BRM95" s="276"/>
      <c r="BRN95" s="276"/>
      <c r="BRO95" s="276"/>
      <c r="BRP95" s="276"/>
      <c r="BRQ95" s="276"/>
      <c r="BRR95" s="276"/>
      <c r="BRS95" s="276"/>
      <c r="BRT95" s="276"/>
      <c r="BRU95" s="276"/>
      <c r="BRV95" s="276"/>
      <c r="BRW95" s="276"/>
      <c r="BRX95" s="276"/>
      <c r="BRY95" s="276"/>
      <c r="BRZ95" s="276"/>
      <c r="BSA95" s="276"/>
      <c r="BSB95" s="276"/>
      <c r="BSC95" s="276"/>
      <c r="BSD95" s="276"/>
      <c r="BSE95" s="276"/>
      <c r="BSF95" s="276"/>
      <c r="BSG95" s="276"/>
      <c r="BSH95" s="276"/>
      <c r="BSI95" s="276"/>
      <c r="BSJ95" s="276"/>
      <c r="BSK95" s="276"/>
      <c r="BSL95" s="276"/>
      <c r="BSM95" s="276"/>
      <c r="BSN95" s="276"/>
      <c r="BSO95" s="276"/>
      <c r="BSP95" s="276"/>
      <c r="BSQ95" s="276"/>
      <c r="BSR95" s="276"/>
      <c r="BSS95" s="276"/>
      <c r="BST95" s="276"/>
      <c r="BSU95" s="276"/>
      <c r="BSV95" s="276"/>
      <c r="BSW95" s="276"/>
      <c r="BSX95" s="276"/>
      <c r="BSY95" s="276"/>
      <c r="BSZ95" s="276"/>
      <c r="BTA95" s="276"/>
      <c r="BTB95" s="276"/>
      <c r="BTC95" s="276"/>
      <c r="BTD95" s="276"/>
      <c r="BTE95" s="276"/>
      <c r="BTF95" s="276"/>
      <c r="BTG95" s="276"/>
      <c r="BTH95" s="276"/>
      <c r="BTI95" s="276"/>
      <c r="BTJ95" s="276"/>
      <c r="BTK95" s="276"/>
      <c r="BTL95" s="276"/>
      <c r="BTM95" s="276"/>
      <c r="BTN95" s="276"/>
      <c r="BTO95" s="276"/>
      <c r="BTP95" s="276"/>
      <c r="BTQ95" s="276"/>
      <c r="BTR95" s="276"/>
      <c r="BTS95" s="276"/>
      <c r="BTT95" s="276"/>
      <c r="BTU95" s="276"/>
      <c r="BTV95" s="276"/>
      <c r="BTW95" s="276"/>
      <c r="BTX95" s="276"/>
      <c r="BTY95" s="276"/>
      <c r="BTZ95" s="276"/>
      <c r="BUA95" s="276"/>
      <c r="BUB95" s="276"/>
      <c r="BUC95" s="276"/>
      <c r="BUD95" s="276"/>
      <c r="BUE95" s="276"/>
      <c r="BUF95" s="276"/>
      <c r="BUG95" s="276"/>
      <c r="BUH95" s="276"/>
      <c r="BUI95" s="276"/>
      <c r="BUJ95" s="276"/>
      <c r="BUK95" s="276"/>
      <c r="BUL95" s="276"/>
      <c r="BUM95" s="276"/>
      <c r="BUN95" s="276"/>
      <c r="BUO95" s="276"/>
      <c r="BUP95" s="276"/>
      <c r="BUQ95" s="276"/>
      <c r="BUR95" s="276"/>
      <c r="BUS95" s="276"/>
      <c r="BUT95" s="276"/>
      <c r="BUU95" s="276"/>
      <c r="BUV95" s="276"/>
      <c r="BUW95" s="276"/>
      <c r="BUX95" s="276"/>
      <c r="BUY95" s="276"/>
      <c r="BUZ95" s="276"/>
      <c r="BVA95" s="276"/>
      <c r="BVB95" s="276"/>
      <c r="BVC95" s="276"/>
      <c r="BVD95" s="276"/>
      <c r="BVE95" s="276"/>
      <c r="BVF95" s="276"/>
      <c r="BVG95" s="276"/>
      <c r="BVH95" s="276"/>
      <c r="BVI95" s="276"/>
      <c r="BVJ95" s="276"/>
      <c r="BVK95" s="276"/>
      <c r="BVL95" s="276"/>
      <c r="BVM95" s="276"/>
      <c r="BVN95" s="276"/>
      <c r="BVO95" s="276"/>
      <c r="BVP95" s="276"/>
      <c r="BVQ95" s="276"/>
      <c r="BVR95" s="276"/>
      <c r="BVS95" s="276"/>
      <c r="BVT95" s="276"/>
      <c r="BVU95" s="276"/>
      <c r="BVV95" s="276"/>
      <c r="BVW95" s="276"/>
      <c r="BVX95" s="276"/>
      <c r="BVY95" s="276"/>
      <c r="BVZ95" s="276"/>
      <c r="BWA95" s="276"/>
      <c r="BWB95" s="276"/>
      <c r="BWC95" s="276"/>
      <c r="BWD95" s="276"/>
      <c r="BWE95" s="276"/>
      <c r="BWF95" s="276"/>
      <c r="BWG95" s="276"/>
      <c r="BWH95" s="276"/>
      <c r="BWI95" s="276"/>
      <c r="BWJ95" s="276"/>
      <c r="BWK95" s="276"/>
      <c r="BWL95" s="276"/>
      <c r="BWM95" s="276"/>
      <c r="BWN95" s="276"/>
      <c r="BWO95" s="276"/>
      <c r="BWP95" s="276"/>
      <c r="BWQ95" s="276"/>
      <c r="BWR95" s="276"/>
      <c r="BWS95" s="276"/>
      <c r="BWT95" s="276"/>
      <c r="BWU95" s="276"/>
      <c r="BWV95" s="276"/>
      <c r="BWW95" s="276"/>
      <c r="BWX95" s="276"/>
      <c r="BWY95" s="276"/>
      <c r="BWZ95" s="276"/>
      <c r="BXA95" s="276"/>
      <c r="BXB95" s="276"/>
      <c r="BXC95" s="276"/>
      <c r="BXD95" s="276"/>
      <c r="BXE95" s="276"/>
      <c r="BXF95" s="276"/>
      <c r="BXG95" s="276"/>
      <c r="BXH95" s="276"/>
      <c r="BXI95" s="276"/>
      <c r="BXJ95" s="276"/>
      <c r="BXK95" s="276"/>
      <c r="BXL95" s="276"/>
      <c r="BXM95" s="276"/>
      <c r="BXN95" s="276"/>
      <c r="BXO95" s="276"/>
      <c r="BXP95" s="276"/>
      <c r="BXQ95" s="276"/>
      <c r="BXR95" s="276"/>
      <c r="BXS95" s="276"/>
      <c r="BXT95" s="276"/>
      <c r="BXU95" s="276"/>
      <c r="BXV95" s="276"/>
      <c r="BXW95" s="276"/>
      <c r="BXX95" s="276"/>
      <c r="BXY95" s="276"/>
      <c r="BXZ95" s="276"/>
      <c r="BYA95" s="276"/>
      <c r="BYB95" s="276"/>
      <c r="BYC95" s="276"/>
      <c r="BYD95" s="276"/>
      <c r="BYE95" s="276"/>
      <c r="BYF95" s="276"/>
      <c r="BYG95" s="276"/>
      <c r="BYH95" s="276"/>
      <c r="BYI95" s="276"/>
      <c r="BYJ95" s="276"/>
      <c r="BYK95" s="276"/>
      <c r="BYL95" s="276"/>
      <c r="BYM95" s="276"/>
      <c r="BYN95" s="276"/>
      <c r="BYO95" s="276"/>
      <c r="BYP95" s="276"/>
      <c r="BYQ95" s="276"/>
      <c r="BYR95" s="276"/>
      <c r="BYS95" s="276"/>
      <c r="BYT95" s="276"/>
      <c r="BYU95" s="276"/>
      <c r="BYV95" s="276"/>
      <c r="BYW95" s="276"/>
      <c r="BYX95" s="276"/>
      <c r="BYY95" s="276"/>
      <c r="BYZ95" s="276"/>
      <c r="BZA95" s="276"/>
      <c r="BZB95" s="276"/>
      <c r="BZC95" s="276"/>
      <c r="BZD95" s="276"/>
      <c r="BZE95" s="276"/>
      <c r="BZF95" s="276"/>
      <c r="BZG95" s="276"/>
      <c r="BZH95" s="276"/>
      <c r="BZI95" s="276"/>
      <c r="BZJ95" s="276"/>
      <c r="BZK95" s="276"/>
      <c r="BZL95" s="276"/>
      <c r="BZM95" s="276"/>
      <c r="BZN95" s="276"/>
      <c r="BZO95" s="276"/>
      <c r="BZP95" s="276"/>
      <c r="BZQ95" s="276"/>
      <c r="BZR95" s="276"/>
      <c r="BZS95" s="276"/>
      <c r="BZT95" s="276"/>
      <c r="BZU95" s="276"/>
      <c r="BZV95" s="276"/>
      <c r="BZW95" s="276"/>
      <c r="BZX95" s="276"/>
      <c r="BZY95" s="276"/>
      <c r="BZZ95" s="276"/>
      <c r="CAA95" s="276"/>
      <c r="CAB95" s="276"/>
      <c r="CAC95" s="276"/>
      <c r="CAD95" s="276"/>
      <c r="CAE95" s="276"/>
      <c r="CAF95" s="276"/>
      <c r="CAG95" s="276"/>
      <c r="CAH95" s="276"/>
      <c r="CAI95" s="276"/>
      <c r="CAJ95" s="276"/>
      <c r="CAK95" s="276"/>
      <c r="CAL95" s="276"/>
      <c r="CAM95" s="276"/>
      <c r="CAN95" s="276"/>
      <c r="CAO95" s="276"/>
      <c r="CAP95" s="276"/>
      <c r="CAQ95" s="276"/>
      <c r="CAR95" s="276"/>
      <c r="CAS95" s="276"/>
      <c r="CAT95" s="276"/>
      <c r="CAU95" s="276"/>
      <c r="CAV95" s="276"/>
      <c r="CAW95" s="276"/>
      <c r="CAX95" s="276"/>
      <c r="CAY95" s="276"/>
      <c r="CAZ95" s="276"/>
      <c r="CBA95" s="276"/>
      <c r="CBB95" s="276"/>
      <c r="CBC95" s="276"/>
      <c r="CBD95" s="276"/>
      <c r="CBE95" s="276"/>
      <c r="CBF95" s="276"/>
      <c r="CBG95" s="276"/>
      <c r="CBH95" s="276"/>
      <c r="CBI95" s="276"/>
      <c r="CBJ95" s="276"/>
      <c r="CBK95" s="276"/>
      <c r="CBL95" s="276"/>
      <c r="CBM95" s="276"/>
      <c r="CBN95" s="276"/>
      <c r="CBO95" s="276"/>
      <c r="CBP95" s="276"/>
      <c r="CBQ95" s="276"/>
      <c r="CBR95" s="276"/>
      <c r="CBS95" s="276"/>
      <c r="CBT95" s="276"/>
      <c r="CBU95" s="276"/>
      <c r="CBV95" s="276"/>
      <c r="CBW95" s="276"/>
      <c r="CBX95" s="276"/>
      <c r="CBY95" s="276"/>
      <c r="CBZ95" s="276"/>
      <c r="CCA95" s="276"/>
      <c r="CCB95" s="276"/>
      <c r="CCC95" s="276"/>
      <c r="CCD95" s="276"/>
      <c r="CCE95" s="276"/>
      <c r="CCF95" s="276"/>
      <c r="CCG95" s="276"/>
      <c r="CCH95" s="276"/>
      <c r="CCI95" s="276"/>
      <c r="CCJ95" s="276"/>
      <c r="CCK95" s="276"/>
      <c r="CCL95" s="276"/>
      <c r="CCM95" s="276"/>
      <c r="CCN95" s="276"/>
      <c r="CCO95" s="276"/>
      <c r="CCP95" s="276"/>
      <c r="CCQ95" s="276"/>
      <c r="CCR95" s="276"/>
      <c r="CCS95" s="276"/>
      <c r="CCT95" s="276"/>
      <c r="CCU95" s="276"/>
      <c r="CCV95" s="276"/>
      <c r="CCW95" s="276"/>
      <c r="CCX95" s="276"/>
      <c r="CCY95" s="276"/>
      <c r="CCZ95" s="276"/>
      <c r="CDA95" s="276"/>
      <c r="CDB95" s="276"/>
      <c r="CDC95" s="276"/>
      <c r="CDD95" s="276"/>
      <c r="CDE95" s="276"/>
      <c r="CDF95" s="276"/>
      <c r="CDG95" s="276"/>
      <c r="CDH95" s="276"/>
      <c r="CDI95" s="276"/>
      <c r="CDJ95" s="276"/>
      <c r="CDK95" s="276"/>
      <c r="CDL95" s="276"/>
      <c r="CDM95" s="276"/>
      <c r="CDN95" s="276"/>
      <c r="CDO95" s="276"/>
      <c r="CDP95" s="276"/>
      <c r="CDQ95" s="276"/>
      <c r="CDR95" s="276"/>
      <c r="CDS95" s="276"/>
      <c r="CDT95" s="276"/>
      <c r="CDU95" s="276"/>
      <c r="CDV95" s="276"/>
      <c r="CDW95" s="276"/>
      <c r="CDX95" s="276"/>
      <c r="CDY95" s="276"/>
      <c r="CDZ95" s="276"/>
      <c r="CEA95" s="276"/>
      <c r="CEB95" s="276"/>
      <c r="CEC95" s="276"/>
      <c r="CED95" s="276"/>
      <c r="CEE95" s="276"/>
      <c r="CEF95" s="276"/>
      <c r="CEG95" s="276"/>
      <c r="CEH95" s="276"/>
      <c r="CEI95" s="276"/>
      <c r="CEJ95" s="276"/>
      <c r="CEK95" s="276"/>
      <c r="CEL95" s="276"/>
      <c r="CEM95" s="276"/>
      <c r="CEN95" s="276"/>
      <c r="CEO95" s="276"/>
      <c r="CEP95" s="276"/>
      <c r="CEQ95" s="276"/>
      <c r="CER95" s="276"/>
      <c r="CES95" s="276"/>
      <c r="CET95" s="276"/>
      <c r="CEU95" s="276"/>
      <c r="CEV95" s="276"/>
      <c r="CEW95" s="276"/>
      <c r="CEX95" s="276"/>
      <c r="CEY95" s="276"/>
      <c r="CEZ95" s="276"/>
      <c r="CFA95" s="276"/>
      <c r="CFB95" s="276"/>
      <c r="CFC95" s="276"/>
      <c r="CFD95" s="276"/>
      <c r="CFE95" s="276"/>
      <c r="CFF95" s="276"/>
      <c r="CFG95" s="276"/>
      <c r="CFH95" s="276"/>
      <c r="CFI95" s="276"/>
      <c r="CFJ95" s="276"/>
      <c r="CFK95" s="276"/>
      <c r="CFL95" s="276"/>
      <c r="CFM95" s="276"/>
      <c r="CFN95" s="276"/>
      <c r="CFO95" s="276"/>
      <c r="CFP95" s="276"/>
      <c r="CFQ95" s="276"/>
      <c r="CFR95" s="276"/>
      <c r="CFS95" s="276"/>
      <c r="CFT95" s="276"/>
      <c r="CFU95" s="276"/>
      <c r="CFV95" s="276"/>
      <c r="CFW95" s="276"/>
      <c r="CFX95" s="276"/>
      <c r="CFY95" s="276"/>
      <c r="CFZ95" s="276"/>
      <c r="CGA95" s="276"/>
      <c r="CGB95" s="276"/>
      <c r="CGC95" s="276"/>
      <c r="CGD95" s="276"/>
      <c r="CGE95" s="276"/>
      <c r="CGF95" s="276"/>
      <c r="CGG95" s="276"/>
      <c r="CGH95" s="276"/>
      <c r="CGI95" s="276"/>
      <c r="CGJ95" s="276"/>
      <c r="CGK95" s="276"/>
      <c r="CGL95" s="276"/>
      <c r="CGM95" s="276"/>
      <c r="CGN95" s="276"/>
      <c r="CGO95" s="276"/>
      <c r="CGP95" s="276"/>
      <c r="CGQ95" s="276"/>
      <c r="CGR95" s="276"/>
      <c r="CGS95" s="276"/>
      <c r="CGT95" s="276"/>
      <c r="CGU95" s="276"/>
      <c r="CGV95" s="276"/>
      <c r="CGW95" s="276"/>
      <c r="CGX95" s="276"/>
      <c r="CGY95" s="276"/>
      <c r="CGZ95" s="276"/>
      <c r="CHA95" s="276"/>
      <c r="CHB95" s="276"/>
      <c r="CHC95" s="276"/>
      <c r="CHD95" s="276"/>
      <c r="CHE95" s="276"/>
      <c r="CHF95" s="276"/>
      <c r="CHG95" s="276"/>
      <c r="CHH95" s="276"/>
      <c r="CHI95" s="276"/>
      <c r="CHJ95" s="276"/>
      <c r="CHK95" s="276"/>
      <c r="CHL95" s="276"/>
      <c r="CHM95" s="276"/>
      <c r="CHN95" s="276"/>
      <c r="CHO95" s="276"/>
      <c r="CHP95" s="276"/>
      <c r="CHQ95" s="276"/>
      <c r="CHR95" s="276"/>
      <c r="CHS95" s="276"/>
      <c r="CHT95" s="276"/>
      <c r="CHU95" s="276"/>
      <c r="CHV95" s="276"/>
      <c r="CHW95" s="276"/>
      <c r="CHX95" s="276"/>
      <c r="CHY95" s="276"/>
      <c r="CHZ95" s="276"/>
      <c r="CIA95" s="276"/>
      <c r="CIB95" s="276"/>
      <c r="CIC95" s="276"/>
      <c r="CID95" s="276"/>
      <c r="CIE95" s="276"/>
      <c r="CIF95" s="276"/>
      <c r="CIG95" s="276"/>
      <c r="CIH95" s="276"/>
      <c r="CII95" s="276"/>
      <c r="CIJ95" s="276"/>
      <c r="CIK95" s="276"/>
      <c r="CIL95" s="276"/>
      <c r="CIM95" s="276"/>
      <c r="CIN95" s="276"/>
      <c r="CIO95" s="276"/>
      <c r="CIP95" s="276"/>
      <c r="CIQ95" s="276"/>
      <c r="CIR95" s="276"/>
      <c r="CIS95" s="276"/>
      <c r="CIT95" s="276"/>
      <c r="CIU95" s="276"/>
      <c r="CIV95" s="276"/>
      <c r="CIW95" s="276"/>
      <c r="CIX95" s="276"/>
      <c r="CIY95" s="276"/>
      <c r="CIZ95" s="276"/>
      <c r="CJA95" s="276"/>
      <c r="CJB95" s="276"/>
      <c r="CJC95" s="276"/>
      <c r="CJD95" s="276"/>
      <c r="CJE95" s="276"/>
      <c r="CJF95" s="276"/>
      <c r="CJG95" s="276"/>
      <c r="CJH95" s="276"/>
      <c r="CJI95" s="276"/>
      <c r="CJJ95" s="276"/>
      <c r="CJK95" s="276"/>
      <c r="CJL95" s="276"/>
      <c r="CJM95" s="276"/>
      <c r="CJN95" s="276"/>
      <c r="CJO95" s="276"/>
      <c r="CJP95" s="276"/>
      <c r="CJQ95" s="276"/>
      <c r="CJR95" s="276"/>
      <c r="CJS95" s="276"/>
      <c r="CJT95" s="276"/>
      <c r="CJU95" s="276"/>
      <c r="CJV95" s="276"/>
      <c r="CJW95" s="276"/>
      <c r="CJX95" s="276"/>
      <c r="CJY95" s="276"/>
      <c r="CJZ95" s="276"/>
      <c r="CKA95" s="276"/>
      <c r="CKB95" s="276"/>
      <c r="CKC95" s="276"/>
      <c r="CKD95" s="276"/>
      <c r="CKE95" s="276"/>
      <c r="CKF95" s="276"/>
      <c r="CKG95" s="276"/>
      <c r="CKH95" s="276"/>
      <c r="CKI95" s="276"/>
      <c r="CKJ95" s="276"/>
      <c r="CKK95" s="276"/>
      <c r="CKL95" s="276"/>
      <c r="CKM95" s="276"/>
      <c r="CKN95" s="276"/>
      <c r="CKO95" s="276"/>
      <c r="CKP95" s="276"/>
      <c r="CKQ95" s="276"/>
      <c r="CKR95" s="276"/>
      <c r="CKS95" s="276"/>
      <c r="CKT95" s="276"/>
      <c r="CKU95" s="276"/>
      <c r="CKV95" s="276"/>
      <c r="CKW95" s="276"/>
      <c r="CKX95" s="276"/>
      <c r="CKY95" s="276"/>
      <c r="CKZ95" s="276"/>
      <c r="CLA95" s="276"/>
      <c r="CLB95" s="276"/>
      <c r="CLC95" s="276"/>
      <c r="CLD95" s="276"/>
      <c r="CLE95" s="276"/>
      <c r="CLF95" s="276"/>
      <c r="CLG95" s="276"/>
      <c r="CLH95" s="276"/>
      <c r="CLI95" s="276"/>
      <c r="CLJ95" s="276"/>
      <c r="CLK95" s="276"/>
      <c r="CLL95" s="276"/>
      <c r="CLM95" s="276"/>
      <c r="CLN95" s="276"/>
      <c r="CLO95" s="276"/>
      <c r="CLP95" s="276"/>
      <c r="CLQ95" s="276"/>
      <c r="CLR95" s="276"/>
      <c r="CLS95" s="276"/>
      <c r="CLT95" s="276"/>
      <c r="CLU95" s="276"/>
      <c r="CLV95" s="276"/>
      <c r="CLW95" s="276"/>
      <c r="CLX95" s="276"/>
      <c r="CLY95" s="276"/>
      <c r="CLZ95" s="276"/>
      <c r="CMA95" s="276"/>
      <c r="CMB95" s="276"/>
      <c r="CMC95" s="276"/>
      <c r="CMD95" s="276"/>
      <c r="CME95" s="276"/>
      <c r="CMF95" s="276"/>
      <c r="CMG95" s="276"/>
      <c r="CMH95" s="276"/>
      <c r="CMI95" s="276"/>
      <c r="CMJ95" s="276"/>
      <c r="CMK95" s="276"/>
      <c r="CML95" s="276"/>
      <c r="CMM95" s="276"/>
      <c r="CMN95" s="276"/>
      <c r="CMO95" s="276"/>
      <c r="CMP95" s="276"/>
      <c r="CMQ95" s="276"/>
      <c r="CMR95" s="276"/>
      <c r="CMS95" s="276"/>
      <c r="CMT95" s="276"/>
      <c r="CMU95" s="276"/>
      <c r="CMV95" s="276"/>
      <c r="CMW95" s="276"/>
      <c r="CMX95" s="276"/>
      <c r="CMY95" s="276"/>
      <c r="CMZ95" s="276"/>
      <c r="CNA95" s="276"/>
      <c r="CNB95" s="276"/>
      <c r="CNC95" s="276"/>
      <c r="CND95" s="276"/>
      <c r="CNE95" s="276"/>
      <c r="CNF95" s="276"/>
      <c r="CNG95" s="276"/>
      <c r="CNH95" s="276"/>
      <c r="CNI95" s="276"/>
      <c r="CNJ95" s="276"/>
      <c r="CNK95" s="276"/>
      <c r="CNL95" s="276"/>
      <c r="CNM95" s="276"/>
      <c r="CNN95" s="276"/>
      <c r="CNO95" s="276"/>
      <c r="CNP95" s="276"/>
      <c r="CNQ95" s="276"/>
      <c r="CNR95" s="276"/>
      <c r="CNS95" s="276"/>
      <c r="CNT95" s="276"/>
      <c r="CNU95" s="276"/>
      <c r="CNV95" s="276"/>
      <c r="CNW95" s="276"/>
      <c r="CNX95" s="276"/>
      <c r="CNY95" s="276"/>
      <c r="CNZ95" s="276"/>
      <c r="COA95" s="276"/>
      <c r="COB95" s="276"/>
      <c r="COC95" s="276"/>
      <c r="COD95" s="276"/>
      <c r="COE95" s="276"/>
      <c r="COF95" s="276"/>
      <c r="COG95" s="276"/>
      <c r="COH95" s="276"/>
      <c r="COI95" s="276"/>
      <c r="COJ95" s="276"/>
      <c r="COK95" s="276"/>
      <c r="COL95" s="276"/>
      <c r="COM95" s="276"/>
      <c r="CON95" s="276"/>
      <c r="COO95" s="276"/>
      <c r="COP95" s="276"/>
      <c r="COQ95" s="276"/>
      <c r="COR95" s="276"/>
      <c r="COS95" s="276"/>
      <c r="COT95" s="276"/>
      <c r="COU95" s="276"/>
      <c r="COV95" s="276"/>
      <c r="COW95" s="276"/>
      <c r="COX95" s="276"/>
      <c r="COY95" s="276"/>
      <c r="COZ95" s="276"/>
      <c r="CPA95" s="276"/>
      <c r="CPB95" s="276"/>
      <c r="CPC95" s="276"/>
      <c r="CPD95" s="276"/>
      <c r="CPE95" s="276"/>
      <c r="CPF95" s="276"/>
      <c r="CPG95" s="276"/>
      <c r="CPH95" s="276"/>
      <c r="CPI95" s="276"/>
      <c r="CPJ95" s="276"/>
      <c r="CPK95" s="276"/>
      <c r="CPL95" s="276"/>
      <c r="CPM95" s="276"/>
      <c r="CPN95" s="276"/>
      <c r="CPO95" s="276"/>
      <c r="CPP95" s="276"/>
      <c r="CPQ95" s="276"/>
      <c r="CPR95" s="276"/>
      <c r="CPS95" s="276"/>
      <c r="CPT95" s="276"/>
      <c r="CPU95" s="276"/>
      <c r="CPV95" s="276"/>
      <c r="CPW95" s="276"/>
      <c r="CPX95" s="276"/>
      <c r="CPY95" s="276"/>
      <c r="CPZ95" s="276"/>
      <c r="CQA95" s="276"/>
      <c r="CQB95" s="276"/>
      <c r="CQC95" s="276"/>
      <c r="CQD95" s="276"/>
      <c r="CQE95" s="276"/>
      <c r="CQF95" s="276"/>
      <c r="CQG95" s="276"/>
      <c r="CQH95" s="276"/>
      <c r="CQI95" s="276"/>
      <c r="CQJ95" s="276"/>
      <c r="CQK95" s="276"/>
      <c r="CQL95" s="276"/>
      <c r="CQM95" s="276"/>
      <c r="CQN95" s="276"/>
      <c r="CQO95" s="276"/>
      <c r="CQP95" s="276"/>
      <c r="CQQ95" s="276"/>
      <c r="CQR95" s="276"/>
      <c r="CQS95" s="276"/>
      <c r="CQT95" s="276"/>
      <c r="CQU95" s="276"/>
      <c r="CQV95" s="276"/>
      <c r="CQW95" s="276"/>
      <c r="CQX95" s="276"/>
      <c r="CQY95" s="276"/>
      <c r="CQZ95" s="276"/>
      <c r="CRA95" s="276"/>
      <c r="CRB95" s="276"/>
      <c r="CRC95" s="276"/>
      <c r="CRD95" s="276"/>
      <c r="CRE95" s="276"/>
      <c r="CRF95" s="276"/>
      <c r="CRG95" s="276"/>
      <c r="CRH95" s="276"/>
      <c r="CRI95" s="276"/>
      <c r="CRJ95" s="276"/>
      <c r="CRK95" s="276"/>
      <c r="CRL95" s="276"/>
      <c r="CRM95" s="276"/>
      <c r="CRN95" s="276"/>
      <c r="CRO95" s="276"/>
      <c r="CRP95" s="276"/>
      <c r="CRQ95" s="276"/>
      <c r="CRR95" s="276"/>
      <c r="CRS95" s="276"/>
      <c r="CRT95" s="276"/>
      <c r="CRU95" s="276"/>
      <c r="CRV95" s="276"/>
      <c r="CRW95" s="276"/>
      <c r="CRX95" s="276"/>
      <c r="CRY95" s="276"/>
      <c r="CRZ95" s="276"/>
      <c r="CSA95" s="276"/>
      <c r="CSB95" s="276"/>
      <c r="CSC95" s="276"/>
      <c r="CSD95" s="276"/>
      <c r="CSE95" s="276"/>
      <c r="CSF95" s="276"/>
      <c r="CSG95" s="276"/>
      <c r="CSH95" s="276"/>
      <c r="CSI95" s="276"/>
      <c r="CSJ95" s="276"/>
      <c r="CSK95" s="276"/>
      <c r="CSL95" s="276"/>
      <c r="CSM95" s="276"/>
      <c r="CSN95" s="276"/>
      <c r="CSO95" s="276"/>
      <c r="CSP95" s="276"/>
      <c r="CSQ95" s="276"/>
      <c r="CSR95" s="276"/>
      <c r="CSS95" s="276"/>
      <c r="CST95" s="276"/>
      <c r="CSU95" s="276"/>
      <c r="CSV95" s="276"/>
      <c r="CSW95" s="276"/>
      <c r="CSX95" s="276"/>
      <c r="CSY95" s="276"/>
      <c r="CSZ95" s="276"/>
      <c r="CTA95" s="276"/>
      <c r="CTB95" s="276"/>
      <c r="CTC95" s="276"/>
      <c r="CTD95" s="276"/>
      <c r="CTE95" s="276"/>
      <c r="CTF95" s="276"/>
      <c r="CTG95" s="276"/>
      <c r="CTH95" s="276"/>
      <c r="CTI95" s="276"/>
      <c r="CTJ95" s="276"/>
      <c r="CTK95" s="276"/>
      <c r="CTL95" s="276"/>
      <c r="CTM95" s="276"/>
      <c r="CTN95" s="276"/>
      <c r="CTO95" s="276"/>
      <c r="CTP95" s="276"/>
      <c r="CTQ95" s="276"/>
      <c r="CTR95" s="276"/>
      <c r="CTS95" s="276"/>
      <c r="CTT95" s="276"/>
      <c r="CTU95" s="276"/>
      <c r="CTV95" s="276"/>
      <c r="CTW95" s="276"/>
      <c r="CTX95" s="276"/>
      <c r="CTY95" s="276"/>
      <c r="CTZ95" s="276"/>
      <c r="CUA95" s="276"/>
      <c r="CUB95" s="276"/>
      <c r="CUC95" s="276"/>
      <c r="CUD95" s="276"/>
      <c r="CUE95" s="276"/>
      <c r="CUF95" s="276"/>
      <c r="CUG95" s="276"/>
      <c r="CUH95" s="276"/>
      <c r="CUI95" s="276"/>
      <c r="CUJ95" s="276"/>
      <c r="CUK95" s="276"/>
      <c r="CUL95" s="276"/>
      <c r="CUM95" s="276"/>
      <c r="CUN95" s="276"/>
      <c r="CUO95" s="276"/>
      <c r="CUP95" s="276"/>
      <c r="CUQ95" s="276"/>
      <c r="CUR95" s="276"/>
      <c r="CUS95" s="276"/>
      <c r="CUT95" s="276"/>
      <c r="CUU95" s="276"/>
      <c r="CUV95" s="276"/>
      <c r="CUW95" s="276"/>
      <c r="CUX95" s="276"/>
      <c r="CUY95" s="276"/>
      <c r="CUZ95" s="276"/>
      <c r="CVA95" s="276"/>
      <c r="CVB95" s="276"/>
      <c r="CVC95" s="276"/>
      <c r="CVD95" s="276"/>
      <c r="CVE95" s="276"/>
      <c r="CVF95" s="276"/>
      <c r="CVG95" s="276"/>
      <c r="CVH95" s="276"/>
      <c r="CVI95" s="276"/>
      <c r="CVJ95" s="276"/>
      <c r="CVK95" s="276"/>
      <c r="CVL95" s="276"/>
      <c r="CVM95" s="276"/>
      <c r="CVN95" s="276"/>
      <c r="CVO95" s="276"/>
      <c r="CVP95" s="276"/>
      <c r="CVQ95" s="276"/>
      <c r="CVR95" s="276"/>
      <c r="CVS95" s="276"/>
      <c r="CVT95" s="276"/>
      <c r="CVU95" s="276"/>
      <c r="CVV95" s="276"/>
      <c r="CVW95" s="276"/>
      <c r="CVX95" s="276"/>
      <c r="CVY95" s="276"/>
      <c r="CVZ95" s="276"/>
      <c r="CWA95" s="276"/>
      <c r="CWB95" s="276"/>
      <c r="CWC95" s="276"/>
      <c r="CWD95" s="276"/>
      <c r="CWE95" s="276"/>
      <c r="CWF95" s="276"/>
      <c r="CWG95" s="276"/>
      <c r="CWH95" s="276"/>
      <c r="CWI95" s="276"/>
      <c r="CWJ95" s="276"/>
      <c r="CWK95" s="276"/>
      <c r="CWL95" s="276"/>
      <c r="CWM95" s="276"/>
      <c r="CWN95" s="276"/>
      <c r="CWO95" s="276"/>
      <c r="CWP95" s="276"/>
      <c r="CWQ95" s="276"/>
      <c r="CWR95" s="276"/>
      <c r="CWS95" s="276"/>
      <c r="CWT95" s="276"/>
      <c r="CWU95" s="276"/>
      <c r="CWV95" s="276"/>
      <c r="CWW95" s="276"/>
      <c r="CWX95" s="276"/>
      <c r="CWY95" s="276"/>
      <c r="CWZ95" s="276"/>
      <c r="CXA95" s="276"/>
      <c r="CXB95" s="276"/>
      <c r="CXC95" s="276"/>
      <c r="CXD95" s="276"/>
      <c r="CXE95" s="276"/>
      <c r="CXF95" s="276"/>
      <c r="CXG95" s="276"/>
      <c r="CXH95" s="276"/>
      <c r="CXI95" s="276"/>
      <c r="CXJ95" s="276"/>
      <c r="CXK95" s="276"/>
      <c r="CXL95" s="276"/>
      <c r="CXM95" s="276"/>
      <c r="CXN95" s="276"/>
      <c r="CXO95" s="276"/>
      <c r="CXP95" s="276"/>
      <c r="CXQ95" s="276"/>
      <c r="CXR95" s="276"/>
      <c r="CXS95" s="276"/>
      <c r="CXT95" s="276"/>
      <c r="CXU95" s="276"/>
      <c r="CXV95" s="276"/>
      <c r="CXW95" s="276"/>
      <c r="CXX95" s="276"/>
      <c r="CXY95" s="276"/>
      <c r="CXZ95" s="276"/>
      <c r="CYA95" s="276"/>
      <c r="CYB95" s="276"/>
      <c r="CYC95" s="276"/>
      <c r="CYD95" s="276"/>
      <c r="CYE95" s="276"/>
      <c r="CYF95" s="276"/>
      <c r="CYG95" s="276"/>
      <c r="CYH95" s="276"/>
      <c r="CYI95" s="276"/>
      <c r="CYJ95" s="276"/>
      <c r="CYK95" s="276"/>
      <c r="CYL95" s="276"/>
      <c r="CYM95" s="276"/>
      <c r="CYN95" s="276"/>
      <c r="CYO95" s="276"/>
      <c r="CYP95" s="276"/>
      <c r="CYQ95" s="276"/>
      <c r="CYR95" s="276"/>
      <c r="CYS95" s="276"/>
      <c r="CYT95" s="276"/>
      <c r="CYU95" s="276"/>
      <c r="CYV95" s="276"/>
      <c r="CYW95" s="276"/>
      <c r="CYX95" s="276"/>
      <c r="CYY95" s="276"/>
      <c r="CYZ95" s="276"/>
      <c r="CZA95" s="276"/>
      <c r="CZB95" s="276"/>
      <c r="CZC95" s="276"/>
      <c r="CZD95" s="276"/>
      <c r="CZE95" s="276"/>
      <c r="CZF95" s="276"/>
      <c r="CZG95" s="276"/>
      <c r="CZH95" s="276"/>
      <c r="CZI95" s="276"/>
      <c r="CZJ95" s="276"/>
      <c r="CZK95" s="276"/>
      <c r="CZL95" s="276"/>
      <c r="CZM95" s="276"/>
      <c r="CZN95" s="276"/>
      <c r="CZO95" s="276"/>
      <c r="CZP95" s="276"/>
      <c r="CZQ95" s="276"/>
      <c r="CZR95" s="276"/>
      <c r="CZS95" s="276"/>
      <c r="CZT95" s="276"/>
      <c r="CZU95" s="276"/>
      <c r="CZV95" s="276"/>
      <c r="CZW95" s="276"/>
      <c r="CZX95" s="276"/>
      <c r="CZY95" s="276"/>
      <c r="CZZ95" s="276"/>
      <c r="DAA95" s="276"/>
      <c r="DAB95" s="276"/>
      <c r="DAC95" s="276"/>
      <c r="DAD95" s="276"/>
      <c r="DAE95" s="276"/>
      <c r="DAF95" s="276"/>
      <c r="DAG95" s="276"/>
      <c r="DAH95" s="276"/>
      <c r="DAI95" s="276"/>
      <c r="DAJ95" s="276"/>
      <c r="DAK95" s="276"/>
      <c r="DAL95" s="276"/>
      <c r="DAM95" s="276"/>
      <c r="DAN95" s="276"/>
      <c r="DAO95" s="276"/>
      <c r="DAP95" s="276"/>
      <c r="DAQ95" s="276"/>
      <c r="DAR95" s="276"/>
      <c r="DAS95" s="276"/>
      <c r="DAT95" s="276"/>
      <c r="DAU95" s="276"/>
      <c r="DAV95" s="276"/>
      <c r="DAW95" s="276"/>
      <c r="DAX95" s="276"/>
      <c r="DAY95" s="276"/>
      <c r="DAZ95" s="276"/>
      <c r="DBA95" s="276"/>
      <c r="DBB95" s="276"/>
      <c r="DBC95" s="276"/>
      <c r="DBD95" s="276"/>
      <c r="DBE95" s="276"/>
      <c r="DBF95" s="276"/>
      <c r="DBG95" s="276"/>
      <c r="DBH95" s="276"/>
      <c r="DBI95" s="276"/>
      <c r="DBJ95" s="276"/>
      <c r="DBK95" s="276"/>
      <c r="DBL95" s="276"/>
      <c r="DBM95" s="276"/>
      <c r="DBN95" s="276"/>
      <c r="DBO95" s="276"/>
      <c r="DBP95" s="276"/>
      <c r="DBQ95" s="276"/>
      <c r="DBR95" s="276"/>
      <c r="DBS95" s="276"/>
      <c r="DBT95" s="276"/>
      <c r="DBU95" s="276"/>
      <c r="DBV95" s="276"/>
      <c r="DBW95" s="276"/>
      <c r="DBX95" s="276"/>
      <c r="DBY95" s="276"/>
      <c r="DBZ95" s="276"/>
      <c r="DCA95" s="276"/>
      <c r="DCB95" s="276"/>
      <c r="DCC95" s="276"/>
      <c r="DCD95" s="276"/>
      <c r="DCE95" s="276"/>
      <c r="DCF95" s="276"/>
      <c r="DCG95" s="276"/>
      <c r="DCH95" s="276"/>
      <c r="DCI95" s="276"/>
      <c r="DCJ95" s="276"/>
      <c r="DCK95" s="276"/>
      <c r="DCL95" s="276"/>
      <c r="DCM95" s="276"/>
      <c r="DCN95" s="276"/>
      <c r="DCO95" s="276"/>
      <c r="DCP95" s="276"/>
      <c r="DCQ95" s="276"/>
      <c r="DCR95" s="276"/>
      <c r="DCS95" s="276"/>
      <c r="DCT95" s="276"/>
      <c r="DCU95" s="276"/>
      <c r="DCV95" s="276"/>
      <c r="DCW95" s="276"/>
      <c r="DCX95" s="276"/>
      <c r="DCY95" s="276"/>
      <c r="DCZ95" s="276"/>
      <c r="DDA95" s="276"/>
      <c r="DDB95" s="276"/>
      <c r="DDC95" s="276"/>
      <c r="DDD95" s="276"/>
      <c r="DDE95" s="276"/>
      <c r="DDF95" s="276"/>
      <c r="DDG95" s="276"/>
      <c r="DDH95" s="276"/>
      <c r="DDI95" s="276"/>
      <c r="DDJ95" s="276"/>
      <c r="DDK95" s="276"/>
      <c r="DDL95" s="276"/>
      <c r="DDM95" s="276"/>
      <c r="DDN95" s="276"/>
      <c r="DDO95" s="276"/>
      <c r="DDP95" s="276"/>
      <c r="DDQ95" s="276"/>
      <c r="DDR95" s="276"/>
      <c r="DDS95" s="276"/>
      <c r="DDT95" s="276"/>
      <c r="DDU95" s="276"/>
      <c r="DDV95" s="276"/>
      <c r="DDW95" s="276"/>
      <c r="DDX95" s="276"/>
      <c r="DDY95" s="276"/>
      <c r="DDZ95" s="276"/>
      <c r="DEA95" s="276"/>
      <c r="DEB95" s="276"/>
      <c r="DEC95" s="276"/>
      <c r="DED95" s="276"/>
      <c r="DEE95" s="276"/>
      <c r="DEF95" s="276"/>
      <c r="DEG95" s="276"/>
      <c r="DEH95" s="276"/>
      <c r="DEI95" s="276"/>
      <c r="DEJ95" s="276"/>
      <c r="DEK95" s="276"/>
      <c r="DEL95" s="276"/>
      <c r="DEM95" s="276"/>
      <c r="DEN95" s="276"/>
      <c r="DEO95" s="276"/>
      <c r="DEP95" s="276"/>
      <c r="DEQ95" s="276"/>
      <c r="DER95" s="276"/>
      <c r="DES95" s="276"/>
      <c r="DET95" s="276"/>
      <c r="DEU95" s="276"/>
      <c r="DEV95" s="276"/>
      <c r="DEW95" s="276"/>
      <c r="DEX95" s="276"/>
      <c r="DEY95" s="276"/>
      <c r="DEZ95" s="276"/>
      <c r="DFA95" s="276"/>
      <c r="DFB95" s="276"/>
      <c r="DFC95" s="276"/>
      <c r="DFD95" s="276"/>
      <c r="DFE95" s="276"/>
      <c r="DFF95" s="276"/>
      <c r="DFG95" s="276"/>
      <c r="DFH95" s="276"/>
      <c r="DFI95" s="276"/>
      <c r="DFJ95" s="276"/>
      <c r="DFK95" s="276"/>
      <c r="DFL95" s="276"/>
      <c r="DFM95" s="276"/>
      <c r="DFN95" s="276"/>
      <c r="DFO95" s="276"/>
      <c r="DFP95" s="276"/>
      <c r="DFQ95" s="276"/>
      <c r="DFR95" s="276"/>
      <c r="DFS95" s="276"/>
      <c r="DFT95" s="276"/>
      <c r="DFU95" s="276"/>
      <c r="DFV95" s="276"/>
      <c r="DFW95" s="276"/>
      <c r="DFX95" s="276"/>
      <c r="DFY95" s="276"/>
      <c r="DFZ95" s="276"/>
      <c r="DGA95" s="276"/>
      <c r="DGB95" s="276"/>
      <c r="DGC95" s="276"/>
      <c r="DGD95" s="276"/>
      <c r="DGE95" s="276"/>
      <c r="DGF95" s="276"/>
      <c r="DGG95" s="276"/>
      <c r="DGH95" s="276"/>
      <c r="DGI95" s="276"/>
      <c r="DGJ95" s="276"/>
      <c r="DGK95" s="276"/>
      <c r="DGL95" s="276"/>
      <c r="DGM95" s="276"/>
      <c r="DGN95" s="276"/>
      <c r="DGO95" s="276"/>
      <c r="DGP95" s="276"/>
      <c r="DGQ95" s="276"/>
      <c r="DGR95" s="276"/>
      <c r="DGS95" s="276"/>
      <c r="DGT95" s="276"/>
      <c r="DGU95" s="276"/>
      <c r="DGV95" s="276"/>
      <c r="DGW95" s="276"/>
      <c r="DGX95" s="276"/>
      <c r="DGY95" s="276"/>
      <c r="DGZ95" s="276"/>
      <c r="DHA95" s="276"/>
      <c r="DHB95" s="276"/>
      <c r="DHC95" s="276"/>
      <c r="DHD95" s="276"/>
      <c r="DHE95" s="276"/>
      <c r="DHF95" s="276"/>
      <c r="DHG95" s="276"/>
      <c r="DHH95" s="276"/>
      <c r="DHI95" s="276"/>
      <c r="DHJ95" s="276"/>
      <c r="DHK95" s="276"/>
      <c r="DHL95" s="276"/>
      <c r="DHM95" s="276"/>
      <c r="DHN95" s="276"/>
      <c r="DHO95" s="276"/>
      <c r="DHP95" s="276"/>
      <c r="DHQ95" s="276"/>
      <c r="DHR95" s="276"/>
      <c r="DHS95" s="276"/>
      <c r="DHT95" s="276"/>
      <c r="DHU95" s="276"/>
      <c r="DHV95" s="276"/>
      <c r="DHW95" s="276"/>
      <c r="DHX95" s="276"/>
      <c r="DHY95" s="276"/>
      <c r="DHZ95" s="276"/>
      <c r="DIA95" s="276"/>
      <c r="DIB95" s="276"/>
      <c r="DIC95" s="276"/>
      <c r="DID95" s="276"/>
      <c r="DIE95" s="276"/>
      <c r="DIF95" s="276"/>
      <c r="DIG95" s="276"/>
      <c r="DIH95" s="276"/>
      <c r="DII95" s="276"/>
      <c r="DIJ95" s="276"/>
      <c r="DIK95" s="276"/>
      <c r="DIL95" s="276"/>
      <c r="DIM95" s="276"/>
      <c r="DIN95" s="276"/>
      <c r="DIO95" s="276"/>
      <c r="DIP95" s="276"/>
      <c r="DIQ95" s="276"/>
      <c r="DIR95" s="276"/>
      <c r="DIS95" s="276"/>
      <c r="DIT95" s="276"/>
      <c r="DIU95" s="276"/>
      <c r="DIV95" s="276"/>
      <c r="DIW95" s="276"/>
      <c r="DIX95" s="276"/>
      <c r="DIY95" s="276"/>
      <c r="DIZ95" s="276"/>
      <c r="DJA95" s="276"/>
      <c r="DJB95" s="276"/>
      <c r="DJC95" s="276"/>
      <c r="DJD95" s="276"/>
      <c r="DJE95" s="276"/>
      <c r="DJF95" s="276"/>
      <c r="DJG95" s="276"/>
      <c r="DJH95" s="276"/>
      <c r="DJI95" s="276"/>
      <c r="DJJ95" s="276"/>
      <c r="DJK95" s="276"/>
      <c r="DJL95" s="276"/>
      <c r="DJM95" s="276"/>
      <c r="DJN95" s="276"/>
      <c r="DJO95" s="276"/>
      <c r="DJP95" s="276"/>
      <c r="DJQ95" s="276"/>
      <c r="DJR95" s="276"/>
      <c r="DJS95" s="276"/>
      <c r="DJT95" s="276"/>
      <c r="DJU95" s="276"/>
      <c r="DJV95" s="276"/>
      <c r="DJW95" s="276"/>
      <c r="DJX95" s="276"/>
      <c r="DJY95" s="276"/>
      <c r="DJZ95" s="276"/>
      <c r="DKA95" s="276"/>
      <c r="DKB95" s="276"/>
      <c r="DKC95" s="276"/>
      <c r="DKD95" s="276"/>
      <c r="DKE95" s="276"/>
      <c r="DKF95" s="276"/>
      <c r="DKG95" s="276"/>
      <c r="DKH95" s="276"/>
      <c r="DKI95" s="276"/>
      <c r="DKJ95" s="276"/>
      <c r="DKK95" s="276"/>
      <c r="DKL95" s="276"/>
      <c r="DKM95" s="276"/>
      <c r="DKN95" s="276"/>
      <c r="DKO95" s="276"/>
      <c r="DKP95" s="276"/>
      <c r="DKQ95" s="276"/>
      <c r="DKR95" s="276"/>
      <c r="DKS95" s="276"/>
      <c r="DKT95" s="276"/>
      <c r="DKU95" s="276"/>
      <c r="DKV95" s="276"/>
      <c r="DKW95" s="276"/>
      <c r="DKX95" s="276"/>
      <c r="DKY95" s="276"/>
      <c r="DKZ95" s="276"/>
      <c r="DLA95" s="276"/>
      <c r="DLB95" s="276"/>
      <c r="DLC95" s="276"/>
      <c r="DLD95" s="276"/>
      <c r="DLE95" s="276"/>
      <c r="DLF95" s="276"/>
      <c r="DLG95" s="276"/>
      <c r="DLH95" s="276"/>
      <c r="DLI95" s="276"/>
      <c r="DLJ95" s="276"/>
      <c r="DLK95" s="276"/>
      <c r="DLL95" s="276"/>
      <c r="DLM95" s="276"/>
      <c r="DLN95" s="276"/>
      <c r="DLO95" s="276"/>
      <c r="DLP95" s="276"/>
      <c r="DLQ95" s="276"/>
      <c r="DLR95" s="276"/>
      <c r="DLS95" s="276"/>
      <c r="DLT95" s="276"/>
      <c r="DLU95" s="276"/>
      <c r="DLV95" s="276"/>
      <c r="DLW95" s="276"/>
      <c r="DLX95" s="276"/>
      <c r="DLY95" s="276"/>
      <c r="DLZ95" s="276"/>
      <c r="DMA95" s="276"/>
      <c r="DMB95" s="276"/>
      <c r="DMC95" s="276"/>
      <c r="DMD95" s="276"/>
      <c r="DME95" s="276"/>
      <c r="DMF95" s="276"/>
      <c r="DMG95" s="276"/>
      <c r="DMH95" s="276"/>
      <c r="DMI95" s="276"/>
      <c r="DMJ95" s="276"/>
      <c r="DMK95" s="276"/>
      <c r="DML95" s="276"/>
      <c r="DMM95" s="276"/>
      <c r="DMN95" s="276"/>
      <c r="DMO95" s="276"/>
      <c r="DMP95" s="276"/>
      <c r="DMQ95" s="276"/>
      <c r="DMR95" s="276"/>
      <c r="DMS95" s="276"/>
      <c r="DMT95" s="276"/>
      <c r="DMU95" s="276"/>
      <c r="DMV95" s="276"/>
      <c r="DMW95" s="276"/>
      <c r="DMX95" s="276"/>
      <c r="DMY95" s="276"/>
      <c r="DMZ95" s="276"/>
      <c r="DNA95" s="276"/>
      <c r="DNB95" s="276"/>
      <c r="DNC95" s="276"/>
      <c r="DND95" s="276"/>
      <c r="DNE95" s="276"/>
      <c r="DNF95" s="276"/>
      <c r="DNG95" s="276"/>
      <c r="DNH95" s="276"/>
      <c r="DNI95" s="276"/>
      <c r="DNJ95" s="276"/>
      <c r="DNK95" s="276"/>
      <c r="DNL95" s="276"/>
      <c r="DNM95" s="276"/>
      <c r="DNN95" s="276"/>
      <c r="DNO95" s="276"/>
      <c r="DNP95" s="276"/>
      <c r="DNQ95" s="276"/>
      <c r="DNR95" s="276"/>
      <c r="DNS95" s="276"/>
      <c r="DNT95" s="276"/>
      <c r="DNU95" s="276"/>
      <c r="DNV95" s="276"/>
      <c r="DNW95" s="276"/>
      <c r="DNX95" s="276"/>
      <c r="DNY95" s="276"/>
      <c r="DNZ95" s="276"/>
      <c r="DOA95" s="276"/>
      <c r="DOB95" s="276"/>
      <c r="DOC95" s="276"/>
      <c r="DOD95" s="276"/>
      <c r="DOE95" s="276"/>
      <c r="DOF95" s="276"/>
      <c r="DOG95" s="276"/>
      <c r="DOH95" s="276"/>
      <c r="DOI95" s="276"/>
      <c r="DOJ95" s="276"/>
      <c r="DOK95" s="276"/>
      <c r="DOL95" s="276"/>
      <c r="DOM95" s="276"/>
      <c r="DON95" s="276"/>
      <c r="DOO95" s="276"/>
      <c r="DOP95" s="276"/>
      <c r="DOQ95" s="276"/>
      <c r="DOR95" s="276"/>
      <c r="DOS95" s="276"/>
      <c r="DOT95" s="276"/>
      <c r="DOU95" s="276"/>
      <c r="DOV95" s="276"/>
      <c r="DOW95" s="276"/>
      <c r="DOX95" s="276"/>
      <c r="DOY95" s="276"/>
      <c r="DOZ95" s="276"/>
      <c r="DPA95" s="276"/>
      <c r="DPB95" s="276"/>
      <c r="DPC95" s="276"/>
      <c r="DPD95" s="276"/>
      <c r="DPE95" s="276"/>
      <c r="DPF95" s="276"/>
      <c r="DPG95" s="276"/>
      <c r="DPH95" s="276"/>
      <c r="DPI95" s="276"/>
      <c r="DPJ95" s="276"/>
      <c r="DPK95" s="276"/>
      <c r="DPL95" s="276"/>
      <c r="DPM95" s="276"/>
      <c r="DPN95" s="276"/>
      <c r="DPO95" s="276"/>
      <c r="DPP95" s="276"/>
      <c r="DPQ95" s="276"/>
      <c r="DPR95" s="276"/>
      <c r="DPS95" s="276"/>
      <c r="DPT95" s="276"/>
      <c r="DPU95" s="276"/>
      <c r="DPV95" s="276"/>
      <c r="DPW95" s="276"/>
      <c r="DPX95" s="276"/>
      <c r="DPY95" s="276"/>
      <c r="DPZ95" s="276"/>
      <c r="DQA95" s="276"/>
      <c r="DQB95" s="276"/>
      <c r="DQC95" s="276"/>
      <c r="DQD95" s="276"/>
      <c r="DQE95" s="276"/>
      <c r="DQF95" s="276"/>
      <c r="DQG95" s="276"/>
      <c r="DQH95" s="276"/>
      <c r="DQI95" s="276"/>
      <c r="DQJ95" s="276"/>
      <c r="DQK95" s="276"/>
      <c r="DQL95" s="276"/>
      <c r="DQM95" s="276"/>
      <c r="DQN95" s="276"/>
      <c r="DQO95" s="276"/>
      <c r="DQP95" s="276"/>
      <c r="DQQ95" s="276"/>
      <c r="DQR95" s="276"/>
      <c r="DQS95" s="276"/>
      <c r="DQT95" s="276"/>
      <c r="DQU95" s="276"/>
      <c r="DQV95" s="276"/>
      <c r="DQW95" s="276"/>
      <c r="DQX95" s="276"/>
      <c r="DQY95" s="276"/>
      <c r="DQZ95" s="276"/>
      <c r="DRA95" s="276"/>
      <c r="DRB95" s="276"/>
      <c r="DRC95" s="276"/>
      <c r="DRD95" s="276"/>
      <c r="DRE95" s="276"/>
      <c r="DRF95" s="276"/>
      <c r="DRG95" s="276"/>
      <c r="DRH95" s="276"/>
      <c r="DRI95" s="276"/>
      <c r="DRJ95" s="276"/>
      <c r="DRK95" s="276"/>
      <c r="DRL95" s="276"/>
      <c r="DRM95" s="276"/>
      <c r="DRN95" s="276"/>
      <c r="DRO95" s="276"/>
      <c r="DRP95" s="276"/>
      <c r="DRQ95" s="276"/>
      <c r="DRR95" s="276"/>
      <c r="DRS95" s="276"/>
      <c r="DRT95" s="276"/>
      <c r="DRU95" s="276"/>
      <c r="DRV95" s="276"/>
      <c r="DRW95" s="276"/>
      <c r="DRX95" s="276"/>
      <c r="DRY95" s="276"/>
      <c r="DRZ95" s="276"/>
      <c r="DSA95" s="276"/>
      <c r="DSB95" s="276"/>
      <c r="DSC95" s="276"/>
      <c r="DSD95" s="276"/>
      <c r="DSE95" s="276"/>
      <c r="DSF95" s="276"/>
      <c r="DSG95" s="276"/>
      <c r="DSH95" s="276"/>
      <c r="DSI95" s="276"/>
      <c r="DSJ95" s="276"/>
      <c r="DSK95" s="276"/>
      <c r="DSL95" s="276"/>
      <c r="DSM95" s="276"/>
      <c r="DSN95" s="276"/>
      <c r="DSO95" s="276"/>
      <c r="DSP95" s="276"/>
      <c r="DSQ95" s="276"/>
      <c r="DSR95" s="276"/>
      <c r="DSS95" s="276"/>
      <c r="DST95" s="276"/>
      <c r="DSU95" s="276"/>
      <c r="DSV95" s="276"/>
      <c r="DSW95" s="276"/>
      <c r="DSX95" s="276"/>
      <c r="DSY95" s="276"/>
      <c r="DSZ95" s="276"/>
      <c r="DTA95" s="276"/>
      <c r="DTB95" s="276"/>
      <c r="DTC95" s="276"/>
      <c r="DTD95" s="276"/>
      <c r="DTE95" s="276"/>
      <c r="DTF95" s="276"/>
      <c r="DTG95" s="276"/>
      <c r="DTH95" s="276"/>
      <c r="DTI95" s="276"/>
      <c r="DTJ95" s="276"/>
      <c r="DTK95" s="276"/>
      <c r="DTL95" s="276"/>
      <c r="DTM95" s="276"/>
      <c r="DTN95" s="276"/>
      <c r="DTO95" s="276"/>
      <c r="DTP95" s="276"/>
      <c r="DTQ95" s="276"/>
      <c r="DTR95" s="276"/>
      <c r="DTS95" s="276"/>
      <c r="DTT95" s="276"/>
      <c r="DTU95" s="276"/>
      <c r="DTV95" s="276"/>
      <c r="DTW95" s="276"/>
      <c r="DTX95" s="276"/>
      <c r="DTY95" s="276"/>
      <c r="DTZ95" s="276"/>
      <c r="DUA95" s="276"/>
      <c r="DUB95" s="276"/>
      <c r="DUC95" s="276"/>
      <c r="DUD95" s="276"/>
      <c r="DUE95" s="276"/>
      <c r="DUF95" s="276"/>
      <c r="DUG95" s="276"/>
      <c r="DUH95" s="276"/>
      <c r="DUI95" s="276"/>
      <c r="DUJ95" s="276"/>
      <c r="DUK95" s="276"/>
      <c r="DUL95" s="276"/>
      <c r="DUM95" s="276"/>
      <c r="DUN95" s="276"/>
      <c r="DUO95" s="276"/>
      <c r="DUP95" s="276"/>
      <c r="DUQ95" s="276"/>
      <c r="DUR95" s="276"/>
      <c r="DUS95" s="276"/>
      <c r="DUT95" s="276"/>
      <c r="DUU95" s="276"/>
      <c r="DUV95" s="276"/>
      <c r="DUW95" s="276"/>
      <c r="DUX95" s="276"/>
      <c r="DUY95" s="276"/>
      <c r="DUZ95" s="276"/>
      <c r="DVA95" s="276"/>
      <c r="DVB95" s="276"/>
      <c r="DVC95" s="276"/>
      <c r="DVD95" s="276"/>
      <c r="DVE95" s="276"/>
      <c r="DVF95" s="276"/>
      <c r="DVG95" s="276"/>
      <c r="DVH95" s="276"/>
      <c r="DVI95" s="276"/>
      <c r="DVJ95" s="276"/>
      <c r="DVK95" s="276"/>
      <c r="DVL95" s="276"/>
      <c r="DVM95" s="276"/>
      <c r="DVN95" s="276"/>
      <c r="DVO95" s="276"/>
      <c r="DVP95" s="276"/>
      <c r="DVQ95" s="276"/>
      <c r="DVR95" s="276"/>
      <c r="DVS95" s="276"/>
      <c r="DVT95" s="276"/>
      <c r="DVU95" s="276"/>
      <c r="DVV95" s="276"/>
      <c r="DVW95" s="276"/>
      <c r="DVX95" s="276"/>
      <c r="DVY95" s="276"/>
      <c r="DVZ95" s="276"/>
      <c r="DWA95" s="276"/>
      <c r="DWB95" s="276"/>
      <c r="DWC95" s="276"/>
      <c r="DWD95" s="276"/>
      <c r="DWE95" s="276"/>
      <c r="DWF95" s="276"/>
      <c r="DWG95" s="276"/>
      <c r="DWH95" s="276"/>
      <c r="DWI95" s="276"/>
      <c r="DWJ95" s="276"/>
      <c r="DWK95" s="276"/>
      <c r="DWL95" s="276"/>
      <c r="DWM95" s="276"/>
      <c r="DWN95" s="276"/>
      <c r="DWO95" s="276"/>
      <c r="DWP95" s="276"/>
      <c r="DWQ95" s="276"/>
      <c r="DWR95" s="276"/>
      <c r="DWS95" s="276"/>
      <c r="DWT95" s="276"/>
      <c r="DWU95" s="276"/>
      <c r="DWV95" s="276"/>
      <c r="DWW95" s="276"/>
      <c r="DWX95" s="276"/>
      <c r="DWY95" s="276"/>
      <c r="DWZ95" s="276"/>
      <c r="DXA95" s="276"/>
      <c r="DXB95" s="276"/>
      <c r="DXC95" s="276"/>
      <c r="DXD95" s="276"/>
      <c r="DXE95" s="276"/>
      <c r="DXF95" s="276"/>
      <c r="DXG95" s="276"/>
      <c r="DXH95" s="276"/>
      <c r="DXI95" s="276"/>
      <c r="DXJ95" s="276"/>
      <c r="DXK95" s="276"/>
      <c r="DXL95" s="276"/>
      <c r="DXM95" s="276"/>
      <c r="DXN95" s="276"/>
      <c r="DXO95" s="276"/>
      <c r="DXP95" s="276"/>
      <c r="DXQ95" s="276"/>
      <c r="DXR95" s="276"/>
      <c r="DXS95" s="276"/>
      <c r="DXT95" s="276"/>
      <c r="DXU95" s="276"/>
      <c r="DXV95" s="276"/>
      <c r="DXW95" s="276"/>
      <c r="DXX95" s="276"/>
      <c r="DXY95" s="276"/>
      <c r="DXZ95" s="276"/>
      <c r="DYA95" s="276"/>
      <c r="DYB95" s="276"/>
      <c r="DYC95" s="276"/>
      <c r="DYD95" s="276"/>
      <c r="DYE95" s="276"/>
      <c r="DYF95" s="276"/>
      <c r="DYG95" s="276"/>
      <c r="DYH95" s="276"/>
      <c r="DYI95" s="276"/>
      <c r="DYJ95" s="276"/>
      <c r="DYK95" s="276"/>
      <c r="DYL95" s="276"/>
      <c r="DYM95" s="276"/>
      <c r="DYN95" s="276"/>
      <c r="DYO95" s="276"/>
      <c r="DYP95" s="276"/>
      <c r="DYQ95" s="276"/>
      <c r="DYR95" s="276"/>
      <c r="DYS95" s="276"/>
      <c r="DYT95" s="276"/>
      <c r="DYU95" s="276"/>
      <c r="DYV95" s="276"/>
      <c r="DYW95" s="276"/>
      <c r="DYX95" s="276"/>
      <c r="DYY95" s="276"/>
      <c r="DYZ95" s="276"/>
      <c r="DZA95" s="276"/>
      <c r="DZB95" s="276"/>
      <c r="DZC95" s="276"/>
      <c r="DZD95" s="276"/>
      <c r="DZE95" s="276"/>
      <c r="DZF95" s="276"/>
      <c r="DZG95" s="276"/>
      <c r="DZH95" s="276"/>
      <c r="DZI95" s="276"/>
      <c r="DZJ95" s="276"/>
      <c r="DZK95" s="276"/>
      <c r="DZL95" s="276"/>
      <c r="DZM95" s="276"/>
      <c r="DZN95" s="276"/>
      <c r="DZO95" s="276"/>
      <c r="DZP95" s="276"/>
      <c r="DZQ95" s="276"/>
      <c r="DZR95" s="276"/>
      <c r="DZS95" s="276"/>
      <c r="DZT95" s="276"/>
      <c r="DZU95" s="276"/>
      <c r="DZV95" s="276"/>
      <c r="DZW95" s="276"/>
      <c r="DZX95" s="276"/>
      <c r="DZY95" s="276"/>
      <c r="DZZ95" s="276"/>
      <c r="EAA95" s="276"/>
      <c r="EAB95" s="276"/>
      <c r="EAC95" s="276"/>
      <c r="EAD95" s="276"/>
      <c r="EAE95" s="276"/>
      <c r="EAF95" s="276"/>
      <c r="EAG95" s="276"/>
      <c r="EAH95" s="276"/>
      <c r="EAI95" s="276"/>
      <c r="EAJ95" s="276"/>
      <c r="EAK95" s="276"/>
      <c r="EAL95" s="276"/>
      <c r="EAM95" s="276"/>
      <c r="EAN95" s="276"/>
      <c r="EAO95" s="276"/>
      <c r="EAP95" s="276"/>
      <c r="EAQ95" s="276"/>
      <c r="EAR95" s="276"/>
      <c r="EAS95" s="276"/>
      <c r="EAT95" s="276"/>
      <c r="EAU95" s="276"/>
      <c r="EAV95" s="276"/>
      <c r="EAW95" s="276"/>
      <c r="EAX95" s="276"/>
      <c r="EAY95" s="276"/>
      <c r="EAZ95" s="276"/>
      <c r="EBA95" s="276"/>
      <c r="EBB95" s="276"/>
      <c r="EBC95" s="276"/>
      <c r="EBD95" s="276"/>
      <c r="EBE95" s="276"/>
      <c r="EBF95" s="276"/>
      <c r="EBG95" s="276"/>
      <c r="EBH95" s="276"/>
      <c r="EBI95" s="276"/>
      <c r="EBJ95" s="276"/>
      <c r="EBK95" s="276"/>
      <c r="EBL95" s="276"/>
      <c r="EBM95" s="276"/>
      <c r="EBN95" s="276"/>
      <c r="EBO95" s="276"/>
      <c r="EBP95" s="276"/>
      <c r="EBQ95" s="276"/>
      <c r="EBR95" s="276"/>
      <c r="EBS95" s="276"/>
      <c r="EBT95" s="276"/>
      <c r="EBU95" s="276"/>
      <c r="EBV95" s="276"/>
      <c r="EBW95" s="276"/>
      <c r="EBX95" s="276"/>
      <c r="EBY95" s="276"/>
      <c r="EBZ95" s="276"/>
      <c r="ECA95" s="276"/>
      <c r="ECB95" s="276"/>
      <c r="ECC95" s="276"/>
      <c r="ECD95" s="276"/>
      <c r="ECE95" s="276"/>
      <c r="ECF95" s="276"/>
      <c r="ECG95" s="276"/>
      <c r="ECH95" s="276"/>
      <c r="ECI95" s="276"/>
      <c r="ECJ95" s="276"/>
      <c r="ECK95" s="276"/>
      <c r="ECL95" s="276"/>
      <c r="ECM95" s="276"/>
      <c r="ECN95" s="276"/>
      <c r="ECO95" s="276"/>
      <c r="ECP95" s="276"/>
      <c r="ECQ95" s="276"/>
      <c r="ECR95" s="276"/>
      <c r="ECS95" s="276"/>
      <c r="ECT95" s="276"/>
      <c r="ECU95" s="276"/>
      <c r="ECV95" s="276"/>
      <c r="ECW95" s="276"/>
      <c r="ECX95" s="276"/>
      <c r="ECY95" s="276"/>
      <c r="ECZ95" s="276"/>
      <c r="EDA95" s="276"/>
      <c r="EDB95" s="276"/>
      <c r="EDC95" s="276"/>
      <c r="EDD95" s="276"/>
      <c r="EDE95" s="276"/>
      <c r="EDF95" s="276"/>
      <c r="EDG95" s="276"/>
      <c r="EDH95" s="276"/>
      <c r="EDI95" s="276"/>
      <c r="EDJ95" s="276"/>
      <c r="EDK95" s="276"/>
      <c r="EDL95" s="276"/>
      <c r="EDM95" s="276"/>
      <c r="EDN95" s="276"/>
      <c r="EDO95" s="276"/>
      <c r="EDP95" s="276"/>
      <c r="EDQ95" s="276"/>
      <c r="EDR95" s="276"/>
      <c r="EDS95" s="276"/>
      <c r="EDT95" s="276"/>
      <c r="EDU95" s="276"/>
      <c r="EDV95" s="276"/>
      <c r="EDW95" s="276"/>
      <c r="EDX95" s="276"/>
      <c r="EDY95" s="276"/>
      <c r="EDZ95" s="276"/>
      <c r="EEA95" s="276"/>
      <c r="EEB95" s="276"/>
      <c r="EEC95" s="276"/>
      <c r="EED95" s="276"/>
      <c r="EEE95" s="276"/>
      <c r="EEF95" s="276"/>
      <c r="EEG95" s="276"/>
      <c r="EEH95" s="276"/>
      <c r="EEI95" s="276"/>
      <c r="EEJ95" s="276"/>
      <c r="EEK95" s="276"/>
      <c r="EEL95" s="276"/>
      <c r="EEM95" s="276"/>
      <c r="EEN95" s="276"/>
      <c r="EEO95" s="276"/>
      <c r="EEP95" s="276"/>
      <c r="EEQ95" s="276"/>
      <c r="EER95" s="276"/>
      <c r="EES95" s="276"/>
      <c r="EET95" s="276"/>
      <c r="EEU95" s="276"/>
      <c r="EEV95" s="276"/>
      <c r="EEW95" s="276"/>
      <c r="EEX95" s="276"/>
      <c r="EEY95" s="276"/>
      <c r="EEZ95" s="276"/>
      <c r="EFA95" s="276"/>
      <c r="EFB95" s="276"/>
      <c r="EFC95" s="276"/>
      <c r="EFD95" s="276"/>
      <c r="EFE95" s="276"/>
      <c r="EFF95" s="276"/>
      <c r="EFG95" s="276"/>
      <c r="EFH95" s="276"/>
      <c r="EFI95" s="276"/>
      <c r="EFJ95" s="276"/>
      <c r="EFK95" s="276"/>
      <c r="EFL95" s="276"/>
      <c r="EFM95" s="276"/>
      <c r="EFN95" s="276"/>
      <c r="EFO95" s="276"/>
      <c r="EFP95" s="276"/>
      <c r="EFQ95" s="276"/>
      <c r="EFR95" s="276"/>
      <c r="EFS95" s="276"/>
      <c r="EFT95" s="276"/>
      <c r="EFU95" s="276"/>
      <c r="EFV95" s="276"/>
      <c r="EFW95" s="276"/>
      <c r="EFX95" s="276"/>
      <c r="EFY95" s="276"/>
      <c r="EFZ95" s="276"/>
      <c r="EGA95" s="276"/>
      <c r="EGB95" s="276"/>
      <c r="EGC95" s="276"/>
      <c r="EGD95" s="276"/>
      <c r="EGE95" s="276"/>
      <c r="EGF95" s="276"/>
      <c r="EGG95" s="276"/>
      <c r="EGH95" s="276"/>
      <c r="EGI95" s="276"/>
      <c r="EGJ95" s="276"/>
      <c r="EGK95" s="276"/>
      <c r="EGL95" s="276"/>
      <c r="EGM95" s="276"/>
      <c r="EGN95" s="276"/>
      <c r="EGO95" s="276"/>
      <c r="EGP95" s="276"/>
      <c r="EGQ95" s="276"/>
      <c r="EGR95" s="276"/>
      <c r="EGS95" s="276"/>
      <c r="EGT95" s="276"/>
      <c r="EGU95" s="276"/>
      <c r="EGV95" s="276"/>
      <c r="EGW95" s="276"/>
      <c r="EGX95" s="276"/>
      <c r="EGY95" s="276"/>
      <c r="EGZ95" s="276"/>
      <c r="EHA95" s="276"/>
      <c r="EHB95" s="276"/>
      <c r="EHC95" s="276"/>
      <c r="EHD95" s="276"/>
      <c r="EHE95" s="276"/>
      <c r="EHF95" s="276"/>
      <c r="EHG95" s="276"/>
      <c r="EHH95" s="276"/>
      <c r="EHI95" s="276"/>
      <c r="EHJ95" s="276"/>
      <c r="EHK95" s="276"/>
      <c r="EHL95" s="276"/>
      <c r="EHM95" s="276"/>
      <c r="EHN95" s="276"/>
      <c r="EHO95" s="276"/>
      <c r="EHP95" s="276"/>
      <c r="EHQ95" s="276"/>
      <c r="EHR95" s="276"/>
      <c r="EHS95" s="276"/>
      <c r="EHT95" s="276"/>
      <c r="EHU95" s="276"/>
      <c r="EHV95" s="276"/>
      <c r="EHW95" s="276"/>
      <c r="EHX95" s="276"/>
      <c r="EHY95" s="276"/>
      <c r="EHZ95" s="276"/>
      <c r="EIA95" s="276"/>
      <c r="EIB95" s="276"/>
      <c r="EIC95" s="276"/>
      <c r="EID95" s="276"/>
      <c r="EIE95" s="276"/>
      <c r="EIF95" s="276"/>
      <c r="EIG95" s="276"/>
      <c r="EIH95" s="276"/>
      <c r="EII95" s="276"/>
      <c r="EIJ95" s="276"/>
      <c r="EIK95" s="276"/>
      <c r="EIL95" s="276"/>
      <c r="EIM95" s="276"/>
      <c r="EIN95" s="276"/>
      <c r="EIO95" s="276"/>
      <c r="EIP95" s="276"/>
      <c r="EIQ95" s="276"/>
      <c r="EIR95" s="276"/>
      <c r="EIS95" s="276"/>
      <c r="EIT95" s="276"/>
      <c r="EIU95" s="276"/>
      <c r="EIV95" s="276"/>
      <c r="EIW95" s="276"/>
      <c r="EIX95" s="276"/>
      <c r="EIY95" s="276"/>
      <c r="EIZ95" s="276"/>
      <c r="EJA95" s="276"/>
      <c r="EJB95" s="276"/>
      <c r="EJC95" s="276"/>
      <c r="EJD95" s="276"/>
      <c r="EJE95" s="276"/>
      <c r="EJF95" s="276"/>
      <c r="EJG95" s="276"/>
      <c r="EJH95" s="276"/>
      <c r="EJI95" s="276"/>
      <c r="EJJ95" s="276"/>
      <c r="EJK95" s="276"/>
      <c r="EJL95" s="276"/>
      <c r="EJM95" s="276"/>
      <c r="EJN95" s="276"/>
      <c r="EJO95" s="276"/>
      <c r="EJP95" s="276"/>
      <c r="EJQ95" s="276"/>
      <c r="EJR95" s="276"/>
      <c r="EJS95" s="276"/>
      <c r="EJT95" s="276"/>
      <c r="EJU95" s="276"/>
      <c r="EJV95" s="276"/>
      <c r="EJW95" s="276"/>
      <c r="EJX95" s="276"/>
      <c r="EJY95" s="276"/>
      <c r="EJZ95" s="276"/>
      <c r="EKA95" s="276"/>
      <c r="EKB95" s="276"/>
      <c r="EKC95" s="276"/>
      <c r="EKD95" s="276"/>
      <c r="EKE95" s="276"/>
      <c r="EKF95" s="276"/>
      <c r="EKG95" s="276"/>
      <c r="EKH95" s="276"/>
      <c r="EKI95" s="276"/>
      <c r="EKJ95" s="276"/>
      <c r="EKK95" s="276"/>
      <c r="EKL95" s="276"/>
      <c r="EKM95" s="276"/>
      <c r="EKN95" s="276"/>
      <c r="EKO95" s="276"/>
      <c r="EKP95" s="276"/>
      <c r="EKQ95" s="276"/>
      <c r="EKR95" s="276"/>
      <c r="EKS95" s="276"/>
      <c r="EKT95" s="276"/>
      <c r="EKU95" s="276"/>
      <c r="EKV95" s="276"/>
      <c r="EKW95" s="276"/>
      <c r="EKX95" s="276"/>
      <c r="EKY95" s="276"/>
      <c r="EKZ95" s="276"/>
      <c r="ELA95" s="276"/>
      <c r="ELB95" s="276"/>
      <c r="ELC95" s="276"/>
      <c r="ELD95" s="276"/>
      <c r="ELE95" s="276"/>
      <c r="ELF95" s="276"/>
      <c r="ELG95" s="276"/>
      <c r="ELH95" s="276"/>
      <c r="ELI95" s="276"/>
      <c r="ELJ95" s="276"/>
      <c r="ELK95" s="276"/>
      <c r="ELL95" s="276"/>
      <c r="ELM95" s="276"/>
      <c r="ELN95" s="276"/>
      <c r="ELO95" s="276"/>
      <c r="ELP95" s="276"/>
      <c r="ELQ95" s="276"/>
      <c r="ELR95" s="276"/>
      <c r="ELS95" s="276"/>
      <c r="ELT95" s="276"/>
      <c r="ELU95" s="276"/>
      <c r="ELV95" s="276"/>
      <c r="ELW95" s="276"/>
      <c r="ELX95" s="276"/>
      <c r="ELY95" s="276"/>
      <c r="ELZ95" s="276"/>
      <c r="EMA95" s="276"/>
      <c r="EMB95" s="276"/>
      <c r="EMC95" s="276"/>
      <c r="EMD95" s="276"/>
      <c r="EME95" s="276"/>
      <c r="EMF95" s="276"/>
      <c r="EMG95" s="276"/>
      <c r="EMH95" s="276"/>
      <c r="EMI95" s="276"/>
      <c r="EMJ95" s="276"/>
      <c r="EMK95" s="276"/>
      <c r="EML95" s="276"/>
      <c r="EMM95" s="276"/>
      <c r="EMN95" s="276"/>
      <c r="EMO95" s="276"/>
      <c r="EMP95" s="276"/>
      <c r="EMQ95" s="276"/>
      <c r="EMR95" s="276"/>
      <c r="EMS95" s="276"/>
      <c r="EMT95" s="276"/>
      <c r="EMU95" s="276"/>
      <c r="EMV95" s="276"/>
      <c r="EMW95" s="276"/>
      <c r="EMX95" s="276"/>
      <c r="EMY95" s="276"/>
      <c r="EMZ95" s="276"/>
      <c r="ENA95" s="276"/>
      <c r="ENB95" s="276"/>
      <c r="ENC95" s="276"/>
      <c r="END95" s="276"/>
      <c r="ENE95" s="276"/>
      <c r="ENF95" s="276"/>
      <c r="ENG95" s="276"/>
      <c r="ENH95" s="276"/>
      <c r="ENI95" s="276"/>
      <c r="ENJ95" s="276"/>
      <c r="ENK95" s="276"/>
      <c r="ENL95" s="276"/>
      <c r="ENM95" s="276"/>
      <c r="ENN95" s="276"/>
      <c r="ENO95" s="276"/>
      <c r="ENP95" s="276"/>
      <c r="ENQ95" s="276"/>
      <c r="ENR95" s="276"/>
      <c r="ENS95" s="276"/>
      <c r="ENT95" s="276"/>
      <c r="ENU95" s="276"/>
      <c r="ENV95" s="276"/>
      <c r="ENW95" s="276"/>
      <c r="ENX95" s="276"/>
      <c r="ENY95" s="276"/>
      <c r="ENZ95" s="276"/>
      <c r="EOA95" s="276"/>
      <c r="EOB95" s="276"/>
      <c r="EOC95" s="276"/>
      <c r="EOD95" s="276"/>
      <c r="EOE95" s="276"/>
      <c r="EOF95" s="276"/>
      <c r="EOG95" s="276"/>
      <c r="EOH95" s="276"/>
      <c r="EOI95" s="276"/>
      <c r="EOJ95" s="276"/>
      <c r="EOK95" s="276"/>
      <c r="EOL95" s="276"/>
      <c r="EOM95" s="276"/>
      <c r="EON95" s="276"/>
      <c r="EOO95" s="276"/>
      <c r="EOP95" s="276"/>
      <c r="EOQ95" s="276"/>
      <c r="EOR95" s="276"/>
      <c r="EOS95" s="276"/>
      <c r="EOT95" s="276"/>
      <c r="EOU95" s="276"/>
      <c r="EOV95" s="276"/>
      <c r="EOW95" s="276"/>
      <c r="EOX95" s="276"/>
      <c r="EOY95" s="276"/>
      <c r="EOZ95" s="276"/>
      <c r="EPA95" s="276"/>
      <c r="EPB95" s="276"/>
      <c r="EPC95" s="276"/>
      <c r="EPD95" s="276"/>
      <c r="EPE95" s="276"/>
      <c r="EPF95" s="276"/>
      <c r="EPG95" s="276"/>
      <c r="EPH95" s="276"/>
      <c r="EPI95" s="276"/>
      <c r="EPJ95" s="276"/>
      <c r="EPK95" s="276"/>
      <c r="EPL95" s="276"/>
      <c r="EPM95" s="276"/>
      <c r="EPN95" s="276"/>
      <c r="EPO95" s="276"/>
      <c r="EPP95" s="276"/>
      <c r="EPQ95" s="276"/>
      <c r="EPR95" s="276"/>
      <c r="EPS95" s="276"/>
      <c r="EPT95" s="276"/>
      <c r="EPU95" s="276"/>
      <c r="EPV95" s="276"/>
      <c r="EPW95" s="276"/>
      <c r="EPX95" s="276"/>
      <c r="EPY95" s="276"/>
      <c r="EPZ95" s="276"/>
      <c r="EQA95" s="276"/>
      <c r="EQB95" s="276"/>
      <c r="EQC95" s="276"/>
      <c r="EQD95" s="276"/>
      <c r="EQE95" s="276"/>
      <c r="EQF95" s="276"/>
      <c r="EQG95" s="276"/>
      <c r="EQH95" s="276"/>
      <c r="EQI95" s="276"/>
      <c r="EQJ95" s="276"/>
      <c r="EQK95" s="276"/>
      <c r="EQL95" s="276"/>
      <c r="EQM95" s="276"/>
      <c r="EQN95" s="276"/>
      <c r="EQO95" s="276"/>
      <c r="EQP95" s="276"/>
      <c r="EQQ95" s="276"/>
      <c r="EQR95" s="276"/>
      <c r="EQS95" s="276"/>
      <c r="EQT95" s="276"/>
      <c r="EQU95" s="276"/>
      <c r="EQV95" s="276"/>
      <c r="EQW95" s="276"/>
      <c r="EQX95" s="276"/>
      <c r="EQY95" s="276"/>
      <c r="EQZ95" s="276"/>
      <c r="ERA95" s="276"/>
      <c r="ERB95" s="276"/>
      <c r="ERC95" s="276"/>
      <c r="ERD95" s="276"/>
      <c r="ERE95" s="276"/>
      <c r="ERF95" s="276"/>
      <c r="ERG95" s="276"/>
      <c r="ERH95" s="276"/>
      <c r="ERI95" s="276"/>
      <c r="ERJ95" s="276"/>
      <c r="ERK95" s="276"/>
      <c r="ERL95" s="276"/>
      <c r="ERM95" s="276"/>
      <c r="ERN95" s="276"/>
      <c r="ERO95" s="276"/>
      <c r="ERP95" s="276"/>
      <c r="ERQ95" s="276"/>
      <c r="ERR95" s="276"/>
      <c r="ERS95" s="276"/>
      <c r="ERT95" s="276"/>
      <c r="ERU95" s="276"/>
      <c r="ERV95" s="276"/>
      <c r="ERW95" s="276"/>
      <c r="ERX95" s="276"/>
      <c r="ERY95" s="276"/>
      <c r="ERZ95" s="276"/>
      <c r="ESA95" s="276"/>
      <c r="ESB95" s="276"/>
      <c r="ESC95" s="276"/>
      <c r="ESD95" s="276"/>
      <c r="ESE95" s="276"/>
      <c r="ESF95" s="276"/>
      <c r="ESG95" s="276"/>
      <c r="ESH95" s="276"/>
      <c r="ESI95" s="276"/>
      <c r="ESJ95" s="276"/>
      <c r="ESK95" s="276"/>
      <c r="ESL95" s="276"/>
      <c r="ESM95" s="276"/>
      <c r="ESN95" s="276"/>
      <c r="ESO95" s="276"/>
      <c r="ESP95" s="276"/>
      <c r="ESQ95" s="276"/>
      <c r="ESR95" s="276"/>
      <c r="ESS95" s="276"/>
      <c r="EST95" s="276"/>
      <c r="ESU95" s="276"/>
      <c r="ESV95" s="276"/>
      <c r="ESW95" s="276"/>
      <c r="ESX95" s="276"/>
      <c r="ESY95" s="276"/>
      <c r="ESZ95" s="276"/>
      <c r="ETA95" s="276"/>
      <c r="ETB95" s="276"/>
      <c r="ETC95" s="276"/>
      <c r="ETD95" s="276"/>
      <c r="ETE95" s="276"/>
      <c r="ETF95" s="276"/>
      <c r="ETG95" s="276"/>
      <c r="ETH95" s="276"/>
      <c r="ETI95" s="276"/>
      <c r="ETJ95" s="276"/>
      <c r="ETK95" s="276"/>
      <c r="ETL95" s="276"/>
      <c r="ETM95" s="276"/>
      <c r="ETN95" s="276"/>
      <c r="ETO95" s="276"/>
      <c r="ETP95" s="276"/>
      <c r="ETQ95" s="276"/>
      <c r="ETR95" s="276"/>
      <c r="ETS95" s="276"/>
      <c r="ETT95" s="276"/>
      <c r="ETU95" s="276"/>
      <c r="ETV95" s="276"/>
      <c r="ETW95" s="276"/>
      <c r="ETX95" s="276"/>
      <c r="ETY95" s="276"/>
      <c r="ETZ95" s="276"/>
      <c r="EUA95" s="276"/>
      <c r="EUB95" s="276"/>
      <c r="EUC95" s="276"/>
      <c r="EUD95" s="276"/>
      <c r="EUE95" s="276"/>
      <c r="EUF95" s="276"/>
      <c r="EUG95" s="276"/>
      <c r="EUH95" s="276"/>
      <c r="EUI95" s="276"/>
      <c r="EUJ95" s="276"/>
      <c r="EUK95" s="276"/>
      <c r="EUL95" s="276"/>
      <c r="EUM95" s="276"/>
      <c r="EUN95" s="276"/>
      <c r="EUO95" s="276"/>
      <c r="EUP95" s="276"/>
      <c r="EUQ95" s="276"/>
      <c r="EUR95" s="276"/>
      <c r="EUS95" s="276"/>
      <c r="EUT95" s="276"/>
      <c r="EUU95" s="276"/>
      <c r="EUV95" s="276"/>
      <c r="EUW95" s="276"/>
      <c r="EUX95" s="276"/>
      <c r="EUY95" s="276"/>
      <c r="EUZ95" s="276"/>
      <c r="EVA95" s="276"/>
      <c r="EVB95" s="276"/>
      <c r="EVC95" s="276"/>
      <c r="EVD95" s="276"/>
      <c r="EVE95" s="276"/>
      <c r="EVF95" s="276"/>
      <c r="EVG95" s="276"/>
      <c r="EVH95" s="276"/>
      <c r="EVI95" s="276"/>
      <c r="EVJ95" s="276"/>
      <c r="EVK95" s="276"/>
      <c r="EVL95" s="276"/>
      <c r="EVM95" s="276"/>
      <c r="EVN95" s="276"/>
      <c r="EVO95" s="276"/>
      <c r="EVP95" s="276"/>
      <c r="EVQ95" s="276"/>
      <c r="EVR95" s="276"/>
      <c r="EVS95" s="276"/>
      <c r="EVT95" s="276"/>
      <c r="EVU95" s="276"/>
      <c r="EVV95" s="276"/>
      <c r="EVW95" s="276"/>
      <c r="EVX95" s="276"/>
      <c r="EVY95" s="276"/>
      <c r="EVZ95" s="276"/>
      <c r="EWA95" s="276"/>
      <c r="EWB95" s="276"/>
      <c r="EWC95" s="276"/>
      <c r="EWD95" s="276"/>
      <c r="EWE95" s="276"/>
      <c r="EWF95" s="276"/>
      <c r="EWG95" s="276"/>
      <c r="EWH95" s="276"/>
      <c r="EWI95" s="276"/>
      <c r="EWJ95" s="276"/>
      <c r="EWK95" s="276"/>
      <c r="EWL95" s="276"/>
      <c r="EWM95" s="276"/>
      <c r="EWN95" s="276"/>
      <c r="EWO95" s="276"/>
      <c r="EWP95" s="276"/>
      <c r="EWQ95" s="276"/>
      <c r="EWR95" s="276"/>
      <c r="EWS95" s="276"/>
      <c r="EWT95" s="276"/>
      <c r="EWU95" s="276"/>
      <c r="EWV95" s="276"/>
      <c r="EWW95" s="276"/>
      <c r="EWX95" s="276"/>
      <c r="EWY95" s="276"/>
      <c r="EWZ95" s="276"/>
      <c r="EXA95" s="276"/>
      <c r="EXB95" s="276"/>
      <c r="EXC95" s="276"/>
      <c r="EXD95" s="276"/>
      <c r="EXE95" s="276"/>
      <c r="EXF95" s="276"/>
      <c r="EXG95" s="276"/>
      <c r="EXH95" s="276"/>
      <c r="EXI95" s="276"/>
      <c r="EXJ95" s="276"/>
      <c r="EXK95" s="276"/>
      <c r="EXL95" s="276"/>
      <c r="EXM95" s="276"/>
      <c r="EXN95" s="276"/>
      <c r="EXO95" s="276"/>
      <c r="EXP95" s="276"/>
      <c r="EXQ95" s="276"/>
      <c r="EXR95" s="276"/>
      <c r="EXS95" s="276"/>
      <c r="EXT95" s="276"/>
      <c r="EXU95" s="276"/>
      <c r="EXV95" s="276"/>
      <c r="EXW95" s="276"/>
      <c r="EXX95" s="276"/>
      <c r="EXY95" s="276"/>
      <c r="EXZ95" s="276"/>
      <c r="EYA95" s="276"/>
      <c r="EYB95" s="276"/>
      <c r="EYC95" s="276"/>
      <c r="EYD95" s="276"/>
      <c r="EYE95" s="276"/>
      <c r="EYF95" s="276"/>
      <c r="EYG95" s="276"/>
      <c r="EYH95" s="276"/>
      <c r="EYI95" s="276"/>
      <c r="EYJ95" s="276"/>
      <c r="EYK95" s="276"/>
      <c r="EYL95" s="276"/>
      <c r="EYM95" s="276"/>
      <c r="EYN95" s="276"/>
      <c r="EYO95" s="276"/>
      <c r="EYP95" s="276"/>
      <c r="EYQ95" s="276"/>
      <c r="EYR95" s="276"/>
      <c r="EYS95" s="276"/>
      <c r="EYT95" s="276"/>
      <c r="EYU95" s="276"/>
      <c r="EYV95" s="276"/>
      <c r="EYW95" s="276"/>
      <c r="EYX95" s="276"/>
      <c r="EYY95" s="276"/>
      <c r="EYZ95" s="276"/>
      <c r="EZA95" s="276"/>
      <c r="EZB95" s="276"/>
      <c r="EZC95" s="276"/>
      <c r="EZD95" s="276"/>
      <c r="EZE95" s="276"/>
      <c r="EZF95" s="276"/>
      <c r="EZG95" s="276"/>
      <c r="EZH95" s="276"/>
      <c r="EZI95" s="276"/>
      <c r="EZJ95" s="276"/>
      <c r="EZK95" s="276"/>
      <c r="EZL95" s="276"/>
      <c r="EZM95" s="276"/>
      <c r="EZN95" s="276"/>
      <c r="EZO95" s="276"/>
      <c r="EZP95" s="276"/>
      <c r="EZQ95" s="276"/>
      <c r="EZR95" s="276"/>
      <c r="EZS95" s="276"/>
      <c r="EZT95" s="276"/>
      <c r="EZU95" s="276"/>
      <c r="EZV95" s="276"/>
      <c r="EZW95" s="276"/>
      <c r="EZX95" s="276"/>
      <c r="EZY95" s="276"/>
      <c r="EZZ95" s="276"/>
      <c r="FAA95" s="276"/>
      <c r="FAB95" s="276"/>
      <c r="FAC95" s="276"/>
      <c r="FAD95" s="276"/>
      <c r="FAE95" s="276"/>
      <c r="FAF95" s="276"/>
      <c r="FAG95" s="276"/>
      <c r="FAH95" s="276"/>
      <c r="FAI95" s="276"/>
      <c r="FAJ95" s="276"/>
      <c r="FAK95" s="276"/>
      <c r="FAL95" s="276"/>
      <c r="FAM95" s="276"/>
      <c r="FAN95" s="276"/>
      <c r="FAO95" s="276"/>
      <c r="FAP95" s="276"/>
      <c r="FAQ95" s="276"/>
      <c r="FAR95" s="276"/>
      <c r="FAS95" s="276"/>
      <c r="FAT95" s="276"/>
      <c r="FAU95" s="276"/>
      <c r="FAV95" s="276"/>
      <c r="FAW95" s="276"/>
      <c r="FAX95" s="276"/>
      <c r="FAY95" s="276"/>
      <c r="FAZ95" s="276"/>
      <c r="FBA95" s="276"/>
      <c r="FBB95" s="276"/>
      <c r="FBC95" s="276"/>
      <c r="FBD95" s="276"/>
      <c r="FBE95" s="276"/>
      <c r="FBF95" s="276"/>
      <c r="FBG95" s="276"/>
      <c r="FBH95" s="276"/>
      <c r="FBI95" s="276"/>
      <c r="FBJ95" s="276"/>
      <c r="FBK95" s="276"/>
      <c r="FBL95" s="276"/>
      <c r="FBM95" s="276"/>
      <c r="FBN95" s="276"/>
      <c r="FBO95" s="276"/>
      <c r="FBP95" s="276"/>
      <c r="FBQ95" s="276"/>
      <c r="FBR95" s="276"/>
      <c r="FBS95" s="276"/>
      <c r="FBT95" s="276"/>
      <c r="FBU95" s="276"/>
      <c r="FBV95" s="276"/>
      <c r="FBW95" s="276"/>
      <c r="FBX95" s="276"/>
      <c r="FBY95" s="276"/>
      <c r="FBZ95" s="276"/>
      <c r="FCA95" s="276"/>
      <c r="FCB95" s="276"/>
      <c r="FCC95" s="276"/>
      <c r="FCD95" s="276"/>
      <c r="FCE95" s="276"/>
      <c r="FCF95" s="276"/>
      <c r="FCG95" s="276"/>
      <c r="FCH95" s="276"/>
      <c r="FCI95" s="276"/>
      <c r="FCJ95" s="276"/>
      <c r="FCK95" s="276"/>
      <c r="FCL95" s="276"/>
      <c r="FCM95" s="276"/>
      <c r="FCN95" s="276"/>
      <c r="FCO95" s="276"/>
      <c r="FCP95" s="276"/>
      <c r="FCQ95" s="276"/>
      <c r="FCR95" s="276"/>
      <c r="FCS95" s="276"/>
      <c r="FCT95" s="276"/>
      <c r="FCU95" s="276"/>
      <c r="FCV95" s="276"/>
      <c r="FCW95" s="276"/>
      <c r="FCX95" s="276"/>
      <c r="FCY95" s="276"/>
      <c r="FCZ95" s="276"/>
      <c r="FDA95" s="276"/>
      <c r="FDB95" s="276"/>
      <c r="FDC95" s="276"/>
      <c r="FDD95" s="276"/>
      <c r="FDE95" s="276"/>
      <c r="FDF95" s="276"/>
      <c r="FDG95" s="276"/>
      <c r="FDH95" s="276"/>
      <c r="FDI95" s="276"/>
      <c r="FDJ95" s="276"/>
      <c r="FDK95" s="276"/>
      <c r="FDL95" s="276"/>
      <c r="FDM95" s="276"/>
      <c r="FDN95" s="276"/>
      <c r="FDO95" s="276"/>
      <c r="FDP95" s="276"/>
      <c r="FDQ95" s="276"/>
      <c r="FDR95" s="276"/>
      <c r="FDS95" s="276"/>
      <c r="FDT95" s="276"/>
      <c r="FDU95" s="276"/>
      <c r="FDV95" s="276"/>
      <c r="FDW95" s="276"/>
      <c r="FDX95" s="276"/>
      <c r="FDY95" s="276"/>
      <c r="FDZ95" s="276"/>
      <c r="FEA95" s="276"/>
      <c r="FEB95" s="276"/>
      <c r="FEC95" s="276"/>
      <c r="FED95" s="276"/>
      <c r="FEE95" s="276"/>
      <c r="FEF95" s="276"/>
      <c r="FEG95" s="276"/>
      <c r="FEH95" s="276"/>
      <c r="FEI95" s="276"/>
      <c r="FEJ95" s="276"/>
      <c r="FEK95" s="276"/>
      <c r="FEL95" s="276"/>
      <c r="FEM95" s="276"/>
      <c r="FEN95" s="276"/>
      <c r="FEO95" s="276"/>
      <c r="FEP95" s="276"/>
      <c r="FEQ95" s="276"/>
      <c r="FER95" s="276"/>
      <c r="FES95" s="276"/>
      <c r="FET95" s="276"/>
      <c r="FEU95" s="276"/>
      <c r="FEV95" s="276"/>
      <c r="FEW95" s="276"/>
      <c r="FEX95" s="276"/>
      <c r="FEY95" s="276"/>
      <c r="FEZ95" s="276"/>
      <c r="FFA95" s="276"/>
      <c r="FFB95" s="276"/>
      <c r="FFC95" s="276"/>
      <c r="FFD95" s="276"/>
      <c r="FFE95" s="276"/>
      <c r="FFF95" s="276"/>
      <c r="FFG95" s="276"/>
      <c r="FFH95" s="276"/>
      <c r="FFI95" s="276"/>
      <c r="FFJ95" s="276"/>
      <c r="FFK95" s="276"/>
      <c r="FFL95" s="276"/>
      <c r="FFM95" s="276"/>
      <c r="FFN95" s="276"/>
      <c r="FFO95" s="276"/>
      <c r="FFP95" s="276"/>
      <c r="FFQ95" s="276"/>
      <c r="FFR95" s="276"/>
      <c r="FFS95" s="276"/>
      <c r="FFT95" s="276"/>
      <c r="FFU95" s="276"/>
      <c r="FFV95" s="276"/>
      <c r="FFW95" s="276"/>
      <c r="FFX95" s="276"/>
      <c r="FFY95" s="276"/>
      <c r="FFZ95" s="276"/>
      <c r="FGA95" s="276"/>
      <c r="FGB95" s="276"/>
      <c r="FGC95" s="276"/>
      <c r="FGD95" s="276"/>
      <c r="FGE95" s="276"/>
      <c r="FGF95" s="276"/>
      <c r="FGG95" s="276"/>
      <c r="FGH95" s="276"/>
      <c r="FGI95" s="276"/>
      <c r="FGJ95" s="276"/>
      <c r="FGK95" s="276"/>
      <c r="FGL95" s="276"/>
      <c r="FGM95" s="276"/>
      <c r="FGN95" s="276"/>
      <c r="FGO95" s="276"/>
      <c r="FGP95" s="276"/>
      <c r="FGQ95" s="276"/>
      <c r="FGR95" s="276"/>
      <c r="FGS95" s="276"/>
      <c r="FGT95" s="276"/>
      <c r="FGU95" s="276"/>
      <c r="FGV95" s="276"/>
      <c r="FGW95" s="276"/>
      <c r="FGX95" s="276"/>
      <c r="FGY95" s="276"/>
      <c r="FGZ95" s="276"/>
      <c r="FHA95" s="276"/>
      <c r="FHB95" s="276"/>
      <c r="FHC95" s="276"/>
      <c r="FHD95" s="276"/>
      <c r="FHE95" s="276"/>
      <c r="FHF95" s="276"/>
      <c r="FHG95" s="276"/>
      <c r="FHH95" s="276"/>
      <c r="FHI95" s="276"/>
      <c r="FHJ95" s="276"/>
      <c r="FHK95" s="276"/>
      <c r="FHL95" s="276"/>
      <c r="FHM95" s="276"/>
      <c r="FHN95" s="276"/>
      <c r="FHO95" s="276"/>
      <c r="FHP95" s="276"/>
      <c r="FHQ95" s="276"/>
      <c r="FHR95" s="276"/>
      <c r="FHS95" s="276"/>
      <c r="FHT95" s="276"/>
      <c r="FHU95" s="276"/>
      <c r="FHV95" s="276"/>
      <c r="FHW95" s="276"/>
      <c r="FHX95" s="276"/>
      <c r="FHY95" s="276"/>
      <c r="FHZ95" s="276"/>
      <c r="FIA95" s="276"/>
      <c r="FIB95" s="276"/>
      <c r="FIC95" s="276"/>
      <c r="FID95" s="276"/>
      <c r="FIE95" s="276"/>
      <c r="FIF95" s="276"/>
      <c r="FIG95" s="276"/>
      <c r="FIH95" s="276"/>
      <c r="FII95" s="276"/>
      <c r="FIJ95" s="276"/>
      <c r="FIK95" s="276"/>
      <c r="FIL95" s="276"/>
      <c r="FIM95" s="276"/>
      <c r="FIN95" s="276"/>
      <c r="FIO95" s="276"/>
      <c r="FIP95" s="276"/>
      <c r="FIQ95" s="276"/>
      <c r="FIR95" s="276"/>
      <c r="FIS95" s="276"/>
      <c r="FIT95" s="276"/>
      <c r="FIU95" s="276"/>
      <c r="FIV95" s="276"/>
      <c r="FIW95" s="276"/>
      <c r="FIX95" s="276"/>
      <c r="FIY95" s="276"/>
      <c r="FIZ95" s="276"/>
      <c r="FJA95" s="276"/>
      <c r="FJB95" s="276"/>
      <c r="FJC95" s="276"/>
      <c r="FJD95" s="276"/>
      <c r="FJE95" s="276"/>
      <c r="FJF95" s="276"/>
      <c r="FJG95" s="276"/>
      <c r="FJH95" s="276"/>
      <c r="FJI95" s="276"/>
      <c r="FJJ95" s="276"/>
      <c r="FJK95" s="276"/>
      <c r="FJL95" s="276"/>
      <c r="FJM95" s="276"/>
      <c r="FJN95" s="276"/>
      <c r="FJO95" s="276"/>
      <c r="FJP95" s="276"/>
      <c r="FJQ95" s="276"/>
      <c r="FJR95" s="276"/>
      <c r="FJS95" s="276"/>
      <c r="FJT95" s="276"/>
      <c r="FJU95" s="276"/>
      <c r="FJV95" s="276"/>
      <c r="FJW95" s="276"/>
      <c r="FJX95" s="276"/>
      <c r="FJY95" s="276"/>
      <c r="FJZ95" s="276"/>
      <c r="FKA95" s="276"/>
      <c r="FKB95" s="276"/>
      <c r="FKC95" s="276"/>
      <c r="FKD95" s="276"/>
      <c r="FKE95" s="276"/>
      <c r="FKF95" s="276"/>
      <c r="FKG95" s="276"/>
      <c r="FKH95" s="276"/>
      <c r="FKI95" s="276"/>
      <c r="FKJ95" s="276"/>
      <c r="FKK95" s="276"/>
      <c r="FKL95" s="276"/>
      <c r="FKM95" s="276"/>
      <c r="FKN95" s="276"/>
      <c r="FKO95" s="276"/>
      <c r="FKP95" s="276"/>
      <c r="FKQ95" s="276"/>
      <c r="FKR95" s="276"/>
      <c r="FKS95" s="276"/>
      <c r="FKT95" s="276"/>
      <c r="FKU95" s="276"/>
      <c r="FKV95" s="276"/>
      <c r="FKW95" s="276"/>
      <c r="FKX95" s="276"/>
      <c r="FKY95" s="276"/>
      <c r="FKZ95" s="276"/>
      <c r="FLA95" s="276"/>
      <c r="FLB95" s="276"/>
      <c r="FLC95" s="276"/>
      <c r="FLD95" s="276"/>
      <c r="FLE95" s="276"/>
      <c r="FLF95" s="276"/>
      <c r="FLG95" s="276"/>
      <c r="FLH95" s="276"/>
      <c r="FLI95" s="276"/>
      <c r="FLJ95" s="276"/>
      <c r="FLK95" s="276"/>
      <c r="FLL95" s="276"/>
      <c r="FLM95" s="276"/>
      <c r="FLN95" s="276"/>
      <c r="FLO95" s="276"/>
      <c r="FLP95" s="276"/>
      <c r="FLQ95" s="276"/>
      <c r="FLR95" s="276"/>
      <c r="FLS95" s="276"/>
      <c r="FLT95" s="276"/>
      <c r="FLU95" s="276"/>
      <c r="FLV95" s="276"/>
      <c r="FLW95" s="276"/>
      <c r="FLX95" s="276"/>
      <c r="FLY95" s="276"/>
      <c r="FLZ95" s="276"/>
      <c r="FMA95" s="276"/>
      <c r="FMB95" s="276"/>
      <c r="FMC95" s="276"/>
      <c r="FMD95" s="276"/>
      <c r="FME95" s="276"/>
      <c r="FMF95" s="276"/>
      <c r="FMG95" s="276"/>
      <c r="FMH95" s="276"/>
      <c r="FMI95" s="276"/>
      <c r="FMJ95" s="276"/>
      <c r="FMK95" s="276"/>
      <c r="FML95" s="276"/>
      <c r="FMM95" s="276"/>
      <c r="FMN95" s="276"/>
      <c r="FMO95" s="276"/>
      <c r="FMP95" s="276"/>
      <c r="FMQ95" s="276"/>
      <c r="FMR95" s="276"/>
      <c r="FMS95" s="276"/>
      <c r="FMT95" s="276"/>
      <c r="FMU95" s="276"/>
      <c r="FMV95" s="276"/>
      <c r="FMW95" s="276"/>
      <c r="FMX95" s="276"/>
      <c r="FMY95" s="276"/>
      <c r="FMZ95" s="276"/>
      <c r="FNA95" s="276"/>
      <c r="FNB95" s="276"/>
      <c r="FNC95" s="276"/>
      <c r="FND95" s="276"/>
      <c r="FNE95" s="276"/>
      <c r="FNF95" s="276"/>
      <c r="FNG95" s="276"/>
      <c r="FNH95" s="276"/>
      <c r="FNI95" s="276"/>
      <c r="FNJ95" s="276"/>
      <c r="FNK95" s="276"/>
      <c r="FNL95" s="276"/>
      <c r="FNM95" s="276"/>
      <c r="FNN95" s="276"/>
      <c r="FNO95" s="276"/>
      <c r="FNP95" s="276"/>
      <c r="FNQ95" s="276"/>
      <c r="FNR95" s="276"/>
      <c r="FNS95" s="276"/>
      <c r="FNT95" s="276"/>
      <c r="FNU95" s="276"/>
      <c r="FNV95" s="276"/>
      <c r="FNW95" s="276"/>
      <c r="FNX95" s="276"/>
      <c r="FNY95" s="276"/>
      <c r="FNZ95" s="276"/>
      <c r="FOA95" s="276"/>
      <c r="FOB95" s="276"/>
      <c r="FOC95" s="276"/>
      <c r="FOD95" s="276"/>
      <c r="FOE95" s="276"/>
      <c r="FOF95" s="276"/>
      <c r="FOG95" s="276"/>
      <c r="FOH95" s="276"/>
      <c r="FOI95" s="276"/>
      <c r="FOJ95" s="276"/>
      <c r="FOK95" s="276"/>
      <c r="FOL95" s="276"/>
      <c r="FOM95" s="276"/>
      <c r="FON95" s="276"/>
      <c r="FOO95" s="276"/>
      <c r="FOP95" s="276"/>
      <c r="FOQ95" s="276"/>
      <c r="FOR95" s="276"/>
      <c r="FOS95" s="276"/>
      <c r="FOT95" s="276"/>
      <c r="FOU95" s="276"/>
      <c r="FOV95" s="276"/>
      <c r="FOW95" s="276"/>
      <c r="FOX95" s="276"/>
      <c r="FOY95" s="276"/>
      <c r="FOZ95" s="276"/>
      <c r="FPA95" s="276"/>
      <c r="FPB95" s="276"/>
      <c r="FPC95" s="276"/>
      <c r="FPD95" s="276"/>
      <c r="FPE95" s="276"/>
      <c r="FPF95" s="276"/>
      <c r="FPG95" s="276"/>
      <c r="FPH95" s="276"/>
      <c r="FPI95" s="276"/>
      <c r="FPJ95" s="276"/>
      <c r="FPK95" s="276"/>
      <c r="FPL95" s="276"/>
      <c r="FPM95" s="276"/>
      <c r="FPN95" s="276"/>
      <c r="FPO95" s="276"/>
      <c r="FPP95" s="276"/>
      <c r="FPQ95" s="276"/>
      <c r="FPR95" s="276"/>
      <c r="FPS95" s="276"/>
      <c r="FPT95" s="276"/>
      <c r="FPU95" s="276"/>
      <c r="FPV95" s="276"/>
      <c r="FPW95" s="276"/>
      <c r="FPX95" s="276"/>
      <c r="FPY95" s="276"/>
      <c r="FPZ95" s="276"/>
      <c r="FQA95" s="276"/>
      <c r="FQB95" s="276"/>
      <c r="FQC95" s="276"/>
      <c r="FQD95" s="276"/>
      <c r="FQE95" s="276"/>
      <c r="FQF95" s="276"/>
      <c r="FQG95" s="276"/>
      <c r="FQH95" s="276"/>
      <c r="FQI95" s="276"/>
      <c r="FQJ95" s="276"/>
      <c r="FQK95" s="276"/>
      <c r="FQL95" s="276"/>
      <c r="FQM95" s="276"/>
      <c r="FQN95" s="276"/>
      <c r="FQO95" s="276"/>
      <c r="FQP95" s="276"/>
      <c r="FQQ95" s="276"/>
      <c r="FQR95" s="276"/>
      <c r="FQS95" s="276"/>
      <c r="FQT95" s="276"/>
      <c r="FQU95" s="276"/>
      <c r="FQV95" s="276"/>
      <c r="FQW95" s="276"/>
      <c r="FQX95" s="276"/>
      <c r="FQY95" s="276"/>
      <c r="FQZ95" s="276"/>
      <c r="FRA95" s="276"/>
      <c r="FRB95" s="276"/>
      <c r="FRC95" s="276"/>
      <c r="FRD95" s="276"/>
      <c r="FRE95" s="276"/>
      <c r="FRF95" s="276"/>
      <c r="FRG95" s="276"/>
      <c r="FRH95" s="276"/>
      <c r="FRI95" s="276"/>
      <c r="FRJ95" s="276"/>
      <c r="FRK95" s="276"/>
      <c r="FRL95" s="276"/>
      <c r="FRM95" s="276"/>
      <c r="FRN95" s="276"/>
      <c r="FRO95" s="276"/>
      <c r="FRP95" s="276"/>
      <c r="FRQ95" s="276"/>
      <c r="FRR95" s="276"/>
      <c r="FRS95" s="276"/>
      <c r="FRT95" s="276"/>
      <c r="FRU95" s="276"/>
      <c r="FRV95" s="276"/>
      <c r="FRW95" s="276"/>
      <c r="FRX95" s="276"/>
      <c r="FRY95" s="276"/>
      <c r="FRZ95" s="276"/>
      <c r="FSA95" s="276"/>
      <c r="FSB95" s="276"/>
      <c r="FSC95" s="276"/>
      <c r="FSD95" s="276"/>
      <c r="FSE95" s="276"/>
      <c r="FSF95" s="276"/>
      <c r="FSG95" s="276"/>
      <c r="FSH95" s="276"/>
      <c r="FSI95" s="276"/>
      <c r="FSJ95" s="276"/>
      <c r="FSK95" s="276"/>
      <c r="FSL95" s="276"/>
      <c r="FSM95" s="276"/>
      <c r="FSN95" s="276"/>
      <c r="FSO95" s="276"/>
      <c r="FSP95" s="276"/>
      <c r="FSQ95" s="276"/>
      <c r="FSR95" s="276"/>
      <c r="FSS95" s="276"/>
      <c r="FST95" s="276"/>
      <c r="FSU95" s="276"/>
      <c r="FSV95" s="276"/>
      <c r="FSW95" s="276"/>
      <c r="FSX95" s="276"/>
      <c r="FSY95" s="276"/>
      <c r="FSZ95" s="276"/>
      <c r="FTA95" s="276"/>
      <c r="FTB95" s="276"/>
      <c r="FTC95" s="276"/>
      <c r="FTD95" s="276"/>
      <c r="FTE95" s="276"/>
      <c r="FTF95" s="276"/>
      <c r="FTG95" s="276"/>
      <c r="FTH95" s="276"/>
      <c r="FTI95" s="276"/>
      <c r="FTJ95" s="276"/>
      <c r="FTK95" s="276"/>
      <c r="FTL95" s="276"/>
      <c r="FTM95" s="276"/>
      <c r="FTN95" s="276"/>
      <c r="FTO95" s="276"/>
      <c r="FTP95" s="276"/>
      <c r="FTQ95" s="276"/>
      <c r="FTR95" s="276"/>
      <c r="FTS95" s="276"/>
      <c r="FTT95" s="276"/>
      <c r="FTU95" s="276"/>
      <c r="FTV95" s="276"/>
      <c r="FTW95" s="276"/>
      <c r="FTX95" s="276"/>
      <c r="FTY95" s="276"/>
      <c r="FTZ95" s="276"/>
      <c r="FUA95" s="276"/>
      <c r="FUB95" s="276"/>
      <c r="FUC95" s="276"/>
      <c r="FUD95" s="276"/>
      <c r="FUE95" s="276"/>
      <c r="FUF95" s="276"/>
      <c r="FUG95" s="276"/>
      <c r="FUH95" s="276"/>
      <c r="FUI95" s="276"/>
      <c r="FUJ95" s="276"/>
      <c r="FUK95" s="276"/>
      <c r="FUL95" s="276"/>
      <c r="FUM95" s="276"/>
      <c r="FUN95" s="276"/>
      <c r="FUO95" s="276"/>
      <c r="FUP95" s="276"/>
      <c r="FUQ95" s="276"/>
      <c r="FUR95" s="276"/>
      <c r="FUS95" s="276"/>
      <c r="FUT95" s="276"/>
      <c r="FUU95" s="276"/>
      <c r="FUV95" s="276"/>
      <c r="FUW95" s="276"/>
      <c r="FUX95" s="276"/>
      <c r="FUY95" s="276"/>
      <c r="FUZ95" s="276"/>
      <c r="FVA95" s="276"/>
      <c r="FVB95" s="276"/>
      <c r="FVC95" s="276"/>
      <c r="FVD95" s="276"/>
      <c r="FVE95" s="276"/>
      <c r="FVF95" s="276"/>
      <c r="FVG95" s="276"/>
      <c r="FVH95" s="276"/>
      <c r="FVI95" s="276"/>
      <c r="FVJ95" s="276"/>
      <c r="FVK95" s="276"/>
      <c r="FVL95" s="276"/>
      <c r="FVM95" s="276"/>
      <c r="FVN95" s="276"/>
      <c r="FVO95" s="276"/>
      <c r="FVP95" s="276"/>
      <c r="FVQ95" s="276"/>
      <c r="FVR95" s="276"/>
      <c r="FVS95" s="276"/>
      <c r="FVT95" s="276"/>
      <c r="FVU95" s="276"/>
      <c r="FVV95" s="276"/>
      <c r="FVW95" s="276"/>
      <c r="FVX95" s="276"/>
      <c r="FVY95" s="276"/>
      <c r="FVZ95" s="276"/>
      <c r="FWA95" s="276"/>
      <c r="FWB95" s="276"/>
      <c r="FWC95" s="276"/>
      <c r="FWD95" s="276"/>
      <c r="FWE95" s="276"/>
      <c r="FWF95" s="276"/>
      <c r="FWG95" s="276"/>
      <c r="FWH95" s="276"/>
      <c r="FWI95" s="276"/>
      <c r="FWJ95" s="276"/>
      <c r="FWK95" s="276"/>
      <c r="FWL95" s="276"/>
      <c r="FWM95" s="276"/>
      <c r="FWN95" s="276"/>
      <c r="FWO95" s="276"/>
      <c r="FWP95" s="276"/>
      <c r="FWQ95" s="276"/>
      <c r="FWR95" s="276"/>
      <c r="FWS95" s="276"/>
      <c r="FWT95" s="276"/>
      <c r="FWU95" s="276"/>
      <c r="FWV95" s="276"/>
      <c r="FWW95" s="276"/>
      <c r="FWX95" s="276"/>
      <c r="FWY95" s="276"/>
      <c r="FWZ95" s="276"/>
      <c r="FXA95" s="276"/>
      <c r="FXB95" s="276"/>
      <c r="FXC95" s="276"/>
      <c r="FXD95" s="276"/>
      <c r="FXE95" s="276"/>
      <c r="FXF95" s="276"/>
      <c r="FXG95" s="276"/>
      <c r="FXH95" s="276"/>
      <c r="FXI95" s="276"/>
      <c r="FXJ95" s="276"/>
      <c r="FXK95" s="276"/>
      <c r="FXL95" s="276"/>
      <c r="FXM95" s="276"/>
      <c r="FXN95" s="276"/>
      <c r="FXO95" s="276"/>
      <c r="FXP95" s="276"/>
      <c r="FXQ95" s="276"/>
      <c r="FXR95" s="276"/>
      <c r="FXS95" s="276"/>
      <c r="FXT95" s="276"/>
      <c r="FXU95" s="276"/>
      <c r="FXV95" s="276"/>
      <c r="FXW95" s="276"/>
      <c r="FXX95" s="276"/>
      <c r="FXY95" s="276"/>
      <c r="FXZ95" s="276"/>
      <c r="FYA95" s="276"/>
      <c r="FYB95" s="276"/>
      <c r="FYC95" s="276"/>
      <c r="FYD95" s="276"/>
      <c r="FYE95" s="276"/>
      <c r="FYF95" s="276"/>
      <c r="FYG95" s="276"/>
      <c r="FYH95" s="276"/>
      <c r="FYI95" s="276"/>
      <c r="FYJ95" s="276"/>
      <c r="FYK95" s="276"/>
      <c r="FYL95" s="276"/>
      <c r="FYM95" s="276"/>
      <c r="FYN95" s="276"/>
      <c r="FYO95" s="276"/>
      <c r="FYP95" s="276"/>
      <c r="FYQ95" s="276"/>
      <c r="FYR95" s="276"/>
      <c r="FYS95" s="276"/>
      <c r="FYT95" s="276"/>
      <c r="FYU95" s="276"/>
      <c r="FYV95" s="276"/>
      <c r="FYW95" s="276"/>
      <c r="FYX95" s="276"/>
      <c r="FYY95" s="276"/>
      <c r="FYZ95" s="276"/>
      <c r="FZA95" s="276"/>
      <c r="FZB95" s="276"/>
      <c r="FZC95" s="276"/>
      <c r="FZD95" s="276"/>
      <c r="FZE95" s="276"/>
      <c r="FZF95" s="276"/>
      <c r="FZG95" s="276"/>
      <c r="FZH95" s="276"/>
      <c r="FZI95" s="276"/>
      <c r="FZJ95" s="276"/>
      <c r="FZK95" s="276"/>
      <c r="FZL95" s="276"/>
      <c r="FZM95" s="276"/>
      <c r="FZN95" s="276"/>
      <c r="FZO95" s="276"/>
      <c r="FZP95" s="276"/>
      <c r="FZQ95" s="276"/>
      <c r="FZR95" s="276"/>
      <c r="FZS95" s="276"/>
      <c r="FZT95" s="276"/>
      <c r="FZU95" s="276"/>
      <c r="FZV95" s="276"/>
      <c r="FZW95" s="276"/>
      <c r="FZX95" s="276"/>
      <c r="FZY95" s="276"/>
      <c r="FZZ95" s="276"/>
      <c r="GAA95" s="276"/>
      <c r="GAB95" s="276"/>
      <c r="GAC95" s="276"/>
      <c r="GAD95" s="276"/>
      <c r="GAE95" s="276"/>
      <c r="GAF95" s="276"/>
      <c r="GAG95" s="276"/>
      <c r="GAH95" s="276"/>
      <c r="GAI95" s="276"/>
      <c r="GAJ95" s="276"/>
      <c r="GAK95" s="276"/>
      <c r="GAL95" s="276"/>
      <c r="GAM95" s="276"/>
      <c r="GAN95" s="276"/>
      <c r="GAO95" s="276"/>
      <c r="GAP95" s="276"/>
      <c r="GAQ95" s="276"/>
      <c r="GAR95" s="276"/>
      <c r="GAS95" s="276"/>
      <c r="GAT95" s="276"/>
      <c r="GAU95" s="276"/>
      <c r="GAV95" s="276"/>
      <c r="GAW95" s="276"/>
      <c r="GAX95" s="276"/>
      <c r="GAY95" s="276"/>
      <c r="GAZ95" s="276"/>
      <c r="GBA95" s="276"/>
      <c r="GBB95" s="276"/>
      <c r="GBC95" s="276"/>
      <c r="GBD95" s="276"/>
      <c r="GBE95" s="276"/>
      <c r="GBF95" s="276"/>
      <c r="GBG95" s="276"/>
      <c r="GBH95" s="276"/>
      <c r="GBI95" s="276"/>
      <c r="GBJ95" s="276"/>
      <c r="GBK95" s="276"/>
      <c r="GBL95" s="276"/>
      <c r="GBM95" s="276"/>
      <c r="GBN95" s="276"/>
      <c r="GBO95" s="276"/>
      <c r="GBP95" s="276"/>
      <c r="GBQ95" s="276"/>
      <c r="GBR95" s="276"/>
      <c r="GBS95" s="276"/>
      <c r="GBT95" s="276"/>
      <c r="GBU95" s="276"/>
      <c r="GBV95" s="276"/>
      <c r="GBW95" s="276"/>
      <c r="GBX95" s="276"/>
      <c r="GBY95" s="276"/>
      <c r="GBZ95" s="276"/>
      <c r="GCA95" s="276"/>
      <c r="GCB95" s="276"/>
      <c r="GCC95" s="276"/>
      <c r="GCD95" s="276"/>
      <c r="GCE95" s="276"/>
      <c r="GCF95" s="276"/>
      <c r="GCG95" s="276"/>
      <c r="GCH95" s="276"/>
      <c r="GCI95" s="276"/>
      <c r="GCJ95" s="276"/>
      <c r="GCK95" s="276"/>
      <c r="GCL95" s="276"/>
      <c r="GCM95" s="276"/>
      <c r="GCN95" s="276"/>
      <c r="GCO95" s="276"/>
      <c r="GCP95" s="276"/>
      <c r="GCQ95" s="276"/>
      <c r="GCR95" s="276"/>
      <c r="GCS95" s="276"/>
      <c r="GCT95" s="276"/>
      <c r="GCU95" s="276"/>
      <c r="GCV95" s="276"/>
      <c r="GCW95" s="276"/>
      <c r="GCX95" s="276"/>
      <c r="GCY95" s="276"/>
      <c r="GCZ95" s="276"/>
      <c r="GDA95" s="276"/>
      <c r="GDB95" s="276"/>
      <c r="GDC95" s="276"/>
      <c r="GDD95" s="276"/>
      <c r="GDE95" s="276"/>
      <c r="GDF95" s="276"/>
      <c r="GDG95" s="276"/>
      <c r="GDH95" s="276"/>
      <c r="GDI95" s="276"/>
      <c r="GDJ95" s="276"/>
      <c r="GDK95" s="276"/>
      <c r="GDL95" s="276"/>
      <c r="GDM95" s="276"/>
      <c r="GDN95" s="276"/>
      <c r="GDO95" s="276"/>
      <c r="GDP95" s="276"/>
      <c r="GDQ95" s="276"/>
      <c r="GDR95" s="276"/>
      <c r="GDS95" s="276"/>
      <c r="GDT95" s="276"/>
      <c r="GDU95" s="276"/>
      <c r="GDV95" s="276"/>
      <c r="GDW95" s="276"/>
      <c r="GDX95" s="276"/>
      <c r="GDY95" s="276"/>
      <c r="GDZ95" s="276"/>
      <c r="GEA95" s="276"/>
      <c r="GEB95" s="276"/>
      <c r="GEC95" s="276"/>
      <c r="GED95" s="276"/>
      <c r="GEE95" s="276"/>
      <c r="GEF95" s="276"/>
      <c r="GEG95" s="276"/>
      <c r="GEH95" s="276"/>
      <c r="GEI95" s="276"/>
      <c r="GEJ95" s="276"/>
      <c r="GEK95" s="276"/>
      <c r="GEL95" s="276"/>
      <c r="GEM95" s="276"/>
      <c r="GEN95" s="276"/>
      <c r="GEO95" s="276"/>
      <c r="GEP95" s="276"/>
      <c r="GEQ95" s="276"/>
      <c r="GER95" s="276"/>
      <c r="GES95" s="276"/>
      <c r="GET95" s="276"/>
      <c r="GEU95" s="276"/>
      <c r="GEV95" s="276"/>
      <c r="GEW95" s="276"/>
      <c r="GEX95" s="276"/>
      <c r="GEY95" s="276"/>
      <c r="GEZ95" s="276"/>
      <c r="GFA95" s="276"/>
      <c r="GFB95" s="276"/>
      <c r="GFC95" s="276"/>
      <c r="GFD95" s="276"/>
      <c r="GFE95" s="276"/>
      <c r="GFF95" s="276"/>
      <c r="GFG95" s="276"/>
      <c r="GFH95" s="276"/>
      <c r="GFI95" s="276"/>
      <c r="GFJ95" s="276"/>
      <c r="GFK95" s="276"/>
      <c r="GFL95" s="276"/>
      <c r="GFM95" s="276"/>
      <c r="GFN95" s="276"/>
      <c r="GFO95" s="276"/>
      <c r="GFP95" s="276"/>
      <c r="GFQ95" s="276"/>
      <c r="GFR95" s="276"/>
      <c r="GFS95" s="276"/>
      <c r="GFT95" s="276"/>
      <c r="GFU95" s="276"/>
      <c r="GFV95" s="276"/>
      <c r="GFW95" s="276"/>
      <c r="GFX95" s="276"/>
      <c r="GFY95" s="276"/>
      <c r="GFZ95" s="276"/>
      <c r="GGA95" s="276"/>
      <c r="GGB95" s="276"/>
      <c r="GGC95" s="276"/>
      <c r="GGD95" s="276"/>
      <c r="GGE95" s="276"/>
      <c r="GGF95" s="276"/>
      <c r="GGG95" s="276"/>
      <c r="GGH95" s="276"/>
      <c r="GGI95" s="276"/>
      <c r="GGJ95" s="276"/>
      <c r="GGK95" s="276"/>
      <c r="GGL95" s="276"/>
      <c r="GGM95" s="276"/>
      <c r="GGN95" s="276"/>
      <c r="GGO95" s="276"/>
      <c r="GGP95" s="276"/>
      <c r="GGQ95" s="276"/>
      <c r="GGR95" s="276"/>
      <c r="GGS95" s="276"/>
      <c r="GGT95" s="276"/>
      <c r="GGU95" s="276"/>
      <c r="GGV95" s="276"/>
      <c r="GGW95" s="276"/>
      <c r="GGX95" s="276"/>
      <c r="GGY95" s="276"/>
      <c r="GGZ95" s="276"/>
      <c r="GHA95" s="276"/>
      <c r="GHB95" s="276"/>
      <c r="GHC95" s="276"/>
      <c r="GHD95" s="276"/>
      <c r="GHE95" s="276"/>
      <c r="GHF95" s="276"/>
      <c r="GHG95" s="276"/>
      <c r="GHH95" s="276"/>
      <c r="GHI95" s="276"/>
      <c r="GHJ95" s="276"/>
      <c r="GHK95" s="276"/>
      <c r="GHL95" s="276"/>
      <c r="GHM95" s="276"/>
      <c r="GHN95" s="276"/>
      <c r="GHO95" s="276"/>
      <c r="GHP95" s="276"/>
      <c r="GHQ95" s="276"/>
      <c r="GHR95" s="276"/>
      <c r="GHS95" s="276"/>
      <c r="GHT95" s="276"/>
      <c r="GHU95" s="276"/>
      <c r="GHV95" s="276"/>
      <c r="GHW95" s="276"/>
      <c r="GHX95" s="276"/>
      <c r="GHY95" s="276"/>
      <c r="GHZ95" s="276"/>
      <c r="GIA95" s="276"/>
      <c r="GIB95" s="276"/>
      <c r="GIC95" s="276"/>
      <c r="GID95" s="276"/>
      <c r="GIE95" s="276"/>
      <c r="GIF95" s="276"/>
      <c r="GIG95" s="276"/>
      <c r="GIH95" s="276"/>
      <c r="GII95" s="276"/>
      <c r="GIJ95" s="276"/>
      <c r="GIK95" s="276"/>
      <c r="GIL95" s="276"/>
      <c r="GIM95" s="276"/>
      <c r="GIN95" s="276"/>
      <c r="GIO95" s="276"/>
      <c r="GIP95" s="276"/>
      <c r="GIQ95" s="276"/>
      <c r="GIR95" s="276"/>
      <c r="GIS95" s="276"/>
      <c r="GIT95" s="276"/>
      <c r="GIU95" s="276"/>
      <c r="GIV95" s="276"/>
      <c r="GIW95" s="276"/>
      <c r="GIX95" s="276"/>
      <c r="GIY95" s="276"/>
      <c r="GIZ95" s="276"/>
      <c r="GJA95" s="276"/>
      <c r="GJB95" s="276"/>
      <c r="GJC95" s="276"/>
      <c r="GJD95" s="276"/>
      <c r="GJE95" s="276"/>
      <c r="GJF95" s="276"/>
      <c r="GJG95" s="276"/>
      <c r="GJH95" s="276"/>
      <c r="GJI95" s="276"/>
      <c r="GJJ95" s="276"/>
      <c r="GJK95" s="276"/>
      <c r="GJL95" s="276"/>
      <c r="GJM95" s="276"/>
      <c r="GJN95" s="276"/>
      <c r="GJO95" s="276"/>
      <c r="GJP95" s="276"/>
      <c r="GJQ95" s="276"/>
      <c r="GJR95" s="276"/>
      <c r="GJS95" s="276"/>
      <c r="GJT95" s="276"/>
      <c r="GJU95" s="276"/>
      <c r="GJV95" s="276"/>
      <c r="GJW95" s="276"/>
      <c r="GJX95" s="276"/>
      <c r="GJY95" s="276"/>
      <c r="GJZ95" s="276"/>
      <c r="GKA95" s="276"/>
      <c r="GKB95" s="276"/>
      <c r="GKC95" s="276"/>
      <c r="GKD95" s="276"/>
      <c r="GKE95" s="276"/>
      <c r="GKF95" s="276"/>
      <c r="GKG95" s="276"/>
      <c r="GKH95" s="276"/>
      <c r="GKI95" s="276"/>
      <c r="GKJ95" s="276"/>
      <c r="GKK95" s="276"/>
      <c r="GKL95" s="276"/>
      <c r="GKM95" s="276"/>
      <c r="GKN95" s="276"/>
      <c r="GKO95" s="276"/>
      <c r="GKP95" s="276"/>
      <c r="GKQ95" s="276"/>
      <c r="GKR95" s="276"/>
      <c r="GKS95" s="276"/>
      <c r="GKT95" s="276"/>
      <c r="GKU95" s="276"/>
      <c r="GKV95" s="276"/>
      <c r="GKW95" s="276"/>
      <c r="GKX95" s="276"/>
      <c r="GKY95" s="276"/>
      <c r="GKZ95" s="276"/>
      <c r="GLA95" s="276"/>
      <c r="GLB95" s="276"/>
      <c r="GLC95" s="276"/>
      <c r="GLD95" s="276"/>
      <c r="GLE95" s="276"/>
      <c r="GLF95" s="276"/>
      <c r="GLG95" s="276"/>
      <c r="GLH95" s="276"/>
      <c r="GLI95" s="276"/>
      <c r="GLJ95" s="276"/>
      <c r="GLK95" s="276"/>
      <c r="GLL95" s="276"/>
      <c r="GLM95" s="276"/>
      <c r="GLN95" s="276"/>
      <c r="GLO95" s="276"/>
      <c r="GLP95" s="276"/>
      <c r="GLQ95" s="276"/>
      <c r="GLR95" s="276"/>
      <c r="GLS95" s="276"/>
      <c r="GLT95" s="276"/>
      <c r="GLU95" s="276"/>
      <c r="GLV95" s="276"/>
      <c r="GLW95" s="276"/>
      <c r="GLX95" s="276"/>
      <c r="GLY95" s="276"/>
      <c r="GLZ95" s="276"/>
      <c r="GMA95" s="276"/>
      <c r="GMB95" s="276"/>
      <c r="GMC95" s="276"/>
      <c r="GMD95" s="276"/>
      <c r="GME95" s="276"/>
      <c r="GMF95" s="276"/>
      <c r="GMG95" s="276"/>
      <c r="GMH95" s="276"/>
      <c r="GMI95" s="276"/>
      <c r="GMJ95" s="276"/>
      <c r="GMK95" s="276"/>
      <c r="GML95" s="276"/>
      <c r="GMM95" s="276"/>
      <c r="GMN95" s="276"/>
      <c r="GMO95" s="276"/>
      <c r="GMP95" s="276"/>
      <c r="GMQ95" s="276"/>
      <c r="GMR95" s="276"/>
      <c r="GMS95" s="276"/>
      <c r="GMT95" s="276"/>
      <c r="GMU95" s="276"/>
      <c r="GMV95" s="276"/>
      <c r="GMW95" s="276"/>
      <c r="GMX95" s="276"/>
      <c r="GMY95" s="276"/>
      <c r="GMZ95" s="276"/>
      <c r="GNA95" s="276"/>
      <c r="GNB95" s="276"/>
      <c r="GNC95" s="276"/>
      <c r="GND95" s="276"/>
      <c r="GNE95" s="276"/>
      <c r="GNF95" s="276"/>
      <c r="GNG95" s="276"/>
      <c r="GNH95" s="276"/>
      <c r="GNI95" s="276"/>
      <c r="GNJ95" s="276"/>
      <c r="GNK95" s="276"/>
      <c r="GNL95" s="276"/>
      <c r="GNM95" s="276"/>
      <c r="GNN95" s="276"/>
      <c r="GNO95" s="276"/>
      <c r="GNP95" s="276"/>
      <c r="GNQ95" s="276"/>
      <c r="GNR95" s="276"/>
      <c r="GNS95" s="276"/>
      <c r="GNT95" s="276"/>
      <c r="GNU95" s="276"/>
      <c r="GNV95" s="276"/>
      <c r="GNW95" s="276"/>
      <c r="GNX95" s="276"/>
      <c r="GNY95" s="276"/>
      <c r="GNZ95" s="276"/>
      <c r="GOA95" s="276"/>
      <c r="GOB95" s="276"/>
      <c r="GOC95" s="276"/>
      <c r="GOD95" s="276"/>
      <c r="GOE95" s="276"/>
      <c r="GOF95" s="276"/>
      <c r="GOG95" s="276"/>
      <c r="GOH95" s="276"/>
      <c r="GOI95" s="276"/>
      <c r="GOJ95" s="276"/>
      <c r="GOK95" s="276"/>
      <c r="GOL95" s="276"/>
      <c r="GOM95" s="276"/>
      <c r="GON95" s="276"/>
      <c r="GOO95" s="276"/>
      <c r="GOP95" s="276"/>
      <c r="GOQ95" s="276"/>
      <c r="GOR95" s="276"/>
      <c r="GOS95" s="276"/>
      <c r="GOT95" s="276"/>
      <c r="GOU95" s="276"/>
      <c r="GOV95" s="276"/>
      <c r="GOW95" s="276"/>
      <c r="GOX95" s="276"/>
      <c r="GOY95" s="276"/>
      <c r="GOZ95" s="276"/>
      <c r="GPA95" s="276"/>
      <c r="GPB95" s="276"/>
      <c r="GPC95" s="276"/>
      <c r="GPD95" s="276"/>
      <c r="GPE95" s="276"/>
      <c r="GPF95" s="276"/>
      <c r="GPG95" s="276"/>
      <c r="GPH95" s="276"/>
      <c r="GPI95" s="276"/>
      <c r="GPJ95" s="276"/>
      <c r="GPK95" s="276"/>
      <c r="GPL95" s="276"/>
      <c r="GPM95" s="276"/>
      <c r="GPN95" s="276"/>
      <c r="GPO95" s="276"/>
      <c r="GPP95" s="276"/>
      <c r="GPQ95" s="276"/>
      <c r="GPR95" s="276"/>
      <c r="GPS95" s="276"/>
      <c r="GPT95" s="276"/>
      <c r="GPU95" s="276"/>
      <c r="GPV95" s="276"/>
      <c r="GPW95" s="276"/>
      <c r="GPX95" s="276"/>
      <c r="GPY95" s="276"/>
      <c r="GPZ95" s="276"/>
      <c r="GQA95" s="276"/>
      <c r="GQB95" s="276"/>
      <c r="GQC95" s="276"/>
      <c r="GQD95" s="276"/>
      <c r="GQE95" s="276"/>
      <c r="GQF95" s="276"/>
      <c r="GQG95" s="276"/>
      <c r="GQH95" s="276"/>
      <c r="GQI95" s="276"/>
      <c r="GQJ95" s="276"/>
      <c r="GQK95" s="276"/>
      <c r="GQL95" s="276"/>
      <c r="GQM95" s="276"/>
      <c r="GQN95" s="276"/>
      <c r="GQO95" s="276"/>
      <c r="GQP95" s="276"/>
      <c r="GQQ95" s="276"/>
      <c r="GQR95" s="276"/>
      <c r="GQS95" s="276"/>
      <c r="GQT95" s="276"/>
      <c r="GQU95" s="276"/>
      <c r="GQV95" s="276"/>
      <c r="GQW95" s="276"/>
      <c r="GQX95" s="276"/>
      <c r="GQY95" s="276"/>
      <c r="GQZ95" s="276"/>
      <c r="GRA95" s="276"/>
      <c r="GRB95" s="276"/>
      <c r="GRC95" s="276"/>
      <c r="GRD95" s="276"/>
      <c r="GRE95" s="276"/>
      <c r="GRF95" s="276"/>
      <c r="GRG95" s="276"/>
      <c r="GRH95" s="276"/>
      <c r="GRI95" s="276"/>
      <c r="GRJ95" s="276"/>
      <c r="GRK95" s="276"/>
      <c r="GRL95" s="276"/>
      <c r="GRM95" s="276"/>
      <c r="GRN95" s="276"/>
      <c r="GRO95" s="276"/>
      <c r="GRP95" s="276"/>
      <c r="GRQ95" s="276"/>
      <c r="GRR95" s="276"/>
      <c r="GRS95" s="276"/>
      <c r="GRT95" s="276"/>
      <c r="GRU95" s="276"/>
      <c r="GRV95" s="276"/>
      <c r="GRW95" s="276"/>
      <c r="GRX95" s="276"/>
      <c r="GRY95" s="276"/>
      <c r="GRZ95" s="276"/>
      <c r="GSA95" s="276"/>
      <c r="GSB95" s="276"/>
      <c r="GSC95" s="276"/>
      <c r="GSD95" s="276"/>
      <c r="GSE95" s="276"/>
      <c r="GSF95" s="276"/>
      <c r="GSG95" s="276"/>
      <c r="GSH95" s="276"/>
      <c r="GSI95" s="276"/>
      <c r="GSJ95" s="276"/>
      <c r="GSK95" s="276"/>
      <c r="GSL95" s="276"/>
      <c r="GSM95" s="276"/>
      <c r="GSN95" s="276"/>
      <c r="GSO95" s="276"/>
      <c r="GSP95" s="276"/>
      <c r="GSQ95" s="276"/>
      <c r="GSR95" s="276"/>
      <c r="GSS95" s="276"/>
      <c r="GST95" s="276"/>
      <c r="GSU95" s="276"/>
      <c r="GSV95" s="276"/>
      <c r="GSW95" s="276"/>
      <c r="GSX95" s="276"/>
      <c r="GSY95" s="276"/>
      <c r="GSZ95" s="276"/>
      <c r="GTA95" s="276"/>
      <c r="GTB95" s="276"/>
      <c r="GTC95" s="276"/>
      <c r="GTD95" s="276"/>
      <c r="GTE95" s="276"/>
      <c r="GTF95" s="276"/>
      <c r="GTG95" s="276"/>
      <c r="GTH95" s="276"/>
      <c r="GTI95" s="276"/>
      <c r="GTJ95" s="276"/>
      <c r="GTK95" s="276"/>
      <c r="GTL95" s="276"/>
      <c r="GTM95" s="276"/>
      <c r="GTN95" s="276"/>
      <c r="GTO95" s="276"/>
      <c r="GTP95" s="276"/>
      <c r="GTQ95" s="276"/>
      <c r="GTR95" s="276"/>
      <c r="GTS95" s="276"/>
      <c r="GTT95" s="276"/>
      <c r="GTU95" s="276"/>
      <c r="GTV95" s="276"/>
      <c r="GTW95" s="276"/>
      <c r="GTX95" s="276"/>
      <c r="GTY95" s="276"/>
      <c r="GTZ95" s="276"/>
      <c r="GUA95" s="276"/>
      <c r="GUB95" s="276"/>
      <c r="GUC95" s="276"/>
      <c r="GUD95" s="276"/>
      <c r="GUE95" s="276"/>
      <c r="GUF95" s="276"/>
      <c r="GUG95" s="276"/>
      <c r="GUH95" s="276"/>
      <c r="GUI95" s="276"/>
      <c r="GUJ95" s="276"/>
      <c r="GUK95" s="276"/>
      <c r="GUL95" s="276"/>
      <c r="GUM95" s="276"/>
      <c r="GUN95" s="276"/>
      <c r="GUO95" s="276"/>
      <c r="GUP95" s="276"/>
      <c r="GUQ95" s="276"/>
      <c r="GUR95" s="276"/>
      <c r="GUS95" s="276"/>
      <c r="GUT95" s="276"/>
      <c r="GUU95" s="276"/>
      <c r="GUV95" s="276"/>
      <c r="GUW95" s="276"/>
      <c r="GUX95" s="276"/>
      <c r="GUY95" s="276"/>
      <c r="GUZ95" s="276"/>
      <c r="GVA95" s="276"/>
      <c r="GVB95" s="276"/>
      <c r="GVC95" s="276"/>
      <c r="GVD95" s="276"/>
      <c r="GVE95" s="276"/>
      <c r="GVF95" s="276"/>
      <c r="GVG95" s="276"/>
      <c r="GVH95" s="276"/>
      <c r="GVI95" s="276"/>
      <c r="GVJ95" s="276"/>
      <c r="GVK95" s="276"/>
      <c r="GVL95" s="276"/>
      <c r="GVM95" s="276"/>
      <c r="GVN95" s="276"/>
      <c r="GVO95" s="276"/>
      <c r="GVP95" s="276"/>
      <c r="GVQ95" s="276"/>
      <c r="GVR95" s="276"/>
      <c r="GVS95" s="276"/>
      <c r="GVT95" s="276"/>
      <c r="GVU95" s="276"/>
      <c r="GVV95" s="276"/>
      <c r="GVW95" s="276"/>
      <c r="GVX95" s="276"/>
      <c r="GVY95" s="276"/>
      <c r="GVZ95" s="276"/>
      <c r="GWA95" s="276"/>
      <c r="GWB95" s="276"/>
      <c r="GWC95" s="276"/>
      <c r="GWD95" s="276"/>
      <c r="GWE95" s="276"/>
      <c r="GWF95" s="276"/>
      <c r="GWG95" s="276"/>
      <c r="GWH95" s="276"/>
      <c r="GWI95" s="276"/>
      <c r="GWJ95" s="276"/>
      <c r="GWK95" s="276"/>
      <c r="GWL95" s="276"/>
      <c r="GWM95" s="276"/>
      <c r="GWN95" s="276"/>
      <c r="GWO95" s="276"/>
      <c r="GWP95" s="276"/>
      <c r="GWQ95" s="276"/>
      <c r="GWR95" s="276"/>
      <c r="GWS95" s="276"/>
      <c r="GWT95" s="276"/>
      <c r="GWU95" s="276"/>
      <c r="GWV95" s="276"/>
      <c r="GWW95" s="276"/>
      <c r="GWX95" s="276"/>
      <c r="GWY95" s="276"/>
      <c r="GWZ95" s="276"/>
      <c r="GXA95" s="276"/>
      <c r="GXB95" s="276"/>
      <c r="GXC95" s="276"/>
      <c r="GXD95" s="276"/>
      <c r="GXE95" s="276"/>
      <c r="GXF95" s="276"/>
      <c r="GXG95" s="276"/>
      <c r="GXH95" s="276"/>
      <c r="GXI95" s="276"/>
      <c r="GXJ95" s="276"/>
      <c r="GXK95" s="276"/>
      <c r="GXL95" s="276"/>
      <c r="GXM95" s="276"/>
      <c r="GXN95" s="276"/>
      <c r="GXO95" s="276"/>
      <c r="GXP95" s="276"/>
      <c r="GXQ95" s="276"/>
      <c r="GXR95" s="276"/>
      <c r="GXS95" s="276"/>
      <c r="GXT95" s="276"/>
      <c r="GXU95" s="276"/>
      <c r="GXV95" s="276"/>
      <c r="GXW95" s="276"/>
      <c r="GXX95" s="276"/>
      <c r="GXY95" s="276"/>
      <c r="GXZ95" s="276"/>
      <c r="GYA95" s="276"/>
      <c r="GYB95" s="276"/>
      <c r="GYC95" s="276"/>
      <c r="GYD95" s="276"/>
      <c r="GYE95" s="276"/>
      <c r="GYF95" s="276"/>
      <c r="GYG95" s="276"/>
      <c r="GYH95" s="276"/>
      <c r="GYI95" s="276"/>
      <c r="GYJ95" s="276"/>
      <c r="GYK95" s="276"/>
      <c r="GYL95" s="276"/>
      <c r="GYM95" s="276"/>
      <c r="GYN95" s="276"/>
      <c r="GYO95" s="276"/>
      <c r="GYP95" s="276"/>
      <c r="GYQ95" s="276"/>
      <c r="GYR95" s="276"/>
      <c r="GYS95" s="276"/>
      <c r="GYT95" s="276"/>
      <c r="GYU95" s="276"/>
      <c r="GYV95" s="276"/>
      <c r="GYW95" s="276"/>
      <c r="GYX95" s="276"/>
      <c r="GYY95" s="276"/>
      <c r="GYZ95" s="276"/>
      <c r="GZA95" s="276"/>
      <c r="GZB95" s="276"/>
      <c r="GZC95" s="276"/>
      <c r="GZD95" s="276"/>
      <c r="GZE95" s="276"/>
      <c r="GZF95" s="276"/>
      <c r="GZG95" s="276"/>
      <c r="GZH95" s="276"/>
      <c r="GZI95" s="276"/>
      <c r="GZJ95" s="276"/>
      <c r="GZK95" s="276"/>
      <c r="GZL95" s="276"/>
      <c r="GZM95" s="276"/>
      <c r="GZN95" s="276"/>
      <c r="GZO95" s="276"/>
      <c r="GZP95" s="276"/>
      <c r="GZQ95" s="276"/>
      <c r="GZR95" s="276"/>
      <c r="GZS95" s="276"/>
      <c r="GZT95" s="276"/>
      <c r="GZU95" s="276"/>
      <c r="GZV95" s="276"/>
      <c r="GZW95" s="276"/>
      <c r="GZX95" s="276"/>
      <c r="GZY95" s="276"/>
      <c r="GZZ95" s="276"/>
      <c r="HAA95" s="276"/>
      <c r="HAB95" s="276"/>
      <c r="HAC95" s="276"/>
      <c r="HAD95" s="276"/>
      <c r="HAE95" s="276"/>
      <c r="HAF95" s="276"/>
      <c r="HAG95" s="276"/>
      <c r="HAH95" s="276"/>
      <c r="HAI95" s="276"/>
      <c r="HAJ95" s="276"/>
      <c r="HAK95" s="276"/>
      <c r="HAL95" s="276"/>
      <c r="HAM95" s="276"/>
      <c r="HAN95" s="276"/>
      <c r="HAO95" s="276"/>
      <c r="HAP95" s="276"/>
      <c r="HAQ95" s="276"/>
      <c r="HAR95" s="276"/>
      <c r="HAS95" s="276"/>
      <c r="HAT95" s="276"/>
      <c r="HAU95" s="276"/>
      <c r="HAV95" s="276"/>
      <c r="HAW95" s="276"/>
      <c r="HAX95" s="276"/>
      <c r="HAY95" s="276"/>
      <c r="HAZ95" s="276"/>
      <c r="HBA95" s="276"/>
      <c r="HBB95" s="276"/>
      <c r="HBC95" s="276"/>
      <c r="HBD95" s="276"/>
      <c r="HBE95" s="276"/>
      <c r="HBF95" s="276"/>
      <c r="HBG95" s="276"/>
      <c r="HBH95" s="276"/>
      <c r="HBI95" s="276"/>
      <c r="HBJ95" s="276"/>
      <c r="HBK95" s="276"/>
      <c r="HBL95" s="276"/>
      <c r="HBM95" s="276"/>
      <c r="HBN95" s="276"/>
      <c r="HBO95" s="276"/>
      <c r="HBP95" s="276"/>
      <c r="HBQ95" s="276"/>
      <c r="HBR95" s="276"/>
      <c r="HBS95" s="276"/>
      <c r="HBT95" s="276"/>
      <c r="HBU95" s="276"/>
      <c r="HBV95" s="276"/>
      <c r="HBW95" s="276"/>
      <c r="HBX95" s="276"/>
      <c r="HBY95" s="276"/>
      <c r="HBZ95" s="276"/>
      <c r="HCA95" s="276"/>
      <c r="HCB95" s="276"/>
      <c r="HCC95" s="276"/>
      <c r="HCD95" s="276"/>
      <c r="HCE95" s="276"/>
      <c r="HCF95" s="276"/>
      <c r="HCG95" s="276"/>
      <c r="HCH95" s="276"/>
      <c r="HCI95" s="276"/>
      <c r="HCJ95" s="276"/>
      <c r="HCK95" s="276"/>
      <c r="HCL95" s="276"/>
      <c r="HCM95" s="276"/>
      <c r="HCN95" s="276"/>
      <c r="HCO95" s="276"/>
      <c r="HCP95" s="276"/>
      <c r="HCQ95" s="276"/>
      <c r="HCR95" s="276"/>
      <c r="HCS95" s="276"/>
      <c r="HCT95" s="276"/>
      <c r="HCU95" s="276"/>
      <c r="HCV95" s="276"/>
      <c r="HCW95" s="276"/>
      <c r="HCX95" s="276"/>
      <c r="HCY95" s="276"/>
      <c r="HCZ95" s="276"/>
      <c r="HDA95" s="276"/>
      <c r="HDB95" s="276"/>
      <c r="HDC95" s="276"/>
      <c r="HDD95" s="276"/>
      <c r="HDE95" s="276"/>
      <c r="HDF95" s="276"/>
      <c r="HDG95" s="276"/>
      <c r="HDH95" s="276"/>
      <c r="HDI95" s="276"/>
      <c r="HDJ95" s="276"/>
      <c r="HDK95" s="276"/>
      <c r="HDL95" s="276"/>
      <c r="HDM95" s="276"/>
      <c r="HDN95" s="276"/>
      <c r="HDO95" s="276"/>
      <c r="HDP95" s="276"/>
      <c r="HDQ95" s="276"/>
      <c r="HDR95" s="276"/>
      <c r="HDS95" s="276"/>
      <c r="HDT95" s="276"/>
      <c r="HDU95" s="276"/>
      <c r="HDV95" s="276"/>
      <c r="HDW95" s="276"/>
      <c r="HDX95" s="276"/>
      <c r="HDY95" s="276"/>
      <c r="HDZ95" s="276"/>
      <c r="HEA95" s="276"/>
      <c r="HEB95" s="276"/>
      <c r="HEC95" s="276"/>
      <c r="HED95" s="276"/>
      <c r="HEE95" s="276"/>
      <c r="HEF95" s="276"/>
      <c r="HEG95" s="276"/>
      <c r="HEH95" s="276"/>
      <c r="HEI95" s="276"/>
      <c r="HEJ95" s="276"/>
      <c r="HEK95" s="276"/>
      <c r="HEL95" s="276"/>
      <c r="HEM95" s="276"/>
      <c r="HEN95" s="276"/>
      <c r="HEO95" s="276"/>
      <c r="HEP95" s="276"/>
      <c r="HEQ95" s="276"/>
      <c r="HER95" s="276"/>
      <c r="HES95" s="276"/>
      <c r="HET95" s="276"/>
      <c r="HEU95" s="276"/>
      <c r="HEV95" s="276"/>
      <c r="HEW95" s="276"/>
      <c r="HEX95" s="276"/>
      <c r="HEY95" s="276"/>
      <c r="HEZ95" s="276"/>
      <c r="HFA95" s="276"/>
      <c r="HFB95" s="276"/>
      <c r="HFC95" s="276"/>
      <c r="HFD95" s="276"/>
      <c r="HFE95" s="276"/>
      <c r="HFF95" s="276"/>
      <c r="HFG95" s="276"/>
      <c r="HFH95" s="276"/>
      <c r="HFI95" s="276"/>
      <c r="HFJ95" s="276"/>
      <c r="HFK95" s="276"/>
      <c r="HFL95" s="276"/>
      <c r="HFM95" s="276"/>
      <c r="HFN95" s="276"/>
      <c r="HFO95" s="276"/>
      <c r="HFP95" s="276"/>
      <c r="HFQ95" s="276"/>
      <c r="HFR95" s="276"/>
      <c r="HFS95" s="276"/>
      <c r="HFT95" s="276"/>
      <c r="HFU95" s="276"/>
      <c r="HFV95" s="276"/>
      <c r="HFW95" s="276"/>
      <c r="HFX95" s="276"/>
      <c r="HFY95" s="276"/>
      <c r="HFZ95" s="276"/>
      <c r="HGA95" s="276"/>
      <c r="HGB95" s="276"/>
      <c r="HGC95" s="276"/>
      <c r="HGD95" s="276"/>
      <c r="HGE95" s="276"/>
      <c r="HGF95" s="276"/>
      <c r="HGG95" s="276"/>
      <c r="HGH95" s="276"/>
      <c r="HGI95" s="276"/>
      <c r="HGJ95" s="276"/>
      <c r="HGK95" s="276"/>
      <c r="HGL95" s="276"/>
      <c r="HGM95" s="276"/>
      <c r="HGN95" s="276"/>
      <c r="HGO95" s="276"/>
      <c r="HGP95" s="276"/>
      <c r="HGQ95" s="276"/>
      <c r="HGR95" s="276"/>
      <c r="HGS95" s="276"/>
      <c r="HGT95" s="276"/>
      <c r="HGU95" s="276"/>
      <c r="HGV95" s="276"/>
      <c r="HGW95" s="276"/>
      <c r="HGX95" s="276"/>
      <c r="HGY95" s="276"/>
      <c r="HGZ95" s="276"/>
      <c r="HHA95" s="276"/>
      <c r="HHB95" s="276"/>
      <c r="HHC95" s="276"/>
      <c r="HHD95" s="276"/>
      <c r="HHE95" s="276"/>
      <c r="HHF95" s="276"/>
      <c r="HHG95" s="276"/>
      <c r="HHH95" s="276"/>
      <c r="HHI95" s="276"/>
      <c r="HHJ95" s="276"/>
      <c r="HHK95" s="276"/>
      <c r="HHL95" s="276"/>
      <c r="HHM95" s="276"/>
      <c r="HHN95" s="276"/>
      <c r="HHO95" s="276"/>
      <c r="HHP95" s="276"/>
      <c r="HHQ95" s="276"/>
      <c r="HHR95" s="276"/>
      <c r="HHS95" s="276"/>
      <c r="HHT95" s="276"/>
      <c r="HHU95" s="276"/>
      <c r="HHV95" s="276"/>
      <c r="HHW95" s="276"/>
      <c r="HHX95" s="276"/>
      <c r="HHY95" s="276"/>
      <c r="HHZ95" s="276"/>
      <c r="HIA95" s="276"/>
      <c r="HIB95" s="276"/>
      <c r="HIC95" s="276"/>
      <c r="HID95" s="276"/>
      <c r="HIE95" s="276"/>
      <c r="HIF95" s="276"/>
      <c r="HIG95" s="276"/>
      <c r="HIH95" s="276"/>
      <c r="HII95" s="276"/>
      <c r="HIJ95" s="276"/>
      <c r="HIK95" s="276"/>
      <c r="HIL95" s="276"/>
      <c r="HIM95" s="276"/>
      <c r="HIN95" s="276"/>
      <c r="HIO95" s="276"/>
      <c r="HIP95" s="276"/>
      <c r="HIQ95" s="276"/>
      <c r="HIR95" s="276"/>
      <c r="HIS95" s="276"/>
      <c r="HIT95" s="276"/>
      <c r="HIU95" s="276"/>
      <c r="HIV95" s="276"/>
      <c r="HIW95" s="276"/>
      <c r="HIX95" s="276"/>
      <c r="HIY95" s="276"/>
      <c r="HIZ95" s="276"/>
      <c r="HJA95" s="276"/>
      <c r="HJB95" s="276"/>
      <c r="HJC95" s="276"/>
      <c r="HJD95" s="276"/>
      <c r="HJE95" s="276"/>
      <c r="HJF95" s="276"/>
      <c r="HJG95" s="276"/>
      <c r="HJH95" s="276"/>
      <c r="HJI95" s="276"/>
      <c r="HJJ95" s="276"/>
      <c r="HJK95" s="276"/>
      <c r="HJL95" s="276"/>
      <c r="HJM95" s="276"/>
      <c r="HJN95" s="276"/>
      <c r="HJO95" s="276"/>
      <c r="HJP95" s="276"/>
      <c r="HJQ95" s="276"/>
      <c r="HJR95" s="276"/>
      <c r="HJS95" s="276"/>
      <c r="HJT95" s="276"/>
      <c r="HJU95" s="276"/>
      <c r="HJV95" s="276"/>
      <c r="HJW95" s="276"/>
      <c r="HJX95" s="276"/>
      <c r="HJY95" s="276"/>
      <c r="HJZ95" s="276"/>
      <c r="HKA95" s="276"/>
      <c r="HKB95" s="276"/>
      <c r="HKC95" s="276"/>
      <c r="HKD95" s="276"/>
      <c r="HKE95" s="276"/>
      <c r="HKF95" s="276"/>
      <c r="HKG95" s="276"/>
      <c r="HKH95" s="276"/>
      <c r="HKI95" s="276"/>
      <c r="HKJ95" s="276"/>
      <c r="HKK95" s="276"/>
      <c r="HKL95" s="276"/>
      <c r="HKM95" s="276"/>
      <c r="HKN95" s="276"/>
      <c r="HKO95" s="276"/>
      <c r="HKP95" s="276"/>
      <c r="HKQ95" s="276"/>
      <c r="HKR95" s="276"/>
      <c r="HKS95" s="276"/>
      <c r="HKT95" s="276"/>
      <c r="HKU95" s="276"/>
      <c r="HKV95" s="276"/>
      <c r="HKW95" s="276"/>
      <c r="HKX95" s="276"/>
      <c r="HKY95" s="276"/>
      <c r="HKZ95" s="276"/>
      <c r="HLA95" s="276"/>
      <c r="HLB95" s="276"/>
      <c r="HLC95" s="276"/>
      <c r="HLD95" s="276"/>
      <c r="HLE95" s="276"/>
      <c r="HLF95" s="276"/>
      <c r="HLG95" s="276"/>
      <c r="HLH95" s="276"/>
      <c r="HLI95" s="276"/>
      <c r="HLJ95" s="276"/>
      <c r="HLK95" s="276"/>
      <c r="HLL95" s="276"/>
      <c r="HLM95" s="276"/>
      <c r="HLN95" s="276"/>
      <c r="HLO95" s="276"/>
      <c r="HLP95" s="276"/>
      <c r="HLQ95" s="276"/>
      <c r="HLR95" s="276"/>
      <c r="HLS95" s="276"/>
      <c r="HLT95" s="276"/>
      <c r="HLU95" s="276"/>
      <c r="HLV95" s="276"/>
      <c r="HLW95" s="276"/>
      <c r="HLX95" s="276"/>
      <c r="HLY95" s="276"/>
      <c r="HLZ95" s="276"/>
      <c r="HMA95" s="276"/>
      <c r="HMB95" s="276"/>
      <c r="HMC95" s="276"/>
      <c r="HMD95" s="276"/>
      <c r="HME95" s="276"/>
      <c r="HMF95" s="276"/>
      <c r="HMG95" s="276"/>
      <c r="HMH95" s="276"/>
      <c r="HMI95" s="276"/>
      <c r="HMJ95" s="276"/>
      <c r="HMK95" s="276"/>
      <c r="HML95" s="276"/>
      <c r="HMM95" s="276"/>
      <c r="HMN95" s="276"/>
      <c r="HMO95" s="276"/>
      <c r="HMP95" s="276"/>
      <c r="HMQ95" s="276"/>
      <c r="HMR95" s="276"/>
      <c r="HMS95" s="276"/>
      <c r="HMT95" s="276"/>
      <c r="HMU95" s="276"/>
      <c r="HMV95" s="276"/>
      <c r="HMW95" s="276"/>
      <c r="HMX95" s="276"/>
      <c r="HMY95" s="276"/>
      <c r="HMZ95" s="276"/>
      <c r="HNA95" s="276"/>
      <c r="HNB95" s="276"/>
      <c r="HNC95" s="276"/>
      <c r="HND95" s="276"/>
      <c r="HNE95" s="276"/>
      <c r="HNF95" s="276"/>
      <c r="HNG95" s="276"/>
      <c r="HNH95" s="276"/>
      <c r="HNI95" s="276"/>
      <c r="HNJ95" s="276"/>
      <c r="HNK95" s="276"/>
      <c r="HNL95" s="276"/>
      <c r="HNM95" s="276"/>
      <c r="HNN95" s="276"/>
      <c r="HNO95" s="276"/>
      <c r="HNP95" s="276"/>
      <c r="HNQ95" s="276"/>
      <c r="HNR95" s="276"/>
      <c r="HNS95" s="276"/>
      <c r="HNT95" s="276"/>
      <c r="HNU95" s="276"/>
      <c r="HNV95" s="276"/>
      <c r="HNW95" s="276"/>
      <c r="HNX95" s="276"/>
      <c r="HNY95" s="276"/>
      <c r="HNZ95" s="276"/>
      <c r="HOA95" s="276"/>
      <c r="HOB95" s="276"/>
      <c r="HOC95" s="276"/>
      <c r="HOD95" s="276"/>
      <c r="HOE95" s="276"/>
      <c r="HOF95" s="276"/>
      <c r="HOG95" s="276"/>
      <c r="HOH95" s="276"/>
      <c r="HOI95" s="276"/>
      <c r="HOJ95" s="276"/>
      <c r="HOK95" s="276"/>
      <c r="HOL95" s="276"/>
      <c r="HOM95" s="276"/>
      <c r="HON95" s="276"/>
      <c r="HOO95" s="276"/>
      <c r="HOP95" s="276"/>
      <c r="HOQ95" s="276"/>
      <c r="HOR95" s="276"/>
      <c r="HOS95" s="276"/>
      <c r="HOT95" s="276"/>
      <c r="HOU95" s="276"/>
      <c r="HOV95" s="276"/>
      <c r="HOW95" s="276"/>
      <c r="HOX95" s="276"/>
      <c r="HOY95" s="276"/>
      <c r="HOZ95" s="276"/>
      <c r="HPA95" s="276"/>
      <c r="HPB95" s="276"/>
      <c r="HPC95" s="276"/>
      <c r="HPD95" s="276"/>
      <c r="HPE95" s="276"/>
      <c r="HPF95" s="276"/>
      <c r="HPG95" s="276"/>
      <c r="HPH95" s="276"/>
      <c r="HPI95" s="276"/>
      <c r="HPJ95" s="276"/>
      <c r="HPK95" s="276"/>
      <c r="HPL95" s="276"/>
      <c r="HPM95" s="276"/>
      <c r="HPN95" s="276"/>
      <c r="HPO95" s="276"/>
      <c r="HPP95" s="276"/>
      <c r="HPQ95" s="276"/>
      <c r="HPR95" s="276"/>
      <c r="HPS95" s="276"/>
      <c r="HPT95" s="276"/>
      <c r="HPU95" s="276"/>
      <c r="HPV95" s="276"/>
      <c r="HPW95" s="276"/>
      <c r="HPX95" s="276"/>
      <c r="HPY95" s="276"/>
      <c r="HPZ95" s="276"/>
      <c r="HQA95" s="276"/>
      <c r="HQB95" s="276"/>
      <c r="HQC95" s="276"/>
      <c r="HQD95" s="276"/>
      <c r="HQE95" s="276"/>
      <c r="HQF95" s="276"/>
      <c r="HQG95" s="276"/>
      <c r="HQH95" s="276"/>
      <c r="HQI95" s="276"/>
      <c r="HQJ95" s="276"/>
      <c r="HQK95" s="276"/>
      <c r="HQL95" s="276"/>
      <c r="HQM95" s="276"/>
      <c r="HQN95" s="276"/>
      <c r="HQO95" s="276"/>
      <c r="HQP95" s="276"/>
      <c r="HQQ95" s="276"/>
      <c r="HQR95" s="276"/>
      <c r="HQS95" s="276"/>
      <c r="HQT95" s="276"/>
      <c r="HQU95" s="276"/>
      <c r="HQV95" s="276"/>
      <c r="HQW95" s="276"/>
      <c r="HQX95" s="276"/>
      <c r="HQY95" s="276"/>
      <c r="HQZ95" s="276"/>
      <c r="HRA95" s="276"/>
      <c r="HRB95" s="276"/>
      <c r="HRC95" s="276"/>
      <c r="HRD95" s="276"/>
      <c r="HRE95" s="276"/>
      <c r="HRF95" s="276"/>
      <c r="HRG95" s="276"/>
      <c r="HRH95" s="276"/>
      <c r="HRI95" s="276"/>
      <c r="HRJ95" s="276"/>
      <c r="HRK95" s="276"/>
      <c r="HRL95" s="276"/>
      <c r="HRM95" s="276"/>
      <c r="HRN95" s="276"/>
      <c r="HRO95" s="276"/>
      <c r="HRP95" s="276"/>
      <c r="HRQ95" s="276"/>
      <c r="HRR95" s="276"/>
      <c r="HRS95" s="276"/>
      <c r="HRT95" s="276"/>
      <c r="HRU95" s="276"/>
      <c r="HRV95" s="276"/>
      <c r="HRW95" s="276"/>
      <c r="HRX95" s="276"/>
      <c r="HRY95" s="276"/>
      <c r="HRZ95" s="276"/>
      <c r="HSA95" s="276"/>
      <c r="HSB95" s="276"/>
      <c r="HSC95" s="276"/>
      <c r="HSD95" s="276"/>
      <c r="HSE95" s="276"/>
      <c r="HSF95" s="276"/>
      <c r="HSG95" s="276"/>
      <c r="HSH95" s="276"/>
      <c r="HSI95" s="276"/>
      <c r="HSJ95" s="276"/>
      <c r="HSK95" s="276"/>
      <c r="HSL95" s="276"/>
      <c r="HSM95" s="276"/>
      <c r="HSN95" s="276"/>
      <c r="HSO95" s="276"/>
      <c r="HSP95" s="276"/>
      <c r="HSQ95" s="276"/>
      <c r="HSR95" s="276"/>
      <c r="HSS95" s="276"/>
      <c r="HST95" s="276"/>
      <c r="HSU95" s="276"/>
      <c r="HSV95" s="276"/>
      <c r="HSW95" s="276"/>
      <c r="HSX95" s="276"/>
      <c r="HSY95" s="276"/>
      <c r="HSZ95" s="276"/>
      <c r="HTA95" s="276"/>
      <c r="HTB95" s="276"/>
      <c r="HTC95" s="276"/>
      <c r="HTD95" s="276"/>
      <c r="HTE95" s="276"/>
      <c r="HTF95" s="276"/>
      <c r="HTG95" s="276"/>
      <c r="HTH95" s="276"/>
      <c r="HTI95" s="276"/>
      <c r="HTJ95" s="276"/>
      <c r="HTK95" s="276"/>
      <c r="HTL95" s="276"/>
      <c r="HTM95" s="276"/>
      <c r="HTN95" s="276"/>
      <c r="HTO95" s="276"/>
      <c r="HTP95" s="276"/>
      <c r="HTQ95" s="276"/>
      <c r="HTR95" s="276"/>
      <c r="HTS95" s="276"/>
      <c r="HTT95" s="276"/>
      <c r="HTU95" s="276"/>
      <c r="HTV95" s="276"/>
      <c r="HTW95" s="276"/>
      <c r="HTX95" s="276"/>
      <c r="HTY95" s="276"/>
      <c r="HTZ95" s="276"/>
      <c r="HUA95" s="276"/>
      <c r="HUB95" s="276"/>
      <c r="HUC95" s="276"/>
      <c r="HUD95" s="276"/>
      <c r="HUE95" s="276"/>
      <c r="HUF95" s="276"/>
      <c r="HUG95" s="276"/>
      <c r="HUH95" s="276"/>
      <c r="HUI95" s="276"/>
      <c r="HUJ95" s="276"/>
      <c r="HUK95" s="276"/>
      <c r="HUL95" s="276"/>
      <c r="HUM95" s="276"/>
      <c r="HUN95" s="276"/>
      <c r="HUO95" s="276"/>
      <c r="HUP95" s="276"/>
      <c r="HUQ95" s="276"/>
      <c r="HUR95" s="276"/>
      <c r="HUS95" s="276"/>
      <c r="HUT95" s="276"/>
      <c r="HUU95" s="276"/>
      <c r="HUV95" s="276"/>
      <c r="HUW95" s="276"/>
      <c r="HUX95" s="276"/>
      <c r="HUY95" s="276"/>
      <c r="HUZ95" s="276"/>
      <c r="HVA95" s="276"/>
      <c r="HVB95" s="276"/>
      <c r="HVC95" s="276"/>
      <c r="HVD95" s="276"/>
      <c r="HVE95" s="276"/>
      <c r="HVF95" s="276"/>
      <c r="HVG95" s="276"/>
      <c r="HVH95" s="276"/>
      <c r="HVI95" s="276"/>
      <c r="HVJ95" s="276"/>
      <c r="HVK95" s="276"/>
      <c r="HVL95" s="276"/>
      <c r="HVM95" s="276"/>
      <c r="HVN95" s="276"/>
      <c r="HVO95" s="276"/>
      <c r="HVP95" s="276"/>
      <c r="HVQ95" s="276"/>
      <c r="HVR95" s="276"/>
      <c r="HVS95" s="276"/>
      <c r="HVT95" s="276"/>
      <c r="HVU95" s="276"/>
      <c r="HVV95" s="276"/>
      <c r="HVW95" s="276"/>
      <c r="HVX95" s="276"/>
      <c r="HVY95" s="276"/>
      <c r="HVZ95" s="276"/>
      <c r="HWA95" s="276"/>
      <c r="HWB95" s="276"/>
      <c r="HWC95" s="276"/>
      <c r="HWD95" s="276"/>
      <c r="HWE95" s="276"/>
      <c r="HWF95" s="276"/>
      <c r="HWG95" s="276"/>
      <c r="HWH95" s="276"/>
      <c r="HWI95" s="276"/>
      <c r="HWJ95" s="276"/>
      <c r="HWK95" s="276"/>
      <c r="HWL95" s="276"/>
      <c r="HWM95" s="276"/>
      <c r="HWN95" s="276"/>
      <c r="HWO95" s="276"/>
      <c r="HWP95" s="276"/>
      <c r="HWQ95" s="276"/>
      <c r="HWR95" s="276"/>
      <c r="HWS95" s="276"/>
      <c r="HWT95" s="276"/>
      <c r="HWU95" s="276"/>
      <c r="HWV95" s="276"/>
      <c r="HWW95" s="276"/>
      <c r="HWX95" s="276"/>
      <c r="HWY95" s="276"/>
      <c r="HWZ95" s="276"/>
      <c r="HXA95" s="276"/>
      <c r="HXB95" s="276"/>
      <c r="HXC95" s="276"/>
      <c r="HXD95" s="276"/>
      <c r="HXE95" s="276"/>
      <c r="HXF95" s="276"/>
      <c r="HXG95" s="276"/>
      <c r="HXH95" s="276"/>
      <c r="HXI95" s="276"/>
      <c r="HXJ95" s="276"/>
      <c r="HXK95" s="276"/>
      <c r="HXL95" s="276"/>
      <c r="HXM95" s="276"/>
      <c r="HXN95" s="276"/>
      <c r="HXO95" s="276"/>
      <c r="HXP95" s="276"/>
      <c r="HXQ95" s="276"/>
      <c r="HXR95" s="276"/>
      <c r="HXS95" s="276"/>
      <c r="HXT95" s="276"/>
      <c r="HXU95" s="276"/>
      <c r="HXV95" s="276"/>
      <c r="HXW95" s="276"/>
      <c r="HXX95" s="276"/>
      <c r="HXY95" s="276"/>
      <c r="HXZ95" s="276"/>
      <c r="HYA95" s="276"/>
      <c r="HYB95" s="276"/>
      <c r="HYC95" s="276"/>
      <c r="HYD95" s="276"/>
      <c r="HYE95" s="276"/>
      <c r="HYF95" s="276"/>
      <c r="HYG95" s="276"/>
      <c r="HYH95" s="276"/>
      <c r="HYI95" s="276"/>
      <c r="HYJ95" s="276"/>
      <c r="HYK95" s="276"/>
      <c r="HYL95" s="276"/>
      <c r="HYM95" s="276"/>
      <c r="HYN95" s="276"/>
      <c r="HYO95" s="276"/>
      <c r="HYP95" s="276"/>
      <c r="HYQ95" s="276"/>
      <c r="HYR95" s="276"/>
      <c r="HYS95" s="276"/>
      <c r="HYT95" s="276"/>
      <c r="HYU95" s="276"/>
      <c r="HYV95" s="276"/>
      <c r="HYW95" s="276"/>
      <c r="HYX95" s="276"/>
      <c r="HYY95" s="276"/>
      <c r="HYZ95" s="276"/>
      <c r="HZA95" s="276"/>
      <c r="HZB95" s="276"/>
      <c r="HZC95" s="276"/>
      <c r="HZD95" s="276"/>
      <c r="HZE95" s="276"/>
      <c r="HZF95" s="276"/>
      <c r="HZG95" s="276"/>
      <c r="HZH95" s="276"/>
      <c r="HZI95" s="276"/>
      <c r="HZJ95" s="276"/>
      <c r="HZK95" s="276"/>
      <c r="HZL95" s="276"/>
      <c r="HZM95" s="276"/>
      <c r="HZN95" s="276"/>
      <c r="HZO95" s="276"/>
      <c r="HZP95" s="276"/>
      <c r="HZQ95" s="276"/>
      <c r="HZR95" s="276"/>
      <c r="HZS95" s="276"/>
      <c r="HZT95" s="276"/>
      <c r="HZU95" s="276"/>
      <c r="HZV95" s="276"/>
      <c r="HZW95" s="276"/>
      <c r="HZX95" s="276"/>
      <c r="HZY95" s="276"/>
      <c r="HZZ95" s="276"/>
      <c r="IAA95" s="276"/>
      <c r="IAB95" s="276"/>
      <c r="IAC95" s="276"/>
      <c r="IAD95" s="276"/>
      <c r="IAE95" s="276"/>
      <c r="IAF95" s="276"/>
      <c r="IAG95" s="276"/>
      <c r="IAH95" s="276"/>
      <c r="IAI95" s="276"/>
      <c r="IAJ95" s="276"/>
      <c r="IAK95" s="276"/>
      <c r="IAL95" s="276"/>
      <c r="IAM95" s="276"/>
      <c r="IAN95" s="276"/>
      <c r="IAO95" s="276"/>
      <c r="IAP95" s="276"/>
      <c r="IAQ95" s="276"/>
      <c r="IAR95" s="276"/>
      <c r="IAS95" s="276"/>
      <c r="IAT95" s="276"/>
      <c r="IAU95" s="276"/>
      <c r="IAV95" s="276"/>
      <c r="IAW95" s="276"/>
      <c r="IAX95" s="276"/>
      <c r="IAY95" s="276"/>
      <c r="IAZ95" s="276"/>
      <c r="IBA95" s="276"/>
      <c r="IBB95" s="276"/>
      <c r="IBC95" s="276"/>
      <c r="IBD95" s="276"/>
      <c r="IBE95" s="276"/>
      <c r="IBF95" s="276"/>
      <c r="IBG95" s="276"/>
      <c r="IBH95" s="276"/>
      <c r="IBI95" s="276"/>
      <c r="IBJ95" s="276"/>
      <c r="IBK95" s="276"/>
      <c r="IBL95" s="276"/>
      <c r="IBM95" s="276"/>
      <c r="IBN95" s="276"/>
      <c r="IBO95" s="276"/>
      <c r="IBP95" s="276"/>
      <c r="IBQ95" s="276"/>
      <c r="IBR95" s="276"/>
      <c r="IBS95" s="276"/>
      <c r="IBT95" s="276"/>
      <c r="IBU95" s="276"/>
      <c r="IBV95" s="276"/>
      <c r="IBW95" s="276"/>
      <c r="IBX95" s="276"/>
      <c r="IBY95" s="276"/>
      <c r="IBZ95" s="276"/>
      <c r="ICA95" s="276"/>
      <c r="ICB95" s="276"/>
      <c r="ICC95" s="276"/>
      <c r="ICD95" s="276"/>
      <c r="ICE95" s="276"/>
      <c r="ICF95" s="276"/>
      <c r="ICG95" s="276"/>
      <c r="ICH95" s="276"/>
      <c r="ICI95" s="276"/>
      <c r="ICJ95" s="276"/>
      <c r="ICK95" s="276"/>
      <c r="ICL95" s="276"/>
      <c r="ICM95" s="276"/>
      <c r="ICN95" s="276"/>
      <c r="ICO95" s="276"/>
      <c r="ICP95" s="276"/>
      <c r="ICQ95" s="276"/>
      <c r="ICR95" s="276"/>
      <c r="ICS95" s="276"/>
      <c r="ICT95" s="276"/>
      <c r="ICU95" s="276"/>
      <c r="ICV95" s="276"/>
      <c r="ICW95" s="276"/>
      <c r="ICX95" s="276"/>
      <c r="ICY95" s="276"/>
      <c r="ICZ95" s="276"/>
      <c r="IDA95" s="276"/>
      <c r="IDB95" s="276"/>
      <c r="IDC95" s="276"/>
      <c r="IDD95" s="276"/>
      <c r="IDE95" s="276"/>
      <c r="IDF95" s="276"/>
      <c r="IDG95" s="276"/>
      <c r="IDH95" s="276"/>
      <c r="IDI95" s="276"/>
      <c r="IDJ95" s="276"/>
      <c r="IDK95" s="276"/>
      <c r="IDL95" s="276"/>
      <c r="IDM95" s="276"/>
      <c r="IDN95" s="276"/>
      <c r="IDO95" s="276"/>
      <c r="IDP95" s="276"/>
      <c r="IDQ95" s="276"/>
      <c r="IDR95" s="276"/>
      <c r="IDS95" s="276"/>
      <c r="IDT95" s="276"/>
      <c r="IDU95" s="276"/>
      <c r="IDV95" s="276"/>
      <c r="IDW95" s="276"/>
      <c r="IDX95" s="276"/>
      <c r="IDY95" s="276"/>
      <c r="IDZ95" s="276"/>
      <c r="IEA95" s="276"/>
      <c r="IEB95" s="276"/>
      <c r="IEC95" s="276"/>
      <c r="IED95" s="276"/>
      <c r="IEE95" s="276"/>
      <c r="IEF95" s="276"/>
      <c r="IEG95" s="276"/>
      <c r="IEH95" s="276"/>
      <c r="IEI95" s="276"/>
      <c r="IEJ95" s="276"/>
      <c r="IEK95" s="276"/>
      <c r="IEL95" s="276"/>
      <c r="IEM95" s="276"/>
      <c r="IEN95" s="276"/>
      <c r="IEO95" s="276"/>
      <c r="IEP95" s="276"/>
      <c r="IEQ95" s="276"/>
      <c r="IER95" s="276"/>
      <c r="IES95" s="276"/>
      <c r="IET95" s="276"/>
      <c r="IEU95" s="276"/>
      <c r="IEV95" s="276"/>
      <c r="IEW95" s="276"/>
      <c r="IEX95" s="276"/>
      <c r="IEY95" s="276"/>
      <c r="IEZ95" s="276"/>
      <c r="IFA95" s="276"/>
      <c r="IFB95" s="276"/>
      <c r="IFC95" s="276"/>
      <c r="IFD95" s="276"/>
      <c r="IFE95" s="276"/>
      <c r="IFF95" s="276"/>
      <c r="IFG95" s="276"/>
      <c r="IFH95" s="276"/>
      <c r="IFI95" s="276"/>
      <c r="IFJ95" s="276"/>
      <c r="IFK95" s="276"/>
      <c r="IFL95" s="276"/>
      <c r="IFM95" s="276"/>
      <c r="IFN95" s="276"/>
      <c r="IFO95" s="276"/>
      <c r="IFP95" s="276"/>
      <c r="IFQ95" s="276"/>
      <c r="IFR95" s="276"/>
      <c r="IFS95" s="276"/>
      <c r="IFT95" s="276"/>
      <c r="IFU95" s="276"/>
      <c r="IFV95" s="276"/>
      <c r="IFW95" s="276"/>
      <c r="IFX95" s="276"/>
      <c r="IFY95" s="276"/>
      <c r="IFZ95" s="276"/>
      <c r="IGA95" s="276"/>
      <c r="IGB95" s="276"/>
      <c r="IGC95" s="276"/>
      <c r="IGD95" s="276"/>
      <c r="IGE95" s="276"/>
      <c r="IGF95" s="276"/>
      <c r="IGG95" s="276"/>
      <c r="IGH95" s="276"/>
      <c r="IGI95" s="276"/>
      <c r="IGJ95" s="276"/>
      <c r="IGK95" s="276"/>
      <c r="IGL95" s="276"/>
      <c r="IGM95" s="276"/>
      <c r="IGN95" s="276"/>
      <c r="IGO95" s="276"/>
      <c r="IGP95" s="276"/>
      <c r="IGQ95" s="276"/>
      <c r="IGR95" s="276"/>
      <c r="IGS95" s="276"/>
      <c r="IGT95" s="276"/>
      <c r="IGU95" s="276"/>
      <c r="IGV95" s="276"/>
      <c r="IGW95" s="276"/>
      <c r="IGX95" s="276"/>
      <c r="IGY95" s="276"/>
      <c r="IGZ95" s="276"/>
      <c r="IHA95" s="276"/>
      <c r="IHB95" s="276"/>
      <c r="IHC95" s="276"/>
      <c r="IHD95" s="276"/>
      <c r="IHE95" s="276"/>
      <c r="IHF95" s="276"/>
      <c r="IHG95" s="276"/>
      <c r="IHH95" s="276"/>
      <c r="IHI95" s="276"/>
      <c r="IHJ95" s="276"/>
      <c r="IHK95" s="276"/>
      <c r="IHL95" s="276"/>
      <c r="IHM95" s="276"/>
      <c r="IHN95" s="276"/>
      <c r="IHO95" s="276"/>
      <c r="IHP95" s="276"/>
      <c r="IHQ95" s="276"/>
      <c r="IHR95" s="276"/>
      <c r="IHS95" s="276"/>
      <c r="IHT95" s="276"/>
      <c r="IHU95" s="276"/>
      <c r="IHV95" s="276"/>
      <c r="IHW95" s="276"/>
      <c r="IHX95" s="276"/>
      <c r="IHY95" s="276"/>
      <c r="IHZ95" s="276"/>
      <c r="IIA95" s="276"/>
      <c r="IIB95" s="276"/>
      <c r="IIC95" s="276"/>
      <c r="IID95" s="276"/>
      <c r="IIE95" s="276"/>
      <c r="IIF95" s="276"/>
      <c r="IIG95" s="276"/>
      <c r="IIH95" s="276"/>
      <c r="III95" s="276"/>
      <c r="IIJ95" s="276"/>
      <c r="IIK95" s="276"/>
      <c r="IIL95" s="276"/>
      <c r="IIM95" s="276"/>
      <c r="IIN95" s="276"/>
      <c r="IIO95" s="276"/>
      <c r="IIP95" s="276"/>
      <c r="IIQ95" s="276"/>
      <c r="IIR95" s="276"/>
      <c r="IIS95" s="276"/>
      <c r="IIT95" s="276"/>
      <c r="IIU95" s="276"/>
      <c r="IIV95" s="276"/>
      <c r="IIW95" s="276"/>
      <c r="IIX95" s="276"/>
      <c r="IIY95" s="276"/>
      <c r="IIZ95" s="276"/>
      <c r="IJA95" s="276"/>
      <c r="IJB95" s="276"/>
      <c r="IJC95" s="276"/>
      <c r="IJD95" s="276"/>
      <c r="IJE95" s="276"/>
      <c r="IJF95" s="276"/>
      <c r="IJG95" s="276"/>
      <c r="IJH95" s="276"/>
      <c r="IJI95" s="276"/>
      <c r="IJJ95" s="276"/>
      <c r="IJK95" s="276"/>
      <c r="IJL95" s="276"/>
      <c r="IJM95" s="276"/>
      <c r="IJN95" s="276"/>
      <c r="IJO95" s="276"/>
      <c r="IJP95" s="276"/>
      <c r="IJQ95" s="276"/>
      <c r="IJR95" s="276"/>
      <c r="IJS95" s="276"/>
      <c r="IJT95" s="276"/>
      <c r="IJU95" s="276"/>
      <c r="IJV95" s="276"/>
      <c r="IJW95" s="276"/>
      <c r="IJX95" s="276"/>
      <c r="IJY95" s="276"/>
      <c r="IJZ95" s="276"/>
      <c r="IKA95" s="276"/>
      <c r="IKB95" s="276"/>
      <c r="IKC95" s="276"/>
      <c r="IKD95" s="276"/>
      <c r="IKE95" s="276"/>
      <c r="IKF95" s="276"/>
      <c r="IKG95" s="276"/>
      <c r="IKH95" s="276"/>
      <c r="IKI95" s="276"/>
      <c r="IKJ95" s="276"/>
      <c r="IKK95" s="276"/>
      <c r="IKL95" s="276"/>
      <c r="IKM95" s="276"/>
      <c r="IKN95" s="276"/>
      <c r="IKO95" s="276"/>
      <c r="IKP95" s="276"/>
      <c r="IKQ95" s="276"/>
      <c r="IKR95" s="276"/>
      <c r="IKS95" s="276"/>
      <c r="IKT95" s="276"/>
      <c r="IKU95" s="276"/>
      <c r="IKV95" s="276"/>
      <c r="IKW95" s="276"/>
      <c r="IKX95" s="276"/>
      <c r="IKY95" s="276"/>
      <c r="IKZ95" s="276"/>
      <c r="ILA95" s="276"/>
      <c r="ILB95" s="276"/>
      <c r="ILC95" s="276"/>
      <c r="ILD95" s="276"/>
      <c r="ILE95" s="276"/>
      <c r="ILF95" s="276"/>
      <c r="ILG95" s="276"/>
      <c r="ILH95" s="276"/>
      <c r="ILI95" s="276"/>
      <c r="ILJ95" s="276"/>
      <c r="ILK95" s="276"/>
      <c r="ILL95" s="276"/>
      <c r="ILM95" s="276"/>
      <c r="ILN95" s="276"/>
      <c r="ILO95" s="276"/>
      <c r="ILP95" s="276"/>
      <c r="ILQ95" s="276"/>
      <c r="ILR95" s="276"/>
      <c r="ILS95" s="276"/>
      <c r="ILT95" s="276"/>
      <c r="ILU95" s="276"/>
      <c r="ILV95" s="276"/>
      <c r="ILW95" s="276"/>
      <c r="ILX95" s="276"/>
      <c r="ILY95" s="276"/>
      <c r="ILZ95" s="276"/>
      <c r="IMA95" s="276"/>
      <c r="IMB95" s="276"/>
      <c r="IMC95" s="276"/>
      <c r="IMD95" s="276"/>
      <c r="IME95" s="276"/>
      <c r="IMF95" s="276"/>
      <c r="IMG95" s="276"/>
      <c r="IMH95" s="276"/>
      <c r="IMI95" s="276"/>
      <c r="IMJ95" s="276"/>
      <c r="IMK95" s="276"/>
      <c r="IML95" s="276"/>
      <c r="IMM95" s="276"/>
      <c r="IMN95" s="276"/>
      <c r="IMO95" s="276"/>
      <c r="IMP95" s="276"/>
      <c r="IMQ95" s="276"/>
      <c r="IMR95" s="276"/>
      <c r="IMS95" s="276"/>
      <c r="IMT95" s="276"/>
      <c r="IMU95" s="276"/>
      <c r="IMV95" s="276"/>
      <c r="IMW95" s="276"/>
      <c r="IMX95" s="276"/>
      <c r="IMY95" s="276"/>
      <c r="IMZ95" s="276"/>
      <c r="INA95" s="276"/>
      <c r="INB95" s="276"/>
      <c r="INC95" s="276"/>
      <c r="IND95" s="276"/>
      <c r="INE95" s="276"/>
      <c r="INF95" s="276"/>
      <c r="ING95" s="276"/>
      <c r="INH95" s="276"/>
      <c r="INI95" s="276"/>
      <c r="INJ95" s="276"/>
      <c r="INK95" s="276"/>
      <c r="INL95" s="276"/>
      <c r="INM95" s="276"/>
      <c r="INN95" s="276"/>
      <c r="INO95" s="276"/>
      <c r="INP95" s="276"/>
      <c r="INQ95" s="276"/>
      <c r="INR95" s="276"/>
      <c r="INS95" s="276"/>
      <c r="INT95" s="276"/>
      <c r="INU95" s="276"/>
      <c r="INV95" s="276"/>
      <c r="INW95" s="276"/>
      <c r="INX95" s="276"/>
      <c r="INY95" s="276"/>
      <c r="INZ95" s="276"/>
      <c r="IOA95" s="276"/>
      <c r="IOB95" s="276"/>
      <c r="IOC95" s="276"/>
      <c r="IOD95" s="276"/>
      <c r="IOE95" s="276"/>
      <c r="IOF95" s="276"/>
      <c r="IOG95" s="276"/>
      <c r="IOH95" s="276"/>
      <c r="IOI95" s="276"/>
      <c r="IOJ95" s="276"/>
      <c r="IOK95" s="276"/>
      <c r="IOL95" s="276"/>
      <c r="IOM95" s="276"/>
      <c r="ION95" s="276"/>
      <c r="IOO95" s="276"/>
      <c r="IOP95" s="276"/>
      <c r="IOQ95" s="276"/>
      <c r="IOR95" s="276"/>
      <c r="IOS95" s="276"/>
      <c r="IOT95" s="276"/>
      <c r="IOU95" s="276"/>
      <c r="IOV95" s="276"/>
      <c r="IOW95" s="276"/>
      <c r="IOX95" s="276"/>
      <c r="IOY95" s="276"/>
      <c r="IOZ95" s="276"/>
      <c r="IPA95" s="276"/>
      <c r="IPB95" s="276"/>
      <c r="IPC95" s="276"/>
      <c r="IPD95" s="276"/>
      <c r="IPE95" s="276"/>
      <c r="IPF95" s="276"/>
      <c r="IPG95" s="276"/>
      <c r="IPH95" s="276"/>
      <c r="IPI95" s="276"/>
      <c r="IPJ95" s="276"/>
      <c r="IPK95" s="276"/>
      <c r="IPL95" s="276"/>
      <c r="IPM95" s="276"/>
      <c r="IPN95" s="276"/>
      <c r="IPO95" s="276"/>
      <c r="IPP95" s="276"/>
      <c r="IPQ95" s="276"/>
      <c r="IPR95" s="276"/>
      <c r="IPS95" s="276"/>
      <c r="IPT95" s="276"/>
      <c r="IPU95" s="276"/>
      <c r="IPV95" s="276"/>
      <c r="IPW95" s="276"/>
      <c r="IPX95" s="276"/>
      <c r="IPY95" s="276"/>
      <c r="IPZ95" s="276"/>
      <c r="IQA95" s="276"/>
      <c r="IQB95" s="276"/>
      <c r="IQC95" s="276"/>
      <c r="IQD95" s="276"/>
      <c r="IQE95" s="276"/>
      <c r="IQF95" s="276"/>
      <c r="IQG95" s="276"/>
      <c r="IQH95" s="276"/>
      <c r="IQI95" s="276"/>
      <c r="IQJ95" s="276"/>
      <c r="IQK95" s="276"/>
      <c r="IQL95" s="276"/>
      <c r="IQM95" s="276"/>
      <c r="IQN95" s="276"/>
      <c r="IQO95" s="276"/>
      <c r="IQP95" s="276"/>
      <c r="IQQ95" s="276"/>
      <c r="IQR95" s="276"/>
      <c r="IQS95" s="276"/>
      <c r="IQT95" s="276"/>
      <c r="IQU95" s="276"/>
      <c r="IQV95" s="276"/>
      <c r="IQW95" s="276"/>
      <c r="IQX95" s="276"/>
      <c r="IQY95" s="276"/>
      <c r="IQZ95" s="276"/>
      <c r="IRA95" s="276"/>
      <c r="IRB95" s="276"/>
      <c r="IRC95" s="276"/>
      <c r="IRD95" s="276"/>
      <c r="IRE95" s="276"/>
      <c r="IRF95" s="276"/>
      <c r="IRG95" s="276"/>
      <c r="IRH95" s="276"/>
      <c r="IRI95" s="276"/>
      <c r="IRJ95" s="276"/>
      <c r="IRK95" s="276"/>
      <c r="IRL95" s="276"/>
      <c r="IRM95" s="276"/>
      <c r="IRN95" s="276"/>
      <c r="IRO95" s="276"/>
      <c r="IRP95" s="276"/>
      <c r="IRQ95" s="276"/>
      <c r="IRR95" s="276"/>
      <c r="IRS95" s="276"/>
      <c r="IRT95" s="276"/>
      <c r="IRU95" s="276"/>
      <c r="IRV95" s="276"/>
      <c r="IRW95" s="276"/>
      <c r="IRX95" s="276"/>
      <c r="IRY95" s="276"/>
      <c r="IRZ95" s="276"/>
      <c r="ISA95" s="276"/>
      <c r="ISB95" s="276"/>
      <c r="ISC95" s="276"/>
      <c r="ISD95" s="276"/>
      <c r="ISE95" s="276"/>
      <c r="ISF95" s="276"/>
      <c r="ISG95" s="276"/>
      <c r="ISH95" s="276"/>
      <c r="ISI95" s="276"/>
      <c r="ISJ95" s="276"/>
      <c r="ISK95" s="276"/>
      <c r="ISL95" s="276"/>
      <c r="ISM95" s="276"/>
      <c r="ISN95" s="276"/>
      <c r="ISO95" s="276"/>
      <c r="ISP95" s="276"/>
      <c r="ISQ95" s="276"/>
      <c r="ISR95" s="276"/>
      <c r="ISS95" s="276"/>
      <c r="IST95" s="276"/>
      <c r="ISU95" s="276"/>
      <c r="ISV95" s="276"/>
      <c r="ISW95" s="276"/>
      <c r="ISX95" s="276"/>
      <c r="ISY95" s="276"/>
      <c r="ISZ95" s="276"/>
      <c r="ITA95" s="276"/>
      <c r="ITB95" s="276"/>
      <c r="ITC95" s="276"/>
      <c r="ITD95" s="276"/>
      <c r="ITE95" s="276"/>
      <c r="ITF95" s="276"/>
      <c r="ITG95" s="276"/>
      <c r="ITH95" s="276"/>
      <c r="ITI95" s="276"/>
      <c r="ITJ95" s="276"/>
      <c r="ITK95" s="276"/>
      <c r="ITL95" s="276"/>
      <c r="ITM95" s="276"/>
      <c r="ITN95" s="276"/>
      <c r="ITO95" s="276"/>
      <c r="ITP95" s="276"/>
      <c r="ITQ95" s="276"/>
      <c r="ITR95" s="276"/>
      <c r="ITS95" s="276"/>
      <c r="ITT95" s="276"/>
      <c r="ITU95" s="276"/>
      <c r="ITV95" s="276"/>
      <c r="ITW95" s="276"/>
      <c r="ITX95" s="276"/>
      <c r="ITY95" s="276"/>
      <c r="ITZ95" s="276"/>
      <c r="IUA95" s="276"/>
      <c r="IUB95" s="276"/>
      <c r="IUC95" s="276"/>
      <c r="IUD95" s="276"/>
      <c r="IUE95" s="276"/>
      <c r="IUF95" s="276"/>
      <c r="IUG95" s="276"/>
      <c r="IUH95" s="276"/>
      <c r="IUI95" s="276"/>
      <c r="IUJ95" s="276"/>
      <c r="IUK95" s="276"/>
      <c r="IUL95" s="276"/>
      <c r="IUM95" s="276"/>
      <c r="IUN95" s="276"/>
      <c r="IUO95" s="276"/>
      <c r="IUP95" s="276"/>
      <c r="IUQ95" s="276"/>
      <c r="IUR95" s="276"/>
      <c r="IUS95" s="276"/>
      <c r="IUT95" s="276"/>
      <c r="IUU95" s="276"/>
      <c r="IUV95" s="276"/>
      <c r="IUW95" s="276"/>
      <c r="IUX95" s="276"/>
      <c r="IUY95" s="276"/>
      <c r="IUZ95" s="276"/>
      <c r="IVA95" s="276"/>
      <c r="IVB95" s="276"/>
      <c r="IVC95" s="276"/>
      <c r="IVD95" s="276"/>
      <c r="IVE95" s="276"/>
      <c r="IVF95" s="276"/>
      <c r="IVG95" s="276"/>
      <c r="IVH95" s="276"/>
      <c r="IVI95" s="276"/>
      <c r="IVJ95" s="276"/>
      <c r="IVK95" s="276"/>
      <c r="IVL95" s="276"/>
      <c r="IVM95" s="276"/>
      <c r="IVN95" s="276"/>
      <c r="IVO95" s="276"/>
      <c r="IVP95" s="276"/>
      <c r="IVQ95" s="276"/>
      <c r="IVR95" s="276"/>
      <c r="IVS95" s="276"/>
      <c r="IVT95" s="276"/>
      <c r="IVU95" s="276"/>
      <c r="IVV95" s="276"/>
      <c r="IVW95" s="276"/>
      <c r="IVX95" s="276"/>
      <c r="IVY95" s="276"/>
      <c r="IVZ95" s="276"/>
      <c r="IWA95" s="276"/>
      <c r="IWB95" s="276"/>
      <c r="IWC95" s="276"/>
      <c r="IWD95" s="276"/>
      <c r="IWE95" s="276"/>
      <c r="IWF95" s="276"/>
      <c r="IWG95" s="276"/>
      <c r="IWH95" s="276"/>
      <c r="IWI95" s="276"/>
      <c r="IWJ95" s="276"/>
      <c r="IWK95" s="276"/>
      <c r="IWL95" s="276"/>
      <c r="IWM95" s="276"/>
      <c r="IWN95" s="276"/>
      <c r="IWO95" s="276"/>
      <c r="IWP95" s="276"/>
      <c r="IWQ95" s="276"/>
      <c r="IWR95" s="276"/>
      <c r="IWS95" s="276"/>
      <c r="IWT95" s="276"/>
      <c r="IWU95" s="276"/>
      <c r="IWV95" s="276"/>
      <c r="IWW95" s="276"/>
      <c r="IWX95" s="276"/>
      <c r="IWY95" s="276"/>
      <c r="IWZ95" s="276"/>
      <c r="IXA95" s="276"/>
      <c r="IXB95" s="276"/>
      <c r="IXC95" s="276"/>
      <c r="IXD95" s="276"/>
      <c r="IXE95" s="276"/>
      <c r="IXF95" s="276"/>
      <c r="IXG95" s="276"/>
      <c r="IXH95" s="276"/>
      <c r="IXI95" s="276"/>
      <c r="IXJ95" s="276"/>
      <c r="IXK95" s="276"/>
      <c r="IXL95" s="276"/>
      <c r="IXM95" s="276"/>
      <c r="IXN95" s="276"/>
      <c r="IXO95" s="276"/>
      <c r="IXP95" s="276"/>
      <c r="IXQ95" s="276"/>
      <c r="IXR95" s="276"/>
      <c r="IXS95" s="276"/>
      <c r="IXT95" s="276"/>
      <c r="IXU95" s="276"/>
      <c r="IXV95" s="276"/>
      <c r="IXW95" s="276"/>
      <c r="IXX95" s="276"/>
      <c r="IXY95" s="276"/>
      <c r="IXZ95" s="276"/>
      <c r="IYA95" s="276"/>
      <c r="IYB95" s="276"/>
      <c r="IYC95" s="276"/>
      <c r="IYD95" s="276"/>
      <c r="IYE95" s="276"/>
      <c r="IYF95" s="276"/>
      <c r="IYG95" s="276"/>
      <c r="IYH95" s="276"/>
      <c r="IYI95" s="276"/>
      <c r="IYJ95" s="276"/>
      <c r="IYK95" s="276"/>
      <c r="IYL95" s="276"/>
      <c r="IYM95" s="276"/>
      <c r="IYN95" s="276"/>
      <c r="IYO95" s="276"/>
      <c r="IYP95" s="276"/>
      <c r="IYQ95" s="276"/>
      <c r="IYR95" s="276"/>
      <c r="IYS95" s="276"/>
      <c r="IYT95" s="276"/>
      <c r="IYU95" s="276"/>
      <c r="IYV95" s="276"/>
      <c r="IYW95" s="276"/>
      <c r="IYX95" s="276"/>
      <c r="IYY95" s="276"/>
      <c r="IYZ95" s="276"/>
      <c r="IZA95" s="276"/>
      <c r="IZB95" s="276"/>
      <c r="IZC95" s="276"/>
      <c r="IZD95" s="276"/>
      <c r="IZE95" s="276"/>
      <c r="IZF95" s="276"/>
      <c r="IZG95" s="276"/>
      <c r="IZH95" s="276"/>
      <c r="IZI95" s="276"/>
      <c r="IZJ95" s="276"/>
      <c r="IZK95" s="276"/>
      <c r="IZL95" s="276"/>
      <c r="IZM95" s="276"/>
      <c r="IZN95" s="276"/>
      <c r="IZO95" s="276"/>
      <c r="IZP95" s="276"/>
      <c r="IZQ95" s="276"/>
      <c r="IZR95" s="276"/>
      <c r="IZS95" s="276"/>
      <c r="IZT95" s="276"/>
      <c r="IZU95" s="276"/>
      <c r="IZV95" s="276"/>
      <c r="IZW95" s="276"/>
      <c r="IZX95" s="276"/>
      <c r="IZY95" s="276"/>
      <c r="IZZ95" s="276"/>
      <c r="JAA95" s="276"/>
      <c r="JAB95" s="276"/>
      <c r="JAC95" s="276"/>
      <c r="JAD95" s="276"/>
      <c r="JAE95" s="276"/>
      <c r="JAF95" s="276"/>
      <c r="JAG95" s="276"/>
      <c r="JAH95" s="276"/>
      <c r="JAI95" s="276"/>
      <c r="JAJ95" s="276"/>
      <c r="JAK95" s="276"/>
      <c r="JAL95" s="276"/>
      <c r="JAM95" s="276"/>
      <c r="JAN95" s="276"/>
      <c r="JAO95" s="276"/>
      <c r="JAP95" s="276"/>
      <c r="JAQ95" s="276"/>
      <c r="JAR95" s="276"/>
      <c r="JAS95" s="276"/>
      <c r="JAT95" s="276"/>
      <c r="JAU95" s="276"/>
      <c r="JAV95" s="276"/>
      <c r="JAW95" s="276"/>
      <c r="JAX95" s="276"/>
      <c r="JAY95" s="276"/>
      <c r="JAZ95" s="276"/>
      <c r="JBA95" s="276"/>
      <c r="JBB95" s="276"/>
      <c r="JBC95" s="276"/>
      <c r="JBD95" s="276"/>
      <c r="JBE95" s="276"/>
      <c r="JBF95" s="276"/>
      <c r="JBG95" s="276"/>
      <c r="JBH95" s="276"/>
      <c r="JBI95" s="276"/>
      <c r="JBJ95" s="276"/>
      <c r="JBK95" s="276"/>
      <c r="JBL95" s="276"/>
      <c r="JBM95" s="276"/>
      <c r="JBN95" s="276"/>
      <c r="JBO95" s="276"/>
      <c r="JBP95" s="276"/>
      <c r="JBQ95" s="276"/>
      <c r="JBR95" s="276"/>
      <c r="JBS95" s="276"/>
      <c r="JBT95" s="276"/>
      <c r="JBU95" s="276"/>
      <c r="JBV95" s="276"/>
      <c r="JBW95" s="276"/>
      <c r="JBX95" s="276"/>
      <c r="JBY95" s="276"/>
      <c r="JBZ95" s="276"/>
      <c r="JCA95" s="276"/>
      <c r="JCB95" s="276"/>
      <c r="JCC95" s="276"/>
      <c r="JCD95" s="276"/>
      <c r="JCE95" s="276"/>
      <c r="JCF95" s="276"/>
      <c r="JCG95" s="276"/>
      <c r="JCH95" s="276"/>
      <c r="JCI95" s="276"/>
      <c r="JCJ95" s="276"/>
      <c r="JCK95" s="276"/>
      <c r="JCL95" s="276"/>
      <c r="JCM95" s="276"/>
      <c r="JCN95" s="276"/>
      <c r="JCO95" s="276"/>
      <c r="JCP95" s="276"/>
      <c r="JCQ95" s="276"/>
      <c r="JCR95" s="276"/>
      <c r="JCS95" s="276"/>
      <c r="JCT95" s="276"/>
      <c r="JCU95" s="276"/>
      <c r="JCV95" s="276"/>
      <c r="JCW95" s="276"/>
      <c r="JCX95" s="276"/>
      <c r="JCY95" s="276"/>
      <c r="JCZ95" s="276"/>
      <c r="JDA95" s="276"/>
      <c r="JDB95" s="276"/>
      <c r="JDC95" s="276"/>
      <c r="JDD95" s="276"/>
      <c r="JDE95" s="276"/>
      <c r="JDF95" s="276"/>
      <c r="JDG95" s="276"/>
      <c r="JDH95" s="276"/>
      <c r="JDI95" s="276"/>
      <c r="JDJ95" s="276"/>
      <c r="JDK95" s="276"/>
      <c r="JDL95" s="276"/>
      <c r="JDM95" s="276"/>
      <c r="JDN95" s="276"/>
      <c r="JDO95" s="276"/>
      <c r="JDP95" s="276"/>
      <c r="JDQ95" s="276"/>
      <c r="JDR95" s="276"/>
      <c r="JDS95" s="276"/>
      <c r="JDT95" s="276"/>
      <c r="JDU95" s="276"/>
      <c r="JDV95" s="276"/>
      <c r="JDW95" s="276"/>
      <c r="JDX95" s="276"/>
      <c r="JDY95" s="276"/>
      <c r="JDZ95" s="276"/>
      <c r="JEA95" s="276"/>
      <c r="JEB95" s="276"/>
      <c r="JEC95" s="276"/>
      <c r="JED95" s="276"/>
      <c r="JEE95" s="276"/>
      <c r="JEF95" s="276"/>
      <c r="JEG95" s="276"/>
      <c r="JEH95" s="276"/>
      <c r="JEI95" s="276"/>
      <c r="JEJ95" s="276"/>
      <c r="JEK95" s="276"/>
      <c r="JEL95" s="276"/>
      <c r="JEM95" s="276"/>
      <c r="JEN95" s="276"/>
      <c r="JEO95" s="276"/>
      <c r="JEP95" s="276"/>
      <c r="JEQ95" s="276"/>
      <c r="JER95" s="276"/>
      <c r="JES95" s="276"/>
      <c r="JET95" s="276"/>
      <c r="JEU95" s="276"/>
      <c r="JEV95" s="276"/>
      <c r="JEW95" s="276"/>
      <c r="JEX95" s="276"/>
      <c r="JEY95" s="276"/>
      <c r="JEZ95" s="276"/>
      <c r="JFA95" s="276"/>
      <c r="JFB95" s="276"/>
      <c r="JFC95" s="276"/>
      <c r="JFD95" s="276"/>
      <c r="JFE95" s="276"/>
      <c r="JFF95" s="276"/>
      <c r="JFG95" s="276"/>
      <c r="JFH95" s="276"/>
      <c r="JFI95" s="276"/>
      <c r="JFJ95" s="276"/>
      <c r="JFK95" s="276"/>
      <c r="JFL95" s="276"/>
      <c r="JFM95" s="276"/>
      <c r="JFN95" s="276"/>
      <c r="JFO95" s="276"/>
      <c r="JFP95" s="276"/>
      <c r="JFQ95" s="276"/>
      <c r="JFR95" s="276"/>
      <c r="JFS95" s="276"/>
      <c r="JFT95" s="276"/>
      <c r="JFU95" s="276"/>
      <c r="JFV95" s="276"/>
      <c r="JFW95" s="276"/>
      <c r="JFX95" s="276"/>
      <c r="JFY95" s="276"/>
      <c r="JFZ95" s="276"/>
      <c r="JGA95" s="276"/>
      <c r="JGB95" s="276"/>
      <c r="JGC95" s="276"/>
      <c r="JGD95" s="276"/>
      <c r="JGE95" s="276"/>
      <c r="JGF95" s="276"/>
      <c r="JGG95" s="276"/>
      <c r="JGH95" s="276"/>
      <c r="JGI95" s="276"/>
      <c r="JGJ95" s="276"/>
      <c r="JGK95" s="276"/>
      <c r="JGL95" s="276"/>
      <c r="JGM95" s="276"/>
      <c r="JGN95" s="276"/>
      <c r="JGO95" s="276"/>
      <c r="JGP95" s="276"/>
      <c r="JGQ95" s="276"/>
      <c r="JGR95" s="276"/>
      <c r="JGS95" s="276"/>
      <c r="JGT95" s="276"/>
      <c r="JGU95" s="276"/>
      <c r="JGV95" s="276"/>
      <c r="JGW95" s="276"/>
      <c r="JGX95" s="276"/>
      <c r="JGY95" s="276"/>
      <c r="JGZ95" s="276"/>
      <c r="JHA95" s="276"/>
      <c r="JHB95" s="276"/>
      <c r="JHC95" s="276"/>
      <c r="JHD95" s="276"/>
      <c r="JHE95" s="276"/>
      <c r="JHF95" s="276"/>
      <c r="JHG95" s="276"/>
      <c r="JHH95" s="276"/>
      <c r="JHI95" s="276"/>
      <c r="JHJ95" s="276"/>
      <c r="JHK95" s="276"/>
      <c r="JHL95" s="276"/>
      <c r="JHM95" s="276"/>
      <c r="JHN95" s="276"/>
      <c r="JHO95" s="276"/>
      <c r="JHP95" s="276"/>
      <c r="JHQ95" s="276"/>
      <c r="JHR95" s="276"/>
      <c r="JHS95" s="276"/>
      <c r="JHT95" s="276"/>
      <c r="JHU95" s="276"/>
      <c r="JHV95" s="276"/>
      <c r="JHW95" s="276"/>
      <c r="JHX95" s="276"/>
      <c r="JHY95" s="276"/>
      <c r="JHZ95" s="276"/>
      <c r="JIA95" s="276"/>
      <c r="JIB95" s="276"/>
      <c r="JIC95" s="276"/>
      <c r="JID95" s="276"/>
      <c r="JIE95" s="276"/>
      <c r="JIF95" s="276"/>
      <c r="JIG95" s="276"/>
      <c r="JIH95" s="276"/>
      <c r="JII95" s="276"/>
      <c r="JIJ95" s="276"/>
      <c r="JIK95" s="276"/>
      <c r="JIL95" s="276"/>
      <c r="JIM95" s="276"/>
      <c r="JIN95" s="276"/>
      <c r="JIO95" s="276"/>
      <c r="JIP95" s="276"/>
      <c r="JIQ95" s="276"/>
      <c r="JIR95" s="276"/>
      <c r="JIS95" s="276"/>
      <c r="JIT95" s="276"/>
      <c r="JIU95" s="276"/>
      <c r="JIV95" s="276"/>
      <c r="JIW95" s="276"/>
      <c r="JIX95" s="276"/>
      <c r="JIY95" s="276"/>
      <c r="JIZ95" s="276"/>
      <c r="JJA95" s="276"/>
      <c r="JJB95" s="276"/>
      <c r="JJC95" s="276"/>
      <c r="JJD95" s="276"/>
      <c r="JJE95" s="276"/>
      <c r="JJF95" s="276"/>
      <c r="JJG95" s="276"/>
      <c r="JJH95" s="276"/>
      <c r="JJI95" s="276"/>
      <c r="JJJ95" s="276"/>
      <c r="JJK95" s="276"/>
      <c r="JJL95" s="276"/>
      <c r="JJM95" s="276"/>
      <c r="JJN95" s="276"/>
      <c r="JJO95" s="276"/>
      <c r="JJP95" s="276"/>
      <c r="JJQ95" s="276"/>
      <c r="JJR95" s="276"/>
      <c r="JJS95" s="276"/>
      <c r="JJT95" s="276"/>
      <c r="JJU95" s="276"/>
      <c r="JJV95" s="276"/>
      <c r="JJW95" s="276"/>
      <c r="JJX95" s="276"/>
      <c r="JJY95" s="276"/>
      <c r="JJZ95" s="276"/>
      <c r="JKA95" s="276"/>
      <c r="JKB95" s="276"/>
      <c r="JKC95" s="276"/>
      <c r="JKD95" s="276"/>
      <c r="JKE95" s="276"/>
      <c r="JKF95" s="276"/>
      <c r="JKG95" s="276"/>
      <c r="JKH95" s="276"/>
      <c r="JKI95" s="276"/>
      <c r="JKJ95" s="276"/>
      <c r="JKK95" s="276"/>
      <c r="JKL95" s="276"/>
      <c r="JKM95" s="276"/>
      <c r="JKN95" s="276"/>
      <c r="JKO95" s="276"/>
      <c r="JKP95" s="276"/>
      <c r="JKQ95" s="276"/>
      <c r="JKR95" s="276"/>
      <c r="JKS95" s="276"/>
      <c r="JKT95" s="276"/>
      <c r="JKU95" s="276"/>
      <c r="JKV95" s="276"/>
      <c r="JKW95" s="276"/>
      <c r="JKX95" s="276"/>
      <c r="JKY95" s="276"/>
      <c r="JKZ95" s="276"/>
      <c r="JLA95" s="276"/>
      <c r="JLB95" s="276"/>
      <c r="JLC95" s="276"/>
      <c r="JLD95" s="276"/>
      <c r="JLE95" s="276"/>
      <c r="JLF95" s="276"/>
      <c r="JLG95" s="276"/>
      <c r="JLH95" s="276"/>
      <c r="JLI95" s="276"/>
      <c r="JLJ95" s="276"/>
      <c r="JLK95" s="276"/>
      <c r="JLL95" s="276"/>
      <c r="JLM95" s="276"/>
      <c r="JLN95" s="276"/>
      <c r="JLO95" s="276"/>
      <c r="JLP95" s="276"/>
      <c r="JLQ95" s="276"/>
      <c r="JLR95" s="276"/>
      <c r="JLS95" s="276"/>
      <c r="JLT95" s="276"/>
      <c r="JLU95" s="276"/>
      <c r="JLV95" s="276"/>
      <c r="JLW95" s="276"/>
      <c r="JLX95" s="276"/>
      <c r="JLY95" s="276"/>
      <c r="JLZ95" s="276"/>
      <c r="JMA95" s="276"/>
      <c r="JMB95" s="276"/>
      <c r="JMC95" s="276"/>
      <c r="JMD95" s="276"/>
      <c r="JME95" s="276"/>
      <c r="JMF95" s="276"/>
      <c r="JMG95" s="276"/>
      <c r="JMH95" s="276"/>
      <c r="JMI95" s="276"/>
      <c r="JMJ95" s="276"/>
      <c r="JMK95" s="276"/>
      <c r="JML95" s="276"/>
      <c r="JMM95" s="276"/>
      <c r="JMN95" s="276"/>
      <c r="JMO95" s="276"/>
      <c r="JMP95" s="276"/>
      <c r="JMQ95" s="276"/>
      <c r="JMR95" s="276"/>
      <c r="JMS95" s="276"/>
      <c r="JMT95" s="276"/>
      <c r="JMU95" s="276"/>
      <c r="JMV95" s="276"/>
      <c r="JMW95" s="276"/>
      <c r="JMX95" s="276"/>
      <c r="JMY95" s="276"/>
      <c r="JMZ95" s="276"/>
      <c r="JNA95" s="276"/>
      <c r="JNB95" s="276"/>
      <c r="JNC95" s="276"/>
      <c r="JND95" s="276"/>
      <c r="JNE95" s="276"/>
      <c r="JNF95" s="276"/>
      <c r="JNG95" s="276"/>
      <c r="JNH95" s="276"/>
      <c r="JNI95" s="276"/>
      <c r="JNJ95" s="276"/>
      <c r="JNK95" s="276"/>
      <c r="JNL95" s="276"/>
      <c r="JNM95" s="276"/>
      <c r="JNN95" s="276"/>
      <c r="JNO95" s="276"/>
      <c r="JNP95" s="276"/>
      <c r="JNQ95" s="276"/>
      <c r="JNR95" s="276"/>
      <c r="JNS95" s="276"/>
      <c r="JNT95" s="276"/>
      <c r="JNU95" s="276"/>
      <c r="JNV95" s="276"/>
      <c r="JNW95" s="276"/>
      <c r="JNX95" s="276"/>
      <c r="JNY95" s="276"/>
      <c r="JNZ95" s="276"/>
      <c r="JOA95" s="276"/>
      <c r="JOB95" s="276"/>
      <c r="JOC95" s="276"/>
      <c r="JOD95" s="276"/>
      <c r="JOE95" s="276"/>
      <c r="JOF95" s="276"/>
      <c r="JOG95" s="276"/>
      <c r="JOH95" s="276"/>
      <c r="JOI95" s="276"/>
      <c r="JOJ95" s="276"/>
      <c r="JOK95" s="276"/>
      <c r="JOL95" s="276"/>
      <c r="JOM95" s="276"/>
      <c r="JON95" s="276"/>
      <c r="JOO95" s="276"/>
      <c r="JOP95" s="276"/>
      <c r="JOQ95" s="276"/>
      <c r="JOR95" s="276"/>
      <c r="JOS95" s="276"/>
      <c r="JOT95" s="276"/>
      <c r="JOU95" s="276"/>
      <c r="JOV95" s="276"/>
      <c r="JOW95" s="276"/>
      <c r="JOX95" s="276"/>
      <c r="JOY95" s="276"/>
      <c r="JOZ95" s="276"/>
      <c r="JPA95" s="276"/>
      <c r="JPB95" s="276"/>
      <c r="JPC95" s="276"/>
      <c r="JPD95" s="276"/>
      <c r="JPE95" s="276"/>
      <c r="JPF95" s="276"/>
      <c r="JPG95" s="276"/>
      <c r="JPH95" s="276"/>
      <c r="JPI95" s="276"/>
      <c r="JPJ95" s="276"/>
      <c r="JPK95" s="276"/>
      <c r="JPL95" s="276"/>
      <c r="JPM95" s="276"/>
      <c r="JPN95" s="276"/>
      <c r="JPO95" s="276"/>
      <c r="JPP95" s="276"/>
      <c r="JPQ95" s="276"/>
      <c r="JPR95" s="276"/>
      <c r="JPS95" s="276"/>
      <c r="JPT95" s="276"/>
      <c r="JPU95" s="276"/>
      <c r="JPV95" s="276"/>
      <c r="JPW95" s="276"/>
      <c r="JPX95" s="276"/>
      <c r="JPY95" s="276"/>
      <c r="JPZ95" s="276"/>
      <c r="JQA95" s="276"/>
      <c r="JQB95" s="276"/>
      <c r="JQC95" s="276"/>
      <c r="JQD95" s="276"/>
      <c r="JQE95" s="276"/>
      <c r="JQF95" s="276"/>
      <c r="JQG95" s="276"/>
      <c r="JQH95" s="276"/>
      <c r="JQI95" s="276"/>
      <c r="JQJ95" s="276"/>
      <c r="JQK95" s="276"/>
      <c r="JQL95" s="276"/>
      <c r="JQM95" s="276"/>
      <c r="JQN95" s="276"/>
      <c r="JQO95" s="276"/>
      <c r="JQP95" s="276"/>
      <c r="JQQ95" s="276"/>
      <c r="JQR95" s="276"/>
      <c r="JQS95" s="276"/>
      <c r="JQT95" s="276"/>
      <c r="JQU95" s="276"/>
      <c r="JQV95" s="276"/>
      <c r="JQW95" s="276"/>
      <c r="JQX95" s="276"/>
      <c r="JQY95" s="276"/>
      <c r="JQZ95" s="276"/>
      <c r="JRA95" s="276"/>
      <c r="JRB95" s="276"/>
      <c r="JRC95" s="276"/>
      <c r="JRD95" s="276"/>
      <c r="JRE95" s="276"/>
      <c r="JRF95" s="276"/>
      <c r="JRG95" s="276"/>
      <c r="JRH95" s="276"/>
      <c r="JRI95" s="276"/>
      <c r="JRJ95" s="276"/>
      <c r="JRK95" s="276"/>
      <c r="JRL95" s="276"/>
      <c r="JRM95" s="276"/>
      <c r="JRN95" s="276"/>
      <c r="JRO95" s="276"/>
      <c r="JRP95" s="276"/>
      <c r="JRQ95" s="276"/>
      <c r="JRR95" s="276"/>
      <c r="JRS95" s="276"/>
      <c r="JRT95" s="276"/>
      <c r="JRU95" s="276"/>
      <c r="JRV95" s="276"/>
      <c r="JRW95" s="276"/>
      <c r="JRX95" s="276"/>
      <c r="JRY95" s="276"/>
      <c r="JRZ95" s="276"/>
      <c r="JSA95" s="276"/>
      <c r="JSB95" s="276"/>
      <c r="JSC95" s="276"/>
      <c r="JSD95" s="276"/>
      <c r="JSE95" s="276"/>
      <c r="JSF95" s="276"/>
      <c r="JSG95" s="276"/>
      <c r="JSH95" s="276"/>
      <c r="JSI95" s="276"/>
      <c r="JSJ95" s="276"/>
      <c r="JSK95" s="276"/>
      <c r="JSL95" s="276"/>
      <c r="JSM95" s="276"/>
      <c r="JSN95" s="276"/>
      <c r="JSO95" s="276"/>
      <c r="JSP95" s="276"/>
      <c r="JSQ95" s="276"/>
      <c r="JSR95" s="276"/>
      <c r="JSS95" s="276"/>
      <c r="JST95" s="276"/>
      <c r="JSU95" s="276"/>
      <c r="JSV95" s="276"/>
      <c r="JSW95" s="276"/>
      <c r="JSX95" s="276"/>
      <c r="JSY95" s="276"/>
      <c r="JSZ95" s="276"/>
      <c r="JTA95" s="276"/>
      <c r="JTB95" s="276"/>
      <c r="JTC95" s="276"/>
      <c r="JTD95" s="276"/>
      <c r="JTE95" s="276"/>
      <c r="JTF95" s="276"/>
      <c r="JTG95" s="276"/>
      <c r="JTH95" s="276"/>
      <c r="JTI95" s="276"/>
      <c r="JTJ95" s="276"/>
      <c r="JTK95" s="276"/>
      <c r="JTL95" s="276"/>
      <c r="JTM95" s="276"/>
      <c r="JTN95" s="276"/>
      <c r="JTO95" s="276"/>
      <c r="JTP95" s="276"/>
      <c r="JTQ95" s="276"/>
      <c r="JTR95" s="276"/>
      <c r="JTS95" s="276"/>
      <c r="JTT95" s="276"/>
      <c r="JTU95" s="276"/>
      <c r="JTV95" s="276"/>
      <c r="JTW95" s="276"/>
      <c r="JTX95" s="276"/>
      <c r="JTY95" s="276"/>
      <c r="JTZ95" s="276"/>
      <c r="JUA95" s="276"/>
      <c r="JUB95" s="276"/>
      <c r="JUC95" s="276"/>
      <c r="JUD95" s="276"/>
      <c r="JUE95" s="276"/>
      <c r="JUF95" s="276"/>
      <c r="JUG95" s="276"/>
      <c r="JUH95" s="276"/>
      <c r="JUI95" s="276"/>
      <c r="JUJ95" s="276"/>
      <c r="JUK95" s="276"/>
      <c r="JUL95" s="276"/>
      <c r="JUM95" s="276"/>
      <c r="JUN95" s="276"/>
      <c r="JUO95" s="276"/>
      <c r="JUP95" s="276"/>
      <c r="JUQ95" s="276"/>
      <c r="JUR95" s="276"/>
      <c r="JUS95" s="276"/>
      <c r="JUT95" s="276"/>
      <c r="JUU95" s="276"/>
      <c r="JUV95" s="276"/>
      <c r="JUW95" s="276"/>
      <c r="JUX95" s="276"/>
      <c r="JUY95" s="276"/>
      <c r="JUZ95" s="276"/>
      <c r="JVA95" s="276"/>
      <c r="JVB95" s="276"/>
      <c r="JVC95" s="276"/>
      <c r="JVD95" s="276"/>
      <c r="JVE95" s="276"/>
      <c r="JVF95" s="276"/>
      <c r="JVG95" s="276"/>
      <c r="JVH95" s="276"/>
      <c r="JVI95" s="276"/>
      <c r="JVJ95" s="276"/>
      <c r="JVK95" s="276"/>
      <c r="JVL95" s="276"/>
      <c r="JVM95" s="276"/>
      <c r="JVN95" s="276"/>
      <c r="JVO95" s="276"/>
      <c r="JVP95" s="276"/>
      <c r="JVQ95" s="276"/>
      <c r="JVR95" s="276"/>
      <c r="JVS95" s="276"/>
      <c r="JVT95" s="276"/>
      <c r="JVU95" s="276"/>
      <c r="JVV95" s="276"/>
      <c r="JVW95" s="276"/>
      <c r="JVX95" s="276"/>
      <c r="JVY95" s="276"/>
      <c r="JVZ95" s="276"/>
      <c r="JWA95" s="276"/>
      <c r="JWB95" s="276"/>
      <c r="JWC95" s="276"/>
      <c r="JWD95" s="276"/>
      <c r="JWE95" s="276"/>
      <c r="JWF95" s="276"/>
      <c r="JWG95" s="276"/>
      <c r="JWH95" s="276"/>
      <c r="JWI95" s="276"/>
      <c r="JWJ95" s="276"/>
      <c r="JWK95" s="276"/>
      <c r="JWL95" s="276"/>
      <c r="JWM95" s="276"/>
      <c r="JWN95" s="276"/>
      <c r="JWO95" s="276"/>
      <c r="JWP95" s="276"/>
      <c r="JWQ95" s="276"/>
      <c r="JWR95" s="276"/>
      <c r="JWS95" s="276"/>
      <c r="JWT95" s="276"/>
      <c r="JWU95" s="276"/>
      <c r="JWV95" s="276"/>
      <c r="JWW95" s="276"/>
      <c r="JWX95" s="276"/>
      <c r="JWY95" s="276"/>
      <c r="JWZ95" s="276"/>
      <c r="JXA95" s="276"/>
      <c r="JXB95" s="276"/>
      <c r="JXC95" s="276"/>
      <c r="JXD95" s="276"/>
      <c r="JXE95" s="276"/>
      <c r="JXF95" s="276"/>
      <c r="JXG95" s="276"/>
      <c r="JXH95" s="276"/>
      <c r="JXI95" s="276"/>
      <c r="JXJ95" s="276"/>
      <c r="JXK95" s="276"/>
      <c r="JXL95" s="276"/>
      <c r="JXM95" s="276"/>
      <c r="JXN95" s="276"/>
      <c r="JXO95" s="276"/>
      <c r="JXP95" s="276"/>
      <c r="JXQ95" s="276"/>
      <c r="JXR95" s="276"/>
      <c r="JXS95" s="276"/>
      <c r="JXT95" s="276"/>
      <c r="JXU95" s="276"/>
      <c r="JXV95" s="276"/>
      <c r="JXW95" s="276"/>
      <c r="JXX95" s="276"/>
      <c r="JXY95" s="276"/>
      <c r="JXZ95" s="276"/>
      <c r="JYA95" s="276"/>
      <c r="JYB95" s="276"/>
      <c r="JYC95" s="276"/>
      <c r="JYD95" s="276"/>
      <c r="JYE95" s="276"/>
      <c r="JYF95" s="276"/>
      <c r="JYG95" s="276"/>
      <c r="JYH95" s="276"/>
      <c r="JYI95" s="276"/>
      <c r="JYJ95" s="276"/>
      <c r="JYK95" s="276"/>
      <c r="JYL95" s="276"/>
      <c r="JYM95" s="276"/>
      <c r="JYN95" s="276"/>
      <c r="JYO95" s="276"/>
      <c r="JYP95" s="276"/>
      <c r="JYQ95" s="276"/>
      <c r="JYR95" s="276"/>
      <c r="JYS95" s="276"/>
      <c r="JYT95" s="276"/>
      <c r="JYU95" s="276"/>
      <c r="JYV95" s="276"/>
      <c r="JYW95" s="276"/>
      <c r="JYX95" s="276"/>
      <c r="JYY95" s="276"/>
      <c r="JYZ95" s="276"/>
      <c r="JZA95" s="276"/>
      <c r="JZB95" s="276"/>
      <c r="JZC95" s="276"/>
      <c r="JZD95" s="276"/>
      <c r="JZE95" s="276"/>
      <c r="JZF95" s="276"/>
      <c r="JZG95" s="276"/>
      <c r="JZH95" s="276"/>
      <c r="JZI95" s="276"/>
      <c r="JZJ95" s="276"/>
      <c r="JZK95" s="276"/>
      <c r="JZL95" s="276"/>
      <c r="JZM95" s="276"/>
      <c r="JZN95" s="276"/>
      <c r="JZO95" s="276"/>
      <c r="JZP95" s="276"/>
      <c r="JZQ95" s="276"/>
      <c r="JZR95" s="276"/>
      <c r="JZS95" s="276"/>
      <c r="JZT95" s="276"/>
      <c r="JZU95" s="276"/>
      <c r="JZV95" s="276"/>
      <c r="JZW95" s="276"/>
      <c r="JZX95" s="276"/>
      <c r="JZY95" s="276"/>
      <c r="JZZ95" s="276"/>
      <c r="KAA95" s="276"/>
      <c r="KAB95" s="276"/>
      <c r="KAC95" s="276"/>
      <c r="KAD95" s="276"/>
      <c r="KAE95" s="276"/>
      <c r="KAF95" s="276"/>
      <c r="KAG95" s="276"/>
      <c r="KAH95" s="276"/>
      <c r="KAI95" s="276"/>
      <c r="KAJ95" s="276"/>
      <c r="KAK95" s="276"/>
      <c r="KAL95" s="276"/>
      <c r="KAM95" s="276"/>
      <c r="KAN95" s="276"/>
      <c r="KAO95" s="276"/>
      <c r="KAP95" s="276"/>
      <c r="KAQ95" s="276"/>
      <c r="KAR95" s="276"/>
      <c r="KAS95" s="276"/>
      <c r="KAT95" s="276"/>
      <c r="KAU95" s="276"/>
      <c r="KAV95" s="276"/>
      <c r="KAW95" s="276"/>
      <c r="KAX95" s="276"/>
      <c r="KAY95" s="276"/>
      <c r="KAZ95" s="276"/>
      <c r="KBA95" s="276"/>
      <c r="KBB95" s="276"/>
      <c r="KBC95" s="276"/>
      <c r="KBD95" s="276"/>
      <c r="KBE95" s="276"/>
      <c r="KBF95" s="276"/>
      <c r="KBG95" s="276"/>
      <c r="KBH95" s="276"/>
      <c r="KBI95" s="276"/>
      <c r="KBJ95" s="276"/>
      <c r="KBK95" s="276"/>
      <c r="KBL95" s="276"/>
      <c r="KBM95" s="276"/>
      <c r="KBN95" s="276"/>
      <c r="KBO95" s="276"/>
      <c r="KBP95" s="276"/>
      <c r="KBQ95" s="276"/>
      <c r="KBR95" s="276"/>
      <c r="KBS95" s="276"/>
      <c r="KBT95" s="276"/>
      <c r="KBU95" s="276"/>
      <c r="KBV95" s="276"/>
      <c r="KBW95" s="276"/>
      <c r="KBX95" s="276"/>
      <c r="KBY95" s="276"/>
      <c r="KBZ95" s="276"/>
      <c r="KCA95" s="276"/>
      <c r="KCB95" s="276"/>
      <c r="KCC95" s="276"/>
      <c r="KCD95" s="276"/>
      <c r="KCE95" s="276"/>
      <c r="KCF95" s="276"/>
      <c r="KCG95" s="276"/>
      <c r="KCH95" s="276"/>
      <c r="KCI95" s="276"/>
      <c r="KCJ95" s="276"/>
      <c r="KCK95" s="276"/>
      <c r="KCL95" s="276"/>
      <c r="KCM95" s="276"/>
      <c r="KCN95" s="276"/>
      <c r="KCO95" s="276"/>
      <c r="KCP95" s="276"/>
      <c r="KCQ95" s="276"/>
      <c r="KCR95" s="276"/>
      <c r="KCS95" s="276"/>
      <c r="KCT95" s="276"/>
      <c r="KCU95" s="276"/>
      <c r="KCV95" s="276"/>
      <c r="KCW95" s="276"/>
      <c r="KCX95" s="276"/>
      <c r="KCY95" s="276"/>
      <c r="KCZ95" s="276"/>
      <c r="KDA95" s="276"/>
      <c r="KDB95" s="276"/>
      <c r="KDC95" s="276"/>
      <c r="KDD95" s="276"/>
      <c r="KDE95" s="276"/>
      <c r="KDF95" s="276"/>
      <c r="KDG95" s="276"/>
      <c r="KDH95" s="276"/>
      <c r="KDI95" s="276"/>
      <c r="KDJ95" s="276"/>
      <c r="KDK95" s="276"/>
      <c r="KDL95" s="276"/>
      <c r="KDM95" s="276"/>
      <c r="KDN95" s="276"/>
      <c r="KDO95" s="276"/>
      <c r="KDP95" s="276"/>
      <c r="KDQ95" s="276"/>
      <c r="KDR95" s="276"/>
      <c r="KDS95" s="276"/>
      <c r="KDT95" s="276"/>
      <c r="KDU95" s="276"/>
      <c r="KDV95" s="276"/>
      <c r="KDW95" s="276"/>
      <c r="KDX95" s="276"/>
      <c r="KDY95" s="276"/>
      <c r="KDZ95" s="276"/>
      <c r="KEA95" s="276"/>
      <c r="KEB95" s="276"/>
      <c r="KEC95" s="276"/>
      <c r="KED95" s="276"/>
      <c r="KEE95" s="276"/>
      <c r="KEF95" s="276"/>
      <c r="KEG95" s="276"/>
      <c r="KEH95" s="276"/>
      <c r="KEI95" s="276"/>
      <c r="KEJ95" s="276"/>
      <c r="KEK95" s="276"/>
      <c r="KEL95" s="276"/>
      <c r="KEM95" s="276"/>
      <c r="KEN95" s="276"/>
      <c r="KEO95" s="276"/>
      <c r="KEP95" s="276"/>
      <c r="KEQ95" s="276"/>
      <c r="KER95" s="276"/>
      <c r="KES95" s="276"/>
      <c r="KET95" s="276"/>
      <c r="KEU95" s="276"/>
      <c r="KEV95" s="276"/>
      <c r="KEW95" s="276"/>
      <c r="KEX95" s="276"/>
      <c r="KEY95" s="276"/>
      <c r="KEZ95" s="276"/>
      <c r="KFA95" s="276"/>
      <c r="KFB95" s="276"/>
      <c r="KFC95" s="276"/>
      <c r="KFD95" s="276"/>
      <c r="KFE95" s="276"/>
      <c r="KFF95" s="276"/>
      <c r="KFG95" s="276"/>
      <c r="KFH95" s="276"/>
      <c r="KFI95" s="276"/>
      <c r="KFJ95" s="276"/>
      <c r="KFK95" s="276"/>
      <c r="KFL95" s="276"/>
      <c r="KFM95" s="276"/>
      <c r="KFN95" s="276"/>
      <c r="KFO95" s="276"/>
      <c r="KFP95" s="276"/>
      <c r="KFQ95" s="276"/>
      <c r="KFR95" s="276"/>
      <c r="KFS95" s="276"/>
      <c r="KFT95" s="276"/>
      <c r="KFU95" s="276"/>
      <c r="KFV95" s="276"/>
      <c r="KFW95" s="276"/>
      <c r="KFX95" s="276"/>
      <c r="KFY95" s="276"/>
      <c r="KFZ95" s="276"/>
      <c r="KGA95" s="276"/>
      <c r="KGB95" s="276"/>
      <c r="KGC95" s="276"/>
      <c r="KGD95" s="276"/>
      <c r="KGE95" s="276"/>
      <c r="KGF95" s="276"/>
      <c r="KGG95" s="276"/>
      <c r="KGH95" s="276"/>
      <c r="KGI95" s="276"/>
      <c r="KGJ95" s="276"/>
      <c r="KGK95" s="276"/>
      <c r="KGL95" s="276"/>
      <c r="KGM95" s="276"/>
      <c r="KGN95" s="276"/>
      <c r="KGO95" s="276"/>
      <c r="KGP95" s="276"/>
      <c r="KGQ95" s="276"/>
      <c r="KGR95" s="276"/>
      <c r="KGS95" s="276"/>
      <c r="KGT95" s="276"/>
      <c r="KGU95" s="276"/>
      <c r="KGV95" s="276"/>
      <c r="KGW95" s="276"/>
      <c r="KGX95" s="276"/>
      <c r="KGY95" s="276"/>
      <c r="KGZ95" s="276"/>
      <c r="KHA95" s="276"/>
      <c r="KHB95" s="276"/>
      <c r="KHC95" s="276"/>
      <c r="KHD95" s="276"/>
      <c r="KHE95" s="276"/>
      <c r="KHF95" s="276"/>
      <c r="KHG95" s="276"/>
      <c r="KHH95" s="276"/>
      <c r="KHI95" s="276"/>
      <c r="KHJ95" s="276"/>
      <c r="KHK95" s="276"/>
      <c r="KHL95" s="276"/>
      <c r="KHM95" s="276"/>
      <c r="KHN95" s="276"/>
      <c r="KHO95" s="276"/>
      <c r="KHP95" s="276"/>
      <c r="KHQ95" s="276"/>
      <c r="KHR95" s="276"/>
      <c r="KHS95" s="276"/>
      <c r="KHT95" s="276"/>
      <c r="KHU95" s="276"/>
      <c r="KHV95" s="276"/>
      <c r="KHW95" s="276"/>
      <c r="KHX95" s="276"/>
      <c r="KHY95" s="276"/>
      <c r="KHZ95" s="276"/>
      <c r="KIA95" s="276"/>
      <c r="KIB95" s="276"/>
      <c r="KIC95" s="276"/>
      <c r="KID95" s="276"/>
      <c r="KIE95" s="276"/>
      <c r="KIF95" s="276"/>
      <c r="KIG95" s="276"/>
      <c r="KIH95" s="276"/>
      <c r="KII95" s="276"/>
      <c r="KIJ95" s="276"/>
      <c r="KIK95" s="276"/>
      <c r="KIL95" s="276"/>
      <c r="KIM95" s="276"/>
      <c r="KIN95" s="276"/>
      <c r="KIO95" s="276"/>
      <c r="KIP95" s="276"/>
      <c r="KIQ95" s="276"/>
      <c r="KIR95" s="276"/>
      <c r="KIS95" s="276"/>
      <c r="KIT95" s="276"/>
      <c r="KIU95" s="276"/>
      <c r="KIV95" s="276"/>
      <c r="KIW95" s="276"/>
      <c r="KIX95" s="276"/>
      <c r="KIY95" s="276"/>
      <c r="KIZ95" s="276"/>
      <c r="KJA95" s="276"/>
      <c r="KJB95" s="276"/>
      <c r="KJC95" s="276"/>
      <c r="KJD95" s="276"/>
      <c r="KJE95" s="276"/>
      <c r="KJF95" s="276"/>
      <c r="KJG95" s="276"/>
      <c r="KJH95" s="276"/>
      <c r="KJI95" s="276"/>
      <c r="KJJ95" s="276"/>
      <c r="KJK95" s="276"/>
      <c r="KJL95" s="276"/>
      <c r="KJM95" s="276"/>
      <c r="KJN95" s="276"/>
      <c r="KJO95" s="276"/>
      <c r="KJP95" s="276"/>
      <c r="KJQ95" s="276"/>
      <c r="KJR95" s="276"/>
      <c r="KJS95" s="276"/>
      <c r="KJT95" s="276"/>
      <c r="KJU95" s="276"/>
      <c r="KJV95" s="276"/>
      <c r="KJW95" s="276"/>
      <c r="KJX95" s="276"/>
      <c r="KJY95" s="276"/>
      <c r="KJZ95" s="276"/>
      <c r="KKA95" s="276"/>
      <c r="KKB95" s="276"/>
      <c r="KKC95" s="276"/>
      <c r="KKD95" s="276"/>
      <c r="KKE95" s="276"/>
      <c r="KKF95" s="276"/>
      <c r="KKG95" s="276"/>
      <c r="KKH95" s="276"/>
      <c r="KKI95" s="276"/>
      <c r="KKJ95" s="276"/>
      <c r="KKK95" s="276"/>
      <c r="KKL95" s="276"/>
      <c r="KKM95" s="276"/>
      <c r="KKN95" s="276"/>
      <c r="KKO95" s="276"/>
      <c r="KKP95" s="276"/>
      <c r="KKQ95" s="276"/>
      <c r="KKR95" s="276"/>
      <c r="KKS95" s="276"/>
      <c r="KKT95" s="276"/>
      <c r="KKU95" s="276"/>
      <c r="KKV95" s="276"/>
      <c r="KKW95" s="276"/>
      <c r="KKX95" s="276"/>
      <c r="KKY95" s="276"/>
      <c r="KKZ95" s="276"/>
      <c r="KLA95" s="276"/>
      <c r="KLB95" s="276"/>
      <c r="KLC95" s="276"/>
      <c r="KLD95" s="276"/>
      <c r="KLE95" s="276"/>
      <c r="KLF95" s="276"/>
      <c r="KLG95" s="276"/>
      <c r="KLH95" s="276"/>
      <c r="KLI95" s="276"/>
      <c r="KLJ95" s="276"/>
      <c r="KLK95" s="276"/>
      <c r="KLL95" s="276"/>
      <c r="KLM95" s="276"/>
      <c r="KLN95" s="276"/>
      <c r="KLO95" s="276"/>
      <c r="KLP95" s="276"/>
      <c r="KLQ95" s="276"/>
      <c r="KLR95" s="276"/>
      <c r="KLS95" s="276"/>
      <c r="KLT95" s="276"/>
      <c r="KLU95" s="276"/>
      <c r="KLV95" s="276"/>
      <c r="KLW95" s="276"/>
      <c r="KLX95" s="276"/>
      <c r="KLY95" s="276"/>
      <c r="KLZ95" s="276"/>
      <c r="KMA95" s="276"/>
      <c r="KMB95" s="276"/>
      <c r="KMC95" s="276"/>
      <c r="KMD95" s="276"/>
      <c r="KME95" s="276"/>
      <c r="KMF95" s="276"/>
      <c r="KMG95" s="276"/>
      <c r="KMH95" s="276"/>
      <c r="KMI95" s="276"/>
      <c r="KMJ95" s="276"/>
      <c r="KMK95" s="276"/>
      <c r="KML95" s="276"/>
      <c r="KMM95" s="276"/>
      <c r="KMN95" s="276"/>
      <c r="KMO95" s="276"/>
      <c r="KMP95" s="276"/>
      <c r="KMQ95" s="276"/>
      <c r="KMR95" s="276"/>
      <c r="KMS95" s="276"/>
      <c r="KMT95" s="276"/>
      <c r="KMU95" s="276"/>
      <c r="KMV95" s="276"/>
      <c r="KMW95" s="276"/>
      <c r="KMX95" s="276"/>
      <c r="KMY95" s="276"/>
      <c r="KMZ95" s="276"/>
      <c r="KNA95" s="276"/>
      <c r="KNB95" s="276"/>
      <c r="KNC95" s="276"/>
      <c r="KND95" s="276"/>
      <c r="KNE95" s="276"/>
      <c r="KNF95" s="276"/>
      <c r="KNG95" s="276"/>
      <c r="KNH95" s="276"/>
      <c r="KNI95" s="276"/>
      <c r="KNJ95" s="276"/>
      <c r="KNK95" s="276"/>
      <c r="KNL95" s="276"/>
      <c r="KNM95" s="276"/>
      <c r="KNN95" s="276"/>
      <c r="KNO95" s="276"/>
      <c r="KNP95" s="276"/>
      <c r="KNQ95" s="276"/>
      <c r="KNR95" s="276"/>
      <c r="KNS95" s="276"/>
      <c r="KNT95" s="276"/>
      <c r="KNU95" s="276"/>
      <c r="KNV95" s="276"/>
      <c r="KNW95" s="276"/>
      <c r="KNX95" s="276"/>
      <c r="KNY95" s="276"/>
      <c r="KNZ95" s="276"/>
      <c r="KOA95" s="276"/>
      <c r="KOB95" s="276"/>
      <c r="KOC95" s="276"/>
      <c r="KOD95" s="276"/>
      <c r="KOE95" s="276"/>
      <c r="KOF95" s="276"/>
      <c r="KOG95" s="276"/>
      <c r="KOH95" s="276"/>
      <c r="KOI95" s="276"/>
      <c r="KOJ95" s="276"/>
      <c r="KOK95" s="276"/>
      <c r="KOL95" s="276"/>
      <c r="KOM95" s="276"/>
      <c r="KON95" s="276"/>
      <c r="KOO95" s="276"/>
      <c r="KOP95" s="276"/>
      <c r="KOQ95" s="276"/>
      <c r="KOR95" s="276"/>
      <c r="KOS95" s="276"/>
      <c r="KOT95" s="276"/>
      <c r="KOU95" s="276"/>
      <c r="KOV95" s="276"/>
      <c r="KOW95" s="276"/>
      <c r="KOX95" s="276"/>
      <c r="KOY95" s="276"/>
      <c r="KOZ95" s="276"/>
      <c r="KPA95" s="276"/>
      <c r="KPB95" s="276"/>
      <c r="KPC95" s="276"/>
      <c r="KPD95" s="276"/>
      <c r="KPE95" s="276"/>
      <c r="KPF95" s="276"/>
      <c r="KPG95" s="276"/>
      <c r="KPH95" s="276"/>
      <c r="KPI95" s="276"/>
      <c r="KPJ95" s="276"/>
      <c r="KPK95" s="276"/>
      <c r="KPL95" s="276"/>
      <c r="KPM95" s="276"/>
      <c r="KPN95" s="276"/>
      <c r="KPO95" s="276"/>
      <c r="KPP95" s="276"/>
      <c r="KPQ95" s="276"/>
      <c r="KPR95" s="276"/>
      <c r="KPS95" s="276"/>
      <c r="KPT95" s="276"/>
      <c r="KPU95" s="276"/>
      <c r="KPV95" s="276"/>
      <c r="KPW95" s="276"/>
      <c r="KPX95" s="276"/>
      <c r="KPY95" s="276"/>
      <c r="KPZ95" s="276"/>
      <c r="KQA95" s="276"/>
      <c r="KQB95" s="276"/>
      <c r="KQC95" s="276"/>
      <c r="KQD95" s="276"/>
      <c r="KQE95" s="276"/>
      <c r="KQF95" s="276"/>
      <c r="KQG95" s="276"/>
      <c r="KQH95" s="276"/>
      <c r="KQI95" s="276"/>
      <c r="KQJ95" s="276"/>
      <c r="KQK95" s="276"/>
      <c r="KQL95" s="276"/>
      <c r="KQM95" s="276"/>
      <c r="KQN95" s="276"/>
      <c r="KQO95" s="276"/>
      <c r="KQP95" s="276"/>
      <c r="KQQ95" s="276"/>
      <c r="KQR95" s="276"/>
      <c r="KQS95" s="276"/>
      <c r="KQT95" s="276"/>
      <c r="KQU95" s="276"/>
      <c r="KQV95" s="276"/>
      <c r="KQW95" s="276"/>
      <c r="KQX95" s="276"/>
      <c r="KQY95" s="276"/>
      <c r="KQZ95" s="276"/>
      <c r="KRA95" s="276"/>
      <c r="KRB95" s="276"/>
      <c r="KRC95" s="276"/>
      <c r="KRD95" s="276"/>
      <c r="KRE95" s="276"/>
      <c r="KRF95" s="276"/>
      <c r="KRG95" s="276"/>
      <c r="KRH95" s="276"/>
      <c r="KRI95" s="276"/>
      <c r="KRJ95" s="276"/>
      <c r="KRK95" s="276"/>
      <c r="KRL95" s="276"/>
      <c r="KRM95" s="276"/>
      <c r="KRN95" s="276"/>
      <c r="KRO95" s="276"/>
      <c r="KRP95" s="276"/>
      <c r="KRQ95" s="276"/>
      <c r="KRR95" s="276"/>
      <c r="KRS95" s="276"/>
      <c r="KRT95" s="276"/>
      <c r="KRU95" s="276"/>
      <c r="KRV95" s="276"/>
      <c r="KRW95" s="276"/>
      <c r="KRX95" s="276"/>
      <c r="KRY95" s="276"/>
      <c r="KRZ95" s="276"/>
      <c r="KSA95" s="276"/>
      <c r="KSB95" s="276"/>
      <c r="KSC95" s="276"/>
      <c r="KSD95" s="276"/>
      <c r="KSE95" s="276"/>
      <c r="KSF95" s="276"/>
      <c r="KSG95" s="276"/>
      <c r="KSH95" s="276"/>
      <c r="KSI95" s="276"/>
      <c r="KSJ95" s="276"/>
      <c r="KSK95" s="276"/>
      <c r="KSL95" s="276"/>
      <c r="KSM95" s="276"/>
      <c r="KSN95" s="276"/>
      <c r="KSO95" s="276"/>
      <c r="KSP95" s="276"/>
      <c r="KSQ95" s="276"/>
      <c r="KSR95" s="276"/>
      <c r="KSS95" s="276"/>
      <c r="KST95" s="276"/>
      <c r="KSU95" s="276"/>
      <c r="KSV95" s="276"/>
      <c r="KSW95" s="276"/>
      <c r="KSX95" s="276"/>
      <c r="KSY95" s="276"/>
      <c r="KSZ95" s="276"/>
      <c r="KTA95" s="276"/>
      <c r="KTB95" s="276"/>
      <c r="KTC95" s="276"/>
      <c r="KTD95" s="276"/>
      <c r="KTE95" s="276"/>
      <c r="KTF95" s="276"/>
      <c r="KTG95" s="276"/>
      <c r="KTH95" s="276"/>
      <c r="KTI95" s="276"/>
      <c r="KTJ95" s="276"/>
      <c r="KTK95" s="276"/>
      <c r="KTL95" s="276"/>
      <c r="KTM95" s="276"/>
      <c r="KTN95" s="276"/>
      <c r="KTO95" s="276"/>
      <c r="KTP95" s="276"/>
      <c r="KTQ95" s="276"/>
      <c r="KTR95" s="276"/>
      <c r="KTS95" s="276"/>
      <c r="KTT95" s="276"/>
      <c r="KTU95" s="276"/>
      <c r="KTV95" s="276"/>
      <c r="KTW95" s="276"/>
      <c r="KTX95" s="276"/>
      <c r="KTY95" s="276"/>
      <c r="KTZ95" s="276"/>
      <c r="KUA95" s="276"/>
      <c r="KUB95" s="276"/>
      <c r="KUC95" s="276"/>
      <c r="KUD95" s="276"/>
      <c r="KUE95" s="276"/>
      <c r="KUF95" s="276"/>
      <c r="KUG95" s="276"/>
      <c r="KUH95" s="276"/>
      <c r="KUI95" s="276"/>
      <c r="KUJ95" s="276"/>
      <c r="KUK95" s="276"/>
      <c r="KUL95" s="276"/>
      <c r="KUM95" s="276"/>
      <c r="KUN95" s="276"/>
      <c r="KUO95" s="276"/>
      <c r="KUP95" s="276"/>
      <c r="KUQ95" s="276"/>
      <c r="KUR95" s="276"/>
      <c r="KUS95" s="276"/>
      <c r="KUT95" s="276"/>
      <c r="KUU95" s="276"/>
      <c r="KUV95" s="276"/>
      <c r="KUW95" s="276"/>
      <c r="KUX95" s="276"/>
      <c r="KUY95" s="276"/>
      <c r="KUZ95" s="276"/>
      <c r="KVA95" s="276"/>
      <c r="KVB95" s="276"/>
      <c r="KVC95" s="276"/>
      <c r="KVD95" s="276"/>
      <c r="KVE95" s="276"/>
      <c r="KVF95" s="276"/>
      <c r="KVG95" s="276"/>
      <c r="KVH95" s="276"/>
      <c r="KVI95" s="276"/>
      <c r="KVJ95" s="276"/>
      <c r="KVK95" s="276"/>
      <c r="KVL95" s="276"/>
      <c r="KVM95" s="276"/>
      <c r="KVN95" s="276"/>
      <c r="KVO95" s="276"/>
      <c r="KVP95" s="276"/>
      <c r="KVQ95" s="276"/>
      <c r="KVR95" s="276"/>
      <c r="KVS95" s="276"/>
      <c r="KVT95" s="276"/>
      <c r="KVU95" s="276"/>
      <c r="KVV95" s="276"/>
      <c r="KVW95" s="276"/>
      <c r="KVX95" s="276"/>
      <c r="KVY95" s="276"/>
      <c r="KVZ95" s="276"/>
      <c r="KWA95" s="276"/>
      <c r="KWB95" s="276"/>
      <c r="KWC95" s="276"/>
      <c r="KWD95" s="276"/>
      <c r="KWE95" s="276"/>
      <c r="KWF95" s="276"/>
      <c r="KWG95" s="276"/>
      <c r="KWH95" s="276"/>
      <c r="KWI95" s="276"/>
      <c r="KWJ95" s="276"/>
      <c r="KWK95" s="276"/>
      <c r="KWL95" s="276"/>
      <c r="KWM95" s="276"/>
      <c r="KWN95" s="276"/>
      <c r="KWO95" s="276"/>
      <c r="KWP95" s="276"/>
      <c r="KWQ95" s="276"/>
      <c r="KWR95" s="276"/>
      <c r="KWS95" s="276"/>
      <c r="KWT95" s="276"/>
      <c r="KWU95" s="276"/>
      <c r="KWV95" s="276"/>
      <c r="KWW95" s="276"/>
      <c r="KWX95" s="276"/>
      <c r="KWY95" s="276"/>
      <c r="KWZ95" s="276"/>
      <c r="KXA95" s="276"/>
      <c r="KXB95" s="276"/>
      <c r="KXC95" s="276"/>
      <c r="KXD95" s="276"/>
      <c r="KXE95" s="276"/>
      <c r="KXF95" s="276"/>
      <c r="KXG95" s="276"/>
      <c r="KXH95" s="276"/>
      <c r="KXI95" s="276"/>
      <c r="KXJ95" s="276"/>
      <c r="KXK95" s="276"/>
      <c r="KXL95" s="276"/>
      <c r="KXM95" s="276"/>
      <c r="KXN95" s="276"/>
      <c r="KXO95" s="276"/>
      <c r="KXP95" s="276"/>
      <c r="KXQ95" s="276"/>
      <c r="KXR95" s="276"/>
      <c r="KXS95" s="276"/>
      <c r="KXT95" s="276"/>
      <c r="KXU95" s="276"/>
      <c r="KXV95" s="276"/>
      <c r="KXW95" s="276"/>
      <c r="KXX95" s="276"/>
      <c r="KXY95" s="276"/>
      <c r="KXZ95" s="276"/>
      <c r="KYA95" s="276"/>
      <c r="KYB95" s="276"/>
      <c r="KYC95" s="276"/>
      <c r="KYD95" s="276"/>
      <c r="KYE95" s="276"/>
      <c r="KYF95" s="276"/>
      <c r="KYG95" s="276"/>
      <c r="KYH95" s="276"/>
      <c r="KYI95" s="276"/>
      <c r="KYJ95" s="276"/>
      <c r="KYK95" s="276"/>
      <c r="KYL95" s="276"/>
      <c r="KYM95" s="276"/>
      <c r="KYN95" s="276"/>
      <c r="KYO95" s="276"/>
      <c r="KYP95" s="276"/>
      <c r="KYQ95" s="276"/>
      <c r="KYR95" s="276"/>
      <c r="KYS95" s="276"/>
      <c r="KYT95" s="276"/>
      <c r="KYU95" s="276"/>
      <c r="KYV95" s="276"/>
      <c r="KYW95" s="276"/>
      <c r="KYX95" s="276"/>
      <c r="KYY95" s="276"/>
      <c r="KYZ95" s="276"/>
      <c r="KZA95" s="276"/>
      <c r="KZB95" s="276"/>
      <c r="KZC95" s="276"/>
      <c r="KZD95" s="276"/>
      <c r="KZE95" s="276"/>
      <c r="KZF95" s="276"/>
      <c r="KZG95" s="276"/>
      <c r="KZH95" s="276"/>
      <c r="KZI95" s="276"/>
      <c r="KZJ95" s="276"/>
      <c r="KZK95" s="276"/>
      <c r="KZL95" s="276"/>
      <c r="KZM95" s="276"/>
      <c r="KZN95" s="276"/>
      <c r="KZO95" s="276"/>
      <c r="KZP95" s="276"/>
      <c r="KZQ95" s="276"/>
      <c r="KZR95" s="276"/>
      <c r="KZS95" s="276"/>
      <c r="KZT95" s="276"/>
      <c r="KZU95" s="276"/>
      <c r="KZV95" s="276"/>
      <c r="KZW95" s="276"/>
      <c r="KZX95" s="276"/>
      <c r="KZY95" s="276"/>
      <c r="KZZ95" s="276"/>
      <c r="LAA95" s="276"/>
      <c r="LAB95" s="276"/>
      <c r="LAC95" s="276"/>
      <c r="LAD95" s="276"/>
      <c r="LAE95" s="276"/>
      <c r="LAF95" s="276"/>
      <c r="LAG95" s="276"/>
      <c r="LAH95" s="276"/>
      <c r="LAI95" s="276"/>
      <c r="LAJ95" s="276"/>
      <c r="LAK95" s="276"/>
      <c r="LAL95" s="276"/>
      <c r="LAM95" s="276"/>
      <c r="LAN95" s="276"/>
      <c r="LAO95" s="276"/>
      <c r="LAP95" s="276"/>
      <c r="LAQ95" s="276"/>
      <c r="LAR95" s="276"/>
      <c r="LAS95" s="276"/>
      <c r="LAT95" s="276"/>
      <c r="LAU95" s="276"/>
      <c r="LAV95" s="276"/>
      <c r="LAW95" s="276"/>
      <c r="LAX95" s="276"/>
      <c r="LAY95" s="276"/>
      <c r="LAZ95" s="276"/>
      <c r="LBA95" s="276"/>
      <c r="LBB95" s="276"/>
      <c r="LBC95" s="276"/>
      <c r="LBD95" s="276"/>
      <c r="LBE95" s="276"/>
      <c r="LBF95" s="276"/>
      <c r="LBG95" s="276"/>
      <c r="LBH95" s="276"/>
      <c r="LBI95" s="276"/>
      <c r="LBJ95" s="276"/>
      <c r="LBK95" s="276"/>
      <c r="LBL95" s="276"/>
      <c r="LBM95" s="276"/>
      <c r="LBN95" s="276"/>
      <c r="LBO95" s="276"/>
      <c r="LBP95" s="276"/>
      <c r="LBQ95" s="276"/>
      <c r="LBR95" s="276"/>
      <c r="LBS95" s="276"/>
      <c r="LBT95" s="276"/>
      <c r="LBU95" s="276"/>
      <c r="LBV95" s="276"/>
      <c r="LBW95" s="276"/>
      <c r="LBX95" s="276"/>
      <c r="LBY95" s="276"/>
      <c r="LBZ95" s="276"/>
      <c r="LCA95" s="276"/>
      <c r="LCB95" s="276"/>
      <c r="LCC95" s="276"/>
      <c r="LCD95" s="276"/>
      <c r="LCE95" s="276"/>
      <c r="LCF95" s="276"/>
      <c r="LCG95" s="276"/>
      <c r="LCH95" s="276"/>
      <c r="LCI95" s="276"/>
      <c r="LCJ95" s="276"/>
      <c r="LCK95" s="276"/>
      <c r="LCL95" s="276"/>
      <c r="LCM95" s="276"/>
      <c r="LCN95" s="276"/>
      <c r="LCO95" s="276"/>
      <c r="LCP95" s="276"/>
      <c r="LCQ95" s="276"/>
      <c r="LCR95" s="276"/>
      <c r="LCS95" s="276"/>
      <c r="LCT95" s="276"/>
      <c r="LCU95" s="276"/>
      <c r="LCV95" s="276"/>
      <c r="LCW95" s="276"/>
      <c r="LCX95" s="276"/>
      <c r="LCY95" s="276"/>
      <c r="LCZ95" s="276"/>
      <c r="LDA95" s="276"/>
      <c r="LDB95" s="276"/>
      <c r="LDC95" s="276"/>
      <c r="LDD95" s="276"/>
      <c r="LDE95" s="276"/>
      <c r="LDF95" s="276"/>
      <c r="LDG95" s="276"/>
      <c r="LDH95" s="276"/>
      <c r="LDI95" s="276"/>
      <c r="LDJ95" s="276"/>
      <c r="LDK95" s="276"/>
      <c r="LDL95" s="276"/>
      <c r="LDM95" s="276"/>
      <c r="LDN95" s="276"/>
      <c r="LDO95" s="276"/>
      <c r="LDP95" s="276"/>
      <c r="LDQ95" s="276"/>
      <c r="LDR95" s="276"/>
      <c r="LDS95" s="276"/>
      <c r="LDT95" s="276"/>
      <c r="LDU95" s="276"/>
      <c r="LDV95" s="276"/>
      <c r="LDW95" s="276"/>
      <c r="LDX95" s="276"/>
      <c r="LDY95" s="276"/>
      <c r="LDZ95" s="276"/>
      <c r="LEA95" s="276"/>
      <c r="LEB95" s="276"/>
      <c r="LEC95" s="276"/>
      <c r="LED95" s="276"/>
      <c r="LEE95" s="276"/>
      <c r="LEF95" s="276"/>
      <c r="LEG95" s="276"/>
      <c r="LEH95" s="276"/>
      <c r="LEI95" s="276"/>
      <c r="LEJ95" s="276"/>
      <c r="LEK95" s="276"/>
      <c r="LEL95" s="276"/>
      <c r="LEM95" s="276"/>
      <c r="LEN95" s="276"/>
      <c r="LEO95" s="276"/>
      <c r="LEP95" s="276"/>
      <c r="LEQ95" s="276"/>
      <c r="LER95" s="276"/>
      <c r="LES95" s="276"/>
      <c r="LET95" s="276"/>
      <c r="LEU95" s="276"/>
      <c r="LEV95" s="276"/>
      <c r="LEW95" s="276"/>
      <c r="LEX95" s="276"/>
      <c r="LEY95" s="276"/>
      <c r="LEZ95" s="276"/>
      <c r="LFA95" s="276"/>
      <c r="LFB95" s="276"/>
      <c r="LFC95" s="276"/>
      <c r="LFD95" s="276"/>
      <c r="LFE95" s="276"/>
      <c r="LFF95" s="276"/>
      <c r="LFG95" s="276"/>
      <c r="LFH95" s="276"/>
      <c r="LFI95" s="276"/>
      <c r="LFJ95" s="276"/>
      <c r="LFK95" s="276"/>
      <c r="LFL95" s="276"/>
      <c r="LFM95" s="276"/>
      <c r="LFN95" s="276"/>
      <c r="LFO95" s="276"/>
      <c r="LFP95" s="276"/>
      <c r="LFQ95" s="276"/>
      <c r="LFR95" s="276"/>
      <c r="LFS95" s="276"/>
      <c r="LFT95" s="276"/>
      <c r="LFU95" s="276"/>
      <c r="LFV95" s="276"/>
      <c r="LFW95" s="276"/>
      <c r="LFX95" s="276"/>
      <c r="LFY95" s="276"/>
      <c r="LFZ95" s="276"/>
      <c r="LGA95" s="276"/>
      <c r="LGB95" s="276"/>
      <c r="LGC95" s="276"/>
      <c r="LGD95" s="276"/>
      <c r="LGE95" s="276"/>
      <c r="LGF95" s="276"/>
      <c r="LGG95" s="276"/>
      <c r="LGH95" s="276"/>
      <c r="LGI95" s="276"/>
      <c r="LGJ95" s="276"/>
      <c r="LGK95" s="276"/>
      <c r="LGL95" s="276"/>
      <c r="LGM95" s="276"/>
      <c r="LGN95" s="276"/>
      <c r="LGO95" s="276"/>
      <c r="LGP95" s="276"/>
      <c r="LGQ95" s="276"/>
      <c r="LGR95" s="276"/>
      <c r="LGS95" s="276"/>
      <c r="LGT95" s="276"/>
      <c r="LGU95" s="276"/>
      <c r="LGV95" s="276"/>
      <c r="LGW95" s="276"/>
      <c r="LGX95" s="276"/>
      <c r="LGY95" s="276"/>
      <c r="LGZ95" s="276"/>
      <c r="LHA95" s="276"/>
      <c r="LHB95" s="276"/>
      <c r="LHC95" s="276"/>
      <c r="LHD95" s="276"/>
      <c r="LHE95" s="276"/>
      <c r="LHF95" s="276"/>
      <c r="LHG95" s="276"/>
      <c r="LHH95" s="276"/>
      <c r="LHI95" s="276"/>
      <c r="LHJ95" s="276"/>
      <c r="LHK95" s="276"/>
      <c r="LHL95" s="276"/>
      <c r="LHM95" s="276"/>
      <c r="LHN95" s="276"/>
      <c r="LHO95" s="276"/>
      <c r="LHP95" s="276"/>
      <c r="LHQ95" s="276"/>
      <c r="LHR95" s="276"/>
      <c r="LHS95" s="276"/>
      <c r="LHT95" s="276"/>
      <c r="LHU95" s="276"/>
      <c r="LHV95" s="276"/>
      <c r="LHW95" s="276"/>
      <c r="LHX95" s="276"/>
      <c r="LHY95" s="276"/>
      <c r="LHZ95" s="276"/>
      <c r="LIA95" s="276"/>
      <c r="LIB95" s="276"/>
      <c r="LIC95" s="276"/>
      <c r="LID95" s="276"/>
      <c r="LIE95" s="276"/>
      <c r="LIF95" s="276"/>
      <c r="LIG95" s="276"/>
      <c r="LIH95" s="276"/>
      <c r="LII95" s="276"/>
      <c r="LIJ95" s="276"/>
      <c r="LIK95" s="276"/>
      <c r="LIL95" s="276"/>
      <c r="LIM95" s="276"/>
      <c r="LIN95" s="276"/>
      <c r="LIO95" s="276"/>
      <c r="LIP95" s="276"/>
      <c r="LIQ95" s="276"/>
      <c r="LIR95" s="276"/>
      <c r="LIS95" s="276"/>
      <c r="LIT95" s="276"/>
      <c r="LIU95" s="276"/>
      <c r="LIV95" s="276"/>
      <c r="LIW95" s="276"/>
      <c r="LIX95" s="276"/>
      <c r="LIY95" s="276"/>
      <c r="LIZ95" s="276"/>
      <c r="LJA95" s="276"/>
      <c r="LJB95" s="276"/>
      <c r="LJC95" s="276"/>
      <c r="LJD95" s="276"/>
      <c r="LJE95" s="276"/>
      <c r="LJF95" s="276"/>
      <c r="LJG95" s="276"/>
      <c r="LJH95" s="276"/>
      <c r="LJI95" s="276"/>
      <c r="LJJ95" s="276"/>
      <c r="LJK95" s="276"/>
      <c r="LJL95" s="276"/>
      <c r="LJM95" s="276"/>
      <c r="LJN95" s="276"/>
      <c r="LJO95" s="276"/>
      <c r="LJP95" s="276"/>
      <c r="LJQ95" s="276"/>
      <c r="LJR95" s="276"/>
      <c r="LJS95" s="276"/>
      <c r="LJT95" s="276"/>
      <c r="LJU95" s="276"/>
      <c r="LJV95" s="276"/>
      <c r="LJW95" s="276"/>
      <c r="LJX95" s="276"/>
      <c r="LJY95" s="276"/>
      <c r="LJZ95" s="276"/>
      <c r="LKA95" s="276"/>
      <c r="LKB95" s="276"/>
      <c r="LKC95" s="276"/>
      <c r="LKD95" s="276"/>
      <c r="LKE95" s="276"/>
      <c r="LKF95" s="276"/>
      <c r="LKG95" s="276"/>
      <c r="LKH95" s="276"/>
      <c r="LKI95" s="276"/>
      <c r="LKJ95" s="276"/>
      <c r="LKK95" s="276"/>
      <c r="LKL95" s="276"/>
      <c r="LKM95" s="276"/>
      <c r="LKN95" s="276"/>
      <c r="LKO95" s="276"/>
      <c r="LKP95" s="276"/>
      <c r="LKQ95" s="276"/>
      <c r="LKR95" s="276"/>
      <c r="LKS95" s="276"/>
      <c r="LKT95" s="276"/>
      <c r="LKU95" s="276"/>
      <c r="LKV95" s="276"/>
      <c r="LKW95" s="276"/>
      <c r="LKX95" s="276"/>
      <c r="LKY95" s="276"/>
      <c r="LKZ95" s="276"/>
      <c r="LLA95" s="276"/>
      <c r="LLB95" s="276"/>
      <c r="LLC95" s="276"/>
      <c r="LLD95" s="276"/>
      <c r="LLE95" s="276"/>
      <c r="LLF95" s="276"/>
      <c r="LLG95" s="276"/>
      <c r="LLH95" s="276"/>
      <c r="LLI95" s="276"/>
      <c r="LLJ95" s="276"/>
      <c r="LLK95" s="276"/>
      <c r="LLL95" s="276"/>
      <c r="LLM95" s="276"/>
      <c r="LLN95" s="276"/>
      <c r="LLO95" s="276"/>
      <c r="LLP95" s="276"/>
      <c r="LLQ95" s="276"/>
      <c r="LLR95" s="276"/>
      <c r="LLS95" s="276"/>
      <c r="LLT95" s="276"/>
      <c r="LLU95" s="276"/>
      <c r="LLV95" s="276"/>
      <c r="LLW95" s="276"/>
      <c r="LLX95" s="276"/>
      <c r="LLY95" s="276"/>
      <c r="LLZ95" s="276"/>
      <c r="LMA95" s="276"/>
      <c r="LMB95" s="276"/>
      <c r="LMC95" s="276"/>
      <c r="LMD95" s="276"/>
      <c r="LME95" s="276"/>
      <c r="LMF95" s="276"/>
      <c r="LMG95" s="276"/>
      <c r="LMH95" s="276"/>
      <c r="LMI95" s="276"/>
      <c r="LMJ95" s="276"/>
      <c r="LMK95" s="276"/>
      <c r="LML95" s="276"/>
      <c r="LMM95" s="276"/>
      <c r="LMN95" s="276"/>
      <c r="LMO95" s="276"/>
      <c r="LMP95" s="276"/>
      <c r="LMQ95" s="276"/>
      <c r="LMR95" s="276"/>
      <c r="LMS95" s="276"/>
      <c r="LMT95" s="276"/>
      <c r="LMU95" s="276"/>
      <c r="LMV95" s="276"/>
      <c r="LMW95" s="276"/>
      <c r="LMX95" s="276"/>
      <c r="LMY95" s="276"/>
      <c r="LMZ95" s="276"/>
      <c r="LNA95" s="276"/>
      <c r="LNB95" s="276"/>
      <c r="LNC95" s="276"/>
      <c r="LND95" s="276"/>
      <c r="LNE95" s="276"/>
      <c r="LNF95" s="276"/>
      <c r="LNG95" s="276"/>
      <c r="LNH95" s="276"/>
      <c r="LNI95" s="276"/>
      <c r="LNJ95" s="276"/>
      <c r="LNK95" s="276"/>
      <c r="LNL95" s="276"/>
      <c r="LNM95" s="276"/>
      <c r="LNN95" s="276"/>
      <c r="LNO95" s="276"/>
      <c r="LNP95" s="276"/>
      <c r="LNQ95" s="276"/>
      <c r="LNR95" s="276"/>
      <c r="LNS95" s="276"/>
      <c r="LNT95" s="276"/>
      <c r="LNU95" s="276"/>
      <c r="LNV95" s="276"/>
      <c r="LNW95" s="276"/>
      <c r="LNX95" s="276"/>
      <c r="LNY95" s="276"/>
      <c r="LNZ95" s="276"/>
      <c r="LOA95" s="276"/>
      <c r="LOB95" s="276"/>
      <c r="LOC95" s="276"/>
      <c r="LOD95" s="276"/>
      <c r="LOE95" s="276"/>
      <c r="LOF95" s="276"/>
      <c r="LOG95" s="276"/>
      <c r="LOH95" s="276"/>
      <c r="LOI95" s="276"/>
      <c r="LOJ95" s="276"/>
      <c r="LOK95" s="276"/>
      <c r="LOL95" s="276"/>
      <c r="LOM95" s="276"/>
      <c r="LON95" s="276"/>
      <c r="LOO95" s="276"/>
      <c r="LOP95" s="276"/>
      <c r="LOQ95" s="276"/>
      <c r="LOR95" s="276"/>
      <c r="LOS95" s="276"/>
      <c r="LOT95" s="276"/>
      <c r="LOU95" s="276"/>
      <c r="LOV95" s="276"/>
      <c r="LOW95" s="276"/>
      <c r="LOX95" s="276"/>
      <c r="LOY95" s="276"/>
      <c r="LOZ95" s="276"/>
      <c r="LPA95" s="276"/>
      <c r="LPB95" s="276"/>
      <c r="LPC95" s="276"/>
      <c r="LPD95" s="276"/>
      <c r="LPE95" s="276"/>
      <c r="LPF95" s="276"/>
      <c r="LPG95" s="276"/>
      <c r="LPH95" s="276"/>
      <c r="LPI95" s="276"/>
      <c r="LPJ95" s="276"/>
      <c r="LPK95" s="276"/>
      <c r="LPL95" s="276"/>
      <c r="LPM95" s="276"/>
      <c r="LPN95" s="276"/>
      <c r="LPO95" s="276"/>
      <c r="LPP95" s="276"/>
      <c r="LPQ95" s="276"/>
      <c r="LPR95" s="276"/>
      <c r="LPS95" s="276"/>
      <c r="LPT95" s="276"/>
      <c r="LPU95" s="276"/>
      <c r="LPV95" s="276"/>
      <c r="LPW95" s="276"/>
      <c r="LPX95" s="276"/>
      <c r="LPY95" s="276"/>
      <c r="LPZ95" s="276"/>
      <c r="LQA95" s="276"/>
      <c r="LQB95" s="276"/>
      <c r="LQC95" s="276"/>
      <c r="LQD95" s="276"/>
      <c r="LQE95" s="276"/>
      <c r="LQF95" s="276"/>
      <c r="LQG95" s="276"/>
      <c r="LQH95" s="276"/>
      <c r="LQI95" s="276"/>
      <c r="LQJ95" s="276"/>
      <c r="LQK95" s="276"/>
      <c r="LQL95" s="276"/>
      <c r="LQM95" s="276"/>
      <c r="LQN95" s="276"/>
      <c r="LQO95" s="276"/>
      <c r="LQP95" s="276"/>
      <c r="LQQ95" s="276"/>
      <c r="LQR95" s="276"/>
      <c r="LQS95" s="276"/>
      <c r="LQT95" s="276"/>
      <c r="LQU95" s="276"/>
      <c r="LQV95" s="276"/>
      <c r="LQW95" s="276"/>
      <c r="LQX95" s="276"/>
      <c r="LQY95" s="276"/>
      <c r="LQZ95" s="276"/>
      <c r="LRA95" s="276"/>
      <c r="LRB95" s="276"/>
      <c r="LRC95" s="276"/>
      <c r="LRD95" s="276"/>
      <c r="LRE95" s="276"/>
      <c r="LRF95" s="276"/>
      <c r="LRG95" s="276"/>
      <c r="LRH95" s="276"/>
      <c r="LRI95" s="276"/>
      <c r="LRJ95" s="276"/>
      <c r="LRK95" s="276"/>
      <c r="LRL95" s="276"/>
      <c r="LRM95" s="276"/>
      <c r="LRN95" s="276"/>
      <c r="LRO95" s="276"/>
      <c r="LRP95" s="276"/>
      <c r="LRQ95" s="276"/>
      <c r="LRR95" s="276"/>
      <c r="LRS95" s="276"/>
      <c r="LRT95" s="276"/>
      <c r="LRU95" s="276"/>
      <c r="LRV95" s="276"/>
      <c r="LRW95" s="276"/>
      <c r="LRX95" s="276"/>
      <c r="LRY95" s="276"/>
      <c r="LRZ95" s="276"/>
      <c r="LSA95" s="276"/>
      <c r="LSB95" s="276"/>
      <c r="LSC95" s="276"/>
      <c r="LSD95" s="276"/>
      <c r="LSE95" s="276"/>
      <c r="LSF95" s="276"/>
      <c r="LSG95" s="276"/>
      <c r="LSH95" s="276"/>
      <c r="LSI95" s="276"/>
      <c r="LSJ95" s="276"/>
      <c r="LSK95" s="276"/>
      <c r="LSL95" s="276"/>
      <c r="LSM95" s="276"/>
      <c r="LSN95" s="276"/>
      <c r="LSO95" s="276"/>
      <c r="LSP95" s="276"/>
      <c r="LSQ95" s="276"/>
      <c r="LSR95" s="276"/>
      <c r="LSS95" s="276"/>
      <c r="LST95" s="276"/>
      <c r="LSU95" s="276"/>
      <c r="LSV95" s="276"/>
      <c r="LSW95" s="276"/>
      <c r="LSX95" s="276"/>
      <c r="LSY95" s="276"/>
      <c r="LSZ95" s="276"/>
      <c r="LTA95" s="276"/>
      <c r="LTB95" s="276"/>
      <c r="LTC95" s="276"/>
      <c r="LTD95" s="276"/>
      <c r="LTE95" s="276"/>
      <c r="LTF95" s="276"/>
      <c r="LTG95" s="276"/>
      <c r="LTH95" s="276"/>
      <c r="LTI95" s="276"/>
      <c r="LTJ95" s="276"/>
      <c r="LTK95" s="276"/>
      <c r="LTL95" s="276"/>
      <c r="LTM95" s="276"/>
      <c r="LTN95" s="276"/>
      <c r="LTO95" s="276"/>
      <c r="LTP95" s="276"/>
      <c r="LTQ95" s="276"/>
      <c r="LTR95" s="276"/>
      <c r="LTS95" s="276"/>
      <c r="LTT95" s="276"/>
      <c r="LTU95" s="276"/>
      <c r="LTV95" s="276"/>
      <c r="LTW95" s="276"/>
      <c r="LTX95" s="276"/>
      <c r="LTY95" s="276"/>
      <c r="LTZ95" s="276"/>
      <c r="LUA95" s="276"/>
      <c r="LUB95" s="276"/>
      <c r="LUC95" s="276"/>
      <c r="LUD95" s="276"/>
      <c r="LUE95" s="276"/>
      <c r="LUF95" s="276"/>
      <c r="LUG95" s="276"/>
      <c r="LUH95" s="276"/>
      <c r="LUI95" s="276"/>
      <c r="LUJ95" s="276"/>
      <c r="LUK95" s="276"/>
      <c r="LUL95" s="276"/>
      <c r="LUM95" s="276"/>
      <c r="LUN95" s="276"/>
      <c r="LUO95" s="276"/>
      <c r="LUP95" s="276"/>
      <c r="LUQ95" s="276"/>
      <c r="LUR95" s="276"/>
      <c r="LUS95" s="276"/>
      <c r="LUT95" s="276"/>
      <c r="LUU95" s="276"/>
      <c r="LUV95" s="276"/>
      <c r="LUW95" s="276"/>
      <c r="LUX95" s="276"/>
      <c r="LUY95" s="276"/>
      <c r="LUZ95" s="276"/>
      <c r="LVA95" s="276"/>
      <c r="LVB95" s="276"/>
      <c r="LVC95" s="276"/>
      <c r="LVD95" s="276"/>
      <c r="LVE95" s="276"/>
      <c r="LVF95" s="276"/>
      <c r="LVG95" s="276"/>
      <c r="LVH95" s="276"/>
      <c r="LVI95" s="276"/>
      <c r="LVJ95" s="276"/>
      <c r="LVK95" s="276"/>
      <c r="LVL95" s="276"/>
      <c r="LVM95" s="276"/>
      <c r="LVN95" s="276"/>
      <c r="LVO95" s="276"/>
      <c r="LVP95" s="276"/>
      <c r="LVQ95" s="276"/>
      <c r="LVR95" s="276"/>
      <c r="LVS95" s="276"/>
      <c r="LVT95" s="276"/>
      <c r="LVU95" s="276"/>
      <c r="LVV95" s="276"/>
      <c r="LVW95" s="276"/>
      <c r="LVX95" s="276"/>
      <c r="LVY95" s="276"/>
      <c r="LVZ95" s="276"/>
      <c r="LWA95" s="276"/>
      <c r="LWB95" s="276"/>
      <c r="LWC95" s="276"/>
      <c r="LWD95" s="276"/>
      <c r="LWE95" s="276"/>
      <c r="LWF95" s="276"/>
      <c r="LWG95" s="276"/>
      <c r="LWH95" s="276"/>
      <c r="LWI95" s="276"/>
      <c r="LWJ95" s="276"/>
      <c r="LWK95" s="276"/>
      <c r="LWL95" s="276"/>
      <c r="LWM95" s="276"/>
      <c r="LWN95" s="276"/>
      <c r="LWO95" s="276"/>
      <c r="LWP95" s="276"/>
      <c r="LWQ95" s="276"/>
      <c r="LWR95" s="276"/>
      <c r="LWS95" s="276"/>
      <c r="LWT95" s="276"/>
      <c r="LWU95" s="276"/>
      <c r="LWV95" s="276"/>
      <c r="LWW95" s="276"/>
      <c r="LWX95" s="276"/>
      <c r="LWY95" s="276"/>
      <c r="LWZ95" s="276"/>
      <c r="LXA95" s="276"/>
      <c r="LXB95" s="276"/>
      <c r="LXC95" s="276"/>
      <c r="LXD95" s="276"/>
      <c r="LXE95" s="276"/>
      <c r="LXF95" s="276"/>
      <c r="LXG95" s="276"/>
      <c r="LXH95" s="276"/>
      <c r="LXI95" s="276"/>
      <c r="LXJ95" s="276"/>
      <c r="LXK95" s="276"/>
      <c r="LXL95" s="276"/>
      <c r="LXM95" s="276"/>
      <c r="LXN95" s="276"/>
      <c r="LXO95" s="276"/>
      <c r="LXP95" s="276"/>
      <c r="LXQ95" s="276"/>
      <c r="LXR95" s="276"/>
      <c r="LXS95" s="276"/>
      <c r="LXT95" s="276"/>
      <c r="LXU95" s="276"/>
      <c r="LXV95" s="276"/>
      <c r="LXW95" s="276"/>
      <c r="LXX95" s="276"/>
      <c r="LXY95" s="276"/>
      <c r="LXZ95" s="276"/>
      <c r="LYA95" s="276"/>
      <c r="LYB95" s="276"/>
      <c r="LYC95" s="276"/>
      <c r="LYD95" s="276"/>
      <c r="LYE95" s="276"/>
      <c r="LYF95" s="276"/>
      <c r="LYG95" s="276"/>
      <c r="LYH95" s="276"/>
      <c r="LYI95" s="276"/>
      <c r="LYJ95" s="276"/>
      <c r="LYK95" s="276"/>
      <c r="LYL95" s="276"/>
      <c r="LYM95" s="276"/>
      <c r="LYN95" s="276"/>
      <c r="LYO95" s="276"/>
      <c r="LYP95" s="276"/>
      <c r="LYQ95" s="276"/>
      <c r="LYR95" s="276"/>
      <c r="LYS95" s="276"/>
      <c r="LYT95" s="276"/>
      <c r="LYU95" s="276"/>
      <c r="LYV95" s="276"/>
      <c r="LYW95" s="276"/>
      <c r="LYX95" s="276"/>
      <c r="LYY95" s="276"/>
      <c r="LYZ95" s="276"/>
      <c r="LZA95" s="276"/>
      <c r="LZB95" s="276"/>
      <c r="LZC95" s="276"/>
      <c r="LZD95" s="276"/>
      <c r="LZE95" s="276"/>
      <c r="LZF95" s="276"/>
      <c r="LZG95" s="276"/>
      <c r="LZH95" s="276"/>
      <c r="LZI95" s="276"/>
      <c r="LZJ95" s="276"/>
      <c r="LZK95" s="276"/>
      <c r="LZL95" s="276"/>
      <c r="LZM95" s="276"/>
      <c r="LZN95" s="276"/>
      <c r="LZO95" s="276"/>
      <c r="LZP95" s="276"/>
      <c r="LZQ95" s="276"/>
      <c r="LZR95" s="276"/>
      <c r="LZS95" s="276"/>
      <c r="LZT95" s="276"/>
      <c r="LZU95" s="276"/>
      <c r="LZV95" s="276"/>
      <c r="LZW95" s="276"/>
      <c r="LZX95" s="276"/>
      <c r="LZY95" s="276"/>
      <c r="LZZ95" s="276"/>
      <c r="MAA95" s="276"/>
      <c r="MAB95" s="276"/>
      <c r="MAC95" s="276"/>
      <c r="MAD95" s="276"/>
      <c r="MAE95" s="276"/>
      <c r="MAF95" s="276"/>
      <c r="MAG95" s="276"/>
      <c r="MAH95" s="276"/>
      <c r="MAI95" s="276"/>
      <c r="MAJ95" s="276"/>
      <c r="MAK95" s="276"/>
      <c r="MAL95" s="276"/>
      <c r="MAM95" s="276"/>
      <c r="MAN95" s="276"/>
      <c r="MAO95" s="276"/>
      <c r="MAP95" s="276"/>
      <c r="MAQ95" s="276"/>
      <c r="MAR95" s="276"/>
      <c r="MAS95" s="276"/>
      <c r="MAT95" s="276"/>
      <c r="MAU95" s="276"/>
      <c r="MAV95" s="276"/>
      <c r="MAW95" s="276"/>
      <c r="MAX95" s="276"/>
      <c r="MAY95" s="276"/>
      <c r="MAZ95" s="276"/>
      <c r="MBA95" s="276"/>
      <c r="MBB95" s="276"/>
      <c r="MBC95" s="276"/>
      <c r="MBD95" s="276"/>
      <c r="MBE95" s="276"/>
      <c r="MBF95" s="276"/>
      <c r="MBG95" s="276"/>
      <c r="MBH95" s="276"/>
      <c r="MBI95" s="276"/>
      <c r="MBJ95" s="276"/>
      <c r="MBK95" s="276"/>
      <c r="MBL95" s="276"/>
      <c r="MBM95" s="276"/>
      <c r="MBN95" s="276"/>
      <c r="MBO95" s="276"/>
      <c r="MBP95" s="276"/>
      <c r="MBQ95" s="276"/>
      <c r="MBR95" s="276"/>
      <c r="MBS95" s="276"/>
      <c r="MBT95" s="276"/>
      <c r="MBU95" s="276"/>
      <c r="MBV95" s="276"/>
      <c r="MBW95" s="276"/>
      <c r="MBX95" s="276"/>
      <c r="MBY95" s="276"/>
      <c r="MBZ95" s="276"/>
      <c r="MCA95" s="276"/>
      <c r="MCB95" s="276"/>
      <c r="MCC95" s="276"/>
      <c r="MCD95" s="276"/>
      <c r="MCE95" s="276"/>
      <c r="MCF95" s="276"/>
      <c r="MCG95" s="276"/>
      <c r="MCH95" s="276"/>
      <c r="MCI95" s="276"/>
      <c r="MCJ95" s="276"/>
      <c r="MCK95" s="276"/>
      <c r="MCL95" s="276"/>
      <c r="MCM95" s="276"/>
      <c r="MCN95" s="276"/>
      <c r="MCO95" s="276"/>
      <c r="MCP95" s="276"/>
      <c r="MCQ95" s="276"/>
      <c r="MCR95" s="276"/>
      <c r="MCS95" s="276"/>
      <c r="MCT95" s="276"/>
      <c r="MCU95" s="276"/>
      <c r="MCV95" s="276"/>
      <c r="MCW95" s="276"/>
      <c r="MCX95" s="276"/>
      <c r="MCY95" s="276"/>
      <c r="MCZ95" s="276"/>
      <c r="MDA95" s="276"/>
      <c r="MDB95" s="276"/>
      <c r="MDC95" s="276"/>
      <c r="MDD95" s="276"/>
      <c r="MDE95" s="276"/>
      <c r="MDF95" s="276"/>
      <c r="MDG95" s="276"/>
      <c r="MDH95" s="276"/>
      <c r="MDI95" s="276"/>
      <c r="MDJ95" s="276"/>
      <c r="MDK95" s="276"/>
      <c r="MDL95" s="276"/>
      <c r="MDM95" s="276"/>
      <c r="MDN95" s="276"/>
      <c r="MDO95" s="276"/>
      <c r="MDP95" s="276"/>
      <c r="MDQ95" s="276"/>
      <c r="MDR95" s="276"/>
      <c r="MDS95" s="276"/>
      <c r="MDT95" s="276"/>
      <c r="MDU95" s="276"/>
      <c r="MDV95" s="276"/>
      <c r="MDW95" s="276"/>
      <c r="MDX95" s="276"/>
      <c r="MDY95" s="276"/>
      <c r="MDZ95" s="276"/>
      <c r="MEA95" s="276"/>
      <c r="MEB95" s="276"/>
      <c r="MEC95" s="276"/>
      <c r="MED95" s="276"/>
      <c r="MEE95" s="276"/>
      <c r="MEF95" s="276"/>
      <c r="MEG95" s="276"/>
      <c r="MEH95" s="276"/>
      <c r="MEI95" s="276"/>
      <c r="MEJ95" s="276"/>
      <c r="MEK95" s="276"/>
      <c r="MEL95" s="276"/>
      <c r="MEM95" s="276"/>
      <c r="MEN95" s="276"/>
      <c r="MEO95" s="276"/>
      <c r="MEP95" s="276"/>
      <c r="MEQ95" s="276"/>
      <c r="MER95" s="276"/>
      <c r="MES95" s="276"/>
      <c r="MET95" s="276"/>
      <c r="MEU95" s="276"/>
      <c r="MEV95" s="276"/>
      <c r="MEW95" s="276"/>
      <c r="MEX95" s="276"/>
      <c r="MEY95" s="276"/>
      <c r="MEZ95" s="276"/>
      <c r="MFA95" s="276"/>
      <c r="MFB95" s="276"/>
      <c r="MFC95" s="276"/>
      <c r="MFD95" s="276"/>
      <c r="MFE95" s="276"/>
      <c r="MFF95" s="276"/>
      <c r="MFG95" s="276"/>
      <c r="MFH95" s="276"/>
      <c r="MFI95" s="276"/>
      <c r="MFJ95" s="276"/>
      <c r="MFK95" s="276"/>
      <c r="MFL95" s="276"/>
      <c r="MFM95" s="276"/>
      <c r="MFN95" s="276"/>
      <c r="MFO95" s="276"/>
      <c r="MFP95" s="276"/>
      <c r="MFQ95" s="276"/>
      <c r="MFR95" s="276"/>
      <c r="MFS95" s="276"/>
      <c r="MFT95" s="276"/>
      <c r="MFU95" s="276"/>
      <c r="MFV95" s="276"/>
      <c r="MFW95" s="276"/>
      <c r="MFX95" s="276"/>
      <c r="MFY95" s="276"/>
      <c r="MFZ95" s="276"/>
      <c r="MGA95" s="276"/>
      <c r="MGB95" s="276"/>
      <c r="MGC95" s="276"/>
      <c r="MGD95" s="276"/>
      <c r="MGE95" s="276"/>
      <c r="MGF95" s="276"/>
      <c r="MGG95" s="276"/>
      <c r="MGH95" s="276"/>
      <c r="MGI95" s="276"/>
      <c r="MGJ95" s="276"/>
      <c r="MGK95" s="276"/>
      <c r="MGL95" s="276"/>
      <c r="MGM95" s="276"/>
      <c r="MGN95" s="276"/>
      <c r="MGO95" s="276"/>
      <c r="MGP95" s="276"/>
      <c r="MGQ95" s="276"/>
      <c r="MGR95" s="276"/>
      <c r="MGS95" s="276"/>
      <c r="MGT95" s="276"/>
      <c r="MGU95" s="276"/>
      <c r="MGV95" s="276"/>
      <c r="MGW95" s="276"/>
      <c r="MGX95" s="276"/>
      <c r="MGY95" s="276"/>
      <c r="MGZ95" s="276"/>
      <c r="MHA95" s="276"/>
      <c r="MHB95" s="276"/>
      <c r="MHC95" s="276"/>
      <c r="MHD95" s="276"/>
      <c r="MHE95" s="276"/>
      <c r="MHF95" s="276"/>
      <c r="MHG95" s="276"/>
      <c r="MHH95" s="276"/>
      <c r="MHI95" s="276"/>
      <c r="MHJ95" s="276"/>
      <c r="MHK95" s="276"/>
      <c r="MHL95" s="276"/>
      <c r="MHM95" s="276"/>
      <c r="MHN95" s="276"/>
      <c r="MHO95" s="276"/>
      <c r="MHP95" s="276"/>
      <c r="MHQ95" s="276"/>
      <c r="MHR95" s="276"/>
      <c r="MHS95" s="276"/>
      <c r="MHT95" s="276"/>
      <c r="MHU95" s="276"/>
      <c r="MHV95" s="276"/>
      <c r="MHW95" s="276"/>
      <c r="MHX95" s="276"/>
      <c r="MHY95" s="276"/>
      <c r="MHZ95" s="276"/>
      <c r="MIA95" s="276"/>
      <c r="MIB95" s="276"/>
      <c r="MIC95" s="276"/>
      <c r="MID95" s="276"/>
      <c r="MIE95" s="276"/>
      <c r="MIF95" s="276"/>
      <c r="MIG95" s="276"/>
      <c r="MIH95" s="276"/>
      <c r="MII95" s="276"/>
      <c r="MIJ95" s="276"/>
      <c r="MIK95" s="276"/>
      <c r="MIL95" s="276"/>
      <c r="MIM95" s="276"/>
      <c r="MIN95" s="276"/>
      <c r="MIO95" s="276"/>
      <c r="MIP95" s="276"/>
      <c r="MIQ95" s="276"/>
      <c r="MIR95" s="276"/>
      <c r="MIS95" s="276"/>
      <c r="MIT95" s="276"/>
      <c r="MIU95" s="276"/>
      <c r="MIV95" s="276"/>
      <c r="MIW95" s="276"/>
      <c r="MIX95" s="276"/>
      <c r="MIY95" s="276"/>
      <c r="MIZ95" s="276"/>
      <c r="MJA95" s="276"/>
      <c r="MJB95" s="276"/>
      <c r="MJC95" s="276"/>
      <c r="MJD95" s="276"/>
      <c r="MJE95" s="276"/>
      <c r="MJF95" s="276"/>
      <c r="MJG95" s="276"/>
      <c r="MJH95" s="276"/>
      <c r="MJI95" s="276"/>
      <c r="MJJ95" s="276"/>
      <c r="MJK95" s="276"/>
      <c r="MJL95" s="276"/>
      <c r="MJM95" s="276"/>
      <c r="MJN95" s="276"/>
      <c r="MJO95" s="276"/>
      <c r="MJP95" s="276"/>
      <c r="MJQ95" s="276"/>
      <c r="MJR95" s="276"/>
      <c r="MJS95" s="276"/>
      <c r="MJT95" s="276"/>
      <c r="MJU95" s="276"/>
      <c r="MJV95" s="276"/>
      <c r="MJW95" s="276"/>
      <c r="MJX95" s="276"/>
      <c r="MJY95" s="276"/>
      <c r="MJZ95" s="276"/>
      <c r="MKA95" s="276"/>
      <c r="MKB95" s="276"/>
      <c r="MKC95" s="276"/>
      <c r="MKD95" s="276"/>
      <c r="MKE95" s="276"/>
      <c r="MKF95" s="276"/>
      <c r="MKG95" s="276"/>
      <c r="MKH95" s="276"/>
      <c r="MKI95" s="276"/>
      <c r="MKJ95" s="276"/>
      <c r="MKK95" s="276"/>
      <c r="MKL95" s="276"/>
      <c r="MKM95" s="276"/>
      <c r="MKN95" s="276"/>
      <c r="MKO95" s="276"/>
      <c r="MKP95" s="276"/>
      <c r="MKQ95" s="276"/>
      <c r="MKR95" s="276"/>
      <c r="MKS95" s="276"/>
      <c r="MKT95" s="276"/>
      <c r="MKU95" s="276"/>
      <c r="MKV95" s="276"/>
      <c r="MKW95" s="276"/>
      <c r="MKX95" s="276"/>
      <c r="MKY95" s="276"/>
      <c r="MKZ95" s="276"/>
      <c r="MLA95" s="276"/>
      <c r="MLB95" s="276"/>
      <c r="MLC95" s="276"/>
      <c r="MLD95" s="276"/>
      <c r="MLE95" s="276"/>
      <c r="MLF95" s="276"/>
      <c r="MLG95" s="276"/>
      <c r="MLH95" s="276"/>
      <c r="MLI95" s="276"/>
      <c r="MLJ95" s="276"/>
      <c r="MLK95" s="276"/>
      <c r="MLL95" s="276"/>
      <c r="MLM95" s="276"/>
      <c r="MLN95" s="276"/>
      <c r="MLO95" s="276"/>
      <c r="MLP95" s="276"/>
      <c r="MLQ95" s="276"/>
      <c r="MLR95" s="276"/>
      <c r="MLS95" s="276"/>
      <c r="MLT95" s="276"/>
      <c r="MLU95" s="276"/>
      <c r="MLV95" s="276"/>
      <c r="MLW95" s="276"/>
      <c r="MLX95" s="276"/>
      <c r="MLY95" s="276"/>
      <c r="MLZ95" s="276"/>
      <c r="MMA95" s="276"/>
      <c r="MMB95" s="276"/>
      <c r="MMC95" s="276"/>
      <c r="MMD95" s="276"/>
      <c r="MME95" s="276"/>
      <c r="MMF95" s="276"/>
      <c r="MMG95" s="276"/>
      <c r="MMH95" s="276"/>
      <c r="MMI95" s="276"/>
      <c r="MMJ95" s="276"/>
      <c r="MMK95" s="276"/>
      <c r="MML95" s="276"/>
      <c r="MMM95" s="276"/>
      <c r="MMN95" s="276"/>
      <c r="MMO95" s="276"/>
      <c r="MMP95" s="276"/>
      <c r="MMQ95" s="276"/>
      <c r="MMR95" s="276"/>
      <c r="MMS95" s="276"/>
      <c r="MMT95" s="276"/>
      <c r="MMU95" s="276"/>
      <c r="MMV95" s="276"/>
      <c r="MMW95" s="276"/>
      <c r="MMX95" s="276"/>
      <c r="MMY95" s="276"/>
      <c r="MMZ95" s="276"/>
      <c r="MNA95" s="276"/>
      <c r="MNB95" s="276"/>
      <c r="MNC95" s="276"/>
      <c r="MND95" s="276"/>
      <c r="MNE95" s="276"/>
      <c r="MNF95" s="276"/>
      <c r="MNG95" s="276"/>
      <c r="MNH95" s="276"/>
      <c r="MNI95" s="276"/>
      <c r="MNJ95" s="276"/>
      <c r="MNK95" s="276"/>
      <c r="MNL95" s="276"/>
      <c r="MNM95" s="276"/>
      <c r="MNN95" s="276"/>
      <c r="MNO95" s="276"/>
      <c r="MNP95" s="276"/>
      <c r="MNQ95" s="276"/>
      <c r="MNR95" s="276"/>
      <c r="MNS95" s="276"/>
      <c r="MNT95" s="276"/>
      <c r="MNU95" s="276"/>
      <c r="MNV95" s="276"/>
      <c r="MNW95" s="276"/>
      <c r="MNX95" s="276"/>
      <c r="MNY95" s="276"/>
      <c r="MNZ95" s="276"/>
      <c r="MOA95" s="276"/>
      <c r="MOB95" s="276"/>
      <c r="MOC95" s="276"/>
      <c r="MOD95" s="276"/>
      <c r="MOE95" s="276"/>
      <c r="MOF95" s="276"/>
      <c r="MOG95" s="276"/>
      <c r="MOH95" s="276"/>
      <c r="MOI95" s="276"/>
      <c r="MOJ95" s="276"/>
      <c r="MOK95" s="276"/>
      <c r="MOL95" s="276"/>
      <c r="MOM95" s="276"/>
      <c r="MON95" s="276"/>
      <c r="MOO95" s="276"/>
      <c r="MOP95" s="276"/>
      <c r="MOQ95" s="276"/>
      <c r="MOR95" s="276"/>
      <c r="MOS95" s="276"/>
      <c r="MOT95" s="276"/>
      <c r="MOU95" s="276"/>
      <c r="MOV95" s="276"/>
      <c r="MOW95" s="276"/>
      <c r="MOX95" s="276"/>
      <c r="MOY95" s="276"/>
      <c r="MOZ95" s="276"/>
      <c r="MPA95" s="276"/>
      <c r="MPB95" s="276"/>
      <c r="MPC95" s="276"/>
      <c r="MPD95" s="276"/>
      <c r="MPE95" s="276"/>
      <c r="MPF95" s="276"/>
      <c r="MPG95" s="276"/>
      <c r="MPH95" s="276"/>
      <c r="MPI95" s="276"/>
      <c r="MPJ95" s="276"/>
      <c r="MPK95" s="276"/>
      <c r="MPL95" s="276"/>
      <c r="MPM95" s="276"/>
      <c r="MPN95" s="276"/>
      <c r="MPO95" s="276"/>
      <c r="MPP95" s="276"/>
      <c r="MPQ95" s="276"/>
      <c r="MPR95" s="276"/>
      <c r="MPS95" s="276"/>
      <c r="MPT95" s="276"/>
      <c r="MPU95" s="276"/>
      <c r="MPV95" s="276"/>
      <c r="MPW95" s="276"/>
      <c r="MPX95" s="276"/>
      <c r="MPY95" s="276"/>
      <c r="MPZ95" s="276"/>
      <c r="MQA95" s="276"/>
      <c r="MQB95" s="276"/>
      <c r="MQC95" s="276"/>
      <c r="MQD95" s="276"/>
      <c r="MQE95" s="276"/>
      <c r="MQF95" s="276"/>
      <c r="MQG95" s="276"/>
      <c r="MQH95" s="276"/>
      <c r="MQI95" s="276"/>
      <c r="MQJ95" s="276"/>
      <c r="MQK95" s="276"/>
      <c r="MQL95" s="276"/>
      <c r="MQM95" s="276"/>
      <c r="MQN95" s="276"/>
      <c r="MQO95" s="276"/>
      <c r="MQP95" s="276"/>
      <c r="MQQ95" s="276"/>
      <c r="MQR95" s="276"/>
      <c r="MQS95" s="276"/>
      <c r="MQT95" s="276"/>
      <c r="MQU95" s="276"/>
      <c r="MQV95" s="276"/>
      <c r="MQW95" s="276"/>
      <c r="MQX95" s="276"/>
      <c r="MQY95" s="276"/>
      <c r="MQZ95" s="276"/>
      <c r="MRA95" s="276"/>
      <c r="MRB95" s="276"/>
      <c r="MRC95" s="276"/>
      <c r="MRD95" s="276"/>
      <c r="MRE95" s="276"/>
      <c r="MRF95" s="276"/>
      <c r="MRG95" s="276"/>
      <c r="MRH95" s="276"/>
      <c r="MRI95" s="276"/>
      <c r="MRJ95" s="276"/>
      <c r="MRK95" s="276"/>
      <c r="MRL95" s="276"/>
      <c r="MRM95" s="276"/>
      <c r="MRN95" s="276"/>
      <c r="MRO95" s="276"/>
      <c r="MRP95" s="276"/>
      <c r="MRQ95" s="276"/>
      <c r="MRR95" s="276"/>
      <c r="MRS95" s="276"/>
      <c r="MRT95" s="276"/>
      <c r="MRU95" s="276"/>
      <c r="MRV95" s="276"/>
      <c r="MRW95" s="276"/>
      <c r="MRX95" s="276"/>
      <c r="MRY95" s="276"/>
      <c r="MRZ95" s="276"/>
      <c r="MSA95" s="276"/>
      <c r="MSB95" s="276"/>
      <c r="MSC95" s="276"/>
      <c r="MSD95" s="276"/>
      <c r="MSE95" s="276"/>
      <c r="MSF95" s="276"/>
      <c r="MSG95" s="276"/>
      <c r="MSH95" s="276"/>
      <c r="MSI95" s="276"/>
      <c r="MSJ95" s="276"/>
      <c r="MSK95" s="276"/>
      <c r="MSL95" s="276"/>
      <c r="MSM95" s="276"/>
      <c r="MSN95" s="276"/>
      <c r="MSO95" s="276"/>
      <c r="MSP95" s="276"/>
      <c r="MSQ95" s="276"/>
      <c r="MSR95" s="276"/>
      <c r="MSS95" s="276"/>
      <c r="MST95" s="276"/>
      <c r="MSU95" s="276"/>
      <c r="MSV95" s="276"/>
      <c r="MSW95" s="276"/>
      <c r="MSX95" s="276"/>
      <c r="MSY95" s="276"/>
      <c r="MSZ95" s="276"/>
      <c r="MTA95" s="276"/>
      <c r="MTB95" s="276"/>
      <c r="MTC95" s="276"/>
      <c r="MTD95" s="276"/>
      <c r="MTE95" s="276"/>
      <c r="MTF95" s="276"/>
      <c r="MTG95" s="276"/>
      <c r="MTH95" s="276"/>
      <c r="MTI95" s="276"/>
      <c r="MTJ95" s="276"/>
      <c r="MTK95" s="276"/>
      <c r="MTL95" s="276"/>
      <c r="MTM95" s="276"/>
      <c r="MTN95" s="276"/>
      <c r="MTO95" s="276"/>
      <c r="MTP95" s="276"/>
      <c r="MTQ95" s="276"/>
      <c r="MTR95" s="276"/>
      <c r="MTS95" s="276"/>
      <c r="MTT95" s="276"/>
      <c r="MTU95" s="276"/>
      <c r="MTV95" s="276"/>
      <c r="MTW95" s="276"/>
      <c r="MTX95" s="276"/>
      <c r="MTY95" s="276"/>
      <c r="MTZ95" s="276"/>
      <c r="MUA95" s="276"/>
      <c r="MUB95" s="276"/>
      <c r="MUC95" s="276"/>
      <c r="MUD95" s="276"/>
      <c r="MUE95" s="276"/>
      <c r="MUF95" s="276"/>
      <c r="MUG95" s="276"/>
      <c r="MUH95" s="276"/>
      <c r="MUI95" s="276"/>
      <c r="MUJ95" s="276"/>
      <c r="MUK95" s="276"/>
      <c r="MUL95" s="276"/>
      <c r="MUM95" s="276"/>
      <c r="MUN95" s="276"/>
      <c r="MUO95" s="276"/>
      <c r="MUP95" s="276"/>
      <c r="MUQ95" s="276"/>
      <c r="MUR95" s="276"/>
      <c r="MUS95" s="276"/>
      <c r="MUT95" s="276"/>
      <c r="MUU95" s="276"/>
      <c r="MUV95" s="276"/>
      <c r="MUW95" s="276"/>
      <c r="MUX95" s="276"/>
      <c r="MUY95" s="276"/>
      <c r="MUZ95" s="276"/>
      <c r="MVA95" s="276"/>
      <c r="MVB95" s="276"/>
      <c r="MVC95" s="276"/>
      <c r="MVD95" s="276"/>
      <c r="MVE95" s="276"/>
      <c r="MVF95" s="276"/>
      <c r="MVG95" s="276"/>
      <c r="MVH95" s="276"/>
      <c r="MVI95" s="276"/>
      <c r="MVJ95" s="276"/>
      <c r="MVK95" s="276"/>
      <c r="MVL95" s="276"/>
      <c r="MVM95" s="276"/>
      <c r="MVN95" s="276"/>
      <c r="MVO95" s="276"/>
      <c r="MVP95" s="276"/>
      <c r="MVQ95" s="276"/>
      <c r="MVR95" s="276"/>
      <c r="MVS95" s="276"/>
      <c r="MVT95" s="276"/>
      <c r="MVU95" s="276"/>
      <c r="MVV95" s="276"/>
      <c r="MVW95" s="276"/>
      <c r="MVX95" s="276"/>
      <c r="MVY95" s="276"/>
      <c r="MVZ95" s="276"/>
      <c r="MWA95" s="276"/>
      <c r="MWB95" s="276"/>
      <c r="MWC95" s="276"/>
      <c r="MWD95" s="276"/>
      <c r="MWE95" s="276"/>
      <c r="MWF95" s="276"/>
      <c r="MWG95" s="276"/>
      <c r="MWH95" s="276"/>
      <c r="MWI95" s="276"/>
      <c r="MWJ95" s="276"/>
      <c r="MWK95" s="276"/>
      <c r="MWL95" s="276"/>
      <c r="MWM95" s="276"/>
      <c r="MWN95" s="276"/>
      <c r="MWO95" s="276"/>
      <c r="MWP95" s="276"/>
      <c r="MWQ95" s="276"/>
      <c r="MWR95" s="276"/>
      <c r="MWS95" s="276"/>
      <c r="MWT95" s="276"/>
      <c r="MWU95" s="276"/>
      <c r="MWV95" s="276"/>
      <c r="MWW95" s="276"/>
      <c r="MWX95" s="276"/>
      <c r="MWY95" s="276"/>
      <c r="MWZ95" s="276"/>
      <c r="MXA95" s="276"/>
      <c r="MXB95" s="276"/>
      <c r="MXC95" s="276"/>
      <c r="MXD95" s="276"/>
      <c r="MXE95" s="276"/>
      <c r="MXF95" s="276"/>
      <c r="MXG95" s="276"/>
      <c r="MXH95" s="276"/>
      <c r="MXI95" s="276"/>
      <c r="MXJ95" s="276"/>
      <c r="MXK95" s="276"/>
      <c r="MXL95" s="276"/>
      <c r="MXM95" s="276"/>
      <c r="MXN95" s="276"/>
      <c r="MXO95" s="276"/>
      <c r="MXP95" s="276"/>
      <c r="MXQ95" s="276"/>
      <c r="MXR95" s="276"/>
      <c r="MXS95" s="276"/>
      <c r="MXT95" s="276"/>
      <c r="MXU95" s="276"/>
      <c r="MXV95" s="276"/>
      <c r="MXW95" s="276"/>
      <c r="MXX95" s="276"/>
      <c r="MXY95" s="276"/>
      <c r="MXZ95" s="276"/>
      <c r="MYA95" s="276"/>
      <c r="MYB95" s="276"/>
      <c r="MYC95" s="276"/>
      <c r="MYD95" s="276"/>
      <c r="MYE95" s="276"/>
      <c r="MYF95" s="276"/>
      <c r="MYG95" s="276"/>
      <c r="MYH95" s="276"/>
      <c r="MYI95" s="276"/>
      <c r="MYJ95" s="276"/>
      <c r="MYK95" s="276"/>
      <c r="MYL95" s="276"/>
      <c r="MYM95" s="276"/>
      <c r="MYN95" s="276"/>
      <c r="MYO95" s="276"/>
      <c r="MYP95" s="276"/>
      <c r="MYQ95" s="276"/>
      <c r="MYR95" s="276"/>
      <c r="MYS95" s="276"/>
      <c r="MYT95" s="276"/>
      <c r="MYU95" s="276"/>
      <c r="MYV95" s="276"/>
      <c r="MYW95" s="276"/>
      <c r="MYX95" s="276"/>
      <c r="MYY95" s="276"/>
      <c r="MYZ95" s="276"/>
      <c r="MZA95" s="276"/>
      <c r="MZB95" s="276"/>
      <c r="MZC95" s="276"/>
      <c r="MZD95" s="276"/>
      <c r="MZE95" s="276"/>
      <c r="MZF95" s="276"/>
      <c r="MZG95" s="276"/>
      <c r="MZH95" s="276"/>
      <c r="MZI95" s="276"/>
      <c r="MZJ95" s="276"/>
      <c r="MZK95" s="276"/>
      <c r="MZL95" s="276"/>
      <c r="MZM95" s="276"/>
      <c r="MZN95" s="276"/>
      <c r="MZO95" s="276"/>
      <c r="MZP95" s="276"/>
      <c r="MZQ95" s="276"/>
      <c r="MZR95" s="276"/>
      <c r="MZS95" s="276"/>
      <c r="MZT95" s="276"/>
      <c r="MZU95" s="276"/>
      <c r="MZV95" s="276"/>
      <c r="MZW95" s="276"/>
      <c r="MZX95" s="276"/>
      <c r="MZY95" s="276"/>
      <c r="MZZ95" s="276"/>
      <c r="NAA95" s="276"/>
      <c r="NAB95" s="276"/>
      <c r="NAC95" s="276"/>
      <c r="NAD95" s="276"/>
      <c r="NAE95" s="276"/>
      <c r="NAF95" s="276"/>
      <c r="NAG95" s="276"/>
      <c r="NAH95" s="276"/>
      <c r="NAI95" s="276"/>
      <c r="NAJ95" s="276"/>
      <c r="NAK95" s="276"/>
      <c r="NAL95" s="276"/>
      <c r="NAM95" s="276"/>
      <c r="NAN95" s="276"/>
      <c r="NAO95" s="276"/>
      <c r="NAP95" s="276"/>
      <c r="NAQ95" s="276"/>
      <c r="NAR95" s="276"/>
      <c r="NAS95" s="276"/>
      <c r="NAT95" s="276"/>
      <c r="NAU95" s="276"/>
      <c r="NAV95" s="276"/>
      <c r="NAW95" s="276"/>
      <c r="NAX95" s="276"/>
      <c r="NAY95" s="276"/>
      <c r="NAZ95" s="276"/>
      <c r="NBA95" s="276"/>
      <c r="NBB95" s="276"/>
      <c r="NBC95" s="276"/>
      <c r="NBD95" s="276"/>
      <c r="NBE95" s="276"/>
      <c r="NBF95" s="276"/>
      <c r="NBG95" s="276"/>
      <c r="NBH95" s="276"/>
      <c r="NBI95" s="276"/>
      <c r="NBJ95" s="276"/>
      <c r="NBK95" s="276"/>
      <c r="NBL95" s="276"/>
      <c r="NBM95" s="276"/>
      <c r="NBN95" s="276"/>
      <c r="NBO95" s="276"/>
      <c r="NBP95" s="276"/>
      <c r="NBQ95" s="276"/>
      <c r="NBR95" s="276"/>
      <c r="NBS95" s="276"/>
      <c r="NBT95" s="276"/>
      <c r="NBU95" s="276"/>
      <c r="NBV95" s="276"/>
      <c r="NBW95" s="276"/>
      <c r="NBX95" s="276"/>
      <c r="NBY95" s="276"/>
      <c r="NBZ95" s="276"/>
      <c r="NCA95" s="276"/>
      <c r="NCB95" s="276"/>
      <c r="NCC95" s="276"/>
      <c r="NCD95" s="276"/>
      <c r="NCE95" s="276"/>
      <c r="NCF95" s="276"/>
      <c r="NCG95" s="276"/>
      <c r="NCH95" s="276"/>
      <c r="NCI95" s="276"/>
      <c r="NCJ95" s="276"/>
      <c r="NCK95" s="276"/>
      <c r="NCL95" s="276"/>
      <c r="NCM95" s="276"/>
      <c r="NCN95" s="276"/>
      <c r="NCO95" s="276"/>
      <c r="NCP95" s="276"/>
      <c r="NCQ95" s="276"/>
      <c r="NCR95" s="276"/>
      <c r="NCS95" s="276"/>
      <c r="NCT95" s="276"/>
      <c r="NCU95" s="276"/>
      <c r="NCV95" s="276"/>
      <c r="NCW95" s="276"/>
      <c r="NCX95" s="276"/>
      <c r="NCY95" s="276"/>
      <c r="NCZ95" s="276"/>
      <c r="NDA95" s="276"/>
      <c r="NDB95" s="276"/>
      <c r="NDC95" s="276"/>
      <c r="NDD95" s="276"/>
      <c r="NDE95" s="276"/>
      <c r="NDF95" s="276"/>
      <c r="NDG95" s="276"/>
      <c r="NDH95" s="276"/>
      <c r="NDI95" s="276"/>
      <c r="NDJ95" s="276"/>
      <c r="NDK95" s="276"/>
      <c r="NDL95" s="276"/>
      <c r="NDM95" s="276"/>
      <c r="NDN95" s="276"/>
      <c r="NDO95" s="276"/>
      <c r="NDP95" s="276"/>
      <c r="NDQ95" s="276"/>
      <c r="NDR95" s="276"/>
      <c r="NDS95" s="276"/>
      <c r="NDT95" s="276"/>
      <c r="NDU95" s="276"/>
      <c r="NDV95" s="276"/>
      <c r="NDW95" s="276"/>
      <c r="NDX95" s="276"/>
      <c r="NDY95" s="276"/>
      <c r="NDZ95" s="276"/>
      <c r="NEA95" s="276"/>
      <c r="NEB95" s="276"/>
      <c r="NEC95" s="276"/>
      <c r="NED95" s="276"/>
      <c r="NEE95" s="276"/>
      <c r="NEF95" s="276"/>
      <c r="NEG95" s="276"/>
      <c r="NEH95" s="276"/>
      <c r="NEI95" s="276"/>
      <c r="NEJ95" s="276"/>
      <c r="NEK95" s="276"/>
      <c r="NEL95" s="276"/>
      <c r="NEM95" s="276"/>
      <c r="NEN95" s="276"/>
      <c r="NEO95" s="276"/>
      <c r="NEP95" s="276"/>
      <c r="NEQ95" s="276"/>
      <c r="NER95" s="276"/>
      <c r="NES95" s="276"/>
      <c r="NET95" s="276"/>
      <c r="NEU95" s="276"/>
      <c r="NEV95" s="276"/>
      <c r="NEW95" s="276"/>
      <c r="NEX95" s="276"/>
      <c r="NEY95" s="276"/>
      <c r="NEZ95" s="276"/>
      <c r="NFA95" s="276"/>
      <c r="NFB95" s="276"/>
      <c r="NFC95" s="276"/>
      <c r="NFD95" s="276"/>
      <c r="NFE95" s="276"/>
      <c r="NFF95" s="276"/>
      <c r="NFG95" s="276"/>
      <c r="NFH95" s="276"/>
      <c r="NFI95" s="276"/>
      <c r="NFJ95" s="276"/>
      <c r="NFK95" s="276"/>
      <c r="NFL95" s="276"/>
      <c r="NFM95" s="276"/>
      <c r="NFN95" s="276"/>
      <c r="NFO95" s="276"/>
      <c r="NFP95" s="276"/>
      <c r="NFQ95" s="276"/>
      <c r="NFR95" s="276"/>
      <c r="NFS95" s="276"/>
      <c r="NFT95" s="276"/>
      <c r="NFU95" s="276"/>
      <c r="NFV95" s="276"/>
      <c r="NFW95" s="276"/>
      <c r="NFX95" s="276"/>
      <c r="NFY95" s="276"/>
      <c r="NFZ95" s="276"/>
      <c r="NGA95" s="276"/>
      <c r="NGB95" s="276"/>
      <c r="NGC95" s="276"/>
      <c r="NGD95" s="276"/>
      <c r="NGE95" s="276"/>
      <c r="NGF95" s="276"/>
      <c r="NGG95" s="276"/>
      <c r="NGH95" s="276"/>
      <c r="NGI95" s="276"/>
      <c r="NGJ95" s="276"/>
      <c r="NGK95" s="276"/>
      <c r="NGL95" s="276"/>
      <c r="NGM95" s="276"/>
      <c r="NGN95" s="276"/>
      <c r="NGO95" s="276"/>
      <c r="NGP95" s="276"/>
      <c r="NGQ95" s="276"/>
      <c r="NGR95" s="276"/>
      <c r="NGS95" s="276"/>
      <c r="NGT95" s="276"/>
      <c r="NGU95" s="276"/>
      <c r="NGV95" s="276"/>
      <c r="NGW95" s="276"/>
      <c r="NGX95" s="276"/>
      <c r="NGY95" s="276"/>
      <c r="NGZ95" s="276"/>
      <c r="NHA95" s="276"/>
      <c r="NHB95" s="276"/>
      <c r="NHC95" s="276"/>
      <c r="NHD95" s="276"/>
      <c r="NHE95" s="276"/>
      <c r="NHF95" s="276"/>
      <c r="NHG95" s="276"/>
      <c r="NHH95" s="276"/>
      <c r="NHI95" s="276"/>
      <c r="NHJ95" s="276"/>
      <c r="NHK95" s="276"/>
      <c r="NHL95" s="276"/>
      <c r="NHM95" s="276"/>
      <c r="NHN95" s="276"/>
      <c r="NHO95" s="276"/>
      <c r="NHP95" s="276"/>
      <c r="NHQ95" s="276"/>
      <c r="NHR95" s="276"/>
      <c r="NHS95" s="276"/>
      <c r="NHT95" s="276"/>
      <c r="NHU95" s="276"/>
      <c r="NHV95" s="276"/>
      <c r="NHW95" s="276"/>
      <c r="NHX95" s="276"/>
      <c r="NHY95" s="276"/>
      <c r="NHZ95" s="276"/>
      <c r="NIA95" s="276"/>
      <c r="NIB95" s="276"/>
      <c r="NIC95" s="276"/>
      <c r="NID95" s="276"/>
      <c r="NIE95" s="276"/>
      <c r="NIF95" s="276"/>
      <c r="NIG95" s="276"/>
      <c r="NIH95" s="276"/>
      <c r="NII95" s="276"/>
      <c r="NIJ95" s="276"/>
      <c r="NIK95" s="276"/>
      <c r="NIL95" s="276"/>
      <c r="NIM95" s="276"/>
      <c r="NIN95" s="276"/>
      <c r="NIO95" s="276"/>
      <c r="NIP95" s="276"/>
      <c r="NIQ95" s="276"/>
      <c r="NIR95" s="276"/>
      <c r="NIS95" s="276"/>
      <c r="NIT95" s="276"/>
      <c r="NIU95" s="276"/>
      <c r="NIV95" s="276"/>
      <c r="NIW95" s="276"/>
      <c r="NIX95" s="276"/>
      <c r="NIY95" s="276"/>
      <c r="NIZ95" s="276"/>
      <c r="NJA95" s="276"/>
      <c r="NJB95" s="276"/>
      <c r="NJC95" s="276"/>
      <c r="NJD95" s="276"/>
      <c r="NJE95" s="276"/>
      <c r="NJF95" s="276"/>
      <c r="NJG95" s="276"/>
      <c r="NJH95" s="276"/>
      <c r="NJI95" s="276"/>
      <c r="NJJ95" s="276"/>
      <c r="NJK95" s="276"/>
      <c r="NJL95" s="276"/>
      <c r="NJM95" s="276"/>
      <c r="NJN95" s="276"/>
      <c r="NJO95" s="276"/>
      <c r="NJP95" s="276"/>
      <c r="NJQ95" s="276"/>
      <c r="NJR95" s="276"/>
      <c r="NJS95" s="276"/>
      <c r="NJT95" s="276"/>
      <c r="NJU95" s="276"/>
      <c r="NJV95" s="276"/>
      <c r="NJW95" s="276"/>
      <c r="NJX95" s="276"/>
      <c r="NJY95" s="276"/>
      <c r="NJZ95" s="276"/>
      <c r="NKA95" s="276"/>
      <c r="NKB95" s="276"/>
      <c r="NKC95" s="276"/>
      <c r="NKD95" s="276"/>
      <c r="NKE95" s="276"/>
      <c r="NKF95" s="276"/>
      <c r="NKG95" s="276"/>
      <c r="NKH95" s="276"/>
      <c r="NKI95" s="276"/>
      <c r="NKJ95" s="276"/>
      <c r="NKK95" s="276"/>
      <c r="NKL95" s="276"/>
      <c r="NKM95" s="276"/>
      <c r="NKN95" s="276"/>
      <c r="NKO95" s="276"/>
      <c r="NKP95" s="276"/>
      <c r="NKQ95" s="276"/>
      <c r="NKR95" s="276"/>
      <c r="NKS95" s="276"/>
      <c r="NKT95" s="276"/>
      <c r="NKU95" s="276"/>
      <c r="NKV95" s="276"/>
      <c r="NKW95" s="276"/>
      <c r="NKX95" s="276"/>
      <c r="NKY95" s="276"/>
      <c r="NKZ95" s="276"/>
      <c r="NLA95" s="276"/>
      <c r="NLB95" s="276"/>
      <c r="NLC95" s="276"/>
      <c r="NLD95" s="276"/>
      <c r="NLE95" s="276"/>
      <c r="NLF95" s="276"/>
      <c r="NLG95" s="276"/>
      <c r="NLH95" s="276"/>
      <c r="NLI95" s="276"/>
      <c r="NLJ95" s="276"/>
      <c r="NLK95" s="276"/>
      <c r="NLL95" s="276"/>
      <c r="NLM95" s="276"/>
      <c r="NLN95" s="276"/>
      <c r="NLO95" s="276"/>
      <c r="NLP95" s="276"/>
      <c r="NLQ95" s="276"/>
      <c r="NLR95" s="276"/>
      <c r="NLS95" s="276"/>
      <c r="NLT95" s="276"/>
      <c r="NLU95" s="276"/>
      <c r="NLV95" s="276"/>
      <c r="NLW95" s="276"/>
      <c r="NLX95" s="276"/>
      <c r="NLY95" s="276"/>
      <c r="NLZ95" s="276"/>
      <c r="NMA95" s="276"/>
      <c r="NMB95" s="276"/>
      <c r="NMC95" s="276"/>
      <c r="NMD95" s="276"/>
      <c r="NME95" s="276"/>
      <c r="NMF95" s="276"/>
      <c r="NMG95" s="276"/>
      <c r="NMH95" s="276"/>
      <c r="NMI95" s="276"/>
      <c r="NMJ95" s="276"/>
      <c r="NMK95" s="276"/>
      <c r="NML95" s="276"/>
      <c r="NMM95" s="276"/>
      <c r="NMN95" s="276"/>
      <c r="NMO95" s="276"/>
      <c r="NMP95" s="276"/>
      <c r="NMQ95" s="276"/>
      <c r="NMR95" s="276"/>
      <c r="NMS95" s="276"/>
      <c r="NMT95" s="276"/>
      <c r="NMU95" s="276"/>
      <c r="NMV95" s="276"/>
      <c r="NMW95" s="276"/>
      <c r="NMX95" s="276"/>
      <c r="NMY95" s="276"/>
      <c r="NMZ95" s="276"/>
      <c r="NNA95" s="276"/>
      <c r="NNB95" s="276"/>
      <c r="NNC95" s="276"/>
      <c r="NND95" s="276"/>
      <c r="NNE95" s="276"/>
      <c r="NNF95" s="276"/>
      <c r="NNG95" s="276"/>
      <c r="NNH95" s="276"/>
      <c r="NNI95" s="276"/>
      <c r="NNJ95" s="276"/>
      <c r="NNK95" s="276"/>
      <c r="NNL95" s="276"/>
      <c r="NNM95" s="276"/>
      <c r="NNN95" s="276"/>
      <c r="NNO95" s="276"/>
      <c r="NNP95" s="276"/>
      <c r="NNQ95" s="276"/>
      <c r="NNR95" s="276"/>
      <c r="NNS95" s="276"/>
      <c r="NNT95" s="276"/>
      <c r="NNU95" s="276"/>
      <c r="NNV95" s="276"/>
      <c r="NNW95" s="276"/>
      <c r="NNX95" s="276"/>
      <c r="NNY95" s="276"/>
      <c r="NNZ95" s="276"/>
      <c r="NOA95" s="276"/>
      <c r="NOB95" s="276"/>
      <c r="NOC95" s="276"/>
      <c r="NOD95" s="276"/>
      <c r="NOE95" s="276"/>
      <c r="NOF95" s="276"/>
      <c r="NOG95" s="276"/>
      <c r="NOH95" s="276"/>
      <c r="NOI95" s="276"/>
      <c r="NOJ95" s="276"/>
      <c r="NOK95" s="276"/>
      <c r="NOL95" s="276"/>
      <c r="NOM95" s="276"/>
      <c r="NON95" s="276"/>
      <c r="NOO95" s="276"/>
      <c r="NOP95" s="276"/>
      <c r="NOQ95" s="276"/>
      <c r="NOR95" s="276"/>
      <c r="NOS95" s="276"/>
      <c r="NOT95" s="276"/>
      <c r="NOU95" s="276"/>
      <c r="NOV95" s="276"/>
      <c r="NOW95" s="276"/>
      <c r="NOX95" s="276"/>
      <c r="NOY95" s="276"/>
      <c r="NOZ95" s="276"/>
      <c r="NPA95" s="276"/>
      <c r="NPB95" s="276"/>
      <c r="NPC95" s="276"/>
      <c r="NPD95" s="276"/>
      <c r="NPE95" s="276"/>
      <c r="NPF95" s="276"/>
      <c r="NPG95" s="276"/>
      <c r="NPH95" s="276"/>
      <c r="NPI95" s="276"/>
      <c r="NPJ95" s="276"/>
      <c r="NPK95" s="276"/>
      <c r="NPL95" s="276"/>
      <c r="NPM95" s="276"/>
      <c r="NPN95" s="276"/>
      <c r="NPO95" s="276"/>
      <c r="NPP95" s="276"/>
      <c r="NPQ95" s="276"/>
      <c r="NPR95" s="276"/>
      <c r="NPS95" s="276"/>
      <c r="NPT95" s="276"/>
      <c r="NPU95" s="276"/>
      <c r="NPV95" s="276"/>
      <c r="NPW95" s="276"/>
      <c r="NPX95" s="276"/>
      <c r="NPY95" s="276"/>
      <c r="NPZ95" s="276"/>
      <c r="NQA95" s="276"/>
      <c r="NQB95" s="276"/>
      <c r="NQC95" s="276"/>
      <c r="NQD95" s="276"/>
      <c r="NQE95" s="276"/>
      <c r="NQF95" s="276"/>
      <c r="NQG95" s="276"/>
      <c r="NQH95" s="276"/>
      <c r="NQI95" s="276"/>
      <c r="NQJ95" s="276"/>
      <c r="NQK95" s="276"/>
      <c r="NQL95" s="276"/>
      <c r="NQM95" s="276"/>
      <c r="NQN95" s="276"/>
      <c r="NQO95" s="276"/>
      <c r="NQP95" s="276"/>
      <c r="NQQ95" s="276"/>
      <c r="NQR95" s="276"/>
      <c r="NQS95" s="276"/>
      <c r="NQT95" s="276"/>
      <c r="NQU95" s="276"/>
      <c r="NQV95" s="276"/>
      <c r="NQW95" s="276"/>
      <c r="NQX95" s="276"/>
      <c r="NQY95" s="276"/>
      <c r="NQZ95" s="276"/>
      <c r="NRA95" s="276"/>
      <c r="NRB95" s="276"/>
      <c r="NRC95" s="276"/>
      <c r="NRD95" s="276"/>
      <c r="NRE95" s="276"/>
      <c r="NRF95" s="276"/>
      <c r="NRG95" s="276"/>
      <c r="NRH95" s="276"/>
      <c r="NRI95" s="276"/>
      <c r="NRJ95" s="276"/>
      <c r="NRK95" s="276"/>
      <c r="NRL95" s="276"/>
      <c r="NRM95" s="276"/>
      <c r="NRN95" s="276"/>
      <c r="NRO95" s="276"/>
      <c r="NRP95" s="276"/>
      <c r="NRQ95" s="276"/>
      <c r="NRR95" s="276"/>
      <c r="NRS95" s="276"/>
      <c r="NRT95" s="276"/>
      <c r="NRU95" s="276"/>
      <c r="NRV95" s="276"/>
      <c r="NRW95" s="276"/>
      <c r="NRX95" s="276"/>
      <c r="NRY95" s="276"/>
      <c r="NRZ95" s="276"/>
      <c r="NSA95" s="276"/>
      <c r="NSB95" s="276"/>
      <c r="NSC95" s="276"/>
      <c r="NSD95" s="276"/>
      <c r="NSE95" s="276"/>
      <c r="NSF95" s="276"/>
      <c r="NSG95" s="276"/>
      <c r="NSH95" s="276"/>
      <c r="NSI95" s="276"/>
      <c r="NSJ95" s="276"/>
      <c r="NSK95" s="276"/>
      <c r="NSL95" s="276"/>
      <c r="NSM95" s="276"/>
      <c r="NSN95" s="276"/>
      <c r="NSO95" s="276"/>
      <c r="NSP95" s="276"/>
      <c r="NSQ95" s="276"/>
      <c r="NSR95" s="276"/>
      <c r="NSS95" s="276"/>
      <c r="NST95" s="276"/>
      <c r="NSU95" s="276"/>
      <c r="NSV95" s="276"/>
      <c r="NSW95" s="276"/>
      <c r="NSX95" s="276"/>
      <c r="NSY95" s="276"/>
      <c r="NSZ95" s="276"/>
      <c r="NTA95" s="276"/>
      <c r="NTB95" s="276"/>
      <c r="NTC95" s="276"/>
      <c r="NTD95" s="276"/>
      <c r="NTE95" s="276"/>
      <c r="NTF95" s="276"/>
      <c r="NTG95" s="276"/>
      <c r="NTH95" s="276"/>
      <c r="NTI95" s="276"/>
      <c r="NTJ95" s="276"/>
      <c r="NTK95" s="276"/>
      <c r="NTL95" s="276"/>
      <c r="NTM95" s="276"/>
      <c r="NTN95" s="276"/>
      <c r="NTO95" s="276"/>
      <c r="NTP95" s="276"/>
      <c r="NTQ95" s="276"/>
      <c r="NTR95" s="276"/>
      <c r="NTS95" s="276"/>
      <c r="NTT95" s="276"/>
      <c r="NTU95" s="276"/>
      <c r="NTV95" s="276"/>
      <c r="NTW95" s="276"/>
      <c r="NTX95" s="276"/>
      <c r="NTY95" s="276"/>
      <c r="NTZ95" s="276"/>
      <c r="NUA95" s="276"/>
      <c r="NUB95" s="276"/>
      <c r="NUC95" s="276"/>
      <c r="NUD95" s="276"/>
      <c r="NUE95" s="276"/>
      <c r="NUF95" s="276"/>
      <c r="NUG95" s="276"/>
      <c r="NUH95" s="276"/>
      <c r="NUI95" s="276"/>
      <c r="NUJ95" s="276"/>
      <c r="NUK95" s="276"/>
      <c r="NUL95" s="276"/>
      <c r="NUM95" s="276"/>
      <c r="NUN95" s="276"/>
      <c r="NUO95" s="276"/>
      <c r="NUP95" s="276"/>
      <c r="NUQ95" s="276"/>
      <c r="NUR95" s="276"/>
      <c r="NUS95" s="276"/>
      <c r="NUT95" s="276"/>
      <c r="NUU95" s="276"/>
      <c r="NUV95" s="276"/>
      <c r="NUW95" s="276"/>
      <c r="NUX95" s="276"/>
      <c r="NUY95" s="276"/>
      <c r="NUZ95" s="276"/>
      <c r="NVA95" s="276"/>
      <c r="NVB95" s="276"/>
      <c r="NVC95" s="276"/>
      <c r="NVD95" s="276"/>
      <c r="NVE95" s="276"/>
      <c r="NVF95" s="276"/>
      <c r="NVG95" s="276"/>
      <c r="NVH95" s="276"/>
      <c r="NVI95" s="276"/>
      <c r="NVJ95" s="276"/>
      <c r="NVK95" s="276"/>
      <c r="NVL95" s="276"/>
      <c r="NVM95" s="276"/>
      <c r="NVN95" s="276"/>
      <c r="NVO95" s="276"/>
      <c r="NVP95" s="276"/>
      <c r="NVQ95" s="276"/>
      <c r="NVR95" s="276"/>
      <c r="NVS95" s="276"/>
      <c r="NVT95" s="276"/>
      <c r="NVU95" s="276"/>
      <c r="NVV95" s="276"/>
      <c r="NVW95" s="276"/>
      <c r="NVX95" s="276"/>
      <c r="NVY95" s="276"/>
      <c r="NVZ95" s="276"/>
      <c r="NWA95" s="276"/>
      <c r="NWB95" s="276"/>
      <c r="NWC95" s="276"/>
      <c r="NWD95" s="276"/>
      <c r="NWE95" s="276"/>
      <c r="NWF95" s="276"/>
      <c r="NWG95" s="276"/>
      <c r="NWH95" s="276"/>
      <c r="NWI95" s="276"/>
      <c r="NWJ95" s="276"/>
      <c r="NWK95" s="276"/>
      <c r="NWL95" s="276"/>
      <c r="NWM95" s="276"/>
      <c r="NWN95" s="276"/>
      <c r="NWO95" s="276"/>
      <c r="NWP95" s="276"/>
      <c r="NWQ95" s="276"/>
      <c r="NWR95" s="276"/>
      <c r="NWS95" s="276"/>
      <c r="NWT95" s="276"/>
      <c r="NWU95" s="276"/>
      <c r="NWV95" s="276"/>
      <c r="NWW95" s="276"/>
      <c r="NWX95" s="276"/>
      <c r="NWY95" s="276"/>
      <c r="NWZ95" s="276"/>
      <c r="NXA95" s="276"/>
      <c r="NXB95" s="276"/>
      <c r="NXC95" s="276"/>
      <c r="NXD95" s="276"/>
      <c r="NXE95" s="276"/>
      <c r="NXF95" s="276"/>
      <c r="NXG95" s="276"/>
      <c r="NXH95" s="276"/>
      <c r="NXI95" s="276"/>
      <c r="NXJ95" s="276"/>
      <c r="NXK95" s="276"/>
      <c r="NXL95" s="276"/>
      <c r="NXM95" s="276"/>
      <c r="NXN95" s="276"/>
      <c r="NXO95" s="276"/>
      <c r="NXP95" s="276"/>
      <c r="NXQ95" s="276"/>
      <c r="NXR95" s="276"/>
      <c r="NXS95" s="276"/>
      <c r="NXT95" s="276"/>
      <c r="NXU95" s="276"/>
      <c r="NXV95" s="276"/>
      <c r="NXW95" s="276"/>
      <c r="NXX95" s="276"/>
      <c r="NXY95" s="276"/>
      <c r="NXZ95" s="276"/>
      <c r="NYA95" s="276"/>
      <c r="NYB95" s="276"/>
      <c r="NYC95" s="276"/>
      <c r="NYD95" s="276"/>
      <c r="NYE95" s="276"/>
      <c r="NYF95" s="276"/>
      <c r="NYG95" s="276"/>
      <c r="NYH95" s="276"/>
      <c r="NYI95" s="276"/>
      <c r="NYJ95" s="276"/>
      <c r="NYK95" s="276"/>
      <c r="NYL95" s="276"/>
      <c r="NYM95" s="276"/>
      <c r="NYN95" s="276"/>
      <c r="NYO95" s="276"/>
      <c r="NYP95" s="276"/>
      <c r="NYQ95" s="276"/>
      <c r="NYR95" s="276"/>
      <c r="NYS95" s="276"/>
      <c r="NYT95" s="276"/>
      <c r="NYU95" s="276"/>
      <c r="NYV95" s="276"/>
      <c r="NYW95" s="276"/>
      <c r="NYX95" s="276"/>
      <c r="NYY95" s="276"/>
      <c r="NYZ95" s="276"/>
      <c r="NZA95" s="276"/>
      <c r="NZB95" s="276"/>
      <c r="NZC95" s="276"/>
      <c r="NZD95" s="276"/>
      <c r="NZE95" s="276"/>
      <c r="NZF95" s="276"/>
      <c r="NZG95" s="276"/>
      <c r="NZH95" s="276"/>
      <c r="NZI95" s="276"/>
      <c r="NZJ95" s="276"/>
      <c r="NZK95" s="276"/>
      <c r="NZL95" s="276"/>
      <c r="NZM95" s="276"/>
      <c r="NZN95" s="276"/>
      <c r="NZO95" s="276"/>
      <c r="NZP95" s="276"/>
      <c r="NZQ95" s="276"/>
      <c r="NZR95" s="276"/>
      <c r="NZS95" s="276"/>
      <c r="NZT95" s="276"/>
      <c r="NZU95" s="276"/>
      <c r="NZV95" s="276"/>
      <c r="NZW95" s="276"/>
      <c r="NZX95" s="276"/>
      <c r="NZY95" s="276"/>
      <c r="NZZ95" s="276"/>
      <c r="OAA95" s="276"/>
      <c r="OAB95" s="276"/>
      <c r="OAC95" s="276"/>
      <c r="OAD95" s="276"/>
      <c r="OAE95" s="276"/>
      <c r="OAF95" s="276"/>
      <c r="OAG95" s="276"/>
      <c r="OAH95" s="276"/>
      <c r="OAI95" s="276"/>
      <c r="OAJ95" s="276"/>
      <c r="OAK95" s="276"/>
      <c r="OAL95" s="276"/>
      <c r="OAM95" s="276"/>
      <c r="OAN95" s="276"/>
      <c r="OAO95" s="276"/>
      <c r="OAP95" s="276"/>
      <c r="OAQ95" s="276"/>
      <c r="OAR95" s="276"/>
      <c r="OAS95" s="276"/>
      <c r="OAT95" s="276"/>
      <c r="OAU95" s="276"/>
      <c r="OAV95" s="276"/>
      <c r="OAW95" s="276"/>
      <c r="OAX95" s="276"/>
      <c r="OAY95" s="276"/>
      <c r="OAZ95" s="276"/>
      <c r="OBA95" s="276"/>
      <c r="OBB95" s="276"/>
      <c r="OBC95" s="276"/>
      <c r="OBD95" s="276"/>
      <c r="OBE95" s="276"/>
      <c r="OBF95" s="276"/>
      <c r="OBG95" s="276"/>
      <c r="OBH95" s="276"/>
      <c r="OBI95" s="276"/>
      <c r="OBJ95" s="276"/>
      <c r="OBK95" s="276"/>
      <c r="OBL95" s="276"/>
      <c r="OBM95" s="276"/>
      <c r="OBN95" s="276"/>
      <c r="OBO95" s="276"/>
      <c r="OBP95" s="276"/>
      <c r="OBQ95" s="276"/>
      <c r="OBR95" s="276"/>
      <c r="OBS95" s="276"/>
      <c r="OBT95" s="276"/>
      <c r="OBU95" s="276"/>
      <c r="OBV95" s="276"/>
      <c r="OBW95" s="276"/>
      <c r="OBX95" s="276"/>
      <c r="OBY95" s="276"/>
      <c r="OBZ95" s="276"/>
      <c r="OCA95" s="276"/>
      <c r="OCB95" s="276"/>
      <c r="OCC95" s="276"/>
      <c r="OCD95" s="276"/>
      <c r="OCE95" s="276"/>
      <c r="OCF95" s="276"/>
      <c r="OCG95" s="276"/>
      <c r="OCH95" s="276"/>
      <c r="OCI95" s="276"/>
      <c r="OCJ95" s="276"/>
      <c r="OCK95" s="276"/>
      <c r="OCL95" s="276"/>
      <c r="OCM95" s="276"/>
      <c r="OCN95" s="276"/>
      <c r="OCO95" s="276"/>
      <c r="OCP95" s="276"/>
      <c r="OCQ95" s="276"/>
      <c r="OCR95" s="276"/>
      <c r="OCS95" s="276"/>
      <c r="OCT95" s="276"/>
      <c r="OCU95" s="276"/>
      <c r="OCV95" s="276"/>
      <c r="OCW95" s="276"/>
      <c r="OCX95" s="276"/>
      <c r="OCY95" s="276"/>
      <c r="OCZ95" s="276"/>
      <c r="ODA95" s="276"/>
      <c r="ODB95" s="276"/>
      <c r="ODC95" s="276"/>
      <c r="ODD95" s="276"/>
      <c r="ODE95" s="276"/>
      <c r="ODF95" s="276"/>
      <c r="ODG95" s="276"/>
      <c r="ODH95" s="276"/>
      <c r="ODI95" s="276"/>
      <c r="ODJ95" s="276"/>
      <c r="ODK95" s="276"/>
      <c r="ODL95" s="276"/>
      <c r="ODM95" s="276"/>
      <c r="ODN95" s="276"/>
      <c r="ODO95" s="276"/>
      <c r="ODP95" s="276"/>
      <c r="ODQ95" s="276"/>
      <c r="ODR95" s="276"/>
      <c r="ODS95" s="276"/>
      <c r="ODT95" s="276"/>
      <c r="ODU95" s="276"/>
      <c r="ODV95" s="276"/>
      <c r="ODW95" s="276"/>
      <c r="ODX95" s="276"/>
      <c r="ODY95" s="276"/>
      <c r="ODZ95" s="276"/>
      <c r="OEA95" s="276"/>
      <c r="OEB95" s="276"/>
      <c r="OEC95" s="276"/>
      <c r="OED95" s="276"/>
      <c r="OEE95" s="276"/>
      <c r="OEF95" s="276"/>
      <c r="OEG95" s="276"/>
      <c r="OEH95" s="276"/>
      <c r="OEI95" s="276"/>
      <c r="OEJ95" s="276"/>
      <c r="OEK95" s="276"/>
      <c r="OEL95" s="276"/>
      <c r="OEM95" s="276"/>
      <c r="OEN95" s="276"/>
      <c r="OEO95" s="276"/>
      <c r="OEP95" s="276"/>
      <c r="OEQ95" s="276"/>
      <c r="OER95" s="276"/>
      <c r="OES95" s="276"/>
      <c r="OET95" s="276"/>
      <c r="OEU95" s="276"/>
      <c r="OEV95" s="276"/>
      <c r="OEW95" s="276"/>
      <c r="OEX95" s="276"/>
      <c r="OEY95" s="276"/>
      <c r="OEZ95" s="276"/>
      <c r="OFA95" s="276"/>
      <c r="OFB95" s="276"/>
      <c r="OFC95" s="276"/>
      <c r="OFD95" s="276"/>
      <c r="OFE95" s="276"/>
      <c r="OFF95" s="276"/>
      <c r="OFG95" s="276"/>
      <c r="OFH95" s="276"/>
      <c r="OFI95" s="276"/>
      <c r="OFJ95" s="276"/>
      <c r="OFK95" s="276"/>
      <c r="OFL95" s="276"/>
      <c r="OFM95" s="276"/>
      <c r="OFN95" s="276"/>
      <c r="OFO95" s="276"/>
      <c r="OFP95" s="276"/>
      <c r="OFQ95" s="276"/>
      <c r="OFR95" s="276"/>
      <c r="OFS95" s="276"/>
      <c r="OFT95" s="276"/>
      <c r="OFU95" s="276"/>
      <c r="OFV95" s="276"/>
      <c r="OFW95" s="276"/>
      <c r="OFX95" s="276"/>
      <c r="OFY95" s="276"/>
      <c r="OFZ95" s="276"/>
      <c r="OGA95" s="276"/>
      <c r="OGB95" s="276"/>
      <c r="OGC95" s="276"/>
      <c r="OGD95" s="276"/>
      <c r="OGE95" s="276"/>
      <c r="OGF95" s="276"/>
      <c r="OGG95" s="276"/>
      <c r="OGH95" s="276"/>
      <c r="OGI95" s="276"/>
      <c r="OGJ95" s="276"/>
      <c r="OGK95" s="276"/>
      <c r="OGL95" s="276"/>
      <c r="OGM95" s="276"/>
      <c r="OGN95" s="276"/>
      <c r="OGO95" s="276"/>
      <c r="OGP95" s="276"/>
      <c r="OGQ95" s="276"/>
      <c r="OGR95" s="276"/>
      <c r="OGS95" s="276"/>
      <c r="OGT95" s="276"/>
      <c r="OGU95" s="276"/>
      <c r="OGV95" s="276"/>
      <c r="OGW95" s="276"/>
      <c r="OGX95" s="276"/>
      <c r="OGY95" s="276"/>
      <c r="OGZ95" s="276"/>
      <c r="OHA95" s="276"/>
      <c r="OHB95" s="276"/>
      <c r="OHC95" s="276"/>
      <c r="OHD95" s="276"/>
      <c r="OHE95" s="276"/>
      <c r="OHF95" s="276"/>
      <c r="OHG95" s="276"/>
      <c r="OHH95" s="276"/>
      <c r="OHI95" s="276"/>
      <c r="OHJ95" s="276"/>
      <c r="OHK95" s="276"/>
      <c r="OHL95" s="276"/>
      <c r="OHM95" s="276"/>
      <c r="OHN95" s="276"/>
      <c r="OHO95" s="276"/>
      <c r="OHP95" s="276"/>
      <c r="OHQ95" s="276"/>
      <c r="OHR95" s="276"/>
      <c r="OHS95" s="276"/>
      <c r="OHT95" s="276"/>
      <c r="OHU95" s="276"/>
      <c r="OHV95" s="276"/>
      <c r="OHW95" s="276"/>
      <c r="OHX95" s="276"/>
      <c r="OHY95" s="276"/>
      <c r="OHZ95" s="276"/>
      <c r="OIA95" s="276"/>
      <c r="OIB95" s="276"/>
      <c r="OIC95" s="276"/>
      <c r="OID95" s="276"/>
      <c r="OIE95" s="276"/>
      <c r="OIF95" s="276"/>
      <c r="OIG95" s="276"/>
      <c r="OIH95" s="276"/>
      <c r="OII95" s="276"/>
      <c r="OIJ95" s="276"/>
      <c r="OIK95" s="276"/>
      <c r="OIL95" s="276"/>
      <c r="OIM95" s="276"/>
      <c r="OIN95" s="276"/>
      <c r="OIO95" s="276"/>
      <c r="OIP95" s="276"/>
      <c r="OIQ95" s="276"/>
      <c r="OIR95" s="276"/>
      <c r="OIS95" s="276"/>
      <c r="OIT95" s="276"/>
      <c r="OIU95" s="276"/>
      <c r="OIV95" s="276"/>
      <c r="OIW95" s="276"/>
      <c r="OIX95" s="276"/>
      <c r="OIY95" s="276"/>
      <c r="OIZ95" s="276"/>
      <c r="OJA95" s="276"/>
      <c r="OJB95" s="276"/>
      <c r="OJC95" s="276"/>
      <c r="OJD95" s="276"/>
      <c r="OJE95" s="276"/>
      <c r="OJF95" s="276"/>
      <c r="OJG95" s="276"/>
      <c r="OJH95" s="276"/>
      <c r="OJI95" s="276"/>
      <c r="OJJ95" s="276"/>
      <c r="OJK95" s="276"/>
      <c r="OJL95" s="276"/>
      <c r="OJM95" s="276"/>
      <c r="OJN95" s="276"/>
      <c r="OJO95" s="276"/>
      <c r="OJP95" s="276"/>
      <c r="OJQ95" s="276"/>
      <c r="OJR95" s="276"/>
      <c r="OJS95" s="276"/>
      <c r="OJT95" s="276"/>
      <c r="OJU95" s="276"/>
      <c r="OJV95" s="276"/>
      <c r="OJW95" s="276"/>
      <c r="OJX95" s="276"/>
      <c r="OJY95" s="276"/>
      <c r="OJZ95" s="276"/>
      <c r="OKA95" s="276"/>
      <c r="OKB95" s="276"/>
      <c r="OKC95" s="276"/>
      <c r="OKD95" s="276"/>
      <c r="OKE95" s="276"/>
      <c r="OKF95" s="276"/>
      <c r="OKG95" s="276"/>
      <c r="OKH95" s="276"/>
      <c r="OKI95" s="276"/>
      <c r="OKJ95" s="276"/>
      <c r="OKK95" s="276"/>
      <c r="OKL95" s="276"/>
      <c r="OKM95" s="276"/>
      <c r="OKN95" s="276"/>
      <c r="OKO95" s="276"/>
      <c r="OKP95" s="276"/>
      <c r="OKQ95" s="276"/>
      <c r="OKR95" s="276"/>
      <c r="OKS95" s="276"/>
      <c r="OKT95" s="276"/>
      <c r="OKU95" s="276"/>
      <c r="OKV95" s="276"/>
      <c r="OKW95" s="276"/>
      <c r="OKX95" s="276"/>
      <c r="OKY95" s="276"/>
      <c r="OKZ95" s="276"/>
      <c r="OLA95" s="276"/>
      <c r="OLB95" s="276"/>
      <c r="OLC95" s="276"/>
      <c r="OLD95" s="276"/>
      <c r="OLE95" s="276"/>
      <c r="OLF95" s="276"/>
      <c r="OLG95" s="276"/>
      <c r="OLH95" s="276"/>
      <c r="OLI95" s="276"/>
      <c r="OLJ95" s="276"/>
      <c r="OLK95" s="276"/>
      <c r="OLL95" s="276"/>
      <c r="OLM95" s="276"/>
      <c r="OLN95" s="276"/>
      <c r="OLO95" s="276"/>
      <c r="OLP95" s="276"/>
      <c r="OLQ95" s="276"/>
      <c r="OLR95" s="276"/>
      <c r="OLS95" s="276"/>
      <c r="OLT95" s="276"/>
      <c r="OLU95" s="276"/>
      <c r="OLV95" s="276"/>
      <c r="OLW95" s="276"/>
      <c r="OLX95" s="276"/>
      <c r="OLY95" s="276"/>
      <c r="OLZ95" s="276"/>
      <c r="OMA95" s="276"/>
      <c r="OMB95" s="276"/>
      <c r="OMC95" s="276"/>
      <c r="OMD95" s="276"/>
      <c r="OME95" s="276"/>
      <c r="OMF95" s="276"/>
      <c r="OMG95" s="276"/>
      <c r="OMH95" s="276"/>
      <c r="OMI95" s="276"/>
      <c r="OMJ95" s="276"/>
      <c r="OMK95" s="276"/>
      <c r="OML95" s="276"/>
      <c r="OMM95" s="276"/>
      <c r="OMN95" s="276"/>
      <c r="OMO95" s="276"/>
      <c r="OMP95" s="276"/>
      <c r="OMQ95" s="276"/>
      <c r="OMR95" s="276"/>
      <c r="OMS95" s="276"/>
      <c r="OMT95" s="276"/>
      <c r="OMU95" s="276"/>
      <c r="OMV95" s="276"/>
      <c r="OMW95" s="276"/>
      <c r="OMX95" s="276"/>
      <c r="OMY95" s="276"/>
      <c r="OMZ95" s="276"/>
      <c r="ONA95" s="276"/>
      <c r="ONB95" s="276"/>
      <c r="ONC95" s="276"/>
      <c r="OND95" s="276"/>
      <c r="ONE95" s="276"/>
      <c r="ONF95" s="276"/>
      <c r="ONG95" s="276"/>
      <c r="ONH95" s="276"/>
      <c r="ONI95" s="276"/>
      <c r="ONJ95" s="276"/>
      <c r="ONK95" s="276"/>
      <c r="ONL95" s="276"/>
      <c r="ONM95" s="276"/>
      <c r="ONN95" s="276"/>
      <c r="ONO95" s="276"/>
      <c r="ONP95" s="276"/>
      <c r="ONQ95" s="276"/>
      <c r="ONR95" s="276"/>
      <c r="ONS95" s="276"/>
      <c r="ONT95" s="276"/>
      <c r="ONU95" s="276"/>
      <c r="ONV95" s="276"/>
      <c r="ONW95" s="276"/>
      <c r="ONX95" s="276"/>
      <c r="ONY95" s="276"/>
      <c r="ONZ95" s="276"/>
      <c r="OOA95" s="276"/>
      <c r="OOB95" s="276"/>
      <c r="OOC95" s="276"/>
      <c r="OOD95" s="276"/>
      <c r="OOE95" s="276"/>
      <c r="OOF95" s="276"/>
      <c r="OOG95" s="276"/>
      <c r="OOH95" s="276"/>
      <c r="OOI95" s="276"/>
      <c r="OOJ95" s="276"/>
      <c r="OOK95" s="276"/>
      <c r="OOL95" s="276"/>
      <c r="OOM95" s="276"/>
      <c r="OON95" s="276"/>
      <c r="OOO95" s="276"/>
      <c r="OOP95" s="276"/>
      <c r="OOQ95" s="276"/>
      <c r="OOR95" s="276"/>
      <c r="OOS95" s="276"/>
      <c r="OOT95" s="276"/>
      <c r="OOU95" s="276"/>
      <c r="OOV95" s="276"/>
      <c r="OOW95" s="276"/>
      <c r="OOX95" s="276"/>
      <c r="OOY95" s="276"/>
      <c r="OOZ95" s="276"/>
      <c r="OPA95" s="276"/>
      <c r="OPB95" s="276"/>
      <c r="OPC95" s="276"/>
      <c r="OPD95" s="276"/>
      <c r="OPE95" s="276"/>
      <c r="OPF95" s="276"/>
      <c r="OPG95" s="276"/>
      <c r="OPH95" s="276"/>
      <c r="OPI95" s="276"/>
      <c r="OPJ95" s="276"/>
      <c r="OPK95" s="276"/>
      <c r="OPL95" s="276"/>
      <c r="OPM95" s="276"/>
      <c r="OPN95" s="276"/>
      <c r="OPO95" s="276"/>
      <c r="OPP95" s="276"/>
      <c r="OPQ95" s="276"/>
      <c r="OPR95" s="276"/>
      <c r="OPS95" s="276"/>
      <c r="OPT95" s="276"/>
      <c r="OPU95" s="276"/>
      <c r="OPV95" s="276"/>
      <c r="OPW95" s="276"/>
      <c r="OPX95" s="276"/>
      <c r="OPY95" s="276"/>
      <c r="OPZ95" s="276"/>
      <c r="OQA95" s="276"/>
      <c r="OQB95" s="276"/>
      <c r="OQC95" s="276"/>
      <c r="OQD95" s="276"/>
      <c r="OQE95" s="276"/>
      <c r="OQF95" s="276"/>
      <c r="OQG95" s="276"/>
      <c r="OQH95" s="276"/>
      <c r="OQI95" s="276"/>
      <c r="OQJ95" s="276"/>
      <c r="OQK95" s="276"/>
      <c r="OQL95" s="276"/>
      <c r="OQM95" s="276"/>
      <c r="OQN95" s="276"/>
      <c r="OQO95" s="276"/>
      <c r="OQP95" s="276"/>
      <c r="OQQ95" s="276"/>
      <c r="OQR95" s="276"/>
      <c r="OQS95" s="276"/>
      <c r="OQT95" s="276"/>
      <c r="OQU95" s="276"/>
      <c r="OQV95" s="276"/>
      <c r="OQW95" s="276"/>
      <c r="OQX95" s="276"/>
      <c r="OQY95" s="276"/>
      <c r="OQZ95" s="276"/>
      <c r="ORA95" s="276"/>
      <c r="ORB95" s="276"/>
      <c r="ORC95" s="276"/>
      <c r="ORD95" s="276"/>
      <c r="ORE95" s="276"/>
      <c r="ORF95" s="276"/>
      <c r="ORG95" s="276"/>
      <c r="ORH95" s="276"/>
      <c r="ORI95" s="276"/>
      <c r="ORJ95" s="276"/>
      <c r="ORK95" s="276"/>
      <c r="ORL95" s="276"/>
      <c r="ORM95" s="276"/>
      <c r="ORN95" s="276"/>
      <c r="ORO95" s="276"/>
      <c r="ORP95" s="276"/>
      <c r="ORQ95" s="276"/>
      <c r="ORR95" s="276"/>
      <c r="ORS95" s="276"/>
      <c r="ORT95" s="276"/>
      <c r="ORU95" s="276"/>
      <c r="ORV95" s="276"/>
      <c r="ORW95" s="276"/>
      <c r="ORX95" s="276"/>
      <c r="ORY95" s="276"/>
      <c r="ORZ95" s="276"/>
      <c r="OSA95" s="276"/>
      <c r="OSB95" s="276"/>
      <c r="OSC95" s="276"/>
      <c r="OSD95" s="276"/>
      <c r="OSE95" s="276"/>
      <c r="OSF95" s="276"/>
      <c r="OSG95" s="276"/>
      <c r="OSH95" s="276"/>
      <c r="OSI95" s="276"/>
      <c r="OSJ95" s="276"/>
      <c r="OSK95" s="276"/>
      <c r="OSL95" s="276"/>
      <c r="OSM95" s="276"/>
      <c r="OSN95" s="276"/>
      <c r="OSO95" s="276"/>
      <c r="OSP95" s="276"/>
      <c r="OSQ95" s="276"/>
      <c r="OSR95" s="276"/>
      <c r="OSS95" s="276"/>
      <c r="OST95" s="276"/>
      <c r="OSU95" s="276"/>
      <c r="OSV95" s="276"/>
      <c r="OSW95" s="276"/>
      <c r="OSX95" s="276"/>
      <c r="OSY95" s="276"/>
      <c r="OSZ95" s="276"/>
      <c r="OTA95" s="276"/>
      <c r="OTB95" s="276"/>
      <c r="OTC95" s="276"/>
      <c r="OTD95" s="276"/>
      <c r="OTE95" s="276"/>
      <c r="OTF95" s="276"/>
      <c r="OTG95" s="276"/>
      <c r="OTH95" s="276"/>
      <c r="OTI95" s="276"/>
      <c r="OTJ95" s="276"/>
      <c r="OTK95" s="276"/>
      <c r="OTL95" s="276"/>
      <c r="OTM95" s="276"/>
      <c r="OTN95" s="276"/>
      <c r="OTO95" s="276"/>
      <c r="OTP95" s="276"/>
      <c r="OTQ95" s="276"/>
      <c r="OTR95" s="276"/>
      <c r="OTS95" s="276"/>
      <c r="OTT95" s="276"/>
      <c r="OTU95" s="276"/>
      <c r="OTV95" s="276"/>
      <c r="OTW95" s="276"/>
      <c r="OTX95" s="276"/>
      <c r="OTY95" s="276"/>
      <c r="OTZ95" s="276"/>
      <c r="OUA95" s="276"/>
      <c r="OUB95" s="276"/>
      <c r="OUC95" s="276"/>
      <c r="OUD95" s="276"/>
      <c r="OUE95" s="276"/>
      <c r="OUF95" s="276"/>
      <c r="OUG95" s="276"/>
      <c r="OUH95" s="276"/>
      <c r="OUI95" s="276"/>
      <c r="OUJ95" s="276"/>
      <c r="OUK95" s="276"/>
      <c r="OUL95" s="276"/>
      <c r="OUM95" s="276"/>
      <c r="OUN95" s="276"/>
      <c r="OUO95" s="276"/>
      <c r="OUP95" s="276"/>
      <c r="OUQ95" s="276"/>
      <c r="OUR95" s="276"/>
      <c r="OUS95" s="276"/>
      <c r="OUT95" s="276"/>
      <c r="OUU95" s="276"/>
      <c r="OUV95" s="276"/>
      <c r="OUW95" s="276"/>
      <c r="OUX95" s="276"/>
      <c r="OUY95" s="276"/>
      <c r="OUZ95" s="276"/>
      <c r="OVA95" s="276"/>
      <c r="OVB95" s="276"/>
      <c r="OVC95" s="276"/>
      <c r="OVD95" s="276"/>
      <c r="OVE95" s="276"/>
      <c r="OVF95" s="276"/>
      <c r="OVG95" s="276"/>
      <c r="OVH95" s="276"/>
      <c r="OVI95" s="276"/>
      <c r="OVJ95" s="276"/>
      <c r="OVK95" s="276"/>
      <c r="OVL95" s="276"/>
      <c r="OVM95" s="276"/>
      <c r="OVN95" s="276"/>
      <c r="OVO95" s="276"/>
      <c r="OVP95" s="276"/>
      <c r="OVQ95" s="276"/>
      <c r="OVR95" s="276"/>
      <c r="OVS95" s="276"/>
      <c r="OVT95" s="276"/>
      <c r="OVU95" s="276"/>
      <c r="OVV95" s="276"/>
      <c r="OVW95" s="276"/>
      <c r="OVX95" s="276"/>
      <c r="OVY95" s="276"/>
      <c r="OVZ95" s="276"/>
      <c r="OWA95" s="276"/>
      <c r="OWB95" s="276"/>
      <c r="OWC95" s="276"/>
      <c r="OWD95" s="276"/>
      <c r="OWE95" s="276"/>
      <c r="OWF95" s="276"/>
      <c r="OWG95" s="276"/>
      <c r="OWH95" s="276"/>
      <c r="OWI95" s="276"/>
      <c r="OWJ95" s="276"/>
      <c r="OWK95" s="276"/>
      <c r="OWL95" s="276"/>
      <c r="OWM95" s="276"/>
      <c r="OWN95" s="276"/>
      <c r="OWO95" s="276"/>
      <c r="OWP95" s="276"/>
      <c r="OWQ95" s="276"/>
      <c r="OWR95" s="276"/>
      <c r="OWS95" s="276"/>
      <c r="OWT95" s="276"/>
      <c r="OWU95" s="276"/>
      <c r="OWV95" s="276"/>
      <c r="OWW95" s="276"/>
      <c r="OWX95" s="276"/>
      <c r="OWY95" s="276"/>
      <c r="OWZ95" s="276"/>
      <c r="OXA95" s="276"/>
      <c r="OXB95" s="276"/>
      <c r="OXC95" s="276"/>
      <c r="OXD95" s="276"/>
      <c r="OXE95" s="276"/>
      <c r="OXF95" s="276"/>
      <c r="OXG95" s="276"/>
      <c r="OXH95" s="276"/>
      <c r="OXI95" s="276"/>
      <c r="OXJ95" s="276"/>
      <c r="OXK95" s="276"/>
      <c r="OXL95" s="276"/>
      <c r="OXM95" s="276"/>
      <c r="OXN95" s="276"/>
      <c r="OXO95" s="276"/>
      <c r="OXP95" s="276"/>
      <c r="OXQ95" s="276"/>
      <c r="OXR95" s="276"/>
      <c r="OXS95" s="276"/>
      <c r="OXT95" s="276"/>
      <c r="OXU95" s="276"/>
      <c r="OXV95" s="276"/>
      <c r="OXW95" s="276"/>
      <c r="OXX95" s="276"/>
      <c r="OXY95" s="276"/>
      <c r="OXZ95" s="276"/>
      <c r="OYA95" s="276"/>
      <c r="OYB95" s="276"/>
      <c r="OYC95" s="276"/>
      <c r="OYD95" s="276"/>
      <c r="OYE95" s="276"/>
      <c r="OYF95" s="276"/>
      <c r="OYG95" s="276"/>
      <c r="OYH95" s="276"/>
      <c r="OYI95" s="276"/>
      <c r="OYJ95" s="276"/>
      <c r="OYK95" s="276"/>
      <c r="OYL95" s="276"/>
      <c r="OYM95" s="276"/>
      <c r="OYN95" s="276"/>
      <c r="OYO95" s="276"/>
      <c r="OYP95" s="276"/>
      <c r="OYQ95" s="276"/>
      <c r="OYR95" s="276"/>
      <c r="OYS95" s="276"/>
      <c r="OYT95" s="276"/>
      <c r="OYU95" s="276"/>
      <c r="OYV95" s="276"/>
      <c r="OYW95" s="276"/>
      <c r="OYX95" s="276"/>
      <c r="OYY95" s="276"/>
      <c r="OYZ95" s="276"/>
      <c r="OZA95" s="276"/>
      <c r="OZB95" s="276"/>
      <c r="OZC95" s="276"/>
      <c r="OZD95" s="276"/>
      <c r="OZE95" s="276"/>
      <c r="OZF95" s="276"/>
      <c r="OZG95" s="276"/>
      <c r="OZH95" s="276"/>
      <c r="OZI95" s="276"/>
      <c r="OZJ95" s="276"/>
      <c r="OZK95" s="276"/>
      <c r="OZL95" s="276"/>
      <c r="OZM95" s="276"/>
      <c r="OZN95" s="276"/>
      <c r="OZO95" s="276"/>
      <c r="OZP95" s="276"/>
      <c r="OZQ95" s="276"/>
      <c r="OZR95" s="276"/>
      <c r="OZS95" s="276"/>
      <c r="OZT95" s="276"/>
      <c r="OZU95" s="276"/>
      <c r="OZV95" s="276"/>
      <c r="OZW95" s="276"/>
      <c r="OZX95" s="276"/>
      <c r="OZY95" s="276"/>
      <c r="OZZ95" s="276"/>
      <c r="PAA95" s="276"/>
      <c r="PAB95" s="276"/>
      <c r="PAC95" s="276"/>
      <c r="PAD95" s="276"/>
      <c r="PAE95" s="276"/>
      <c r="PAF95" s="276"/>
      <c r="PAG95" s="276"/>
      <c r="PAH95" s="276"/>
      <c r="PAI95" s="276"/>
      <c r="PAJ95" s="276"/>
      <c r="PAK95" s="276"/>
      <c r="PAL95" s="276"/>
      <c r="PAM95" s="276"/>
      <c r="PAN95" s="276"/>
      <c r="PAO95" s="276"/>
      <c r="PAP95" s="276"/>
      <c r="PAQ95" s="276"/>
      <c r="PAR95" s="276"/>
      <c r="PAS95" s="276"/>
      <c r="PAT95" s="276"/>
      <c r="PAU95" s="276"/>
      <c r="PAV95" s="276"/>
      <c r="PAW95" s="276"/>
      <c r="PAX95" s="276"/>
      <c r="PAY95" s="276"/>
      <c r="PAZ95" s="276"/>
      <c r="PBA95" s="276"/>
      <c r="PBB95" s="276"/>
      <c r="PBC95" s="276"/>
      <c r="PBD95" s="276"/>
      <c r="PBE95" s="276"/>
      <c r="PBF95" s="276"/>
      <c r="PBG95" s="276"/>
      <c r="PBH95" s="276"/>
      <c r="PBI95" s="276"/>
      <c r="PBJ95" s="276"/>
      <c r="PBK95" s="276"/>
      <c r="PBL95" s="276"/>
      <c r="PBM95" s="276"/>
      <c r="PBN95" s="276"/>
      <c r="PBO95" s="276"/>
      <c r="PBP95" s="276"/>
      <c r="PBQ95" s="276"/>
      <c r="PBR95" s="276"/>
      <c r="PBS95" s="276"/>
      <c r="PBT95" s="276"/>
      <c r="PBU95" s="276"/>
      <c r="PBV95" s="276"/>
      <c r="PBW95" s="276"/>
      <c r="PBX95" s="276"/>
      <c r="PBY95" s="276"/>
      <c r="PBZ95" s="276"/>
      <c r="PCA95" s="276"/>
      <c r="PCB95" s="276"/>
      <c r="PCC95" s="276"/>
      <c r="PCD95" s="276"/>
      <c r="PCE95" s="276"/>
      <c r="PCF95" s="276"/>
      <c r="PCG95" s="276"/>
      <c r="PCH95" s="276"/>
      <c r="PCI95" s="276"/>
      <c r="PCJ95" s="276"/>
      <c r="PCK95" s="276"/>
      <c r="PCL95" s="276"/>
      <c r="PCM95" s="276"/>
      <c r="PCN95" s="276"/>
      <c r="PCO95" s="276"/>
      <c r="PCP95" s="276"/>
      <c r="PCQ95" s="276"/>
      <c r="PCR95" s="276"/>
      <c r="PCS95" s="276"/>
      <c r="PCT95" s="276"/>
      <c r="PCU95" s="276"/>
      <c r="PCV95" s="276"/>
      <c r="PCW95" s="276"/>
      <c r="PCX95" s="276"/>
      <c r="PCY95" s="276"/>
      <c r="PCZ95" s="276"/>
      <c r="PDA95" s="276"/>
      <c r="PDB95" s="276"/>
      <c r="PDC95" s="276"/>
      <c r="PDD95" s="276"/>
      <c r="PDE95" s="276"/>
      <c r="PDF95" s="276"/>
      <c r="PDG95" s="276"/>
      <c r="PDH95" s="276"/>
      <c r="PDI95" s="276"/>
      <c r="PDJ95" s="276"/>
      <c r="PDK95" s="276"/>
      <c r="PDL95" s="276"/>
      <c r="PDM95" s="276"/>
      <c r="PDN95" s="276"/>
      <c r="PDO95" s="276"/>
      <c r="PDP95" s="276"/>
      <c r="PDQ95" s="276"/>
      <c r="PDR95" s="276"/>
      <c r="PDS95" s="276"/>
      <c r="PDT95" s="276"/>
      <c r="PDU95" s="276"/>
      <c r="PDV95" s="276"/>
      <c r="PDW95" s="276"/>
      <c r="PDX95" s="276"/>
      <c r="PDY95" s="276"/>
      <c r="PDZ95" s="276"/>
      <c r="PEA95" s="276"/>
      <c r="PEB95" s="276"/>
      <c r="PEC95" s="276"/>
      <c r="PED95" s="276"/>
      <c r="PEE95" s="276"/>
      <c r="PEF95" s="276"/>
      <c r="PEG95" s="276"/>
      <c r="PEH95" s="276"/>
      <c r="PEI95" s="276"/>
      <c r="PEJ95" s="276"/>
      <c r="PEK95" s="276"/>
      <c r="PEL95" s="276"/>
      <c r="PEM95" s="276"/>
      <c r="PEN95" s="276"/>
      <c r="PEO95" s="276"/>
      <c r="PEP95" s="276"/>
      <c r="PEQ95" s="276"/>
      <c r="PER95" s="276"/>
      <c r="PES95" s="276"/>
      <c r="PET95" s="276"/>
      <c r="PEU95" s="276"/>
      <c r="PEV95" s="276"/>
      <c r="PEW95" s="276"/>
      <c r="PEX95" s="276"/>
      <c r="PEY95" s="276"/>
      <c r="PEZ95" s="276"/>
      <c r="PFA95" s="276"/>
      <c r="PFB95" s="276"/>
      <c r="PFC95" s="276"/>
      <c r="PFD95" s="276"/>
      <c r="PFE95" s="276"/>
      <c r="PFF95" s="276"/>
      <c r="PFG95" s="276"/>
      <c r="PFH95" s="276"/>
      <c r="PFI95" s="276"/>
      <c r="PFJ95" s="276"/>
      <c r="PFK95" s="276"/>
      <c r="PFL95" s="276"/>
      <c r="PFM95" s="276"/>
      <c r="PFN95" s="276"/>
      <c r="PFO95" s="276"/>
      <c r="PFP95" s="276"/>
      <c r="PFQ95" s="276"/>
      <c r="PFR95" s="276"/>
      <c r="PFS95" s="276"/>
      <c r="PFT95" s="276"/>
      <c r="PFU95" s="276"/>
      <c r="PFV95" s="276"/>
      <c r="PFW95" s="276"/>
      <c r="PFX95" s="276"/>
      <c r="PFY95" s="276"/>
      <c r="PFZ95" s="276"/>
      <c r="PGA95" s="276"/>
      <c r="PGB95" s="276"/>
      <c r="PGC95" s="276"/>
      <c r="PGD95" s="276"/>
      <c r="PGE95" s="276"/>
      <c r="PGF95" s="276"/>
      <c r="PGG95" s="276"/>
      <c r="PGH95" s="276"/>
      <c r="PGI95" s="276"/>
      <c r="PGJ95" s="276"/>
      <c r="PGK95" s="276"/>
      <c r="PGL95" s="276"/>
      <c r="PGM95" s="276"/>
      <c r="PGN95" s="276"/>
      <c r="PGO95" s="276"/>
      <c r="PGP95" s="276"/>
      <c r="PGQ95" s="276"/>
      <c r="PGR95" s="276"/>
      <c r="PGS95" s="276"/>
      <c r="PGT95" s="276"/>
      <c r="PGU95" s="276"/>
      <c r="PGV95" s="276"/>
      <c r="PGW95" s="276"/>
      <c r="PGX95" s="276"/>
      <c r="PGY95" s="276"/>
      <c r="PGZ95" s="276"/>
      <c r="PHA95" s="276"/>
      <c r="PHB95" s="276"/>
      <c r="PHC95" s="276"/>
      <c r="PHD95" s="276"/>
      <c r="PHE95" s="276"/>
      <c r="PHF95" s="276"/>
      <c r="PHG95" s="276"/>
      <c r="PHH95" s="276"/>
      <c r="PHI95" s="276"/>
      <c r="PHJ95" s="276"/>
      <c r="PHK95" s="276"/>
      <c r="PHL95" s="276"/>
      <c r="PHM95" s="276"/>
      <c r="PHN95" s="276"/>
      <c r="PHO95" s="276"/>
      <c r="PHP95" s="276"/>
      <c r="PHQ95" s="276"/>
      <c r="PHR95" s="276"/>
      <c r="PHS95" s="276"/>
      <c r="PHT95" s="276"/>
      <c r="PHU95" s="276"/>
      <c r="PHV95" s="276"/>
      <c r="PHW95" s="276"/>
      <c r="PHX95" s="276"/>
      <c r="PHY95" s="276"/>
      <c r="PHZ95" s="276"/>
      <c r="PIA95" s="276"/>
      <c r="PIB95" s="276"/>
      <c r="PIC95" s="276"/>
      <c r="PID95" s="276"/>
      <c r="PIE95" s="276"/>
      <c r="PIF95" s="276"/>
      <c r="PIG95" s="276"/>
      <c r="PIH95" s="276"/>
      <c r="PII95" s="276"/>
      <c r="PIJ95" s="276"/>
      <c r="PIK95" s="276"/>
      <c r="PIL95" s="276"/>
      <c r="PIM95" s="276"/>
      <c r="PIN95" s="276"/>
      <c r="PIO95" s="276"/>
      <c r="PIP95" s="276"/>
      <c r="PIQ95" s="276"/>
      <c r="PIR95" s="276"/>
      <c r="PIS95" s="276"/>
      <c r="PIT95" s="276"/>
      <c r="PIU95" s="276"/>
      <c r="PIV95" s="276"/>
      <c r="PIW95" s="276"/>
      <c r="PIX95" s="276"/>
      <c r="PIY95" s="276"/>
      <c r="PIZ95" s="276"/>
      <c r="PJA95" s="276"/>
      <c r="PJB95" s="276"/>
      <c r="PJC95" s="276"/>
      <c r="PJD95" s="276"/>
      <c r="PJE95" s="276"/>
      <c r="PJF95" s="276"/>
      <c r="PJG95" s="276"/>
      <c r="PJH95" s="276"/>
      <c r="PJI95" s="276"/>
      <c r="PJJ95" s="276"/>
      <c r="PJK95" s="276"/>
      <c r="PJL95" s="276"/>
      <c r="PJM95" s="276"/>
      <c r="PJN95" s="276"/>
      <c r="PJO95" s="276"/>
      <c r="PJP95" s="276"/>
      <c r="PJQ95" s="276"/>
      <c r="PJR95" s="276"/>
      <c r="PJS95" s="276"/>
      <c r="PJT95" s="276"/>
      <c r="PJU95" s="276"/>
      <c r="PJV95" s="276"/>
      <c r="PJW95" s="276"/>
      <c r="PJX95" s="276"/>
      <c r="PJY95" s="276"/>
      <c r="PJZ95" s="276"/>
      <c r="PKA95" s="276"/>
      <c r="PKB95" s="276"/>
      <c r="PKC95" s="276"/>
      <c r="PKD95" s="276"/>
      <c r="PKE95" s="276"/>
      <c r="PKF95" s="276"/>
      <c r="PKG95" s="276"/>
      <c r="PKH95" s="276"/>
      <c r="PKI95" s="276"/>
      <c r="PKJ95" s="276"/>
      <c r="PKK95" s="276"/>
      <c r="PKL95" s="276"/>
      <c r="PKM95" s="276"/>
      <c r="PKN95" s="276"/>
      <c r="PKO95" s="276"/>
      <c r="PKP95" s="276"/>
      <c r="PKQ95" s="276"/>
      <c r="PKR95" s="276"/>
      <c r="PKS95" s="276"/>
      <c r="PKT95" s="276"/>
      <c r="PKU95" s="276"/>
      <c r="PKV95" s="276"/>
      <c r="PKW95" s="276"/>
      <c r="PKX95" s="276"/>
      <c r="PKY95" s="276"/>
      <c r="PKZ95" s="276"/>
      <c r="PLA95" s="276"/>
      <c r="PLB95" s="276"/>
      <c r="PLC95" s="276"/>
      <c r="PLD95" s="276"/>
      <c r="PLE95" s="276"/>
      <c r="PLF95" s="276"/>
      <c r="PLG95" s="276"/>
      <c r="PLH95" s="276"/>
      <c r="PLI95" s="276"/>
      <c r="PLJ95" s="276"/>
      <c r="PLK95" s="276"/>
      <c r="PLL95" s="276"/>
      <c r="PLM95" s="276"/>
      <c r="PLN95" s="276"/>
      <c r="PLO95" s="276"/>
      <c r="PLP95" s="276"/>
      <c r="PLQ95" s="276"/>
      <c r="PLR95" s="276"/>
      <c r="PLS95" s="276"/>
      <c r="PLT95" s="276"/>
      <c r="PLU95" s="276"/>
      <c r="PLV95" s="276"/>
      <c r="PLW95" s="276"/>
      <c r="PLX95" s="276"/>
      <c r="PLY95" s="276"/>
      <c r="PLZ95" s="276"/>
      <c r="PMA95" s="276"/>
      <c r="PMB95" s="276"/>
      <c r="PMC95" s="276"/>
      <c r="PMD95" s="276"/>
      <c r="PME95" s="276"/>
      <c r="PMF95" s="276"/>
      <c r="PMG95" s="276"/>
      <c r="PMH95" s="276"/>
      <c r="PMI95" s="276"/>
      <c r="PMJ95" s="276"/>
      <c r="PMK95" s="276"/>
      <c r="PML95" s="276"/>
      <c r="PMM95" s="276"/>
      <c r="PMN95" s="276"/>
      <c r="PMO95" s="276"/>
      <c r="PMP95" s="276"/>
      <c r="PMQ95" s="276"/>
      <c r="PMR95" s="276"/>
      <c r="PMS95" s="276"/>
      <c r="PMT95" s="276"/>
      <c r="PMU95" s="276"/>
      <c r="PMV95" s="276"/>
      <c r="PMW95" s="276"/>
      <c r="PMX95" s="276"/>
      <c r="PMY95" s="276"/>
      <c r="PMZ95" s="276"/>
      <c r="PNA95" s="276"/>
      <c r="PNB95" s="276"/>
      <c r="PNC95" s="276"/>
      <c r="PND95" s="276"/>
      <c r="PNE95" s="276"/>
      <c r="PNF95" s="276"/>
      <c r="PNG95" s="276"/>
      <c r="PNH95" s="276"/>
      <c r="PNI95" s="276"/>
      <c r="PNJ95" s="276"/>
      <c r="PNK95" s="276"/>
      <c r="PNL95" s="276"/>
      <c r="PNM95" s="276"/>
      <c r="PNN95" s="276"/>
      <c r="PNO95" s="276"/>
      <c r="PNP95" s="276"/>
      <c r="PNQ95" s="276"/>
      <c r="PNR95" s="276"/>
      <c r="PNS95" s="276"/>
      <c r="PNT95" s="276"/>
      <c r="PNU95" s="276"/>
      <c r="PNV95" s="276"/>
      <c r="PNW95" s="276"/>
      <c r="PNX95" s="276"/>
      <c r="PNY95" s="276"/>
      <c r="PNZ95" s="276"/>
      <c r="POA95" s="276"/>
      <c r="POB95" s="276"/>
      <c r="POC95" s="276"/>
      <c r="POD95" s="276"/>
      <c r="POE95" s="276"/>
      <c r="POF95" s="276"/>
      <c r="POG95" s="276"/>
      <c r="POH95" s="276"/>
      <c r="POI95" s="276"/>
      <c r="POJ95" s="276"/>
      <c r="POK95" s="276"/>
      <c r="POL95" s="276"/>
      <c r="POM95" s="276"/>
      <c r="PON95" s="276"/>
      <c r="POO95" s="276"/>
      <c r="POP95" s="276"/>
      <c r="POQ95" s="276"/>
      <c r="POR95" s="276"/>
      <c r="POS95" s="276"/>
      <c r="POT95" s="276"/>
      <c r="POU95" s="276"/>
      <c r="POV95" s="276"/>
      <c r="POW95" s="276"/>
      <c r="POX95" s="276"/>
      <c r="POY95" s="276"/>
      <c r="POZ95" s="276"/>
      <c r="PPA95" s="276"/>
      <c r="PPB95" s="276"/>
      <c r="PPC95" s="276"/>
      <c r="PPD95" s="276"/>
      <c r="PPE95" s="276"/>
      <c r="PPF95" s="276"/>
      <c r="PPG95" s="276"/>
      <c r="PPH95" s="276"/>
      <c r="PPI95" s="276"/>
      <c r="PPJ95" s="276"/>
      <c r="PPK95" s="276"/>
      <c r="PPL95" s="276"/>
      <c r="PPM95" s="276"/>
      <c r="PPN95" s="276"/>
      <c r="PPO95" s="276"/>
      <c r="PPP95" s="276"/>
      <c r="PPQ95" s="276"/>
      <c r="PPR95" s="276"/>
      <c r="PPS95" s="276"/>
      <c r="PPT95" s="276"/>
      <c r="PPU95" s="276"/>
      <c r="PPV95" s="276"/>
      <c r="PPW95" s="276"/>
      <c r="PPX95" s="276"/>
      <c r="PPY95" s="276"/>
      <c r="PPZ95" s="276"/>
      <c r="PQA95" s="276"/>
      <c r="PQB95" s="276"/>
      <c r="PQC95" s="276"/>
      <c r="PQD95" s="276"/>
      <c r="PQE95" s="276"/>
      <c r="PQF95" s="276"/>
      <c r="PQG95" s="276"/>
      <c r="PQH95" s="276"/>
      <c r="PQI95" s="276"/>
      <c r="PQJ95" s="276"/>
      <c r="PQK95" s="276"/>
      <c r="PQL95" s="276"/>
      <c r="PQM95" s="276"/>
      <c r="PQN95" s="276"/>
      <c r="PQO95" s="276"/>
      <c r="PQP95" s="276"/>
      <c r="PQQ95" s="276"/>
      <c r="PQR95" s="276"/>
      <c r="PQS95" s="276"/>
      <c r="PQT95" s="276"/>
      <c r="PQU95" s="276"/>
      <c r="PQV95" s="276"/>
      <c r="PQW95" s="276"/>
      <c r="PQX95" s="276"/>
      <c r="PQY95" s="276"/>
      <c r="PQZ95" s="276"/>
      <c r="PRA95" s="276"/>
      <c r="PRB95" s="276"/>
      <c r="PRC95" s="276"/>
      <c r="PRD95" s="276"/>
      <c r="PRE95" s="276"/>
      <c r="PRF95" s="276"/>
      <c r="PRG95" s="276"/>
      <c r="PRH95" s="276"/>
      <c r="PRI95" s="276"/>
      <c r="PRJ95" s="276"/>
      <c r="PRK95" s="276"/>
      <c r="PRL95" s="276"/>
      <c r="PRM95" s="276"/>
      <c r="PRN95" s="276"/>
      <c r="PRO95" s="276"/>
      <c r="PRP95" s="276"/>
      <c r="PRQ95" s="276"/>
      <c r="PRR95" s="276"/>
      <c r="PRS95" s="276"/>
      <c r="PRT95" s="276"/>
      <c r="PRU95" s="276"/>
      <c r="PRV95" s="276"/>
      <c r="PRW95" s="276"/>
      <c r="PRX95" s="276"/>
      <c r="PRY95" s="276"/>
      <c r="PRZ95" s="276"/>
      <c r="PSA95" s="276"/>
      <c r="PSB95" s="276"/>
      <c r="PSC95" s="276"/>
      <c r="PSD95" s="276"/>
      <c r="PSE95" s="276"/>
      <c r="PSF95" s="276"/>
      <c r="PSG95" s="276"/>
      <c r="PSH95" s="276"/>
      <c r="PSI95" s="276"/>
      <c r="PSJ95" s="276"/>
      <c r="PSK95" s="276"/>
      <c r="PSL95" s="276"/>
      <c r="PSM95" s="276"/>
      <c r="PSN95" s="276"/>
      <c r="PSO95" s="276"/>
      <c r="PSP95" s="276"/>
      <c r="PSQ95" s="276"/>
      <c r="PSR95" s="276"/>
      <c r="PSS95" s="276"/>
      <c r="PST95" s="276"/>
      <c r="PSU95" s="276"/>
      <c r="PSV95" s="276"/>
      <c r="PSW95" s="276"/>
      <c r="PSX95" s="276"/>
      <c r="PSY95" s="276"/>
      <c r="PSZ95" s="276"/>
      <c r="PTA95" s="276"/>
      <c r="PTB95" s="276"/>
      <c r="PTC95" s="276"/>
      <c r="PTD95" s="276"/>
      <c r="PTE95" s="276"/>
      <c r="PTF95" s="276"/>
      <c r="PTG95" s="276"/>
      <c r="PTH95" s="276"/>
      <c r="PTI95" s="276"/>
      <c r="PTJ95" s="276"/>
      <c r="PTK95" s="276"/>
      <c r="PTL95" s="276"/>
      <c r="PTM95" s="276"/>
      <c r="PTN95" s="276"/>
      <c r="PTO95" s="276"/>
      <c r="PTP95" s="276"/>
      <c r="PTQ95" s="276"/>
      <c r="PTR95" s="276"/>
      <c r="PTS95" s="276"/>
      <c r="PTT95" s="276"/>
      <c r="PTU95" s="276"/>
      <c r="PTV95" s="276"/>
      <c r="PTW95" s="276"/>
      <c r="PTX95" s="276"/>
      <c r="PTY95" s="276"/>
      <c r="PTZ95" s="276"/>
      <c r="PUA95" s="276"/>
      <c r="PUB95" s="276"/>
      <c r="PUC95" s="276"/>
      <c r="PUD95" s="276"/>
      <c r="PUE95" s="276"/>
      <c r="PUF95" s="276"/>
      <c r="PUG95" s="276"/>
      <c r="PUH95" s="276"/>
      <c r="PUI95" s="276"/>
      <c r="PUJ95" s="276"/>
      <c r="PUK95" s="276"/>
      <c r="PUL95" s="276"/>
      <c r="PUM95" s="276"/>
      <c r="PUN95" s="276"/>
      <c r="PUO95" s="276"/>
      <c r="PUP95" s="276"/>
      <c r="PUQ95" s="276"/>
      <c r="PUR95" s="276"/>
      <c r="PUS95" s="276"/>
      <c r="PUT95" s="276"/>
      <c r="PUU95" s="276"/>
      <c r="PUV95" s="276"/>
      <c r="PUW95" s="276"/>
      <c r="PUX95" s="276"/>
      <c r="PUY95" s="276"/>
      <c r="PUZ95" s="276"/>
      <c r="PVA95" s="276"/>
      <c r="PVB95" s="276"/>
      <c r="PVC95" s="276"/>
      <c r="PVD95" s="276"/>
      <c r="PVE95" s="276"/>
      <c r="PVF95" s="276"/>
      <c r="PVG95" s="276"/>
      <c r="PVH95" s="276"/>
      <c r="PVI95" s="276"/>
      <c r="PVJ95" s="276"/>
      <c r="PVK95" s="276"/>
      <c r="PVL95" s="276"/>
      <c r="PVM95" s="276"/>
      <c r="PVN95" s="276"/>
      <c r="PVO95" s="276"/>
      <c r="PVP95" s="276"/>
      <c r="PVQ95" s="276"/>
      <c r="PVR95" s="276"/>
      <c r="PVS95" s="276"/>
      <c r="PVT95" s="276"/>
      <c r="PVU95" s="276"/>
      <c r="PVV95" s="276"/>
      <c r="PVW95" s="276"/>
      <c r="PVX95" s="276"/>
      <c r="PVY95" s="276"/>
      <c r="PVZ95" s="276"/>
      <c r="PWA95" s="276"/>
      <c r="PWB95" s="276"/>
      <c r="PWC95" s="276"/>
      <c r="PWD95" s="276"/>
      <c r="PWE95" s="276"/>
      <c r="PWF95" s="276"/>
      <c r="PWG95" s="276"/>
      <c r="PWH95" s="276"/>
      <c r="PWI95" s="276"/>
      <c r="PWJ95" s="276"/>
      <c r="PWK95" s="276"/>
      <c r="PWL95" s="276"/>
      <c r="PWM95" s="276"/>
      <c r="PWN95" s="276"/>
      <c r="PWO95" s="276"/>
      <c r="PWP95" s="276"/>
      <c r="PWQ95" s="276"/>
      <c r="PWR95" s="276"/>
      <c r="PWS95" s="276"/>
      <c r="PWT95" s="276"/>
      <c r="PWU95" s="276"/>
      <c r="PWV95" s="276"/>
      <c r="PWW95" s="276"/>
      <c r="PWX95" s="276"/>
      <c r="PWY95" s="276"/>
      <c r="PWZ95" s="276"/>
      <c r="PXA95" s="276"/>
      <c r="PXB95" s="276"/>
      <c r="PXC95" s="276"/>
      <c r="PXD95" s="276"/>
      <c r="PXE95" s="276"/>
      <c r="PXF95" s="276"/>
      <c r="PXG95" s="276"/>
      <c r="PXH95" s="276"/>
      <c r="PXI95" s="276"/>
      <c r="PXJ95" s="276"/>
      <c r="PXK95" s="276"/>
      <c r="PXL95" s="276"/>
      <c r="PXM95" s="276"/>
      <c r="PXN95" s="276"/>
      <c r="PXO95" s="276"/>
      <c r="PXP95" s="276"/>
      <c r="PXQ95" s="276"/>
      <c r="PXR95" s="276"/>
      <c r="PXS95" s="276"/>
      <c r="PXT95" s="276"/>
      <c r="PXU95" s="276"/>
      <c r="PXV95" s="276"/>
      <c r="PXW95" s="276"/>
      <c r="PXX95" s="276"/>
      <c r="PXY95" s="276"/>
      <c r="PXZ95" s="276"/>
      <c r="PYA95" s="276"/>
      <c r="PYB95" s="276"/>
      <c r="PYC95" s="276"/>
      <c r="PYD95" s="276"/>
      <c r="PYE95" s="276"/>
      <c r="PYF95" s="276"/>
      <c r="PYG95" s="276"/>
      <c r="PYH95" s="276"/>
      <c r="PYI95" s="276"/>
      <c r="PYJ95" s="276"/>
      <c r="PYK95" s="276"/>
      <c r="PYL95" s="276"/>
      <c r="PYM95" s="276"/>
      <c r="PYN95" s="276"/>
      <c r="PYO95" s="276"/>
      <c r="PYP95" s="276"/>
      <c r="PYQ95" s="276"/>
      <c r="PYR95" s="276"/>
      <c r="PYS95" s="276"/>
      <c r="PYT95" s="276"/>
      <c r="PYU95" s="276"/>
      <c r="PYV95" s="276"/>
      <c r="PYW95" s="276"/>
      <c r="PYX95" s="276"/>
      <c r="PYY95" s="276"/>
      <c r="PYZ95" s="276"/>
      <c r="PZA95" s="276"/>
      <c r="PZB95" s="276"/>
      <c r="PZC95" s="276"/>
      <c r="PZD95" s="276"/>
      <c r="PZE95" s="276"/>
      <c r="PZF95" s="276"/>
      <c r="PZG95" s="276"/>
      <c r="PZH95" s="276"/>
      <c r="PZI95" s="276"/>
      <c r="PZJ95" s="276"/>
      <c r="PZK95" s="276"/>
      <c r="PZL95" s="276"/>
      <c r="PZM95" s="276"/>
      <c r="PZN95" s="276"/>
      <c r="PZO95" s="276"/>
      <c r="PZP95" s="276"/>
      <c r="PZQ95" s="276"/>
      <c r="PZR95" s="276"/>
      <c r="PZS95" s="276"/>
      <c r="PZT95" s="276"/>
      <c r="PZU95" s="276"/>
      <c r="PZV95" s="276"/>
      <c r="PZW95" s="276"/>
      <c r="PZX95" s="276"/>
      <c r="PZY95" s="276"/>
      <c r="PZZ95" s="276"/>
      <c r="QAA95" s="276"/>
      <c r="QAB95" s="276"/>
      <c r="QAC95" s="276"/>
      <c r="QAD95" s="276"/>
      <c r="QAE95" s="276"/>
      <c r="QAF95" s="276"/>
      <c r="QAG95" s="276"/>
      <c r="QAH95" s="276"/>
      <c r="QAI95" s="276"/>
      <c r="QAJ95" s="276"/>
      <c r="QAK95" s="276"/>
      <c r="QAL95" s="276"/>
      <c r="QAM95" s="276"/>
      <c r="QAN95" s="276"/>
      <c r="QAO95" s="276"/>
      <c r="QAP95" s="276"/>
      <c r="QAQ95" s="276"/>
      <c r="QAR95" s="276"/>
      <c r="QAS95" s="276"/>
      <c r="QAT95" s="276"/>
      <c r="QAU95" s="276"/>
      <c r="QAV95" s="276"/>
      <c r="QAW95" s="276"/>
      <c r="QAX95" s="276"/>
      <c r="QAY95" s="276"/>
      <c r="QAZ95" s="276"/>
      <c r="QBA95" s="276"/>
      <c r="QBB95" s="276"/>
      <c r="QBC95" s="276"/>
      <c r="QBD95" s="276"/>
      <c r="QBE95" s="276"/>
      <c r="QBF95" s="276"/>
      <c r="QBG95" s="276"/>
      <c r="QBH95" s="276"/>
      <c r="QBI95" s="276"/>
      <c r="QBJ95" s="276"/>
      <c r="QBK95" s="276"/>
      <c r="QBL95" s="276"/>
      <c r="QBM95" s="276"/>
      <c r="QBN95" s="276"/>
      <c r="QBO95" s="276"/>
      <c r="QBP95" s="276"/>
      <c r="QBQ95" s="276"/>
      <c r="QBR95" s="276"/>
      <c r="QBS95" s="276"/>
      <c r="QBT95" s="276"/>
      <c r="QBU95" s="276"/>
      <c r="QBV95" s="276"/>
      <c r="QBW95" s="276"/>
      <c r="QBX95" s="276"/>
      <c r="QBY95" s="276"/>
      <c r="QBZ95" s="276"/>
      <c r="QCA95" s="276"/>
      <c r="QCB95" s="276"/>
      <c r="QCC95" s="276"/>
      <c r="QCD95" s="276"/>
      <c r="QCE95" s="276"/>
      <c r="QCF95" s="276"/>
      <c r="QCG95" s="276"/>
      <c r="QCH95" s="276"/>
      <c r="QCI95" s="276"/>
      <c r="QCJ95" s="276"/>
      <c r="QCK95" s="276"/>
      <c r="QCL95" s="276"/>
      <c r="QCM95" s="276"/>
      <c r="QCN95" s="276"/>
      <c r="QCO95" s="276"/>
      <c r="QCP95" s="276"/>
      <c r="QCQ95" s="276"/>
      <c r="QCR95" s="276"/>
      <c r="QCS95" s="276"/>
      <c r="QCT95" s="276"/>
      <c r="QCU95" s="276"/>
      <c r="QCV95" s="276"/>
      <c r="QCW95" s="276"/>
      <c r="QCX95" s="276"/>
      <c r="QCY95" s="276"/>
      <c r="QCZ95" s="276"/>
      <c r="QDA95" s="276"/>
      <c r="QDB95" s="276"/>
      <c r="QDC95" s="276"/>
      <c r="QDD95" s="276"/>
      <c r="QDE95" s="276"/>
      <c r="QDF95" s="276"/>
      <c r="QDG95" s="276"/>
      <c r="QDH95" s="276"/>
      <c r="QDI95" s="276"/>
      <c r="QDJ95" s="276"/>
      <c r="QDK95" s="276"/>
      <c r="QDL95" s="276"/>
      <c r="QDM95" s="276"/>
      <c r="QDN95" s="276"/>
      <c r="QDO95" s="276"/>
      <c r="QDP95" s="276"/>
      <c r="QDQ95" s="276"/>
      <c r="QDR95" s="276"/>
      <c r="QDS95" s="276"/>
      <c r="QDT95" s="276"/>
      <c r="QDU95" s="276"/>
      <c r="QDV95" s="276"/>
      <c r="QDW95" s="276"/>
      <c r="QDX95" s="276"/>
      <c r="QDY95" s="276"/>
      <c r="QDZ95" s="276"/>
      <c r="QEA95" s="276"/>
      <c r="QEB95" s="276"/>
      <c r="QEC95" s="276"/>
      <c r="QED95" s="276"/>
      <c r="QEE95" s="276"/>
      <c r="QEF95" s="276"/>
      <c r="QEG95" s="276"/>
      <c r="QEH95" s="276"/>
      <c r="QEI95" s="276"/>
      <c r="QEJ95" s="276"/>
      <c r="QEK95" s="276"/>
      <c r="QEL95" s="276"/>
      <c r="QEM95" s="276"/>
      <c r="QEN95" s="276"/>
      <c r="QEO95" s="276"/>
      <c r="QEP95" s="276"/>
      <c r="QEQ95" s="276"/>
      <c r="QER95" s="276"/>
      <c r="QES95" s="276"/>
      <c r="QET95" s="276"/>
      <c r="QEU95" s="276"/>
      <c r="QEV95" s="276"/>
      <c r="QEW95" s="276"/>
      <c r="QEX95" s="276"/>
      <c r="QEY95" s="276"/>
      <c r="QEZ95" s="276"/>
      <c r="QFA95" s="276"/>
      <c r="QFB95" s="276"/>
      <c r="QFC95" s="276"/>
      <c r="QFD95" s="276"/>
      <c r="QFE95" s="276"/>
      <c r="QFF95" s="276"/>
      <c r="QFG95" s="276"/>
      <c r="QFH95" s="276"/>
      <c r="QFI95" s="276"/>
      <c r="QFJ95" s="276"/>
      <c r="QFK95" s="276"/>
      <c r="QFL95" s="276"/>
      <c r="QFM95" s="276"/>
      <c r="QFN95" s="276"/>
      <c r="QFO95" s="276"/>
      <c r="QFP95" s="276"/>
      <c r="QFQ95" s="276"/>
      <c r="QFR95" s="276"/>
      <c r="QFS95" s="276"/>
      <c r="QFT95" s="276"/>
      <c r="QFU95" s="276"/>
      <c r="QFV95" s="276"/>
      <c r="QFW95" s="276"/>
      <c r="QFX95" s="276"/>
      <c r="QFY95" s="276"/>
      <c r="QFZ95" s="276"/>
      <c r="QGA95" s="276"/>
      <c r="QGB95" s="276"/>
      <c r="QGC95" s="276"/>
      <c r="QGD95" s="276"/>
      <c r="QGE95" s="276"/>
      <c r="QGF95" s="276"/>
      <c r="QGG95" s="276"/>
      <c r="QGH95" s="276"/>
      <c r="QGI95" s="276"/>
      <c r="QGJ95" s="276"/>
      <c r="QGK95" s="276"/>
      <c r="QGL95" s="276"/>
      <c r="QGM95" s="276"/>
      <c r="QGN95" s="276"/>
      <c r="QGO95" s="276"/>
      <c r="QGP95" s="276"/>
      <c r="QGQ95" s="276"/>
      <c r="QGR95" s="276"/>
      <c r="QGS95" s="276"/>
      <c r="QGT95" s="276"/>
      <c r="QGU95" s="276"/>
      <c r="QGV95" s="276"/>
      <c r="QGW95" s="276"/>
      <c r="QGX95" s="276"/>
      <c r="QGY95" s="276"/>
      <c r="QGZ95" s="276"/>
      <c r="QHA95" s="276"/>
      <c r="QHB95" s="276"/>
      <c r="QHC95" s="276"/>
      <c r="QHD95" s="276"/>
      <c r="QHE95" s="276"/>
      <c r="QHF95" s="276"/>
      <c r="QHG95" s="276"/>
      <c r="QHH95" s="276"/>
      <c r="QHI95" s="276"/>
      <c r="QHJ95" s="276"/>
      <c r="QHK95" s="276"/>
      <c r="QHL95" s="276"/>
      <c r="QHM95" s="276"/>
      <c r="QHN95" s="276"/>
      <c r="QHO95" s="276"/>
      <c r="QHP95" s="276"/>
      <c r="QHQ95" s="276"/>
      <c r="QHR95" s="276"/>
      <c r="QHS95" s="276"/>
      <c r="QHT95" s="276"/>
      <c r="QHU95" s="276"/>
      <c r="QHV95" s="276"/>
      <c r="QHW95" s="276"/>
      <c r="QHX95" s="276"/>
      <c r="QHY95" s="276"/>
      <c r="QHZ95" s="276"/>
      <c r="QIA95" s="276"/>
      <c r="QIB95" s="276"/>
      <c r="QIC95" s="276"/>
      <c r="QID95" s="276"/>
      <c r="QIE95" s="276"/>
      <c r="QIF95" s="276"/>
      <c r="QIG95" s="276"/>
      <c r="QIH95" s="276"/>
      <c r="QII95" s="276"/>
      <c r="QIJ95" s="276"/>
      <c r="QIK95" s="276"/>
      <c r="QIL95" s="276"/>
      <c r="QIM95" s="276"/>
      <c r="QIN95" s="276"/>
      <c r="QIO95" s="276"/>
      <c r="QIP95" s="276"/>
      <c r="QIQ95" s="276"/>
      <c r="QIR95" s="276"/>
      <c r="QIS95" s="276"/>
      <c r="QIT95" s="276"/>
      <c r="QIU95" s="276"/>
      <c r="QIV95" s="276"/>
      <c r="QIW95" s="276"/>
      <c r="QIX95" s="276"/>
      <c r="QIY95" s="276"/>
      <c r="QIZ95" s="276"/>
      <c r="QJA95" s="276"/>
      <c r="QJB95" s="276"/>
      <c r="QJC95" s="276"/>
      <c r="QJD95" s="276"/>
      <c r="QJE95" s="276"/>
      <c r="QJF95" s="276"/>
      <c r="QJG95" s="276"/>
      <c r="QJH95" s="276"/>
      <c r="QJI95" s="276"/>
      <c r="QJJ95" s="276"/>
      <c r="QJK95" s="276"/>
      <c r="QJL95" s="276"/>
      <c r="QJM95" s="276"/>
      <c r="QJN95" s="276"/>
      <c r="QJO95" s="276"/>
      <c r="QJP95" s="276"/>
      <c r="QJQ95" s="276"/>
      <c r="QJR95" s="276"/>
      <c r="QJS95" s="276"/>
      <c r="QJT95" s="276"/>
      <c r="QJU95" s="276"/>
      <c r="QJV95" s="276"/>
      <c r="QJW95" s="276"/>
      <c r="QJX95" s="276"/>
      <c r="QJY95" s="276"/>
      <c r="QJZ95" s="276"/>
      <c r="QKA95" s="276"/>
      <c r="QKB95" s="276"/>
      <c r="QKC95" s="276"/>
      <c r="QKD95" s="276"/>
      <c r="QKE95" s="276"/>
      <c r="QKF95" s="276"/>
      <c r="QKG95" s="276"/>
      <c r="QKH95" s="276"/>
      <c r="QKI95" s="276"/>
      <c r="QKJ95" s="276"/>
      <c r="QKK95" s="276"/>
      <c r="QKL95" s="276"/>
      <c r="QKM95" s="276"/>
      <c r="QKN95" s="276"/>
      <c r="QKO95" s="276"/>
      <c r="QKP95" s="276"/>
      <c r="QKQ95" s="276"/>
      <c r="QKR95" s="276"/>
      <c r="QKS95" s="276"/>
      <c r="QKT95" s="276"/>
      <c r="QKU95" s="276"/>
      <c r="QKV95" s="276"/>
      <c r="QKW95" s="276"/>
      <c r="QKX95" s="276"/>
      <c r="QKY95" s="276"/>
      <c r="QKZ95" s="276"/>
      <c r="QLA95" s="276"/>
      <c r="QLB95" s="276"/>
      <c r="QLC95" s="276"/>
      <c r="QLD95" s="276"/>
      <c r="QLE95" s="276"/>
      <c r="QLF95" s="276"/>
      <c r="QLG95" s="276"/>
      <c r="QLH95" s="276"/>
      <c r="QLI95" s="276"/>
      <c r="QLJ95" s="276"/>
      <c r="QLK95" s="276"/>
      <c r="QLL95" s="276"/>
      <c r="QLM95" s="276"/>
      <c r="QLN95" s="276"/>
      <c r="QLO95" s="276"/>
      <c r="QLP95" s="276"/>
      <c r="QLQ95" s="276"/>
      <c r="QLR95" s="276"/>
      <c r="QLS95" s="276"/>
      <c r="QLT95" s="276"/>
      <c r="QLU95" s="276"/>
      <c r="QLV95" s="276"/>
      <c r="QLW95" s="276"/>
      <c r="QLX95" s="276"/>
      <c r="QLY95" s="276"/>
      <c r="QLZ95" s="276"/>
      <c r="QMA95" s="276"/>
      <c r="QMB95" s="276"/>
      <c r="QMC95" s="276"/>
      <c r="QMD95" s="276"/>
      <c r="QME95" s="276"/>
      <c r="QMF95" s="276"/>
      <c r="QMG95" s="276"/>
      <c r="QMH95" s="276"/>
      <c r="QMI95" s="276"/>
      <c r="QMJ95" s="276"/>
      <c r="QMK95" s="276"/>
      <c r="QML95" s="276"/>
      <c r="QMM95" s="276"/>
      <c r="QMN95" s="276"/>
      <c r="QMO95" s="276"/>
      <c r="QMP95" s="276"/>
      <c r="QMQ95" s="276"/>
      <c r="QMR95" s="276"/>
      <c r="QMS95" s="276"/>
      <c r="QMT95" s="276"/>
      <c r="QMU95" s="276"/>
      <c r="QMV95" s="276"/>
      <c r="QMW95" s="276"/>
      <c r="QMX95" s="276"/>
      <c r="QMY95" s="276"/>
      <c r="QMZ95" s="276"/>
      <c r="QNA95" s="276"/>
      <c r="QNB95" s="276"/>
      <c r="QNC95" s="276"/>
      <c r="QND95" s="276"/>
      <c r="QNE95" s="276"/>
      <c r="QNF95" s="276"/>
      <c r="QNG95" s="276"/>
      <c r="QNH95" s="276"/>
      <c r="QNI95" s="276"/>
      <c r="QNJ95" s="276"/>
      <c r="QNK95" s="276"/>
      <c r="QNL95" s="276"/>
      <c r="QNM95" s="276"/>
      <c r="QNN95" s="276"/>
      <c r="QNO95" s="276"/>
      <c r="QNP95" s="276"/>
      <c r="QNQ95" s="276"/>
      <c r="QNR95" s="276"/>
      <c r="QNS95" s="276"/>
      <c r="QNT95" s="276"/>
      <c r="QNU95" s="276"/>
      <c r="QNV95" s="276"/>
      <c r="QNW95" s="276"/>
      <c r="QNX95" s="276"/>
      <c r="QNY95" s="276"/>
      <c r="QNZ95" s="276"/>
      <c r="QOA95" s="276"/>
      <c r="QOB95" s="276"/>
      <c r="QOC95" s="276"/>
      <c r="QOD95" s="276"/>
      <c r="QOE95" s="276"/>
      <c r="QOF95" s="276"/>
      <c r="QOG95" s="276"/>
      <c r="QOH95" s="276"/>
      <c r="QOI95" s="276"/>
      <c r="QOJ95" s="276"/>
      <c r="QOK95" s="276"/>
      <c r="QOL95" s="276"/>
      <c r="QOM95" s="276"/>
      <c r="QON95" s="276"/>
      <c r="QOO95" s="276"/>
      <c r="QOP95" s="276"/>
      <c r="QOQ95" s="276"/>
      <c r="QOR95" s="276"/>
      <c r="QOS95" s="276"/>
      <c r="QOT95" s="276"/>
      <c r="QOU95" s="276"/>
      <c r="QOV95" s="276"/>
      <c r="QOW95" s="276"/>
      <c r="QOX95" s="276"/>
      <c r="QOY95" s="276"/>
      <c r="QOZ95" s="276"/>
      <c r="QPA95" s="276"/>
      <c r="QPB95" s="276"/>
      <c r="QPC95" s="276"/>
      <c r="QPD95" s="276"/>
      <c r="QPE95" s="276"/>
      <c r="QPF95" s="276"/>
      <c r="QPG95" s="276"/>
      <c r="QPH95" s="276"/>
      <c r="QPI95" s="276"/>
      <c r="QPJ95" s="276"/>
      <c r="QPK95" s="276"/>
      <c r="QPL95" s="276"/>
      <c r="QPM95" s="276"/>
      <c r="QPN95" s="276"/>
      <c r="QPO95" s="276"/>
      <c r="QPP95" s="276"/>
      <c r="QPQ95" s="276"/>
      <c r="QPR95" s="276"/>
      <c r="QPS95" s="276"/>
      <c r="QPT95" s="276"/>
      <c r="QPU95" s="276"/>
      <c r="QPV95" s="276"/>
      <c r="QPW95" s="276"/>
      <c r="QPX95" s="276"/>
      <c r="QPY95" s="276"/>
      <c r="QPZ95" s="276"/>
      <c r="QQA95" s="276"/>
      <c r="QQB95" s="276"/>
      <c r="QQC95" s="276"/>
      <c r="QQD95" s="276"/>
      <c r="QQE95" s="276"/>
      <c r="QQF95" s="276"/>
      <c r="QQG95" s="276"/>
      <c r="QQH95" s="276"/>
      <c r="QQI95" s="276"/>
      <c r="QQJ95" s="276"/>
      <c r="QQK95" s="276"/>
      <c r="QQL95" s="276"/>
      <c r="QQM95" s="276"/>
      <c r="QQN95" s="276"/>
      <c r="QQO95" s="276"/>
      <c r="QQP95" s="276"/>
      <c r="QQQ95" s="276"/>
      <c r="QQR95" s="276"/>
      <c r="QQS95" s="276"/>
      <c r="QQT95" s="276"/>
      <c r="QQU95" s="276"/>
      <c r="QQV95" s="276"/>
      <c r="QQW95" s="276"/>
      <c r="QQX95" s="276"/>
      <c r="QQY95" s="276"/>
      <c r="QQZ95" s="276"/>
      <c r="QRA95" s="276"/>
      <c r="QRB95" s="276"/>
      <c r="QRC95" s="276"/>
      <c r="QRD95" s="276"/>
      <c r="QRE95" s="276"/>
      <c r="QRF95" s="276"/>
      <c r="QRG95" s="276"/>
      <c r="QRH95" s="276"/>
      <c r="QRI95" s="276"/>
      <c r="QRJ95" s="276"/>
      <c r="QRK95" s="276"/>
      <c r="QRL95" s="276"/>
      <c r="QRM95" s="276"/>
      <c r="QRN95" s="276"/>
      <c r="QRO95" s="276"/>
      <c r="QRP95" s="276"/>
      <c r="QRQ95" s="276"/>
      <c r="QRR95" s="276"/>
      <c r="QRS95" s="276"/>
      <c r="QRT95" s="276"/>
      <c r="QRU95" s="276"/>
      <c r="QRV95" s="276"/>
      <c r="QRW95" s="276"/>
      <c r="QRX95" s="276"/>
      <c r="QRY95" s="276"/>
      <c r="QRZ95" s="276"/>
      <c r="QSA95" s="276"/>
      <c r="QSB95" s="276"/>
      <c r="QSC95" s="276"/>
      <c r="QSD95" s="276"/>
      <c r="QSE95" s="276"/>
      <c r="QSF95" s="276"/>
      <c r="QSG95" s="276"/>
      <c r="QSH95" s="276"/>
      <c r="QSI95" s="276"/>
      <c r="QSJ95" s="276"/>
      <c r="QSK95" s="276"/>
      <c r="QSL95" s="276"/>
      <c r="QSM95" s="276"/>
      <c r="QSN95" s="276"/>
      <c r="QSO95" s="276"/>
      <c r="QSP95" s="276"/>
      <c r="QSQ95" s="276"/>
      <c r="QSR95" s="276"/>
      <c r="QSS95" s="276"/>
      <c r="QST95" s="276"/>
      <c r="QSU95" s="276"/>
      <c r="QSV95" s="276"/>
      <c r="QSW95" s="276"/>
      <c r="QSX95" s="276"/>
      <c r="QSY95" s="276"/>
      <c r="QSZ95" s="276"/>
      <c r="QTA95" s="276"/>
      <c r="QTB95" s="276"/>
      <c r="QTC95" s="276"/>
      <c r="QTD95" s="276"/>
      <c r="QTE95" s="276"/>
      <c r="QTF95" s="276"/>
      <c r="QTG95" s="276"/>
      <c r="QTH95" s="276"/>
      <c r="QTI95" s="276"/>
      <c r="QTJ95" s="276"/>
      <c r="QTK95" s="276"/>
      <c r="QTL95" s="276"/>
      <c r="QTM95" s="276"/>
      <c r="QTN95" s="276"/>
      <c r="QTO95" s="276"/>
      <c r="QTP95" s="276"/>
      <c r="QTQ95" s="276"/>
      <c r="QTR95" s="276"/>
      <c r="QTS95" s="276"/>
      <c r="QTT95" s="276"/>
      <c r="QTU95" s="276"/>
      <c r="QTV95" s="276"/>
      <c r="QTW95" s="276"/>
      <c r="QTX95" s="276"/>
      <c r="QTY95" s="276"/>
      <c r="QTZ95" s="276"/>
      <c r="QUA95" s="276"/>
      <c r="QUB95" s="276"/>
      <c r="QUC95" s="276"/>
      <c r="QUD95" s="276"/>
      <c r="QUE95" s="276"/>
      <c r="QUF95" s="276"/>
      <c r="QUG95" s="276"/>
      <c r="QUH95" s="276"/>
      <c r="QUI95" s="276"/>
      <c r="QUJ95" s="276"/>
      <c r="QUK95" s="276"/>
      <c r="QUL95" s="276"/>
      <c r="QUM95" s="276"/>
      <c r="QUN95" s="276"/>
      <c r="QUO95" s="276"/>
      <c r="QUP95" s="276"/>
      <c r="QUQ95" s="276"/>
      <c r="QUR95" s="276"/>
      <c r="QUS95" s="276"/>
      <c r="QUT95" s="276"/>
      <c r="QUU95" s="276"/>
      <c r="QUV95" s="276"/>
      <c r="QUW95" s="276"/>
      <c r="QUX95" s="276"/>
      <c r="QUY95" s="276"/>
      <c r="QUZ95" s="276"/>
      <c r="QVA95" s="276"/>
      <c r="QVB95" s="276"/>
      <c r="QVC95" s="276"/>
      <c r="QVD95" s="276"/>
      <c r="QVE95" s="276"/>
      <c r="QVF95" s="276"/>
      <c r="QVG95" s="276"/>
      <c r="QVH95" s="276"/>
      <c r="QVI95" s="276"/>
      <c r="QVJ95" s="276"/>
      <c r="QVK95" s="276"/>
      <c r="QVL95" s="276"/>
      <c r="QVM95" s="276"/>
      <c r="QVN95" s="276"/>
      <c r="QVO95" s="276"/>
      <c r="QVP95" s="276"/>
      <c r="QVQ95" s="276"/>
      <c r="QVR95" s="276"/>
      <c r="QVS95" s="276"/>
      <c r="QVT95" s="276"/>
      <c r="QVU95" s="276"/>
      <c r="QVV95" s="276"/>
      <c r="QVW95" s="276"/>
      <c r="QVX95" s="276"/>
      <c r="QVY95" s="276"/>
      <c r="QVZ95" s="276"/>
      <c r="QWA95" s="276"/>
      <c r="QWB95" s="276"/>
      <c r="QWC95" s="276"/>
      <c r="QWD95" s="276"/>
      <c r="QWE95" s="276"/>
      <c r="QWF95" s="276"/>
      <c r="QWG95" s="276"/>
      <c r="QWH95" s="276"/>
      <c r="QWI95" s="276"/>
      <c r="QWJ95" s="276"/>
      <c r="QWK95" s="276"/>
      <c r="QWL95" s="276"/>
      <c r="QWM95" s="276"/>
      <c r="QWN95" s="276"/>
      <c r="QWO95" s="276"/>
      <c r="QWP95" s="276"/>
      <c r="QWQ95" s="276"/>
      <c r="QWR95" s="276"/>
      <c r="QWS95" s="276"/>
      <c r="QWT95" s="276"/>
      <c r="QWU95" s="276"/>
      <c r="QWV95" s="276"/>
      <c r="QWW95" s="276"/>
      <c r="QWX95" s="276"/>
      <c r="QWY95" s="276"/>
      <c r="QWZ95" s="276"/>
      <c r="QXA95" s="276"/>
      <c r="QXB95" s="276"/>
      <c r="QXC95" s="276"/>
      <c r="QXD95" s="276"/>
      <c r="QXE95" s="276"/>
      <c r="QXF95" s="276"/>
      <c r="QXG95" s="276"/>
      <c r="QXH95" s="276"/>
      <c r="QXI95" s="276"/>
      <c r="QXJ95" s="276"/>
      <c r="QXK95" s="276"/>
      <c r="QXL95" s="276"/>
      <c r="QXM95" s="276"/>
      <c r="QXN95" s="276"/>
      <c r="QXO95" s="276"/>
      <c r="QXP95" s="276"/>
      <c r="QXQ95" s="276"/>
      <c r="QXR95" s="276"/>
      <c r="QXS95" s="276"/>
      <c r="QXT95" s="276"/>
      <c r="QXU95" s="276"/>
      <c r="QXV95" s="276"/>
      <c r="QXW95" s="276"/>
      <c r="QXX95" s="276"/>
      <c r="QXY95" s="276"/>
      <c r="QXZ95" s="276"/>
      <c r="QYA95" s="276"/>
      <c r="QYB95" s="276"/>
      <c r="QYC95" s="276"/>
      <c r="QYD95" s="276"/>
      <c r="QYE95" s="276"/>
      <c r="QYF95" s="276"/>
      <c r="QYG95" s="276"/>
      <c r="QYH95" s="276"/>
      <c r="QYI95" s="276"/>
      <c r="QYJ95" s="276"/>
      <c r="QYK95" s="276"/>
      <c r="QYL95" s="276"/>
      <c r="QYM95" s="276"/>
      <c r="QYN95" s="276"/>
      <c r="QYO95" s="276"/>
      <c r="QYP95" s="276"/>
      <c r="QYQ95" s="276"/>
      <c r="QYR95" s="276"/>
      <c r="QYS95" s="276"/>
      <c r="QYT95" s="276"/>
      <c r="QYU95" s="276"/>
      <c r="QYV95" s="276"/>
      <c r="QYW95" s="276"/>
      <c r="QYX95" s="276"/>
      <c r="QYY95" s="276"/>
      <c r="QYZ95" s="276"/>
      <c r="QZA95" s="276"/>
      <c r="QZB95" s="276"/>
      <c r="QZC95" s="276"/>
      <c r="QZD95" s="276"/>
      <c r="QZE95" s="276"/>
      <c r="QZF95" s="276"/>
      <c r="QZG95" s="276"/>
      <c r="QZH95" s="276"/>
      <c r="QZI95" s="276"/>
      <c r="QZJ95" s="276"/>
      <c r="QZK95" s="276"/>
      <c r="QZL95" s="276"/>
      <c r="QZM95" s="276"/>
      <c r="QZN95" s="276"/>
      <c r="QZO95" s="276"/>
      <c r="QZP95" s="276"/>
      <c r="QZQ95" s="276"/>
      <c r="QZR95" s="276"/>
      <c r="QZS95" s="276"/>
      <c r="QZT95" s="276"/>
      <c r="QZU95" s="276"/>
      <c r="QZV95" s="276"/>
      <c r="QZW95" s="276"/>
      <c r="QZX95" s="276"/>
      <c r="QZY95" s="276"/>
      <c r="QZZ95" s="276"/>
      <c r="RAA95" s="276"/>
      <c r="RAB95" s="276"/>
      <c r="RAC95" s="276"/>
      <c r="RAD95" s="276"/>
      <c r="RAE95" s="276"/>
      <c r="RAF95" s="276"/>
      <c r="RAG95" s="276"/>
      <c r="RAH95" s="276"/>
      <c r="RAI95" s="276"/>
      <c r="RAJ95" s="276"/>
      <c r="RAK95" s="276"/>
      <c r="RAL95" s="276"/>
      <c r="RAM95" s="276"/>
      <c r="RAN95" s="276"/>
      <c r="RAO95" s="276"/>
      <c r="RAP95" s="276"/>
      <c r="RAQ95" s="276"/>
      <c r="RAR95" s="276"/>
      <c r="RAS95" s="276"/>
      <c r="RAT95" s="276"/>
      <c r="RAU95" s="276"/>
      <c r="RAV95" s="276"/>
      <c r="RAW95" s="276"/>
      <c r="RAX95" s="276"/>
      <c r="RAY95" s="276"/>
      <c r="RAZ95" s="276"/>
      <c r="RBA95" s="276"/>
      <c r="RBB95" s="276"/>
      <c r="RBC95" s="276"/>
      <c r="RBD95" s="276"/>
      <c r="RBE95" s="276"/>
      <c r="RBF95" s="276"/>
      <c r="RBG95" s="276"/>
      <c r="RBH95" s="276"/>
      <c r="RBI95" s="276"/>
      <c r="RBJ95" s="276"/>
      <c r="RBK95" s="276"/>
      <c r="RBL95" s="276"/>
      <c r="RBM95" s="276"/>
      <c r="RBN95" s="276"/>
      <c r="RBO95" s="276"/>
      <c r="RBP95" s="276"/>
      <c r="RBQ95" s="276"/>
      <c r="RBR95" s="276"/>
      <c r="RBS95" s="276"/>
      <c r="RBT95" s="276"/>
      <c r="RBU95" s="276"/>
      <c r="RBV95" s="276"/>
      <c r="RBW95" s="276"/>
      <c r="RBX95" s="276"/>
      <c r="RBY95" s="276"/>
      <c r="RBZ95" s="276"/>
      <c r="RCA95" s="276"/>
      <c r="RCB95" s="276"/>
      <c r="RCC95" s="276"/>
      <c r="RCD95" s="276"/>
      <c r="RCE95" s="276"/>
      <c r="RCF95" s="276"/>
      <c r="RCG95" s="276"/>
      <c r="RCH95" s="276"/>
      <c r="RCI95" s="276"/>
      <c r="RCJ95" s="276"/>
      <c r="RCK95" s="276"/>
      <c r="RCL95" s="276"/>
      <c r="RCM95" s="276"/>
      <c r="RCN95" s="276"/>
      <c r="RCO95" s="276"/>
      <c r="RCP95" s="276"/>
      <c r="RCQ95" s="276"/>
      <c r="RCR95" s="276"/>
      <c r="RCS95" s="276"/>
      <c r="RCT95" s="276"/>
      <c r="RCU95" s="276"/>
      <c r="RCV95" s="276"/>
      <c r="RCW95" s="276"/>
      <c r="RCX95" s="276"/>
      <c r="RCY95" s="276"/>
      <c r="RCZ95" s="276"/>
      <c r="RDA95" s="276"/>
      <c r="RDB95" s="276"/>
      <c r="RDC95" s="276"/>
      <c r="RDD95" s="276"/>
      <c r="RDE95" s="276"/>
      <c r="RDF95" s="276"/>
      <c r="RDG95" s="276"/>
      <c r="RDH95" s="276"/>
      <c r="RDI95" s="276"/>
      <c r="RDJ95" s="276"/>
      <c r="RDK95" s="276"/>
      <c r="RDL95" s="276"/>
      <c r="RDM95" s="276"/>
      <c r="RDN95" s="276"/>
      <c r="RDO95" s="276"/>
      <c r="RDP95" s="276"/>
      <c r="RDQ95" s="276"/>
      <c r="RDR95" s="276"/>
      <c r="RDS95" s="276"/>
      <c r="RDT95" s="276"/>
      <c r="RDU95" s="276"/>
      <c r="RDV95" s="276"/>
      <c r="RDW95" s="276"/>
      <c r="RDX95" s="276"/>
      <c r="RDY95" s="276"/>
      <c r="RDZ95" s="276"/>
      <c r="REA95" s="276"/>
      <c r="REB95" s="276"/>
      <c r="REC95" s="276"/>
      <c r="RED95" s="276"/>
      <c r="REE95" s="276"/>
      <c r="REF95" s="276"/>
      <c r="REG95" s="276"/>
      <c r="REH95" s="276"/>
      <c r="REI95" s="276"/>
      <c r="REJ95" s="276"/>
      <c r="REK95" s="276"/>
      <c r="REL95" s="276"/>
      <c r="REM95" s="276"/>
      <c r="REN95" s="276"/>
      <c r="REO95" s="276"/>
      <c r="REP95" s="276"/>
      <c r="REQ95" s="276"/>
      <c r="RER95" s="276"/>
      <c r="RES95" s="276"/>
      <c r="RET95" s="276"/>
      <c r="REU95" s="276"/>
      <c r="REV95" s="276"/>
      <c r="REW95" s="276"/>
      <c r="REX95" s="276"/>
      <c r="REY95" s="276"/>
      <c r="REZ95" s="276"/>
      <c r="RFA95" s="276"/>
      <c r="RFB95" s="276"/>
      <c r="RFC95" s="276"/>
      <c r="RFD95" s="276"/>
      <c r="RFE95" s="276"/>
      <c r="RFF95" s="276"/>
      <c r="RFG95" s="276"/>
      <c r="RFH95" s="276"/>
      <c r="RFI95" s="276"/>
      <c r="RFJ95" s="276"/>
      <c r="RFK95" s="276"/>
      <c r="RFL95" s="276"/>
      <c r="RFM95" s="276"/>
      <c r="RFN95" s="276"/>
      <c r="RFO95" s="276"/>
      <c r="RFP95" s="276"/>
      <c r="RFQ95" s="276"/>
      <c r="RFR95" s="276"/>
      <c r="RFS95" s="276"/>
      <c r="RFT95" s="276"/>
      <c r="RFU95" s="276"/>
      <c r="RFV95" s="276"/>
      <c r="RFW95" s="276"/>
      <c r="RFX95" s="276"/>
      <c r="RFY95" s="276"/>
      <c r="RFZ95" s="276"/>
      <c r="RGA95" s="276"/>
      <c r="RGB95" s="276"/>
      <c r="RGC95" s="276"/>
      <c r="RGD95" s="276"/>
      <c r="RGE95" s="276"/>
      <c r="RGF95" s="276"/>
      <c r="RGG95" s="276"/>
      <c r="RGH95" s="276"/>
      <c r="RGI95" s="276"/>
      <c r="RGJ95" s="276"/>
      <c r="RGK95" s="276"/>
      <c r="RGL95" s="276"/>
      <c r="RGM95" s="276"/>
      <c r="RGN95" s="276"/>
      <c r="RGO95" s="276"/>
      <c r="RGP95" s="276"/>
      <c r="RGQ95" s="276"/>
      <c r="RGR95" s="276"/>
      <c r="RGS95" s="276"/>
      <c r="RGT95" s="276"/>
      <c r="RGU95" s="276"/>
      <c r="RGV95" s="276"/>
      <c r="RGW95" s="276"/>
      <c r="RGX95" s="276"/>
      <c r="RGY95" s="276"/>
      <c r="RGZ95" s="276"/>
      <c r="RHA95" s="276"/>
      <c r="RHB95" s="276"/>
      <c r="RHC95" s="276"/>
      <c r="RHD95" s="276"/>
      <c r="RHE95" s="276"/>
      <c r="RHF95" s="276"/>
      <c r="RHG95" s="276"/>
      <c r="RHH95" s="276"/>
      <c r="RHI95" s="276"/>
      <c r="RHJ95" s="276"/>
      <c r="RHK95" s="276"/>
      <c r="RHL95" s="276"/>
      <c r="RHM95" s="276"/>
      <c r="RHN95" s="276"/>
      <c r="RHO95" s="276"/>
      <c r="RHP95" s="276"/>
      <c r="RHQ95" s="276"/>
      <c r="RHR95" s="276"/>
      <c r="RHS95" s="276"/>
      <c r="RHT95" s="276"/>
      <c r="RHU95" s="276"/>
      <c r="RHV95" s="276"/>
      <c r="RHW95" s="276"/>
      <c r="RHX95" s="276"/>
      <c r="RHY95" s="276"/>
      <c r="RHZ95" s="276"/>
      <c r="RIA95" s="276"/>
      <c r="RIB95" s="276"/>
      <c r="RIC95" s="276"/>
      <c r="RID95" s="276"/>
      <c r="RIE95" s="276"/>
      <c r="RIF95" s="276"/>
      <c r="RIG95" s="276"/>
      <c r="RIH95" s="276"/>
      <c r="RII95" s="276"/>
      <c r="RIJ95" s="276"/>
      <c r="RIK95" s="276"/>
      <c r="RIL95" s="276"/>
      <c r="RIM95" s="276"/>
      <c r="RIN95" s="276"/>
      <c r="RIO95" s="276"/>
      <c r="RIP95" s="276"/>
      <c r="RIQ95" s="276"/>
      <c r="RIR95" s="276"/>
      <c r="RIS95" s="276"/>
      <c r="RIT95" s="276"/>
      <c r="RIU95" s="276"/>
      <c r="RIV95" s="276"/>
      <c r="RIW95" s="276"/>
      <c r="RIX95" s="276"/>
      <c r="RIY95" s="276"/>
      <c r="RIZ95" s="276"/>
      <c r="RJA95" s="276"/>
      <c r="RJB95" s="276"/>
      <c r="RJC95" s="276"/>
      <c r="RJD95" s="276"/>
      <c r="RJE95" s="276"/>
      <c r="RJF95" s="276"/>
      <c r="RJG95" s="276"/>
      <c r="RJH95" s="276"/>
      <c r="RJI95" s="276"/>
      <c r="RJJ95" s="276"/>
      <c r="RJK95" s="276"/>
      <c r="RJL95" s="276"/>
      <c r="RJM95" s="276"/>
      <c r="RJN95" s="276"/>
      <c r="RJO95" s="276"/>
      <c r="RJP95" s="276"/>
      <c r="RJQ95" s="276"/>
      <c r="RJR95" s="276"/>
      <c r="RJS95" s="276"/>
      <c r="RJT95" s="276"/>
      <c r="RJU95" s="276"/>
      <c r="RJV95" s="276"/>
      <c r="RJW95" s="276"/>
      <c r="RJX95" s="276"/>
      <c r="RJY95" s="276"/>
      <c r="RJZ95" s="276"/>
      <c r="RKA95" s="276"/>
      <c r="RKB95" s="276"/>
      <c r="RKC95" s="276"/>
      <c r="RKD95" s="276"/>
      <c r="RKE95" s="276"/>
      <c r="RKF95" s="276"/>
      <c r="RKG95" s="276"/>
      <c r="RKH95" s="276"/>
      <c r="RKI95" s="276"/>
      <c r="RKJ95" s="276"/>
      <c r="RKK95" s="276"/>
      <c r="RKL95" s="276"/>
      <c r="RKM95" s="276"/>
      <c r="RKN95" s="276"/>
      <c r="RKO95" s="276"/>
      <c r="RKP95" s="276"/>
      <c r="RKQ95" s="276"/>
      <c r="RKR95" s="276"/>
      <c r="RKS95" s="276"/>
      <c r="RKT95" s="276"/>
      <c r="RKU95" s="276"/>
      <c r="RKV95" s="276"/>
      <c r="RKW95" s="276"/>
      <c r="RKX95" s="276"/>
      <c r="RKY95" s="276"/>
      <c r="RKZ95" s="276"/>
      <c r="RLA95" s="276"/>
      <c r="RLB95" s="276"/>
      <c r="RLC95" s="276"/>
      <c r="RLD95" s="276"/>
      <c r="RLE95" s="276"/>
      <c r="RLF95" s="276"/>
      <c r="RLG95" s="276"/>
      <c r="RLH95" s="276"/>
      <c r="RLI95" s="276"/>
      <c r="RLJ95" s="276"/>
      <c r="RLK95" s="276"/>
      <c r="RLL95" s="276"/>
      <c r="RLM95" s="276"/>
      <c r="RLN95" s="276"/>
      <c r="RLO95" s="276"/>
      <c r="RLP95" s="276"/>
      <c r="RLQ95" s="276"/>
      <c r="RLR95" s="276"/>
      <c r="RLS95" s="276"/>
      <c r="RLT95" s="276"/>
      <c r="RLU95" s="276"/>
      <c r="RLV95" s="276"/>
      <c r="RLW95" s="276"/>
      <c r="RLX95" s="276"/>
      <c r="RLY95" s="276"/>
      <c r="RLZ95" s="276"/>
      <c r="RMA95" s="276"/>
      <c r="RMB95" s="276"/>
      <c r="RMC95" s="276"/>
      <c r="RMD95" s="276"/>
      <c r="RME95" s="276"/>
      <c r="RMF95" s="276"/>
      <c r="RMG95" s="276"/>
      <c r="RMH95" s="276"/>
      <c r="RMI95" s="276"/>
      <c r="RMJ95" s="276"/>
      <c r="RMK95" s="276"/>
      <c r="RML95" s="276"/>
      <c r="RMM95" s="276"/>
      <c r="RMN95" s="276"/>
      <c r="RMO95" s="276"/>
      <c r="RMP95" s="276"/>
      <c r="RMQ95" s="276"/>
      <c r="RMR95" s="276"/>
      <c r="RMS95" s="276"/>
      <c r="RMT95" s="276"/>
      <c r="RMU95" s="276"/>
      <c r="RMV95" s="276"/>
      <c r="RMW95" s="276"/>
      <c r="RMX95" s="276"/>
      <c r="RMY95" s="276"/>
      <c r="RMZ95" s="276"/>
      <c r="RNA95" s="276"/>
      <c r="RNB95" s="276"/>
      <c r="RNC95" s="276"/>
      <c r="RND95" s="276"/>
      <c r="RNE95" s="276"/>
      <c r="RNF95" s="276"/>
      <c r="RNG95" s="276"/>
      <c r="RNH95" s="276"/>
      <c r="RNI95" s="276"/>
      <c r="RNJ95" s="276"/>
      <c r="RNK95" s="276"/>
      <c r="RNL95" s="276"/>
      <c r="RNM95" s="276"/>
      <c r="RNN95" s="276"/>
      <c r="RNO95" s="276"/>
      <c r="RNP95" s="276"/>
      <c r="RNQ95" s="276"/>
      <c r="RNR95" s="276"/>
      <c r="RNS95" s="276"/>
      <c r="RNT95" s="276"/>
      <c r="RNU95" s="276"/>
      <c r="RNV95" s="276"/>
      <c r="RNW95" s="276"/>
      <c r="RNX95" s="276"/>
      <c r="RNY95" s="276"/>
      <c r="RNZ95" s="276"/>
      <c r="ROA95" s="276"/>
      <c r="ROB95" s="276"/>
      <c r="ROC95" s="276"/>
      <c r="ROD95" s="276"/>
      <c r="ROE95" s="276"/>
      <c r="ROF95" s="276"/>
      <c r="ROG95" s="276"/>
      <c r="ROH95" s="276"/>
      <c r="ROI95" s="276"/>
      <c r="ROJ95" s="276"/>
      <c r="ROK95" s="276"/>
      <c r="ROL95" s="276"/>
      <c r="ROM95" s="276"/>
      <c r="RON95" s="276"/>
      <c r="ROO95" s="276"/>
      <c r="ROP95" s="276"/>
      <c r="ROQ95" s="276"/>
      <c r="ROR95" s="276"/>
      <c r="ROS95" s="276"/>
      <c r="ROT95" s="276"/>
      <c r="ROU95" s="276"/>
      <c r="ROV95" s="276"/>
      <c r="ROW95" s="276"/>
      <c r="ROX95" s="276"/>
      <c r="ROY95" s="276"/>
      <c r="ROZ95" s="276"/>
      <c r="RPA95" s="276"/>
      <c r="RPB95" s="276"/>
      <c r="RPC95" s="276"/>
      <c r="RPD95" s="276"/>
      <c r="RPE95" s="276"/>
      <c r="RPF95" s="276"/>
      <c r="RPG95" s="276"/>
      <c r="RPH95" s="276"/>
      <c r="RPI95" s="276"/>
      <c r="RPJ95" s="276"/>
      <c r="RPK95" s="276"/>
      <c r="RPL95" s="276"/>
      <c r="RPM95" s="276"/>
      <c r="RPN95" s="276"/>
      <c r="RPO95" s="276"/>
      <c r="RPP95" s="276"/>
      <c r="RPQ95" s="276"/>
      <c r="RPR95" s="276"/>
      <c r="RPS95" s="276"/>
      <c r="RPT95" s="276"/>
      <c r="RPU95" s="276"/>
      <c r="RPV95" s="276"/>
      <c r="RPW95" s="276"/>
      <c r="RPX95" s="276"/>
      <c r="RPY95" s="276"/>
      <c r="RPZ95" s="276"/>
      <c r="RQA95" s="276"/>
      <c r="RQB95" s="276"/>
      <c r="RQC95" s="276"/>
      <c r="RQD95" s="276"/>
      <c r="RQE95" s="276"/>
      <c r="RQF95" s="276"/>
      <c r="RQG95" s="276"/>
      <c r="RQH95" s="276"/>
      <c r="RQI95" s="276"/>
      <c r="RQJ95" s="276"/>
      <c r="RQK95" s="276"/>
      <c r="RQL95" s="276"/>
      <c r="RQM95" s="276"/>
      <c r="RQN95" s="276"/>
      <c r="RQO95" s="276"/>
      <c r="RQP95" s="276"/>
      <c r="RQQ95" s="276"/>
      <c r="RQR95" s="276"/>
      <c r="RQS95" s="276"/>
      <c r="RQT95" s="276"/>
      <c r="RQU95" s="276"/>
      <c r="RQV95" s="276"/>
      <c r="RQW95" s="276"/>
      <c r="RQX95" s="276"/>
      <c r="RQY95" s="276"/>
      <c r="RQZ95" s="276"/>
      <c r="RRA95" s="276"/>
      <c r="RRB95" s="276"/>
      <c r="RRC95" s="276"/>
      <c r="RRD95" s="276"/>
      <c r="RRE95" s="276"/>
      <c r="RRF95" s="276"/>
      <c r="RRG95" s="276"/>
      <c r="RRH95" s="276"/>
      <c r="RRI95" s="276"/>
      <c r="RRJ95" s="276"/>
      <c r="RRK95" s="276"/>
      <c r="RRL95" s="276"/>
      <c r="RRM95" s="276"/>
      <c r="RRN95" s="276"/>
      <c r="RRO95" s="276"/>
      <c r="RRP95" s="276"/>
      <c r="RRQ95" s="276"/>
      <c r="RRR95" s="276"/>
      <c r="RRS95" s="276"/>
      <c r="RRT95" s="276"/>
      <c r="RRU95" s="276"/>
      <c r="RRV95" s="276"/>
      <c r="RRW95" s="276"/>
      <c r="RRX95" s="276"/>
      <c r="RRY95" s="276"/>
      <c r="RRZ95" s="276"/>
      <c r="RSA95" s="276"/>
      <c r="RSB95" s="276"/>
      <c r="RSC95" s="276"/>
      <c r="RSD95" s="276"/>
      <c r="RSE95" s="276"/>
      <c r="RSF95" s="276"/>
      <c r="RSG95" s="276"/>
      <c r="RSH95" s="276"/>
      <c r="RSI95" s="276"/>
      <c r="RSJ95" s="276"/>
      <c r="RSK95" s="276"/>
      <c r="RSL95" s="276"/>
      <c r="RSM95" s="276"/>
      <c r="RSN95" s="276"/>
      <c r="RSO95" s="276"/>
      <c r="RSP95" s="276"/>
      <c r="RSQ95" s="276"/>
      <c r="RSR95" s="276"/>
      <c r="RSS95" s="276"/>
      <c r="RST95" s="276"/>
      <c r="RSU95" s="276"/>
      <c r="RSV95" s="276"/>
      <c r="RSW95" s="276"/>
      <c r="RSX95" s="276"/>
      <c r="RSY95" s="276"/>
      <c r="RSZ95" s="276"/>
      <c r="RTA95" s="276"/>
      <c r="RTB95" s="276"/>
      <c r="RTC95" s="276"/>
      <c r="RTD95" s="276"/>
      <c r="RTE95" s="276"/>
      <c r="RTF95" s="276"/>
      <c r="RTG95" s="276"/>
      <c r="RTH95" s="276"/>
      <c r="RTI95" s="276"/>
      <c r="RTJ95" s="276"/>
      <c r="RTK95" s="276"/>
      <c r="RTL95" s="276"/>
      <c r="RTM95" s="276"/>
      <c r="RTN95" s="276"/>
      <c r="RTO95" s="276"/>
      <c r="RTP95" s="276"/>
      <c r="RTQ95" s="276"/>
      <c r="RTR95" s="276"/>
      <c r="RTS95" s="276"/>
      <c r="RTT95" s="276"/>
      <c r="RTU95" s="276"/>
      <c r="RTV95" s="276"/>
      <c r="RTW95" s="276"/>
      <c r="RTX95" s="276"/>
      <c r="RTY95" s="276"/>
      <c r="RTZ95" s="276"/>
      <c r="RUA95" s="276"/>
      <c r="RUB95" s="276"/>
      <c r="RUC95" s="276"/>
      <c r="RUD95" s="276"/>
      <c r="RUE95" s="276"/>
      <c r="RUF95" s="276"/>
      <c r="RUG95" s="276"/>
      <c r="RUH95" s="276"/>
      <c r="RUI95" s="276"/>
      <c r="RUJ95" s="276"/>
      <c r="RUK95" s="276"/>
      <c r="RUL95" s="276"/>
      <c r="RUM95" s="276"/>
      <c r="RUN95" s="276"/>
      <c r="RUO95" s="276"/>
      <c r="RUP95" s="276"/>
      <c r="RUQ95" s="276"/>
      <c r="RUR95" s="276"/>
      <c r="RUS95" s="276"/>
      <c r="RUT95" s="276"/>
      <c r="RUU95" s="276"/>
      <c r="RUV95" s="276"/>
      <c r="RUW95" s="276"/>
      <c r="RUX95" s="276"/>
      <c r="RUY95" s="276"/>
      <c r="RUZ95" s="276"/>
      <c r="RVA95" s="276"/>
      <c r="RVB95" s="276"/>
      <c r="RVC95" s="276"/>
      <c r="RVD95" s="276"/>
      <c r="RVE95" s="276"/>
      <c r="RVF95" s="276"/>
      <c r="RVG95" s="276"/>
      <c r="RVH95" s="276"/>
      <c r="RVI95" s="276"/>
      <c r="RVJ95" s="276"/>
      <c r="RVK95" s="276"/>
      <c r="RVL95" s="276"/>
      <c r="RVM95" s="276"/>
      <c r="RVN95" s="276"/>
      <c r="RVO95" s="276"/>
      <c r="RVP95" s="276"/>
      <c r="RVQ95" s="276"/>
      <c r="RVR95" s="276"/>
      <c r="RVS95" s="276"/>
      <c r="RVT95" s="276"/>
      <c r="RVU95" s="276"/>
      <c r="RVV95" s="276"/>
      <c r="RVW95" s="276"/>
      <c r="RVX95" s="276"/>
      <c r="RVY95" s="276"/>
      <c r="RVZ95" s="276"/>
      <c r="RWA95" s="276"/>
      <c r="RWB95" s="276"/>
      <c r="RWC95" s="276"/>
      <c r="RWD95" s="276"/>
      <c r="RWE95" s="276"/>
      <c r="RWF95" s="276"/>
      <c r="RWG95" s="276"/>
      <c r="RWH95" s="276"/>
      <c r="RWI95" s="276"/>
      <c r="RWJ95" s="276"/>
      <c r="RWK95" s="276"/>
      <c r="RWL95" s="276"/>
      <c r="RWM95" s="276"/>
      <c r="RWN95" s="276"/>
      <c r="RWO95" s="276"/>
      <c r="RWP95" s="276"/>
      <c r="RWQ95" s="276"/>
      <c r="RWR95" s="276"/>
      <c r="RWS95" s="276"/>
      <c r="RWT95" s="276"/>
      <c r="RWU95" s="276"/>
      <c r="RWV95" s="276"/>
      <c r="RWW95" s="276"/>
      <c r="RWX95" s="276"/>
      <c r="RWY95" s="276"/>
      <c r="RWZ95" s="276"/>
      <c r="RXA95" s="276"/>
      <c r="RXB95" s="276"/>
      <c r="RXC95" s="276"/>
      <c r="RXD95" s="276"/>
      <c r="RXE95" s="276"/>
      <c r="RXF95" s="276"/>
      <c r="RXG95" s="276"/>
      <c r="RXH95" s="276"/>
      <c r="RXI95" s="276"/>
      <c r="RXJ95" s="276"/>
      <c r="RXK95" s="276"/>
      <c r="RXL95" s="276"/>
      <c r="RXM95" s="276"/>
      <c r="RXN95" s="276"/>
      <c r="RXO95" s="276"/>
      <c r="RXP95" s="276"/>
      <c r="RXQ95" s="276"/>
      <c r="RXR95" s="276"/>
      <c r="RXS95" s="276"/>
      <c r="RXT95" s="276"/>
      <c r="RXU95" s="276"/>
      <c r="RXV95" s="276"/>
      <c r="RXW95" s="276"/>
      <c r="RXX95" s="276"/>
      <c r="RXY95" s="276"/>
      <c r="RXZ95" s="276"/>
      <c r="RYA95" s="276"/>
      <c r="RYB95" s="276"/>
      <c r="RYC95" s="276"/>
      <c r="RYD95" s="276"/>
      <c r="RYE95" s="276"/>
      <c r="RYF95" s="276"/>
      <c r="RYG95" s="276"/>
      <c r="RYH95" s="276"/>
      <c r="RYI95" s="276"/>
      <c r="RYJ95" s="276"/>
      <c r="RYK95" s="276"/>
      <c r="RYL95" s="276"/>
      <c r="RYM95" s="276"/>
      <c r="RYN95" s="276"/>
      <c r="RYO95" s="276"/>
      <c r="RYP95" s="276"/>
      <c r="RYQ95" s="276"/>
      <c r="RYR95" s="276"/>
      <c r="RYS95" s="276"/>
      <c r="RYT95" s="276"/>
      <c r="RYU95" s="276"/>
      <c r="RYV95" s="276"/>
      <c r="RYW95" s="276"/>
      <c r="RYX95" s="276"/>
      <c r="RYY95" s="276"/>
      <c r="RYZ95" s="276"/>
      <c r="RZA95" s="276"/>
      <c r="RZB95" s="276"/>
      <c r="RZC95" s="276"/>
      <c r="RZD95" s="276"/>
      <c r="RZE95" s="276"/>
      <c r="RZF95" s="276"/>
      <c r="RZG95" s="276"/>
      <c r="RZH95" s="276"/>
      <c r="RZI95" s="276"/>
      <c r="RZJ95" s="276"/>
      <c r="RZK95" s="276"/>
      <c r="RZL95" s="276"/>
      <c r="RZM95" s="276"/>
      <c r="RZN95" s="276"/>
      <c r="RZO95" s="276"/>
      <c r="RZP95" s="276"/>
      <c r="RZQ95" s="276"/>
      <c r="RZR95" s="276"/>
      <c r="RZS95" s="276"/>
      <c r="RZT95" s="276"/>
      <c r="RZU95" s="276"/>
      <c r="RZV95" s="276"/>
      <c r="RZW95" s="276"/>
      <c r="RZX95" s="276"/>
      <c r="RZY95" s="276"/>
      <c r="RZZ95" s="276"/>
      <c r="SAA95" s="276"/>
      <c r="SAB95" s="276"/>
      <c r="SAC95" s="276"/>
      <c r="SAD95" s="276"/>
      <c r="SAE95" s="276"/>
      <c r="SAF95" s="276"/>
      <c r="SAG95" s="276"/>
      <c r="SAH95" s="276"/>
      <c r="SAI95" s="276"/>
      <c r="SAJ95" s="276"/>
      <c r="SAK95" s="276"/>
      <c r="SAL95" s="276"/>
      <c r="SAM95" s="276"/>
      <c r="SAN95" s="276"/>
      <c r="SAO95" s="276"/>
      <c r="SAP95" s="276"/>
      <c r="SAQ95" s="276"/>
      <c r="SAR95" s="276"/>
      <c r="SAS95" s="276"/>
      <c r="SAT95" s="276"/>
      <c r="SAU95" s="276"/>
      <c r="SAV95" s="276"/>
      <c r="SAW95" s="276"/>
      <c r="SAX95" s="276"/>
      <c r="SAY95" s="276"/>
      <c r="SAZ95" s="276"/>
      <c r="SBA95" s="276"/>
      <c r="SBB95" s="276"/>
      <c r="SBC95" s="276"/>
      <c r="SBD95" s="276"/>
      <c r="SBE95" s="276"/>
      <c r="SBF95" s="276"/>
      <c r="SBG95" s="276"/>
      <c r="SBH95" s="276"/>
      <c r="SBI95" s="276"/>
      <c r="SBJ95" s="276"/>
      <c r="SBK95" s="276"/>
      <c r="SBL95" s="276"/>
      <c r="SBM95" s="276"/>
      <c r="SBN95" s="276"/>
      <c r="SBO95" s="276"/>
      <c r="SBP95" s="276"/>
      <c r="SBQ95" s="276"/>
      <c r="SBR95" s="276"/>
      <c r="SBS95" s="276"/>
      <c r="SBT95" s="276"/>
      <c r="SBU95" s="276"/>
      <c r="SBV95" s="276"/>
      <c r="SBW95" s="276"/>
      <c r="SBX95" s="276"/>
      <c r="SBY95" s="276"/>
      <c r="SBZ95" s="276"/>
      <c r="SCA95" s="276"/>
      <c r="SCB95" s="276"/>
      <c r="SCC95" s="276"/>
      <c r="SCD95" s="276"/>
      <c r="SCE95" s="276"/>
      <c r="SCF95" s="276"/>
      <c r="SCG95" s="276"/>
      <c r="SCH95" s="276"/>
      <c r="SCI95" s="276"/>
      <c r="SCJ95" s="276"/>
      <c r="SCK95" s="276"/>
      <c r="SCL95" s="276"/>
      <c r="SCM95" s="276"/>
      <c r="SCN95" s="276"/>
      <c r="SCO95" s="276"/>
      <c r="SCP95" s="276"/>
      <c r="SCQ95" s="276"/>
      <c r="SCR95" s="276"/>
      <c r="SCS95" s="276"/>
      <c r="SCT95" s="276"/>
      <c r="SCU95" s="276"/>
      <c r="SCV95" s="276"/>
      <c r="SCW95" s="276"/>
      <c r="SCX95" s="276"/>
      <c r="SCY95" s="276"/>
      <c r="SCZ95" s="276"/>
      <c r="SDA95" s="276"/>
      <c r="SDB95" s="276"/>
      <c r="SDC95" s="276"/>
      <c r="SDD95" s="276"/>
      <c r="SDE95" s="276"/>
      <c r="SDF95" s="276"/>
      <c r="SDG95" s="276"/>
      <c r="SDH95" s="276"/>
      <c r="SDI95" s="276"/>
      <c r="SDJ95" s="276"/>
      <c r="SDK95" s="276"/>
      <c r="SDL95" s="276"/>
      <c r="SDM95" s="276"/>
      <c r="SDN95" s="276"/>
      <c r="SDO95" s="276"/>
      <c r="SDP95" s="276"/>
      <c r="SDQ95" s="276"/>
      <c r="SDR95" s="276"/>
      <c r="SDS95" s="276"/>
      <c r="SDT95" s="276"/>
      <c r="SDU95" s="276"/>
      <c r="SDV95" s="276"/>
      <c r="SDW95" s="276"/>
      <c r="SDX95" s="276"/>
      <c r="SDY95" s="276"/>
      <c r="SDZ95" s="276"/>
      <c r="SEA95" s="276"/>
      <c r="SEB95" s="276"/>
      <c r="SEC95" s="276"/>
      <c r="SED95" s="276"/>
      <c r="SEE95" s="276"/>
      <c r="SEF95" s="276"/>
      <c r="SEG95" s="276"/>
      <c r="SEH95" s="276"/>
      <c r="SEI95" s="276"/>
      <c r="SEJ95" s="276"/>
      <c r="SEK95" s="276"/>
      <c r="SEL95" s="276"/>
      <c r="SEM95" s="276"/>
      <c r="SEN95" s="276"/>
      <c r="SEO95" s="276"/>
      <c r="SEP95" s="276"/>
      <c r="SEQ95" s="276"/>
      <c r="SER95" s="276"/>
      <c r="SES95" s="276"/>
      <c r="SET95" s="276"/>
      <c r="SEU95" s="276"/>
      <c r="SEV95" s="276"/>
      <c r="SEW95" s="276"/>
      <c r="SEX95" s="276"/>
      <c r="SEY95" s="276"/>
      <c r="SEZ95" s="276"/>
      <c r="SFA95" s="276"/>
      <c r="SFB95" s="276"/>
      <c r="SFC95" s="276"/>
      <c r="SFD95" s="276"/>
      <c r="SFE95" s="276"/>
      <c r="SFF95" s="276"/>
      <c r="SFG95" s="276"/>
      <c r="SFH95" s="276"/>
      <c r="SFI95" s="276"/>
      <c r="SFJ95" s="276"/>
      <c r="SFK95" s="276"/>
      <c r="SFL95" s="276"/>
      <c r="SFM95" s="276"/>
      <c r="SFN95" s="276"/>
      <c r="SFO95" s="276"/>
      <c r="SFP95" s="276"/>
      <c r="SFQ95" s="276"/>
      <c r="SFR95" s="276"/>
      <c r="SFS95" s="276"/>
      <c r="SFT95" s="276"/>
      <c r="SFU95" s="276"/>
      <c r="SFV95" s="276"/>
      <c r="SFW95" s="276"/>
      <c r="SFX95" s="276"/>
      <c r="SFY95" s="276"/>
      <c r="SFZ95" s="276"/>
      <c r="SGA95" s="276"/>
      <c r="SGB95" s="276"/>
      <c r="SGC95" s="276"/>
      <c r="SGD95" s="276"/>
      <c r="SGE95" s="276"/>
      <c r="SGF95" s="276"/>
      <c r="SGG95" s="276"/>
      <c r="SGH95" s="276"/>
      <c r="SGI95" s="276"/>
      <c r="SGJ95" s="276"/>
      <c r="SGK95" s="276"/>
      <c r="SGL95" s="276"/>
      <c r="SGM95" s="276"/>
      <c r="SGN95" s="276"/>
      <c r="SGO95" s="276"/>
      <c r="SGP95" s="276"/>
      <c r="SGQ95" s="276"/>
      <c r="SGR95" s="276"/>
      <c r="SGS95" s="276"/>
      <c r="SGT95" s="276"/>
      <c r="SGU95" s="276"/>
      <c r="SGV95" s="276"/>
      <c r="SGW95" s="276"/>
      <c r="SGX95" s="276"/>
      <c r="SGY95" s="276"/>
      <c r="SGZ95" s="276"/>
      <c r="SHA95" s="276"/>
      <c r="SHB95" s="276"/>
      <c r="SHC95" s="276"/>
      <c r="SHD95" s="276"/>
      <c r="SHE95" s="276"/>
      <c r="SHF95" s="276"/>
      <c r="SHG95" s="276"/>
      <c r="SHH95" s="276"/>
      <c r="SHI95" s="276"/>
      <c r="SHJ95" s="276"/>
      <c r="SHK95" s="276"/>
      <c r="SHL95" s="276"/>
      <c r="SHM95" s="276"/>
      <c r="SHN95" s="276"/>
      <c r="SHO95" s="276"/>
      <c r="SHP95" s="276"/>
      <c r="SHQ95" s="276"/>
      <c r="SHR95" s="276"/>
      <c r="SHS95" s="276"/>
      <c r="SHT95" s="276"/>
      <c r="SHU95" s="276"/>
      <c r="SHV95" s="276"/>
      <c r="SHW95" s="276"/>
      <c r="SHX95" s="276"/>
      <c r="SHY95" s="276"/>
      <c r="SHZ95" s="276"/>
      <c r="SIA95" s="276"/>
      <c r="SIB95" s="276"/>
      <c r="SIC95" s="276"/>
      <c r="SID95" s="276"/>
      <c r="SIE95" s="276"/>
      <c r="SIF95" s="276"/>
      <c r="SIG95" s="276"/>
      <c r="SIH95" s="276"/>
      <c r="SII95" s="276"/>
      <c r="SIJ95" s="276"/>
      <c r="SIK95" s="276"/>
      <c r="SIL95" s="276"/>
      <c r="SIM95" s="276"/>
      <c r="SIN95" s="276"/>
      <c r="SIO95" s="276"/>
      <c r="SIP95" s="276"/>
      <c r="SIQ95" s="276"/>
      <c r="SIR95" s="276"/>
      <c r="SIS95" s="276"/>
      <c r="SIT95" s="276"/>
      <c r="SIU95" s="276"/>
      <c r="SIV95" s="276"/>
      <c r="SIW95" s="276"/>
      <c r="SIX95" s="276"/>
      <c r="SIY95" s="276"/>
      <c r="SIZ95" s="276"/>
      <c r="SJA95" s="276"/>
      <c r="SJB95" s="276"/>
      <c r="SJC95" s="276"/>
      <c r="SJD95" s="276"/>
      <c r="SJE95" s="276"/>
      <c r="SJF95" s="276"/>
      <c r="SJG95" s="276"/>
      <c r="SJH95" s="276"/>
      <c r="SJI95" s="276"/>
      <c r="SJJ95" s="276"/>
      <c r="SJK95" s="276"/>
      <c r="SJL95" s="276"/>
      <c r="SJM95" s="276"/>
      <c r="SJN95" s="276"/>
      <c r="SJO95" s="276"/>
      <c r="SJP95" s="276"/>
      <c r="SJQ95" s="276"/>
      <c r="SJR95" s="276"/>
      <c r="SJS95" s="276"/>
      <c r="SJT95" s="276"/>
      <c r="SJU95" s="276"/>
      <c r="SJV95" s="276"/>
      <c r="SJW95" s="276"/>
      <c r="SJX95" s="276"/>
      <c r="SJY95" s="276"/>
      <c r="SJZ95" s="276"/>
      <c r="SKA95" s="276"/>
      <c r="SKB95" s="276"/>
      <c r="SKC95" s="276"/>
      <c r="SKD95" s="276"/>
      <c r="SKE95" s="276"/>
      <c r="SKF95" s="276"/>
      <c r="SKG95" s="276"/>
      <c r="SKH95" s="276"/>
      <c r="SKI95" s="276"/>
      <c r="SKJ95" s="276"/>
      <c r="SKK95" s="276"/>
      <c r="SKL95" s="276"/>
      <c r="SKM95" s="276"/>
      <c r="SKN95" s="276"/>
      <c r="SKO95" s="276"/>
      <c r="SKP95" s="276"/>
      <c r="SKQ95" s="276"/>
      <c r="SKR95" s="276"/>
      <c r="SKS95" s="276"/>
      <c r="SKT95" s="276"/>
      <c r="SKU95" s="276"/>
      <c r="SKV95" s="276"/>
      <c r="SKW95" s="276"/>
      <c r="SKX95" s="276"/>
      <c r="SKY95" s="276"/>
      <c r="SKZ95" s="276"/>
      <c r="SLA95" s="276"/>
      <c r="SLB95" s="276"/>
      <c r="SLC95" s="276"/>
      <c r="SLD95" s="276"/>
      <c r="SLE95" s="276"/>
      <c r="SLF95" s="276"/>
      <c r="SLG95" s="276"/>
      <c r="SLH95" s="276"/>
      <c r="SLI95" s="276"/>
      <c r="SLJ95" s="276"/>
      <c r="SLK95" s="276"/>
      <c r="SLL95" s="276"/>
      <c r="SLM95" s="276"/>
      <c r="SLN95" s="276"/>
      <c r="SLO95" s="276"/>
      <c r="SLP95" s="276"/>
      <c r="SLQ95" s="276"/>
      <c r="SLR95" s="276"/>
      <c r="SLS95" s="276"/>
      <c r="SLT95" s="276"/>
      <c r="SLU95" s="276"/>
      <c r="SLV95" s="276"/>
      <c r="SLW95" s="276"/>
      <c r="SLX95" s="276"/>
      <c r="SLY95" s="276"/>
      <c r="SLZ95" s="276"/>
      <c r="SMA95" s="276"/>
      <c r="SMB95" s="276"/>
      <c r="SMC95" s="276"/>
      <c r="SMD95" s="276"/>
      <c r="SME95" s="276"/>
      <c r="SMF95" s="276"/>
      <c r="SMG95" s="276"/>
      <c r="SMH95" s="276"/>
      <c r="SMI95" s="276"/>
      <c r="SMJ95" s="276"/>
      <c r="SMK95" s="276"/>
      <c r="SML95" s="276"/>
      <c r="SMM95" s="276"/>
      <c r="SMN95" s="276"/>
      <c r="SMO95" s="276"/>
      <c r="SMP95" s="276"/>
      <c r="SMQ95" s="276"/>
      <c r="SMR95" s="276"/>
      <c r="SMS95" s="276"/>
      <c r="SMT95" s="276"/>
      <c r="SMU95" s="276"/>
      <c r="SMV95" s="276"/>
      <c r="SMW95" s="276"/>
      <c r="SMX95" s="276"/>
      <c r="SMY95" s="276"/>
      <c r="SMZ95" s="276"/>
      <c r="SNA95" s="276"/>
      <c r="SNB95" s="276"/>
      <c r="SNC95" s="276"/>
      <c r="SND95" s="276"/>
      <c r="SNE95" s="276"/>
      <c r="SNF95" s="276"/>
      <c r="SNG95" s="276"/>
      <c r="SNH95" s="276"/>
      <c r="SNI95" s="276"/>
      <c r="SNJ95" s="276"/>
      <c r="SNK95" s="276"/>
      <c r="SNL95" s="276"/>
      <c r="SNM95" s="276"/>
      <c r="SNN95" s="276"/>
      <c r="SNO95" s="276"/>
      <c r="SNP95" s="276"/>
      <c r="SNQ95" s="276"/>
      <c r="SNR95" s="276"/>
      <c r="SNS95" s="276"/>
      <c r="SNT95" s="276"/>
      <c r="SNU95" s="276"/>
      <c r="SNV95" s="276"/>
      <c r="SNW95" s="276"/>
      <c r="SNX95" s="276"/>
      <c r="SNY95" s="276"/>
      <c r="SNZ95" s="276"/>
      <c r="SOA95" s="276"/>
      <c r="SOB95" s="276"/>
      <c r="SOC95" s="276"/>
      <c r="SOD95" s="276"/>
      <c r="SOE95" s="276"/>
      <c r="SOF95" s="276"/>
      <c r="SOG95" s="276"/>
      <c r="SOH95" s="276"/>
      <c r="SOI95" s="276"/>
      <c r="SOJ95" s="276"/>
      <c r="SOK95" s="276"/>
      <c r="SOL95" s="276"/>
      <c r="SOM95" s="276"/>
      <c r="SON95" s="276"/>
      <c r="SOO95" s="276"/>
      <c r="SOP95" s="276"/>
      <c r="SOQ95" s="276"/>
      <c r="SOR95" s="276"/>
      <c r="SOS95" s="276"/>
      <c r="SOT95" s="276"/>
      <c r="SOU95" s="276"/>
      <c r="SOV95" s="276"/>
      <c r="SOW95" s="276"/>
      <c r="SOX95" s="276"/>
      <c r="SOY95" s="276"/>
      <c r="SOZ95" s="276"/>
      <c r="SPA95" s="276"/>
      <c r="SPB95" s="276"/>
      <c r="SPC95" s="276"/>
      <c r="SPD95" s="276"/>
      <c r="SPE95" s="276"/>
      <c r="SPF95" s="276"/>
      <c r="SPG95" s="276"/>
      <c r="SPH95" s="276"/>
      <c r="SPI95" s="276"/>
      <c r="SPJ95" s="276"/>
      <c r="SPK95" s="276"/>
      <c r="SPL95" s="276"/>
      <c r="SPM95" s="276"/>
      <c r="SPN95" s="276"/>
      <c r="SPO95" s="276"/>
      <c r="SPP95" s="276"/>
      <c r="SPQ95" s="276"/>
      <c r="SPR95" s="276"/>
      <c r="SPS95" s="276"/>
      <c r="SPT95" s="276"/>
      <c r="SPU95" s="276"/>
      <c r="SPV95" s="276"/>
      <c r="SPW95" s="276"/>
      <c r="SPX95" s="276"/>
      <c r="SPY95" s="276"/>
      <c r="SPZ95" s="276"/>
      <c r="SQA95" s="276"/>
      <c r="SQB95" s="276"/>
      <c r="SQC95" s="276"/>
      <c r="SQD95" s="276"/>
      <c r="SQE95" s="276"/>
      <c r="SQF95" s="276"/>
      <c r="SQG95" s="276"/>
      <c r="SQH95" s="276"/>
      <c r="SQI95" s="276"/>
      <c r="SQJ95" s="276"/>
      <c r="SQK95" s="276"/>
      <c r="SQL95" s="276"/>
      <c r="SQM95" s="276"/>
      <c r="SQN95" s="276"/>
      <c r="SQO95" s="276"/>
      <c r="SQP95" s="276"/>
      <c r="SQQ95" s="276"/>
      <c r="SQR95" s="276"/>
      <c r="SQS95" s="276"/>
      <c r="SQT95" s="276"/>
      <c r="SQU95" s="276"/>
      <c r="SQV95" s="276"/>
      <c r="SQW95" s="276"/>
      <c r="SQX95" s="276"/>
      <c r="SQY95" s="276"/>
      <c r="SQZ95" s="276"/>
      <c r="SRA95" s="276"/>
      <c r="SRB95" s="276"/>
      <c r="SRC95" s="276"/>
      <c r="SRD95" s="276"/>
      <c r="SRE95" s="276"/>
      <c r="SRF95" s="276"/>
      <c r="SRG95" s="276"/>
      <c r="SRH95" s="276"/>
      <c r="SRI95" s="276"/>
      <c r="SRJ95" s="276"/>
      <c r="SRK95" s="276"/>
      <c r="SRL95" s="276"/>
      <c r="SRM95" s="276"/>
      <c r="SRN95" s="276"/>
      <c r="SRO95" s="276"/>
      <c r="SRP95" s="276"/>
      <c r="SRQ95" s="276"/>
      <c r="SRR95" s="276"/>
      <c r="SRS95" s="276"/>
      <c r="SRT95" s="276"/>
      <c r="SRU95" s="276"/>
      <c r="SRV95" s="276"/>
      <c r="SRW95" s="276"/>
      <c r="SRX95" s="276"/>
      <c r="SRY95" s="276"/>
      <c r="SRZ95" s="276"/>
      <c r="SSA95" s="276"/>
      <c r="SSB95" s="276"/>
      <c r="SSC95" s="276"/>
      <c r="SSD95" s="276"/>
      <c r="SSE95" s="276"/>
      <c r="SSF95" s="276"/>
      <c r="SSG95" s="276"/>
      <c r="SSH95" s="276"/>
      <c r="SSI95" s="276"/>
      <c r="SSJ95" s="276"/>
      <c r="SSK95" s="276"/>
      <c r="SSL95" s="276"/>
      <c r="SSM95" s="276"/>
      <c r="SSN95" s="276"/>
      <c r="SSO95" s="276"/>
      <c r="SSP95" s="276"/>
      <c r="SSQ95" s="276"/>
      <c r="SSR95" s="276"/>
      <c r="SSS95" s="276"/>
      <c r="SST95" s="276"/>
      <c r="SSU95" s="276"/>
      <c r="SSV95" s="276"/>
      <c r="SSW95" s="276"/>
      <c r="SSX95" s="276"/>
      <c r="SSY95" s="276"/>
      <c r="SSZ95" s="276"/>
      <c r="STA95" s="276"/>
      <c r="STB95" s="276"/>
      <c r="STC95" s="276"/>
      <c r="STD95" s="276"/>
      <c r="STE95" s="276"/>
      <c r="STF95" s="276"/>
      <c r="STG95" s="276"/>
      <c r="STH95" s="276"/>
      <c r="STI95" s="276"/>
      <c r="STJ95" s="276"/>
      <c r="STK95" s="276"/>
      <c r="STL95" s="276"/>
      <c r="STM95" s="276"/>
      <c r="STN95" s="276"/>
      <c r="STO95" s="276"/>
      <c r="STP95" s="276"/>
      <c r="STQ95" s="276"/>
      <c r="STR95" s="276"/>
      <c r="STS95" s="276"/>
      <c r="STT95" s="276"/>
      <c r="STU95" s="276"/>
      <c r="STV95" s="276"/>
      <c r="STW95" s="276"/>
      <c r="STX95" s="276"/>
      <c r="STY95" s="276"/>
      <c r="STZ95" s="276"/>
      <c r="SUA95" s="276"/>
      <c r="SUB95" s="276"/>
      <c r="SUC95" s="276"/>
      <c r="SUD95" s="276"/>
      <c r="SUE95" s="276"/>
      <c r="SUF95" s="276"/>
      <c r="SUG95" s="276"/>
      <c r="SUH95" s="276"/>
      <c r="SUI95" s="276"/>
      <c r="SUJ95" s="276"/>
      <c r="SUK95" s="276"/>
      <c r="SUL95" s="276"/>
      <c r="SUM95" s="276"/>
      <c r="SUN95" s="276"/>
      <c r="SUO95" s="276"/>
      <c r="SUP95" s="276"/>
      <c r="SUQ95" s="276"/>
      <c r="SUR95" s="276"/>
      <c r="SUS95" s="276"/>
      <c r="SUT95" s="276"/>
      <c r="SUU95" s="276"/>
      <c r="SUV95" s="276"/>
      <c r="SUW95" s="276"/>
      <c r="SUX95" s="276"/>
      <c r="SUY95" s="276"/>
      <c r="SUZ95" s="276"/>
      <c r="SVA95" s="276"/>
      <c r="SVB95" s="276"/>
      <c r="SVC95" s="276"/>
      <c r="SVD95" s="276"/>
      <c r="SVE95" s="276"/>
      <c r="SVF95" s="276"/>
      <c r="SVG95" s="276"/>
      <c r="SVH95" s="276"/>
      <c r="SVI95" s="276"/>
      <c r="SVJ95" s="276"/>
      <c r="SVK95" s="276"/>
      <c r="SVL95" s="276"/>
      <c r="SVM95" s="276"/>
      <c r="SVN95" s="276"/>
      <c r="SVO95" s="276"/>
      <c r="SVP95" s="276"/>
      <c r="SVQ95" s="276"/>
      <c r="SVR95" s="276"/>
      <c r="SVS95" s="276"/>
      <c r="SVT95" s="276"/>
      <c r="SVU95" s="276"/>
      <c r="SVV95" s="276"/>
      <c r="SVW95" s="276"/>
      <c r="SVX95" s="276"/>
      <c r="SVY95" s="276"/>
      <c r="SVZ95" s="276"/>
      <c r="SWA95" s="276"/>
      <c r="SWB95" s="276"/>
      <c r="SWC95" s="276"/>
      <c r="SWD95" s="276"/>
      <c r="SWE95" s="276"/>
      <c r="SWF95" s="276"/>
      <c r="SWG95" s="276"/>
      <c r="SWH95" s="276"/>
      <c r="SWI95" s="276"/>
      <c r="SWJ95" s="276"/>
      <c r="SWK95" s="276"/>
      <c r="SWL95" s="276"/>
      <c r="SWM95" s="276"/>
      <c r="SWN95" s="276"/>
      <c r="SWO95" s="276"/>
      <c r="SWP95" s="276"/>
      <c r="SWQ95" s="276"/>
      <c r="SWR95" s="276"/>
      <c r="SWS95" s="276"/>
      <c r="SWT95" s="276"/>
      <c r="SWU95" s="276"/>
      <c r="SWV95" s="276"/>
      <c r="SWW95" s="276"/>
      <c r="SWX95" s="276"/>
      <c r="SWY95" s="276"/>
      <c r="SWZ95" s="276"/>
      <c r="SXA95" s="276"/>
      <c r="SXB95" s="276"/>
      <c r="SXC95" s="276"/>
      <c r="SXD95" s="276"/>
      <c r="SXE95" s="276"/>
      <c r="SXF95" s="276"/>
      <c r="SXG95" s="276"/>
      <c r="SXH95" s="276"/>
      <c r="SXI95" s="276"/>
      <c r="SXJ95" s="276"/>
      <c r="SXK95" s="276"/>
      <c r="SXL95" s="276"/>
      <c r="SXM95" s="276"/>
      <c r="SXN95" s="276"/>
      <c r="SXO95" s="276"/>
      <c r="SXP95" s="276"/>
      <c r="SXQ95" s="276"/>
      <c r="SXR95" s="276"/>
      <c r="SXS95" s="276"/>
      <c r="SXT95" s="276"/>
      <c r="SXU95" s="276"/>
      <c r="SXV95" s="276"/>
      <c r="SXW95" s="276"/>
      <c r="SXX95" s="276"/>
      <c r="SXY95" s="276"/>
      <c r="SXZ95" s="276"/>
      <c r="SYA95" s="276"/>
      <c r="SYB95" s="276"/>
      <c r="SYC95" s="276"/>
      <c r="SYD95" s="276"/>
      <c r="SYE95" s="276"/>
      <c r="SYF95" s="276"/>
      <c r="SYG95" s="276"/>
      <c r="SYH95" s="276"/>
      <c r="SYI95" s="276"/>
      <c r="SYJ95" s="276"/>
      <c r="SYK95" s="276"/>
      <c r="SYL95" s="276"/>
      <c r="SYM95" s="276"/>
      <c r="SYN95" s="276"/>
      <c r="SYO95" s="276"/>
      <c r="SYP95" s="276"/>
      <c r="SYQ95" s="276"/>
      <c r="SYR95" s="276"/>
      <c r="SYS95" s="276"/>
      <c r="SYT95" s="276"/>
      <c r="SYU95" s="276"/>
      <c r="SYV95" s="276"/>
      <c r="SYW95" s="276"/>
      <c r="SYX95" s="276"/>
      <c r="SYY95" s="276"/>
      <c r="SYZ95" s="276"/>
      <c r="SZA95" s="276"/>
      <c r="SZB95" s="276"/>
      <c r="SZC95" s="276"/>
      <c r="SZD95" s="276"/>
      <c r="SZE95" s="276"/>
      <c r="SZF95" s="276"/>
      <c r="SZG95" s="276"/>
      <c r="SZH95" s="276"/>
      <c r="SZI95" s="276"/>
      <c r="SZJ95" s="276"/>
      <c r="SZK95" s="276"/>
      <c r="SZL95" s="276"/>
      <c r="SZM95" s="276"/>
      <c r="SZN95" s="276"/>
      <c r="SZO95" s="276"/>
      <c r="SZP95" s="276"/>
      <c r="SZQ95" s="276"/>
      <c r="SZR95" s="276"/>
      <c r="SZS95" s="276"/>
      <c r="SZT95" s="276"/>
      <c r="SZU95" s="276"/>
      <c r="SZV95" s="276"/>
      <c r="SZW95" s="276"/>
      <c r="SZX95" s="276"/>
      <c r="SZY95" s="276"/>
      <c r="SZZ95" s="276"/>
      <c r="TAA95" s="276"/>
      <c r="TAB95" s="276"/>
      <c r="TAC95" s="276"/>
      <c r="TAD95" s="276"/>
      <c r="TAE95" s="276"/>
      <c r="TAF95" s="276"/>
      <c r="TAG95" s="276"/>
      <c r="TAH95" s="276"/>
      <c r="TAI95" s="276"/>
      <c r="TAJ95" s="276"/>
      <c r="TAK95" s="276"/>
      <c r="TAL95" s="276"/>
      <c r="TAM95" s="276"/>
      <c r="TAN95" s="276"/>
      <c r="TAO95" s="276"/>
      <c r="TAP95" s="276"/>
      <c r="TAQ95" s="276"/>
      <c r="TAR95" s="276"/>
      <c r="TAS95" s="276"/>
      <c r="TAT95" s="276"/>
      <c r="TAU95" s="276"/>
      <c r="TAV95" s="276"/>
      <c r="TAW95" s="276"/>
      <c r="TAX95" s="276"/>
      <c r="TAY95" s="276"/>
      <c r="TAZ95" s="276"/>
      <c r="TBA95" s="276"/>
      <c r="TBB95" s="276"/>
      <c r="TBC95" s="276"/>
      <c r="TBD95" s="276"/>
      <c r="TBE95" s="276"/>
      <c r="TBF95" s="276"/>
      <c r="TBG95" s="276"/>
      <c r="TBH95" s="276"/>
      <c r="TBI95" s="276"/>
      <c r="TBJ95" s="276"/>
      <c r="TBK95" s="276"/>
      <c r="TBL95" s="276"/>
      <c r="TBM95" s="276"/>
      <c r="TBN95" s="276"/>
      <c r="TBO95" s="276"/>
      <c r="TBP95" s="276"/>
      <c r="TBQ95" s="276"/>
      <c r="TBR95" s="276"/>
      <c r="TBS95" s="276"/>
      <c r="TBT95" s="276"/>
      <c r="TBU95" s="276"/>
      <c r="TBV95" s="276"/>
      <c r="TBW95" s="276"/>
      <c r="TBX95" s="276"/>
      <c r="TBY95" s="276"/>
      <c r="TBZ95" s="276"/>
      <c r="TCA95" s="276"/>
      <c r="TCB95" s="276"/>
      <c r="TCC95" s="276"/>
      <c r="TCD95" s="276"/>
      <c r="TCE95" s="276"/>
      <c r="TCF95" s="276"/>
      <c r="TCG95" s="276"/>
      <c r="TCH95" s="276"/>
      <c r="TCI95" s="276"/>
      <c r="TCJ95" s="276"/>
      <c r="TCK95" s="276"/>
      <c r="TCL95" s="276"/>
      <c r="TCM95" s="276"/>
      <c r="TCN95" s="276"/>
      <c r="TCO95" s="276"/>
      <c r="TCP95" s="276"/>
      <c r="TCQ95" s="276"/>
      <c r="TCR95" s="276"/>
      <c r="TCS95" s="276"/>
      <c r="TCT95" s="276"/>
      <c r="TCU95" s="276"/>
      <c r="TCV95" s="276"/>
      <c r="TCW95" s="276"/>
      <c r="TCX95" s="276"/>
      <c r="TCY95" s="276"/>
      <c r="TCZ95" s="276"/>
      <c r="TDA95" s="276"/>
      <c r="TDB95" s="276"/>
      <c r="TDC95" s="276"/>
      <c r="TDD95" s="276"/>
      <c r="TDE95" s="276"/>
      <c r="TDF95" s="276"/>
      <c r="TDG95" s="276"/>
      <c r="TDH95" s="276"/>
      <c r="TDI95" s="276"/>
      <c r="TDJ95" s="276"/>
      <c r="TDK95" s="276"/>
      <c r="TDL95" s="276"/>
      <c r="TDM95" s="276"/>
      <c r="TDN95" s="276"/>
      <c r="TDO95" s="276"/>
      <c r="TDP95" s="276"/>
      <c r="TDQ95" s="276"/>
      <c r="TDR95" s="276"/>
      <c r="TDS95" s="276"/>
      <c r="TDT95" s="276"/>
      <c r="TDU95" s="276"/>
      <c r="TDV95" s="276"/>
      <c r="TDW95" s="276"/>
      <c r="TDX95" s="276"/>
      <c r="TDY95" s="276"/>
      <c r="TDZ95" s="276"/>
      <c r="TEA95" s="276"/>
      <c r="TEB95" s="276"/>
      <c r="TEC95" s="276"/>
      <c r="TED95" s="276"/>
      <c r="TEE95" s="276"/>
      <c r="TEF95" s="276"/>
      <c r="TEG95" s="276"/>
      <c r="TEH95" s="276"/>
      <c r="TEI95" s="276"/>
      <c r="TEJ95" s="276"/>
      <c r="TEK95" s="276"/>
      <c r="TEL95" s="276"/>
      <c r="TEM95" s="276"/>
      <c r="TEN95" s="276"/>
      <c r="TEO95" s="276"/>
      <c r="TEP95" s="276"/>
      <c r="TEQ95" s="276"/>
      <c r="TER95" s="276"/>
      <c r="TES95" s="276"/>
      <c r="TET95" s="276"/>
      <c r="TEU95" s="276"/>
      <c r="TEV95" s="276"/>
      <c r="TEW95" s="276"/>
      <c r="TEX95" s="276"/>
      <c r="TEY95" s="276"/>
      <c r="TEZ95" s="276"/>
      <c r="TFA95" s="276"/>
      <c r="TFB95" s="276"/>
      <c r="TFC95" s="276"/>
      <c r="TFD95" s="276"/>
      <c r="TFE95" s="276"/>
      <c r="TFF95" s="276"/>
      <c r="TFG95" s="276"/>
      <c r="TFH95" s="276"/>
      <c r="TFI95" s="276"/>
      <c r="TFJ95" s="276"/>
      <c r="TFK95" s="276"/>
      <c r="TFL95" s="276"/>
      <c r="TFM95" s="276"/>
      <c r="TFN95" s="276"/>
      <c r="TFO95" s="276"/>
      <c r="TFP95" s="276"/>
      <c r="TFQ95" s="276"/>
      <c r="TFR95" s="276"/>
      <c r="TFS95" s="276"/>
      <c r="TFT95" s="276"/>
      <c r="TFU95" s="276"/>
      <c r="TFV95" s="276"/>
      <c r="TFW95" s="276"/>
      <c r="TFX95" s="276"/>
      <c r="TFY95" s="276"/>
      <c r="TFZ95" s="276"/>
      <c r="TGA95" s="276"/>
      <c r="TGB95" s="276"/>
      <c r="TGC95" s="276"/>
      <c r="TGD95" s="276"/>
      <c r="TGE95" s="276"/>
      <c r="TGF95" s="276"/>
      <c r="TGG95" s="276"/>
      <c r="TGH95" s="276"/>
      <c r="TGI95" s="276"/>
      <c r="TGJ95" s="276"/>
      <c r="TGK95" s="276"/>
      <c r="TGL95" s="276"/>
      <c r="TGM95" s="276"/>
      <c r="TGN95" s="276"/>
      <c r="TGO95" s="276"/>
      <c r="TGP95" s="276"/>
      <c r="TGQ95" s="276"/>
      <c r="TGR95" s="276"/>
      <c r="TGS95" s="276"/>
      <c r="TGT95" s="276"/>
      <c r="TGU95" s="276"/>
      <c r="TGV95" s="276"/>
      <c r="TGW95" s="276"/>
      <c r="TGX95" s="276"/>
      <c r="TGY95" s="276"/>
      <c r="TGZ95" s="276"/>
      <c r="THA95" s="276"/>
      <c r="THB95" s="276"/>
      <c r="THC95" s="276"/>
      <c r="THD95" s="276"/>
      <c r="THE95" s="276"/>
      <c r="THF95" s="276"/>
      <c r="THG95" s="276"/>
      <c r="THH95" s="276"/>
      <c r="THI95" s="276"/>
      <c r="THJ95" s="276"/>
      <c r="THK95" s="276"/>
      <c r="THL95" s="276"/>
      <c r="THM95" s="276"/>
      <c r="THN95" s="276"/>
      <c r="THO95" s="276"/>
      <c r="THP95" s="276"/>
      <c r="THQ95" s="276"/>
      <c r="THR95" s="276"/>
      <c r="THS95" s="276"/>
      <c r="THT95" s="276"/>
      <c r="THU95" s="276"/>
      <c r="THV95" s="276"/>
      <c r="THW95" s="276"/>
      <c r="THX95" s="276"/>
      <c r="THY95" s="276"/>
      <c r="THZ95" s="276"/>
      <c r="TIA95" s="276"/>
      <c r="TIB95" s="276"/>
      <c r="TIC95" s="276"/>
      <c r="TID95" s="276"/>
      <c r="TIE95" s="276"/>
      <c r="TIF95" s="276"/>
      <c r="TIG95" s="276"/>
      <c r="TIH95" s="276"/>
      <c r="TII95" s="276"/>
      <c r="TIJ95" s="276"/>
      <c r="TIK95" s="276"/>
      <c r="TIL95" s="276"/>
      <c r="TIM95" s="276"/>
      <c r="TIN95" s="276"/>
      <c r="TIO95" s="276"/>
      <c r="TIP95" s="276"/>
      <c r="TIQ95" s="276"/>
      <c r="TIR95" s="276"/>
      <c r="TIS95" s="276"/>
      <c r="TIT95" s="276"/>
      <c r="TIU95" s="276"/>
      <c r="TIV95" s="276"/>
      <c r="TIW95" s="276"/>
      <c r="TIX95" s="276"/>
      <c r="TIY95" s="276"/>
      <c r="TIZ95" s="276"/>
      <c r="TJA95" s="276"/>
      <c r="TJB95" s="276"/>
      <c r="TJC95" s="276"/>
      <c r="TJD95" s="276"/>
      <c r="TJE95" s="276"/>
      <c r="TJF95" s="276"/>
      <c r="TJG95" s="276"/>
      <c r="TJH95" s="276"/>
      <c r="TJI95" s="276"/>
      <c r="TJJ95" s="276"/>
      <c r="TJK95" s="276"/>
      <c r="TJL95" s="276"/>
      <c r="TJM95" s="276"/>
      <c r="TJN95" s="276"/>
      <c r="TJO95" s="276"/>
      <c r="TJP95" s="276"/>
      <c r="TJQ95" s="276"/>
      <c r="TJR95" s="276"/>
      <c r="TJS95" s="276"/>
      <c r="TJT95" s="276"/>
      <c r="TJU95" s="276"/>
      <c r="TJV95" s="276"/>
      <c r="TJW95" s="276"/>
      <c r="TJX95" s="276"/>
      <c r="TJY95" s="276"/>
      <c r="TJZ95" s="276"/>
      <c r="TKA95" s="276"/>
      <c r="TKB95" s="276"/>
      <c r="TKC95" s="276"/>
      <c r="TKD95" s="276"/>
      <c r="TKE95" s="276"/>
      <c r="TKF95" s="276"/>
      <c r="TKG95" s="276"/>
      <c r="TKH95" s="276"/>
      <c r="TKI95" s="276"/>
      <c r="TKJ95" s="276"/>
      <c r="TKK95" s="276"/>
      <c r="TKL95" s="276"/>
      <c r="TKM95" s="276"/>
      <c r="TKN95" s="276"/>
      <c r="TKO95" s="276"/>
      <c r="TKP95" s="276"/>
      <c r="TKQ95" s="276"/>
      <c r="TKR95" s="276"/>
      <c r="TKS95" s="276"/>
      <c r="TKT95" s="276"/>
      <c r="TKU95" s="276"/>
      <c r="TKV95" s="276"/>
      <c r="TKW95" s="276"/>
      <c r="TKX95" s="276"/>
      <c r="TKY95" s="276"/>
      <c r="TKZ95" s="276"/>
      <c r="TLA95" s="276"/>
      <c r="TLB95" s="276"/>
      <c r="TLC95" s="276"/>
      <c r="TLD95" s="276"/>
      <c r="TLE95" s="276"/>
      <c r="TLF95" s="276"/>
      <c r="TLG95" s="276"/>
      <c r="TLH95" s="276"/>
      <c r="TLI95" s="276"/>
      <c r="TLJ95" s="276"/>
      <c r="TLK95" s="276"/>
      <c r="TLL95" s="276"/>
      <c r="TLM95" s="276"/>
      <c r="TLN95" s="276"/>
      <c r="TLO95" s="276"/>
      <c r="TLP95" s="276"/>
      <c r="TLQ95" s="276"/>
      <c r="TLR95" s="276"/>
      <c r="TLS95" s="276"/>
      <c r="TLT95" s="276"/>
      <c r="TLU95" s="276"/>
      <c r="TLV95" s="276"/>
      <c r="TLW95" s="276"/>
      <c r="TLX95" s="276"/>
      <c r="TLY95" s="276"/>
      <c r="TLZ95" s="276"/>
      <c r="TMA95" s="276"/>
      <c r="TMB95" s="276"/>
      <c r="TMC95" s="276"/>
      <c r="TMD95" s="276"/>
      <c r="TME95" s="276"/>
      <c r="TMF95" s="276"/>
      <c r="TMG95" s="276"/>
      <c r="TMH95" s="276"/>
      <c r="TMI95" s="276"/>
      <c r="TMJ95" s="276"/>
      <c r="TMK95" s="276"/>
      <c r="TML95" s="276"/>
      <c r="TMM95" s="276"/>
      <c r="TMN95" s="276"/>
      <c r="TMO95" s="276"/>
      <c r="TMP95" s="276"/>
      <c r="TMQ95" s="276"/>
      <c r="TMR95" s="276"/>
      <c r="TMS95" s="276"/>
      <c r="TMT95" s="276"/>
      <c r="TMU95" s="276"/>
      <c r="TMV95" s="276"/>
      <c r="TMW95" s="276"/>
      <c r="TMX95" s="276"/>
      <c r="TMY95" s="276"/>
      <c r="TMZ95" s="276"/>
      <c r="TNA95" s="276"/>
      <c r="TNB95" s="276"/>
      <c r="TNC95" s="276"/>
      <c r="TND95" s="276"/>
      <c r="TNE95" s="276"/>
      <c r="TNF95" s="276"/>
      <c r="TNG95" s="276"/>
      <c r="TNH95" s="276"/>
      <c r="TNI95" s="276"/>
      <c r="TNJ95" s="276"/>
      <c r="TNK95" s="276"/>
      <c r="TNL95" s="276"/>
      <c r="TNM95" s="276"/>
      <c r="TNN95" s="276"/>
      <c r="TNO95" s="276"/>
      <c r="TNP95" s="276"/>
      <c r="TNQ95" s="276"/>
      <c r="TNR95" s="276"/>
      <c r="TNS95" s="276"/>
      <c r="TNT95" s="276"/>
      <c r="TNU95" s="276"/>
      <c r="TNV95" s="276"/>
      <c r="TNW95" s="276"/>
      <c r="TNX95" s="276"/>
      <c r="TNY95" s="276"/>
      <c r="TNZ95" s="276"/>
      <c r="TOA95" s="276"/>
      <c r="TOB95" s="276"/>
      <c r="TOC95" s="276"/>
      <c r="TOD95" s="276"/>
      <c r="TOE95" s="276"/>
      <c r="TOF95" s="276"/>
      <c r="TOG95" s="276"/>
      <c r="TOH95" s="276"/>
      <c r="TOI95" s="276"/>
      <c r="TOJ95" s="276"/>
      <c r="TOK95" s="276"/>
      <c r="TOL95" s="276"/>
      <c r="TOM95" s="276"/>
      <c r="TON95" s="276"/>
      <c r="TOO95" s="276"/>
      <c r="TOP95" s="276"/>
      <c r="TOQ95" s="276"/>
      <c r="TOR95" s="276"/>
      <c r="TOS95" s="276"/>
      <c r="TOT95" s="276"/>
      <c r="TOU95" s="276"/>
      <c r="TOV95" s="276"/>
      <c r="TOW95" s="276"/>
      <c r="TOX95" s="276"/>
      <c r="TOY95" s="276"/>
      <c r="TOZ95" s="276"/>
      <c r="TPA95" s="276"/>
      <c r="TPB95" s="276"/>
      <c r="TPC95" s="276"/>
      <c r="TPD95" s="276"/>
      <c r="TPE95" s="276"/>
      <c r="TPF95" s="276"/>
      <c r="TPG95" s="276"/>
      <c r="TPH95" s="276"/>
      <c r="TPI95" s="276"/>
      <c r="TPJ95" s="276"/>
      <c r="TPK95" s="276"/>
      <c r="TPL95" s="276"/>
      <c r="TPM95" s="276"/>
      <c r="TPN95" s="276"/>
      <c r="TPO95" s="276"/>
      <c r="TPP95" s="276"/>
      <c r="TPQ95" s="276"/>
      <c r="TPR95" s="276"/>
      <c r="TPS95" s="276"/>
      <c r="TPT95" s="276"/>
      <c r="TPU95" s="276"/>
      <c r="TPV95" s="276"/>
      <c r="TPW95" s="276"/>
      <c r="TPX95" s="276"/>
      <c r="TPY95" s="276"/>
      <c r="TPZ95" s="276"/>
      <c r="TQA95" s="276"/>
      <c r="TQB95" s="276"/>
      <c r="TQC95" s="276"/>
      <c r="TQD95" s="276"/>
      <c r="TQE95" s="276"/>
      <c r="TQF95" s="276"/>
      <c r="TQG95" s="276"/>
      <c r="TQH95" s="276"/>
      <c r="TQI95" s="276"/>
      <c r="TQJ95" s="276"/>
      <c r="TQK95" s="276"/>
      <c r="TQL95" s="276"/>
      <c r="TQM95" s="276"/>
      <c r="TQN95" s="276"/>
      <c r="TQO95" s="276"/>
      <c r="TQP95" s="276"/>
      <c r="TQQ95" s="276"/>
      <c r="TQR95" s="276"/>
      <c r="TQS95" s="276"/>
      <c r="TQT95" s="276"/>
      <c r="TQU95" s="276"/>
      <c r="TQV95" s="276"/>
      <c r="TQW95" s="276"/>
      <c r="TQX95" s="276"/>
      <c r="TQY95" s="276"/>
      <c r="TQZ95" s="276"/>
      <c r="TRA95" s="276"/>
      <c r="TRB95" s="276"/>
      <c r="TRC95" s="276"/>
      <c r="TRD95" s="276"/>
      <c r="TRE95" s="276"/>
      <c r="TRF95" s="276"/>
      <c r="TRG95" s="276"/>
      <c r="TRH95" s="276"/>
      <c r="TRI95" s="276"/>
      <c r="TRJ95" s="276"/>
      <c r="TRK95" s="276"/>
      <c r="TRL95" s="276"/>
      <c r="TRM95" s="276"/>
      <c r="TRN95" s="276"/>
      <c r="TRO95" s="276"/>
      <c r="TRP95" s="276"/>
      <c r="TRQ95" s="276"/>
      <c r="TRR95" s="276"/>
      <c r="TRS95" s="276"/>
      <c r="TRT95" s="276"/>
      <c r="TRU95" s="276"/>
      <c r="TRV95" s="276"/>
      <c r="TRW95" s="276"/>
      <c r="TRX95" s="276"/>
      <c r="TRY95" s="276"/>
      <c r="TRZ95" s="276"/>
      <c r="TSA95" s="276"/>
      <c r="TSB95" s="276"/>
      <c r="TSC95" s="276"/>
      <c r="TSD95" s="276"/>
      <c r="TSE95" s="276"/>
      <c r="TSF95" s="276"/>
      <c r="TSG95" s="276"/>
      <c r="TSH95" s="276"/>
      <c r="TSI95" s="276"/>
      <c r="TSJ95" s="276"/>
      <c r="TSK95" s="276"/>
      <c r="TSL95" s="276"/>
      <c r="TSM95" s="276"/>
      <c r="TSN95" s="276"/>
      <c r="TSO95" s="276"/>
      <c r="TSP95" s="276"/>
      <c r="TSQ95" s="276"/>
      <c r="TSR95" s="276"/>
      <c r="TSS95" s="276"/>
      <c r="TST95" s="276"/>
      <c r="TSU95" s="276"/>
      <c r="TSV95" s="276"/>
      <c r="TSW95" s="276"/>
      <c r="TSX95" s="276"/>
      <c r="TSY95" s="276"/>
      <c r="TSZ95" s="276"/>
      <c r="TTA95" s="276"/>
      <c r="TTB95" s="276"/>
      <c r="TTC95" s="276"/>
      <c r="TTD95" s="276"/>
      <c r="TTE95" s="276"/>
      <c r="TTF95" s="276"/>
      <c r="TTG95" s="276"/>
      <c r="TTH95" s="276"/>
      <c r="TTI95" s="276"/>
      <c r="TTJ95" s="276"/>
      <c r="TTK95" s="276"/>
      <c r="TTL95" s="276"/>
      <c r="TTM95" s="276"/>
      <c r="TTN95" s="276"/>
      <c r="TTO95" s="276"/>
      <c r="TTP95" s="276"/>
      <c r="TTQ95" s="276"/>
      <c r="TTR95" s="276"/>
      <c r="TTS95" s="276"/>
      <c r="TTT95" s="276"/>
      <c r="TTU95" s="276"/>
      <c r="TTV95" s="276"/>
      <c r="TTW95" s="276"/>
      <c r="TTX95" s="276"/>
      <c r="TTY95" s="276"/>
      <c r="TTZ95" s="276"/>
      <c r="TUA95" s="276"/>
      <c r="TUB95" s="276"/>
      <c r="TUC95" s="276"/>
      <c r="TUD95" s="276"/>
      <c r="TUE95" s="276"/>
      <c r="TUF95" s="276"/>
      <c r="TUG95" s="276"/>
      <c r="TUH95" s="276"/>
      <c r="TUI95" s="276"/>
      <c r="TUJ95" s="276"/>
      <c r="TUK95" s="276"/>
      <c r="TUL95" s="276"/>
      <c r="TUM95" s="276"/>
      <c r="TUN95" s="276"/>
      <c r="TUO95" s="276"/>
      <c r="TUP95" s="276"/>
      <c r="TUQ95" s="276"/>
      <c r="TUR95" s="276"/>
      <c r="TUS95" s="276"/>
      <c r="TUT95" s="276"/>
      <c r="TUU95" s="276"/>
      <c r="TUV95" s="276"/>
      <c r="TUW95" s="276"/>
      <c r="TUX95" s="276"/>
      <c r="TUY95" s="276"/>
      <c r="TUZ95" s="276"/>
      <c r="TVA95" s="276"/>
      <c r="TVB95" s="276"/>
      <c r="TVC95" s="276"/>
      <c r="TVD95" s="276"/>
      <c r="TVE95" s="276"/>
      <c r="TVF95" s="276"/>
      <c r="TVG95" s="276"/>
      <c r="TVH95" s="276"/>
      <c r="TVI95" s="276"/>
      <c r="TVJ95" s="276"/>
      <c r="TVK95" s="276"/>
      <c r="TVL95" s="276"/>
      <c r="TVM95" s="276"/>
      <c r="TVN95" s="276"/>
      <c r="TVO95" s="276"/>
      <c r="TVP95" s="276"/>
      <c r="TVQ95" s="276"/>
      <c r="TVR95" s="276"/>
      <c r="TVS95" s="276"/>
      <c r="TVT95" s="276"/>
      <c r="TVU95" s="276"/>
      <c r="TVV95" s="276"/>
      <c r="TVW95" s="276"/>
      <c r="TVX95" s="276"/>
      <c r="TVY95" s="276"/>
      <c r="TVZ95" s="276"/>
      <c r="TWA95" s="276"/>
      <c r="TWB95" s="276"/>
      <c r="TWC95" s="276"/>
      <c r="TWD95" s="276"/>
      <c r="TWE95" s="276"/>
      <c r="TWF95" s="276"/>
      <c r="TWG95" s="276"/>
      <c r="TWH95" s="276"/>
      <c r="TWI95" s="276"/>
      <c r="TWJ95" s="276"/>
      <c r="TWK95" s="276"/>
      <c r="TWL95" s="276"/>
      <c r="TWM95" s="276"/>
      <c r="TWN95" s="276"/>
      <c r="TWO95" s="276"/>
      <c r="TWP95" s="276"/>
      <c r="TWQ95" s="276"/>
      <c r="TWR95" s="276"/>
      <c r="TWS95" s="276"/>
      <c r="TWT95" s="276"/>
      <c r="TWU95" s="276"/>
      <c r="TWV95" s="276"/>
      <c r="TWW95" s="276"/>
      <c r="TWX95" s="276"/>
      <c r="TWY95" s="276"/>
      <c r="TWZ95" s="276"/>
      <c r="TXA95" s="276"/>
      <c r="TXB95" s="276"/>
      <c r="TXC95" s="276"/>
      <c r="TXD95" s="276"/>
      <c r="TXE95" s="276"/>
      <c r="TXF95" s="276"/>
      <c r="TXG95" s="276"/>
      <c r="TXH95" s="276"/>
      <c r="TXI95" s="276"/>
      <c r="TXJ95" s="276"/>
      <c r="TXK95" s="276"/>
      <c r="TXL95" s="276"/>
      <c r="TXM95" s="276"/>
      <c r="TXN95" s="276"/>
      <c r="TXO95" s="276"/>
      <c r="TXP95" s="276"/>
      <c r="TXQ95" s="276"/>
      <c r="TXR95" s="276"/>
      <c r="TXS95" s="276"/>
      <c r="TXT95" s="276"/>
      <c r="TXU95" s="276"/>
      <c r="TXV95" s="276"/>
      <c r="TXW95" s="276"/>
      <c r="TXX95" s="276"/>
      <c r="TXY95" s="276"/>
      <c r="TXZ95" s="276"/>
      <c r="TYA95" s="276"/>
      <c r="TYB95" s="276"/>
      <c r="TYC95" s="276"/>
      <c r="TYD95" s="276"/>
      <c r="TYE95" s="276"/>
      <c r="TYF95" s="276"/>
      <c r="TYG95" s="276"/>
      <c r="TYH95" s="276"/>
      <c r="TYI95" s="276"/>
      <c r="TYJ95" s="276"/>
      <c r="TYK95" s="276"/>
      <c r="TYL95" s="276"/>
      <c r="TYM95" s="276"/>
      <c r="TYN95" s="276"/>
      <c r="TYO95" s="276"/>
      <c r="TYP95" s="276"/>
      <c r="TYQ95" s="276"/>
      <c r="TYR95" s="276"/>
      <c r="TYS95" s="276"/>
      <c r="TYT95" s="276"/>
      <c r="TYU95" s="276"/>
      <c r="TYV95" s="276"/>
      <c r="TYW95" s="276"/>
      <c r="TYX95" s="276"/>
      <c r="TYY95" s="276"/>
      <c r="TYZ95" s="276"/>
      <c r="TZA95" s="276"/>
      <c r="TZB95" s="276"/>
      <c r="TZC95" s="276"/>
      <c r="TZD95" s="276"/>
      <c r="TZE95" s="276"/>
      <c r="TZF95" s="276"/>
      <c r="TZG95" s="276"/>
      <c r="TZH95" s="276"/>
      <c r="TZI95" s="276"/>
      <c r="TZJ95" s="276"/>
      <c r="TZK95" s="276"/>
      <c r="TZL95" s="276"/>
      <c r="TZM95" s="276"/>
      <c r="TZN95" s="276"/>
      <c r="TZO95" s="276"/>
      <c r="TZP95" s="276"/>
      <c r="TZQ95" s="276"/>
      <c r="TZR95" s="276"/>
      <c r="TZS95" s="276"/>
      <c r="TZT95" s="276"/>
      <c r="TZU95" s="276"/>
      <c r="TZV95" s="276"/>
      <c r="TZW95" s="276"/>
      <c r="TZX95" s="276"/>
      <c r="TZY95" s="276"/>
      <c r="TZZ95" s="276"/>
      <c r="UAA95" s="276"/>
      <c r="UAB95" s="276"/>
      <c r="UAC95" s="276"/>
      <c r="UAD95" s="276"/>
      <c r="UAE95" s="276"/>
      <c r="UAF95" s="276"/>
      <c r="UAG95" s="276"/>
      <c r="UAH95" s="276"/>
      <c r="UAI95" s="276"/>
      <c r="UAJ95" s="276"/>
      <c r="UAK95" s="276"/>
      <c r="UAL95" s="276"/>
      <c r="UAM95" s="276"/>
      <c r="UAN95" s="276"/>
      <c r="UAO95" s="276"/>
      <c r="UAP95" s="276"/>
      <c r="UAQ95" s="276"/>
      <c r="UAR95" s="276"/>
      <c r="UAS95" s="276"/>
      <c r="UAT95" s="276"/>
      <c r="UAU95" s="276"/>
      <c r="UAV95" s="276"/>
      <c r="UAW95" s="276"/>
      <c r="UAX95" s="276"/>
      <c r="UAY95" s="276"/>
      <c r="UAZ95" s="276"/>
      <c r="UBA95" s="276"/>
      <c r="UBB95" s="276"/>
      <c r="UBC95" s="276"/>
      <c r="UBD95" s="276"/>
      <c r="UBE95" s="276"/>
      <c r="UBF95" s="276"/>
      <c r="UBG95" s="276"/>
      <c r="UBH95" s="276"/>
      <c r="UBI95" s="276"/>
      <c r="UBJ95" s="276"/>
      <c r="UBK95" s="276"/>
      <c r="UBL95" s="276"/>
      <c r="UBM95" s="276"/>
      <c r="UBN95" s="276"/>
      <c r="UBO95" s="276"/>
      <c r="UBP95" s="276"/>
      <c r="UBQ95" s="276"/>
      <c r="UBR95" s="276"/>
      <c r="UBS95" s="276"/>
      <c r="UBT95" s="276"/>
      <c r="UBU95" s="276"/>
      <c r="UBV95" s="276"/>
      <c r="UBW95" s="276"/>
      <c r="UBX95" s="276"/>
      <c r="UBY95" s="276"/>
      <c r="UBZ95" s="276"/>
      <c r="UCA95" s="276"/>
      <c r="UCB95" s="276"/>
      <c r="UCC95" s="276"/>
      <c r="UCD95" s="276"/>
      <c r="UCE95" s="276"/>
      <c r="UCF95" s="276"/>
      <c r="UCG95" s="276"/>
      <c r="UCH95" s="276"/>
      <c r="UCI95" s="276"/>
      <c r="UCJ95" s="276"/>
      <c r="UCK95" s="276"/>
      <c r="UCL95" s="276"/>
      <c r="UCM95" s="276"/>
      <c r="UCN95" s="276"/>
      <c r="UCO95" s="276"/>
      <c r="UCP95" s="276"/>
      <c r="UCQ95" s="276"/>
      <c r="UCR95" s="276"/>
      <c r="UCS95" s="276"/>
      <c r="UCT95" s="276"/>
      <c r="UCU95" s="276"/>
      <c r="UCV95" s="276"/>
      <c r="UCW95" s="276"/>
      <c r="UCX95" s="276"/>
      <c r="UCY95" s="276"/>
      <c r="UCZ95" s="276"/>
      <c r="UDA95" s="276"/>
      <c r="UDB95" s="276"/>
      <c r="UDC95" s="276"/>
      <c r="UDD95" s="276"/>
      <c r="UDE95" s="276"/>
      <c r="UDF95" s="276"/>
      <c r="UDG95" s="276"/>
      <c r="UDH95" s="276"/>
      <c r="UDI95" s="276"/>
      <c r="UDJ95" s="276"/>
      <c r="UDK95" s="276"/>
      <c r="UDL95" s="276"/>
      <c r="UDM95" s="276"/>
      <c r="UDN95" s="276"/>
      <c r="UDO95" s="276"/>
      <c r="UDP95" s="276"/>
      <c r="UDQ95" s="276"/>
      <c r="UDR95" s="276"/>
      <c r="UDS95" s="276"/>
      <c r="UDT95" s="276"/>
      <c r="UDU95" s="276"/>
      <c r="UDV95" s="276"/>
      <c r="UDW95" s="276"/>
      <c r="UDX95" s="276"/>
      <c r="UDY95" s="276"/>
      <c r="UDZ95" s="276"/>
      <c r="UEA95" s="276"/>
      <c r="UEB95" s="276"/>
      <c r="UEC95" s="276"/>
      <c r="UED95" s="276"/>
      <c r="UEE95" s="276"/>
      <c r="UEF95" s="276"/>
      <c r="UEG95" s="276"/>
      <c r="UEH95" s="276"/>
      <c r="UEI95" s="276"/>
      <c r="UEJ95" s="276"/>
      <c r="UEK95" s="276"/>
      <c r="UEL95" s="276"/>
      <c r="UEM95" s="276"/>
      <c r="UEN95" s="276"/>
      <c r="UEO95" s="276"/>
      <c r="UEP95" s="276"/>
      <c r="UEQ95" s="276"/>
      <c r="UER95" s="276"/>
      <c r="UES95" s="276"/>
      <c r="UET95" s="276"/>
      <c r="UEU95" s="276"/>
      <c r="UEV95" s="276"/>
      <c r="UEW95" s="276"/>
      <c r="UEX95" s="276"/>
      <c r="UEY95" s="276"/>
      <c r="UEZ95" s="276"/>
      <c r="UFA95" s="276"/>
      <c r="UFB95" s="276"/>
      <c r="UFC95" s="276"/>
      <c r="UFD95" s="276"/>
      <c r="UFE95" s="276"/>
      <c r="UFF95" s="276"/>
      <c r="UFG95" s="276"/>
      <c r="UFH95" s="276"/>
      <c r="UFI95" s="276"/>
      <c r="UFJ95" s="276"/>
      <c r="UFK95" s="276"/>
      <c r="UFL95" s="276"/>
      <c r="UFM95" s="276"/>
      <c r="UFN95" s="276"/>
      <c r="UFO95" s="276"/>
      <c r="UFP95" s="276"/>
      <c r="UFQ95" s="276"/>
      <c r="UFR95" s="276"/>
      <c r="UFS95" s="276"/>
      <c r="UFT95" s="276"/>
      <c r="UFU95" s="276"/>
      <c r="UFV95" s="276"/>
      <c r="UFW95" s="276"/>
      <c r="UFX95" s="276"/>
      <c r="UFY95" s="276"/>
      <c r="UFZ95" s="276"/>
      <c r="UGA95" s="276"/>
      <c r="UGB95" s="276"/>
      <c r="UGC95" s="276"/>
      <c r="UGD95" s="276"/>
      <c r="UGE95" s="276"/>
      <c r="UGF95" s="276"/>
      <c r="UGG95" s="276"/>
      <c r="UGH95" s="276"/>
      <c r="UGI95" s="276"/>
      <c r="UGJ95" s="276"/>
      <c r="UGK95" s="276"/>
      <c r="UGL95" s="276"/>
      <c r="UGM95" s="276"/>
      <c r="UGN95" s="276"/>
      <c r="UGO95" s="276"/>
      <c r="UGP95" s="276"/>
      <c r="UGQ95" s="276"/>
      <c r="UGR95" s="276"/>
      <c r="UGS95" s="276"/>
      <c r="UGT95" s="276"/>
      <c r="UGU95" s="276"/>
      <c r="UGV95" s="276"/>
      <c r="UGW95" s="276"/>
      <c r="UGX95" s="276"/>
      <c r="UGY95" s="276"/>
      <c r="UGZ95" s="276"/>
      <c r="UHA95" s="276"/>
      <c r="UHB95" s="276"/>
      <c r="UHC95" s="276"/>
      <c r="UHD95" s="276"/>
      <c r="UHE95" s="276"/>
      <c r="UHF95" s="276"/>
      <c r="UHG95" s="276"/>
      <c r="UHH95" s="276"/>
      <c r="UHI95" s="276"/>
      <c r="UHJ95" s="276"/>
      <c r="UHK95" s="276"/>
      <c r="UHL95" s="276"/>
      <c r="UHM95" s="276"/>
      <c r="UHN95" s="276"/>
      <c r="UHO95" s="276"/>
      <c r="UHP95" s="276"/>
      <c r="UHQ95" s="276"/>
      <c r="UHR95" s="276"/>
      <c r="UHS95" s="276"/>
      <c r="UHT95" s="276"/>
      <c r="UHU95" s="276"/>
      <c r="UHV95" s="276"/>
      <c r="UHW95" s="276"/>
      <c r="UHX95" s="276"/>
      <c r="UHY95" s="276"/>
      <c r="UHZ95" s="276"/>
      <c r="UIA95" s="276"/>
      <c r="UIB95" s="276"/>
      <c r="UIC95" s="276"/>
      <c r="UID95" s="276"/>
      <c r="UIE95" s="276"/>
      <c r="UIF95" s="276"/>
      <c r="UIG95" s="276"/>
      <c r="UIH95" s="276"/>
      <c r="UII95" s="276"/>
      <c r="UIJ95" s="276"/>
      <c r="UIK95" s="276"/>
      <c r="UIL95" s="276"/>
      <c r="UIM95" s="276"/>
      <c r="UIN95" s="276"/>
      <c r="UIO95" s="276"/>
      <c r="UIP95" s="276"/>
      <c r="UIQ95" s="276"/>
      <c r="UIR95" s="276"/>
      <c r="UIS95" s="276"/>
      <c r="UIT95" s="276"/>
      <c r="UIU95" s="276"/>
      <c r="UIV95" s="276"/>
      <c r="UIW95" s="276"/>
      <c r="UIX95" s="276"/>
      <c r="UIY95" s="276"/>
      <c r="UIZ95" s="276"/>
      <c r="UJA95" s="276"/>
      <c r="UJB95" s="276"/>
      <c r="UJC95" s="276"/>
      <c r="UJD95" s="276"/>
      <c r="UJE95" s="276"/>
      <c r="UJF95" s="276"/>
      <c r="UJG95" s="276"/>
      <c r="UJH95" s="276"/>
      <c r="UJI95" s="276"/>
      <c r="UJJ95" s="276"/>
      <c r="UJK95" s="276"/>
      <c r="UJL95" s="276"/>
      <c r="UJM95" s="276"/>
      <c r="UJN95" s="276"/>
      <c r="UJO95" s="276"/>
      <c r="UJP95" s="276"/>
      <c r="UJQ95" s="276"/>
      <c r="UJR95" s="276"/>
      <c r="UJS95" s="276"/>
      <c r="UJT95" s="276"/>
      <c r="UJU95" s="276"/>
      <c r="UJV95" s="276"/>
      <c r="UJW95" s="276"/>
      <c r="UJX95" s="276"/>
      <c r="UJY95" s="276"/>
      <c r="UJZ95" s="276"/>
      <c r="UKA95" s="276"/>
      <c r="UKB95" s="276"/>
      <c r="UKC95" s="276"/>
      <c r="UKD95" s="276"/>
      <c r="UKE95" s="276"/>
      <c r="UKF95" s="276"/>
      <c r="UKG95" s="276"/>
      <c r="UKH95" s="276"/>
      <c r="UKI95" s="276"/>
      <c r="UKJ95" s="276"/>
      <c r="UKK95" s="276"/>
      <c r="UKL95" s="276"/>
      <c r="UKM95" s="276"/>
      <c r="UKN95" s="276"/>
      <c r="UKO95" s="276"/>
      <c r="UKP95" s="276"/>
      <c r="UKQ95" s="276"/>
      <c r="UKR95" s="276"/>
      <c r="UKS95" s="276"/>
      <c r="UKT95" s="276"/>
      <c r="UKU95" s="276"/>
      <c r="UKV95" s="276"/>
      <c r="UKW95" s="276"/>
      <c r="UKX95" s="276"/>
      <c r="UKY95" s="276"/>
      <c r="UKZ95" s="276"/>
      <c r="ULA95" s="276"/>
      <c r="ULB95" s="276"/>
      <c r="ULC95" s="276"/>
      <c r="ULD95" s="276"/>
      <c r="ULE95" s="276"/>
      <c r="ULF95" s="276"/>
      <c r="ULG95" s="276"/>
      <c r="ULH95" s="276"/>
      <c r="ULI95" s="276"/>
      <c r="ULJ95" s="276"/>
      <c r="ULK95" s="276"/>
      <c r="ULL95" s="276"/>
      <c r="ULM95" s="276"/>
      <c r="ULN95" s="276"/>
      <c r="ULO95" s="276"/>
      <c r="ULP95" s="276"/>
      <c r="ULQ95" s="276"/>
      <c r="ULR95" s="276"/>
      <c r="ULS95" s="276"/>
      <c r="ULT95" s="276"/>
      <c r="ULU95" s="276"/>
      <c r="ULV95" s="276"/>
      <c r="ULW95" s="276"/>
      <c r="ULX95" s="276"/>
      <c r="ULY95" s="276"/>
      <c r="ULZ95" s="276"/>
      <c r="UMA95" s="276"/>
      <c r="UMB95" s="276"/>
      <c r="UMC95" s="276"/>
      <c r="UMD95" s="276"/>
      <c r="UME95" s="276"/>
      <c r="UMF95" s="276"/>
      <c r="UMG95" s="276"/>
      <c r="UMH95" s="276"/>
      <c r="UMI95" s="276"/>
      <c r="UMJ95" s="276"/>
      <c r="UMK95" s="276"/>
      <c r="UML95" s="276"/>
      <c r="UMM95" s="276"/>
      <c r="UMN95" s="276"/>
      <c r="UMO95" s="276"/>
      <c r="UMP95" s="276"/>
      <c r="UMQ95" s="276"/>
      <c r="UMR95" s="276"/>
      <c r="UMS95" s="276"/>
      <c r="UMT95" s="276"/>
      <c r="UMU95" s="276"/>
      <c r="UMV95" s="276"/>
      <c r="UMW95" s="276"/>
      <c r="UMX95" s="276"/>
      <c r="UMY95" s="276"/>
      <c r="UMZ95" s="276"/>
      <c r="UNA95" s="276"/>
      <c r="UNB95" s="276"/>
      <c r="UNC95" s="276"/>
      <c r="UND95" s="276"/>
      <c r="UNE95" s="276"/>
      <c r="UNF95" s="276"/>
      <c r="UNG95" s="276"/>
      <c r="UNH95" s="276"/>
      <c r="UNI95" s="276"/>
      <c r="UNJ95" s="276"/>
      <c r="UNK95" s="276"/>
      <c r="UNL95" s="276"/>
      <c r="UNM95" s="276"/>
      <c r="UNN95" s="276"/>
      <c r="UNO95" s="276"/>
      <c r="UNP95" s="276"/>
      <c r="UNQ95" s="276"/>
      <c r="UNR95" s="276"/>
      <c r="UNS95" s="276"/>
      <c r="UNT95" s="276"/>
      <c r="UNU95" s="276"/>
      <c r="UNV95" s="276"/>
      <c r="UNW95" s="276"/>
      <c r="UNX95" s="276"/>
      <c r="UNY95" s="276"/>
      <c r="UNZ95" s="276"/>
      <c r="UOA95" s="276"/>
      <c r="UOB95" s="276"/>
      <c r="UOC95" s="276"/>
      <c r="UOD95" s="276"/>
      <c r="UOE95" s="276"/>
      <c r="UOF95" s="276"/>
      <c r="UOG95" s="276"/>
      <c r="UOH95" s="276"/>
      <c r="UOI95" s="276"/>
      <c r="UOJ95" s="276"/>
      <c r="UOK95" s="276"/>
      <c r="UOL95" s="276"/>
      <c r="UOM95" s="276"/>
      <c r="UON95" s="276"/>
      <c r="UOO95" s="276"/>
      <c r="UOP95" s="276"/>
      <c r="UOQ95" s="276"/>
      <c r="UOR95" s="276"/>
      <c r="UOS95" s="276"/>
      <c r="UOT95" s="276"/>
      <c r="UOU95" s="276"/>
      <c r="UOV95" s="276"/>
      <c r="UOW95" s="276"/>
      <c r="UOX95" s="276"/>
      <c r="UOY95" s="276"/>
      <c r="UOZ95" s="276"/>
      <c r="UPA95" s="276"/>
      <c r="UPB95" s="276"/>
      <c r="UPC95" s="276"/>
      <c r="UPD95" s="276"/>
      <c r="UPE95" s="276"/>
      <c r="UPF95" s="276"/>
      <c r="UPG95" s="276"/>
      <c r="UPH95" s="276"/>
      <c r="UPI95" s="276"/>
      <c r="UPJ95" s="276"/>
      <c r="UPK95" s="276"/>
      <c r="UPL95" s="276"/>
      <c r="UPM95" s="276"/>
      <c r="UPN95" s="276"/>
      <c r="UPO95" s="276"/>
      <c r="UPP95" s="276"/>
      <c r="UPQ95" s="276"/>
      <c r="UPR95" s="276"/>
      <c r="UPS95" s="276"/>
      <c r="UPT95" s="276"/>
      <c r="UPU95" s="276"/>
      <c r="UPV95" s="276"/>
      <c r="UPW95" s="276"/>
      <c r="UPX95" s="276"/>
      <c r="UPY95" s="276"/>
      <c r="UPZ95" s="276"/>
      <c r="UQA95" s="276"/>
      <c r="UQB95" s="276"/>
      <c r="UQC95" s="276"/>
      <c r="UQD95" s="276"/>
      <c r="UQE95" s="276"/>
      <c r="UQF95" s="276"/>
      <c r="UQG95" s="276"/>
      <c r="UQH95" s="276"/>
      <c r="UQI95" s="276"/>
      <c r="UQJ95" s="276"/>
      <c r="UQK95" s="276"/>
      <c r="UQL95" s="276"/>
      <c r="UQM95" s="276"/>
      <c r="UQN95" s="276"/>
      <c r="UQO95" s="276"/>
      <c r="UQP95" s="276"/>
      <c r="UQQ95" s="276"/>
      <c r="UQR95" s="276"/>
      <c r="UQS95" s="276"/>
      <c r="UQT95" s="276"/>
      <c r="UQU95" s="276"/>
      <c r="UQV95" s="276"/>
      <c r="UQW95" s="276"/>
      <c r="UQX95" s="276"/>
      <c r="UQY95" s="276"/>
      <c r="UQZ95" s="276"/>
      <c r="URA95" s="276"/>
      <c r="URB95" s="276"/>
      <c r="URC95" s="276"/>
      <c r="URD95" s="276"/>
      <c r="URE95" s="276"/>
      <c r="URF95" s="276"/>
      <c r="URG95" s="276"/>
      <c r="URH95" s="276"/>
      <c r="URI95" s="276"/>
      <c r="URJ95" s="276"/>
      <c r="URK95" s="276"/>
      <c r="URL95" s="276"/>
      <c r="URM95" s="276"/>
      <c r="URN95" s="276"/>
      <c r="URO95" s="276"/>
      <c r="URP95" s="276"/>
      <c r="URQ95" s="276"/>
      <c r="URR95" s="276"/>
      <c r="URS95" s="276"/>
      <c r="URT95" s="276"/>
      <c r="URU95" s="276"/>
      <c r="URV95" s="276"/>
      <c r="URW95" s="276"/>
      <c r="URX95" s="276"/>
      <c r="URY95" s="276"/>
      <c r="URZ95" s="276"/>
      <c r="USA95" s="276"/>
      <c r="USB95" s="276"/>
      <c r="USC95" s="276"/>
      <c r="USD95" s="276"/>
      <c r="USE95" s="276"/>
      <c r="USF95" s="276"/>
      <c r="USG95" s="276"/>
      <c r="USH95" s="276"/>
      <c r="USI95" s="276"/>
      <c r="USJ95" s="276"/>
      <c r="USK95" s="276"/>
      <c r="USL95" s="276"/>
      <c r="USM95" s="276"/>
      <c r="USN95" s="276"/>
      <c r="USO95" s="276"/>
      <c r="USP95" s="276"/>
      <c r="USQ95" s="276"/>
      <c r="USR95" s="276"/>
      <c r="USS95" s="276"/>
      <c r="UST95" s="276"/>
      <c r="USU95" s="276"/>
      <c r="USV95" s="276"/>
      <c r="USW95" s="276"/>
      <c r="USX95" s="276"/>
      <c r="USY95" s="276"/>
      <c r="USZ95" s="276"/>
      <c r="UTA95" s="276"/>
      <c r="UTB95" s="276"/>
      <c r="UTC95" s="276"/>
      <c r="UTD95" s="276"/>
      <c r="UTE95" s="276"/>
      <c r="UTF95" s="276"/>
      <c r="UTG95" s="276"/>
      <c r="UTH95" s="276"/>
      <c r="UTI95" s="276"/>
      <c r="UTJ95" s="276"/>
      <c r="UTK95" s="276"/>
      <c r="UTL95" s="276"/>
      <c r="UTM95" s="276"/>
      <c r="UTN95" s="276"/>
      <c r="UTO95" s="276"/>
      <c r="UTP95" s="276"/>
      <c r="UTQ95" s="276"/>
      <c r="UTR95" s="276"/>
      <c r="UTS95" s="276"/>
      <c r="UTT95" s="276"/>
      <c r="UTU95" s="276"/>
      <c r="UTV95" s="276"/>
      <c r="UTW95" s="276"/>
      <c r="UTX95" s="276"/>
      <c r="UTY95" s="276"/>
      <c r="UTZ95" s="276"/>
      <c r="UUA95" s="276"/>
      <c r="UUB95" s="276"/>
      <c r="UUC95" s="276"/>
      <c r="UUD95" s="276"/>
      <c r="UUE95" s="276"/>
      <c r="UUF95" s="276"/>
      <c r="UUG95" s="276"/>
      <c r="UUH95" s="276"/>
      <c r="UUI95" s="276"/>
      <c r="UUJ95" s="276"/>
      <c r="UUK95" s="276"/>
      <c r="UUL95" s="276"/>
      <c r="UUM95" s="276"/>
      <c r="UUN95" s="276"/>
      <c r="UUO95" s="276"/>
      <c r="UUP95" s="276"/>
      <c r="UUQ95" s="276"/>
      <c r="UUR95" s="276"/>
      <c r="UUS95" s="276"/>
      <c r="UUT95" s="276"/>
      <c r="UUU95" s="276"/>
      <c r="UUV95" s="276"/>
      <c r="UUW95" s="276"/>
      <c r="UUX95" s="276"/>
      <c r="UUY95" s="276"/>
      <c r="UUZ95" s="276"/>
      <c r="UVA95" s="276"/>
      <c r="UVB95" s="276"/>
      <c r="UVC95" s="276"/>
      <c r="UVD95" s="276"/>
      <c r="UVE95" s="276"/>
      <c r="UVF95" s="276"/>
      <c r="UVG95" s="276"/>
      <c r="UVH95" s="276"/>
      <c r="UVI95" s="276"/>
      <c r="UVJ95" s="276"/>
      <c r="UVK95" s="276"/>
      <c r="UVL95" s="276"/>
      <c r="UVM95" s="276"/>
      <c r="UVN95" s="276"/>
      <c r="UVO95" s="276"/>
      <c r="UVP95" s="276"/>
      <c r="UVQ95" s="276"/>
      <c r="UVR95" s="276"/>
      <c r="UVS95" s="276"/>
      <c r="UVT95" s="276"/>
      <c r="UVU95" s="276"/>
      <c r="UVV95" s="276"/>
      <c r="UVW95" s="276"/>
      <c r="UVX95" s="276"/>
      <c r="UVY95" s="276"/>
      <c r="UVZ95" s="276"/>
      <c r="UWA95" s="276"/>
      <c r="UWB95" s="276"/>
      <c r="UWC95" s="276"/>
      <c r="UWD95" s="276"/>
      <c r="UWE95" s="276"/>
      <c r="UWF95" s="276"/>
      <c r="UWG95" s="276"/>
      <c r="UWH95" s="276"/>
      <c r="UWI95" s="276"/>
      <c r="UWJ95" s="276"/>
      <c r="UWK95" s="276"/>
      <c r="UWL95" s="276"/>
      <c r="UWM95" s="276"/>
      <c r="UWN95" s="276"/>
      <c r="UWO95" s="276"/>
      <c r="UWP95" s="276"/>
      <c r="UWQ95" s="276"/>
      <c r="UWR95" s="276"/>
      <c r="UWS95" s="276"/>
      <c r="UWT95" s="276"/>
      <c r="UWU95" s="276"/>
      <c r="UWV95" s="276"/>
      <c r="UWW95" s="276"/>
      <c r="UWX95" s="276"/>
      <c r="UWY95" s="276"/>
      <c r="UWZ95" s="276"/>
      <c r="UXA95" s="276"/>
      <c r="UXB95" s="276"/>
      <c r="UXC95" s="276"/>
      <c r="UXD95" s="276"/>
      <c r="UXE95" s="276"/>
      <c r="UXF95" s="276"/>
      <c r="UXG95" s="276"/>
      <c r="UXH95" s="276"/>
      <c r="UXI95" s="276"/>
      <c r="UXJ95" s="276"/>
      <c r="UXK95" s="276"/>
      <c r="UXL95" s="276"/>
      <c r="UXM95" s="276"/>
      <c r="UXN95" s="276"/>
      <c r="UXO95" s="276"/>
      <c r="UXP95" s="276"/>
      <c r="UXQ95" s="276"/>
      <c r="UXR95" s="276"/>
      <c r="UXS95" s="276"/>
      <c r="UXT95" s="276"/>
      <c r="UXU95" s="276"/>
      <c r="UXV95" s="276"/>
      <c r="UXW95" s="276"/>
      <c r="UXX95" s="276"/>
      <c r="UXY95" s="276"/>
      <c r="UXZ95" s="276"/>
      <c r="UYA95" s="276"/>
      <c r="UYB95" s="276"/>
      <c r="UYC95" s="276"/>
      <c r="UYD95" s="276"/>
      <c r="UYE95" s="276"/>
      <c r="UYF95" s="276"/>
      <c r="UYG95" s="276"/>
      <c r="UYH95" s="276"/>
      <c r="UYI95" s="276"/>
      <c r="UYJ95" s="276"/>
      <c r="UYK95" s="276"/>
      <c r="UYL95" s="276"/>
      <c r="UYM95" s="276"/>
      <c r="UYN95" s="276"/>
      <c r="UYO95" s="276"/>
      <c r="UYP95" s="276"/>
      <c r="UYQ95" s="276"/>
      <c r="UYR95" s="276"/>
      <c r="UYS95" s="276"/>
      <c r="UYT95" s="276"/>
      <c r="UYU95" s="276"/>
      <c r="UYV95" s="276"/>
      <c r="UYW95" s="276"/>
      <c r="UYX95" s="276"/>
      <c r="UYY95" s="276"/>
      <c r="UYZ95" s="276"/>
      <c r="UZA95" s="276"/>
      <c r="UZB95" s="276"/>
      <c r="UZC95" s="276"/>
      <c r="UZD95" s="276"/>
      <c r="UZE95" s="276"/>
      <c r="UZF95" s="276"/>
      <c r="UZG95" s="276"/>
      <c r="UZH95" s="276"/>
      <c r="UZI95" s="276"/>
      <c r="UZJ95" s="276"/>
      <c r="UZK95" s="276"/>
      <c r="UZL95" s="276"/>
      <c r="UZM95" s="276"/>
      <c r="UZN95" s="276"/>
      <c r="UZO95" s="276"/>
      <c r="UZP95" s="276"/>
      <c r="UZQ95" s="276"/>
      <c r="UZR95" s="276"/>
      <c r="UZS95" s="276"/>
      <c r="UZT95" s="276"/>
      <c r="UZU95" s="276"/>
      <c r="UZV95" s="276"/>
      <c r="UZW95" s="276"/>
      <c r="UZX95" s="276"/>
      <c r="UZY95" s="276"/>
      <c r="UZZ95" s="276"/>
      <c r="VAA95" s="276"/>
      <c r="VAB95" s="276"/>
      <c r="VAC95" s="276"/>
      <c r="VAD95" s="276"/>
      <c r="VAE95" s="276"/>
      <c r="VAF95" s="276"/>
      <c r="VAG95" s="276"/>
      <c r="VAH95" s="276"/>
      <c r="VAI95" s="276"/>
      <c r="VAJ95" s="276"/>
      <c r="VAK95" s="276"/>
      <c r="VAL95" s="276"/>
      <c r="VAM95" s="276"/>
      <c r="VAN95" s="276"/>
      <c r="VAO95" s="276"/>
      <c r="VAP95" s="276"/>
      <c r="VAQ95" s="276"/>
      <c r="VAR95" s="276"/>
      <c r="VAS95" s="276"/>
      <c r="VAT95" s="276"/>
      <c r="VAU95" s="276"/>
      <c r="VAV95" s="276"/>
      <c r="VAW95" s="276"/>
      <c r="VAX95" s="276"/>
      <c r="VAY95" s="276"/>
      <c r="VAZ95" s="276"/>
      <c r="VBA95" s="276"/>
      <c r="VBB95" s="276"/>
      <c r="VBC95" s="276"/>
      <c r="VBD95" s="276"/>
      <c r="VBE95" s="276"/>
      <c r="VBF95" s="276"/>
      <c r="VBG95" s="276"/>
      <c r="VBH95" s="276"/>
      <c r="VBI95" s="276"/>
      <c r="VBJ95" s="276"/>
      <c r="VBK95" s="276"/>
      <c r="VBL95" s="276"/>
      <c r="VBM95" s="276"/>
      <c r="VBN95" s="276"/>
      <c r="VBO95" s="276"/>
      <c r="VBP95" s="276"/>
      <c r="VBQ95" s="276"/>
      <c r="VBR95" s="276"/>
      <c r="VBS95" s="276"/>
      <c r="VBT95" s="276"/>
      <c r="VBU95" s="276"/>
      <c r="VBV95" s="276"/>
      <c r="VBW95" s="276"/>
      <c r="VBX95" s="276"/>
      <c r="VBY95" s="276"/>
      <c r="VBZ95" s="276"/>
      <c r="VCA95" s="276"/>
      <c r="VCB95" s="276"/>
      <c r="VCC95" s="276"/>
      <c r="VCD95" s="276"/>
      <c r="VCE95" s="276"/>
      <c r="VCF95" s="276"/>
      <c r="VCG95" s="276"/>
      <c r="VCH95" s="276"/>
      <c r="VCI95" s="276"/>
      <c r="VCJ95" s="276"/>
      <c r="VCK95" s="276"/>
      <c r="VCL95" s="276"/>
      <c r="VCM95" s="276"/>
      <c r="VCN95" s="276"/>
      <c r="VCO95" s="276"/>
      <c r="VCP95" s="276"/>
      <c r="VCQ95" s="276"/>
      <c r="VCR95" s="276"/>
      <c r="VCS95" s="276"/>
      <c r="VCT95" s="276"/>
      <c r="VCU95" s="276"/>
      <c r="VCV95" s="276"/>
      <c r="VCW95" s="276"/>
      <c r="VCX95" s="276"/>
      <c r="VCY95" s="276"/>
      <c r="VCZ95" s="276"/>
      <c r="VDA95" s="276"/>
      <c r="VDB95" s="276"/>
      <c r="VDC95" s="276"/>
      <c r="VDD95" s="276"/>
      <c r="VDE95" s="276"/>
      <c r="VDF95" s="276"/>
      <c r="VDG95" s="276"/>
      <c r="VDH95" s="276"/>
      <c r="VDI95" s="276"/>
      <c r="VDJ95" s="276"/>
      <c r="VDK95" s="276"/>
      <c r="VDL95" s="276"/>
      <c r="VDM95" s="276"/>
      <c r="VDN95" s="276"/>
      <c r="VDO95" s="276"/>
      <c r="VDP95" s="276"/>
      <c r="VDQ95" s="276"/>
      <c r="VDR95" s="276"/>
      <c r="VDS95" s="276"/>
      <c r="VDT95" s="276"/>
      <c r="VDU95" s="276"/>
      <c r="VDV95" s="276"/>
      <c r="VDW95" s="276"/>
      <c r="VDX95" s="276"/>
      <c r="VDY95" s="276"/>
      <c r="VDZ95" s="276"/>
      <c r="VEA95" s="276"/>
      <c r="VEB95" s="276"/>
      <c r="VEC95" s="276"/>
      <c r="VED95" s="276"/>
      <c r="VEE95" s="276"/>
      <c r="VEF95" s="276"/>
      <c r="VEG95" s="276"/>
      <c r="VEH95" s="276"/>
      <c r="VEI95" s="276"/>
      <c r="VEJ95" s="276"/>
      <c r="VEK95" s="276"/>
      <c r="VEL95" s="276"/>
      <c r="VEM95" s="276"/>
      <c r="VEN95" s="276"/>
      <c r="VEO95" s="276"/>
      <c r="VEP95" s="276"/>
      <c r="VEQ95" s="276"/>
      <c r="VER95" s="276"/>
      <c r="VES95" s="276"/>
      <c r="VET95" s="276"/>
      <c r="VEU95" s="276"/>
      <c r="VEV95" s="276"/>
      <c r="VEW95" s="276"/>
      <c r="VEX95" s="276"/>
      <c r="VEY95" s="276"/>
      <c r="VEZ95" s="276"/>
      <c r="VFA95" s="276"/>
      <c r="VFB95" s="276"/>
      <c r="VFC95" s="276"/>
      <c r="VFD95" s="276"/>
      <c r="VFE95" s="276"/>
      <c r="VFF95" s="276"/>
      <c r="VFG95" s="276"/>
      <c r="VFH95" s="276"/>
      <c r="VFI95" s="276"/>
      <c r="VFJ95" s="276"/>
      <c r="VFK95" s="276"/>
      <c r="VFL95" s="276"/>
      <c r="VFM95" s="276"/>
      <c r="VFN95" s="276"/>
      <c r="VFO95" s="276"/>
      <c r="VFP95" s="276"/>
      <c r="VFQ95" s="276"/>
      <c r="VFR95" s="276"/>
      <c r="VFS95" s="276"/>
      <c r="VFT95" s="276"/>
      <c r="VFU95" s="276"/>
      <c r="VFV95" s="276"/>
      <c r="VFW95" s="276"/>
      <c r="VFX95" s="276"/>
      <c r="VFY95" s="276"/>
      <c r="VFZ95" s="276"/>
      <c r="VGA95" s="276"/>
      <c r="VGB95" s="276"/>
      <c r="VGC95" s="276"/>
      <c r="VGD95" s="276"/>
      <c r="VGE95" s="276"/>
      <c r="VGF95" s="276"/>
      <c r="VGG95" s="276"/>
      <c r="VGH95" s="276"/>
      <c r="VGI95" s="276"/>
      <c r="VGJ95" s="276"/>
      <c r="VGK95" s="276"/>
      <c r="VGL95" s="276"/>
      <c r="VGM95" s="276"/>
      <c r="VGN95" s="276"/>
      <c r="VGO95" s="276"/>
      <c r="VGP95" s="276"/>
      <c r="VGQ95" s="276"/>
      <c r="VGR95" s="276"/>
      <c r="VGS95" s="276"/>
      <c r="VGT95" s="276"/>
      <c r="VGU95" s="276"/>
      <c r="VGV95" s="276"/>
      <c r="VGW95" s="276"/>
      <c r="VGX95" s="276"/>
      <c r="VGY95" s="276"/>
      <c r="VGZ95" s="276"/>
      <c r="VHA95" s="276"/>
      <c r="VHB95" s="276"/>
      <c r="VHC95" s="276"/>
      <c r="VHD95" s="276"/>
      <c r="VHE95" s="276"/>
      <c r="VHF95" s="276"/>
      <c r="VHG95" s="276"/>
      <c r="VHH95" s="276"/>
      <c r="VHI95" s="276"/>
      <c r="VHJ95" s="276"/>
      <c r="VHK95" s="276"/>
      <c r="VHL95" s="276"/>
      <c r="VHM95" s="276"/>
      <c r="VHN95" s="276"/>
      <c r="VHO95" s="276"/>
      <c r="VHP95" s="276"/>
      <c r="VHQ95" s="276"/>
      <c r="VHR95" s="276"/>
      <c r="VHS95" s="276"/>
      <c r="VHT95" s="276"/>
      <c r="VHU95" s="276"/>
      <c r="VHV95" s="276"/>
      <c r="VHW95" s="276"/>
      <c r="VHX95" s="276"/>
      <c r="VHY95" s="276"/>
      <c r="VHZ95" s="276"/>
      <c r="VIA95" s="276"/>
      <c r="VIB95" s="276"/>
      <c r="VIC95" s="276"/>
      <c r="VID95" s="276"/>
      <c r="VIE95" s="276"/>
      <c r="VIF95" s="276"/>
      <c r="VIG95" s="276"/>
      <c r="VIH95" s="276"/>
      <c r="VII95" s="276"/>
      <c r="VIJ95" s="276"/>
      <c r="VIK95" s="276"/>
      <c r="VIL95" s="276"/>
      <c r="VIM95" s="276"/>
      <c r="VIN95" s="276"/>
      <c r="VIO95" s="276"/>
      <c r="VIP95" s="276"/>
      <c r="VIQ95" s="276"/>
      <c r="VIR95" s="276"/>
      <c r="VIS95" s="276"/>
      <c r="VIT95" s="276"/>
      <c r="VIU95" s="276"/>
      <c r="VIV95" s="276"/>
      <c r="VIW95" s="276"/>
      <c r="VIX95" s="276"/>
      <c r="VIY95" s="276"/>
      <c r="VIZ95" s="276"/>
      <c r="VJA95" s="276"/>
      <c r="VJB95" s="276"/>
      <c r="VJC95" s="276"/>
      <c r="VJD95" s="276"/>
      <c r="VJE95" s="276"/>
      <c r="VJF95" s="276"/>
      <c r="VJG95" s="276"/>
      <c r="VJH95" s="276"/>
      <c r="VJI95" s="276"/>
      <c r="VJJ95" s="276"/>
      <c r="VJK95" s="276"/>
      <c r="VJL95" s="276"/>
      <c r="VJM95" s="276"/>
      <c r="VJN95" s="276"/>
      <c r="VJO95" s="276"/>
      <c r="VJP95" s="276"/>
      <c r="VJQ95" s="276"/>
      <c r="VJR95" s="276"/>
      <c r="VJS95" s="276"/>
      <c r="VJT95" s="276"/>
      <c r="VJU95" s="276"/>
      <c r="VJV95" s="276"/>
      <c r="VJW95" s="276"/>
      <c r="VJX95" s="276"/>
      <c r="VJY95" s="276"/>
      <c r="VJZ95" s="276"/>
      <c r="VKA95" s="276"/>
      <c r="VKB95" s="276"/>
      <c r="VKC95" s="276"/>
      <c r="VKD95" s="276"/>
      <c r="VKE95" s="276"/>
      <c r="VKF95" s="276"/>
      <c r="VKG95" s="276"/>
      <c r="VKH95" s="276"/>
      <c r="VKI95" s="276"/>
      <c r="VKJ95" s="276"/>
      <c r="VKK95" s="276"/>
      <c r="VKL95" s="276"/>
      <c r="VKM95" s="276"/>
      <c r="VKN95" s="276"/>
      <c r="VKO95" s="276"/>
      <c r="VKP95" s="276"/>
      <c r="VKQ95" s="276"/>
      <c r="VKR95" s="276"/>
      <c r="VKS95" s="276"/>
      <c r="VKT95" s="276"/>
      <c r="VKU95" s="276"/>
      <c r="VKV95" s="276"/>
      <c r="VKW95" s="276"/>
      <c r="VKX95" s="276"/>
      <c r="VKY95" s="276"/>
      <c r="VKZ95" s="276"/>
      <c r="VLA95" s="276"/>
      <c r="VLB95" s="276"/>
      <c r="VLC95" s="276"/>
      <c r="VLD95" s="276"/>
      <c r="VLE95" s="276"/>
      <c r="VLF95" s="276"/>
      <c r="VLG95" s="276"/>
      <c r="VLH95" s="276"/>
      <c r="VLI95" s="276"/>
      <c r="VLJ95" s="276"/>
      <c r="VLK95" s="276"/>
      <c r="VLL95" s="276"/>
      <c r="VLM95" s="276"/>
      <c r="VLN95" s="276"/>
      <c r="VLO95" s="276"/>
      <c r="VLP95" s="276"/>
      <c r="VLQ95" s="276"/>
      <c r="VLR95" s="276"/>
      <c r="VLS95" s="276"/>
      <c r="VLT95" s="276"/>
      <c r="VLU95" s="276"/>
      <c r="VLV95" s="276"/>
      <c r="VLW95" s="276"/>
      <c r="VLX95" s="276"/>
      <c r="VLY95" s="276"/>
      <c r="VLZ95" s="276"/>
      <c r="VMA95" s="276"/>
      <c r="VMB95" s="276"/>
      <c r="VMC95" s="276"/>
      <c r="VMD95" s="276"/>
      <c r="VME95" s="276"/>
      <c r="VMF95" s="276"/>
      <c r="VMG95" s="276"/>
      <c r="VMH95" s="276"/>
      <c r="VMI95" s="276"/>
      <c r="VMJ95" s="276"/>
      <c r="VMK95" s="276"/>
      <c r="VML95" s="276"/>
      <c r="VMM95" s="276"/>
      <c r="VMN95" s="276"/>
      <c r="VMO95" s="276"/>
      <c r="VMP95" s="276"/>
      <c r="VMQ95" s="276"/>
      <c r="VMR95" s="276"/>
      <c r="VMS95" s="276"/>
      <c r="VMT95" s="276"/>
      <c r="VMU95" s="276"/>
      <c r="VMV95" s="276"/>
      <c r="VMW95" s="276"/>
      <c r="VMX95" s="276"/>
      <c r="VMY95" s="276"/>
      <c r="VMZ95" s="276"/>
      <c r="VNA95" s="276"/>
      <c r="VNB95" s="276"/>
      <c r="VNC95" s="276"/>
      <c r="VND95" s="276"/>
      <c r="VNE95" s="276"/>
      <c r="VNF95" s="276"/>
      <c r="VNG95" s="276"/>
      <c r="VNH95" s="276"/>
      <c r="VNI95" s="276"/>
      <c r="VNJ95" s="276"/>
      <c r="VNK95" s="276"/>
      <c r="VNL95" s="276"/>
      <c r="VNM95" s="276"/>
      <c r="VNN95" s="276"/>
      <c r="VNO95" s="276"/>
      <c r="VNP95" s="276"/>
      <c r="VNQ95" s="276"/>
      <c r="VNR95" s="276"/>
      <c r="VNS95" s="276"/>
      <c r="VNT95" s="276"/>
      <c r="VNU95" s="276"/>
      <c r="VNV95" s="276"/>
      <c r="VNW95" s="276"/>
      <c r="VNX95" s="276"/>
      <c r="VNY95" s="276"/>
      <c r="VNZ95" s="276"/>
      <c r="VOA95" s="276"/>
      <c r="VOB95" s="276"/>
      <c r="VOC95" s="276"/>
      <c r="VOD95" s="276"/>
      <c r="VOE95" s="276"/>
      <c r="VOF95" s="276"/>
      <c r="VOG95" s="276"/>
      <c r="VOH95" s="276"/>
      <c r="VOI95" s="276"/>
      <c r="VOJ95" s="276"/>
      <c r="VOK95" s="276"/>
      <c r="VOL95" s="276"/>
      <c r="VOM95" s="276"/>
      <c r="VON95" s="276"/>
      <c r="VOO95" s="276"/>
      <c r="VOP95" s="276"/>
      <c r="VOQ95" s="276"/>
      <c r="VOR95" s="276"/>
      <c r="VOS95" s="276"/>
      <c r="VOT95" s="276"/>
      <c r="VOU95" s="276"/>
      <c r="VOV95" s="276"/>
      <c r="VOW95" s="276"/>
      <c r="VOX95" s="276"/>
      <c r="VOY95" s="276"/>
      <c r="VOZ95" s="276"/>
      <c r="VPA95" s="276"/>
      <c r="VPB95" s="276"/>
      <c r="VPC95" s="276"/>
      <c r="VPD95" s="276"/>
      <c r="VPE95" s="276"/>
      <c r="VPF95" s="276"/>
      <c r="VPG95" s="276"/>
      <c r="VPH95" s="276"/>
      <c r="VPI95" s="276"/>
      <c r="VPJ95" s="276"/>
      <c r="VPK95" s="276"/>
      <c r="VPL95" s="276"/>
      <c r="VPM95" s="276"/>
      <c r="VPN95" s="276"/>
      <c r="VPO95" s="276"/>
      <c r="VPP95" s="276"/>
      <c r="VPQ95" s="276"/>
      <c r="VPR95" s="276"/>
      <c r="VPS95" s="276"/>
      <c r="VPT95" s="276"/>
      <c r="VPU95" s="276"/>
      <c r="VPV95" s="276"/>
      <c r="VPW95" s="276"/>
      <c r="VPX95" s="276"/>
      <c r="VPY95" s="276"/>
      <c r="VPZ95" s="276"/>
      <c r="VQA95" s="276"/>
      <c r="VQB95" s="276"/>
      <c r="VQC95" s="276"/>
      <c r="VQD95" s="276"/>
      <c r="VQE95" s="276"/>
      <c r="VQF95" s="276"/>
      <c r="VQG95" s="276"/>
      <c r="VQH95" s="276"/>
      <c r="VQI95" s="276"/>
      <c r="VQJ95" s="276"/>
      <c r="VQK95" s="276"/>
      <c r="VQL95" s="276"/>
      <c r="VQM95" s="276"/>
      <c r="VQN95" s="276"/>
      <c r="VQO95" s="276"/>
      <c r="VQP95" s="276"/>
      <c r="VQQ95" s="276"/>
      <c r="VQR95" s="276"/>
      <c r="VQS95" s="276"/>
      <c r="VQT95" s="276"/>
      <c r="VQU95" s="276"/>
      <c r="VQV95" s="276"/>
      <c r="VQW95" s="276"/>
      <c r="VQX95" s="276"/>
      <c r="VQY95" s="276"/>
      <c r="VQZ95" s="276"/>
      <c r="VRA95" s="276"/>
      <c r="VRB95" s="276"/>
      <c r="VRC95" s="276"/>
      <c r="VRD95" s="276"/>
      <c r="VRE95" s="276"/>
      <c r="VRF95" s="276"/>
      <c r="VRG95" s="276"/>
      <c r="VRH95" s="276"/>
      <c r="VRI95" s="276"/>
      <c r="VRJ95" s="276"/>
      <c r="VRK95" s="276"/>
      <c r="VRL95" s="276"/>
      <c r="VRM95" s="276"/>
      <c r="VRN95" s="276"/>
      <c r="VRO95" s="276"/>
      <c r="VRP95" s="276"/>
      <c r="VRQ95" s="276"/>
      <c r="VRR95" s="276"/>
      <c r="VRS95" s="276"/>
      <c r="VRT95" s="276"/>
      <c r="VRU95" s="276"/>
      <c r="VRV95" s="276"/>
      <c r="VRW95" s="276"/>
      <c r="VRX95" s="276"/>
      <c r="VRY95" s="276"/>
      <c r="VRZ95" s="276"/>
      <c r="VSA95" s="276"/>
      <c r="VSB95" s="276"/>
      <c r="VSC95" s="276"/>
      <c r="VSD95" s="276"/>
      <c r="VSE95" s="276"/>
      <c r="VSF95" s="276"/>
      <c r="VSG95" s="276"/>
      <c r="VSH95" s="276"/>
      <c r="VSI95" s="276"/>
      <c r="VSJ95" s="276"/>
      <c r="VSK95" s="276"/>
      <c r="VSL95" s="276"/>
      <c r="VSM95" s="276"/>
      <c r="VSN95" s="276"/>
      <c r="VSO95" s="276"/>
      <c r="VSP95" s="276"/>
      <c r="VSQ95" s="276"/>
      <c r="VSR95" s="276"/>
      <c r="VSS95" s="276"/>
      <c r="VST95" s="276"/>
      <c r="VSU95" s="276"/>
      <c r="VSV95" s="276"/>
      <c r="VSW95" s="276"/>
      <c r="VSX95" s="276"/>
      <c r="VSY95" s="276"/>
      <c r="VSZ95" s="276"/>
      <c r="VTA95" s="276"/>
      <c r="VTB95" s="276"/>
      <c r="VTC95" s="276"/>
      <c r="VTD95" s="276"/>
      <c r="VTE95" s="276"/>
      <c r="VTF95" s="276"/>
      <c r="VTG95" s="276"/>
      <c r="VTH95" s="276"/>
      <c r="VTI95" s="276"/>
      <c r="VTJ95" s="276"/>
      <c r="VTK95" s="276"/>
      <c r="VTL95" s="276"/>
      <c r="VTM95" s="276"/>
      <c r="VTN95" s="276"/>
      <c r="VTO95" s="276"/>
      <c r="VTP95" s="276"/>
      <c r="VTQ95" s="276"/>
      <c r="VTR95" s="276"/>
      <c r="VTS95" s="276"/>
      <c r="VTT95" s="276"/>
      <c r="VTU95" s="276"/>
      <c r="VTV95" s="276"/>
      <c r="VTW95" s="276"/>
      <c r="VTX95" s="276"/>
      <c r="VTY95" s="276"/>
      <c r="VTZ95" s="276"/>
      <c r="VUA95" s="276"/>
      <c r="VUB95" s="276"/>
      <c r="VUC95" s="276"/>
      <c r="VUD95" s="276"/>
      <c r="VUE95" s="276"/>
      <c r="VUF95" s="276"/>
      <c r="VUG95" s="276"/>
      <c r="VUH95" s="276"/>
      <c r="VUI95" s="276"/>
      <c r="VUJ95" s="276"/>
      <c r="VUK95" s="276"/>
      <c r="VUL95" s="276"/>
      <c r="VUM95" s="276"/>
      <c r="VUN95" s="276"/>
      <c r="VUO95" s="276"/>
      <c r="VUP95" s="276"/>
      <c r="VUQ95" s="276"/>
      <c r="VUR95" s="276"/>
      <c r="VUS95" s="276"/>
      <c r="VUT95" s="276"/>
      <c r="VUU95" s="276"/>
      <c r="VUV95" s="276"/>
      <c r="VUW95" s="276"/>
      <c r="VUX95" s="276"/>
      <c r="VUY95" s="276"/>
      <c r="VUZ95" s="276"/>
      <c r="VVA95" s="276"/>
      <c r="VVB95" s="276"/>
      <c r="VVC95" s="276"/>
      <c r="VVD95" s="276"/>
      <c r="VVE95" s="276"/>
      <c r="VVF95" s="276"/>
      <c r="VVG95" s="276"/>
      <c r="VVH95" s="276"/>
      <c r="VVI95" s="276"/>
      <c r="VVJ95" s="276"/>
      <c r="VVK95" s="276"/>
      <c r="VVL95" s="276"/>
      <c r="VVM95" s="276"/>
      <c r="VVN95" s="276"/>
      <c r="VVO95" s="276"/>
      <c r="VVP95" s="276"/>
      <c r="VVQ95" s="276"/>
      <c r="VVR95" s="276"/>
      <c r="VVS95" s="276"/>
      <c r="VVT95" s="276"/>
      <c r="VVU95" s="276"/>
      <c r="VVV95" s="276"/>
      <c r="VVW95" s="276"/>
      <c r="VVX95" s="276"/>
      <c r="VVY95" s="276"/>
      <c r="VVZ95" s="276"/>
      <c r="VWA95" s="276"/>
      <c r="VWB95" s="276"/>
      <c r="VWC95" s="276"/>
      <c r="VWD95" s="276"/>
      <c r="VWE95" s="276"/>
      <c r="VWF95" s="276"/>
      <c r="VWG95" s="276"/>
      <c r="VWH95" s="276"/>
      <c r="VWI95" s="276"/>
      <c r="VWJ95" s="276"/>
      <c r="VWK95" s="276"/>
      <c r="VWL95" s="276"/>
      <c r="VWM95" s="276"/>
      <c r="VWN95" s="276"/>
      <c r="VWO95" s="276"/>
      <c r="VWP95" s="276"/>
      <c r="VWQ95" s="276"/>
      <c r="VWR95" s="276"/>
      <c r="VWS95" s="276"/>
      <c r="VWT95" s="276"/>
      <c r="VWU95" s="276"/>
      <c r="VWV95" s="276"/>
      <c r="VWW95" s="276"/>
      <c r="VWX95" s="276"/>
      <c r="VWY95" s="276"/>
      <c r="VWZ95" s="276"/>
      <c r="VXA95" s="276"/>
      <c r="VXB95" s="276"/>
      <c r="VXC95" s="276"/>
      <c r="VXD95" s="276"/>
      <c r="VXE95" s="276"/>
      <c r="VXF95" s="276"/>
      <c r="VXG95" s="276"/>
      <c r="VXH95" s="276"/>
      <c r="VXI95" s="276"/>
      <c r="VXJ95" s="276"/>
      <c r="VXK95" s="276"/>
      <c r="VXL95" s="276"/>
      <c r="VXM95" s="276"/>
      <c r="VXN95" s="276"/>
      <c r="VXO95" s="276"/>
      <c r="VXP95" s="276"/>
      <c r="VXQ95" s="276"/>
      <c r="VXR95" s="276"/>
      <c r="VXS95" s="276"/>
      <c r="VXT95" s="276"/>
      <c r="VXU95" s="276"/>
      <c r="VXV95" s="276"/>
      <c r="VXW95" s="276"/>
      <c r="VXX95" s="276"/>
      <c r="VXY95" s="276"/>
      <c r="VXZ95" s="276"/>
      <c r="VYA95" s="276"/>
      <c r="VYB95" s="276"/>
      <c r="VYC95" s="276"/>
      <c r="VYD95" s="276"/>
      <c r="VYE95" s="276"/>
      <c r="VYF95" s="276"/>
      <c r="VYG95" s="276"/>
      <c r="VYH95" s="276"/>
      <c r="VYI95" s="276"/>
      <c r="VYJ95" s="276"/>
      <c r="VYK95" s="276"/>
      <c r="VYL95" s="276"/>
      <c r="VYM95" s="276"/>
      <c r="VYN95" s="276"/>
      <c r="VYO95" s="276"/>
      <c r="VYP95" s="276"/>
      <c r="VYQ95" s="276"/>
      <c r="VYR95" s="276"/>
      <c r="VYS95" s="276"/>
      <c r="VYT95" s="276"/>
      <c r="VYU95" s="276"/>
      <c r="VYV95" s="276"/>
      <c r="VYW95" s="276"/>
      <c r="VYX95" s="276"/>
      <c r="VYY95" s="276"/>
      <c r="VYZ95" s="276"/>
      <c r="VZA95" s="276"/>
      <c r="VZB95" s="276"/>
      <c r="VZC95" s="276"/>
      <c r="VZD95" s="276"/>
      <c r="VZE95" s="276"/>
      <c r="VZF95" s="276"/>
      <c r="VZG95" s="276"/>
      <c r="VZH95" s="276"/>
      <c r="VZI95" s="276"/>
      <c r="VZJ95" s="276"/>
      <c r="VZK95" s="276"/>
      <c r="VZL95" s="276"/>
      <c r="VZM95" s="276"/>
      <c r="VZN95" s="276"/>
      <c r="VZO95" s="276"/>
      <c r="VZP95" s="276"/>
      <c r="VZQ95" s="276"/>
      <c r="VZR95" s="276"/>
      <c r="VZS95" s="276"/>
      <c r="VZT95" s="276"/>
      <c r="VZU95" s="276"/>
      <c r="VZV95" s="276"/>
      <c r="VZW95" s="276"/>
      <c r="VZX95" s="276"/>
      <c r="VZY95" s="276"/>
      <c r="VZZ95" s="276"/>
      <c r="WAA95" s="276"/>
      <c r="WAB95" s="276"/>
      <c r="WAC95" s="276"/>
      <c r="WAD95" s="276"/>
      <c r="WAE95" s="276"/>
      <c r="WAF95" s="276"/>
      <c r="WAG95" s="276"/>
      <c r="WAH95" s="276"/>
      <c r="WAI95" s="276"/>
      <c r="WAJ95" s="276"/>
      <c r="WAK95" s="276"/>
      <c r="WAL95" s="276"/>
      <c r="WAM95" s="276"/>
      <c r="WAN95" s="276"/>
      <c r="WAO95" s="276"/>
      <c r="WAP95" s="276"/>
      <c r="WAQ95" s="276"/>
      <c r="WAR95" s="276"/>
      <c r="WAS95" s="276"/>
      <c r="WAT95" s="276"/>
      <c r="WAU95" s="276"/>
      <c r="WAV95" s="276"/>
      <c r="WAW95" s="276"/>
      <c r="WAX95" s="276"/>
      <c r="WAY95" s="276"/>
      <c r="WAZ95" s="276"/>
      <c r="WBA95" s="276"/>
      <c r="WBB95" s="276"/>
      <c r="WBC95" s="276"/>
      <c r="WBD95" s="276"/>
      <c r="WBE95" s="276"/>
      <c r="WBF95" s="276"/>
      <c r="WBG95" s="276"/>
      <c r="WBH95" s="276"/>
      <c r="WBI95" s="276"/>
      <c r="WBJ95" s="276"/>
      <c r="WBK95" s="276"/>
      <c r="WBL95" s="276"/>
      <c r="WBM95" s="276"/>
      <c r="WBN95" s="276"/>
      <c r="WBO95" s="276"/>
      <c r="WBP95" s="276"/>
      <c r="WBQ95" s="276"/>
      <c r="WBR95" s="276"/>
      <c r="WBS95" s="276"/>
      <c r="WBT95" s="276"/>
      <c r="WBU95" s="276"/>
      <c r="WBV95" s="276"/>
      <c r="WBW95" s="276"/>
      <c r="WBX95" s="276"/>
      <c r="WBY95" s="276"/>
      <c r="WBZ95" s="276"/>
      <c r="WCA95" s="276"/>
      <c r="WCB95" s="276"/>
      <c r="WCC95" s="276"/>
      <c r="WCD95" s="276"/>
      <c r="WCE95" s="276"/>
      <c r="WCF95" s="276"/>
      <c r="WCG95" s="276"/>
      <c r="WCH95" s="276"/>
      <c r="WCI95" s="276"/>
      <c r="WCJ95" s="276"/>
      <c r="WCK95" s="276"/>
      <c r="WCL95" s="276"/>
      <c r="WCM95" s="276"/>
      <c r="WCN95" s="276"/>
      <c r="WCO95" s="276"/>
      <c r="WCP95" s="276"/>
      <c r="WCQ95" s="276"/>
      <c r="WCR95" s="276"/>
      <c r="WCS95" s="276"/>
      <c r="WCT95" s="276"/>
      <c r="WCU95" s="276"/>
      <c r="WCV95" s="276"/>
      <c r="WCW95" s="276"/>
      <c r="WCX95" s="276"/>
      <c r="WCY95" s="276"/>
      <c r="WCZ95" s="276"/>
      <c r="WDA95" s="276"/>
      <c r="WDB95" s="276"/>
      <c r="WDC95" s="276"/>
      <c r="WDD95" s="276"/>
      <c r="WDE95" s="276"/>
      <c r="WDF95" s="276"/>
      <c r="WDG95" s="276"/>
      <c r="WDH95" s="276"/>
      <c r="WDI95" s="276"/>
      <c r="WDJ95" s="276"/>
      <c r="WDK95" s="276"/>
      <c r="WDL95" s="276"/>
      <c r="WDM95" s="276"/>
      <c r="WDN95" s="276"/>
      <c r="WDO95" s="276"/>
      <c r="WDP95" s="276"/>
      <c r="WDQ95" s="276"/>
      <c r="WDR95" s="276"/>
      <c r="WDS95" s="276"/>
      <c r="WDT95" s="276"/>
      <c r="WDU95" s="276"/>
      <c r="WDV95" s="276"/>
      <c r="WDW95" s="276"/>
      <c r="WDX95" s="276"/>
      <c r="WDY95" s="276"/>
      <c r="WDZ95" s="276"/>
      <c r="WEA95" s="276"/>
      <c r="WEB95" s="276"/>
      <c r="WEC95" s="276"/>
      <c r="WED95" s="276"/>
      <c r="WEE95" s="276"/>
      <c r="WEF95" s="276"/>
      <c r="WEG95" s="276"/>
      <c r="WEH95" s="276"/>
      <c r="WEI95" s="276"/>
      <c r="WEJ95" s="276"/>
      <c r="WEK95" s="276"/>
      <c r="WEL95" s="276"/>
      <c r="WEM95" s="276"/>
      <c r="WEN95" s="276"/>
      <c r="WEO95" s="276"/>
      <c r="WEP95" s="276"/>
      <c r="WEQ95" s="276"/>
      <c r="WER95" s="276"/>
      <c r="WES95" s="276"/>
      <c r="WET95" s="276"/>
      <c r="WEU95" s="276"/>
      <c r="WEV95" s="276"/>
      <c r="WEW95" s="276"/>
      <c r="WEX95" s="276"/>
      <c r="WEY95" s="276"/>
      <c r="WEZ95" s="276"/>
      <c r="WFA95" s="276"/>
      <c r="WFB95" s="276"/>
      <c r="WFC95" s="276"/>
      <c r="WFD95" s="276"/>
      <c r="WFE95" s="276"/>
      <c r="WFF95" s="276"/>
      <c r="WFG95" s="276"/>
      <c r="WFH95" s="276"/>
      <c r="WFI95" s="276"/>
      <c r="WFJ95" s="276"/>
      <c r="WFK95" s="276"/>
      <c r="WFL95" s="276"/>
      <c r="WFM95" s="276"/>
      <c r="WFN95" s="276"/>
      <c r="WFO95" s="276"/>
      <c r="WFP95" s="276"/>
      <c r="WFQ95" s="276"/>
      <c r="WFR95" s="276"/>
      <c r="WFS95" s="276"/>
      <c r="WFT95" s="276"/>
      <c r="WFU95" s="276"/>
      <c r="WFV95" s="276"/>
      <c r="WFW95" s="276"/>
      <c r="WFX95" s="276"/>
      <c r="WFY95" s="276"/>
      <c r="WFZ95" s="276"/>
      <c r="WGA95" s="276"/>
      <c r="WGB95" s="276"/>
      <c r="WGC95" s="276"/>
      <c r="WGD95" s="276"/>
      <c r="WGE95" s="276"/>
      <c r="WGF95" s="276"/>
      <c r="WGG95" s="276"/>
      <c r="WGH95" s="276"/>
      <c r="WGI95" s="276"/>
      <c r="WGJ95" s="276"/>
      <c r="WGK95" s="276"/>
      <c r="WGL95" s="276"/>
      <c r="WGM95" s="276"/>
      <c r="WGN95" s="276"/>
      <c r="WGO95" s="276"/>
      <c r="WGP95" s="276"/>
      <c r="WGQ95" s="276"/>
      <c r="WGR95" s="276"/>
      <c r="WGS95" s="276"/>
      <c r="WGT95" s="276"/>
      <c r="WGU95" s="276"/>
      <c r="WGV95" s="276"/>
      <c r="WGW95" s="276"/>
      <c r="WGX95" s="276"/>
      <c r="WGY95" s="276"/>
      <c r="WGZ95" s="276"/>
      <c r="WHA95" s="276"/>
      <c r="WHB95" s="276"/>
      <c r="WHC95" s="276"/>
      <c r="WHD95" s="276"/>
      <c r="WHE95" s="276"/>
      <c r="WHF95" s="276"/>
      <c r="WHG95" s="276"/>
      <c r="WHH95" s="276"/>
      <c r="WHI95" s="276"/>
      <c r="WHJ95" s="276"/>
      <c r="WHK95" s="276"/>
      <c r="WHL95" s="276"/>
      <c r="WHM95" s="276"/>
      <c r="WHN95" s="276"/>
      <c r="WHO95" s="276"/>
      <c r="WHP95" s="276"/>
      <c r="WHQ95" s="276"/>
      <c r="WHR95" s="276"/>
      <c r="WHS95" s="276"/>
      <c r="WHT95" s="276"/>
      <c r="WHU95" s="276"/>
      <c r="WHV95" s="276"/>
      <c r="WHW95" s="276"/>
      <c r="WHX95" s="276"/>
      <c r="WHY95" s="276"/>
      <c r="WHZ95" s="276"/>
      <c r="WIA95" s="276"/>
      <c r="WIB95" s="276"/>
      <c r="WIC95" s="276"/>
      <c r="WID95" s="276"/>
      <c r="WIE95" s="276"/>
      <c r="WIF95" s="276"/>
      <c r="WIG95" s="276"/>
      <c r="WIH95" s="276"/>
      <c r="WII95" s="276"/>
      <c r="WIJ95" s="276"/>
      <c r="WIK95" s="276"/>
      <c r="WIL95" s="276"/>
      <c r="WIM95" s="276"/>
      <c r="WIN95" s="276"/>
      <c r="WIO95" s="276"/>
      <c r="WIP95" s="276"/>
      <c r="WIQ95" s="276"/>
      <c r="WIR95" s="276"/>
      <c r="WIS95" s="276"/>
      <c r="WIT95" s="276"/>
      <c r="WIU95" s="276"/>
      <c r="WIV95" s="276"/>
      <c r="WIW95" s="276"/>
      <c r="WIX95" s="276"/>
      <c r="WIY95" s="276"/>
      <c r="WIZ95" s="276"/>
      <c r="WJA95" s="276"/>
      <c r="WJB95" s="276"/>
      <c r="WJC95" s="276"/>
      <c r="WJD95" s="276"/>
      <c r="WJE95" s="276"/>
      <c r="WJF95" s="276"/>
      <c r="WJG95" s="276"/>
      <c r="WJH95" s="276"/>
      <c r="WJI95" s="276"/>
      <c r="WJJ95" s="276"/>
      <c r="WJK95" s="276"/>
      <c r="WJL95" s="276"/>
      <c r="WJM95" s="276"/>
      <c r="WJN95" s="276"/>
      <c r="WJO95" s="276"/>
      <c r="WJP95" s="276"/>
      <c r="WJQ95" s="276"/>
      <c r="WJR95" s="276"/>
      <c r="WJS95" s="276"/>
      <c r="WJT95" s="276"/>
      <c r="WJU95" s="276"/>
      <c r="WJV95" s="276"/>
      <c r="WJW95" s="276"/>
      <c r="WJX95" s="276"/>
      <c r="WJY95" s="276"/>
      <c r="WJZ95" s="276"/>
      <c r="WKA95" s="276"/>
      <c r="WKB95" s="276"/>
      <c r="WKC95" s="276"/>
      <c r="WKD95" s="276"/>
      <c r="WKE95" s="276"/>
      <c r="WKF95" s="276"/>
      <c r="WKG95" s="276"/>
      <c r="WKH95" s="276"/>
      <c r="WKI95" s="276"/>
      <c r="WKJ95" s="276"/>
      <c r="WKK95" s="276"/>
      <c r="WKL95" s="276"/>
      <c r="WKM95" s="276"/>
      <c r="WKN95" s="276"/>
      <c r="WKO95" s="276"/>
      <c r="WKP95" s="276"/>
      <c r="WKQ95" s="276"/>
      <c r="WKR95" s="276"/>
      <c r="WKS95" s="276"/>
      <c r="WKT95" s="276"/>
      <c r="WKU95" s="276"/>
      <c r="WKV95" s="276"/>
      <c r="WKW95" s="276"/>
      <c r="WKX95" s="276"/>
      <c r="WKY95" s="276"/>
      <c r="WKZ95" s="276"/>
      <c r="WLA95" s="276"/>
      <c r="WLB95" s="276"/>
      <c r="WLC95" s="276"/>
      <c r="WLD95" s="276"/>
      <c r="WLE95" s="276"/>
      <c r="WLF95" s="276"/>
      <c r="WLG95" s="276"/>
      <c r="WLH95" s="276"/>
      <c r="WLI95" s="276"/>
      <c r="WLJ95" s="276"/>
      <c r="WLK95" s="276"/>
      <c r="WLL95" s="276"/>
      <c r="WLM95" s="276"/>
      <c r="WLN95" s="276"/>
      <c r="WLO95" s="276"/>
      <c r="WLP95" s="276"/>
      <c r="WLQ95" s="276"/>
      <c r="WLR95" s="276"/>
      <c r="WLS95" s="276"/>
      <c r="WLT95" s="276"/>
      <c r="WLU95" s="276"/>
      <c r="WLV95" s="276"/>
      <c r="WLW95" s="276"/>
      <c r="WLX95" s="276"/>
      <c r="WLY95" s="276"/>
      <c r="WLZ95" s="276"/>
      <c r="WMA95" s="276"/>
      <c r="WMB95" s="276"/>
      <c r="WMC95" s="276"/>
      <c r="WMD95" s="276"/>
      <c r="WME95" s="276"/>
      <c r="WMF95" s="276"/>
      <c r="WMG95" s="276"/>
      <c r="WMH95" s="276"/>
      <c r="WMI95" s="276"/>
      <c r="WMJ95" s="276"/>
      <c r="WMK95" s="276"/>
      <c r="WML95" s="276"/>
      <c r="WMM95" s="276"/>
      <c r="WMN95" s="276"/>
      <c r="WMO95" s="276"/>
      <c r="WMP95" s="276"/>
      <c r="WMQ95" s="276"/>
      <c r="WMR95" s="276"/>
      <c r="WMS95" s="276"/>
      <c r="WMT95" s="276"/>
      <c r="WMU95" s="276"/>
      <c r="WMV95" s="276"/>
      <c r="WMW95" s="276"/>
      <c r="WMX95" s="276"/>
      <c r="WMY95" s="276"/>
      <c r="WMZ95" s="276"/>
      <c r="WNA95" s="276"/>
      <c r="WNB95" s="276"/>
      <c r="WNC95" s="276"/>
      <c r="WND95" s="276"/>
      <c r="WNE95" s="276"/>
      <c r="WNF95" s="276"/>
      <c r="WNG95" s="276"/>
      <c r="WNH95" s="276"/>
      <c r="WNI95" s="276"/>
      <c r="WNJ95" s="276"/>
      <c r="WNK95" s="276"/>
      <c r="WNL95" s="276"/>
      <c r="WNM95" s="276"/>
      <c r="WNN95" s="276"/>
      <c r="WNO95" s="276"/>
      <c r="WNP95" s="276"/>
      <c r="WNQ95" s="276"/>
      <c r="WNR95" s="276"/>
      <c r="WNS95" s="276"/>
      <c r="WNT95" s="276"/>
      <c r="WNU95" s="276"/>
      <c r="WNV95" s="276"/>
      <c r="WNW95" s="276"/>
      <c r="WNX95" s="276"/>
      <c r="WNY95" s="276"/>
      <c r="WNZ95" s="276"/>
      <c r="WOA95" s="276"/>
      <c r="WOB95" s="276"/>
      <c r="WOC95" s="276"/>
      <c r="WOD95" s="276"/>
      <c r="WOE95" s="276"/>
      <c r="WOF95" s="276"/>
      <c r="WOG95" s="276"/>
      <c r="WOH95" s="276"/>
      <c r="WOI95" s="276"/>
      <c r="WOJ95" s="276"/>
      <c r="WOK95" s="276"/>
      <c r="WOL95" s="276"/>
      <c r="WOM95" s="276"/>
      <c r="WON95" s="276"/>
      <c r="WOO95" s="276"/>
      <c r="WOP95" s="276"/>
      <c r="WOQ95" s="276"/>
      <c r="WOR95" s="276"/>
      <c r="WOS95" s="276"/>
      <c r="WOT95" s="276"/>
      <c r="WOU95" s="276"/>
      <c r="WOV95" s="276"/>
      <c r="WOW95" s="276"/>
      <c r="WOX95" s="276"/>
      <c r="WOY95" s="276"/>
      <c r="WOZ95" s="276"/>
      <c r="WPA95" s="276"/>
      <c r="WPB95" s="276"/>
      <c r="WPC95" s="276"/>
      <c r="WPD95" s="276"/>
      <c r="WPE95" s="276"/>
      <c r="WPF95" s="276"/>
      <c r="WPG95" s="276"/>
      <c r="WPH95" s="276"/>
      <c r="WPI95" s="276"/>
      <c r="WPJ95" s="276"/>
      <c r="WPK95" s="276"/>
      <c r="WPL95" s="276"/>
      <c r="WPM95" s="276"/>
      <c r="WPN95" s="276"/>
      <c r="WPO95" s="276"/>
      <c r="WPP95" s="276"/>
      <c r="WPQ95" s="276"/>
      <c r="WPR95" s="276"/>
      <c r="WPS95" s="276"/>
      <c r="WPT95" s="276"/>
      <c r="WPU95" s="276"/>
      <c r="WPV95" s="276"/>
      <c r="WPW95" s="276"/>
      <c r="WPX95" s="276"/>
      <c r="WPY95" s="276"/>
      <c r="WPZ95" s="276"/>
      <c r="WQA95" s="276"/>
      <c r="WQB95" s="276"/>
      <c r="WQC95" s="276"/>
      <c r="WQD95" s="276"/>
      <c r="WQE95" s="276"/>
      <c r="WQF95" s="276"/>
      <c r="WQG95" s="276"/>
      <c r="WQH95" s="276"/>
      <c r="WQI95" s="276"/>
      <c r="WQJ95" s="276"/>
      <c r="WQK95" s="276"/>
      <c r="WQL95" s="276"/>
      <c r="WQM95" s="276"/>
      <c r="WQN95" s="276"/>
      <c r="WQO95" s="276"/>
      <c r="WQP95" s="276"/>
      <c r="WQQ95" s="276"/>
      <c r="WQR95" s="276"/>
      <c r="WQS95" s="276"/>
      <c r="WQT95" s="276"/>
      <c r="WQU95" s="276"/>
      <c r="WQV95" s="276"/>
      <c r="WQW95" s="276"/>
      <c r="WQX95" s="276"/>
      <c r="WQY95" s="276"/>
      <c r="WQZ95" s="276"/>
      <c r="WRA95" s="276"/>
      <c r="WRB95" s="276"/>
      <c r="WRC95" s="276"/>
      <c r="WRD95" s="276"/>
      <c r="WRE95" s="276"/>
      <c r="WRF95" s="276"/>
      <c r="WRG95" s="276"/>
      <c r="WRH95" s="276"/>
      <c r="WRI95" s="276"/>
      <c r="WRJ95" s="276"/>
      <c r="WRK95" s="276"/>
      <c r="WRL95" s="276"/>
      <c r="WRM95" s="276"/>
      <c r="WRN95" s="276"/>
      <c r="WRO95" s="276"/>
      <c r="WRP95" s="276"/>
      <c r="WRQ95" s="276"/>
      <c r="WRR95" s="276"/>
      <c r="WRS95" s="276"/>
      <c r="WRT95" s="276"/>
      <c r="WRU95" s="276"/>
      <c r="WRV95" s="276"/>
      <c r="WRW95" s="276"/>
      <c r="WRX95" s="276"/>
      <c r="WRY95" s="276"/>
      <c r="WRZ95" s="276"/>
      <c r="WSA95" s="276"/>
      <c r="WSB95" s="276"/>
      <c r="WSC95" s="276"/>
      <c r="WSD95" s="276"/>
      <c r="WSE95" s="276"/>
      <c r="WSF95" s="276"/>
      <c r="WSG95" s="276"/>
      <c r="WSH95" s="276"/>
      <c r="WSI95" s="276"/>
      <c r="WSJ95" s="276"/>
      <c r="WSK95" s="276"/>
      <c r="WSL95" s="276"/>
      <c r="WSM95" s="276"/>
      <c r="WSN95" s="276"/>
      <c r="WSO95" s="276"/>
      <c r="WSP95" s="276"/>
      <c r="WSQ95" s="276"/>
      <c r="WSR95" s="276"/>
      <c r="WSS95" s="276"/>
      <c r="WST95" s="276"/>
      <c r="WSU95" s="276"/>
      <c r="WSV95" s="276"/>
      <c r="WSW95" s="276"/>
      <c r="WSX95" s="276"/>
      <c r="WSY95" s="276"/>
      <c r="WSZ95" s="276"/>
      <c r="WTA95" s="276"/>
      <c r="WTB95" s="276"/>
      <c r="WTC95" s="276"/>
      <c r="WTD95" s="276"/>
      <c r="WTE95" s="276"/>
      <c r="WTF95" s="276"/>
      <c r="WTG95" s="276"/>
      <c r="WTH95" s="276"/>
      <c r="WTI95" s="276"/>
      <c r="WTJ95" s="276"/>
      <c r="WTK95" s="276"/>
      <c r="WTL95" s="276"/>
      <c r="WTM95" s="276"/>
      <c r="WTN95" s="276"/>
      <c r="WTO95" s="276"/>
      <c r="WTP95" s="276"/>
      <c r="WTQ95" s="276"/>
      <c r="WTR95" s="276"/>
      <c r="WTS95" s="276"/>
      <c r="WTT95" s="276"/>
      <c r="WTU95" s="276"/>
      <c r="WTV95" s="276"/>
      <c r="WTW95" s="276"/>
      <c r="WTX95" s="276"/>
      <c r="WTY95" s="276"/>
      <c r="WTZ95" s="276"/>
      <c r="WUA95" s="276"/>
      <c r="WUB95" s="276"/>
      <c r="WUC95" s="276"/>
      <c r="WUD95" s="276"/>
      <c r="WUE95" s="276"/>
      <c r="WUF95" s="276"/>
      <c r="WUG95" s="276"/>
      <c r="WUH95" s="276"/>
      <c r="WUI95" s="276"/>
      <c r="WUJ95" s="276"/>
      <c r="WUK95" s="276"/>
      <c r="WUL95" s="276"/>
      <c r="WUM95" s="276"/>
      <c r="WUN95" s="276"/>
      <c r="WUO95" s="276"/>
      <c r="WUP95" s="276"/>
      <c r="WUQ95" s="276"/>
      <c r="WUR95" s="276"/>
      <c r="WUS95" s="276"/>
      <c r="WUT95" s="276"/>
      <c r="WUU95" s="276"/>
      <c r="WUV95" s="276"/>
      <c r="WUW95" s="276"/>
      <c r="WUX95" s="276"/>
      <c r="WUY95" s="276"/>
      <c r="WUZ95" s="276"/>
      <c r="WVA95" s="276"/>
      <c r="WVB95" s="276"/>
      <c r="WVC95" s="276"/>
      <c r="WVD95" s="276"/>
      <c r="WVE95" s="276"/>
      <c r="WVF95" s="276"/>
      <c r="WVG95" s="276"/>
      <c r="WVH95" s="276"/>
      <c r="WVI95" s="276"/>
      <c r="WVJ95" s="276"/>
      <c r="WVK95" s="276"/>
      <c r="WVL95" s="276"/>
      <c r="WVM95" s="276"/>
      <c r="WVN95" s="276"/>
      <c r="WVO95" s="276"/>
      <c r="WVP95" s="276"/>
      <c r="WVQ95" s="276"/>
      <c r="WVR95" s="276"/>
      <c r="WVS95" s="276"/>
      <c r="WVT95" s="276"/>
      <c r="WVU95" s="276"/>
      <c r="WVV95" s="276"/>
      <c r="WVW95" s="276"/>
      <c r="WVX95" s="276"/>
      <c r="WVY95" s="276"/>
      <c r="WVZ95" s="276"/>
      <c r="WWA95" s="276"/>
      <c r="WWB95" s="276"/>
      <c r="WWC95" s="276"/>
      <c r="WWD95" s="276"/>
      <c r="WWE95" s="276"/>
      <c r="WWF95" s="276"/>
      <c r="WWG95" s="276"/>
      <c r="WWH95" s="276"/>
      <c r="WWI95" s="276"/>
      <c r="WWJ95" s="276"/>
      <c r="WWK95" s="276"/>
      <c r="WWL95" s="276"/>
      <c r="WWM95" s="276"/>
      <c r="WWN95" s="276"/>
      <c r="WWO95" s="276"/>
      <c r="WWP95" s="276"/>
      <c r="WWQ95" s="276"/>
      <c r="WWR95" s="276"/>
      <c r="WWS95" s="276"/>
      <c r="WWT95" s="276"/>
      <c r="WWU95" s="276"/>
      <c r="WWV95" s="276"/>
      <c r="WWW95" s="276"/>
      <c r="WWX95" s="276"/>
      <c r="WWY95" s="276"/>
      <c r="WWZ95" s="276"/>
      <c r="WXA95" s="276"/>
      <c r="WXB95" s="276"/>
      <c r="WXC95" s="276"/>
      <c r="WXD95" s="276"/>
      <c r="WXE95" s="276"/>
      <c r="WXF95" s="276"/>
      <c r="WXG95" s="276"/>
      <c r="WXH95" s="276"/>
      <c r="WXI95" s="276"/>
      <c r="WXJ95" s="276"/>
      <c r="WXK95" s="276"/>
      <c r="WXL95" s="276"/>
      <c r="WXM95" s="276"/>
      <c r="WXN95" s="276"/>
      <c r="WXO95" s="276"/>
      <c r="WXP95" s="276"/>
      <c r="WXQ95" s="276"/>
      <c r="WXR95" s="276"/>
      <c r="WXS95" s="276"/>
      <c r="WXT95" s="276"/>
      <c r="WXU95" s="276"/>
      <c r="WXV95" s="276"/>
      <c r="WXW95" s="276"/>
      <c r="WXX95" s="276"/>
      <c r="WXY95" s="276"/>
      <c r="WXZ95" s="276"/>
      <c r="WYA95" s="276"/>
      <c r="WYB95" s="276"/>
      <c r="WYC95" s="276"/>
      <c r="WYD95" s="276"/>
      <c r="WYE95" s="276"/>
      <c r="WYF95" s="276"/>
      <c r="WYG95" s="276"/>
      <c r="WYH95" s="276"/>
      <c r="WYI95" s="276"/>
      <c r="WYJ95" s="276"/>
      <c r="WYK95" s="276"/>
      <c r="WYL95" s="276"/>
      <c r="WYM95" s="276"/>
      <c r="WYN95" s="276"/>
      <c r="WYO95" s="276"/>
      <c r="WYP95" s="276"/>
      <c r="WYQ95" s="276"/>
      <c r="WYR95" s="276"/>
      <c r="WYS95" s="276"/>
      <c r="WYT95" s="276"/>
      <c r="WYU95" s="276"/>
      <c r="WYV95" s="276"/>
      <c r="WYW95" s="276"/>
      <c r="WYX95" s="276"/>
      <c r="WYY95" s="276"/>
      <c r="WYZ95" s="276"/>
      <c r="WZA95" s="276"/>
      <c r="WZB95" s="276"/>
      <c r="WZC95" s="276"/>
      <c r="WZD95" s="276"/>
      <c r="WZE95" s="276"/>
      <c r="WZF95" s="276"/>
      <c r="WZG95" s="276"/>
      <c r="WZH95" s="276"/>
      <c r="WZI95" s="276"/>
      <c r="WZJ95" s="276"/>
      <c r="WZK95" s="276"/>
      <c r="WZL95" s="276"/>
      <c r="WZM95" s="276"/>
      <c r="WZN95" s="276"/>
      <c r="WZO95" s="276"/>
      <c r="WZP95" s="276"/>
      <c r="WZQ95" s="276"/>
      <c r="WZR95" s="276"/>
      <c r="WZS95" s="276"/>
      <c r="WZT95" s="276"/>
      <c r="WZU95" s="276"/>
      <c r="WZV95" s="276"/>
      <c r="WZW95" s="276"/>
      <c r="WZX95" s="276"/>
      <c r="WZY95" s="276"/>
      <c r="WZZ95" s="276"/>
      <c r="XAA95" s="276"/>
      <c r="XAB95" s="276"/>
      <c r="XAC95" s="276"/>
      <c r="XAD95" s="276"/>
      <c r="XAE95" s="276"/>
      <c r="XAF95" s="276"/>
      <c r="XAG95" s="276"/>
      <c r="XAH95" s="276"/>
      <c r="XAI95" s="276"/>
      <c r="XAJ95" s="276"/>
      <c r="XAK95" s="276"/>
      <c r="XAL95" s="276"/>
      <c r="XAM95" s="276"/>
      <c r="XAN95" s="276"/>
      <c r="XAO95" s="276"/>
      <c r="XAP95" s="276"/>
      <c r="XAQ95" s="276"/>
      <c r="XAR95" s="276"/>
      <c r="XAS95" s="276"/>
      <c r="XAT95" s="276"/>
      <c r="XAU95" s="276"/>
      <c r="XAV95" s="276"/>
      <c r="XAW95" s="276"/>
      <c r="XAX95" s="276"/>
      <c r="XAY95" s="276"/>
      <c r="XAZ95" s="276"/>
      <c r="XBA95" s="276"/>
      <c r="XBB95" s="276"/>
      <c r="XBC95" s="276"/>
      <c r="XBD95" s="276"/>
      <c r="XBE95" s="276"/>
      <c r="XBF95" s="276"/>
      <c r="XBG95" s="276"/>
      <c r="XBH95" s="276"/>
      <c r="XBI95" s="276"/>
      <c r="XBJ95" s="276"/>
      <c r="XBK95" s="276"/>
      <c r="XBL95" s="276"/>
      <c r="XBM95" s="276"/>
      <c r="XBN95" s="276"/>
      <c r="XBO95" s="276"/>
      <c r="XBP95" s="276"/>
      <c r="XBQ95" s="276"/>
      <c r="XBR95" s="276"/>
      <c r="XBS95" s="276"/>
      <c r="XBT95" s="276"/>
      <c r="XBU95" s="276"/>
      <c r="XBV95" s="276"/>
      <c r="XBW95" s="276"/>
      <c r="XBX95" s="276"/>
      <c r="XBY95" s="276"/>
      <c r="XBZ95" s="276"/>
      <c r="XCA95" s="276"/>
      <c r="XCB95" s="276"/>
      <c r="XCC95" s="276"/>
      <c r="XCD95" s="276"/>
      <c r="XCE95" s="276"/>
      <c r="XCF95" s="276"/>
      <c r="XCG95" s="276"/>
      <c r="XCH95" s="276"/>
      <c r="XCI95" s="276"/>
      <c r="XCJ95" s="276"/>
      <c r="XCK95" s="276"/>
      <c r="XCL95" s="276"/>
      <c r="XCM95" s="276"/>
      <c r="XCN95" s="276"/>
      <c r="XCO95" s="276"/>
      <c r="XCP95" s="276"/>
      <c r="XCQ95" s="276"/>
      <c r="XCR95" s="276"/>
      <c r="XCS95" s="276"/>
      <c r="XCT95" s="276"/>
      <c r="XCU95" s="276"/>
      <c r="XCV95" s="276"/>
      <c r="XCW95" s="276"/>
      <c r="XCX95" s="276"/>
      <c r="XCY95" s="276"/>
      <c r="XCZ95" s="276"/>
      <c r="XDA95" s="276"/>
      <c r="XDB95" s="276"/>
      <c r="XDC95" s="276"/>
      <c r="XDD95" s="276"/>
      <c r="XDE95" s="276"/>
      <c r="XDF95" s="276"/>
      <c r="XDG95" s="276"/>
      <c r="XDH95" s="276"/>
      <c r="XDI95" s="276"/>
      <c r="XDJ95" s="276"/>
      <c r="XDK95" s="276"/>
      <c r="XDL95" s="276"/>
      <c r="XDM95" s="276"/>
      <c r="XDN95" s="276"/>
      <c r="XDO95" s="276"/>
      <c r="XDP95" s="276"/>
      <c r="XDQ95" s="276"/>
      <c r="XDR95" s="276"/>
      <c r="XDS95" s="276"/>
      <c r="XDT95" s="276"/>
      <c r="XDU95" s="276"/>
      <c r="XDV95" s="276"/>
      <c r="XDW95" s="276"/>
      <c r="XDX95" s="276"/>
      <c r="XDY95" s="276"/>
      <c r="XDZ95" s="276"/>
      <c r="XEA95" s="276"/>
      <c r="XEB95" s="276"/>
      <c r="XEC95" s="276"/>
      <c r="XED95" s="276"/>
      <c r="XEE95" s="276"/>
      <c r="XEF95" s="276"/>
      <c r="XEG95" s="276"/>
      <c r="XEH95" s="276"/>
      <c r="XEI95" s="276"/>
      <c r="XEJ95" s="276"/>
      <c r="XEK95" s="276"/>
      <c r="XEL95" s="276"/>
      <c r="XEM95" s="276"/>
      <c r="XEN95" s="276"/>
      <c r="XEO95" s="276"/>
      <c r="XEP95" s="276"/>
      <c r="XEQ95" s="276"/>
      <c r="XER95" s="276"/>
      <c r="XES95" s="276"/>
      <c r="XET95" s="276"/>
      <c r="XEU95" s="276"/>
      <c r="XEV95" s="276"/>
      <c r="XEW95" s="276"/>
      <c r="XEX95" s="276"/>
      <c r="XEY95" s="276"/>
      <c r="XEZ95" s="276"/>
      <c r="XFA95" s="276"/>
      <c r="XFB95" s="276"/>
      <c r="XFC95" s="276"/>
      <c r="XFD95" s="276"/>
    </row>
    <row r="96" spans="2:16384">
      <c r="C96" s="285" t="s">
        <v>272</v>
      </c>
      <c r="D96" s="328">
        <f>'Cintas BS'!M31+'Cintas BS'!M33</f>
        <v>2499.8510000000001</v>
      </c>
      <c r="E96" s="320">
        <f>'Cintas BS'!N31+'Cintas BS'!N33</f>
        <v>2499.8510000000001</v>
      </c>
      <c r="F96" s="320">
        <f>'Cintas BS'!O31+'Cintas BS'!O33</f>
        <v>2499.8510000000001</v>
      </c>
      <c r="G96" s="320">
        <f>'Cintas BS'!P31+'Cintas BS'!P33</f>
        <v>2499.8510000000001</v>
      </c>
      <c r="H96" s="320">
        <f>'Cintas BS'!Q31+'Cintas BS'!Q33</f>
        <v>2499.8510000000001</v>
      </c>
      <c r="I96" s="320">
        <f>'Cintas BS'!R31+'Cintas BS'!R33</f>
        <v>2499.8510000000001</v>
      </c>
      <c r="J96" s="320">
        <f>'Cintas BS'!S31+'Cintas BS'!S33</f>
        <v>2499.8510000000001</v>
      </c>
      <c r="K96" s="320">
        <f>'Cintas BS'!T31+'Cintas BS'!T33</f>
        <v>2499.8510000000001</v>
      </c>
      <c r="L96" s="320">
        <f>'Cintas BS'!U31+'Cintas BS'!U33</f>
        <v>2499.8510000000001</v>
      </c>
      <c r="M96" s="320">
        <f>'Cintas BS'!V31+'Cintas BS'!V33</f>
        <v>2499.8510000000001</v>
      </c>
      <c r="N96" s="320">
        <f>'Cintas BS'!W31+'Cintas BS'!W33</f>
        <v>2499.8510000000001</v>
      </c>
      <c r="P96" s="328">
        <f>0.577+1690.151</f>
        <v>1690.7280000000001</v>
      </c>
      <c r="Q96" s="320">
        <f t="shared" ref="Q96:AE96" si="85">P96</f>
        <v>1690.7280000000001</v>
      </c>
      <c r="R96" s="320">
        <f t="shared" si="85"/>
        <v>1690.7280000000001</v>
      </c>
      <c r="S96" s="320">
        <f t="shared" si="85"/>
        <v>1690.7280000000001</v>
      </c>
      <c r="T96" s="320">
        <f t="shared" si="85"/>
        <v>1690.7280000000001</v>
      </c>
      <c r="U96" s="320">
        <f t="shared" si="85"/>
        <v>1690.7280000000001</v>
      </c>
      <c r="V96" s="320">
        <f t="shared" si="85"/>
        <v>1690.7280000000001</v>
      </c>
      <c r="W96" s="320">
        <f t="shared" si="85"/>
        <v>1690.7280000000001</v>
      </c>
      <c r="X96" s="320">
        <f t="shared" si="85"/>
        <v>1690.7280000000001</v>
      </c>
      <c r="Y96" s="320">
        <f t="shared" si="85"/>
        <v>1690.7280000000001</v>
      </c>
      <c r="Z96" s="320">
        <f t="shared" si="85"/>
        <v>1690.7280000000001</v>
      </c>
      <c r="AA96" s="320">
        <f t="shared" si="85"/>
        <v>1690.7280000000001</v>
      </c>
      <c r="AB96" s="320">
        <f t="shared" si="85"/>
        <v>1690.7280000000001</v>
      </c>
      <c r="AC96" s="320">
        <f t="shared" si="85"/>
        <v>1690.7280000000001</v>
      </c>
      <c r="AD96" s="320">
        <f t="shared" si="85"/>
        <v>1690.7280000000001</v>
      </c>
      <c r="AE96" s="320">
        <f t="shared" si="85"/>
        <v>1690.7280000000001</v>
      </c>
      <c r="AG96" s="323">
        <f>G18</f>
        <v>718.67520000000002</v>
      </c>
      <c r="AH96" s="329"/>
      <c r="AI96" s="329"/>
      <c r="AJ96" s="329"/>
      <c r="AK96" s="329"/>
      <c r="AL96" s="329"/>
      <c r="AM96" s="329"/>
      <c r="AN96" s="329"/>
      <c r="AO96" s="329"/>
      <c r="AP96" s="329"/>
      <c r="AQ96" s="329"/>
      <c r="AR96" s="329"/>
      <c r="AS96" s="329"/>
      <c r="AT96" s="329"/>
      <c r="AU96" s="329"/>
      <c r="AW96" s="323">
        <f>AG96+E96</f>
        <v>3218.5262000000002</v>
      </c>
      <c r="AX96" s="323">
        <f t="shared" ref="AX96:BK96" si="86">AW96</f>
        <v>3218.5262000000002</v>
      </c>
      <c r="AY96" s="323">
        <f t="shared" si="86"/>
        <v>3218.5262000000002</v>
      </c>
      <c r="AZ96" s="323">
        <f t="shared" si="86"/>
        <v>3218.5262000000002</v>
      </c>
      <c r="BA96" s="323">
        <f t="shared" si="86"/>
        <v>3218.5262000000002</v>
      </c>
      <c r="BB96" s="323">
        <f t="shared" si="86"/>
        <v>3218.5262000000002</v>
      </c>
      <c r="BC96" s="323">
        <f t="shared" si="86"/>
        <v>3218.5262000000002</v>
      </c>
      <c r="BD96" s="323">
        <f t="shared" si="86"/>
        <v>3218.5262000000002</v>
      </c>
      <c r="BE96" s="323">
        <f t="shared" si="86"/>
        <v>3218.5262000000002</v>
      </c>
      <c r="BF96" s="323">
        <f t="shared" si="86"/>
        <v>3218.5262000000002</v>
      </c>
      <c r="BG96" s="323">
        <f t="shared" si="86"/>
        <v>3218.5262000000002</v>
      </c>
      <c r="BH96" s="323">
        <f t="shared" si="86"/>
        <v>3218.5262000000002</v>
      </c>
      <c r="BI96" s="323">
        <f t="shared" si="86"/>
        <v>3218.5262000000002</v>
      </c>
      <c r="BJ96" s="323">
        <f t="shared" si="86"/>
        <v>3218.5262000000002</v>
      </c>
      <c r="BK96" s="323">
        <f t="shared" si="86"/>
        <v>3218.5262000000002</v>
      </c>
    </row>
    <row r="97" spans="3:16384">
      <c r="C97" s="285" t="s">
        <v>116</v>
      </c>
      <c r="D97" s="328">
        <f>'Cintas BS'!M32</f>
        <v>1159.894</v>
      </c>
      <c r="E97" s="320">
        <f ca="1">D97+E61++'Cintas CF'!N13</f>
        <v>1947.0271782087552</v>
      </c>
      <c r="F97" s="320">
        <f ca="1">E97+F61++'Cintas CF'!O13</f>
        <v>2825.2807959072793</v>
      </c>
      <c r="G97" s="320">
        <f ca="1">F97+G61++'Cintas CF'!P13</f>
        <v>3801.4145250772899</v>
      </c>
      <c r="H97" s="320">
        <f ca="1">G97+H61++'Cintas CF'!Q13</f>
        <v>4891.8224743764258</v>
      </c>
      <c r="I97" s="320">
        <f ca="1">H97+I61++'Cintas CF'!R13</f>
        <v>5976.2189396926624</v>
      </c>
      <c r="J97" s="320">
        <f ca="1">I97+J61++'Cintas CF'!S13</f>
        <v>7044.7923114950891</v>
      </c>
      <c r="K97" s="320">
        <f ca="1">J97+K61++'Cintas CF'!T13</f>
        <v>8197.017871474467</v>
      </c>
      <c r="L97" s="320">
        <f ca="1">K97+L61++'Cintas CF'!U13</f>
        <v>9309.9106728714487</v>
      </c>
      <c r="M97" s="320">
        <f ca="1">L97+M61++'Cintas CF'!V13</f>
        <v>10404.839475808214</v>
      </c>
      <c r="N97" s="320">
        <f ca="1">M97+N61++'Cintas CF'!W13</f>
        <v>11450.902992169065</v>
      </c>
      <c r="P97" s="328">
        <f>-896.087-53.551</f>
        <v>-949.63800000000003</v>
      </c>
      <c r="Q97" s="320">
        <f>P97+Q61</f>
        <v>-987.45669567486812</v>
      </c>
      <c r="R97" s="320">
        <f>Q97+R61</f>
        <v>-993.94628374501383</v>
      </c>
      <c r="S97" s="320">
        <f>R97+S61</f>
        <v>-961.33628304027388</v>
      </c>
      <c r="T97" s="320">
        <f>S97+T61</f>
        <v>-877.24911653860272</v>
      </c>
      <c r="U97" s="320">
        <f>T97+U61</f>
        <v>-727.98966518930092</v>
      </c>
      <c r="V97" s="320">
        <f t="shared" ref="V97:AC97" si="87">U97+V61</f>
        <v>-506.04053506854711</v>
      </c>
      <c r="W97" s="320">
        <f t="shared" si="87"/>
        <v>-207.27933261972015</v>
      </c>
      <c r="X97" s="320">
        <f t="shared" si="87"/>
        <v>169.11365204538379</v>
      </c>
      <c r="Y97" s="320">
        <f t="shared" si="87"/>
        <v>624.12096295221863</v>
      </c>
      <c r="Z97" s="320">
        <f t="shared" si="87"/>
        <v>1065.035171299578</v>
      </c>
      <c r="AA97" s="320">
        <f t="shared" si="87"/>
        <v>1472.0592714173483</v>
      </c>
      <c r="AB97" s="320">
        <f t="shared" si="87"/>
        <v>1873.6793910049505</v>
      </c>
      <c r="AC97" s="320">
        <f t="shared" si="87"/>
        <v>2270.8203102334014</v>
      </c>
      <c r="AD97" s="320">
        <f>AC97+AD61</f>
        <v>2655.6340518905881</v>
      </c>
      <c r="AE97" s="320">
        <f>AD97+AE61</f>
        <v>3035.321766275461</v>
      </c>
      <c r="AG97" s="323">
        <f>-M19</f>
        <v>0</v>
      </c>
      <c r="AH97" s="329"/>
      <c r="AI97" s="329"/>
      <c r="AJ97" s="329"/>
      <c r="AK97" s="329"/>
      <c r="AL97" s="329"/>
      <c r="AM97" s="329"/>
      <c r="AN97" s="329"/>
      <c r="AO97" s="329"/>
      <c r="AP97" s="329"/>
      <c r="AQ97" s="329"/>
      <c r="AR97" s="329"/>
      <c r="AS97" s="329"/>
      <c r="AT97" s="329"/>
      <c r="AU97" s="329"/>
      <c r="AW97" s="323">
        <f ca="1">AG97+E97</f>
        <v>1947.0271782087552</v>
      </c>
      <c r="AX97" s="323">
        <f t="shared" ref="AX97:BK97" ca="1" si="88">AW97+AX107+AX109</f>
        <v>2678.3359206222922</v>
      </c>
      <c r="AY97" s="323">
        <f t="shared" ca="1" si="88"/>
        <v>3548.7202800205578</v>
      </c>
      <c r="AZ97" s="323">
        <f t="shared" ca="1" si="88"/>
        <v>4626.6295196726014</v>
      </c>
      <c r="BA97" s="323">
        <f t="shared" ca="1" si="88"/>
        <v>5815.5912307367289</v>
      </c>
      <c r="BB97" s="323">
        <f t="shared" ca="1" si="88"/>
        <v>7114.0562573482848</v>
      </c>
      <c r="BC97" s="323">
        <f t="shared" ca="1" si="88"/>
        <v>8619.3104521634978</v>
      </c>
      <c r="BD97" s="323">
        <f t="shared" ca="1" si="88"/>
        <v>10197.350908414472</v>
      </c>
      <c r="BE97" s="323">
        <f t="shared" ca="1" si="88"/>
        <v>11859.434200457188</v>
      </c>
      <c r="BF97" s="323">
        <f t="shared" ca="1" si="88"/>
        <v>13482.070172111265</v>
      </c>
      <c r="BG97" s="323">
        <f t="shared" ca="1" si="88"/>
        <v>15034.178894977391</v>
      </c>
      <c r="BH97" s="323">
        <f t="shared" ca="1" si="88"/>
        <v>16453.580481011657</v>
      </c>
      <c r="BI97" s="323">
        <f t="shared" ca="1" si="88"/>
        <v>17802.845508065919</v>
      </c>
      <c r="BJ97" s="323">
        <f t="shared" ca="1" si="88"/>
        <v>18984.912047295336</v>
      </c>
      <c r="BK97" s="323">
        <f t="shared" ca="1" si="88"/>
        <v>20105.396536272248</v>
      </c>
    </row>
    <row r="98" spans="3:16384">
      <c r="C98" s="333" t="s">
        <v>273</v>
      </c>
      <c r="D98" s="334">
        <f>'Cintas BS'!M35</f>
        <v>0</v>
      </c>
      <c r="E98" s="320">
        <f>'Cintas BS'!N35</f>
        <v>0</v>
      </c>
      <c r="F98" s="320">
        <f>'Cintas BS'!O35</f>
        <v>0</v>
      </c>
      <c r="G98" s="320">
        <f>'Cintas BS'!P35</f>
        <v>0</v>
      </c>
      <c r="H98" s="320">
        <f>'Cintas BS'!Q35</f>
        <v>0</v>
      </c>
      <c r="I98" s="320">
        <f>'Cintas BS'!R35</f>
        <v>0</v>
      </c>
      <c r="J98" s="320">
        <f>'Cintas BS'!S35</f>
        <v>0</v>
      </c>
      <c r="K98" s="320">
        <f>'Cintas BS'!T35</f>
        <v>0</v>
      </c>
      <c r="L98" s="320">
        <f>'Cintas BS'!U35</f>
        <v>0</v>
      </c>
      <c r="M98" s="320">
        <f>'Cintas BS'!V35</f>
        <v>0</v>
      </c>
      <c r="N98" s="320">
        <f>'Cintas BS'!W35</f>
        <v>0</v>
      </c>
      <c r="P98" s="334">
        <v>0</v>
      </c>
      <c r="Q98" s="335">
        <f t="shared" ref="Q98:AE98" si="89">P98</f>
        <v>0</v>
      </c>
      <c r="R98" s="335">
        <f t="shared" si="89"/>
        <v>0</v>
      </c>
      <c r="S98" s="335">
        <f t="shared" si="89"/>
        <v>0</v>
      </c>
      <c r="T98" s="335">
        <f t="shared" si="89"/>
        <v>0</v>
      </c>
      <c r="U98" s="335">
        <f t="shared" si="89"/>
        <v>0</v>
      </c>
      <c r="V98" s="335">
        <f t="shared" si="89"/>
        <v>0</v>
      </c>
      <c r="W98" s="335">
        <f t="shared" si="89"/>
        <v>0</v>
      </c>
      <c r="X98" s="335">
        <f t="shared" si="89"/>
        <v>0</v>
      </c>
      <c r="Y98" s="335">
        <f t="shared" si="89"/>
        <v>0</v>
      </c>
      <c r="Z98" s="335">
        <f t="shared" si="89"/>
        <v>0</v>
      </c>
      <c r="AA98" s="335">
        <f t="shared" si="89"/>
        <v>0</v>
      </c>
      <c r="AB98" s="335">
        <f t="shared" si="89"/>
        <v>0</v>
      </c>
      <c r="AC98" s="335">
        <f t="shared" si="89"/>
        <v>0</v>
      </c>
      <c r="AD98" s="335">
        <f t="shared" si="89"/>
        <v>0</v>
      </c>
      <c r="AE98" s="335">
        <f t="shared" si="89"/>
        <v>0</v>
      </c>
      <c r="AG98" s="323">
        <f>AH13</f>
        <v>0</v>
      </c>
      <c r="AH98" s="336"/>
      <c r="AI98" s="336"/>
      <c r="AJ98" s="336"/>
      <c r="AK98" s="336"/>
      <c r="AL98" s="336"/>
      <c r="AM98" s="336"/>
      <c r="AN98" s="336"/>
      <c r="AO98" s="336"/>
      <c r="AP98" s="336"/>
      <c r="AQ98" s="336"/>
      <c r="AR98" s="336"/>
      <c r="AS98" s="336"/>
      <c r="AT98" s="336"/>
      <c r="AU98" s="336"/>
      <c r="AW98" s="323">
        <f t="shared" ref="AW98:BF98" si="90">AG98+Q98+E98</f>
        <v>0</v>
      </c>
      <c r="AX98" s="323">
        <f t="shared" si="90"/>
        <v>0</v>
      </c>
      <c r="AY98" s="323">
        <f t="shared" si="90"/>
        <v>0</v>
      </c>
      <c r="AZ98" s="323">
        <f t="shared" si="90"/>
        <v>0</v>
      </c>
      <c r="BA98" s="323">
        <f t="shared" si="90"/>
        <v>0</v>
      </c>
      <c r="BB98" s="323">
        <f t="shared" si="90"/>
        <v>0</v>
      </c>
      <c r="BC98" s="323">
        <f t="shared" si="90"/>
        <v>0</v>
      </c>
      <c r="BD98" s="323">
        <f t="shared" si="90"/>
        <v>0</v>
      </c>
      <c r="BE98" s="323">
        <f t="shared" si="90"/>
        <v>0</v>
      </c>
      <c r="BF98" s="323">
        <f t="shared" si="90"/>
        <v>0</v>
      </c>
      <c r="BG98" s="323" t="e">
        <f>AQ98+AA98+#REF!</f>
        <v>#REF!</v>
      </c>
      <c r="BH98" s="323" t="e">
        <f>AR98+AB98+#REF!</f>
        <v>#REF!</v>
      </c>
      <c r="BI98" s="323" t="e">
        <f>AS98+AC98+#REF!</f>
        <v>#REF!</v>
      </c>
      <c r="BJ98" s="323" t="e">
        <f>AT98+AD98+#REF!</f>
        <v>#REF!</v>
      </c>
      <c r="BK98" s="323" t="e">
        <f>AU98+AE98+#REF!</f>
        <v>#REF!</v>
      </c>
    </row>
    <row r="99" spans="3:16384" ht="12">
      <c r="C99" s="279" t="s">
        <v>274</v>
      </c>
      <c r="D99" s="337">
        <f t="shared" ref="D99:N99" si="91">SUM(D96:D98)</f>
        <v>3659.7449999999999</v>
      </c>
      <c r="E99" s="337">
        <f t="shared" ca="1" si="91"/>
        <v>4446.8781782087553</v>
      </c>
      <c r="F99" s="337">
        <f t="shared" ca="1" si="91"/>
        <v>5325.1317959072794</v>
      </c>
      <c r="G99" s="337">
        <f t="shared" ca="1" si="91"/>
        <v>6301.2655250772896</v>
      </c>
      <c r="H99" s="337">
        <f t="shared" ca="1" si="91"/>
        <v>7391.6734743764264</v>
      </c>
      <c r="I99" s="337">
        <f t="shared" ca="1" si="91"/>
        <v>8476.069939692663</v>
      </c>
      <c r="J99" s="337">
        <f t="shared" ca="1" si="91"/>
        <v>9544.6433114950887</v>
      </c>
      <c r="K99" s="337">
        <f t="shared" ca="1" si="91"/>
        <v>10696.868871474468</v>
      </c>
      <c r="L99" s="337">
        <f t="shared" ca="1" si="91"/>
        <v>11809.761672871449</v>
      </c>
      <c r="M99" s="337">
        <f t="shared" ca="1" si="91"/>
        <v>12904.690475808215</v>
      </c>
      <c r="N99" s="337">
        <f t="shared" ca="1" si="91"/>
        <v>13950.753992169066</v>
      </c>
      <c r="O99" s="326"/>
      <c r="P99" s="337">
        <f t="shared" ref="P99:U99" si="92">SUM(P96:P98)</f>
        <v>741.09</v>
      </c>
      <c r="Q99" s="337">
        <f t="shared" si="92"/>
        <v>703.27130432513195</v>
      </c>
      <c r="R99" s="337">
        <f t="shared" si="92"/>
        <v>696.78171625498624</v>
      </c>
      <c r="S99" s="337">
        <f t="shared" si="92"/>
        <v>729.39171695972618</v>
      </c>
      <c r="T99" s="337">
        <f t="shared" si="92"/>
        <v>813.47888346139734</v>
      </c>
      <c r="U99" s="337">
        <f t="shared" si="92"/>
        <v>962.73833481069914</v>
      </c>
      <c r="V99" s="337">
        <f t="shared" ref="V99:AD99" si="93">SUM(V96:V98)</f>
        <v>1184.687464931453</v>
      </c>
      <c r="W99" s="337">
        <f t="shared" si="93"/>
        <v>1483.4486673802799</v>
      </c>
      <c r="X99" s="337">
        <f t="shared" si="93"/>
        <v>1859.8416520453839</v>
      </c>
      <c r="Y99" s="337">
        <f t="shared" si="93"/>
        <v>2314.8489629522187</v>
      </c>
      <c r="Z99" s="337">
        <f t="shared" si="93"/>
        <v>2755.7631712995781</v>
      </c>
      <c r="AA99" s="337">
        <f t="shared" si="93"/>
        <v>3162.7872714173482</v>
      </c>
      <c r="AB99" s="337">
        <f t="shared" si="93"/>
        <v>3564.4073910049506</v>
      </c>
      <c r="AC99" s="337">
        <f t="shared" si="93"/>
        <v>3961.5483102334015</v>
      </c>
      <c r="AD99" s="337">
        <f t="shared" si="93"/>
        <v>4346.3620518905882</v>
      </c>
      <c r="AE99" s="337">
        <f>SUM(AE96:AE98)</f>
        <v>4726.0497662754606</v>
      </c>
      <c r="AF99" s="326"/>
      <c r="AG99" s="335"/>
      <c r="AH99" s="335"/>
      <c r="AI99" s="335"/>
      <c r="AJ99" s="335"/>
      <c r="AK99" s="335"/>
      <c r="AL99" s="335"/>
      <c r="AM99" s="335"/>
      <c r="AN99" s="335"/>
      <c r="AO99" s="335"/>
      <c r="AP99" s="335"/>
      <c r="AQ99" s="335"/>
      <c r="AR99" s="335"/>
      <c r="AS99" s="335"/>
      <c r="AT99" s="335"/>
      <c r="AU99" s="335"/>
      <c r="AV99" s="326"/>
      <c r="AW99" s="337">
        <f ca="1">SUM(AW96:AW98)</f>
        <v>5165.553378208755</v>
      </c>
      <c r="AX99" s="337">
        <f ca="1">SUM(AX96:AX98)</f>
        <v>5896.8621206222924</v>
      </c>
      <c r="AY99" s="337">
        <f ca="1">SUM(AY96:AY98)</f>
        <v>6767.246480020558</v>
      </c>
      <c r="AZ99" s="337">
        <f ca="1">SUM(AZ96:AZ98)</f>
        <v>7845.1557196726017</v>
      </c>
      <c r="BA99" s="337">
        <f ca="1">SUM(BA96:BA98)</f>
        <v>9034.1174307367291</v>
      </c>
      <c r="BB99" s="337">
        <f t="shared" ref="BB99:BK99" ca="1" si="94">SUM(BB96:BB98)</f>
        <v>10332.582457348286</v>
      </c>
      <c r="BC99" s="337">
        <f t="shared" ca="1" si="94"/>
        <v>11837.836652163498</v>
      </c>
      <c r="BD99" s="337">
        <f t="shared" ca="1" si="94"/>
        <v>13415.877108414472</v>
      </c>
      <c r="BE99" s="337">
        <f t="shared" ca="1" si="94"/>
        <v>15077.960400457188</v>
      </c>
      <c r="BF99" s="337">
        <f t="shared" ca="1" si="94"/>
        <v>16700.596372111264</v>
      </c>
      <c r="BG99" s="337">
        <f t="shared" ca="1" si="94"/>
        <v>18252.705094977391</v>
      </c>
      <c r="BH99" s="337">
        <f t="shared" ca="1" si="94"/>
        <v>19672.106681011657</v>
      </c>
      <c r="BI99" s="337">
        <f t="shared" ca="1" si="94"/>
        <v>21021.371708065919</v>
      </c>
      <c r="BJ99" s="337">
        <f t="shared" ca="1" si="94"/>
        <v>22203.438247295337</v>
      </c>
      <c r="BK99" s="337">
        <f t="shared" ca="1" si="94"/>
        <v>23323.922736272249</v>
      </c>
    </row>
    <row r="100" spans="3:16384">
      <c r="C100" s="338"/>
      <c r="D100" s="338"/>
      <c r="E100" s="338"/>
      <c r="F100" s="338"/>
      <c r="G100" s="338"/>
      <c r="H100" s="338"/>
      <c r="I100" s="338"/>
      <c r="J100" s="338"/>
      <c r="K100" s="338"/>
      <c r="L100" s="338"/>
      <c r="M100" s="338"/>
      <c r="N100" s="338"/>
      <c r="O100" s="338"/>
      <c r="P100" s="338"/>
      <c r="Q100" s="338"/>
      <c r="R100" s="338"/>
      <c r="S100" s="338"/>
      <c r="T100" s="338"/>
      <c r="U100" s="338"/>
      <c r="V100" s="338"/>
      <c r="W100" s="338"/>
      <c r="X100" s="338"/>
      <c r="Y100" s="338"/>
      <c r="Z100" s="338"/>
      <c r="AA100" s="338"/>
      <c r="AB100" s="338"/>
      <c r="AC100" s="338"/>
      <c r="AD100" s="338"/>
      <c r="AE100" s="338"/>
      <c r="AF100" s="338"/>
      <c r="AG100" s="339"/>
      <c r="AH100" s="339"/>
      <c r="AI100" s="339"/>
      <c r="AJ100" s="339"/>
      <c r="AK100" s="339"/>
      <c r="AL100" s="339"/>
      <c r="AM100" s="339"/>
      <c r="AN100" s="339"/>
      <c r="AO100" s="339"/>
      <c r="AP100" s="339"/>
      <c r="AQ100" s="339"/>
      <c r="AR100" s="339"/>
      <c r="AS100" s="339"/>
      <c r="AT100" s="339"/>
      <c r="AU100" s="339"/>
      <c r="AV100" s="338"/>
      <c r="AW100" s="339"/>
      <c r="AX100" s="339"/>
      <c r="AY100" s="339"/>
      <c r="AZ100" s="339"/>
      <c r="BA100" s="338"/>
      <c r="BB100" s="338"/>
      <c r="BC100" s="338"/>
      <c r="BD100" s="338"/>
      <c r="BE100" s="338"/>
      <c r="BF100" s="338"/>
      <c r="BG100" s="338"/>
      <c r="BH100" s="338"/>
      <c r="BI100" s="338"/>
      <c r="BJ100" s="338"/>
      <c r="BK100" s="338"/>
      <c r="BL100" s="338"/>
      <c r="BM100" s="338"/>
      <c r="BN100" s="338"/>
      <c r="BO100" s="338"/>
      <c r="BP100" s="338"/>
      <c r="BQ100" s="338"/>
      <c r="BR100" s="338"/>
      <c r="BS100" s="338"/>
      <c r="BT100" s="338"/>
      <c r="BU100" s="338"/>
      <c r="BV100" s="338"/>
      <c r="BW100" s="338"/>
      <c r="BX100" s="338"/>
      <c r="BY100" s="338"/>
      <c r="BZ100" s="338"/>
      <c r="CA100" s="338"/>
      <c r="CB100" s="338"/>
      <c r="CC100" s="338"/>
      <c r="CD100" s="338"/>
      <c r="CE100" s="338"/>
      <c r="CF100" s="338"/>
      <c r="CG100" s="338"/>
      <c r="CH100" s="338"/>
      <c r="CI100" s="338"/>
      <c r="CJ100" s="338"/>
      <c r="CK100" s="338"/>
      <c r="CL100" s="338"/>
      <c r="CM100" s="338"/>
      <c r="CN100" s="338"/>
      <c r="CO100" s="338"/>
      <c r="CP100" s="338"/>
      <c r="CQ100" s="338"/>
      <c r="CR100" s="338"/>
      <c r="CS100" s="338"/>
      <c r="CT100" s="338"/>
      <c r="CU100" s="338"/>
      <c r="CV100" s="338"/>
      <c r="CW100" s="338"/>
      <c r="CX100" s="338"/>
      <c r="CY100" s="338"/>
      <c r="CZ100" s="338"/>
      <c r="DA100" s="338"/>
      <c r="DB100" s="338"/>
      <c r="DC100" s="338"/>
      <c r="DD100" s="338"/>
      <c r="DE100" s="338"/>
      <c r="DF100" s="338"/>
      <c r="DG100" s="338"/>
      <c r="DH100" s="338"/>
      <c r="DI100" s="338"/>
      <c r="DJ100" s="338"/>
      <c r="DK100" s="338"/>
      <c r="DL100" s="338"/>
      <c r="DM100" s="338"/>
      <c r="DN100" s="338"/>
      <c r="DO100" s="338"/>
      <c r="DP100" s="338"/>
      <c r="DQ100" s="338"/>
      <c r="DR100" s="338"/>
      <c r="DS100" s="338"/>
      <c r="DT100" s="338"/>
      <c r="DU100" s="338"/>
      <c r="DV100" s="338"/>
      <c r="DW100" s="338"/>
      <c r="DX100" s="338"/>
      <c r="DY100" s="338"/>
      <c r="DZ100" s="338"/>
      <c r="EA100" s="338"/>
      <c r="EB100" s="338"/>
      <c r="EC100" s="338"/>
      <c r="ED100" s="338"/>
      <c r="EE100" s="338"/>
      <c r="EF100" s="338"/>
      <c r="EG100" s="338"/>
      <c r="EH100" s="338"/>
      <c r="EI100" s="338"/>
      <c r="EJ100" s="338"/>
      <c r="EK100" s="338"/>
      <c r="EL100" s="338"/>
      <c r="EM100" s="338"/>
      <c r="EN100" s="338"/>
      <c r="EO100" s="338"/>
      <c r="EP100" s="338"/>
      <c r="EQ100" s="338"/>
      <c r="ER100" s="338"/>
      <c r="ES100" s="338"/>
      <c r="ET100" s="338"/>
      <c r="EU100" s="338"/>
      <c r="EV100" s="338"/>
      <c r="EW100" s="338"/>
      <c r="EX100" s="338"/>
      <c r="EY100" s="338"/>
      <c r="EZ100" s="338"/>
      <c r="FA100" s="338"/>
      <c r="FB100" s="338"/>
      <c r="FC100" s="338"/>
      <c r="FD100" s="338"/>
      <c r="FE100" s="338"/>
      <c r="FF100" s="338"/>
      <c r="FG100" s="338"/>
      <c r="FH100" s="338"/>
      <c r="FI100" s="338"/>
      <c r="FJ100" s="338"/>
      <c r="FK100" s="338"/>
      <c r="FL100" s="338"/>
      <c r="FM100" s="338"/>
      <c r="FN100" s="338"/>
      <c r="FO100" s="338"/>
      <c r="FP100" s="338"/>
      <c r="FQ100" s="338"/>
      <c r="FR100" s="338"/>
      <c r="FS100" s="338"/>
      <c r="FT100" s="338"/>
      <c r="FU100" s="338"/>
      <c r="FV100" s="338"/>
      <c r="FW100" s="338"/>
      <c r="FX100" s="338"/>
      <c r="FY100" s="338"/>
      <c r="FZ100" s="338"/>
      <c r="GA100" s="338"/>
      <c r="GB100" s="338"/>
      <c r="GC100" s="338"/>
      <c r="GD100" s="338"/>
      <c r="GE100" s="338"/>
      <c r="GF100" s="338"/>
      <c r="GG100" s="338"/>
      <c r="GH100" s="338"/>
      <c r="GI100" s="338"/>
      <c r="GJ100" s="338"/>
      <c r="GK100" s="338"/>
      <c r="GL100" s="338"/>
      <c r="GM100" s="338"/>
      <c r="GN100" s="338"/>
      <c r="GO100" s="338"/>
      <c r="GP100" s="338"/>
      <c r="GQ100" s="338"/>
      <c r="GR100" s="338"/>
      <c r="GS100" s="338"/>
      <c r="GT100" s="338"/>
      <c r="GU100" s="338"/>
      <c r="GV100" s="338"/>
      <c r="GW100" s="338"/>
      <c r="GX100" s="338"/>
      <c r="GY100" s="338"/>
      <c r="GZ100" s="338"/>
      <c r="HA100" s="338"/>
      <c r="HB100" s="338"/>
      <c r="HC100" s="338"/>
      <c r="HD100" s="338"/>
      <c r="HE100" s="338"/>
      <c r="HF100" s="338"/>
      <c r="HG100" s="338"/>
      <c r="HH100" s="338"/>
      <c r="HI100" s="338"/>
      <c r="HJ100" s="338"/>
      <c r="HK100" s="338"/>
      <c r="HL100" s="338"/>
      <c r="HM100" s="338"/>
      <c r="HN100" s="338"/>
      <c r="HO100" s="338"/>
      <c r="HP100" s="338"/>
      <c r="HQ100" s="338"/>
      <c r="HR100" s="338"/>
      <c r="HS100" s="338"/>
      <c r="HT100" s="338"/>
      <c r="HU100" s="338"/>
      <c r="HV100" s="338"/>
      <c r="HW100" s="338"/>
      <c r="HX100" s="338"/>
      <c r="HY100" s="338"/>
      <c r="HZ100" s="338"/>
      <c r="IA100" s="338"/>
      <c r="IB100" s="338"/>
      <c r="IC100" s="338"/>
      <c r="ID100" s="338"/>
      <c r="IE100" s="338"/>
      <c r="IF100" s="338"/>
      <c r="IG100" s="338"/>
      <c r="IH100" s="338"/>
      <c r="II100" s="338"/>
      <c r="IJ100" s="338"/>
      <c r="IK100" s="338"/>
      <c r="IL100" s="338"/>
      <c r="IM100" s="338"/>
      <c r="IN100" s="338"/>
      <c r="IO100" s="338"/>
      <c r="IP100" s="338"/>
      <c r="IQ100" s="338"/>
      <c r="IR100" s="338"/>
      <c r="IS100" s="338"/>
      <c r="IT100" s="338"/>
      <c r="IU100" s="338"/>
      <c r="IV100" s="338"/>
      <c r="IW100" s="338"/>
      <c r="IX100" s="338"/>
      <c r="IY100" s="338"/>
      <c r="IZ100" s="338"/>
      <c r="JA100" s="338"/>
      <c r="JB100" s="338"/>
      <c r="JC100" s="338"/>
      <c r="JD100" s="338"/>
      <c r="JE100" s="338"/>
      <c r="JF100" s="338"/>
      <c r="JG100" s="338"/>
      <c r="JH100" s="338"/>
      <c r="JI100" s="338"/>
      <c r="JJ100" s="338"/>
      <c r="JK100" s="338"/>
      <c r="JL100" s="338"/>
      <c r="JM100" s="338"/>
      <c r="JN100" s="338"/>
      <c r="JO100" s="338"/>
      <c r="JP100" s="338"/>
      <c r="JQ100" s="338"/>
      <c r="JR100" s="338"/>
      <c r="JS100" s="338"/>
      <c r="JT100" s="338"/>
      <c r="JU100" s="338"/>
      <c r="JV100" s="338"/>
      <c r="JW100" s="338"/>
      <c r="JX100" s="338"/>
      <c r="JY100" s="338"/>
      <c r="JZ100" s="338"/>
      <c r="KA100" s="338"/>
      <c r="KB100" s="338"/>
      <c r="KC100" s="338"/>
      <c r="KD100" s="338"/>
      <c r="KE100" s="338"/>
      <c r="KF100" s="338"/>
      <c r="KG100" s="338"/>
      <c r="KH100" s="338"/>
      <c r="KI100" s="338"/>
      <c r="KJ100" s="338"/>
      <c r="KK100" s="338"/>
      <c r="KL100" s="338"/>
      <c r="KM100" s="338"/>
      <c r="KN100" s="338"/>
      <c r="KO100" s="338"/>
      <c r="KP100" s="338"/>
      <c r="KQ100" s="338"/>
      <c r="KR100" s="338"/>
      <c r="KS100" s="338"/>
      <c r="KT100" s="338"/>
      <c r="KU100" s="338"/>
      <c r="KV100" s="338"/>
      <c r="KW100" s="338"/>
      <c r="KX100" s="338"/>
      <c r="KY100" s="338"/>
      <c r="KZ100" s="338"/>
      <c r="LA100" s="338"/>
      <c r="LB100" s="338"/>
      <c r="LC100" s="338"/>
      <c r="LD100" s="338"/>
      <c r="LE100" s="338"/>
      <c r="LF100" s="338"/>
      <c r="LG100" s="338"/>
      <c r="LH100" s="338"/>
      <c r="LI100" s="338"/>
      <c r="LJ100" s="338"/>
      <c r="LK100" s="338"/>
      <c r="LL100" s="338"/>
      <c r="LM100" s="338"/>
      <c r="LN100" s="338"/>
      <c r="LO100" s="338"/>
      <c r="LP100" s="338"/>
      <c r="LQ100" s="338"/>
      <c r="LR100" s="338"/>
      <c r="LS100" s="338"/>
      <c r="LT100" s="338"/>
      <c r="LU100" s="338"/>
      <c r="LV100" s="338"/>
      <c r="LW100" s="338"/>
      <c r="LX100" s="338"/>
      <c r="LY100" s="338"/>
      <c r="LZ100" s="338"/>
      <c r="MA100" s="338"/>
      <c r="MB100" s="338"/>
      <c r="MC100" s="338"/>
      <c r="MD100" s="338"/>
      <c r="ME100" s="338"/>
      <c r="MF100" s="338"/>
      <c r="MG100" s="338"/>
      <c r="MH100" s="338"/>
      <c r="MI100" s="338"/>
      <c r="MJ100" s="338"/>
      <c r="MK100" s="338"/>
      <c r="ML100" s="338"/>
      <c r="MM100" s="338"/>
      <c r="MN100" s="338"/>
      <c r="MO100" s="338"/>
      <c r="MP100" s="338"/>
      <c r="MQ100" s="338"/>
      <c r="MR100" s="338"/>
      <c r="MS100" s="338"/>
      <c r="MT100" s="338"/>
      <c r="MU100" s="338"/>
      <c r="MV100" s="338"/>
      <c r="MW100" s="338"/>
      <c r="MX100" s="338"/>
      <c r="MY100" s="338"/>
      <c r="MZ100" s="338"/>
      <c r="NA100" s="338"/>
      <c r="NB100" s="338"/>
      <c r="NC100" s="338"/>
      <c r="ND100" s="338"/>
      <c r="NE100" s="338"/>
      <c r="NF100" s="338"/>
      <c r="NG100" s="338"/>
      <c r="NH100" s="338"/>
      <c r="NI100" s="338"/>
      <c r="NJ100" s="338"/>
      <c r="NK100" s="338"/>
      <c r="NL100" s="338"/>
      <c r="NM100" s="338"/>
      <c r="NN100" s="338"/>
      <c r="NO100" s="338"/>
      <c r="NP100" s="338"/>
      <c r="NQ100" s="338"/>
      <c r="NR100" s="338"/>
      <c r="NS100" s="338"/>
      <c r="NT100" s="338"/>
      <c r="NU100" s="338"/>
      <c r="NV100" s="338"/>
      <c r="NW100" s="338"/>
      <c r="NX100" s="338"/>
      <c r="NY100" s="338"/>
      <c r="NZ100" s="338"/>
      <c r="OA100" s="338"/>
      <c r="OB100" s="338"/>
      <c r="OC100" s="338"/>
      <c r="OD100" s="338"/>
      <c r="OE100" s="338"/>
      <c r="OF100" s="338"/>
      <c r="OG100" s="338"/>
      <c r="OH100" s="338"/>
      <c r="OI100" s="338"/>
      <c r="OJ100" s="338"/>
      <c r="OK100" s="338"/>
      <c r="OL100" s="338"/>
      <c r="OM100" s="338"/>
      <c r="ON100" s="338"/>
      <c r="OO100" s="338"/>
      <c r="OP100" s="338"/>
      <c r="OQ100" s="338"/>
      <c r="OR100" s="338"/>
      <c r="OS100" s="338"/>
      <c r="OT100" s="338"/>
      <c r="OU100" s="338"/>
      <c r="OV100" s="338"/>
      <c r="OW100" s="338"/>
      <c r="OX100" s="338"/>
      <c r="OY100" s="338"/>
      <c r="OZ100" s="338"/>
      <c r="PA100" s="338"/>
      <c r="PB100" s="338"/>
      <c r="PC100" s="338"/>
      <c r="PD100" s="338"/>
      <c r="PE100" s="338"/>
      <c r="PF100" s="338"/>
      <c r="PG100" s="338"/>
      <c r="PH100" s="338"/>
      <c r="PI100" s="338"/>
      <c r="PJ100" s="338"/>
      <c r="PK100" s="338"/>
      <c r="PL100" s="338"/>
      <c r="PM100" s="338"/>
      <c r="PN100" s="338"/>
      <c r="PO100" s="338"/>
      <c r="PP100" s="338"/>
      <c r="PQ100" s="338"/>
      <c r="PR100" s="338"/>
      <c r="PS100" s="338"/>
      <c r="PT100" s="338"/>
      <c r="PU100" s="338"/>
      <c r="PV100" s="338"/>
      <c r="PW100" s="338"/>
      <c r="PX100" s="338"/>
      <c r="PY100" s="338"/>
      <c r="PZ100" s="338"/>
      <c r="QA100" s="338"/>
      <c r="QB100" s="338"/>
      <c r="QC100" s="338"/>
      <c r="QD100" s="338"/>
      <c r="QE100" s="338"/>
      <c r="QF100" s="338"/>
      <c r="QG100" s="338"/>
      <c r="QH100" s="338"/>
      <c r="QI100" s="338"/>
      <c r="QJ100" s="338"/>
      <c r="QK100" s="338"/>
      <c r="QL100" s="338"/>
      <c r="QM100" s="338"/>
      <c r="QN100" s="338"/>
      <c r="QO100" s="338"/>
      <c r="QP100" s="338"/>
      <c r="QQ100" s="338"/>
      <c r="QR100" s="338"/>
      <c r="QS100" s="338"/>
      <c r="QT100" s="338"/>
      <c r="QU100" s="338"/>
      <c r="QV100" s="338"/>
      <c r="QW100" s="338"/>
      <c r="QX100" s="338"/>
      <c r="QY100" s="338"/>
      <c r="QZ100" s="338"/>
      <c r="RA100" s="338"/>
      <c r="RB100" s="338"/>
      <c r="RC100" s="338"/>
      <c r="RD100" s="338"/>
      <c r="RE100" s="338"/>
      <c r="RF100" s="338"/>
      <c r="RG100" s="338"/>
      <c r="RH100" s="338"/>
      <c r="RI100" s="338"/>
      <c r="RJ100" s="338"/>
      <c r="RK100" s="338"/>
      <c r="RL100" s="338"/>
      <c r="RM100" s="338"/>
      <c r="RN100" s="338"/>
      <c r="RO100" s="338"/>
      <c r="RP100" s="338"/>
      <c r="RQ100" s="338"/>
      <c r="RR100" s="338"/>
      <c r="RS100" s="338"/>
      <c r="RT100" s="338"/>
      <c r="RU100" s="338"/>
      <c r="RV100" s="338"/>
      <c r="RW100" s="338"/>
      <c r="RX100" s="338"/>
      <c r="RY100" s="338"/>
      <c r="RZ100" s="338"/>
      <c r="SA100" s="338"/>
      <c r="SB100" s="338"/>
      <c r="SC100" s="338"/>
      <c r="SD100" s="338"/>
      <c r="SE100" s="338"/>
      <c r="SF100" s="338"/>
      <c r="SG100" s="338"/>
      <c r="SH100" s="338"/>
      <c r="SI100" s="338"/>
      <c r="SJ100" s="338"/>
      <c r="SK100" s="338"/>
      <c r="SL100" s="338"/>
      <c r="SM100" s="338"/>
      <c r="SN100" s="338"/>
      <c r="SO100" s="338"/>
      <c r="SP100" s="338"/>
      <c r="SQ100" s="338"/>
      <c r="SR100" s="338"/>
      <c r="SS100" s="338"/>
      <c r="ST100" s="338"/>
      <c r="SU100" s="338"/>
      <c r="SV100" s="338"/>
      <c r="SW100" s="338"/>
      <c r="SX100" s="338"/>
      <c r="SY100" s="338"/>
      <c r="SZ100" s="338"/>
      <c r="TA100" s="338"/>
      <c r="TB100" s="338"/>
      <c r="TC100" s="338"/>
      <c r="TD100" s="338"/>
      <c r="TE100" s="338"/>
      <c r="TF100" s="338"/>
      <c r="TG100" s="338"/>
      <c r="TH100" s="338"/>
      <c r="TI100" s="338"/>
      <c r="TJ100" s="338"/>
      <c r="TK100" s="338"/>
      <c r="TL100" s="338"/>
      <c r="TM100" s="338"/>
      <c r="TN100" s="338"/>
      <c r="TO100" s="338"/>
      <c r="TP100" s="338"/>
      <c r="TQ100" s="338"/>
      <c r="TR100" s="338"/>
      <c r="TS100" s="338"/>
      <c r="TT100" s="338"/>
      <c r="TU100" s="338"/>
      <c r="TV100" s="338"/>
      <c r="TW100" s="338"/>
      <c r="TX100" s="338"/>
      <c r="TY100" s="338"/>
      <c r="TZ100" s="338"/>
      <c r="UA100" s="338"/>
      <c r="UB100" s="338"/>
      <c r="UC100" s="338"/>
      <c r="UD100" s="338"/>
      <c r="UE100" s="338"/>
      <c r="UF100" s="338"/>
      <c r="UG100" s="338"/>
      <c r="UH100" s="338"/>
      <c r="UI100" s="338"/>
      <c r="UJ100" s="338"/>
      <c r="UK100" s="338"/>
      <c r="UL100" s="338"/>
      <c r="UM100" s="338"/>
      <c r="UN100" s="338"/>
      <c r="UO100" s="338"/>
      <c r="UP100" s="338"/>
      <c r="UQ100" s="338"/>
      <c r="UR100" s="338"/>
      <c r="US100" s="338"/>
      <c r="UT100" s="338"/>
      <c r="UU100" s="338"/>
      <c r="UV100" s="338"/>
      <c r="UW100" s="338"/>
      <c r="UX100" s="338"/>
      <c r="UY100" s="338"/>
      <c r="UZ100" s="338"/>
      <c r="VA100" s="338"/>
      <c r="VB100" s="338"/>
      <c r="VC100" s="338"/>
      <c r="VD100" s="338"/>
      <c r="VE100" s="338"/>
      <c r="VF100" s="338"/>
      <c r="VG100" s="338"/>
      <c r="VH100" s="338"/>
      <c r="VI100" s="338"/>
      <c r="VJ100" s="338"/>
      <c r="VK100" s="338"/>
      <c r="VL100" s="338"/>
      <c r="VM100" s="338"/>
      <c r="VN100" s="338"/>
      <c r="VO100" s="338"/>
      <c r="VP100" s="338"/>
      <c r="VQ100" s="338"/>
      <c r="VR100" s="338"/>
      <c r="VS100" s="338"/>
      <c r="VT100" s="338"/>
      <c r="VU100" s="338"/>
      <c r="VV100" s="338"/>
      <c r="VW100" s="338"/>
      <c r="VX100" s="338"/>
      <c r="VY100" s="338"/>
      <c r="VZ100" s="338"/>
      <c r="WA100" s="338"/>
      <c r="WB100" s="338"/>
      <c r="WC100" s="338"/>
      <c r="WD100" s="338"/>
      <c r="WE100" s="338"/>
      <c r="WF100" s="338"/>
      <c r="WG100" s="338"/>
      <c r="WH100" s="338"/>
      <c r="WI100" s="338"/>
      <c r="WJ100" s="338"/>
      <c r="WK100" s="338"/>
      <c r="WL100" s="338"/>
      <c r="WM100" s="338"/>
      <c r="WN100" s="338"/>
      <c r="WO100" s="338"/>
      <c r="WP100" s="338"/>
      <c r="WQ100" s="338"/>
      <c r="WR100" s="338"/>
      <c r="WS100" s="338"/>
      <c r="WT100" s="338"/>
      <c r="WU100" s="338"/>
      <c r="WV100" s="338"/>
      <c r="WW100" s="338"/>
      <c r="WX100" s="338"/>
      <c r="WY100" s="338"/>
      <c r="WZ100" s="338"/>
      <c r="XA100" s="338"/>
      <c r="XB100" s="338"/>
      <c r="XC100" s="338"/>
      <c r="XD100" s="338"/>
      <c r="XE100" s="338"/>
      <c r="XF100" s="338"/>
      <c r="XG100" s="338"/>
      <c r="XH100" s="338"/>
      <c r="XI100" s="338"/>
      <c r="XJ100" s="338"/>
      <c r="XK100" s="338"/>
      <c r="XL100" s="338"/>
      <c r="XM100" s="338"/>
      <c r="XN100" s="338"/>
      <c r="XO100" s="338"/>
      <c r="XP100" s="338"/>
      <c r="XQ100" s="338"/>
      <c r="XR100" s="338"/>
      <c r="XS100" s="338"/>
      <c r="XT100" s="338"/>
      <c r="XU100" s="338"/>
      <c r="XV100" s="338"/>
      <c r="XW100" s="338"/>
      <c r="XX100" s="338"/>
      <c r="XY100" s="338"/>
      <c r="XZ100" s="338"/>
      <c r="YA100" s="338"/>
      <c r="YB100" s="338"/>
      <c r="YC100" s="338"/>
      <c r="YD100" s="338"/>
      <c r="YE100" s="338"/>
      <c r="YF100" s="338"/>
      <c r="YG100" s="338"/>
      <c r="YH100" s="338"/>
      <c r="YI100" s="338"/>
      <c r="YJ100" s="338"/>
      <c r="YK100" s="338"/>
      <c r="YL100" s="338"/>
      <c r="YM100" s="338"/>
      <c r="YN100" s="338"/>
      <c r="YO100" s="338"/>
      <c r="YP100" s="338"/>
      <c r="YQ100" s="338"/>
      <c r="YR100" s="338"/>
      <c r="YS100" s="338"/>
      <c r="YT100" s="338"/>
      <c r="YU100" s="338"/>
      <c r="YV100" s="338"/>
      <c r="YW100" s="338"/>
      <c r="YX100" s="338"/>
      <c r="YY100" s="338"/>
      <c r="YZ100" s="338"/>
      <c r="ZA100" s="338"/>
      <c r="ZB100" s="338"/>
      <c r="ZC100" s="338"/>
      <c r="ZD100" s="338"/>
      <c r="ZE100" s="338"/>
      <c r="ZF100" s="338"/>
      <c r="ZG100" s="338"/>
      <c r="ZH100" s="338"/>
      <c r="ZI100" s="338"/>
      <c r="ZJ100" s="338"/>
      <c r="ZK100" s="338"/>
      <c r="ZL100" s="338"/>
      <c r="ZM100" s="338"/>
      <c r="ZN100" s="338"/>
      <c r="ZO100" s="338"/>
      <c r="ZP100" s="338"/>
      <c r="ZQ100" s="338"/>
      <c r="ZR100" s="338"/>
      <c r="ZS100" s="338"/>
      <c r="ZT100" s="338"/>
      <c r="ZU100" s="338"/>
      <c r="ZV100" s="338"/>
      <c r="ZW100" s="338"/>
      <c r="ZX100" s="338"/>
      <c r="ZY100" s="338"/>
      <c r="ZZ100" s="338"/>
      <c r="AAA100" s="338"/>
      <c r="AAB100" s="338"/>
      <c r="AAC100" s="338"/>
      <c r="AAD100" s="338"/>
      <c r="AAE100" s="338"/>
      <c r="AAF100" s="338"/>
      <c r="AAG100" s="338"/>
      <c r="AAH100" s="338"/>
      <c r="AAI100" s="338"/>
      <c r="AAJ100" s="338"/>
      <c r="AAK100" s="338"/>
      <c r="AAL100" s="338"/>
      <c r="AAM100" s="338"/>
      <c r="AAN100" s="338"/>
      <c r="AAO100" s="338"/>
      <c r="AAP100" s="338"/>
      <c r="AAQ100" s="338"/>
      <c r="AAR100" s="338"/>
      <c r="AAS100" s="338"/>
      <c r="AAT100" s="338"/>
      <c r="AAU100" s="338"/>
      <c r="AAV100" s="338"/>
      <c r="AAW100" s="338"/>
      <c r="AAX100" s="338"/>
      <c r="AAY100" s="338"/>
      <c r="AAZ100" s="338"/>
      <c r="ABA100" s="338"/>
      <c r="ABB100" s="338"/>
      <c r="ABC100" s="338"/>
      <c r="ABD100" s="338"/>
      <c r="ABE100" s="338"/>
      <c r="ABF100" s="338"/>
      <c r="ABG100" s="338"/>
      <c r="ABH100" s="338"/>
      <c r="ABI100" s="338"/>
      <c r="ABJ100" s="338"/>
      <c r="ABK100" s="338"/>
      <c r="ABL100" s="338"/>
      <c r="ABM100" s="338"/>
      <c r="ABN100" s="338"/>
      <c r="ABO100" s="338"/>
      <c r="ABP100" s="338"/>
      <c r="ABQ100" s="338"/>
      <c r="ABR100" s="338"/>
      <c r="ABS100" s="338"/>
      <c r="ABT100" s="338"/>
      <c r="ABU100" s="338"/>
      <c r="ABV100" s="338"/>
      <c r="ABW100" s="338"/>
      <c r="ABX100" s="338"/>
      <c r="ABY100" s="338"/>
      <c r="ABZ100" s="338"/>
      <c r="ACA100" s="338"/>
      <c r="ACB100" s="338"/>
      <c r="ACC100" s="338"/>
      <c r="ACD100" s="338"/>
      <c r="ACE100" s="338"/>
      <c r="ACF100" s="338"/>
      <c r="ACG100" s="338"/>
      <c r="ACH100" s="338"/>
      <c r="ACI100" s="338"/>
      <c r="ACJ100" s="338"/>
      <c r="ACK100" s="338"/>
      <c r="ACL100" s="338"/>
      <c r="ACM100" s="338"/>
      <c r="ACN100" s="338"/>
      <c r="ACO100" s="338"/>
      <c r="ACP100" s="338"/>
      <c r="ACQ100" s="338"/>
      <c r="ACR100" s="338"/>
      <c r="ACS100" s="338"/>
      <c r="ACT100" s="338"/>
      <c r="ACU100" s="338"/>
      <c r="ACV100" s="338"/>
      <c r="ACW100" s="338"/>
      <c r="ACX100" s="338"/>
      <c r="ACY100" s="338"/>
      <c r="ACZ100" s="338"/>
      <c r="ADA100" s="338"/>
      <c r="ADB100" s="338"/>
      <c r="ADC100" s="338"/>
      <c r="ADD100" s="338"/>
      <c r="ADE100" s="338"/>
      <c r="ADF100" s="338"/>
      <c r="ADG100" s="338"/>
      <c r="ADH100" s="338"/>
      <c r="ADI100" s="338"/>
      <c r="ADJ100" s="338"/>
      <c r="ADK100" s="338"/>
      <c r="ADL100" s="338"/>
      <c r="ADM100" s="338"/>
      <c r="ADN100" s="338"/>
      <c r="ADO100" s="338"/>
      <c r="ADP100" s="338"/>
      <c r="ADQ100" s="338"/>
      <c r="ADR100" s="338"/>
      <c r="ADS100" s="338"/>
      <c r="ADT100" s="338"/>
      <c r="ADU100" s="338"/>
      <c r="ADV100" s="338"/>
      <c r="ADW100" s="338"/>
      <c r="ADX100" s="338"/>
      <c r="ADY100" s="338"/>
      <c r="ADZ100" s="338"/>
      <c r="AEA100" s="338"/>
      <c r="AEB100" s="338"/>
      <c r="AEC100" s="338"/>
      <c r="AED100" s="338"/>
      <c r="AEE100" s="338"/>
      <c r="AEF100" s="338"/>
      <c r="AEG100" s="338"/>
      <c r="AEH100" s="338"/>
      <c r="AEI100" s="338"/>
      <c r="AEJ100" s="338"/>
      <c r="AEK100" s="338"/>
      <c r="AEL100" s="338"/>
      <c r="AEM100" s="338"/>
      <c r="AEN100" s="338"/>
      <c r="AEO100" s="338"/>
      <c r="AEP100" s="338"/>
      <c r="AEQ100" s="338"/>
      <c r="AER100" s="338"/>
      <c r="AES100" s="338"/>
      <c r="AET100" s="338"/>
      <c r="AEU100" s="338"/>
      <c r="AEV100" s="338"/>
      <c r="AEW100" s="338"/>
      <c r="AEX100" s="338"/>
      <c r="AEY100" s="338"/>
      <c r="AEZ100" s="338"/>
      <c r="AFA100" s="338"/>
      <c r="AFB100" s="338"/>
      <c r="AFC100" s="338"/>
      <c r="AFD100" s="338"/>
      <c r="AFE100" s="338"/>
      <c r="AFF100" s="338"/>
      <c r="AFG100" s="338"/>
      <c r="AFH100" s="338"/>
      <c r="AFI100" s="338"/>
      <c r="AFJ100" s="338"/>
      <c r="AFK100" s="338"/>
      <c r="AFL100" s="338"/>
      <c r="AFM100" s="338"/>
      <c r="AFN100" s="338"/>
      <c r="AFO100" s="338"/>
      <c r="AFP100" s="338"/>
      <c r="AFQ100" s="338"/>
      <c r="AFR100" s="338"/>
      <c r="AFS100" s="338"/>
      <c r="AFT100" s="338"/>
      <c r="AFU100" s="338"/>
      <c r="AFV100" s="338"/>
      <c r="AFW100" s="338"/>
      <c r="AFX100" s="338"/>
      <c r="AFY100" s="338"/>
      <c r="AFZ100" s="338"/>
      <c r="AGA100" s="338"/>
      <c r="AGB100" s="338"/>
      <c r="AGC100" s="338"/>
      <c r="AGD100" s="338"/>
      <c r="AGE100" s="338"/>
      <c r="AGF100" s="338"/>
      <c r="AGG100" s="338"/>
      <c r="AGH100" s="338"/>
      <c r="AGI100" s="338"/>
      <c r="AGJ100" s="338"/>
      <c r="AGK100" s="338"/>
      <c r="AGL100" s="338"/>
      <c r="AGM100" s="338"/>
      <c r="AGN100" s="338"/>
      <c r="AGO100" s="338"/>
      <c r="AGP100" s="338"/>
      <c r="AGQ100" s="338"/>
      <c r="AGR100" s="338"/>
      <c r="AGS100" s="338"/>
      <c r="AGT100" s="338"/>
      <c r="AGU100" s="338"/>
      <c r="AGV100" s="338"/>
      <c r="AGW100" s="338"/>
      <c r="AGX100" s="338"/>
      <c r="AGY100" s="338"/>
      <c r="AGZ100" s="338"/>
      <c r="AHA100" s="338"/>
      <c r="AHB100" s="338"/>
      <c r="AHC100" s="338"/>
      <c r="AHD100" s="338"/>
      <c r="AHE100" s="338"/>
      <c r="AHF100" s="338"/>
      <c r="AHG100" s="338"/>
      <c r="AHH100" s="338"/>
      <c r="AHI100" s="338"/>
      <c r="AHJ100" s="338"/>
      <c r="AHK100" s="338"/>
      <c r="AHL100" s="338"/>
      <c r="AHM100" s="338"/>
      <c r="AHN100" s="338"/>
      <c r="AHO100" s="338"/>
      <c r="AHP100" s="338"/>
      <c r="AHQ100" s="338"/>
      <c r="AHR100" s="338"/>
      <c r="AHS100" s="338"/>
      <c r="AHT100" s="338"/>
      <c r="AHU100" s="338"/>
      <c r="AHV100" s="338"/>
      <c r="AHW100" s="338"/>
      <c r="AHX100" s="338"/>
      <c r="AHY100" s="338"/>
      <c r="AHZ100" s="338"/>
      <c r="AIA100" s="338"/>
      <c r="AIB100" s="338"/>
      <c r="AIC100" s="338"/>
      <c r="AID100" s="338"/>
      <c r="AIE100" s="338"/>
      <c r="AIF100" s="338"/>
      <c r="AIG100" s="338"/>
      <c r="AIH100" s="338"/>
      <c r="AII100" s="338"/>
      <c r="AIJ100" s="338"/>
      <c r="AIK100" s="338"/>
      <c r="AIL100" s="338"/>
      <c r="AIM100" s="338"/>
      <c r="AIN100" s="338"/>
      <c r="AIO100" s="338"/>
      <c r="AIP100" s="338"/>
      <c r="AIQ100" s="338"/>
      <c r="AIR100" s="338"/>
      <c r="AIS100" s="338"/>
      <c r="AIT100" s="338"/>
      <c r="AIU100" s="338"/>
      <c r="AIV100" s="338"/>
      <c r="AIW100" s="338"/>
      <c r="AIX100" s="338"/>
      <c r="AIY100" s="338"/>
      <c r="AIZ100" s="338"/>
      <c r="AJA100" s="338"/>
      <c r="AJB100" s="338"/>
      <c r="AJC100" s="338"/>
      <c r="AJD100" s="338"/>
      <c r="AJE100" s="338"/>
      <c r="AJF100" s="338"/>
      <c r="AJG100" s="338"/>
      <c r="AJH100" s="338"/>
      <c r="AJI100" s="338"/>
      <c r="AJJ100" s="338"/>
      <c r="AJK100" s="338"/>
      <c r="AJL100" s="338"/>
      <c r="AJM100" s="338"/>
      <c r="AJN100" s="338"/>
      <c r="AJO100" s="338"/>
      <c r="AJP100" s="338"/>
      <c r="AJQ100" s="338"/>
      <c r="AJR100" s="338"/>
      <c r="AJS100" s="338"/>
      <c r="AJT100" s="338"/>
      <c r="AJU100" s="338"/>
      <c r="AJV100" s="338"/>
      <c r="AJW100" s="338"/>
      <c r="AJX100" s="338"/>
      <c r="AJY100" s="338"/>
      <c r="AJZ100" s="338"/>
      <c r="AKA100" s="338"/>
      <c r="AKB100" s="338"/>
      <c r="AKC100" s="338"/>
      <c r="AKD100" s="338"/>
      <c r="AKE100" s="338"/>
      <c r="AKF100" s="338"/>
      <c r="AKG100" s="338"/>
      <c r="AKH100" s="338"/>
      <c r="AKI100" s="338"/>
      <c r="AKJ100" s="338"/>
      <c r="AKK100" s="338"/>
      <c r="AKL100" s="338"/>
      <c r="AKM100" s="338"/>
      <c r="AKN100" s="338"/>
      <c r="AKO100" s="338"/>
      <c r="AKP100" s="338"/>
      <c r="AKQ100" s="338"/>
      <c r="AKR100" s="338"/>
      <c r="AKS100" s="338"/>
      <c r="AKT100" s="338"/>
      <c r="AKU100" s="338"/>
      <c r="AKV100" s="338"/>
      <c r="AKW100" s="338"/>
      <c r="AKX100" s="338"/>
      <c r="AKY100" s="338"/>
      <c r="AKZ100" s="338"/>
      <c r="ALA100" s="338"/>
      <c r="ALB100" s="338"/>
      <c r="ALC100" s="338"/>
      <c r="ALD100" s="338"/>
      <c r="ALE100" s="338"/>
      <c r="ALF100" s="338"/>
      <c r="ALG100" s="338"/>
      <c r="ALH100" s="338"/>
      <c r="ALI100" s="338"/>
      <c r="ALJ100" s="338"/>
      <c r="ALK100" s="338"/>
      <c r="ALL100" s="338"/>
      <c r="ALM100" s="338"/>
      <c r="ALN100" s="338"/>
      <c r="ALO100" s="338"/>
      <c r="ALP100" s="338"/>
      <c r="ALQ100" s="338"/>
      <c r="ALR100" s="338"/>
      <c r="ALS100" s="338"/>
      <c r="ALT100" s="338"/>
      <c r="ALU100" s="338"/>
      <c r="ALV100" s="338"/>
      <c r="ALW100" s="338"/>
      <c r="ALX100" s="338"/>
      <c r="ALY100" s="338"/>
      <c r="ALZ100" s="338"/>
      <c r="AMA100" s="338"/>
      <c r="AMB100" s="338"/>
      <c r="AMC100" s="338"/>
      <c r="AMD100" s="338"/>
      <c r="AME100" s="338"/>
      <c r="AMF100" s="338"/>
      <c r="AMG100" s="338"/>
      <c r="AMH100" s="338"/>
      <c r="AMI100" s="338"/>
      <c r="AMJ100" s="338"/>
      <c r="AMK100" s="338"/>
      <c r="AML100" s="338"/>
      <c r="AMM100" s="338"/>
      <c r="AMN100" s="338"/>
      <c r="AMO100" s="338"/>
      <c r="AMP100" s="338"/>
      <c r="AMQ100" s="338"/>
      <c r="AMR100" s="338"/>
      <c r="AMS100" s="338"/>
      <c r="AMT100" s="338"/>
      <c r="AMU100" s="338"/>
      <c r="AMV100" s="338"/>
      <c r="AMW100" s="338"/>
      <c r="AMX100" s="338"/>
      <c r="AMY100" s="338"/>
      <c r="AMZ100" s="338"/>
      <c r="ANA100" s="338"/>
      <c r="ANB100" s="338"/>
      <c r="ANC100" s="338"/>
      <c r="AND100" s="338"/>
      <c r="ANE100" s="338"/>
      <c r="ANF100" s="338"/>
      <c r="ANG100" s="338"/>
      <c r="ANH100" s="338"/>
      <c r="ANI100" s="338"/>
      <c r="ANJ100" s="338"/>
      <c r="ANK100" s="338"/>
      <c r="ANL100" s="338"/>
      <c r="ANM100" s="338"/>
      <c r="ANN100" s="338"/>
      <c r="ANO100" s="338"/>
      <c r="ANP100" s="338"/>
      <c r="ANQ100" s="338"/>
      <c r="ANR100" s="338"/>
      <c r="ANS100" s="338"/>
      <c r="ANT100" s="338"/>
      <c r="ANU100" s="338"/>
      <c r="ANV100" s="338"/>
      <c r="ANW100" s="338"/>
      <c r="ANX100" s="338"/>
      <c r="ANY100" s="338"/>
      <c r="ANZ100" s="338"/>
      <c r="AOA100" s="338"/>
      <c r="AOB100" s="338"/>
      <c r="AOC100" s="338"/>
      <c r="AOD100" s="338"/>
      <c r="AOE100" s="338"/>
      <c r="AOF100" s="338"/>
      <c r="AOG100" s="338"/>
      <c r="AOH100" s="338"/>
      <c r="AOI100" s="338"/>
      <c r="AOJ100" s="338"/>
      <c r="AOK100" s="338"/>
      <c r="AOL100" s="338"/>
      <c r="AOM100" s="338"/>
      <c r="AON100" s="338"/>
      <c r="AOO100" s="338"/>
      <c r="AOP100" s="338"/>
      <c r="AOQ100" s="338"/>
      <c r="AOR100" s="338"/>
      <c r="AOS100" s="338"/>
      <c r="AOT100" s="338"/>
      <c r="AOU100" s="338"/>
      <c r="AOV100" s="338"/>
      <c r="AOW100" s="338"/>
      <c r="AOX100" s="338"/>
      <c r="AOY100" s="338"/>
      <c r="AOZ100" s="338"/>
      <c r="APA100" s="338"/>
      <c r="APB100" s="338"/>
      <c r="APC100" s="338"/>
      <c r="APD100" s="338"/>
      <c r="APE100" s="338"/>
      <c r="APF100" s="338"/>
      <c r="APG100" s="338"/>
      <c r="APH100" s="338"/>
      <c r="API100" s="338"/>
      <c r="APJ100" s="338"/>
      <c r="APK100" s="338"/>
      <c r="APL100" s="338"/>
      <c r="APM100" s="338"/>
      <c r="APN100" s="338"/>
      <c r="APO100" s="338"/>
      <c r="APP100" s="338"/>
      <c r="APQ100" s="338"/>
      <c r="APR100" s="338"/>
      <c r="APS100" s="338"/>
      <c r="APT100" s="338"/>
      <c r="APU100" s="338"/>
      <c r="APV100" s="338"/>
      <c r="APW100" s="338"/>
      <c r="APX100" s="338"/>
      <c r="APY100" s="338"/>
      <c r="APZ100" s="338"/>
      <c r="AQA100" s="338"/>
      <c r="AQB100" s="338"/>
      <c r="AQC100" s="338"/>
      <c r="AQD100" s="338"/>
      <c r="AQE100" s="338"/>
      <c r="AQF100" s="338"/>
      <c r="AQG100" s="338"/>
      <c r="AQH100" s="338"/>
      <c r="AQI100" s="338"/>
      <c r="AQJ100" s="338"/>
      <c r="AQK100" s="338"/>
      <c r="AQL100" s="338"/>
      <c r="AQM100" s="338"/>
      <c r="AQN100" s="338"/>
      <c r="AQO100" s="338"/>
      <c r="AQP100" s="338"/>
      <c r="AQQ100" s="338"/>
      <c r="AQR100" s="338"/>
      <c r="AQS100" s="338"/>
      <c r="AQT100" s="338"/>
      <c r="AQU100" s="338"/>
      <c r="AQV100" s="338"/>
      <c r="AQW100" s="338"/>
      <c r="AQX100" s="338"/>
      <c r="AQY100" s="338"/>
      <c r="AQZ100" s="338"/>
      <c r="ARA100" s="338"/>
      <c r="ARB100" s="338"/>
      <c r="ARC100" s="338"/>
      <c r="ARD100" s="338"/>
      <c r="ARE100" s="338"/>
      <c r="ARF100" s="338"/>
      <c r="ARG100" s="338"/>
      <c r="ARH100" s="338"/>
      <c r="ARI100" s="338"/>
      <c r="ARJ100" s="338"/>
      <c r="ARK100" s="338"/>
      <c r="ARL100" s="338"/>
      <c r="ARM100" s="338"/>
      <c r="ARN100" s="338"/>
      <c r="ARO100" s="338"/>
      <c r="ARP100" s="338"/>
      <c r="ARQ100" s="338"/>
      <c r="ARR100" s="338"/>
      <c r="ARS100" s="338"/>
      <c r="ART100" s="338"/>
      <c r="ARU100" s="338"/>
      <c r="ARV100" s="338"/>
      <c r="ARW100" s="338"/>
      <c r="ARX100" s="338"/>
      <c r="ARY100" s="338"/>
      <c r="ARZ100" s="338"/>
      <c r="ASA100" s="338"/>
      <c r="ASB100" s="338"/>
      <c r="ASC100" s="338"/>
      <c r="ASD100" s="338"/>
      <c r="ASE100" s="338"/>
      <c r="ASF100" s="338"/>
      <c r="ASG100" s="338"/>
      <c r="ASH100" s="338"/>
      <c r="ASI100" s="338"/>
      <c r="ASJ100" s="338"/>
      <c r="ASK100" s="338"/>
      <c r="ASL100" s="338"/>
      <c r="ASM100" s="338"/>
      <c r="ASN100" s="338"/>
      <c r="ASO100" s="338"/>
      <c r="ASP100" s="338"/>
      <c r="ASQ100" s="338"/>
      <c r="ASR100" s="338"/>
      <c r="ASS100" s="338"/>
      <c r="AST100" s="338"/>
      <c r="ASU100" s="338"/>
      <c r="ASV100" s="338"/>
      <c r="ASW100" s="338"/>
      <c r="ASX100" s="338"/>
      <c r="ASY100" s="338"/>
      <c r="ASZ100" s="338"/>
      <c r="ATA100" s="338"/>
      <c r="ATB100" s="338"/>
      <c r="ATC100" s="338"/>
      <c r="ATD100" s="338"/>
      <c r="ATE100" s="338"/>
      <c r="ATF100" s="338"/>
      <c r="ATG100" s="338"/>
      <c r="ATH100" s="338"/>
      <c r="ATI100" s="338"/>
      <c r="ATJ100" s="338"/>
      <c r="ATK100" s="338"/>
      <c r="ATL100" s="338"/>
      <c r="ATM100" s="338"/>
      <c r="ATN100" s="338"/>
      <c r="ATO100" s="338"/>
      <c r="ATP100" s="338"/>
      <c r="ATQ100" s="338"/>
      <c r="ATR100" s="338"/>
      <c r="ATS100" s="338"/>
      <c r="ATT100" s="338"/>
      <c r="ATU100" s="338"/>
      <c r="ATV100" s="338"/>
      <c r="ATW100" s="338"/>
      <c r="ATX100" s="338"/>
      <c r="ATY100" s="338"/>
      <c r="ATZ100" s="338"/>
      <c r="AUA100" s="338"/>
      <c r="AUB100" s="338"/>
      <c r="AUC100" s="338"/>
      <c r="AUD100" s="338"/>
      <c r="AUE100" s="338"/>
      <c r="AUF100" s="338"/>
      <c r="AUG100" s="338"/>
      <c r="AUH100" s="338"/>
      <c r="AUI100" s="338"/>
      <c r="AUJ100" s="338"/>
      <c r="AUK100" s="338"/>
      <c r="AUL100" s="338"/>
      <c r="AUM100" s="338"/>
      <c r="AUN100" s="338"/>
      <c r="AUO100" s="338"/>
      <c r="AUP100" s="338"/>
      <c r="AUQ100" s="338"/>
      <c r="AUR100" s="338"/>
      <c r="AUS100" s="338"/>
      <c r="AUT100" s="338"/>
      <c r="AUU100" s="338"/>
      <c r="AUV100" s="338"/>
      <c r="AUW100" s="338"/>
      <c r="AUX100" s="338"/>
      <c r="AUY100" s="338"/>
      <c r="AUZ100" s="338"/>
      <c r="AVA100" s="338"/>
      <c r="AVB100" s="338"/>
      <c r="AVC100" s="338"/>
      <c r="AVD100" s="338"/>
      <c r="AVE100" s="338"/>
      <c r="AVF100" s="338"/>
      <c r="AVG100" s="338"/>
      <c r="AVH100" s="338"/>
      <c r="AVI100" s="338"/>
      <c r="AVJ100" s="338"/>
      <c r="AVK100" s="338"/>
      <c r="AVL100" s="338"/>
      <c r="AVM100" s="338"/>
      <c r="AVN100" s="338"/>
      <c r="AVO100" s="338"/>
      <c r="AVP100" s="338"/>
      <c r="AVQ100" s="338"/>
      <c r="AVR100" s="338"/>
      <c r="AVS100" s="338"/>
      <c r="AVT100" s="338"/>
      <c r="AVU100" s="338"/>
      <c r="AVV100" s="338"/>
      <c r="AVW100" s="338"/>
      <c r="AVX100" s="338"/>
      <c r="AVY100" s="338"/>
      <c r="AVZ100" s="338"/>
      <c r="AWA100" s="338"/>
      <c r="AWB100" s="338"/>
      <c r="AWC100" s="338"/>
      <c r="AWD100" s="338"/>
      <c r="AWE100" s="338"/>
      <c r="AWF100" s="338"/>
      <c r="AWG100" s="338"/>
      <c r="AWH100" s="338"/>
      <c r="AWI100" s="338"/>
      <c r="AWJ100" s="338"/>
      <c r="AWK100" s="338"/>
      <c r="AWL100" s="338"/>
      <c r="AWM100" s="338"/>
      <c r="AWN100" s="338"/>
      <c r="AWO100" s="338"/>
      <c r="AWP100" s="338"/>
      <c r="AWQ100" s="338"/>
      <c r="AWR100" s="338"/>
      <c r="AWS100" s="338"/>
      <c r="AWT100" s="338"/>
      <c r="AWU100" s="338"/>
      <c r="AWV100" s="338"/>
      <c r="AWW100" s="338"/>
      <c r="AWX100" s="338"/>
      <c r="AWY100" s="338"/>
      <c r="AWZ100" s="338"/>
      <c r="AXA100" s="338"/>
      <c r="AXB100" s="338"/>
      <c r="AXC100" s="338"/>
      <c r="AXD100" s="338"/>
      <c r="AXE100" s="338"/>
      <c r="AXF100" s="338"/>
      <c r="AXG100" s="338"/>
      <c r="AXH100" s="338"/>
      <c r="AXI100" s="338"/>
      <c r="AXJ100" s="338"/>
      <c r="AXK100" s="338"/>
      <c r="AXL100" s="338"/>
      <c r="AXM100" s="338"/>
      <c r="AXN100" s="338"/>
      <c r="AXO100" s="338"/>
      <c r="AXP100" s="338"/>
      <c r="AXQ100" s="338"/>
      <c r="AXR100" s="338"/>
      <c r="AXS100" s="338"/>
      <c r="AXT100" s="338"/>
      <c r="AXU100" s="338"/>
      <c r="AXV100" s="338"/>
      <c r="AXW100" s="338"/>
      <c r="AXX100" s="338"/>
      <c r="AXY100" s="338"/>
      <c r="AXZ100" s="338"/>
      <c r="AYA100" s="338"/>
      <c r="AYB100" s="338"/>
      <c r="AYC100" s="338"/>
      <c r="AYD100" s="338"/>
      <c r="AYE100" s="338"/>
      <c r="AYF100" s="338"/>
      <c r="AYG100" s="338"/>
      <c r="AYH100" s="338"/>
      <c r="AYI100" s="338"/>
      <c r="AYJ100" s="338"/>
      <c r="AYK100" s="338"/>
      <c r="AYL100" s="338"/>
      <c r="AYM100" s="338"/>
      <c r="AYN100" s="338"/>
      <c r="AYO100" s="338"/>
      <c r="AYP100" s="338"/>
      <c r="AYQ100" s="338"/>
      <c r="AYR100" s="338"/>
      <c r="AYS100" s="338"/>
      <c r="AYT100" s="338"/>
      <c r="AYU100" s="338"/>
      <c r="AYV100" s="338"/>
      <c r="AYW100" s="338"/>
      <c r="AYX100" s="338"/>
      <c r="AYY100" s="338"/>
      <c r="AYZ100" s="338"/>
      <c r="AZA100" s="338"/>
      <c r="AZB100" s="338"/>
      <c r="AZC100" s="338"/>
      <c r="AZD100" s="338"/>
      <c r="AZE100" s="338"/>
      <c r="AZF100" s="338"/>
      <c r="AZG100" s="338"/>
      <c r="AZH100" s="338"/>
      <c r="AZI100" s="338"/>
      <c r="AZJ100" s="338"/>
      <c r="AZK100" s="338"/>
      <c r="AZL100" s="338"/>
      <c r="AZM100" s="338"/>
      <c r="AZN100" s="338"/>
      <c r="AZO100" s="338"/>
      <c r="AZP100" s="338"/>
      <c r="AZQ100" s="338"/>
      <c r="AZR100" s="338"/>
      <c r="AZS100" s="338"/>
      <c r="AZT100" s="338"/>
      <c r="AZU100" s="338"/>
      <c r="AZV100" s="338"/>
      <c r="AZW100" s="338"/>
      <c r="AZX100" s="338"/>
      <c r="AZY100" s="338"/>
      <c r="AZZ100" s="338"/>
      <c r="BAA100" s="338"/>
      <c r="BAB100" s="338"/>
      <c r="BAC100" s="338"/>
      <c r="BAD100" s="338"/>
      <c r="BAE100" s="338"/>
      <c r="BAF100" s="338"/>
      <c r="BAG100" s="338"/>
      <c r="BAH100" s="338"/>
      <c r="BAI100" s="338"/>
      <c r="BAJ100" s="338"/>
      <c r="BAK100" s="338"/>
      <c r="BAL100" s="338"/>
      <c r="BAM100" s="338"/>
      <c r="BAN100" s="338"/>
      <c r="BAO100" s="338"/>
      <c r="BAP100" s="338"/>
      <c r="BAQ100" s="338"/>
      <c r="BAR100" s="338"/>
      <c r="BAS100" s="338"/>
      <c r="BAT100" s="338"/>
      <c r="BAU100" s="338"/>
      <c r="BAV100" s="338"/>
      <c r="BAW100" s="338"/>
      <c r="BAX100" s="338"/>
      <c r="BAY100" s="338"/>
      <c r="BAZ100" s="338"/>
      <c r="BBA100" s="338"/>
      <c r="BBB100" s="338"/>
      <c r="BBC100" s="338"/>
      <c r="BBD100" s="338"/>
      <c r="BBE100" s="338"/>
      <c r="BBF100" s="338"/>
      <c r="BBG100" s="338"/>
      <c r="BBH100" s="338"/>
      <c r="BBI100" s="338"/>
      <c r="BBJ100" s="338"/>
      <c r="BBK100" s="338"/>
      <c r="BBL100" s="338"/>
      <c r="BBM100" s="338"/>
      <c r="BBN100" s="338"/>
      <c r="BBO100" s="338"/>
      <c r="BBP100" s="338"/>
      <c r="BBQ100" s="338"/>
      <c r="BBR100" s="338"/>
      <c r="BBS100" s="338"/>
      <c r="BBT100" s="338"/>
      <c r="BBU100" s="338"/>
      <c r="BBV100" s="338"/>
      <c r="BBW100" s="338"/>
      <c r="BBX100" s="338"/>
      <c r="BBY100" s="338"/>
      <c r="BBZ100" s="338"/>
      <c r="BCA100" s="338"/>
      <c r="BCB100" s="338"/>
      <c r="BCC100" s="338"/>
      <c r="BCD100" s="338"/>
      <c r="BCE100" s="338"/>
      <c r="BCF100" s="338"/>
      <c r="BCG100" s="338"/>
      <c r="BCH100" s="338"/>
      <c r="BCI100" s="338"/>
      <c r="BCJ100" s="338"/>
      <c r="BCK100" s="338"/>
      <c r="BCL100" s="338"/>
      <c r="BCM100" s="338"/>
      <c r="BCN100" s="338"/>
      <c r="BCO100" s="338"/>
      <c r="BCP100" s="338"/>
      <c r="BCQ100" s="338"/>
      <c r="BCR100" s="338"/>
      <c r="BCS100" s="338"/>
      <c r="BCT100" s="338"/>
      <c r="BCU100" s="338"/>
      <c r="BCV100" s="338"/>
      <c r="BCW100" s="338"/>
      <c r="BCX100" s="338"/>
      <c r="BCY100" s="338"/>
      <c r="BCZ100" s="338"/>
      <c r="BDA100" s="338"/>
      <c r="BDB100" s="338"/>
      <c r="BDC100" s="338"/>
      <c r="BDD100" s="338"/>
      <c r="BDE100" s="338"/>
      <c r="BDF100" s="338"/>
      <c r="BDG100" s="338"/>
      <c r="BDH100" s="338"/>
      <c r="BDI100" s="338"/>
      <c r="BDJ100" s="338"/>
      <c r="BDK100" s="338"/>
      <c r="BDL100" s="338"/>
      <c r="BDM100" s="338"/>
      <c r="BDN100" s="338"/>
      <c r="BDO100" s="338"/>
      <c r="BDP100" s="338"/>
      <c r="BDQ100" s="338"/>
      <c r="BDR100" s="338"/>
      <c r="BDS100" s="338"/>
      <c r="BDT100" s="338"/>
      <c r="BDU100" s="338"/>
      <c r="BDV100" s="338"/>
      <c r="BDW100" s="338"/>
      <c r="BDX100" s="338"/>
      <c r="BDY100" s="338"/>
      <c r="BDZ100" s="338"/>
      <c r="BEA100" s="338"/>
      <c r="BEB100" s="338"/>
      <c r="BEC100" s="338"/>
      <c r="BED100" s="338"/>
      <c r="BEE100" s="338"/>
      <c r="BEF100" s="338"/>
      <c r="BEG100" s="338"/>
      <c r="BEH100" s="338"/>
      <c r="BEI100" s="338"/>
      <c r="BEJ100" s="338"/>
      <c r="BEK100" s="338"/>
      <c r="BEL100" s="338"/>
      <c r="BEM100" s="338"/>
      <c r="BEN100" s="338"/>
      <c r="BEO100" s="338"/>
      <c r="BEP100" s="338"/>
      <c r="BEQ100" s="338"/>
      <c r="BER100" s="338"/>
      <c r="BES100" s="338"/>
      <c r="BET100" s="338"/>
      <c r="BEU100" s="338"/>
      <c r="BEV100" s="338"/>
      <c r="BEW100" s="338"/>
      <c r="BEX100" s="338"/>
      <c r="BEY100" s="338"/>
      <c r="BEZ100" s="338"/>
      <c r="BFA100" s="338"/>
      <c r="BFB100" s="338"/>
      <c r="BFC100" s="338"/>
      <c r="BFD100" s="338"/>
      <c r="BFE100" s="338"/>
      <c r="BFF100" s="338"/>
      <c r="BFG100" s="338"/>
      <c r="BFH100" s="338"/>
      <c r="BFI100" s="338"/>
      <c r="BFJ100" s="338"/>
      <c r="BFK100" s="338"/>
      <c r="BFL100" s="338"/>
      <c r="BFM100" s="338"/>
      <c r="BFN100" s="338"/>
      <c r="BFO100" s="338"/>
      <c r="BFP100" s="338"/>
      <c r="BFQ100" s="338"/>
      <c r="BFR100" s="338"/>
      <c r="BFS100" s="338"/>
      <c r="BFT100" s="338"/>
      <c r="BFU100" s="338"/>
      <c r="BFV100" s="338"/>
      <c r="BFW100" s="338"/>
      <c r="BFX100" s="338"/>
      <c r="BFY100" s="338"/>
      <c r="BFZ100" s="338"/>
      <c r="BGA100" s="338"/>
      <c r="BGB100" s="338"/>
      <c r="BGC100" s="338"/>
      <c r="BGD100" s="338"/>
      <c r="BGE100" s="338"/>
      <c r="BGF100" s="338"/>
      <c r="BGG100" s="338"/>
      <c r="BGH100" s="338"/>
      <c r="BGI100" s="338"/>
      <c r="BGJ100" s="338"/>
      <c r="BGK100" s="338"/>
      <c r="BGL100" s="338"/>
      <c r="BGM100" s="338"/>
      <c r="BGN100" s="338"/>
      <c r="BGO100" s="338"/>
      <c r="BGP100" s="338"/>
      <c r="BGQ100" s="338"/>
      <c r="BGR100" s="338"/>
      <c r="BGS100" s="338"/>
      <c r="BGT100" s="338"/>
      <c r="BGU100" s="338"/>
      <c r="BGV100" s="338"/>
      <c r="BGW100" s="338"/>
      <c r="BGX100" s="338"/>
      <c r="BGY100" s="338"/>
      <c r="BGZ100" s="338"/>
      <c r="BHA100" s="338"/>
      <c r="BHB100" s="338"/>
      <c r="BHC100" s="338"/>
      <c r="BHD100" s="338"/>
      <c r="BHE100" s="338"/>
      <c r="BHF100" s="338"/>
      <c r="BHG100" s="338"/>
      <c r="BHH100" s="338"/>
      <c r="BHI100" s="338"/>
      <c r="BHJ100" s="338"/>
      <c r="BHK100" s="338"/>
      <c r="BHL100" s="338"/>
      <c r="BHM100" s="338"/>
      <c r="BHN100" s="338"/>
      <c r="BHO100" s="338"/>
      <c r="BHP100" s="338"/>
      <c r="BHQ100" s="338"/>
      <c r="BHR100" s="338"/>
      <c r="BHS100" s="338"/>
      <c r="BHT100" s="338"/>
      <c r="BHU100" s="338"/>
      <c r="BHV100" s="338"/>
      <c r="BHW100" s="338"/>
      <c r="BHX100" s="338"/>
      <c r="BHY100" s="338"/>
      <c r="BHZ100" s="338"/>
      <c r="BIA100" s="338"/>
      <c r="BIB100" s="338"/>
      <c r="BIC100" s="338"/>
      <c r="BID100" s="338"/>
      <c r="BIE100" s="338"/>
      <c r="BIF100" s="338"/>
      <c r="BIG100" s="338"/>
      <c r="BIH100" s="338"/>
      <c r="BII100" s="338"/>
      <c r="BIJ100" s="338"/>
      <c r="BIK100" s="338"/>
      <c r="BIL100" s="338"/>
      <c r="BIM100" s="338"/>
      <c r="BIN100" s="338"/>
      <c r="BIO100" s="338"/>
      <c r="BIP100" s="338"/>
      <c r="BIQ100" s="338"/>
      <c r="BIR100" s="338"/>
      <c r="BIS100" s="338"/>
      <c r="BIT100" s="338"/>
      <c r="BIU100" s="338"/>
      <c r="BIV100" s="338"/>
      <c r="BIW100" s="338"/>
      <c r="BIX100" s="338"/>
      <c r="BIY100" s="338"/>
      <c r="BIZ100" s="338"/>
      <c r="BJA100" s="338"/>
      <c r="BJB100" s="338"/>
      <c r="BJC100" s="338"/>
      <c r="BJD100" s="338"/>
      <c r="BJE100" s="338"/>
      <c r="BJF100" s="338"/>
      <c r="BJG100" s="338"/>
      <c r="BJH100" s="338"/>
      <c r="BJI100" s="338"/>
      <c r="BJJ100" s="338"/>
      <c r="BJK100" s="338"/>
      <c r="BJL100" s="338"/>
      <c r="BJM100" s="338"/>
      <c r="BJN100" s="338"/>
      <c r="BJO100" s="338"/>
      <c r="BJP100" s="338"/>
      <c r="BJQ100" s="338"/>
      <c r="BJR100" s="338"/>
      <c r="BJS100" s="338"/>
      <c r="BJT100" s="338"/>
      <c r="BJU100" s="338"/>
      <c r="BJV100" s="338"/>
      <c r="BJW100" s="338"/>
      <c r="BJX100" s="338"/>
      <c r="BJY100" s="338"/>
      <c r="BJZ100" s="338"/>
      <c r="BKA100" s="338"/>
      <c r="BKB100" s="338"/>
      <c r="BKC100" s="338"/>
      <c r="BKD100" s="338"/>
      <c r="BKE100" s="338"/>
      <c r="BKF100" s="338"/>
      <c r="BKG100" s="338"/>
      <c r="BKH100" s="338"/>
      <c r="BKI100" s="338"/>
      <c r="BKJ100" s="338"/>
      <c r="BKK100" s="338"/>
      <c r="BKL100" s="338"/>
      <c r="BKM100" s="338"/>
      <c r="BKN100" s="338"/>
      <c r="BKO100" s="338"/>
      <c r="BKP100" s="338"/>
      <c r="BKQ100" s="338"/>
      <c r="BKR100" s="338"/>
      <c r="BKS100" s="338"/>
      <c r="BKT100" s="338"/>
      <c r="BKU100" s="338"/>
      <c r="BKV100" s="338"/>
      <c r="BKW100" s="338"/>
      <c r="BKX100" s="338"/>
      <c r="BKY100" s="338"/>
      <c r="BKZ100" s="338"/>
      <c r="BLA100" s="338"/>
      <c r="BLB100" s="338"/>
      <c r="BLC100" s="338"/>
      <c r="BLD100" s="338"/>
      <c r="BLE100" s="338"/>
      <c r="BLF100" s="338"/>
      <c r="BLG100" s="338"/>
      <c r="BLH100" s="338"/>
      <c r="BLI100" s="338"/>
      <c r="BLJ100" s="338"/>
      <c r="BLK100" s="338"/>
      <c r="BLL100" s="338"/>
      <c r="BLM100" s="338"/>
      <c r="BLN100" s="338"/>
      <c r="BLO100" s="338"/>
      <c r="BLP100" s="338"/>
      <c r="BLQ100" s="338"/>
      <c r="BLR100" s="338"/>
      <c r="BLS100" s="338"/>
      <c r="BLT100" s="338"/>
      <c r="BLU100" s="338"/>
      <c r="BLV100" s="338"/>
      <c r="BLW100" s="338"/>
      <c r="BLX100" s="338"/>
      <c r="BLY100" s="338"/>
      <c r="BLZ100" s="338"/>
      <c r="BMA100" s="338"/>
      <c r="BMB100" s="338"/>
      <c r="BMC100" s="338"/>
      <c r="BMD100" s="338"/>
      <c r="BME100" s="338"/>
      <c r="BMF100" s="338"/>
      <c r="BMG100" s="338"/>
      <c r="BMH100" s="338"/>
      <c r="BMI100" s="338"/>
      <c r="BMJ100" s="338"/>
      <c r="BMK100" s="338"/>
      <c r="BML100" s="338"/>
      <c r="BMM100" s="338"/>
      <c r="BMN100" s="338"/>
      <c r="BMO100" s="338"/>
      <c r="BMP100" s="338"/>
      <c r="BMQ100" s="338"/>
      <c r="BMR100" s="338"/>
      <c r="BMS100" s="338"/>
      <c r="BMT100" s="338"/>
      <c r="BMU100" s="338"/>
      <c r="BMV100" s="338"/>
      <c r="BMW100" s="338"/>
      <c r="BMX100" s="338"/>
      <c r="BMY100" s="338"/>
      <c r="BMZ100" s="338"/>
      <c r="BNA100" s="338"/>
      <c r="BNB100" s="338"/>
      <c r="BNC100" s="338"/>
      <c r="BND100" s="338"/>
      <c r="BNE100" s="338"/>
      <c r="BNF100" s="338"/>
      <c r="BNG100" s="338"/>
      <c r="BNH100" s="338"/>
      <c r="BNI100" s="338"/>
      <c r="BNJ100" s="338"/>
      <c r="BNK100" s="338"/>
      <c r="BNL100" s="338"/>
      <c r="BNM100" s="338"/>
      <c r="BNN100" s="338"/>
      <c r="BNO100" s="338"/>
      <c r="BNP100" s="338"/>
      <c r="BNQ100" s="338"/>
      <c r="BNR100" s="338"/>
      <c r="BNS100" s="338"/>
      <c r="BNT100" s="338"/>
      <c r="BNU100" s="338"/>
      <c r="BNV100" s="338"/>
      <c r="BNW100" s="338"/>
      <c r="BNX100" s="338"/>
      <c r="BNY100" s="338"/>
      <c r="BNZ100" s="338"/>
      <c r="BOA100" s="338"/>
      <c r="BOB100" s="338"/>
      <c r="BOC100" s="338"/>
      <c r="BOD100" s="338"/>
      <c r="BOE100" s="338"/>
      <c r="BOF100" s="338"/>
      <c r="BOG100" s="338"/>
      <c r="BOH100" s="338"/>
      <c r="BOI100" s="338"/>
      <c r="BOJ100" s="338"/>
      <c r="BOK100" s="338"/>
      <c r="BOL100" s="338"/>
      <c r="BOM100" s="338"/>
      <c r="BON100" s="338"/>
      <c r="BOO100" s="338"/>
      <c r="BOP100" s="338"/>
      <c r="BOQ100" s="338"/>
      <c r="BOR100" s="338"/>
      <c r="BOS100" s="338"/>
      <c r="BOT100" s="338"/>
      <c r="BOU100" s="338"/>
      <c r="BOV100" s="338"/>
      <c r="BOW100" s="338"/>
      <c r="BOX100" s="338"/>
      <c r="BOY100" s="338"/>
      <c r="BOZ100" s="338"/>
      <c r="BPA100" s="338"/>
      <c r="BPB100" s="338"/>
      <c r="BPC100" s="338"/>
      <c r="BPD100" s="338"/>
      <c r="BPE100" s="338"/>
      <c r="BPF100" s="338"/>
      <c r="BPG100" s="338"/>
      <c r="BPH100" s="338"/>
      <c r="BPI100" s="338"/>
      <c r="BPJ100" s="338"/>
      <c r="BPK100" s="338"/>
      <c r="BPL100" s="338"/>
      <c r="BPM100" s="338"/>
      <c r="BPN100" s="338"/>
      <c r="BPO100" s="338"/>
      <c r="BPP100" s="338"/>
      <c r="BPQ100" s="338"/>
      <c r="BPR100" s="338"/>
      <c r="BPS100" s="338"/>
      <c r="BPT100" s="338"/>
      <c r="BPU100" s="338"/>
      <c r="BPV100" s="338"/>
      <c r="BPW100" s="338"/>
      <c r="BPX100" s="338"/>
      <c r="BPY100" s="338"/>
      <c r="BPZ100" s="338"/>
      <c r="BQA100" s="338"/>
      <c r="BQB100" s="338"/>
      <c r="BQC100" s="338"/>
      <c r="BQD100" s="338"/>
      <c r="BQE100" s="338"/>
      <c r="BQF100" s="338"/>
      <c r="BQG100" s="338"/>
      <c r="BQH100" s="338"/>
      <c r="BQI100" s="338"/>
      <c r="BQJ100" s="338"/>
      <c r="BQK100" s="338"/>
      <c r="BQL100" s="338"/>
      <c r="BQM100" s="338"/>
      <c r="BQN100" s="338"/>
      <c r="BQO100" s="338"/>
      <c r="BQP100" s="338"/>
      <c r="BQQ100" s="338"/>
      <c r="BQR100" s="338"/>
      <c r="BQS100" s="338"/>
      <c r="BQT100" s="338"/>
      <c r="BQU100" s="338"/>
      <c r="BQV100" s="338"/>
      <c r="BQW100" s="338"/>
      <c r="BQX100" s="338"/>
      <c r="BQY100" s="338"/>
      <c r="BQZ100" s="338"/>
      <c r="BRA100" s="338"/>
      <c r="BRB100" s="338"/>
      <c r="BRC100" s="338"/>
      <c r="BRD100" s="338"/>
      <c r="BRE100" s="338"/>
      <c r="BRF100" s="338"/>
      <c r="BRG100" s="338"/>
      <c r="BRH100" s="338"/>
      <c r="BRI100" s="338"/>
      <c r="BRJ100" s="338"/>
      <c r="BRK100" s="338"/>
      <c r="BRL100" s="338"/>
      <c r="BRM100" s="338"/>
      <c r="BRN100" s="338"/>
      <c r="BRO100" s="338"/>
      <c r="BRP100" s="338"/>
      <c r="BRQ100" s="338"/>
      <c r="BRR100" s="338"/>
      <c r="BRS100" s="338"/>
      <c r="BRT100" s="338"/>
      <c r="BRU100" s="338"/>
      <c r="BRV100" s="338"/>
      <c r="BRW100" s="338"/>
      <c r="BRX100" s="338"/>
      <c r="BRY100" s="338"/>
      <c r="BRZ100" s="338"/>
      <c r="BSA100" s="338"/>
      <c r="BSB100" s="338"/>
      <c r="BSC100" s="338"/>
      <c r="BSD100" s="338"/>
      <c r="BSE100" s="338"/>
      <c r="BSF100" s="338"/>
      <c r="BSG100" s="338"/>
      <c r="BSH100" s="338"/>
      <c r="BSI100" s="338"/>
      <c r="BSJ100" s="338"/>
      <c r="BSK100" s="338"/>
      <c r="BSL100" s="338"/>
      <c r="BSM100" s="338"/>
      <c r="BSN100" s="338"/>
      <c r="BSO100" s="338"/>
      <c r="BSP100" s="338"/>
      <c r="BSQ100" s="338"/>
      <c r="BSR100" s="338"/>
      <c r="BSS100" s="338"/>
      <c r="BST100" s="338"/>
      <c r="BSU100" s="338"/>
      <c r="BSV100" s="338"/>
      <c r="BSW100" s="338"/>
      <c r="BSX100" s="338"/>
      <c r="BSY100" s="338"/>
      <c r="BSZ100" s="338"/>
      <c r="BTA100" s="338"/>
      <c r="BTB100" s="338"/>
      <c r="BTC100" s="338"/>
      <c r="BTD100" s="338"/>
      <c r="BTE100" s="338"/>
      <c r="BTF100" s="338"/>
      <c r="BTG100" s="338"/>
      <c r="BTH100" s="338"/>
      <c r="BTI100" s="338"/>
      <c r="BTJ100" s="338"/>
      <c r="BTK100" s="338"/>
      <c r="BTL100" s="338"/>
      <c r="BTM100" s="338"/>
      <c r="BTN100" s="338"/>
      <c r="BTO100" s="338"/>
      <c r="BTP100" s="338"/>
      <c r="BTQ100" s="338"/>
      <c r="BTR100" s="338"/>
      <c r="BTS100" s="338"/>
      <c r="BTT100" s="338"/>
      <c r="BTU100" s="338"/>
      <c r="BTV100" s="338"/>
      <c r="BTW100" s="338"/>
      <c r="BTX100" s="338"/>
      <c r="BTY100" s="338"/>
      <c r="BTZ100" s="338"/>
      <c r="BUA100" s="338"/>
      <c r="BUB100" s="338"/>
      <c r="BUC100" s="338"/>
      <c r="BUD100" s="338"/>
      <c r="BUE100" s="338"/>
      <c r="BUF100" s="338"/>
      <c r="BUG100" s="338"/>
      <c r="BUH100" s="338"/>
      <c r="BUI100" s="338"/>
      <c r="BUJ100" s="338"/>
      <c r="BUK100" s="338"/>
      <c r="BUL100" s="338"/>
      <c r="BUM100" s="338"/>
      <c r="BUN100" s="338"/>
      <c r="BUO100" s="338"/>
      <c r="BUP100" s="338"/>
      <c r="BUQ100" s="338"/>
      <c r="BUR100" s="338"/>
      <c r="BUS100" s="338"/>
      <c r="BUT100" s="338"/>
      <c r="BUU100" s="338"/>
      <c r="BUV100" s="338"/>
      <c r="BUW100" s="338"/>
      <c r="BUX100" s="338"/>
      <c r="BUY100" s="338"/>
      <c r="BUZ100" s="338"/>
      <c r="BVA100" s="338"/>
      <c r="BVB100" s="338"/>
      <c r="BVC100" s="338"/>
      <c r="BVD100" s="338"/>
      <c r="BVE100" s="338"/>
      <c r="BVF100" s="338"/>
      <c r="BVG100" s="338"/>
      <c r="BVH100" s="338"/>
      <c r="BVI100" s="338"/>
      <c r="BVJ100" s="338"/>
      <c r="BVK100" s="338"/>
      <c r="BVL100" s="338"/>
      <c r="BVM100" s="338"/>
      <c r="BVN100" s="338"/>
      <c r="BVO100" s="338"/>
      <c r="BVP100" s="338"/>
      <c r="BVQ100" s="338"/>
      <c r="BVR100" s="338"/>
      <c r="BVS100" s="338"/>
      <c r="BVT100" s="338"/>
      <c r="BVU100" s="338"/>
      <c r="BVV100" s="338"/>
      <c r="BVW100" s="338"/>
      <c r="BVX100" s="338"/>
      <c r="BVY100" s="338"/>
      <c r="BVZ100" s="338"/>
      <c r="BWA100" s="338"/>
      <c r="BWB100" s="338"/>
      <c r="BWC100" s="338"/>
      <c r="BWD100" s="338"/>
      <c r="BWE100" s="338"/>
      <c r="BWF100" s="338"/>
      <c r="BWG100" s="338"/>
      <c r="BWH100" s="338"/>
      <c r="BWI100" s="338"/>
      <c r="BWJ100" s="338"/>
      <c r="BWK100" s="338"/>
      <c r="BWL100" s="338"/>
      <c r="BWM100" s="338"/>
      <c r="BWN100" s="338"/>
      <c r="BWO100" s="338"/>
      <c r="BWP100" s="338"/>
      <c r="BWQ100" s="338"/>
      <c r="BWR100" s="338"/>
      <c r="BWS100" s="338"/>
      <c r="BWT100" s="338"/>
      <c r="BWU100" s="338"/>
      <c r="BWV100" s="338"/>
      <c r="BWW100" s="338"/>
      <c r="BWX100" s="338"/>
      <c r="BWY100" s="338"/>
      <c r="BWZ100" s="338"/>
      <c r="BXA100" s="338"/>
      <c r="BXB100" s="338"/>
      <c r="BXC100" s="338"/>
      <c r="BXD100" s="338"/>
      <c r="BXE100" s="338"/>
      <c r="BXF100" s="338"/>
      <c r="BXG100" s="338"/>
      <c r="BXH100" s="338"/>
      <c r="BXI100" s="338"/>
      <c r="BXJ100" s="338"/>
      <c r="BXK100" s="338"/>
      <c r="BXL100" s="338"/>
      <c r="BXM100" s="338"/>
      <c r="BXN100" s="338"/>
      <c r="BXO100" s="338"/>
      <c r="BXP100" s="338"/>
      <c r="BXQ100" s="338"/>
      <c r="BXR100" s="338"/>
      <c r="BXS100" s="338"/>
      <c r="BXT100" s="338"/>
      <c r="BXU100" s="338"/>
      <c r="BXV100" s="338"/>
      <c r="BXW100" s="338"/>
      <c r="BXX100" s="338"/>
      <c r="BXY100" s="338"/>
      <c r="BXZ100" s="338"/>
      <c r="BYA100" s="338"/>
      <c r="BYB100" s="338"/>
      <c r="BYC100" s="338"/>
      <c r="BYD100" s="338"/>
      <c r="BYE100" s="338"/>
      <c r="BYF100" s="338"/>
      <c r="BYG100" s="338"/>
      <c r="BYH100" s="338"/>
      <c r="BYI100" s="338"/>
      <c r="BYJ100" s="338"/>
      <c r="BYK100" s="338"/>
      <c r="BYL100" s="338"/>
      <c r="BYM100" s="338"/>
      <c r="BYN100" s="338"/>
      <c r="BYO100" s="338"/>
      <c r="BYP100" s="338"/>
      <c r="BYQ100" s="338"/>
      <c r="BYR100" s="338"/>
      <c r="BYS100" s="338"/>
      <c r="BYT100" s="338"/>
      <c r="BYU100" s="338"/>
      <c r="BYV100" s="338"/>
      <c r="BYW100" s="338"/>
      <c r="BYX100" s="338"/>
      <c r="BYY100" s="338"/>
      <c r="BYZ100" s="338"/>
      <c r="BZA100" s="338"/>
      <c r="BZB100" s="338"/>
      <c r="BZC100" s="338"/>
      <c r="BZD100" s="338"/>
      <c r="BZE100" s="338"/>
      <c r="BZF100" s="338"/>
      <c r="BZG100" s="338"/>
      <c r="BZH100" s="338"/>
      <c r="BZI100" s="338"/>
      <c r="BZJ100" s="338"/>
      <c r="BZK100" s="338"/>
      <c r="BZL100" s="338"/>
      <c r="BZM100" s="338"/>
      <c r="BZN100" s="338"/>
      <c r="BZO100" s="338"/>
      <c r="BZP100" s="338"/>
      <c r="BZQ100" s="338"/>
      <c r="BZR100" s="338"/>
      <c r="BZS100" s="338"/>
      <c r="BZT100" s="338"/>
      <c r="BZU100" s="338"/>
      <c r="BZV100" s="338"/>
      <c r="BZW100" s="338"/>
      <c r="BZX100" s="338"/>
      <c r="BZY100" s="338"/>
      <c r="BZZ100" s="338"/>
      <c r="CAA100" s="338"/>
      <c r="CAB100" s="338"/>
      <c r="CAC100" s="338"/>
      <c r="CAD100" s="338"/>
      <c r="CAE100" s="338"/>
      <c r="CAF100" s="338"/>
      <c r="CAG100" s="338"/>
      <c r="CAH100" s="338"/>
      <c r="CAI100" s="338"/>
      <c r="CAJ100" s="338"/>
      <c r="CAK100" s="338"/>
      <c r="CAL100" s="338"/>
      <c r="CAM100" s="338"/>
      <c r="CAN100" s="338"/>
      <c r="CAO100" s="338"/>
      <c r="CAP100" s="338"/>
      <c r="CAQ100" s="338"/>
      <c r="CAR100" s="338"/>
      <c r="CAS100" s="338"/>
      <c r="CAT100" s="338"/>
      <c r="CAU100" s="338"/>
      <c r="CAV100" s="338"/>
      <c r="CAW100" s="338"/>
      <c r="CAX100" s="338"/>
      <c r="CAY100" s="338"/>
      <c r="CAZ100" s="338"/>
      <c r="CBA100" s="338"/>
      <c r="CBB100" s="338"/>
      <c r="CBC100" s="338"/>
      <c r="CBD100" s="338"/>
      <c r="CBE100" s="338"/>
      <c r="CBF100" s="338"/>
      <c r="CBG100" s="338"/>
      <c r="CBH100" s="338"/>
      <c r="CBI100" s="338"/>
      <c r="CBJ100" s="338"/>
      <c r="CBK100" s="338"/>
      <c r="CBL100" s="338"/>
      <c r="CBM100" s="338"/>
      <c r="CBN100" s="338"/>
      <c r="CBO100" s="338"/>
      <c r="CBP100" s="338"/>
      <c r="CBQ100" s="338"/>
      <c r="CBR100" s="338"/>
      <c r="CBS100" s="338"/>
      <c r="CBT100" s="338"/>
      <c r="CBU100" s="338"/>
      <c r="CBV100" s="338"/>
      <c r="CBW100" s="338"/>
      <c r="CBX100" s="338"/>
      <c r="CBY100" s="338"/>
      <c r="CBZ100" s="338"/>
      <c r="CCA100" s="338"/>
      <c r="CCB100" s="338"/>
      <c r="CCC100" s="338"/>
      <c r="CCD100" s="338"/>
      <c r="CCE100" s="338"/>
      <c r="CCF100" s="338"/>
      <c r="CCG100" s="338"/>
      <c r="CCH100" s="338"/>
      <c r="CCI100" s="338"/>
      <c r="CCJ100" s="338"/>
      <c r="CCK100" s="338"/>
      <c r="CCL100" s="338"/>
      <c r="CCM100" s="338"/>
      <c r="CCN100" s="338"/>
      <c r="CCO100" s="338"/>
      <c r="CCP100" s="338"/>
      <c r="CCQ100" s="338"/>
      <c r="CCR100" s="338"/>
      <c r="CCS100" s="338"/>
      <c r="CCT100" s="338"/>
      <c r="CCU100" s="338"/>
      <c r="CCV100" s="338"/>
      <c r="CCW100" s="338"/>
      <c r="CCX100" s="338"/>
      <c r="CCY100" s="338"/>
      <c r="CCZ100" s="338"/>
      <c r="CDA100" s="338"/>
      <c r="CDB100" s="338"/>
      <c r="CDC100" s="338"/>
      <c r="CDD100" s="338"/>
      <c r="CDE100" s="338"/>
      <c r="CDF100" s="338"/>
      <c r="CDG100" s="338"/>
      <c r="CDH100" s="338"/>
      <c r="CDI100" s="338"/>
      <c r="CDJ100" s="338"/>
      <c r="CDK100" s="338"/>
      <c r="CDL100" s="338"/>
      <c r="CDM100" s="338"/>
      <c r="CDN100" s="338"/>
      <c r="CDO100" s="338"/>
      <c r="CDP100" s="338"/>
      <c r="CDQ100" s="338"/>
      <c r="CDR100" s="338"/>
      <c r="CDS100" s="338"/>
      <c r="CDT100" s="338"/>
      <c r="CDU100" s="338"/>
      <c r="CDV100" s="338"/>
      <c r="CDW100" s="338"/>
      <c r="CDX100" s="338"/>
      <c r="CDY100" s="338"/>
      <c r="CDZ100" s="338"/>
      <c r="CEA100" s="338"/>
      <c r="CEB100" s="338"/>
      <c r="CEC100" s="338"/>
      <c r="CED100" s="338"/>
      <c r="CEE100" s="338"/>
      <c r="CEF100" s="338"/>
      <c r="CEG100" s="338"/>
      <c r="CEH100" s="338"/>
      <c r="CEI100" s="338"/>
      <c r="CEJ100" s="338"/>
      <c r="CEK100" s="338"/>
      <c r="CEL100" s="338"/>
      <c r="CEM100" s="338"/>
      <c r="CEN100" s="338"/>
      <c r="CEO100" s="338"/>
      <c r="CEP100" s="338"/>
      <c r="CEQ100" s="338"/>
      <c r="CER100" s="338"/>
      <c r="CES100" s="338"/>
      <c r="CET100" s="338"/>
      <c r="CEU100" s="338"/>
      <c r="CEV100" s="338"/>
      <c r="CEW100" s="338"/>
      <c r="CEX100" s="338"/>
      <c r="CEY100" s="338"/>
      <c r="CEZ100" s="338"/>
      <c r="CFA100" s="338"/>
      <c r="CFB100" s="338"/>
      <c r="CFC100" s="338"/>
      <c r="CFD100" s="338"/>
      <c r="CFE100" s="338"/>
      <c r="CFF100" s="338"/>
      <c r="CFG100" s="338"/>
      <c r="CFH100" s="338"/>
      <c r="CFI100" s="338"/>
      <c r="CFJ100" s="338"/>
      <c r="CFK100" s="338"/>
      <c r="CFL100" s="338"/>
      <c r="CFM100" s="338"/>
      <c r="CFN100" s="338"/>
      <c r="CFO100" s="338"/>
      <c r="CFP100" s="338"/>
      <c r="CFQ100" s="338"/>
      <c r="CFR100" s="338"/>
      <c r="CFS100" s="338"/>
      <c r="CFT100" s="338"/>
      <c r="CFU100" s="338"/>
      <c r="CFV100" s="338"/>
      <c r="CFW100" s="338"/>
      <c r="CFX100" s="338"/>
      <c r="CFY100" s="338"/>
      <c r="CFZ100" s="338"/>
      <c r="CGA100" s="338"/>
      <c r="CGB100" s="338"/>
      <c r="CGC100" s="338"/>
      <c r="CGD100" s="338"/>
      <c r="CGE100" s="338"/>
      <c r="CGF100" s="338"/>
      <c r="CGG100" s="338"/>
      <c r="CGH100" s="338"/>
      <c r="CGI100" s="338"/>
      <c r="CGJ100" s="338"/>
      <c r="CGK100" s="338"/>
      <c r="CGL100" s="338"/>
      <c r="CGM100" s="338"/>
      <c r="CGN100" s="338"/>
      <c r="CGO100" s="338"/>
      <c r="CGP100" s="338"/>
      <c r="CGQ100" s="338"/>
      <c r="CGR100" s="338"/>
      <c r="CGS100" s="338"/>
      <c r="CGT100" s="338"/>
      <c r="CGU100" s="338"/>
      <c r="CGV100" s="338"/>
      <c r="CGW100" s="338"/>
      <c r="CGX100" s="338"/>
      <c r="CGY100" s="338"/>
      <c r="CGZ100" s="338"/>
      <c r="CHA100" s="338"/>
      <c r="CHB100" s="338"/>
      <c r="CHC100" s="338"/>
      <c r="CHD100" s="338"/>
      <c r="CHE100" s="338"/>
      <c r="CHF100" s="338"/>
      <c r="CHG100" s="338"/>
      <c r="CHH100" s="338"/>
      <c r="CHI100" s="338"/>
      <c r="CHJ100" s="338"/>
      <c r="CHK100" s="338"/>
      <c r="CHL100" s="338"/>
      <c r="CHM100" s="338"/>
      <c r="CHN100" s="338"/>
      <c r="CHO100" s="338"/>
      <c r="CHP100" s="338"/>
      <c r="CHQ100" s="338"/>
      <c r="CHR100" s="338"/>
      <c r="CHS100" s="338"/>
      <c r="CHT100" s="338"/>
      <c r="CHU100" s="338"/>
      <c r="CHV100" s="338"/>
      <c r="CHW100" s="338"/>
      <c r="CHX100" s="338"/>
      <c r="CHY100" s="338"/>
      <c r="CHZ100" s="338"/>
      <c r="CIA100" s="338"/>
      <c r="CIB100" s="338"/>
      <c r="CIC100" s="338"/>
      <c r="CID100" s="338"/>
      <c r="CIE100" s="338"/>
      <c r="CIF100" s="338"/>
      <c r="CIG100" s="338"/>
      <c r="CIH100" s="338"/>
      <c r="CII100" s="338"/>
      <c r="CIJ100" s="338"/>
      <c r="CIK100" s="338"/>
      <c r="CIL100" s="338"/>
      <c r="CIM100" s="338"/>
      <c r="CIN100" s="338"/>
      <c r="CIO100" s="338"/>
      <c r="CIP100" s="338"/>
      <c r="CIQ100" s="338"/>
      <c r="CIR100" s="338"/>
      <c r="CIS100" s="338"/>
      <c r="CIT100" s="338"/>
      <c r="CIU100" s="338"/>
      <c r="CIV100" s="338"/>
      <c r="CIW100" s="338"/>
      <c r="CIX100" s="338"/>
      <c r="CIY100" s="338"/>
      <c r="CIZ100" s="338"/>
      <c r="CJA100" s="338"/>
      <c r="CJB100" s="338"/>
      <c r="CJC100" s="338"/>
      <c r="CJD100" s="338"/>
      <c r="CJE100" s="338"/>
      <c r="CJF100" s="338"/>
      <c r="CJG100" s="338"/>
      <c r="CJH100" s="338"/>
      <c r="CJI100" s="338"/>
      <c r="CJJ100" s="338"/>
      <c r="CJK100" s="338"/>
      <c r="CJL100" s="338"/>
      <c r="CJM100" s="338"/>
      <c r="CJN100" s="338"/>
      <c r="CJO100" s="338"/>
      <c r="CJP100" s="338"/>
      <c r="CJQ100" s="338"/>
      <c r="CJR100" s="338"/>
      <c r="CJS100" s="338"/>
      <c r="CJT100" s="338"/>
      <c r="CJU100" s="338"/>
      <c r="CJV100" s="338"/>
      <c r="CJW100" s="338"/>
      <c r="CJX100" s="338"/>
      <c r="CJY100" s="338"/>
      <c r="CJZ100" s="338"/>
      <c r="CKA100" s="338"/>
      <c r="CKB100" s="338"/>
      <c r="CKC100" s="338"/>
      <c r="CKD100" s="338"/>
      <c r="CKE100" s="338"/>
      <c r="CKF100" s="338"/>
      <c r="CKG100" s="338"/>
      <c r="CKH100" s="338"/>
      <c r="CKI100" s="338"/>
      <c r="CKJ100" s="338"/>
      <c r="CKK100" s="338"/>
      <c r="CKL100" s="338"/>
      <c r="CKM100" s="338"/>
      <c r="CKN100" s="338"/>
      <c r="CKO100" s="338"/>
      <c r="CKP100" s="338"/>
      <c r="CKQ100" s="338"/>
      <c r="CKR100" s="338"/>
      <c r="CKS100" s="338"/>
      <c r="CKT100" s="338"/>
      <c r="CKU100" s="338"/>
      <c r="CKV100" s="338"/>
      <c r="CKW100" s="338"/>
      <c r="CKX100" s="338"/>
      <c r="CKY100" s="338"/>
      <c r="CKZ100" s="338"/>
      <c r="CLA100" s="338"/>
      <c r="CLB100" s="338"/>
      <c r="CLC100" s="338"/>
      <c r="CLD100" s="338"/>
      <c r="CLE100" s="338"/>
      <c r="CLF100" s="338"/>
      <c r="CLG100" s="338"/>
      <c r="CLH100" s="338"/>
      <c r="CLI100" s="338"/>
      <c r="CLJ100" s="338"/>
      <c r="CLK100" s="338"/>
      <c r="CLL100" s="338"/>
      <c r="CLM100" s="338"/>
      <c r="CLN100" s="338"/>
      <c r="CLO100" s="338"/>
      <c r="CLP100" s="338"/>
      <c r="CLQ100" s="338"/>
      <c r="CLR100" s="338"/>
      <c r="CLS100" s="338"/>
      <c r="CLT100" s="338"/>
      <c r="CLU100" s="338"/>
      <c r="CLV100" s="338"/>
      <c r="CLW100" s="338"/>
      <c r="CLX100" s="338"/>
      <c r="CLY100" s="338"/>
      <c r="CLZ100" s="338"/>
      <c r="CMA100" s="338"/>
      <c r="CMB100" s="338"/>
      <c r="CMC100" s="338"/>
      <c r="CMD100" s="338"/>
      <c r="CME100" s="338"/>
      <c r="CMF100" s="338"/>
      <c r="CMG100" s="338"/>
      <c r="CMH100" s="338"/>
      <c r="CMI100" s="338"/>
      <c r="CMJ100" s="338"/>
      <c r="CMK100" s="338"/>
      <c r="CML100" s="338"/>
      <c r="CMM100" s="338"/>
      <c r="CMN100" s="338"/>
      <c r="CMO100" s="338"/>
      <c r="CMP100" s="338"/>
      <c r="CMQ100" s="338"/>
      <c r="CMR100" s="338"/>
      <c r="CMS100" s="338"/>
      <c r="CMT100" s="338"/>
      <c r="CMU100" s="338"/>
      <c r="CMV100" s="338"/>
      <c r="CMW100" s="338"/>
      <c r="CMX100" s="338"/>
      <c r="CMY100" s="338"/>
      <c r="CMZ100" s="338"/>
      <c r="CNA100" s="338"/>
      <c r="CNB100" s="338"/>
      <c r="CNC100" s="338"/>
      <c r="CND100" s="338"/>
      <c r="CNE100" s="338"/>
      <c r="CNF100" s="338"/>
      <c r="CNG100" s="338"/>
      <c r="CNH100" s="338"/>
      <c r="CNI100" s="338"/>
      <c r="CNJ100" s="338"/>
      <c r="CNK100" s="338"/>
      <c r="CNL100" s="338"/>
      <c r="CNM100" s="338"/>
      <c r="CNN100" s="338"/>
      <c r="CNO100" s="338"/>
      <c r="CNP100" s="338"/>
      <c r="CNQ100" s="338"/>
      <c r="CNR100" s="338"/>
      <c r="CNS100" s="338"/>
      <c r="CNT100" s="338"/>
      <c r="CNU100" s="338"/>
      <c r="CNV100" s="338"/>
      <c r="CNW100" s="338"/>
      <c r="CNX100" s="338"/>
      <c r="CNY100" s="338"/>
      <c r="CNZ100" s="338"/>
      <c r="COA100" s="338"/>
      <c r="COB100" s="338"/>
      <c r="COC100" s="338"/>
      <c r="COD100" s="338"/>
      <c r="COE100" s="338"/>
      <c r="COF100" s="338"/>
      <c r="COG100" s="338"/>
      <c r="COH100" s="338"/>
      <c r="COI100" s="338"/>
      <c r="COJ100" s="338"/>
      <c r="COK100" s="338"/>
      <c r="COL100" s="338"/>
      <c r="COM100" s="338"/>
      <c r="CON100" s="338"/>
      <c r="COO100" s="338"/>
      <c r="COP100" s="338"/>
      <c r="COQ100" s="338"/>
      <c r="COR100" s="338"/>
      <c r="COS100" s="338"/>
      <c r="COT100" s="338"/>
      <c r="COU100" s="338"/>
      <c r="COV100" s="338"/>
      <c r="COW100" s="338"/>
      <c r="COX100" s="338"/>
      <c r="COY100" s="338"/>
      <c r="COZ100" s="338"/>
      <c r="CPA100" s="338"/>
      <c r="CPB100" s="338"/>
      <c r="CPC100" s="338"/>
      <c r="CPD100" s="338"/>
      <c r="CPE100" s="338"/>
      <c r="CPF100" s="338"/>
      <c r="CPG100" s="338"/>
      <c r="CPH100" s="338"/>
      <c r="CPI100" s="338"/>
      <c r="CPJ100" s="338"/>
      <c r="CPK100" s="338"/>
      <c r="CPL100" s="338"/>
      <c r="CPM100" s="338"/>
      <c r="CPN100" s="338"/>
      <c r="CPO100" s="338"/>
      <c r="CPP100" s="338"/>
      <c r="CPQ100" s="338"/>
      <c r="CPR100" s="338"/>
      <c r="CPS100" s="338"/>
      <c r="CPT100" s="338"/>
      <c r="CPU100" s="338"/>
      <c r="CPV100" s="338"/>
      <c r="CPW100" s="338"/>
      <c r="CPX100" s="338"/>
      <c r="CPY100" s="338"/>
      <c r="CPZ100" s="338"/>
      <c r="CQA100" s="338"/>
      <c r="CQB100" s="338"/>
      <c r="CQC100" s="338"/>
      <c r="CQD100" s="338"/>
      <c r="CQE100" s="338"/>
      <c r="CQF100" s="338"/>
      <c r="CQG100" s="338"/>
      <c r="CQH100" s="338"/>
      <c r="CQI100" s="338"/>
      <c r="CQJ100" s="338"/>
      <c r="CQK100" s="338"/>
      <c r="CQL100" s="338"/>
      <c r="CQM100" s="338"/>
      <c r="CQN100" s="338"/>
      <c r="CQO100" s="338"/>
      <c r="CQP100" s="338"/>
      <c r="CQQ100" s="338"/>
      <c r="CQR100" s="338"/>
      <c r="CQS100" s="338"/>
      <c r="CQT100" s="338"/>
      <c r="CQU100" s="338"/>
      <c r="CQV100" s="338"/>
      <c r="CQW100" s="338"/>
      <c r="CQX100" s="338"/>
      <c r="CQY100" s="338"/>
      <c r="CQZ100" s="338"/>
      <c r="CRA100" s="338"/>
      <c r="CRB100" s="338"/>
      <c r="CRC100" s="338"/>
      <c r="CRD100" s="338"/>
      <c r="CRE100" s="338"/>
      <c r="CRF100" s="338"/>
      <c r="CRG100" s="338"/>
      <c r="CRH100" s="338"/>
      <c r="CRI100" s="338"/>
      <c r="CRJ100" s="338"/>
      <c r="CRK100" s="338"/>
      <c r="CRL100" s="338"/>
      <c r="CRM100" s="338"/>
      <c r="CRN100" s="338"/>
      <c r="CRO100" s="338"/>
      <c r="CRP100" s="338"/>
      <c r="CRQ100" s="338"/>
      <c r="CRR100" s="338"/>
      <c r="CRS100" s="338"/>
      <c r="CRT100" s="338"/>
      <c r="CRU100" s="338"/>
      <c r="CRV100" s="338"/>
      <c r="CRW100" s="338"/>
      <c r="CRX100" s="338"/>
      <c r="CRY100" s="338"/>
      <c r="CRZ100" s="338"/>
      <c r="CSA100" s="338"/>
      <c r="CSB100" s="338"/>
      <c r="CSC100" s="338"/>
      <c r="CSD100" s="338"/>
      <c r="CSE100" s="338"/>
      <c r="CSF100" s="338"/>
      <c r="CSG100" s="338"/>
      <c r="CSH100" s="338"/>
      <c r="CSI100" s="338"/>
      <c r="CSJ100" s="338"/>
      <c r="CSK100" s="338"/>
      <c r="CSL100" s="338"/>
      <c r="CSM100" s="338"/>
      <c r="CSN100" s="338"/>
      <c r="CSO100" s="338"/>
      <c r="CSP100" s="338"/>
      <c r="CSQ100" s="338"/>
      <c r="CSR100" s="338"/>
      <c r="CSS100" s="338"/>
      <c r="CST100" s="338"/>
      <c r="CSU100" s="338"/>
      <c r="CSV100" s="338"/>
      <c r="CSW100" s="338"/>
      <c r="CSX100" s="338"/>
      <c r="CSY100" s="338"/>
      <c r="CSZ100" s="338"/>
      <c r="CTA100" s="338"/>
      <c r="CTB100" s="338"/>
      <c r="CTC100" s="338"/>
      <c r="CTD100" s="338"/>
      <c r="CTE100" s="338"/>
      <c r="CTF100" s="338"/>
      <c r="CTG100" s="338"/>
      <c r="CTH100" s="338"/>
      <c r="CTI100" s="338"/>
      <c r="CTJ100" s="338"/>
      <c r="CTK100" s="338"/>
      <c r="CTL100" s="338"/>
      <c r="CTM100" s="338"/>
      <c r="CTN100" s="338"/>
      <c r="CTO100" s="338"/>
      <c r="CTP100" s="338"/>
      <c r="CTQ100" s="338"/>
      <c r="CTR100" s="338"/>
      <c r="CTS100" s="338"/>
      <c r="CTT100" s="338"/>
      <c r="CTU100" s="338"/>
      <c r="CTV100" s="338"/>
      <c r="CTW100" s="338"/>
      <c r="CTX100" s="338"/>
      <c r="CTY100" s="338"/>
      <c r="CTZ100" s="338"/>
      <c r="CUA100" s="338"/>
      <c r="CUB100" s="338"/>
      <c r="CUC100" s="338"/>
      <c r="CUD100" s="338"/>
      <c r="CUE100" s="338"/>
      <c r="CUF100" s="338"/>
      <c r="CUG100" s="338"/>
      <c r="CUH100" s="338"/>
      <c r="CUI100" s="338"/>
      <c r="CUJ100" s="338"/>
      <c r="CUK100" s="338"/>
      <c r="CUL100" s="338"/>
      <c r="CUM100" s="338"/>
      <c r="CUN100" s="338"/>
      <c r="CUO100" s="338"/>
      <c r="CUP100" s="338"/>
      <c r="CUQ100" s="338"/>
      <c r="CUR100" s="338"/>
      <c r="CUS100" s="338"/>
      <c r="CUT100" s="338"/>
      <c r="CUU100" s="338"/>
      <c r="CUV100" s="338"/>
      <c r="CUW100" s="338"/>
      <c r="CUX100" s="338"/>
      <c r="CUY100" s="338"/>
      <c r="CUZ100" s="338"/>
      <c r="CVA100" s="338"/>
      <c r="CVB100" s="338"/>
      <c r="CVC100" s="338"/>
      <c r="CVD100" s="338"/>
      <c r="CVE100" s="338"/>
      <c r="CVF100" s="338"/>
      <c r="CVG100" s="338"/>
      <c r="CVH100" s="338"/>
      <c r="CVI100" s="338"/>
      <c r="CVJ100" s="338"/>
      <c r="CVK100" s="338"/>
      <c r="CVL100" s="338"/>
      <c r="CVM100" s="338"/>
      <c r="CVN100" s="338"/>
      <c r="CVO100" s="338"/>
      <c r="CVP100" s="338"/>
      <c r="CVQ100" s="338"/>
      <c r="CVR100" s="338"/>
      <c r="CVS100" s="338"/>
      <c r="CVT100" s="338"/>
      <c r="CVU100" s="338"/>
      <c r="CVV100" s="338"/>
      <c r="CVW100" s="338"/>
      <c r="CVX100" s="338"/>
      <c r="CVY100" s="338"/>
      <c r="CVZ100" s="338"/>
      <c r="CWA100" s="338"/>
      <c r="CWB100" s="338"/>
      <c r="CWC100" s="338"/>
      <c r="CWD100" s="338"/>
      <c r="CWE100" s="338"/>
      <c r="CWF100" s="338"/>
      <c r="CWG100" s="338"/>
      <c r="CWH100" s="338"/>
      <c r="CWI100" s="338"/>
      <c r="CWJ100" s="338"/>
      <c r="CWK100" s="338"/>
      <c r="CWL100" s="338"/>
      <c r="CWM100" s="338"/>
      <c r="CWN100" s="338"/>
      <c r="CWO100" s="338"/>
      <c r="CWP100" s="338"/>
      <c r="CWQ100" s="338"/>
      <c r="CWR100" s="338"/>
      <c r="CWS100" s="338"/>
      <c r="CWT100" s="338"/>
      <c r="CWU100" s="338"/>
      <c r="CWV100" s="338"/>
      <c r="CWW100" s="338"/>
      <c r="CWX100" s="338"/>
      <c r="CWY100" s="338"/>
      <c r="CWZ100" s="338"/>
      <c r="CXA100" s="338"/>
      <c r="CXB100" s="338"/>
      <c r="CXC100" s="338"/>
      <c r="CXD100" s="338"/>
      <c r="CXE100" s="338"/>
      <c r="CXF100" s="338"/>
      <c r="CXG100" s="338"/>
      <c r="CXH100" s="338"/>
      <c r="CXI100" s="338"/>
      <c r="CXJ100" s="338"/>
      <c r="CXK100" s="338"/>
      <c r="CXL100" s="338"/>
      <c r="CXM100" s="338"/>
      <c r="CXN100" s="338"/>
      <c r="CXO100" s="338"/>
      <c r="CXP100" s="338"/>
      <c r="CXQ100" s="338"/>
      <c r="CXR100" s="338"/>
      <c r="CXS100" s="338"/>
      <c r="CXT100" s="338"/>
      <c r="CXU100" s="338"/>
      <c r="CXV100" s="338"/>
      <c r="CXW100" s="338"/>
      <c r="CXX100" s="338"/>
      <c r="CXY100" s="338"/>
      <c r="CXZ100" s="338"/>
      <c r="CYA100" s="338"/>
      <c r="CYB100" s="338"/>
      <c r="CYC100" s="338"/>
      <c r="CYD100" s="338"/>
      <c r="CYE100" s="338"/>
      <c r="CYF100" s="338"/>
      <c r="CYG100" s="338"/>
      <c r="CYH100" s="338"/>
      <c r="CYI100" s="338"/>
      <c r="CYJ100" s="338"/>
      <c r="CYK100" s="338"/>
      <c r="CYL100" s="338"/>
      <c r="CYM100" s="338"/>
      <c r="CYN100" s="338"/>
      <c r="CYO100" s="338"/>
      <c r="CYP100" s="338"/>
      <c r="CYQ100" s="338"/>
      <c r="CYR100" s="338"/>
      <c r="CYS100" s="338"/>
      <c r="CYT100" s="338"/>
      <c r="CYU100" s="338"/>
      <c r="CYV100" s="338"/>
      <c r="CYW100" s="338"/>
      <c r="CYX100" s="338"/>
      <c r="CYY100" s="338"/>
      <c r="CYZ100" s="338"/>
      <c r="CZA100" s="338"/>
      <c r="CZB100" s="338"/>
      <c r="CZC100" s="338"/>
      <c r="CZD100" s="338"/>
      <c r="CZE100" s="338"/>
      <c r="CZF100" s="338"/>
      <c r="CZG100" s="338"/>
      <c r="CZH100" s="338"/>
      <c r="CZI100" s="338"/>
      <c r="CZJ100" s="338"/>
      <c r="CZK100" s="338"/>
      <c r="CZL100" s="338"/>
      <c r="CZM100" s="338"/>
      <c r="CZN100" s="338"/>
      <c r="CZO100" s="338"/>
      <c r="CZP100" s="338"/>
      <c r="CZQ100" s="338"/>
      <c r="CZR100" s="338"/>
      <c r="CZS100" s="338"/>
      <c r="CZT100" s="338"/>
      <c r="CZU100" s="338"/>
      <c r="CZV100" s="338"/>
      <c r="CZW100" s="338"/>
      <c r="CZX100" s="338"/>
      <c r="CZY100" s="338"/>
      <c r="CZZ100" s="338"/>
      <c r="DAA100" s="338"/>
      <c r="DAB100" s="338"/>
      <c r="DAC100" s="338"/>
      <c r="DAD100" s="338"/>
      <c r="DAE100" s="338"/>
      <c r="DAF100" s="338"/>
      <c r="DAG100" s="338"/>
      <c r="DAH100" s="338"/>
      <c r="DAI100" s="338"/>
      <c r="DAJ100" s="338"/>
      <c r="DAK100" s="338"/>
      <c r="DAL100" s="338"/>
      <c r="DAM100" s="338"/>
      <c r="DAN100" s="338"/>
      <c r="DAO100" s="338"/>
      <c r="DAP100" s="338"/>
      <c r="DAQ100" s="338"/>
      <c r="DAR100" s="338"/>
      <c r="DAS100" s="338"/>
      <c r="DAT100" s="338"/>
      <c r="DAU100" s="338"/>
      <c r="DAV100" s="338"/>
      <c r="DAW100" s="338"/>
      <c r="DAX100" s="338"/>
      <c r="DAY100" s="338"/>
      <c r="DAZ100" s="338"/>
      <c r="DBA100" s="338"/>
      <c r="DBB100" s="338"/>
      <c r="DBC100" s="338"/>
      <c r="DBD100" s="338"/>
      <c r="DBE100" s="338"/>
      <c r="DBF100" s="338"/>
      <c r="DBG100" s="338"/>
      <c r="DBH100" s="338"/>
      <c r="DBI100" s="338"/>
      <c r="DBJ100" s="338"/>
      <c r="DBK100" s="338"/>
      <c r="DBL100" s="338"/>
      <c r="DBM100" s="338"/>
      <c r="DBN100" s="338"/>
      <c r="DBO100" s="338"/>
      <c r="DBP100" s="338"/>
      <c r="DBQ100" s="338"/>
      <c r="DBR100" s="338"/>
      <c r="DBS100" s="338"/>
      <c r="DBT100" s="338"/>
      <c r="DBU100" s="338"/>
      <c r="DBV100" s="338"/>
      <c r="DBW100" s="338"/>
      <c r="DBX100" s="338"/>
      <c r="DBY100" s="338"/>
      <c r="DBZ100" s="338"/>
      <c r="DCA100" s="338"/>
      <c r="DCB100" s="338"/>
      <c r="DCC100" s="338"/>
      <c r="DCD100" s="338"/>
      <c r="DCE100" s="338"/>
      <c r="DCF100" s="338"/>
      <c r="DCG100" s="338"/>
      <c r="DCH100" s="338"/>
      <c r="DCI100" s="338"/>
      <c r="DCJ100" s="338"/>
      <c r="DCK100" s="338"/>
      <c r="DCL100" s="338"/>
      <c r="DCM100" s="338"/>
      <c r="DCN100" s="338"/>
      <c r="DCO100" s="338"/>
      <c r="DCP100" s="338"/>
      <c r="DCQ100" s="338"/>
      <c r="DCR100" s="338"/>
      <c r="DCS100" s="338"/>
      <c r="DCT100" s="338"/>
      <c r="DCU100" s="338"/>
      <c r="DCV100" s="338"/>
      <c r="DCW100" s="338"/>
      <c r="DCX100" s="338"/>
      <c r="DCY100" s="338"/>
      <c r="DCZ100" s="338"/>
      <c r="DDA100" s="338"/>
      <c r="DDB100" s="338"/>
      <c r="DDC100" s="338"/>
      <c r="DDD100" s="338"/>
      <c r="DDE100" s="338"/>
      <c r="DDF100" s="338"/>
      <c r="DDG100" s="338"/>
      <c r="DDH100" s="338"/>
      <c r="DDI100" s="338"/>
      <c r="DDJ100" s="338"/>
      <c r="DDK100" s="338"/>
      <c r="DDL100" s="338"/>
      <c r="DDM100" s="338"/>
      <c r="DDN100" s="338"/>
      <c r="DDO100" s="338"/>
      <c r="DDP100" s="338"/>
      <c r="DDQ100" s="338"/>
      <c r="DDR100" s="338"/>
      <c r="DDS100" s="338"/>
      <c r="DDT100" s="338"/>
      <c r="DDU100" s="338"/>
      <c r="DDV100" s="338"/>
      <c r="DDW100" s="338"/>
      <c r="DDX100" s="338"/>
      <c r="DDY100" s="338"/>
      <c r="DDZ100" s="338"/>
      <c r="DEA100" s="338"/>
      <c r="DEB100" s="338"/>
      <c r="DEC100" s="338"/>
      <c r="DED100" s="338"/>
      <c r="DEE100" s="338"/>
      <c r="DEF100" s="338"/>
      <c r="DEG100" s="338"/>
      <c r="DEH100" s="338"/>
      <c r="DEI100" s="338"/>
      <c r="DEJ100" s="338"/>
      <c r="DEK100" s="338"/>
      <c r="DEL100" s="338"/>
      <c r="DEM100" s="338"/>
      <c r="DEN100" s="338"/>
      <c r="DEO100" s="338"/>
      <c r="DEP100" s="338"/>
      <c r="DEQ100" s="338"/>
      <c r="DER100" s="338"/>
      <c r="DES100" s="338"/>
      <c r="DET100" s="338"/>
      <c r="DEU100" s="338"/>
      <c r="DEV100" s="338"/>
      <c r="DEW100" s="338"/>
      <c r="DEX100" s="338"/>
      <c r="DEY100" s="338"/>
      <c r="DEZ100" s="338"/>
      <c r="DFA100" s="338"/>
      <c r="DFB100" s="338"/>
      <c r="DFC100" s="338"/>
      <c r="DFD100" s="338"/>
      <c r="DFE100" s="338"/>
      <c r="DFF100" s="338"/>
      <c r="DFG100" s="338"/>
      <c r="DFH100" s="338"/>
      <c r="DFI100" s="338"/>
      <c r="DFJ100" s="338"/>
      <c r="DFK100" s="338"/>
      <c r="DFL100" s="338"/>
      <c r="DFM100" s="338"/>
      <c r="DFN100" s="338"/>
      <c r="DFO100" s="338"/>
      <c r="DFP100" s="338"/>
      <c r="DFQ100" s="338"/>
      <c r="DFR100" s="338"/>
      <c r="DFS100" s="338"/>
      <c r="DFT100" s="338"/>
      <c r="DFU100" s="338"/>
      <c r="DFV100" s="338"/>
      <c r="DFW100" s="338"/>
      <c r="DFX100" s="338"/>
      <c r="DFY100" s="338"/>
      <c r="DFZ100" s="338"/>
      <c r="DGA100" s="338"/>
      <c r="DGB100" s="338"/>
      <c r="DGC100" s="338"/>
      <c r="DGD100" s="338"/>
      <c r="DGE100" s="338"/>
      <c r="DGF100" s="338"/>
      <c r="DGG100" s="338"/>
      <c r="DGH100" s="338"/>
      <c r="DGI100" s="338"/>
      <c r="DGJ100" s="338"/>
      <c r="DGK100" s="338"/>
      <c r="DGL100" s="338"/>
      <c r="DGM100" s="338"/>
      <c r="DGN100" s="338"/>
      <c r="DGO100" s="338"/>
      <c r="DGP100" s="338"/>
      <c r="DGQ100" s="338"/>
      <c r="DGR100" s="338"/>
      <c r="DGS100" s="338"/>
      <c r="DGT100" s="338"/>
      <c r="DGU100" s="338"/>
      <c r="DGV100" s="338"/>
      <c r="DGW100" s="338"/>
      <c r="DGX100" s="338"/>
      <c r="DGY100" s="338"/>
      <c r="DGZ100" s="338"/>
      <c r="DHA100" s="338"/>
      <c r="DHB100" s="338"/>
      <c r="DHC100" s="338"/>
      <c r="DHD100" s="338"/>
      <c r="DHE100" s="338"/>
      <c r="DHF100" s="338"/>
      <c r="DHG100" s="338"/>
      <c r="DHH100" s="338"/>
      <c r="DHI100" s="338"/>
      <c r="DHJ100" s="338"/>
      <c r="DHK100" s="338"/>
      <c r="DHL100" s="338"/>
      <c r="DHM100" s="338"/>
      <c r="DHN100" s="338"/>
      <c r="DHO100" s="338"/>
      <c r="DHP100" s="338"/>
      <c r="DHQ100" s="338"/>
      <c r="DHR100" s="338"/>
      <c r="DHS100" s="338"/>
      <c r="DHT100" s="338"/>
      <c r="DHU100" s="338"/>
      <c r="DHV100" s="338"/>
      <c r="DHW100" s="338"/>
      <c r="DHX100" s="338"/>
      <c r="DHY100" s="338"/>
      <c r="DHZ100" s="338"/>
      <c r="DIA100" s="338"/>
      <c r="DIB100" s="338"/>
      <c r="DIC100" s="338"/>
      <c r="DID100" s="338"/>
      <c r="DIE100" s="338"/>
      <c r="DIF100" s="338"/>
      <c r="DIG100" s="338"/>
      <c r="DIH100" s="338"/>
      <c r="DII100" s="338"/>
      <c r="DIJ100" s="338"/>
      <c r="DIK100" s="338"/>
      <c r="DIL100" s="338"/>
      <c r="DIM100" s="338"/>
      <c r="DIN100" s="338"/>
      <c r="DIO100" s="338"/>
      <c r="DIP100" s="338"/>
      <c r="DIQ100" s="338"/>
      <c r="DIR100" s="338"/>
      <c r="DIS100" s="338"/>
      <c r="DIT100" s="338"/>
      <c r="DIU100" s="338"/>
      <c r="DIV100" s="338"/>
      <c r="DIW100" s="338"/>
      <c r="DIX100" s="338"/>
      <c r="DIY100" s="338"/>
      <c r="DIZ100" s="338"/>
      <c r="DJA100" s="338"/>
      <c r="DJB100" s="338"/>
      <c r="DJC100" s="338"/>
      <c r="DJD100" s="338"/>
      <c r="DJE100" s="338"/>
      <c r="DJF100" s="338"/>
      <c r="DJG100" s="338"/>
      <c r="DJH100" s="338"/>
      <c r="DJI100" s="338"/>
      <c r="DJJ100" s="338"/>
      <c r="DJK100" s="338"/>
      <c r="DJL100" s="338"/>
      <c r="DJM100" s="338"/>
      <c r="DJN100" s="338"/>
      <c r="DJO100" s="338"/>
      <c r="DJP100" s="338"/>
      <c r="DJQ100" s="338"/>
      <c r="DJR100" s="338"/>
      <c r="DJS100" s="338"/>
      <c r="DJT100" s="338"/>
      <c r="DJU100" s="338"/>
      <c r="DJV100" s="338"/>
      <c r="DJW100" s="338"/>
      <c r="DJX100" s="338"/>
      <c r="DJY100" s="338"/>
      <c r="DJZ100" s="338"/>
      <c r="DKA100" s="338"/>
      <c r="DKB100" s="338"/>
      <c r="DKC100" s="338"/>
      <c r="DKD100" s="338"/>
      <c r="DKE100" s="338"/>
      <c r="DKF100" s="338"/>
      <c r="DKG100" s="338"/>
      <c r="DKH100" s="338"/>
      <c r="DKI100" s="338"/>
      <c r="DKJ100" s="338"/>
      <c r="DKK100" s="338"/>
      <c r="DKL100" s="338"/>
      <c r="DKM100" s="338"/>
      <c r="DKN100" s="338"/>
      <c r="DKO100" s="338"/>
      <c r="DKP100" s="338"/>
      <c r="DKQ100" s="338"/>
      <c r="DKR100" s="338"/>
      <c r="DKS100" s="338"/>
      <c r="DKT100" s="338"/>
      <c r="DKU100" s="338"/>
      <c r="DKV100" s="338"/>
      <c r="DKW100" s="338"/>
      <c r="DKX100" s="338"/>
      <c r="DKY100" s="338"/>
      <c r="DKZ100" s="338"/>
      <c r="DLA100" s="338"/>
      <c r="DLB100" s="338"/>
      <c r="DLC100" s="338"/>
      <c r="DLD100" s="338"/>
      <c r="DLE100" s="338"/>
      <c r="DLF100" s="338"/>
      <c r="DLG100" s="338"/>
      <c r="DLH100" s="338"/>
      <c r="DLI100" s="338"/>
      <c r="DLJ100" s="338"/>
      <c r="DLK100" s="338"/>
      <c r="DLL100" s="338"/>
      <c r="DLM100" s="338"/>
      <c r="DLN100" s="338"/>
      <c r="DLO100" s="338"/>
      <c r="DLP100" s="338"/>
      <c r="DLQ100" s="338"/>
      <c r="DLR100" s="338"/>
      <c r="DLS100" s="338"/>
      <c r="DLT100" s="338"/>
      <c r="DLU100" s="338"/>
      <c r="DLV100" s="338"/>
      <c r="DLW100" s="338"/>
      <c r="DLX100" s="338"/>
      <c r="DLY100" s="338"/>
      <c r="DLZ100" s="338"/>
      <c r="DMA100" s="338"/>
      <c r="DMB100" s="338"/>
      <c r="DMC100" s="338"/>
      <c r="DMD100" s="338"/>
      <c r="DME100" s="338"/>
      <c r="DMF100" s="338"/>
      <c r="DMG100" s="338"/>
      <c r="DMH100" s="338"/>
      <c r="DMI100" s="338"/>
      <c r="DMJ100" s="338"/>
      <c r="DMK100" s="338"/>
      <c r="DML100" s="338"/>
      <c r="DMM100" s="338"/>
      <c r="DMN100" s="338"/>
      <c r="DMO100" s="338"/>
      <c r="DMP100" s="338"/>
      <c r="DMQ100" s="338"/>
      <c r="DMR100" s="338"/>
      <c r="DMS100" s="338"/>
      <c r="DMT100" s="338"/>
      <c r="DMU100" s="338"/>
      <c r="DMV100" s="338"/>
      <c r="DMW100" s="338"/>
      <c r="DMX100" s="338"/>
      <c r="DMY100" s="338"/>
      <c r="DMZ100" s="338"/>
      <c r="DNA100" s="338"/>
      <c r="DNB100" s="338"/>
      <c r="DNC100" s="338"/>
      <c r="DND100" s="338"/>
      <c r="DNE100" s="338"/>
      <c r="DNF100" s="338"/>
      <c r="DNG100" s="338"/>
      <c r="DNH100" s="338"/>
      <c r="DNI100" s="338"/>
      <c r="DNJ100" s="338"/>
      <c r="DNK100" s="338"/>
      <c r="DNL100" s="338"/>
      <c r="DNM100" s="338"/>
      <c r="DNN100" s="338"/>
      <c r="DNO100" s="338"/>
      <c r="DNP100" s="338"/>
      <c r="DNQ100" s="338"/>
      <c r="DNR100" s="338"/>
      <c r="DNS100" s="338"/>
      <c r="DNT100" s="338"/>
      <c r="DNU100" s="338"/>
      <c r="DNV100" s="338"/>
      <c r="DNW100" s="338"/>
      <c r="DNX100" s="338"/>
      <c r="DNY100" s="338"/>
      <c r="DNZ100" s="338"/>
      <c r="DOA100" s="338"/>
      <c r="DOB100" s="338"/>
      <c r="DOC100" s="338"/>
      <c r="DOD100" s="338"/>
      <c r="DOE100" s="338"/>
      <c r="DOF100" s="338"/>
      <c r="DOG100" s="338"/>
      <c r="DOH100" s="338"/>
      <c r="DOI100" s="338"/>
      <c r="DOJ100" s="338"/>
      <c r="DOK100" s="338"/>
      <c r="DOL100" s="338"/>
      <c r="DOM100" s="338"/>
      <c r="DON100" s="338"/>
      <c r="DOO100" s="338"/>
      <c r="DOP100" s="338"/>
      <c r="DOQ100" s="338"/>
      <c r="DOR100" s="338"/>
      <c r="DOS100" s="338"/>
      <c r="DOT100" s="338"/>
      <c r="DOU100" s="338"/>
      <c r="DOV100" s="338"/>
      <c r="DOW100" s="338"/>
      <c r="DOX100" s="338"/>
      <c r="DOY100" s="338"/>
      <c r="DOZ100" s="338"/>
      <c r="DPA100" s="338"/>
      <c r="DPB100" s="338"/>
      <c r="DPC100" s="338"/>
      <c r="DPD100" s="338"/>
      <c r="DPE100" s="338"/>
      <c r="DPF100" s="338"/>
      <c r="DPG100" s="338"/>
      <c r="DPH100" s="338"/>
      <c r="DPI100" s="338"/>
      <c r="DPJ100" s="338"/>
      <c r="DPK100" s="338"/>
      <c r="DPL100" s="338"/>
      <c r="DPM100" s="338"/>
      <c r="DPN100" s="338"/>
      <c r="DPO100" s="338"/>
      <c r="DPP100" s="338"/>
      <c r="DPQ100" s="338"/>
      <c r="DPR100" s="338"/>
      <c r="DPS100" s="338"/>
      <c r="DPT100" s="338"/>
      <c r="DPU100" s="338"/>
      <c r="DPV100" s="338"/>
      <c r="DPW100" s="338"/>
      <c r="DPX100" s="338"/>
      <c r="DPY100" s="338"/>
      <c r="DPZ100" s="338"/>
      <c r="DQA100" s="338"/>
      <c r="DQB100" s="338"/>
      <c r="DQC100" s="338"/>
      <c r="DQD100" s="338"/>
      <c r="DQE100" s="338"/>
      <c r="DQF100" s="338"/>
      <c r="DQG100" s="338"/>
      <c r="DQH100" s="338"/>
      <c r="DQI100" s="338"/>
      <c r="DQJ100" s="338"/>
      <c r="DQK100" s="338"/>
      <c r="DQL100" s="338"/>
      <c r="DQM100" s="338"/>
      <c r="DQN100" s="338"/>
      <c r="DQO100" s="338"/>
      <c r="DQP100" s="338"/>
      <c r="DQQ100" s="338"/>
      <c r="DQR100" s="338"/>
      <c r="DQS100" s="338"/>
      <c r="DQT100" s="338"/>
      <c r="DQU100" s="338"/>
      <c r="DQV100" s="338"/>
      <c r="DQW100" s="338"/>
      <c r="DQX100" s="338"/>
      <c r="DQY100" s="338"/>
      <c r="DQZ100" s="338"/>
      <c r="DRA100" s="338"/>
      <c r="DRB100" s="338"/>
      <c r="DRC100" s="338"/>
      <c r="DRD100" s="338"/>
      <c r="DRE100" s="338"/>
      <c r="DRF100" s="338"/>
      <c r="DRG100" s="338"/>
      <c r="DRH100" s="338"/>
      <c r="DRI100" s="338"/>
      <c r="DRJ100" s="338"/>
      <c r="DRK100" s="338"/>
      <c r="DRL100" s="338"/>
      <c r="DRM100" s="338"/>
      <c r="DRN100" s="338"/>
      <c r="DRO100" s="338"/>
      <c r="DRP100" s="338"/>
      <c r="DRQ100" s="338"/>
      <c r="DRR100" s="338"/>
      <c r="DRS100" s="338"/>
      <c r="DRT100" s="338"/>
      <c r="DRU100" s="338"/>
      <c r="DRV100" s="338"/>
      <c r="DRW100" s="338"/>
      <c r="DRX100" s="338"/>
      <c r="DRY100" s="338"/>
      <c r="DRZ100" s="338"/>
      <c r="DSA100" s="338"/>
      <c r="DSB100" s="338"/>
      <c r="DSC100" s="338"/>
      <c r="DSD100" s="338"/>
      <c r="DSE100" s="338"/>
      <c r="DSF100" s="338"/>
      <c r="DSG100" s="338"/>
      <c r="DSH100" s="338"/>
      <c r="DSI100" s="338"/>
      <c r="DSJ100" s="338"/>
      <c r="DSK100" s="338"/>
      <c r="DSL100" s="338"/>
      <c r="DSM100" s="338"/>
      <c r="DSN100" s="338"/>
      <c r="DSO100" s="338"/>
      <c r="DSP100" s="338"/>
      <c r="DSQ100" s="338"/>
      <c r="DSR100" s="338"/>
      <c r="DSS100" s="338"/>
      <c r="DST100" s="338"/>
      <c r="DSU100" s="338"/>
      <c r="DSV100" s="338"/>
      <c r="DSW100" s="338"/>
      <c r="DSX100" s="338"/>
      <c r="DSY100" s="338"/>
      <c r="DSZ100" s="338"/>
      <c r="DTA100" s="338"/>
      <c r="DTB100" s="338"/>
      <c r="DTC100" s="338"/>
      <c r="DTD100" s="338"/>
      <c r="DTE100" s="338"/>
      <c r="DTF100" s="338"/>
      <c r="DTG100" s="338"/>
      <c r="DTH100" s="338"/>
      <c r="DTI100" s="338"/>
      <c r="DTJ100" s="338"/>
      <c r="DTK100" s="338"/>
      <c r="DTL100" s="338"/>
      <c r="DTM100" s="338"/>
      <c r="DTN100" s="338"/>
      <c r="DTO100" s="338"/>
      <c r="DTP100" s="338"/>
      <c r="DTQ100" s="338"/>
      <c r="DTR100" s="338"/>
      <c r="DTS100" s="338"/>
      <c r="DTT100" s="338"/>
      <c r="DTU100" s="338"/>
      <c r="DTV100" s="338"/>
      <c r="DTW100" s="338"/>
      <c r="DTX100" s="338"/>
      <c r="DTY100" s="338"/>
      <c r="DTZ100" s="338"/>
      <c r="DUA100" s="338"/>
      <c r="DUB100" s="338"/>
      <c r="DUC100" s="338"/>
      <c r="DUD100" s="338"/>
      <c r="DUE100" s="338"/>
      <c r="DUF100" s="338"/>
      <c r="DUG100" s="338"/>
      <c r="DUH100" s="338"/>
      <c r="DUI100" s="338"/>
      <c r="DUJ100" s="338"/>
      <c r="DUK100" s="338"/>
      <c r="DUL100" s="338"/>
      <c r="DUM100" s="338"/>
      <c r="DUN100" s="338"/>
      <c r="DUO100" s="338"/>
      <c r="DUP100" s="338"/>
      <c r="DUQ100" s="338"/>
      <c r="DUR100" s="338"/>
      <c r="DUS100" s="338"/>
      <c r="DUT100" s="338"/>
      <c r="DUU100" s="338"/>
      <c r="DUV100" s="338"/>
      <c r="DUW100" s="338"/>
      <c r="DUX100" s="338"/>
      <c r="DUY100" s="338"/>
      <c r="DUZ100" s="338"/>
      <c r="DVA100" s="338"/>
      <c r="DVB100" s="338"/>
      <c r="DVC100" s="338"/>
      <c r="DVD100" s="338"/>
      <c r="DVE100" s="338"/>
      <c r="DVF100" s="338"/>
      <c r="DVG100" s="338"/>
      <c r="DVH100" s="338"/>
      <c r="DVI100" s="338"/>
      <c r="DVJ100" s="338"/>
      <c r="DVK100" s="338"/>
      <c r="DVL100" s="338"/>
      <c r="DVM100" s="338"/>
      <c r="DVN100" s="338"/>
      <c r="DVO100" s="338"/>
      <c r="DVP100" s="338"/>
      <c r="DVQ100" s="338"/>
      <c r="DVR100" s="338"/>
      <c r="DVS100" s="338"/>
      <c r="DVT100" s="338"/>
      <c r="DVU100" s="338"/>
      <c r="DVV100" s="338"/>
      <c r="DVW100" s="338"/>
      <c r="DVX100" s="338"/>
      <c r="DVY100" s="338"/>
      <c r="DVZ100" s="338"/>
      <c r="DWA100" s="338"/>
      <c r="DWB100" s="338"/>
      <c r="DWC100" s="338"/>
      <c r="DWD100" s="338"/>
      <c r="DWE100" s="338"/>
      <c r="DWF100" s="338"/>
      <c r="DWG100" s="338"/>
      <c r="DWH100" s="338"/>
      <c r="DWI100" s="338"/>
      <c r="DWJ100" s="338"/>
      <c r="DWK100" s="338"/>
      <c r="DWL100" s="338"/>
      <c r="DWM100" s="338"/>
      <c r="DWN100" s="338"/>
      <c r="DWO100" s="338"/>
      <c r="DWP100" s="338"/>
      <c r="DWQ100" s="338"/>
      <c r="DWR100" s="338"/>
      <c r="DWS100" s="338"/>
      <c r="DWT100" s="338"/>
      <c r="DWU100" s="338"/>
      <c r="DWV100" s="338"/>
      <c r="DWW100" s="338"/>
      <c r="DWX100" s="338"/>
      <c r="DWY100" s="338"/>
      <c r="DWZ100" s="338"/>
      <c r="DXA100" s="338"/>
      <c r="DXB100" s="338"/>
      <c r="DXC100" s="338"/>
      <c r="DXD100" s="338"/>
      <c r="DXE100" s="338"/>
      <c r="DXF100" s="338"/>
      <c r="DXG100" s="338"/>
      <c r="DXH100" s="338"/>
      <c r="DXI100" s="338"/>
      <c r="DXJ100" s="338"/>
      <c r="DXK100" s="338"/>
      <c r="DXL100" s="338"/>
      <c r="DXM100" s="338"/>
      <c r="DXN100" s="338"/>
      <c r="DXO100" s="338"/>
      <c r="DXP100" s="338"/>
      <c r="DXQ100" s="338"/>
      <c r="DXR100" s="338"/>
      <c r="DXS100" s="338"/>
      <c r="DXT100" s="338"/>
      <c r="DXU100" s="338"/>
      <c r="DXV100" s="338"/>
      <c r="DXW100" s="338"/>
      <c r="DXX100" s="338"/>
      <c r="DXY100" s="338"/>
      <c r="DXZ100" s="338"/>
      <c r="DYA100" s="338"/>
      <c r="DYB100" s="338"/>
      <c r="DYC100" s="338"/>
      <c r="DYD100" s="338"/>
      <c r="DYE100" s="338"/>
      <c r="DYF100" s="338"/>
      <c r="DYG100" s="338"/>
      <c r="DYH100" s="338"/>
      <c r="DYI100" s="338"/>
      <c r="DYJ100" s="338"/>
      <c r="DYK100" s="338"/>
      <c r="DYL100" s="338"/>
      <c r="DYM100" s="338"/>
      <c r="DYN100" s="338"/>
      <c r="DYO100" s="338"/>
      <c r="DYP100" s="338"/>
      <c r="DYQ100" s="338"/>
      <c r="DYR100" s="338"/>
      <c r="DYS100" s="338"/>
      <c r="DYT100" s="338"/>
      <c r="DYU100" s="338"/>
      <c r="DYV100" s="338"/>
      <c r="DYW100" s="338"/>
      <c r="DYX100" s="338"/>
      <c r="DYY100" s="338"/>
      <c r="DYZ100" s="338"/>
      <c r="DZA100" s="338"/>
      <c r="DZB100" s="338"/>
      <c r="DZC100" s="338"/>
      <c r="DZD100" s="338"/>
      <c r="DZE100" s="338"/>
      <c r="DZF100" s="338"/>
      <c r="DZG100" s="338"/>
      <c r="DZH100" s="338"/>
      <c r="DZI100" s="338"/>
      <c r="DZJ100" s="338"/>
      <c r="DZK100" s="338"/>
      <c r="DZL100" s="338"/>
      <c r="DZM100" s="338"/>
      <c r="DZN100" s="338"/>
      <c r="DZO100" s="338"/>
      <c r="DZP100" s="338"/>
      <c r="DZQ100" s="338"/>
      <c r="DZR100" s="338"/>
      <c r="DZS100" s="338"/>
      <c r="DZT100" s="338"/>
      <c r="DZU100" s="338"/>
      <c r="DZV100" s="338"/>
      <c r="DZW100" s="338"/>
      <c r="DZX100" s="338"/>
      <c r="DZY100" s="338"/>
      <c r="DZZ100" s="338"/>
      <c r="EAA100" s="338"/>
      <c r="EAB100" s="338"/>
      <c r="EAC100" s="338"/>
      <c r="EAD100" s="338"/>
      <c r="EAE100" s="338"/>
      <c r="EAF100" s="338"/>
      <c r="EAG100" s="338"/>
      <c r="EAH100" s="338"/>
      <c r="EAI100" s="338"/>
      <c r="EAJ100" s="338"/>
      <c r="EAK100" s="338"/>
      <c r="EAL100" s="338"/>
      <c r="EAM100" s="338"/>
      <c r="EAN100" s="338"/>
      <c r="EAO100" s="338"/>
      <c r="EAP100" s="338"/>
      <c r="EAQ100" s="338"/>
      <c r="EAR100" s="338"/>
      <c r="EAS100" s="338"/>
      <c r="EAT100" s="338"/>
      <c r="EAU100" s="338"/>
      <c r="EAV100" s="338"/>
      <c r="EAW100" s="338"/>
      <c r="EAX100" s="338"/>
      <c r="EAY100" s="338"/>
      <c r="EAZ100" s="338"/>
      <c r="EBA100" s="338"/>
      <c r="EBB100" s="338"/>
      <c r="EBC100" s="338"/>
      <c r="EBD100" s="338"/>
      <c r="EBE100" s="338"/>
      <c r="EBF100" s="338"/>
      <c r="EBG100" s="338"/>
      <c r="EBH100" s="338"/>
      <c r="EBI100" s="338"/>
      <c r="EBJ100" s="338"/>
      <c r="EBK100" s="338"/>
      <c r="EBL100" s="338"/>
      <c r="EBM100" s="338"/>
      <c r="EBN100" s="338"/>
      <c r="EBO100" s="338"/>
      <c r="EBP100" s="338"/>
      <c r="EBQ100" s="338"/>
      <c r="EBR100" s="338"/>
      <c r="EBS100" s="338"/>
      <c r="EBT100" s="338"/>
      <c r="EBU100" s="338"/>
      <c r="EBV100" s="338"/>
      <c r="EBW100" s="338"/>
      <c r="EBX100" s="338"/>
      <c r="EBY100" s="338"/>
      <c r="EBZ100" s="338"/>
      <c r="ECA100" s="338"/>
      <c r="ECB100" s="338"/>
      <c r="ECC100" s="338"/>
      <c r="ECD100" s="338"/>
      <c r="ECE100" s="338"/>
      <c r="ECF100" s="338"/>
      <c r="ECG100" s="338"/>
      <c r="ECH100" s="338"/>
      <c r="ECI100" s="338"/>
      <c r="ECJ100" s="338"/>
      <c r="ECK100" s="338"/>
      <c r="ECL100" s="338"/>
      <c r="ECM100" s="338"/>
      <c r="ECN100" s="338"/>
      <c r="ECO100" s="338"/>
      <c r="ECP100" s="338"/>
      <c r="ECQ100" s="338"/>
      <c r="ECR100" s="338"/>
      <c r="ECS100" s="338"/>
      <c r="ECT100" s="338"/>
      <c r="ECU100" s="338"/>
      <c r="ECV100" s="338"/>
      <c r="ECW100" s="338"/>
      <c r="ECX100" s="338"/>
      <c r="ECY100" s="338"/>
      <c r="ECZ100" s="338"/>
      <c r="EDA100" s="338"/>
      <c r="EDB100" s="338"/>
      <c r="EDC100" s="338"/>
      <c r="EDD100" s="338"/>
      <c r="EDE100" s="338"/>
      <c r="EDF100" s="338"/>
      <c r="EDG100" s="338"/>
      <c r="EDH100" s="338"/>
      <c r="EDI100" s="338"/>
      <c r="EDJ100" s="338"/>
      <c r="EDK100" s="338"/>
      <c r="EDL100" s="338"/>
      <c r="EDM100" s="338"/>
      <c r="EDN100" s="338"/>
      <c r="EDO100" s="338"/>
      <c r="EDP100" s="338"/>
      <c r="EDQ100" s="338"/>
      <c r="EDR100" s="338"/>
      <c r="EDS100" s="338"/>
      <c r="EDT100" s="338"/>
      <c r="EDU100" s="338"/>
      <c r="EDV100" s="338"/>
      <c r="EDW100" s="338"/>
      <c r="EDX100" s="338"/>
      <c r="EDY100" s="338"/>
      <c r="EDZ100" s="338"/>
      <c r="EEA100" s="338"/>
      <c r="EEB100" s="338"/>
      <c r="EEC100" s="338"/>
      <c r="EED100" s="338"/>
      <c r="EEE100" s="338"/>
      <c r="EEF100" s="338"/>
      <c r="EEG100" s="338"/>
      <c r="EEH100" s="338"/>
      <c r="EEI100" s="338"/>
      <c r="EEJ100" s="338"/>
      <c r="EEK100" s="338"/>
      <c r="EEL100" s="338"/>
      <c r="EEM100" s="338"/>
      <c r="EEN100" s="338"/>
      <c r="EEO100" s="338"/>
      <c r="EEP100" s="338"/>
      <c r="EEQ100" s="338"/>
      <c r="EER100" s="338"/>
      <c r="EES100" s="338"/>
      <c r="EET100" s="338"/>
      <c r="EEU100" s="338"/>
      <c r="EEV100" s="338"/>
      <c r="EEW100" s="338"/>
      <c r="EEX100" s="338"/>
      <c r="EEY100" s="338"/>
      <c r="EEZ100" s="338"/>
      <c r="EFA100" s="338"/>
      <c r="EFB100" s="338"/>
      <c r="EFC100" s="338"/>
      <c r="EFD100" s="338"/>
      <c r="EFE100" s="338"/>
      <c r="EFF100" s="338"/>
      <c r="EFG100" s="338"/>
      <c r="EFH100" s="338"/>
      <c r="EFI100" s="338"/>
      <c r="EFJ100" s="338"/>
      <c r="EFK100" s="338"/>
      <c r="EFL100" s="338"/>
      <c r="EFM100" s="338"/>
      <c r="EFN100" s="338"/>
      <c r="EFO100" s="338"/>
      <c r="EFP100" s="338"/>
      <c r="EFQ100" s="338"/>
      <c r="EFR100" s="338"/>
      <c r="EFS100" s="338"/>
      <c r="EFT100" s="338"/>
      <c r="EFU100" s="338"/>
      <c r="EFV100" s="338"/>
      <c r="EFW100" s="338"/>
      <c r="EFX100" s="338"/>
      <c r="EFY100" s="338"/>
      <c r="EFZ100" s="338"/>
      <c r="EGA100" s="338"/>
      <c r="EGB100" s="338"/>
      <c r="EGC100" s="338"/>
      <c r="EGD100" s="338"/>
      <c r="EGE100" s="338"/>
      <c r="EGF100" s="338"/>
      <c r="EGG100" s="338"/>
      <c r="EGH100" s="338"/>
      <c r="EGI100" s="338"/>
      <c r="EGJ100" s="338"/>
      <c r="EGK100" s="338"/>
      <c r="EGL100" s="338"/>
      <c r="EGM100" s="338"/>
      <c r="EGN100" s="338"/>
      <c r="EGO100" s="338"/>
      <c r="EGP100" s="338"/>
      <c r="EGQ100" s="338"/>
      <c r="EGR100" s="338"/>
      <c r="EGS100" s="338"/>
      <c r="EGT100" s="338"/>
      <c r="EGU100" s="338"/>
      <c r="EGV100" s="338"/>
      <c r="EGW100" s="338"/>
      <c r="EGX100" s="338"/>
      <c r="EGY100" s="338"/>
      <c r="EGZ100" s="338"/>
      <c r="EHA100" s="338"/>
      <c r="EHB100" s="338"/>
      <c r="EHC100" s="338"/>
      <c r="EHD100" s="338"/>
      <c r="EHE100" s="338"/>
      <c r="EHF100" s="338"/>
      <c r="EHG100" s="338"/>
      <c r="EHH100" s="338"/>
      <c r="EHI100" s="338"/>
      <c r="EHJ100" s="338"/>
      <c r="EHK100" s="338"/>
      <c r="EHL100" s="338"/>
      <c r="EHM100" s="338"/>
      <c r="EHN100" s="338"/>
      <c r="EHO100" s="338"/>
      <c r="EHP100" s="338"/>
      <c r="EHQ100" s="338"/>
      <c r="EHR100" s="338"/>
      <c r="EHS100" s="338"/>
      <c r="EHT100" s="338"/>
      <c r="EHU100" s="338"/>
      <c r="EHV100" s="338"/>
      <c r="EHW100" s="338"/>
      <c r="EHX100" s="338"/>
      <c r="EHY100" s="338"/>
      <c r="EHZ100" s="338"/>
      <c r="EIA100" s="338"/>
      <c r="EIB100" s="338"/>
      <c r="EIC100" s="338"/>
      <c r="EID100" s="338"/>
      <c r="EIE100" s="338"/>
      <c r="EIF100" s="338"/>
      <c r="EIG100" s="338"/>
      <c r="EIH100" s="338"/>
      <c r="EII100" s="338"/>
      <c r="EIJ100" s="338"/>
      <c r="EIK100" s="338"/>
      <c r="EIL100" s="338"/>
      <c r="EIM100" s="338"/>
      <c r="EIN100" s="338"/>
      <c r="EIO100" s="338"/>
      <c r="EIP100" s="338"/>
      <c r="EIQ100" s="338"/>
      <c r="EIR100" s="338"/>
      <c r="EIS100" s="338"/>
      <c r="EIT100" s="338"/>
      <c r="EIU100" s="338"/>
      <c r="EIV100" s="338"/>
      <c r="EIW100" s="338"/>
      <c r="EIX100" s="338"/>
      <c r="EIY100" s="338"/>
      <c r="EIZ100" s="338"/>
      <c r="EJA100" s="338"/>
      <c r="EJB100" s="338"/>
      <c r="EJC100" s="338"/>
      <c r="EJD100" s="338"/>
      <c r="EJE100" s="338"/>
      <c r="EJF100" s="338"/>
      <c r="EJG100" s="338"/>
      <c r="EJH100" s="338"/>
      <c r="EJI100" s="338"/>
      <c r="EJJ100" s="338"/>
      <c r="EJK100" s="338"/>
      <c r="EJL100" s="338"/>
      <c r="EJM100" s="338"/>
      <c r="EJN100" s="338"/>
      <c r="EJO100" s="338"/>
      <c r="EJP100" s="338"/>
      <c r="EJQ100" s="338"/>
      <c r="EJR100" s="338"/>
      <c r="EJS100" s="338"/>
      <c r="EJT100" s="338"/>
      <c r="EJU100" s="338"/>
      <c r="EJV100" s="338"/>
      <c r="EJW100" s="338"/>
      <c r="EJX100" s="338"/>
      <c r="EJY100" s="338"/>
      <c r="EJZ100" s="338"/>
      <c r="EKA100" s="338"/>
      <c r="EKB100" s="338"/>
      <c r="EKC100" s="338"/>
      <c r="EKD100" s="338"/>
      <c r="EKE100" s="338"/>
      <c r="EKF100" s="338"/>
      <c r="EKG100" s="338"/>
      <c r="EKH100" s="338"/>
      <c r="EKI100" s="338"/>
      <c r="EKJ100" s="338"/>
      <c r="EKK100" s="338"/>
      <c r="EKL100" s="338"/>
      <c r="EKM100" s="338"/>
      <c r="EKN100" s="338"/>
      <c r="EKO100" s="338"/>
      <c r="EKP100" s="338"/>
      <c r="EKQ100" s="338"/>
      <c r="EKR100" s="338"/>
      <c r="EKS100" s="338"/>
      <c r="EKT100" s="338"/>
      <c r="EKU100" s="338"/>
      <c r="EKV100" s="338"/>
      <c r="EKW100" s="338"/>
      <c r="EKX100" s="338"/>
      <c r="EKY100" s="338"/>
      <c r="EKZ100" s="338"/>
      <c r="ELA100" s="338"/>
      <c r="ELB100" s="338"/>
      <c r="ELC100" s="338"/>
      <c r="ELD100" s="338"/>
      <c r="ELE100" s="338"/>
      <c r="ELF100" s="338"/>
      <c r="ELG100" s="338"/>
      <c r="ELH100" s="338"/>
      <c r="ELI100" s="338"/>
      <c r="ELJ100" s="338"/>
      <c r="ELK100" s="338"/>
      <c r="ELL100" s="338"/>
      <c r="ELM100" s="338"/>
      <c r="ELN100" s="338"/>
      <c r="ELO100" s="338"/>
      <c r="ELP100" s="338"/>
      <c r="ELQ100" s="338"/>
      <c r="ELR100" s="338"/>
      <c r="ELS100" s="338"/>
      <c r="ELT100" s="338"/>
      <c r="ELU100" s="338"/>
      <c r="ELV100" s="338"/>
      <c r="ELW100" s="338"/>
      <c r="ELX100" s="338"/>
      <c r="ELY100" s="338"/>
      <c r="ELZ100" s="338"/>
      <c r="EMA100" s="338"/>
      <c r="EMB100" s="338"/>
      <c r="EMC100" s="338"/>
      <c r="EMD100" s="338"/>
      <c r="EME100" s="338"/>
      <c r="EMF100" s="338"/>
      <c r="EMG100" s="338"/>
      <c r="EMH100" s="338"/>
      <c r="EMI100" s="338"/>
      <c r="EMJ100" s="338"/>
      <c r="EMK100" s="338"/>
      <c r="EML100" s="338"/>
      <c r="EMM100" s="338"/>
      <c r="EMN100" s="338"/>
      <c r="EMO100" s="338"/>
      <c r="EMP100" s="338"/>
      <c r="EMQ100" s="338"/>
      <c r="EMR100" s="338"/>
      <c r="EMS100" s="338"/>
      <c r="EMT100" s="338"/>
      <c r="EMU100" s="338"/>
      <c r="EMV100" s="338"/>
      <c r="EMW100" s="338"/>
      <c r="EMX100" s="338"/>
      <c r="EMY100" s="338"/>
      <c r="EMZ100" s="338"/>
      <c r="ENA100" s="338"/>
      <c r="ENB100" s="338"/>
      <c r="ENC100" s="338"/>
      <c r="END100" s="338"/>
      <c r="ENE100" s="338"/>
      <c r="ENF100" s="338"/>
      <c r="ENG100" s="338"/>
      <c r="ENH100" s="338"/>
      <c r="ENI100" s="338"/>
      <c r="ENJ100" s="338"/>
      <c r="ENK100" s="338"/>
      <c r="ENL100" s="338"/>
      <c r="ENM100" s="338"/>
      <c r="ENN100" s="338"/>
      <c r="ENO100" s="338"/>
      <c r="ENP100" s="338"/>
      <c r="ENQ100" s="338"/>
      <c r="ENR100" s="338"/>
      <c r="ENS100" s="338"/>
      <c r="ENT100" s="338"/>
      <c r="ENU100" s="338"/>
      <c r="ENV100" s="338"/>
      <c r="ENW100" s="338"/>
      <c r="ENX100" s="338"/>
      <c r="ENY100" s="338"/>
      <c r="ENZ100" s="338"/>
      <c r="EOA100" s="338"/>
      <c r="EOB100" s="338"/>
      <c r="EOC100" s="338"/>
      <c r="EOD100" s="338"/>
      <c r="EOE100" s="338"/>
      <c r="EOF100" s="338"/>
      <c r="EOG100" s="338"/>
      <c r="EOH100" s="338"/>
      <c r="EOI100" s="338"/>
      <c r="EOJ100" s="338"/>
      <c r="EOK100" s="338"/>
      <c r="EOL100" s="338"/>
      <c r="EOM100" s="338"/>
      <c r="EON100" s="338"/>
      <c r="EOO100" s="338"/>
      <c r="EOP100" s="338"/>
      <c r="EOQ100" s="338"/>
      <c r="EOR100" s="338"/>
      <c r="EOS100" s="338"/>
      <c r="EOT100" s="338"/>
      <c r="EOU100" s="338"/>
      <c r="EOV100" s="338"/>
      <c r="EOW100" s="338"/>
      <c r="EOX100" s="338"/>
      <c r="EOY100" s="338"/>
      <c r="EOZ100" s="338"/>
      <c r="EPA100" s="338"/>
      <c r="EPB100" s="338"/>
      <c r="EPC100" s="338"/>
      <c r="EPD100" s="338"/>
      <c r="EPE100" s="338"/>
      <c r="EPF100" s="338"/>
      <c r="EPG100" s="338"/>
      <c r="EPH100" s="338"/>
      <c r="EPI100" s="338"/>
      <c r="EPJ100" s="338"/>
      <c r="EPK100" s="338"/>
      <c r="EPL100" s="338"/>
      <c r="EPM100" s="338"/>
      <c r="EPN100" s="338"/>
      <c r="EPO100" s="338"/>
      <c r="EPP100" s="338"/>
      <c r="EPQ100" s="338"/>
      <c r="EPR100" s="338"/>
      <c r="EPS100" s="338"/>
      <c r="EPT100" s="338"/>
      <c r="EPU100" s="338"/>
      <c r="EPV100" s="338"/>
      <c r="EPW100" s="338"/>
      <c r="EPX100" s="338"/>
      <c r="EPY100" s="338"/>
      <c r="EPZ100" s="338"/>
      <c r="EQA100" s="338"/>
      <c r="EQB100" s="338"/>
      <c r="EQC100" s="338"/>
      <c r="EQD100" s="338"/>
      <c r="EQE100" s="338"/>
      <c r="EQF100" s="338"/>
      <c r="EQG100" s="338"/>
      <c r="EQH100" s="338"/>
      <c r="EQI100" s="338"/>
      <c r="EQJ100" s="338"/>
      <c r="EQK100" s="338"/>
      <c r="EQL100" s="338"/>
      <c r="EQM100" s="338"/>
      <c r="EQN100" s="338"/>
      <c r="EQO100" s="338"/>
      <c r="EQP100" s="338"/>
      <c r="EQQ100" s="338"/>
      <c r="EQR100" s="338"/>
      <c r="EQS100" s="338"/>
      <c r="EQT100" s="338"/>
      <c r="EQU100" s="338"/>
      <c r="EQV100" s="338"/>
      <c r="EQW100" s="338"/>
      <c r="EQX100" s="338"/>
      <c r="EQY100" s="338"/>
      <c r="EQZ100" s="338"/>
      <c r="ERA100" s="338"/>
      <c r="ERB100" s="338"/>
      <c r="ERC100" s="338"/>
      <c r="ERD100" s="338"/>
      <c r="ERE100" s="338"/>
      <c r="ERF100" s="338"/>
      <c r="ERG100" s="338"/>
      <c r="ERH100" s="338"/>
      <c r="ERI100" s="338"/>
      <c r="ERJ100" s="338"/>
      <c r="ERK100" s="338"/>
      <c r="ERL100" s="338"/>
      <c r="ERM100" s="338"/>
      <c r="ERN100" s="338"/>
      <c r="ERO100" s="338"/>
      <c r="ERP100" s="338"/>
      <c r="ERQ100" s="338"/>
      <c r="ERR100" s="338"/>
      <c r="ERS100" s="338"/>
      <c r="ERT100" s="338"/>
      <c r="ERU100" s="338"/>
      <c r="ERV100" s="338"/>
      <c r="ERW100" s="338"/>
      <c r="ERX100" s="338"/>
      <c r="ERY100" s="338"/>
      <c r="ERZ100" s="338"/>
      <c r="ESA100" s="338"/>
      <c r="ESB100" s="338"/>
      <c r="ESC100" s="338"/>
      <c r="ESD100" s="338"/>
      <c r="ESE100" s="338"/>
      <c r="ESF100" s="338"/>
      <c r="ESG100" s="338"/>
      <c r="ESH100" s="338"/>
      <c r="ESI100" s="338"/>
      <c r="ESJ100" s="338"/>
      <c r="ESK100" s="338"/>
      <c r="ESL100" s="338"/>
      <c r="ESM100" s="338"/>
      <c r="ESN100" s="338"/>
      <c r="ESO100" s="338"/>
      <c r="ESP100" s="338"/>
      <c r="ESQ100" s="338"/>
      <c r="ESR100" s="338"/>
      <c r="ESS100" s="338"/>
      <c r="EST100" s="338"/>
      <c r="ESU100" s="338"/>
      <c r="ESV100" s="338"/>
      <c r="ESW100" s="338"/>
      <c r="ESX100" s="338"/>
      <c r="ESY100" s="338"/>
      <c r="ESZ100" s="338"/>
      <c r="ETA100" s="338"/>
      <c r="ETB100" s="338"/>
      <c r="ETC100" s="338"/>
      <c r="ETD100" s="338"/>
      <c r="ETE100" s="338"/>
      <c r="ETF100" s="338"/>
      <c r="ETG100" s="338"/>
      <c r="ETH100" s="338"/>
      <c r="ETI100" s="338"/>
      <c r="ETJ100" s="338"/>
      <c r="ETK100" s="338"/>
      <c r="ETL100" s="338"/>
      <c r="ETM100" s="338"/>
      <c r="ETN100" s="338"/>
      <c r="ETO100" s="338"/>
      <c r="ETP100" s="338"/>
      <c r="ETQ100" s="338"/>
      <c r="ETR100" s="338"/>
      <c r="ETS100" s="338"/>
      <c r="ETT100" s="338"/>
      <c r="ETU100" s="338"/>
      <c r="ETV100" s="338"/>
      <c r="ETW100" s="338"/>
      <c r="ETX100" s="338"/>
      <c r="ETY100" s="338"/>
      <c r="ETZ100" s="338"/>
      <c r="EUA100" s="338"/>
      <c r="EUB100" s="338"/>
      <c r="EUC100" s="338"/>
      <c r="EUD100" s="338"/>
      <c r="EUE100" s="338"/>
      <c r="EUF100" s="338"/>
      <c r="EUG100" s="338"/>
      <c r="EUH100" s="338"/>
      <c r="EUI100" s="338"/>
      <c r="EUJ100" s="338"/>
      <c r="EUK100" s="338"/>
      <c r="EUL100" s="338"/>
      <c r="EUM100" s="338"/>
      <c r="EUN100" s="338"/>
      <c r="EUO100" s="338"/>
      <c r="EUP100" s="338"/>
      <c r="EUQ100" s="338"/>
      <c r="EUR100" s="338"/>
      <c r="EUS100" s="338"/>
      <c r="EUT100" s="338"/>
      <c r="EUU100" s="338"/>
      <c r="EUV100" s="338"/>
      <c r="EUW100" s="338"/>
      <c r="EUX100" s="338"/>
      <c r="EUY100" s="338"/>
      <c r="EUZ100" s="338"/>
      <c r="EVA100" s="338"/>
      <c r="EVB100" s="338"/>
      <c r="EVC100" s="338"/>
      <c r="EVD100" s="338"/>
      <c r="EVE100" s="338"/>
      <c r="EVF100" s="338"/>
      <c r="EVG100" s="338"/>
      <c r="EVH100" s="338"/>
      <c r="EVI100" s="338"/>
      <c r="EVJ100" s="338"/>
      <c r="EVK100" s="338"/>
      <c r="EVL100" s="338"/>
      <c r="EVM100" s="338"/>
      <c r="EVN100" s="338"/>
      <c r="EVO100" s="338"/>
      <c r="EVP100" s="338"/>
      <c r="EVQ100" s="338"/>
      <c r="EVR100" s="338"/>
      <c r="EVS100" s="338"/>
      <c r="EVT100" s="338"/>
      <c r="EVU100" s="338"/>
      <c r="EVV100" s="338"/>
      <c r="EVW100" s="338"/>
      <c r="EVX100" s="338"/>
      <c r="EVY100" s="338"/>
      <c r="EVZ100" s="338"/>
      <c r="EWA100" s="338"/>
      <c r="EWB100" s="338"/>
      <c r="EWC100" s="338"/>
      <c r="EWD100" s="338"/>
      <c r="EWE100" s="338"/>
      <c r="EWF100" s="338"/>
      <c r="EWG100" s="338"/>
      <c r="EWH100" s="338"/>
      <c r="EWI100" s="338"/>
      <c r="EWJ100" s="338"/>
      <c r="EWK100" s="338"/>
      <c r="EWL100" s="338"/>
      <c r="EWM100" s="338"/>
      <c r="EWN100" s="338"/>
      <c r="EWO100" s="338"/>
      <c r="EWP100" s="338"/>
      <c r="EWQ100" s="338"/>
      <c r="EWR100" s="338"/>
      <c r="EWS100" s="338"/>
      <c r="EWT100" s="338"/>
      <c r="EWU100" s="338"/>
      <c r="EWV100" s="338"/>
      <c r="EWW100" s="338"/>
      <c r="EWX100" s="338"/>
      <c r="EWY100" s="338"/>
      <c r="EWZ100" s="338"/>
      <c r="EXA100" s="338"/>
      <c r="EXB100" s="338"/>
      <c r="EXC100" s="338"/>
      <c r="EXD100" s="338"/>
      <c r="EXE100" s="338"/>
      <c r="EXF100" s="338"/>
      <c r="EXG100" s="338"/>
      <c r="EXH100" s="338"/>
      <c r="EXI100" s="338"/>
      <c r="EXJ100" s="338"/>
      <c r="EXK100" s="338"/>
      <c r="EXL100" s="338"/>
      <c r="EXM100" s="338"/>
      <c r="EXN100" s="338"/>
      <c r="EXO100" s="338"/>
      <c r="EXP100" s="338"/>
      <c r="EXQ100" s="338"/>
      <c r="EXR100" s="338"/>
      <c r="EXS100" s="338"/>
      <c r="EXT100" s="338"/>
      <c r="EXU100" s="338"/>
      <c r="EXV100" s="338"/>
      <c r="EXW100" s="338"/>
      <c r="EXX100" s="338"/>
      <c r="EXY100" s="338"/>
      <c r="EXZ100" s="338"/>
      <c r="EYA100" s="338"/>
      <c r="EYB100" s="338"/>
      <c r="EYC100" s="338"/>
      <c r="EYD100" s="338"/>
      <c r="EYE100" s="338"/>
      <c r="EYF100" s="338"/>
      <c r="EYG100" s="338"/>
      <c r="EYH100" s="338"/>
      <c r="EYI100" s="338"/>
      <c r="EYJ100" s="338"/>
      <c r="EYK100" s="338"/>
      <c r="EYL100" s="338"/>
      <c r="EYM100" s="338"/>
      <c r="EYN100" s="338"/>
      <c r="EYO100" s="338"/>
      <c r="EYP100" s="338"/>
      <c r="EYQ100" s="338"/>
      <c r="EYR100" s="338"/>
      <c r="EYS100" s="338"/>
      <c r="EYT100" s="338"/>
      <c r="EYU100" s="338"/>
      <c r="EYV100" s="338"/>
      <c r="EYW100" s="338"/>
      <c r="EYX100" s="338"/>
      <c r="EYY100" s="338"/>
      <c r="EYZ100" s="338"/>
      <c r="EZA100" s="338"/>
      <c r="EZB100" s="338"/>
      <c r="EZC100" s="338"/>
      <c r="EZD100" s="338"/>
      <c r="EZE100" s="338"/>
      <c r="EZF100" s="338"/>
      <c r="EZG100" s="338"/>
      <c r="EZH100" s="338"/>
      <c r="EZI100" s="338"/>
      <c r="EZJ100" s="338"/>
      <c r="EZK100" s="338"/>
      <c r="EZL100" s="338"/>
      <c r="EZM100" s="338"/>
      <c r="EZN100" s="338"/>
      <c r="EZO100" s="338"/>
      <c r="EZP100" s="338"/>
      <c r="EZQ100" s="338"/>
      <c r="EZR100" s="338"/>
      <c r="EZS100" s="338"/>
      <c r="EZT100" s="338"/>
      <c r="EZU100" s="338"/>
      <c r="EZV100" s="338"/>
      <c r="EZW100" s="338"/>
      <c r="EZX100" s="338"/>
      <c r="EZY100" s="338"/>
      <c r="EZZ100" s="338"/>
      <c r="FAA100" s="338"/>
      <c r="FAB100" s="338"/>
      <c r="FAC100" s="338"/>
      <c r="FAD100" s="338"/>
      <c r="FAE100" s="338"/>
      <c r="FAF100" s="338"/>
      <c r="FAG100" s="338"/>
      <c r="FAH100" s="338"/>
      <c r="FAI100" s="338"/>
      <c r="FAJ100" s="338"/>
      <c r="FAK100" s="338"/>
      <c r="FAL100" s="338"/>
      <c r="FAM100" s="338"/>
      <c r="FAN100" s="338"/>
      <c r="FAO100" s="338"/>
      <c r="FAP100" s="338"/>
      <c r="FAQ100" s="338"/>
      <c r="FAR100" s="338"/>
      <c r="FAS100" s="338"/>
      <c r="FAT100" s="338"/>
      <c r="FAU100" s="338"/>
      <c r="FAV100" s="338"/>
      <c r="FAW100" s="338"/>
      <c r="FAX100" s="338"/>
      <c r="FAY100" s="338"/>
      <c r="FAZ100" s="338"/>
      <c r="FBA100" s="338"/>
      <c r="FBB100" s="338"/>
      <c r="FBC100" s="338"/>
      <c r="FBD100" s="338"/>
      <c r="FBE100" s="338"/>
      <c r="FBF100" s="338"/>
      <c r="FBG100" s="338"/>
      <c r="FBH100" s="338"/>
      <c r="FBI100" s="338"/>
      <c r="FBJ100" s="338"/>
      <c r="FBK100" s="338"/>
      <c r="FBL100" s="338"/>
      <c r="FBM100" s="338"/>
      <c r="FBN100" s="338"/>
      <c r="FBO100" s="338"/>
      <c r="FBP100" s="338"/>
      <c r="FBQ100" s="338"/>
      <c r="FBR100" s="338"/>
      <c r="FBS100" s="338"/>
      <c r="FBT100" s="338"/>
      <c r="FBU100" s="338"/>
      <c r="FBV100" s="338"/>
      <c r="FBW100" s="338"/>
      <c r="FBX100" s="338"/>
      <c r="FBY100" s="338"/>
      <c r="FBZ100" s="338"/>
      <c r="FCA100" s="338"/>
      <c r="FCB100" s="338"/>
      <c r="FCC100" s="338"/>
      <c r="FCD100" s="338"/>
      <c r="FCE100" s="338"/>
      <c r="FCF100" s="338"/>
      <c r="FCG100" s="338"/>
      <c r="FCH100" s="338"/>
      <c r="FCI100" s="338"/>
      <c r="FCJ100" s="338"/>
      <c r="FCK100" s="338"/>
      <c r="FCL100" s="338"/>
      <c r="FCM100" s="338"/>
      <c r="FCN100" s="338"/>
      <c r="FCO100" s="338"/>
      <c r="FCP100" s="338"/>
      <c r="FCQ100" s="338"/>
      <c r="FCR100" s="338"/>
      <c r="FCS100" s="338"/>
      <c r="FCT100" s="338"/>
      <c r="FCU100" s="338"/>
      <c r="FCV100" s="338"/>
      <c r="FCW100" s="338"/>
      <c r="FCX100" s="338"/>
      <c r="FCY100" s="338"/>
      <c r="FCZ100" s="338"/>
      <c r="FDA100" s="338"/>
      <c r="FDB100" s="338"/>
      <c r="FDC100" s="338"/>
      <c r="FDD100" s="338"/>
      <c r="FDE100" s="338"/>
      <c r="FDF100" s="338"/>
      <c r="FDG100" s="338"/>
      <c r="FDH100" s="338"/>
      <c r="FDI100" s="338"/>
      <c r="FDJ100" s="338"/>
      <c r="FDK100" s="338"/>
      <c r="FDL100" s="338"/>
      <c r="FDM100" s="338"/>
      <c r="FDN100" s="338"/>
      <c r="FDO100" s="338"/>
      <c r="FDP100" s="338"/>
      <c r="FDQ100" s="338"/>
      <c r="FDR100" s="338"/>
      <c r="FDS100" s="338"/>
      <c r="FDT100" s="338"/>
      <c r="FDU100" s="338"/>
      <c r="FDV100" s="338"/>
      <c r="FDW100" s="338"/>
      <c r="FDX100" s="338"/>
      <c r="FDY100" s="338"/>
      <c r="FDZ100" s="338"/>
      <c r="FEA100" s="338"/>
      <c r="FEB100" s="338"/>
      <c r="FEC100" s="338"/>
      <c r="FED100" s="338"/>
      <c r="FEE100" s="338"/>
      <c r="FEF100" s="338"/>
      <c r="FEG100" s="338"/>
      <c r="FEH100" s="338"/>
      <c r="FEI100" s="338"/>
      <c r="FEJ100" s="338"/>
      <c r="FEK100" s="338"/>
      <c r="FEL100" s="338"/>
      <c r="FEM100" s="338"/>
      <c r="FEN100" s="338"/>
      <c r="FEO100" s="338"/>
      <c r="FEP100" s="338"/>
      <c r="FEQ100" s="338"/>
      <c r="FER100" s="338"/>
      <c r="FES100" s="338"/>
      <c r="FET100" s="338"/>
      <c r="FEU100" s="338"/>
      <c r="FEV100" s="338"/>
      <c r="FEW100" s="338"/>
      <c r="FEX100" s="338"/>
      <c r="FEY100" s="338"/>
      <c r="FEZ100" s="338"/>
      <c r="FFA100" s="338"/>
      <c r="FFB100" s="338"/>
      <c r="FFC100" s="338"/>
      <c r="FFD100" s="338"/>
      <c r="FFE100" s="338"/>
      <c r="FFF100" s="338"/>
      <c r="FFG100" s="338"/>
      <c r="FFH100" s="338"/>
      <c r="FFI100" s="338"/>
      <c r="FFJ100" s="338"/>
      <c r="FFK100" s="338"/>
      <c r="FFL100" s="338"/>
      <c r="FFM100" s="338"/>
      <c r="FFN100" s="338"/>
      <c r="FFO100" s="338"/>
      <c r="FFP100" s="338"/>
      <c r="FFQ100" s="338"/>
      <c r="FFR100" s="338"/>
      <c r="FFS100" s="338"/>
      <c r="FFT100" s="338"/>
      <c r="FFU100" s="338"/>
      <c r="FFV100" s="338"/>
      <c r="FFW100" s="338"/>
      <c r="FFX100" s="338"/>
      <c r="FFY100" s="338"/>
      <c r="FFZ100" s="338"/>
      <c r="FGA100" s="338"/>
      <c r="FGB100" s="338"/>
      <c r="FGC100" s="338"/>
      <c r="FGD100" s="338"/>
      <c r="FGE100" s="338"/>
      <c r="FGF100" s="338"/>
      <c r="FGG100" s="338"/>
      <c r="FGH100" s="338"/>
      <c r="FGI100" s="338"/>
      <c r="FGJ100" s="338"/>
      <c r="FGK100" s="338"/>
      <c r="FGL100" s="338"/>
      <c r="FGM100" s="338"/>
      <c r="FGN100" s="338"/>
      <c r="FGO100" s="338"/>
      <c r="FGP100" s="338"/>
      <c r="FGQ100" s="338"/>
      <c r="FGR100" s="338"/>
      <c r="FGS100" s="338"/>
      <c r="FGT100" s="338"/>
      <c r="FGU100" s="338"/>
      <c r="FGV100" s="338"/>
      <c r="FGW100" s="338"/>
      <c r="FGX100" s="338"/>
      <c r="FGY100" s="338"/>
      <c r="FGZ100" s="338"/>
      <c r="FHA100" s="338"/>
      <c r="FHB100" s="338"/>
      <c r="FHC100" s="338"/>
      <c r="FHD100" s="338"/>
      <c r="FHE100" s="338"/>
      <c r="FHF100" s="338"/>
      <c r="FHG100" s="338"/>
      <c r="FHH100" s="338"/>
      <c r="FHI100" s="338"/>
      <c r="FHJ100" s="338"/>
      <c r="FHK100" s="338"/>
      <c r="FHL100" s="338"/>
      <c r="FHM100" s="338"/>
      <c r="FHN100" s="338"/>
      <c r="FHO100" s="338"/>
      <c r="FHP100" s="338"/>
      <c r="FHQ100" s="338"/>
      <c r="FHR100" s="338"/>
      <c r="FHS100" s="338"/>
      <c r="FHT100" s="338"/>
      <c r="FHU100" s="338"/>
      <c r="FHV100" s="338"/>
      <c r="FHW100" s="338"/>
      <c r="FHX100" s="338"/>
      <c r="FHY100" s="338"/>
      <c r="FHZ100" s="338"/>
      <c r="FIA100" s="338"/>
      <c r="FIB100" s="338"/>
      <c r="FIC100" s="338"/>
      <c r="FID100" s="338"/>
      <c r="FIE100" s="338"/>
      <c r="FIF100" s="338"/>
      <c r="FIG100" s="338"/>
      <c r="FIH100" s="338"/>
      <c r="FII100" s="338"/>
      <c r="FIJ100" s="338"/>
      <c r="FIK100" s="338"/>
      <c r="FIL100" s="338"/>
      <c r="FIM100" s="338"/>
      <c r="FIN100" s="338"/>
      <c r="FIO100" s="338"/>
      <c r="FIP100" s="338"/>
      <c r="FIQ100" s="338"/>
      <c r="FIR100" s="338"/>
      <c r="FIS100" s="338"/>
      <c r="FIT100" s="338"/>
      <c r="FIU100" s="338"/>
      <c r="FIV100" s="338"/>
      <c r="FIW100" s="338"/>
      <c r="FIX100" s="338"/>
      <c r="FIY100" s="338"/>
      <c r="FIZ100" s="338"/>
      <c r="FJA100" s="338"/>
      <c r="FJB100" s="338"/>
      <c r="FJC100" s="338"/>
      <c r="FJD100" s="338"/>
      <c r="FJE100" s="338"/>
      <c r="FJF100" s="338"/>
      <c r="FJG100" s="338"/>
      <c r="FJH100" s="338"/>
      <c r="FJI100" s="338"/>
      <c r="FJJ100" s="338"/>
      <c r="FJK100" s="338"/>
      <c r="FJL100" s="338"/>
      <c r="FJM100" s="338"/>
      <c r="FJN100" s="338"/>
      <c r="FJO100" s="338"/>
      <c r="FJP100" s="338"/>
      <c r="FJQ100" s="338"/>
      <c r="FJR100" s="338"/>
      <c r="FJS100" s="338"/>
      <c r="FJT100" s="338"/>
      <c r="FJU100" s="338"/>
      <c r="FJV100" s="338"/>
      <c r="FJW100" s="338"/>
      <c r="FJX100" s="338"/>
      <c r="FJY100" s="338"/>
      <c r="FJZ100" s="338"/>
      <c r="FKA100" s="338"/>
      <c r="FKB100" s="338"/>
      <c r="FKC100" s="338"/>
      <c r="FKD100" s="338"/>
      <c r="FKE100" s="338"/>
      <c r="FKF100" s="338"/>
      <c r="FKG100" s="338"/>
      <c r="FKH100" s="338"/>
      <c r="FKI100" s="338"/>
      <c r="FKJ100" s="338"/>
      <c r="FKK100" s="338"/>
      <c r="FKL100" s="338"/>
      <c r="FKM100" s="338"/>
      <c r="FKN100" s="338"/>
      <c r="FKO100" s="338"/>
      <c r="FKP100" s="338"/>
      <c r="FKQ100" s="338"/>
      <c r="FKR100" s="338"/>
      <c r="FKS100" s="338"/>
      <c r="FKT100" s="338"/>
      <c r="FKU100" s="338"/>
      <c r="FKV100" s="338"/>
      <c r="FKW100" s="338"/>
      <c r="FKX100" s="338"/>
      <c r="FKY100" s="338"/>
      <c r="FKZ100" s="338"/>
      <c r="FLA100" s="338"/>
      <c r="FLB100" s="338"/>
      <c r="FLC100" s="338"/>
      <c r="FLD100" s="338"/>
      <c r="FLE100" s="338"/>
      <c r="FLF100" s="338"/>
      <c r="FLG100" s="338"/>
      <c r="FLH100" s="338"/>
      <c r="FLI100" s="338"/>
      <c r="FLJ100" s="338"/>
      <c r="FLK100" s="338"/>
      <c r="FLL100" s="338"/>
      <c r="FLM100" s="338"/>
      <c r="FLN100" s="338"/>
      <c r="FLO100" s="338"/>
      <c r="FLP100" s="338"/>
      <c r="FLQ100" s="338"/>
      <c r="FLR100" s="338"/>
      <c r="FLS100" s="338"/>
      <c r="FLT100" s="338"/>
      <c r="FLU100" s="338"/>
      <c r="FLV100" s="338"/>
      <c r="FLW100" s="338"/>
      <c r="FLX100" s="338"/>
      <c r="FLY100" s="338"/>
      <c r="FLZ100" s="338"/>
      <c r="FMA100" s="338"/>
      <c r="FMB100" s="338"/>
      <c r="FMC100" s="338"/>
      <c r="FMD100" s="338"/>
      <c r="FME100" s="338"/>
      <c r="FMF100" s="338"/>
      <c r="FMG100" s="338"/>
      <c r="FMH100" s="338"/>
      <c r="FMI100" s="338"/>
      <c r="FMJ100" s="338"/>
      <c r="FMK100" s="338"/>
      <c r="FML100" s="338"/>
      <c r="FMM100" s="338"/>
      <c r="FMN100" s="338"/>
      <c r="FMO100" s="338"/>
      <c r="FMP100" s="338"/>
      <c r="FMQ100" s="338"/>
      <c r="FMR100" s="338"/>
      <c r="FMS100" s="338"/>
      <c r="FMT100" s="338"/>
      <c r="FMU100" s="338"/>
      <c r="FMV100" s="338"/>
      <c r="FMW100" s="338"/>
      <c r="FMX100" s="338"/>
      <c r="FMY100" s="338"/>
      <c r="FMZ100" s="338"/>
      <c r="FNA100" s="338"/>
      <c r="FNB100" s="338"/>
      <c r="FNC100" s="338"/>
      <c r="FND100" s="338"/>
      <c r="FNE100" s="338"/>
      <c r="FNF100" s="338"/>
      <c r="FNG100" s="338"/>
      <c r="FNH100" s="338"/>
      <c r="FNI100" s="338"/>
      <c r="FNJ100" s="338"/>
      <c r="FNK100" s="338"/>
      <c r="FNL100" s="338"/>
      <c r="FNM100" s="338"/>
      <c r="FNN100" s="338"/>
      <c r="FNO100" s="338"/>
      <c r="FNP100" s="338"/>
      <c r="FNQ100" s="338"/>
      <c r="FNR100" s="338"/>
      <c r="FNS100" s="338"/>
      <c r="FNT100" s="338"/>
      <c r="FNU100" s="338"/>
      <c r="FNV100" s="338"/>
      <c r="FNW100" s="338"/>
      <c r="FNX100" s="338"/>
      <c r="FNY100" s="338"/>
      <c r="FNZ100" s="338"/>
      <c r="FOA100" s="338"/>
      <c r="FOB100" s="338"/>
      <c r="FOC100" s="338"/>
      <c r="FOD100" s="338"/>
      <c r="FOE100" s="338"/>
      <c r="FOF100" s="338"/>
      <c r="FOG100" s="338"/>
      <c r="FOH100" s="338"/>
      <c r="FOI100" s="338"/>
      <c r="FOJ100" s="338"/>
      <c r="FOK100" s="338"/>
      <c r="FOL100" s="338"/>
      <c r="FOM100" s="338"/>
      <c r="FON100" s="338"/>
      <c r="FOO100" s="338"/>
      <c r="FOP100" s="338"/>
      <c r="FOQ100" s="338"/>
      <c r="FOR100" s="338"/>
      <c r="FOS100" s="338"/>
      <c r="FOT100" s="338"/>
      <c r="FOU100" s="338"/>
      <c r="FOV100" s="338"/>
      <c r="FOW100" s="338"/>
      <c r="FOX100" s="338"/>
      <c r="FOY100" s="338"/>
      <c r="FOZ100" s="338"/>
      <c r="FPA100" s="338"/>
      <c r="FPB100" s="338"/>
      <c r="FPC100" s="338"/>
      <c r="FPD100" s="338"/>
      <c r="FPE100" s="338"/>
      <c r="FPF100" s="338"/>
      <c r="FPG100" s="338"/>
      <c r="FPH100" s="338"/>
      <c r="FPI100" s="338"/>
      <c r="FPJ100" s="338"/>
      <c r="FPK100" s="338"/>
      <c r="FPL100" s="338"/>
      <c r="FPM100" s="338"/>
      <c r="FPN100" s="338"/>
      <c r="FPO100" s="338"/>
      <c r="FPP100" s="338"/>
      <c r="FPQ100" s="338"/>
      <c r="FPR100" s="338"/>
      <c r="FPS100" s="338"/>
      <c r="FPT100" s="338"/>
      <c r="FPU100" s="338"/>
      <c r="FPV100" s="338"/>
      <c r="FPW100" s="338"/>
      <c r="FPX100" s="338"/>
      <c r="FPY100" s="338"/>
      <c r="FPZ100" s="338"/>
      <c r="FQA100" s="338"/>
      <c r="FQB100" s="338"/>
      <c r="FQC100" s="338"/>
      <c r="FQD100" s="338"/>
      <c r="FQE100" s="338"/>
      <c r="FQF100" s="338"/>
      <c r="FQG100" s="338"/>
      <c r="FQH100" s="338"/>
      <c r="FQI100" s="338"/>
      <c r="FQJ100" s="338"/>
      <c r="FQK100" s="338"/>
      <c r="FQL100" s="338"/>
      <c r="FQM100" s="338"/>
      <c r="FQN100" s="338"/>
      <c r="FQO100" s="338"/>
      <c r="FQP100" s="338"/>
      <c r="FQQ100" s="338"/>
      <c r="FQR100" s="338"/>
      <c r="FQS100" s="338"/>
      <c r="FQT100" s="338"/>
      <c r="FQU100" s="338"/>
      <c r="FQV100" s="338"/>
      <c r="FQW100" s="338"/>
      <c r="FQX100" s="338"/>
      <c r="FQY100" s="338"/>
      <c r="FQZ100" s="338"/>
      <c r="FRA100" s="338"/>
      <c r="FRB100" s="338"/>
      <c r="FRC100" s="338"/>
      <c r="FRD100" s="338"/>
      <c r="FRE100" s="338"/>
      <c r="FRF100" s="338"/>
      <c r="FRG100" s="338"/>
      <c r="FRH100" s="338"/>
      <c r="FRI100" s="338"/>
      <c r="FRJ100" s="338"/>
      <c r="FRK100" s="338"/>
      <c r="FRL100" s="338"/>
      <c r="FRM100" s="338"/>
      <c r="FRN100" s="338"/>
      <c r="FRO100" s="338"/>
      <c r="FRP100" s="338"/>
      <c r="FRQ100" s="338"/>
      <c r="FRR100" s="338"/>
      <c r="FRS100" s="338"/>
      <c r="FRT100" s="338"/>
      <c r="FRU100" s="338"/>
      <c r="FRV100" s="338"/>
      <c r="FRW100" s="338"/>
      <c r="FRX100" s="338"/>
      <c r="FRY100" s="338"/>
      <c r="FRZ100" s="338"/>
      <c r="FSA100" s="338"/>
      <c r="FSB100" s="338"/>
      <c r="FSC100" s="338"/>
      <c r="FSD100" s="338"/>
      <c r="FSE100" s="338"/>
      <c r="FSF100" s="338"/>
      <c r="FSG100" s="338"/>
      <c r="FSH100" s="338"/>
      <c r="FSI100" s="338"/>
      <c r="FSJ100" s="338"/>
      <c r="FSK100" s="338"/>
      <c r="FSL100" s="338"/>
      <c r="FSM100" s="338"/>
      <c r="FSN100" s="338"/>
      <c r="FSO100" s="338"/>
      <c r="FSP100" s="338"/>
      <c r="FSQ100" s="338"/>
      <c r="FSR100" s="338"/>
      <c r="FSS100" s="338"/>
      <c r="FST100" s="338"/>
      <c r="FSU100" s="338"/>
      <c r="FSV100" s="338"/>
      <c r="FSW100" s="338"/>
      <c r="FSX100" s="338"/>
      <c r="FSY100" s="338"/>
      <c r="FSZ100" s="338"/>
      <c r="FTA100" s="338"/>
      <c r="FTB100" s="338"/>
      <c r="FTC100" s="338"/>
      <c r="FTD100" s="338"/>
      <c r="FTE100" s="338"/>
      <c r="FTF100" s="338"/>
      <c r="FTG100" s="338"/>
      <c r="FTH100" s="338"/>
      <c r="FTI100" s="338"/>
      <c r="FTJ100" s="338"/>
      <c r="FTK100" s="338"/>
      <c r="FTL100" s="338"/>
      <c r="FTM100" s="338"/>
      <c r="FTN100" s="338"/>
      <c r="FTO100" s="338"/>
      <c r="FTP100" s="338"/>
      <c r="FTQ100" s="338"/>
      <c r="FTR100" s="338"/>
      <c r="FTS100" s="338"/>
      <c r="FTT100" s="338"/>
      <c r="FTU100" s="338"/>
      <c r="FTV100" s="338"/>
      <c r="FTW100" s="338"/>
      <c r="FTX100" s="338"/>
      <c r="FTY100" s="338"/>
      <c r="FTZ100" s="338"/>
      <c r="FUA100" s="338"/>
      <c r="FUB100" s="338"/>
      <c r="FUC100" s="338"/>
      <c r="FUD100" s="338"/>
      <c r="FUE100" s="338"/>
      <c r="FUF100" s="338"/>
      <c r="FUG100" s="338"/>
      <c r="FUH100" s="338"/>
      <c r="FUI100" s="338"/>
      <c r="FUJ100" s="338"/>
      <c r="FUK100" s="338"/>
      <c r="FUL100" s="338"/>
      <c r="FUM100" s="338"/>
      <c r="FUN100" s="338"/>
      <c r="FUO100" s="338"/>
      <c r="FUP100" s="338"/>
      <c r="FUQ100" s="338"/>
      <c r="FUR100" s="338"/>
      <c r="FUS100" s="338"/>
      <c r="FUT100" s="338"/>
      <c r="FUU100" s="338"/>
      <c r="FUV100" s="338"/>
      <c r="FUW100" s="338"/>
      <c r="FUX100" s="338"/>
      <c r="FUY100" s="338"/>
      <c r="FUZ100" s="338"/>
      <c r="FVA100" s="338"/>
      <c r="FVB100" s="338"/>
      <c r="FVC100" s="338"/>
      <c r="FVD100" s="338"/>
      <c r="FVE100" s="338"/>
      <c r="FVF100" s="338"/>
      <c r="FVG100" s="338"/>
      <c r="FVH100" s="338"/>
      <c r="FVI100" s="338"/>
      <c r="FVJ100" s="338"/>
      <c r="FVK100" s="338"/>
      <c r="FVL100" s="338"/>
      <c r="FVM100" s="338"/>
      <c r="FVN100" s="338"/>
      <c r="FVO100" s="338"/>
      <c r="FVP100" s="338"/>
      <c r="FVQ100" s="338"/>
      <c r="FVR100" s="338"/>
      <c r="FVS100" s="338"/>
      <c r="FVT100" s="338"/>
      <c r="FVU100" s="338"/>
      <c r="FVV100" s="338"/>
      <c r="FVW100" s="338"/>
      <c r="FVX100" s="338"/>
      <c r="FVY100" s="338"/>
      <c r="FVZ100" s="338"/>
      <c r="FWA100" s="338"/>
      <c r="FWB100" s="338"/>
      <c r="FWC100" s="338"/>
      <c r="FWD100" s="338"/>
      <c r="FWE100" s="338"/>
      <c r="FWF100" s="338"/>
      <c r="FWG100" s="338"/>
      <c r="FWH100" s="338"/>
      <c r="FWI100" s="338"/>
      <c r="FWJ100" s="338"/>
      <c r="FWK100" s="338"/>
      <c r="FWL100" s="338"/>
      <c r="FWM100" s="338"/>
      <c r="FWN100" s="338"/>
      <c r="FWO100" s="338"/>
      <c r="FWP100" s="338"/>
      <c r="FWQ100" s="338"/>
      <c r="FWR100" s="338"/>
      <c r="FWS100" s="338"/>
      <c r="FWT100" s="338"/>
      <c r="FWU100" s="338"/>
      <c r="FWV100" s="338"/>
      <c r="FWW100" s="338"/>
      <c r="FWX100" s="338"/>
      <c r="FWY100" s="338"/>
      <c r="FWZ100" s="338"/>
      <c r="FXA100" s="338"/>
      <c r="FXB100" s="338"/>
      <c r="FXC100" s="338"/>
      <c r="FXD100" s="338"/>
      <c r="FXE100" s="338"/>
      <c r="FXF100" s="338"/>
      <c r="FXG100" s="338"/>
      <c r="FXH100" s="338"/>
      <c r="FXI100" s="338"/>
      <c r="FXJ100" s="338"/>
      <c r="FXK100" s="338"/>
      <c r="FXL100" s="338"/>
      <c r="FXM100" s="338"/>
      <c r="FXN100" s="338"/>
      <c r="FXO100" s="338"/>
      <c r="FXP100" s="338"/>
      <c r="FXQ100" s="338"/>
      <c r="FXR100" s="338"/>
      <c r="FXS100" s="338"/>
      <c r="FXT100" s="338"/>
      <c r="FXU100" s="338"/>
      <c r="FXV100" s="338"/>
      <c r="FXW100" s="338"/>
      <c r="FXX100" s="338"/>
      <c r="FXY100" s="338"/>
      <c r="FXZ100" s="338"/>
      <c r="FYA100" s="338"/>
      <c r="FYB100" s="338"/>
      <c r="FYC100" s="338"/>
      <c r="FYD100" s="338"/>
      <c r="FYE100" s="338"/>
      <c r="FYF100" s="338"/>
      <c r="FYG100" s="338"/>
      <c r="FYH100" s="338"/>
      <c r="FYI100" s="338"/>
      <c r="FYJ100" s="338"/>
      <c r="FYK100" s="338"/>
      <c r="FYL100" s="338"/>
      <c r="FYM100" s="338"/>
      <c r="FYN100" s="338"/>
      <c r="FYO100" s="338"/>
      <c r="FYP100" s="338"/>
      <c r="FYQ100" s="338"/>
      <c r="FYR100" s="338"/>
      <c r="FYS100" s="338"/>
      <c r="FYT100" s="338"/>
      <c r="FYU100" s="338"/>
      <c r="FYV100" s="338"/>
      <c r="FYW100" s="338"/>
      <c r="FYX100" s="338"/>
      <c r="FYY100" s="338"/>
      <c r="FYZ100" s="338"/>
      <c r="FZA100" s="338"/>
      <c r="FZB100" s="338"/>
      <c r="FZC100" s="338"/>
      <c r="FZD100" s="338"/>
      <c r="FZE100" s="338"/>
      <c r="FZF100" s="338"/>
      <c r="FZG100" s="338"/>
      <c r="FZH100" s="338"/>
      <c r="FZI100" s="338"/>
      <c r="FZJ100" s="338"/>
      <c r="FZK100" s="338"/>
      <c r="FZL100" s="338"/>
      <c r="FZM100" s="338"/>
      <c r="FZN100" s="338"/>
      <c r="FZO100" s="338"/>
      <c r="FZP100" s="338"/>
      <c r="FZQ100" s="338"/>
      <c r="FZR100" s="338"/>
      <c r="FZS100" s="338"/>
      <c r="FZT100" s="338"/>
      <c r="FZU100" s="338"/>
      <c r="FZV100" s="338"/>
      <c r="FZW100" s="338"/>
      <c r="FZX100" s="338"/>
      <c r="FZY100" s="338"/>
      <c r="FZZ100" s="338"/>
      <c r="GAA100" s="338"/>
      <c r="GAB100" s="338"/>
      <c r="GAC100" s="338"/>
      <c r="GAD100" s="338"/>
      <c r="GAE100" s="338"/>
      <c r="GAF100" s="338"/>
      <c r="GAG100" s="338"/>
      <c r="GAH100" s="338"/>
      <c r="GAI100" s="338"/>
      <c r="GAJ100" s="338"/>
      <c r="GAK100" s="338"/>
      <c r="GAL100" s="338"/>
      <c r="GAM100" s="338"/>
      <c r="GAN100" s="338"/>
      <c r="GAO100" s="338"/>
      <c r="GAP100" s="338"/>
      <c r="GAQ100" s="338"/>
      <c r="GAR100" s="338"/>
      <c r="GAS100" s="338"/>
      <c r="GAT100" s="338"/>
      <c r="GAU100" s="338"/>
      <c r="GAV100" s="338"/>
      <c r="GAW100" s="338"/>
      <c r="GAX100" s="338"/>
      <c r="GAY100" s="338"/>
      <c r="GAZ100" s="338"/>
      <c r="GBA100" s="338"/>
      <c r="GBB100" s="338"/>
      <c r="GBC100" s="338"/>
      <c r="GBD100" s="338"/>
      <c r="GBE100" s="338"/>
      <c r="GBF100" s="338"/>
      <c r="GBG100" s="338"/>
      <c r="GBH100" s="338"/>
      <c r="GBI100" s="338"/>
      <c r="GBJ100" s="338"/>
      <c r="GBK100" s="338"/>
      <c r="GBL100" s="338"/>
      <c r="GBM100" s="338"/>
      <c r="GBN100" s="338"/>
      <c r="GBO100" s="338"/>
      <c r="GBP100" s="338"/>
      <c r="GBQ100" s="338"/>
      <c r="GBR100" s="338"/>
      <c r="GBS100" s="338"/>
      <c r="GBT100" s="338"/>
      <c r="GBU100" s="338"/>
      <c r="GBV100" s="338"/>
      <c r="GBW100" s="338"/>
      <c r="GBX100" s="338"/>
      <c r="GBY100" s="338"/>
      <c r="GBZ100" s="338"/>
      <c r="GCA100" s="338"/>
      <c r="GCB100" s="338"/>
      <c r="GCC100" s="338"/>
      <c r="GCD100" s="338"/>
      <c r="GCE100" s="338"/>
      <c r="GCF100" s="338"/>
      <c r="GCG100" s="338"/>
      <c r="GCH100" s="338"/>
      <c r="GCI100" s="338"/>
      <c r="GCJ100" s="338"/>
      <c r="GCK100" s="338"/>
      <c r="GCL100" s="338"/>
      <c r="GCM100" s="338"/>
      <c r="GCN100" s="338"/>
      <c r="GCO100" s="338"/>
      <c r="GCP100" s="338"/>
      <c r="GCQ100" s="338"/>
      <c r="GCR100" s="338"/>
      <c r="GCS100" s="338"/>
      <c r="GCT100" s="338"/>
      <c r="GCU100" s="338"/>
      <c r="GCV100" s="338"/>
      <c r="GCW100" s="338"/>
      <c r="GCX100" s="338"/>
      <c r="GCY100" s="338"/>
      <c r="GCZ100" s="338"/>
      <c r="GDA100" s="338"/>
      <c r="GDB100" s="338"/>
      <c r="GDC100" s="338"/>
      <c r="GDD100" s="338"/>
      <c r="GDE100" s="338"/>
      <c r="GDF100" s="338"/>
      <c r="GDG100" s="338"/>
      <c r="GDH100" s="338"/>
      <c r="GDI100" s="338"/>
      <c r="GDJ100" s="338"/>
      <c r="GDK100" s="338"/>
      <c r="GDL100" s="338"/>
      <c r="GDM100" s="338"/>
      <c r="GDN100" s="338"/>
      <c r="GDO100" s="338"/>
      <c r="GDP100" s="338"/>
      <c r="GDQ100" s="338"/>
      <c r="GDR100" s="338"/>
      <c r="GDS100" s="338"/>
      <c r="GDT100" s="338"/>
      <c r="GDU100" s="338"/>
      <c r="GDV100" s="338"/>
      <c r="GDW100" s="338"/>
      <c r="GDX100" s="338"/>
      <c r="GDY100" s="338"/>
      <c r="GDZ100" s="338"/>
      <c r="GEA100" s="338"/>
      <c r="GEB100" s="338"/>
      <c r="GEC100" s="338"/>
      <c r="GED100" s="338"/>
      <c r="GEE100" s="338"/>
      <c r="GEF100" s="338"/>
      <c r="GEG100" s="338"/>
      <c r="GEH100" s="338"/>
      <c r="GEI100" s="338"/>
      <c r="GEJ100" s="338"/>
      <c r="GEK100" s="338"/>
      <c r="GEL100" s="338"/>
      <c r="GEM100" s="338"/>
      <c r="GEN100" s="338"/>
      <c r="GEO100" s="338"/>
      <c r="GEP100" s="338"/>
      <c r="GEQ100" s="338"/>
      <c r="GER100" s="338"/>
      <c r="GES100" s="338"/>
      <c r="GET100" s="338"/>
      <c r="GEU100" s="338"/>
      <c r="GEV100" s="338"/>
      <c r="GEW100" s="338"/>
      <c r="GEX100" s="338"/>
      <c r="GEY100" s="338"/>
      <c r="GEZ100" s="338"/>
      <c r="GFA100" s="338"/>
      <c r="GFB100" s="338"/>
      <c r="GFC100" s="338"/>
      <c r="GFD100" s="338"/>
      <c r="GFE100" s="338"/>
      <c r="GFF100" s="338"/>
      <c r="GFG100" s="338"/>
      <c r="GFH100" s="338"/>
      <c r="GFI100" s="338"/>
      <c r="GFJ100" s="338"/>
      <c r="GFK100" s="338"/>
      <c r="GFL100" s="338"/>
      <c r="GFM100" s="338"/>
      <c r="GFN100" s="338"/>
      <c r="GFO100" s="338"/>
      <c r="GFP100" s="338"/>
      <c r="GFQ100" s="338"/>
      <c r="GFR100" s="338"/>
      <c r="GFS100" s="338"/>
      <c r="GFT100" s="338"/>
      <c r="GFU100" s="338"/>
      <c r="GFV100" s="338"/>
      <c r="GFW100" s="338"/>
      <c r="GFX100" s="338"/>
      <c r="GFY100" s="338"/>
      <c r="GFZ100" s="338"/>
      <c r="GGA100" s="338"/>
      <c r="GGB100" s="338"/>
      <c r="GGC100" s="338"/>
      <c r="GGD100" s="338"/>
      <c r="GGE100" s="338"/>
      <c r="GGF100" s="338"/>
      <c r="GGG100" s="338"/>
      <c r="GGH100" s="338"/>
      <c r="GGI100" s="338"/>
      <c r="GGJ100" s="338"/>
      <c r="GGK100" s="338"/>
      <c r="GGL100" s="338"/>
      <c r="GGM100" s="338"/>
      <c r="GGN100" s="338"/>
      <c r="GGO100" s="338"/>
      <c r="GGP100" s="338"/>
      <c r="GGQ100" s="338"/>
      <c r="GGR100" s="338"/>
      <c r="GGS100" s="338"/>
      <c r="GGT100" s="338"/>
      <c r="GGU100" s="338"/>
      <c r="GGV100" s="338"/>
      <c r="GGW100" s="338"/>
      <c r="GGX100" s="338"/>
      <c r="GGY100" s="338"/>
      <c r="GGZ100" s="338"/>
      <c r="GHA100" s="338"/>
      <c r="GHB100" s="338"/>
      <c r="GHC100" s="338"/>
      <c r="GHD100" s="338"/>
      <c r="GHE100" s="338"/>
      <c r="GHF100" s="338"/>
      <c r="GHG100" s="338"/>
      <c r="GHH100" s="338"/>
      <c r="GHI100" s="338"/>
      <c r="GHJ100" s="338"/>
      <c r="GHK100" s="338"/>
      <c r="GHL100" s="338"/>
      <c r="GHM100" s="338"/>
      <c r="GHN100" s="338"/>
      <c r="GHO100" s="338"/>
      <c r="GHP100" s="338"/>
      <c r="GHQ100" s="338"/>
      <c r="GHR100" s="338"/>
      <c r="GHS100" s="338"/>
      <c r="GHT100" s="338"/>
      <c r="GHU100" s="338"/>
      <c r="GHV100" s="338"/>
      <c r="GHW100" s="338"/>
      <c r="GHX100" s="338"/>
      <c r="GHY100" s="338"/>
      <c r="GHZ100" s="338"/>
      <c r="GIA100" s="338"/>
      <c r="GIB100" s="338"/>
      <c r="GIC100" s="338"/>
      <c r="GID100" s="338"/>
      <c r="GIE100" s="338"/>
      <c r="GIF100" s="338"/>
      <c r="GIG100" s="338"/>
      <c r="GIH100" s="338"/>
      <c r="GII100" s="338"/>
      <c r="GIJ100" s="338"/>
      <c r="GIK100" s="338"/>
      <c r="GIL100" s="338"/>
      <c r="GIM100" s="338"/>
      <c r="GIN100" s="338"/>
      <c r="GIO100" s="338"/>
      <c r="GIP100" s="338"/>
      <c r="GIQ100" s="338"/>
      <c r="GIR100" s="338"/>
      <c r="GIS100" s="338"/>
      <c r="GIT100" s="338"/>
      <c r="GIU100" s="338"/>
      <c r="GIV100" s="338"/>
      <c r="GIW100" s="338"/>
      <c r="GIX100" s="338"/>
      <c r="GIY100" s="338"/>
      <c r="GIZ100" s="338"/>
      <c r="GJA100" s="338"/>
      <c r="GJB100" s="338"/>
      <c r="GJC100" s="338"/>
      <c r="GJD100" s="338"/>
      <c r="GJE100" s="338"/>
      <c r="GJF100" s="338"/>
      <c r="GJG100" s="338"/>
      <c r="GJH100" s="338"/>
      <c r="GJI100" s="338"/>
      <c r="GJJ100" s="338"/>
      <c r="GJK100" s="338"/>
      <c r="GJL100" s="338"/>
      <c r="GJM100" s="338"/>
      <c r="GJN100" s="338"/>
      <c r="GJO100" s="338"/>
      <c r="GJP100" s="338"/>
      <c r="GJQ100" s="338"/>
      <c r="GJR100" s="338"/>
      <c r="GJS100" s="338"/>
      <c r="GJT100" s="338"/>
      <c r="GJU100" s="338"/>
      <c r="GJV100" s="338"/>
      <c r="GJW100" s="338"/>
      <c r="GJX100" s="338"/>
      <c r="GJY100" s="338"/>
      <c r="GJZ100" s="338"/>
      <c r="GKA100" s="338"/>
      <c r="GKB100" s="338"/>
      <c r="GKC100" s="338"/>
      <c r="GKD100" s="338"/>
      <c r="GKE100" s="338"/>
      <c r="GKF100" s="338"/>
      <c r="GKG100" s="338"/>
      <c r="GKH100" s="338"/>
      <c r="GKI100" s="338"/>
      <c r="GKJ100" s="338"/>
      <c r="GKK100" s="338"/>
      <c r="GKL100" s="338"/>
      <c r="GKM100" s="338"/>
      <c r="GKN100" s="338"/>
      <c r="GKO100" s="338"/>
      <c r="GKP100" s="338"/>
      <c r="GKQ100" s="338"/>
      <c r="GKR100" s="338"/>
      <c r="GKS100" s="338"/>
      <c r="GKT100" s="338"/>
      <c r="GKU100" s="338"/>
      <c r="GKV100" s="338"/>
      <c r="GKW100" s="338"/>
      <c r="GKX100" s="338"/>
      <c r="GKY100" s="338"/>
      <c r="GKZ100" s="338"/>
      <c r="GLA100" s="338"/>
      <c r="GLB100" s="338"/>
      <c r="GLC100" s="338"/>
      <c r="GLD100" s="338"/>
      <c r="GLE100" s="338"/>
      <c r="GLF100" s="338"/>
      <c r="GLG100" s="338"/>
      <c r="GLH100" s="338"/>
      <c r="GLI100" s="338"/>
      <c r="GLJ100" s="338"/>
      <c r="GLK100" s="338"/>
      <c r="GLL100" s="338"/>
      <c r="GLM100" s="338"/>
      <c r="GLN100" s="338"/>
      <c r="GLO100" s="338"/>
      <c r="GLP100" s="338"/>
      <c r="GLQ100" s="338"/>
      <c r="GLR100" s="338"/>
      <c r="GLS100" s="338"/>
      <c r="GLT100" s="338"/>
      <c r="GLU100" s="338"/>
      <c r="GLV100" s="338"/>
      <c r="GLW100" s="338"/>
      <c r="GLX100" s="338"/>
      <c r="GLY100" s="338"/>
      <c r="GLZ100" s="338"/>
      <c r="GMA100" s="338"/>
      <c r="GMB100" s="338"/>
      <c r="GMC100" s="338"/>
      <c r="GMD100" s="338"/>
      <c r="GME100" s="338"/>
      <c r="GMF100" s="338"/>
      <c r="GMG100" s="338"/>
      <c r="GMH100" s="338"/>
      <c r="GMI100" s="338"/>
      <c r="GMJ100" s="338"/>
      <c r="GMK100" s="338"/>
      <c r="GML100" s="338"/>
      <c r="GMM100" s="338"/>
      <c r="GMN100" s="338"/>
      <c r="GMO100" s="338"/>
      <c r="GMP100" s="338"/>
      <c r="GMQ100" s="338"/>
      <c r="GMR100" s="338"/>
      <c r="GMS100" s="338"/>
      <c r="GMT100" s="338"/>
      <c r="GMU100" s="338"/>
      <c r="GMV100" s="338"/>
      <c r="GMW100" s="338"/>
      <c r="GMX100" s="338"/>
      <c r="GMY100" s="338"/>
      <c r="GMZ100" s="338"/>
      <c r="GNA100" s="338"/>
      <c r="GNB100" s="338"/>
      <c r="GNC100" s="338"/>
      <c r="GND100" s="338"/>
      <c r="GNE100" s="338"/>
      <c r="GNF100" s="338"/>
      <c r="GNG100" s="338"/>
      <c r="GNH100" s="338"/>
      <c r="GNI100" s="338"/>
      <c r="GNJ100" s="338"/>
      <c r="GNK100" s="338"/>
      <c r="GNL100" s="338"/>
      <c r="GNM100" s="338"/>
      <c r="GNN100" s="338"/>
      <c r="GNO100" s="338"/>
      <c r="GNP100" s="338"/>
      <c r="GNQ100" s="338"/>
      <c r="GNR100" s="338"/>
      <c r="GNS100" s="338"/>
      <c r="GNT100" s="338"/>
      <c r="GNU100" s="338"/>
      <c r="GNV100" s="338"/>
      <c r="GNW100" s="338"/>
      <c r="GNX100" s="338"/>
      <c r="GNY100" s="338"/>
      <c r="GNZ100" s="338"/>
      <c r="GOA100" s="338"/>
      <c r="GOB100" s="338"/>
      <c r="GOC100" s="338"/>
      <c r="GOD100" s="338"/>
      <c r="GOE100" s="338"/>
      <c r="GOF100" s="338"/>
      <c r="GOG100" s="338"/>
      <c r="GOH100" s="338"/>
      <c r="GOI100" s="338"/>
      <c r="GOJ100" s="338"/>
      <c r="GOK100" s="338"/>
      <c r="GOL100" s="338"/>
      <c r="GOM100" s="338"/>
      <c r="GON100" s="338"/>
      <c r="GOO100" s="338"/>
      <c r="GOP100" s="338"/>
      <c r="GOQ100" s="338"/>
      <c r="GOR100" s="338"/>
      <c r="GOS100" s="338"/>
      <c r="GOT100" s="338"/>
      <c r="GOU100" s="338"/>
      <c r="GOV100" s="338"/>
      <c r="GOW100" s="338"/>
      <c r="GOX100" s="338"/>
      <c r="GOY100" s="338"/>
      <c r="GOZ100" s="338"/>
      <c r="GPA100" s="338"/>
      <c r="GPB100" s="338"/>
      <c r="GPC100" s="338"/>
      <c r="GPD100" s="338"/>
      <c r="GPE100" s="338"/>
      <c r="GPF100" s="338"/>
      <c r="GPG100" s="338"/>
      <c r="GPH100" s="338"/>
      <c r="GPI100" s="338"/>
      <c r="GPJ100" s="338"/>
      <c r="GPK100" s="338"/>
      <c r="GPL100" s="338"/>
      <c r="GPM100" s="338"/>
      <c r="GPN100" s="338"/>
      <c r="GPO100" s="338"/>
      <c r="GPP100" s="338"/>
      <c r="GPQ100" s="338"/>
      <c r="GPR100" s="338"/>
      <c r="GPS100" s="338"/>
      <c r="GPT100" s="338"/>
      <c r="GPU100" s="338"/>
      <c r="GPV100" s="338"/>
      <c r="GPW100" s="338"/>
      <c r="GPX100" s="338"/>
      <c r="GPY100" s="338"/>
      <c r="GPZ100" s="338"/>
      <c r="GQA100" s="338"/>
      <c r="GQB100" s="338"/>
      <c r="GQC100" s="338"/>
      <c r="GQD100" s="338"/>
      <c r="GQE100" s="338"/>
      <c r="GQF100" s="338"/>
      <c r="GQG100" s="338"/>
      <c r="GQH100" s="338"/>
      <c r="GQI100" s="338"/>
      <c r="GQJ100" s="338"/>
      <c r="GQK100" s="338"/>
      <c r="GQL100" s="338"/>
      <c r="GQM100" s="338"/>
      <c r="GQN100" s="338"/>
      <c r="GQO100" s="338"/>
      <c r="GQP100" s="338"/>
      <c r="GQQ100" s="338"/>
      <c r="GQR100" s="338"/>
      <c r="GQS100" s="338"/>
      <c r="GQT100" s="338"/>
      <c r="GQU100" s="338"/>
      <c r="GQV100" s="338"/>
      <c r="GQW100" s="338"/>
      <c r="GQX100" s="338"/>
      <c r="GQY100" s="338"/>
      <c r="GQZ100" s="338"/>
      <c r="GRA100" s="338"/>
      <c r="GRB100" s="338"/>
      <c r="GRC100" s="338"/>
      <c r="GRD100" s="338"/>
      <c r="GRE100" s="338"/>
      <c r="GRF100" s="338"/>
      <c r="GRG100" s="338"/>
      <c r="GRH100" s="338"/>
      <c r="GRI100" s="338"/>
      <c r="GRJ100" s="338"/>
      <c r="GRK100" s="338"/>
      <c r="GRL100" s="338"/>
      <c r="GRM100" s="338"/>
      <c r="GRN100" s="338"/>
      <c r="GRO100" s="338"/>
      <c r="GRP100" s="338"/>
      <c r="GRQ100" s="338"/>
      <c r="GRR100" s="338"/>
      <c r="GRS100" s="338"/>
      <c r="GRT100" s="338"/>
      <c r="GRU100" s="338"/>
      <c r="GRV100" s="338"/>
      <c r="GRW100" s="338"/>
      <c r="GRX100" s="338"/>
      <c r="GRY100" s="338"/>
      <c r="GRZ100" s="338"/>
      <c r="GSA100" s="338"/>
      <c r="GSB100" s="338"/>
      <c r="GSC100" s="338"/>
      <c r="GSD100" s="338"/>
      <c r="GSE100" s="338"/>
      <c r="GSF100" s="338"/>
      <c r="GSG100" s="338"/>
      <c r="GSH100" s="338"/>
      <c r="GSI100" s="338"/>
      <c r="GSJ100" s="338"/>
      <c r="GSK100" s="338"/>
      <c r="GSL100" s="338"/>
      <c r="GSM100" s="338"/>
      <c r="GSN100" s="338"/>
      <c r="GSO100" s="338"/>
      <c r="GSP100" s="338"/>
      <c r="GSQ100" s="338"/>
      <c r="GSR100" s="338"/>
      <c r="GSS100" s="338"/>
      <c r="GST100" s="338"/>
      <c r="GSU100" s="338"/>
      <c r="GSV100" s="338"/>
      <c r="GSW100" s="338"/>
      <c r="GSX100" s="338"/>
      <c r="GSY100" s="338"/>
      <c r="GSZ100" s="338"/>
      <c r="GTA100" s="338"/>
      <c r="GTB100" s="338"/>
      <c r="GTC100" s="338"/>
      <c r="GTD100" s="338"/>
      <c r="GTE100" s="338"/>
      <c r="GTF100" s="338"/>
      <c r="GTG100" s="338"/>
      <c r="GTH100" s="338"/>
      <c r="GTI100" s="338"/>
      <c r="GTJ100" s="338"/>
      <c r="GTK100" s="338"/>
      <c r="GTL100" s="338"/>
      <c r="GTM100" s="338"/>
      <c r="GTN100" s="338"/>
      <c r="GTO100" s="338"/>
      <c r="GTP100" s="338"/>
      <c r="GTQ100" s="338"/>
      <c r="GTR100" s="338"/>
      <c r="GTS100" s="338"/>
      <c r="GTT100" s="338"/>
      <c r="GTU100" s="338"/>
      <c r="GTV100" s="338"/>
      <c r="GTW100" s="338"/>
      <c r="GTX100" s="338"/>
      <c r="GTY100" s="338"/>
      <c r="GTZ100" s="338"/>
      <c r="GUA100" s="338"/>
      <c r="GUB100" s="338"/>
      <c r="GUC100" s="338"/>
      <c r="GUD100" s="338"/>
      <c r="GUE100" s="338"/>
      <c r="GUF100" s="338"/>
      <c r="GUG100" s="338"/>
      <c r="GUH100" s="338"/>
      <c r="GUI100" s="338"/>
      <c r="GUJ100" s="338"/>
      <c r="GUK100" s="338"/>
      <c r="GUL100" s="338"/>
      <c r="GUM100" s="338"/>
      <c r="GUN100" s="338"/>
      <c r="GUO100" s="338"/>
      <c r="GUP100" s="338"/>
      <c r="GUQ100" s="338"/>
      <c r="GUR100" s="338"/>
      <c r="GUS100" s="338"/>
      <c r="GUT100" s="338"/>
      <c r="GUU100" s="338"/>
      <c r="GUV100" s="338"/>
      <c r="GUW100" s="338"/>
      <c r="GUX100" s="338"/>
      <c r="GUY100" s="338"/>
      <c r="GUZ100" s="338"/>
      <c r="GVA100" s="338"/>
      <c r="GVB100" s="338"/>
      <c r="GVC100" s="338"/>
      <c r="GVD100" s="338"/>
      <c r="GVE100" s="338"/>
      <c r="GVF100" s="338"/>
      <c r="GVG100" s="338"/>
      <c r="GVH100" s="338"/>
      <c r="GVI100" s="338"/>
      <c r="GVJ100" s="338"/>
      <c r="GVK100" s="338"/>
      <c r="GVL100" s="338"/>
      <c r="GVM100" s="338"/>
      <c r="GVN100" s="338"/>
      <c r="GVO100" s="338"/>
      <c r="GVP100" s="338"/>
      <c r="GVQ100" s="338"/>
      <c r="GVR100" s="338"/>
      <c r="GVS100" s="338"/>
      <c r="GVT100" s="338"/>
      <c r="GVU100" s="338"/>
      <c r="GVV100" s="338"/>
      <c r="GVW100" s="338"/>
      <c r="GVX100" s="338"/>
      <c r="GVY100" s="338"/>
      <c r="GVZ100" s="338"/>
      <c r="GWA100" s="338"/>
      <c r="GWB100" s="338"/>
      <c r="GWC100" s="338"/>
      <c r="GWD100" s="338"/>
      <c r="GWE100" s="338"/>
      <c r="GWF100" s="338"/>
      <c r="GWG100" s="338"/>
      <c r="GWH100" s="338"/>
      <c r="GWI100" s="338"/>
      <c r="GWJ100" s="338"/>
      <c r="GWK100" s="338"/>
      <c r="GWL100" s="338"/>
      <c r="GWM100" s="338"/>
      <c r="GWN100" s="338"/>
      <c r="GWO100" s="338"/>
      <c r="GWP100" s="338"/>
      <c r="GWQ100" s="338"/>
      <c r="GWR100" s="338"/>
      <c r="GWS100" s="338"/>
      <c r="GWT100" s="338"/>
      <c r="GWU100" s="338"/>
      <c r="GWV100" s="338"/>
      <c r="GWW100" s="338"/>
      <c r="GWX100" s="338"/>
      <c r="GWY100" s="338"/>
      <c r="GWZ100" s="338"/>
      <c r="GXA100" s="338"/>
      <c r="GXB100" s="338"/>
      <c r="GXC100" s="338"/>
      <c r="GXD100" s="338"/>
      <c r="GXE100" s="338"/>
      <c r="GXF100" s="338"/>
      <c r="GXG100" s="338"/>
      <c r="GXH100" s="338"/>
      <c r="GXI100" s="338"/>
      <c r="GXJ100" s="338"/>
      <c r="GXK100" s="338"/>
      <c r="GXL100" s="338"/>
      <c r="GXM100" s="338"/>
      <c r="GXN100" s="338"/>
      <c r="GXO100" s="338"/>
      <c r="GXP100" s="338"/>
      <c r="GXQ100" s="338"/>
      <c r="GXR100" s="338"/>
      <c r="GXS100" s="338"/>
      <c r="GXT100" s="338"/>
      <c r="GXU100" s="338"/>
      <c r="GXV100" s="338"/>
      <c r="GXW100" s="338"/>
      <c r="GXX100" s="338"/>
      <c r="GXY100" s="338"/>
      <c r="GXZ100" s="338"/>
      <c r="GYA100" s="338"/>
      <c r="GYB100" s="338"/>
      <c r="GYC100" s="338"/>
      <c r="GYD100" s="338"/>
      <c r="GYE100" s="338"/>
      <c r="GYF100" s="338"/>
      <c r="GYG100" s="338"/>
      <c r="GYH100" s="338"/>
      <c r="GYI100" s="338"/>
      <c r="GYJ100" s="338"/>
      <c r="GYK100" s="338"/>
      <c r="GYL100" s="338"/>
      <c r="GYM100" s="338"/>
      <c r="GYN100" s="338"/>
      <c r="GYO100" s="338"/>
      <c r="GYP100" s="338"/>
      <c r="GYQ100" s="338"/>
      <c r="GYR100" s="338"/>
      <c r="GYS100" s="338"/>
      <c r="GYT100" s="338"/>
      <c r="GYU100" s="338"/>
      <c r="GYV100" s="338"/>
      <c r="GYW100" s="338"/>
      <c r="GYX100" s="338"/>
      <c r="GYY100" s="338"/>
      <c r="GYZ100" s="338"/>
      <c r="GZA100" s="338"/>
      <c r="GZB100" s="338"/>
      <c r="GZC100" s="338"/>
      <c r="GZD100" s="338"/>
      <c r="GZE100" s="338"/>
      <c r="GZF100" s="338"/>
      <c r="GZG100" s="338"/>
      <c r="GZH100" s="338"/>
      <c r="GZI100" s="338"/>
      <c r="GZJ100" s="338"/>
      <c r="GZK100" s="338"/>
      <c r="GZL100" s="338"/>
      <c r="GZM100" s="338"/>
      <c r="GZN100" s="338"/>
      <c r="GZO100" s="338"/>
      <c r="GZP100" s="338"/>
      <c r="GZQ100" s="338"/>
      <c r="GZR100" s="338"/>
      <c r="GZS100" s="338"/>
      <c r="GZT100" s="338"/>
      <c r="GZU100" s="338"/>
      <c r="GZV100" s="338"/>
      <c r="GZW100" s="338"/>
      <c r="GZX100" s="338"/>
      <c r="GZY100" s="338"/>
      <c r="GZZ100" s="338"/>
      <c r="HAA100" s="338"/>
      <c r="HAB100" s="338"/>
      <c r="HAC100" s="338"/>
      <c r="HAD100" s="338"/>
      <c r="HAE100" s="338"/>
      <c r="HAF100" s="338"/>
      <c r="HAG100" s="338"/>
      <c r="HAH100" s="338"/>
      <c r="HAI100" s="338"/>
      <c r="HAJ100" s="338"/>
      <c r="HAK100" s="338"/>
      <c r="HAL100" s="338"/>
      <c r="HAM100" s="338"/>
      <c r="HAN100" s="338"/>
      <c r="HAO100" s="338"/>
      <c r="HAP100" s="338"/>
      <c r="HAQ100" s="338"/>
      <c r="HAR100" s="338"/>
      <c r="HAS100" s="338"/>
      <c r="HAT100" s="338"/>
      <c r="HAU100" s="338"/>
      <c r="HAV100" s="338"/>
      <c r="HAW100" s="338"/>
      <c r="HAX100" s="338"/>
      <c r="HAY100" s="338"/>
      <c r="HAZ100" s="338"/>
      <c r="HBA100" s="338"/>
      <c r="HBB100" s="338"/>
      <c r="HBC100" s="338"/>
      <c r="HBD100" s="338"/>
      <c r="HBE100" s="338"/>
      <c r="HBF100" s="338"/>
      <c r="HBG100" s="338"/>
      <c r="HBH100" s="338"/>
      <c r="HBI100" s="338"/>
      <c r="HBJ100" s="338"/>
      <c r="HBK100" s="338"/>
      <c r="HBL100" s="338"/>
      <c r="HBM100" s="338"/>
      <c r="HBN100" s="338"/>
      <c r="HBO100" s="338"/>
      <c r="HBP100" s="338"/>
      <c r="HBQ100" s="338"/>
      <c r="HBR100" s="338"/>
      <c r="HBS100" s="338"/>
      <c r="HBT100" s="338"/>
      <c r="HBU100" s="338"/>
      <c r="HBV100" s="338"/>
      <c r="HBW100" s="338"/>
      <c r="HBX100" s="338"/>
      <c r="HBY100" s="338"/>
      <c r="HBZ100" s="338"/>
      <c r="HCA100" s="338"/>
      <c r="HCB100" s="338"/>
      <c r="HCC100" s="338"/>
      <c r="HCD100" s="338"/>
      <c r="HCE100" s="338"/>
      <c r="HCF100" s="338"/>
      <c r="HCG100" s="338"/>
      <c r="HCH100" s="338"/>
      <c r="HCI100" s="338"/>
      <c r="HCJ100" s="338"/>
      <c r="HCK100" s="338"/>
      <c r="HCL100" s="338"/>
      <c r="HCM100" s="338"/>
      <c r="HCN100" s="338"/>
      <c r="HCO100" s="338"/>
      <c r="HCP100" s="338"/>
      <c r="HCQ100" s="338"/>
      <c r="HCR100" s="338"/>
      <c r="HCS100" s="338"/>
      <c r="HCT100" s="338"/>
      <c r="HCU100" s="338"/>
      <c r="HCV100" s="338"/>
      <c r="HCW100" s="338"/>
      <c r="HCX100" s="338"/>
      <c r="HCY100" s="338"/>
      <c r="HCZ100" s="338"/>
      <c r="HDA100" s="338"/>
      <c r="HDB100" s="338"/>
      <c r="HDC100" s="338"/>
      <c r="HDD100" s="338"/>
      <c r="HDE100" s="338"/>
      <c r="HDF100" s="338"/>
      <c r="HDG100" s="338"/>
      <c r="HDH100" s="338"/>
      <c r="HDI100" s="338"/>
      <c r="HDJ100" s="338"/>
      <c r="HDK100" s="338"/>
      <c r="HDL100" s="338"/>
      <c r="HDM100" s="338"/>
      <c r="HDN100" s="338"/>
      <c r="HDO100" s="338"/>
      <c r="HDP100" s="338"/>
      <c r="HDQ100" s="338"/>
      <c r="HDR100" s="338"/>
      <c r="HDS100" s="338"/>
      <c r="HDT100" s="338"/>
      <c r="HDU100" s="338"/>
      <c r="HDV100" s="338"/>
      <c r="HDW100" s="338"/>
      <c r="HDX100" s="338"/>
      <c r="HDY100" s="338"/>
      <c r="HDZ100" s="338"/>
      <c r="HEA100" s="338"/>
      <c r="HEB100" s="338"/>
      <c r="HEC100" s="338"/>
      <c r="HED100" s="338"/>
      <c r="HEE100" s="338"/>
      <c r="HEF100" s="338"/>
      <c r="HEG100" s="338"/>
      <c r="HEH100" s="338"/>
      <c r="HEI100" s="338"/>
      <c r="HEJ100" s="338"/>
      <c r="HEK100" s="338"/>
      <c r="HEL100" s="338"/>
      <c r="HEM100" s="338"/>
      <c r="HEN100" s="338"/>
      <c r="HEO100" s="338"/>
      <c r="HEP100" s="338"/>
      <c r="HEQ100" s="338"/>
      <c r="HER100" s="338"/>
      <c r="HES100" s="338"/>
      <c r="HET100" s="338"/>
      <c r="HEU100" s="338"/>
      <c r="HEV100" s="338"/>
      <c r="HEW100" s="338"/>
      <c r="HEX100" s="338"/>
      <c r="HEY100" s="338"/>
      <c r="HEZ100" s="338"/>
      <c r="HFA100" s="338"/>
      <c r="HFB100" s="338"/>
      <c r="HFC100" s="338"/>
      <c r="HFD100" s="338"/>
      <c r="HFE100" s="338"/>
      <c r="HFF100" s="338"/>
      <c r="HFG100" s="338"/>
      <c r="HFH100" s="338"/>
      <c r="HFI100" s="338"/>
      <c r="HFJ100" s="338"/>
      <c r="HFK100" s="338"/>
      <c r="HFL100" s="338"/>
      <c r="HFM100" s="338"/>
      <c r="HFN100" s="338"/>
      <c r="HFO100" s="338"/>
      <c r="HFP100" s="338"/>
      <c r="HFQ100" s="338"/>
      <c r="HFR100" s="338"/>
      <c r="HFS100" s="338"/>
      <c r="HFT100" s="338"/>
      <c r="HFU100" s="338"/>
      <c r="HFV100" s="338"/>
      <c r="HFW100" s="338"/>
      <c r="HFX100" s="338"/>
      <c r="HFY100" s="338"/>
      <c r="HFZ100" s="338"/>
      <c r="HGA100" s="338"/>
      <c r="HGB100" s="338"/>
      <c r="HGC100" s="338"/>
      <c r="HGD100" s="338"/>
      <c r="HGE100" s="338"/>
      <c r="HGF100" s="338"/>
      <c r="HGG100" s="338"/>
      <c r="HGH100" s="338"/>
      <c r="HGI100" s="338"/>
      <c r="HGJ100" s="338"/>
      <c r="HGK100" s="338"/>
      <c r="HGL100" s="338"/>
      <c r="HGM100" s="338"/>
      <c r="HGN100" s="338"/>
      <c r="HGO100" s="338"/>
      <c r="HGP100" s="338"/>
      <c r="HGQ100" s="338"/>
      <c r="HGR100" s="338"/>
      <c r="HGS100" s="338"/>
      <c r="HGT100" s="338"/>
      <c r="HGU100" s="338"/>
      <c r="HGV100" s="338"/>
      <c r="HGW100" s="338"/>
      <c r="HGX100" s="338"/>
      <c r="HGY100" s="338"/>
      <c r="HGZ100" s="338"/>
      <c r="HHA100" s="338"/>
      <c r="HHB100" s="338"/>
      <c r="HHC100" s="338"/>
      <c r="HHD100" s="338"/>
      <c r="HHE100" s="338"/>
      <c r="HHF100" s="338"/>
      <c r="HHG100" s="338"/>
      <c r="HHH100" s="338"/>
      <c r="HHI100" s="338"/>
      <c r="HHJ100" s="338"/>
      <c r="HHK100" s="338"/>
      <c r="HHL100" s="338"/>
      <c r="HHM100" s="338"/>
      <c r="HHN100" s="338"/>
      <c r="HHO100" s="338"/>
      <c r="HHP100" s="338"/>
      <c r="HHQ100" s="338"/>
      <c r="HHR100" s="338"/>
      <c r="HHS100" s="338"/>
      <c r="HHT100" s="338"/>
      <c r="HHU100" s="338"/>
      <c r="HHV100" s="338"/>
      <c r="HHW100" s="338"/>
      <c r="HHX100" s="338"/>
      <c r="HHY100" s="338"/>
      <c r="HHZ100" s="338"/>
      <c r="HIA100" s="338"/>
      <c r="HIB100" s="338"/>
      <c r="HIC100" s="338"/>
      <c r="HID100" s="338"/>
      <c r="HIE100" s="338"/>
      <c r="HIF100" s="338"/>
      <c r="HIG100" s="338"/>
      <c r="HIH100" s="338"/>
      <c r="HII100" s="338"/>
      <c r="HIJ100" s="338"/>
      <c r="HIK100" s="338"/>
      <c r="HIL100" s="338"/>
      <c r="HIM100" s="338"/>
      <c r="HIN100" s="338"/>
      <c r="HIO100" s="338"/>
      <c r="HIP100" s="338"/>
      <c r="HIQ100" s="338"/>
      <c r="HIR100" s="338"/>
      <c r="HIS100" s="338"/>
      <c r="HIT100" s="338"/>
      <c r="HIU100" s="338"/>
      <c r="HIV100" s="338"/>
      <c r="HIW100" s="338"/>
      <c r="HIX100" s="338"/>
      <c r="HIY100" s="338"/>
      <c r="HIZ100" s="338"/>
      <c r="HJA100" s="338"/>
      <c r="HJB100" s="338"/>
      <c r="HJC100" s="338"/>
      <c r="HJD100" s="338"/>
      <c r="HJE100" s="338"/>
      <c r="HJF100" s="338"/>
      <c r="HJG100" s="338"/>
      <c r="HJH100" s="338"/>
      <c r="HJI100" s="338"/>
      <c r="HJJ100" s="338"/>
      <c r="HJK100" s="338"/>
      <c r="HJL100" s="338"/>
      <c r="HJM100" s="338"/>
      <c r="HJN100" s="338"/>
      <c r="HJO100" s="338"/>
      <c r="HJP100" s="338"/>
      <c r="HJQ100" s="338"/>
      <c r="HJR100" s="338"/>
      <c r="HJS100" s="338"/>
      <c r="HJT100" s="338"/>
      <c r="HJU100" s="338"/>
      <c r="HJV100" s="338"/>
      <c r="HJW100" s="338"/>
      <c r="HJX100" s="338"/>
      <c r="HJY100" s="338"/>
      <c r="HJZ100" s="338"/>
      <c r="HKA100" s="338"/>
      <c r="HKB100" s="338"/>
      <c r="HKC100" s="338"/>
      <c r="HKD100" s="338"/>
      <c r="HKE100" s="338"/>
      <c r="HKF100" s="338"/>
      <c r="HKG100" s="338"/>
      <c r="HKH100" s="338"/>
      <c r="HKI100" s="338"/>
      <c r="HKJ100" s="338"/>
      <c r="HKK100" s="338"/>
      <c r="HKL100" s="338"/>
      <c r="HKM100" s="338"/>
      <c r="HKN100" s="338"/>
      <c r="HKO100" s="338"/>
      <c r="HKP100" s="338"/>
      <c r="HKQ100" s="338"/>
      <c r="HKR100" s="338"/>
      <c r="HKS100" s="338"/>
      <c r="HKT100" s="338"/>
      <c r="HKU100" s="338"/>
      <c r="HKV100" s="338"/>
      <c r="HKW100" s="338"/>
      <c r="HKX100" s="338"/>
      <c r="HKY100" s="338"/>
      <c r="HKZ100" s="338"/>
      <c r="HLA100" s="338"/>
      <c r="HLB100" s="338"/>
      <c r="HLC100" s="338"/>
      <c r="HLD100" s="338"/>
      <c r="HLE100" s="338"/>
      <c r="HLF100" s="338"/>
      <c r="HLG100" s="338"/>
      <c r="HLH100" s="338"/>
      <c r="HLI100" s="338"/>
      <c r="HLJ100" s="338"/>
      <c r="HLK100" s="338"/>
      <c r="HLL100" s="338"/>
      <c r="HLM100" s="338"/>
      <c r="HLN100" s="338"/>
      <c r="HLO100" s="338"/>
      <c r="HLP100" s="338"/>
      <c r="HLQ100" s="338"/>
      <c r="HLR100" s="338"/>
      <c r="HLS100" s="338"/>
      <c r="HLT100" s="338"/>
      <c r="HLU100" s="338"/>
      <c r="HLV100" s="338"/>
      <c r="HLW100" s="338"/>
      <c r="HLX100" s="338"/>
      <c r="HLY100" s="338"/>
      <c r="HLZ100" s="338"/>
      <c r="HMA100" s="338"/>
      <c r="HMB100" s="338"/>
      <c r="HMC100" s="338"/>
      <c r="HMD100" s="338"/>
      <c r="HME100" s="338"/>
      <c r="HMF100" s="338"/>
      <c r="HMG100" s="338"/>
      <c r="HMH100" s="338"/>
      <c r="HMI100" s="338"/>
      <c r="HMJ100" s="338"/>
      <c r="HMK100" s="338"/>
      <c r="HML100" s="338"/>
      <c r="HMM100" s="338"/>
      <c r="HMN100" s="338"/>
      <c r="HMO100" s="338"/>
      <c r="HMP100" s="338"/>
      <c r="HMQ100" s="338"/>
      <c r="HMR100" s="338"/>
      <c r="HMS100" s="338"/>
      <c r="HMT100" s="338"/>
      <c r="HMU100" s="338"/>
      <c r="HMV100" s="338"/>
      <c r="HMW100" s="338"/>
      <c r="HMX100" s="338"/>
      <c r="HMY100" s="338"/>
      <c r="HMZ100" s="338"/>
      <c r="HNA100" s="338"/>
      <c r="HNB100" s="338"/>
      <c r="HNC100" s="338"/>
      <c r="HND100" s="338"/>
      <c r="HNE100" s="338"/>
      <c r="HNF100" s="338"/>
      <c r="HNG100" s="338"/>
      <c r="HNH100" s="338"/>
      <c r="HNI100" s="338"/>
      <c r="HNJ100" s="338"/>
      <c r="HNK100" s="338"/>
      <c r="HNL100" s="338"/>
      <c r="HNM100" s="338"/>
      <c r="HNN100" s="338"/>
      <c r="HNO100" s="338"/>
      <c r="HNP100" s="338"/>
      <c r="HNQ100" s="338"/>
      <c r="HNR100" s="338"/>
      <c r="HNS100" s="338"/>
      <c r="HNT100" s="338"/>
      <c r="HNU100" s="338"/>
      <c r="HNV100" s="338"/>
      <c r="HNW100" s="338"/>
      <c r="HNX100" s="338"/>
      <c r="HNY100" s="338"/>
      <c r="HNZ100" s="338"/>
      <c r="HOA100" s="338"/>
      <c r="HOB100" s="338"/>
      <c r="HOC100" s="338"/>
      <c r="HOD100" s="338"/>
      <c r="HOE100" s="338"/>
      <c r="HOF100" s="338"/>
      <c r="HOG100" s="338"/>
      <c r="HOH100" s="338"/>
      <c r="HOI100" s="338"/>
      <c r="HOJ100" s="338"/>
      <c r="HOK100" s="338"/>
      <c r="HOL100" s="338"/>
      <c r="HOM100" s="338"/>
      <c r="HON100" s="338"/>
      <c r="HOO100" s="338"/>
      <c r="HOP100" s="338"/>
      <c r="HOQ100" s="338"/>
      <c r="HOR100" s="338"/>
      <c r="HOS100" s="338"/>
      <c r="HOT100" s="338"/>
      <c r="HOU100" s="338"/>
      <c r="HOV100" s="338"/>
      <c r="HOW100" s="338"/>
      <c r="HOX100" s="338"/>
      <c r="HOY100" s="338"/>
      <c r="HOZ100" s="338"/>
      <c r="HPA100" s="338"/>
      <c r="HPB100" s="338"/>
      <c r="HPC100" s="338"/>
      <c r="HPD100" s="338"/>
      <c r="HPE100" s="338"/>
      <c r="HPF100" s="338"/>
      <c r="HPG100" s="338"/>
      <c r="HPH100" s="338"/>
      <c r="HPI100" s="338"/>
      <c r="HPJ100" s="338"/>
      <c r="HPK100" s="338"/>
      <c r="HPL100" s="338"/>
      <c r="HPM100" s="338"/>
      <c r="HPN100" s="338"/>
      <c r="HPO100" s="338"/>
      <c r="HPP100" s="338"/>
      <c r="HPQ100" s="338"/>
      <c r="HPR100" s="338"/>
      <c r="HPS100" s="338"/>
      <c r="HPT100" s="338"/>
      <c r="HPU100" s="338"/>
      <c r="HPV100" s="338"/>
      <c r="HPW100" s="338"/>
      <c r="HPX100" s="338"/>
      <c r="HPY100" s="338"/>
      <c r="HPZ100" s="338"/>
      <c r="HQA100" s="338"/>
      <c r="HQB100" s="338"/>
      <c r="HQC100" s="338"/>
      <c r="HQD100" s="338"/>
      <c r="HQE100" s="338"/>
      <c r="HQF100" s="338"/>
      <c r="HQG100" s="338"/>
      <c r="HQH100" s="338"/>
      <c r="HQI100" s="338"/>
      <c r="HQJ100" s="338"/>
      <c r="HQK100" s="338"/>
      <c r="HQL100" s="338"/>
      <c r="HQM100" s="338"/>
      <c r="HQN100" s="338"/>
      <c r="HQO100" s="338"/>
      <c r="HQP100" s="338"/>
      <c r="HQQ100" s="338"/>
      <c r="HQR100" s="338"/>
      <c r="HQS100" s="338"/>
      <c r="HQT100" s="338"/>
      <c r="HQU100" s="338"/>
      <c r="HQV100" s="338"/>
      <c r="HQW100" s="338"/>
      <c r="HQX100" s="338"/>
      <c r="HQY100" s="338"/>
      <c r="HQZ100" s="338"/>
      <c r="HRA100" s="338"/>
      <c r="HRB100" s="338"/>
      <c r="HRC100" s="338"/>
      <c r="HRD100" s="338"/>
      <c r="HRE100" s="338"/>
      <c r="HRF100" s="338"/>
      <c r="HRG100" s="338"/>
      <c r="HRH100" s="338"/>
      <c r="HRI100" s="338"/>
      <c r="HRJ100" s="338"/>
      <c r="HRK100" s="338"/>
      <c r="HRL100" s="338"/>
      <c r="HRM100" s="338"/>
      <c r="HRN100" s="338"/>
      <c r="HRO100" s="338"/>
      <c r="HRP100" s="338"/>
      <c r="HRQ100" s="338"/>
      <c r="HRR100" s="338"/>
      <c r="HRS100" s="338"/>
      <c r="HRT100" s="338"/>
      <c r="HRU100" s="338"/>
      <c r="HRV100" s="338"/>
      <c r="HRW100" s="338"/>
      <c r="HRX100" s="338"/>
      <c r="HRY100" s="338"/>
      <c r="HRZ100" s="338"/>
      <c r="HSA100" s="338"/>
      <c r="HSB100" s="338"/>
      <c r="HSC100" s="338"/>
      <c r="HSD100" s="338"/>
      <c r="HSE100" s="338"/>
      <c r="HSF100" s="338"/>
      <c r="HSG100" s="338"/>
      <c r="HSH100" s="338"/>
      <c r="HSI100" s="338"/>
      <c r="HSJ100" s="338"/>
      <c r="HSK100" s="338"/>
      <c r="HSL100" s="338"/>
      <c r="HSM100" s="338"/>
      <c r="HSN100" s="338"/>
      <c r="HSO100" s="338"/>
      <c r="HSP100" s="338"/>
      <c r="HSQ100" s="338"/>
      <c r="HSR100" s="338"/>
      <c r="HSS100" s="338"/>
      <c r="HST100" s="338"/>
      <c r="HSU100" s="338"/>
      <c r="HSV100" s="338"/>
      <c r="HSW100" s="338"/>
      <c r="HSX100" s="338"/>
      <c r="HSY100" s="338"/>
      <c r="HSZ100" s="338"/>
      <c r="HTA100" s="338"/>
      <c r="HTB100" s="338"/>
      <c r="HTC100" s="338"/>
      <c r="HTD100" s="338"/>
      <c r="HTE100" s="338"/>
      <c r="HTF100" s="338"/>
      <c r="HTG100" s="338"/>
      <c r="HTH100" s="338"/>
      <c r="HTI100" s="338"/>
      <c r="HTJ100" s="338"/>
      <c r="HTK100" s="338"/>
      <c r="HTL100" s="338"/>
      <c r="HTM100" s="338"/>
      <c r="HTN100" s="338"/>
      <c r="HTO100" s="338"/>
      <c r="HTP100" s="338"/>
      <c r="HTQ100" s="338"/>
      <c r="HTR100" s="338"/>
      <c r="HTS100" s="338"/>
      <c r="HTT100" s="338"/>
      <c r="HTU100" s="338"/>
      <c r="HTV100" s="338"/>
      <c r="HTW100" s="338"/>
      <c r="HTX100" s="338"/>
      <c r="HTY100" s="338"/>
      <c r="HTZ100" s="338"/>
      <c r="HUA100" s="338"/>
      <c r="HUB100" s="338"/>
      <c r="HUC100" s="338"/>
      <c r="HUD100" s="338"/>
      <c r="HUE100" s="338"/>
      <c r="HUF100" s="338"/>
      <c r="HUG100" s="338"/>
      <c r="HUH100" s="338"/>
      <c r="HUI100" s="338"/>
      <c r="HUJ100" s="338"/>
      <c r="HUK100" s="338"/>
      <c r="HUL100" s="338"/>
      <c r="HUM100" s="338"/>
      <c r="HUN100" s="338"/>
      <c r="HUO100" s="338"/>
      <c r="HUP100" s="338"/>
      <c r="HUQ100" s="338"/>
      <c r="HUR100" s="338"/>
      <c r="HUS100" s="338"/>
      <c r="HUT100" s="338"/>
      <c r="HUU100" s="338"/>
      <c r="HUV100" s="338"/>
      <c r="HUW100" s="338"/>
      <c r="HUX100" s="338"/>
      <c r="HUY100" s="338"/>
      <c r="HUZ100" s="338"/>
      <c r="HVA100" s="338"/>
      <c r="HVB100" s="338"/>
      <c r="HVC100" s="338"/>
      <c r="HVD100" s="338"/>
      <c r="HVE100" s="338"/>
      <c r="HVF100" s="338"/>
      <c r="HVG100" s="338"/>
      <c r="HVH100" s="338"/>
      <c r="HVI100" s="338"/>
      <c r="HVJ100" s="338"/>
      <c r="HVK100" s="338"/>
      <c r="HVL100" s="338"/>
      <c r="HVM100" s="338"/>
      <c r="HVN100" s="338"/>
      <c r="HVO100" s="338"/>
      <c r="HVP100" s="338"/>
      <c r="HVQ100" s="338"/>
      <c r="HVR100" s="338"/>
      <c r="HVS100" s="338"/>
      <c r="HVT100" s="338"/>
      <c r="HVU100" s="338"/>
      <c r="HVV100" s="338"/>
      <c r="HVW100" s="338"/>
      <c r="HVX100" s="338"/>
      <c r="HVY100" s="338"/>
      <c r="HVZ100" s="338"/>
      <c r="HWA100" s="338"/>
      <c r="HWB100" s="338"/>
      <c r="HWC100" s="338"/>
      <c r="HWD100" s="338"/>
      <c r="HWE100" s="338"/>
      <c r="HWF100" s="338"/>
      <c r="HWG100" s="338"/>
      <c r="HWH100" s="338"/>
      <c r="HWI100" s="338"/>
      <c r="HWJ100" s="338"/>
      <c r="HWK100" s="338"/>
      <c r="HWL100" s="338"/>
      <c r="HWM100" s="338"/>
      <c r="HWN100" s="338"/>
      <c r="HWO100" s="338"/>
      <c r="HWP100" s="338"/>
      <c r="HWQ100" s="338"/>
      <c r="HWR100" s="338"/>
      <c r="HWS100" s="338"/>
      <c r="HWT100" s="338"/>
      <c r="HWU100" s="338"/>
      <c r="HWV100" s="338"/>
      <c r="HWW100" s="338"/>
      <c r="HWX100" s="338"/>
      <c r="HWY100" s="338"/>
      <c r="HWZ100" s="338"/>
      <c r="HXA100" s="338"/>
      <c r="HXB100" s="338"/>
      <c r="HXC100" s="338"/>
      <c r="HXD100" s="338"/>
      <c r="HXE100" s="338"/>
      <c r="HXF100" s="338"/>
      <c r="HXG100" s="338"/>
      <c r="HXH100" s="338"/>
      <c r="HXI100" s="338"/>
      <c r="HXJ100" s="338"/>
      <c r="HXK100" s="338"/>
      <c r="HXL100" s="338"/>
      <c r="HXM100" s="338"/>
      <c r="HXN100" s="338"/>
      <c r="HXO100" s="338"/>
      <c r="HXP100" s="338"/>
      <c r="HXQ100" s="338"/>
      <c r="HXR100" s="338"/>
      <c r="HXS100" s="338"/>
      <c r="HXT100" s="338"/>
      <c r="HXU100" s="338"/>
      <c r="HXV100" s="338"/>
      <c r="HXW100" s="338"/>
      <c r="HXX100" s="338"/>
      <c r="HXY100" s="338"/>
      <c r="HXZ100" s="338"/>
      <c r="HYA100" s="338"/>
      <c r="HYB100" s="338"/>
      <c r="HYC100" s="338"/>
      <c r="HYD100" s="338"/>
      <c r="HYE100" s="338"/>
      <c r="HYF100" s="338"/>
      <c r="HYG100" s="338"/>
      <c r="HYH100" s="338"/>
      <c r="HYI100" s="338"/>
      <c r="HYJ100" s="338"/>
      <c r="HYK100" s="338"/>
      <c r="HYL100" s="338"/>
      <c r="HYM100" s="338"/>
      <c r="HYN100" s="338"/>
      <c r="HYO100" s="338"/>
      <c r="HYP100" s="338"/>
      <c r="HYQ100" s="338"/>
      <c r="HYR100" s="338"/>
      <c r="HYS100" s="338"/>
      <c r="HYT100" s="338"/>
      <c r="HYU100" s="338"/>
      <c r="HYV100" s="338"/>
      <c r="HYW100" s="338"/>
      <c r="HYX100" s="338"/>
      <c r="HYY100" s="338"/>
      <c r="HYZ100" s="338"/>
      <c r="HZA100" s="338"/>
      <c r="HZB100" s="338"/>
      <c r="HZC100" s="338"/>
      <c r="HZD100" s="338"/>
      <c r="HZE100" s="338"/>
      <c r="HZF100" s="338"/>
      <c r="HZG100" s="338"/>
      <c r="HZH100" s="338"/>
      <c r="HZI100" s="338"/>
      <c r="HZJ100" s="338"/>
      <c r="HZK100" s="338"/>
      <c r="HZL100" s="338"/>
      <c r="HZM100" s="338"/>
      <c r="HZN100" s="338"/>
      <c r="HZO100" s="338"/>
      <c r="HZP100" s="338"/>
      <c r="HZQ100" s="338"/>
      <c r="HZR100" s="338"/>
      <c r="HZS100" s="338"/>
      <c r="HZT100" s="338"/>
      <c r="HZU100" s="338"/>
      <c r="HZV100" s="338"/>
      <c r="HZW100" s="338"/>
      <c r="HZX100" s="338"/>
      <c r="HZY100" s="338"/>
      <c r="HZZ100" s="338"/>
      <c r="IAA100" s="338"/>
      <c r="IAB100" s="338"/>
      <c r="IAC100" s="338"/>
      <c r="IAD100" s="338"/>
      <c r="IAE100" s="338"/>
      <c r="IAF100" s="338"/>
      <c r="IAG100" s="338"/>
      <c r="IAH100" s="338"/>
      <c r="IAI100" s="338"/>
      <c r="IAJ100" s="338"/>
      <c r="IAK100" s="338"/>
      <c r="IAL100" s="338"/>
      <c r="IAM100" s="338"/>
      <c r="IAN100" s="338"/>
      <c r="IAO100" s="338"/>
      <c r="IAP100" s="338"/>
      <c r="IAQ100" s="338"/>
      <c r="IAR100" s="338"/>
      <c r="IAS100" s="338"/>
      <c r="IAT100" s="338"/>
      <c r="IAU100" s="338"/>
      <c r="IAV100" s="338"/>
      <c r="IAW100" s="338"/>
      <c r="IAX100" s="338"/>
      <c r="IAY100" s="338"/>
      <c r="IAZ100" s="338"/>
      <c r="IBA100" s="338"/>
      <c r="IBB100" s="338"/>
      <c r="IBC100" s="338"/>
      <c r="IBD100" s="338"/>
      <c r="IBE100" s="338"/>
      <c r="IBF100" s="338"/>
      <c r="IBG100" s="338"/>
      <c r="IBH100" s="338"/>
      <c r="IBI100" s="338"/>
      <c r="IBJ100" s="338"/>
      <c r="IBK100" s="338"/>
      <c r="IBL100" s="338"/>
      <c r="IBM100" s="338"/>
      <c r="IBN100" s="338"/>
      <c r="IBO100" s="338"/>
      <c r="IBP100" s="338"/>
      <c r="IBQ100" s="338"/>
      <c r="IBR100" s="338"/>
      <c r="IBS100" s="338"/>
      <c r="IBT100" s="338"/>
      <c r="IBU100" s="338"/>
      <c r="IBV100" s="338"/>
      <c r="IBW100" s="338"/>
      <c r="IBX100" s="338"/>
      <c r="IBY100" s="338"/>
      <c r="IBZ100" s="338"/>
      <c r="ICA100" s="338"/>
      <c r="ICB100" s="338"/>
      <c r="ICC100" s="338"/>
      <c r="ICD100" s="338"/>
      <c r="ICE100" s="338"/>
      <c r="ICF100" s="338"/>
      <c r="ICG100" s="338"/>
      <c r="ICH100" s="338"/>
      <c r="ICI100" s="338"/>
      <c r="ICJ100" s="338"/>
      <c r="ICK100" s="338"/>
      <c r="ICL100" s="338"/>
      <c r="ICM100" s="338"/>
      <c r="ICN100" s="338"/>
      <c r="ICO100" s="338"/>
      <c r="ICP100" s="338"/>
      <c r="ICQ100" s="338"/>
      <c r="ICR100" s="338"/>
      <c r="ICS100" s="338"/>
      <c r="ICT100" s="338"/>
      <c r="ICU100" s="338"/>
      <c r="ICV100" s="338"/>
      <c r="ICW100" s="338"/>
      <c r="ICX100" s="338"/>
      <c r="ICY100" s="338"/>
      <c r="ICZ100" s="338"/>
      <c r="IDA100" s="338"/>
      <c r="IDB100" s="338"/>
      <c r="IDC100" s="338"/>
      <c r="IDD100" s="338"/>
      <c r="IDE100" s="338"/>
      <c r="IDF100" s="338"/>
      <c r="IDG100" s="338"/>
      <c r="IDH100" s="338"/>
      <c r="IDI100" s="338"/>
      <c r="IDJ100" s="338"/>
      <c r="IDK100" s="338"/>
      <c r="IDL100" s="338"/>
      <c r="IDM100" s="338"/>
      <c r="IDN100" s="338"/>
      <c r="IDO100" s="338"/>
      <c r="IDP100" s="338"/>
      <c r="IDQ100" s="338"/>
      <c r="IDR100" s="338"/>
      <c r="IDS100" s="338"/>
      <c r="IDT100" s="338"/>
      <c r="IDU100" s="338"/>
      <c r="IDV100" s="338"/>
      <c r="IDW100" s="338"/>
      <c r="IDX100" s="338"/>
      <c r="IDY100" s="338"/>
      <c r="IDZ100" s="338"/>
      <c r="IEA100" s="338"/>
      <c r="IEB100" s="338"/>
      <c r="IEC100" s="338"/>
      <c r="IED100" s="338"/>
      <c r="IEE100" s="338"/>
      <c r="IEF100" s="338"/>
      <c r="IEG100" s="338"/>
      <c r="IEH100" s="338"/>
      <c r="IEI100" s="338"/>
      <c r="IEJ100" s="338"/>
      <c r="IEK100" s="338"/>
      <c r="IEL100" s="338"/>
      <c r="IEM100" s="338"/>
      <c r="IEN100" s="338"/>
      <c r="IEO100" s="338"/>
      <c r="IEP100" s="338"/>
      <c r="IEQ100" s="338"/>
      <c r="IER100" s="338"/>
      <c r="IES100" s="338"/>
      <c r="IET100" s="338"/>
      <c r="IEU100" s="338"/>
      <c r="IEV100" s="338"/>
      <c r="IEW100" s="338"/>
      <c r="IEX100" s="338"/>
      <c r="IEY100" s="338"/>
      <c r="IEZ100" s="338"/>
      <c r="IFA100" s="338"/>
      <c r="IFB100" s="338"/>
      <c r="IFC100" s="338"/>
      <c r="IFD100" s="338"/>
      <c r="IFE100" s="338"/>
      <c r="IFF100" s="338"/>
      <c r="IFG100" s="338"/>
      <c r="IFH100" s="338"/>
      <c r="IFI100" s="338"/>
      <c r="IFJ100" s="338"/>
      <c r="IFK100" s="338"/>
      <c r="IFL100" s="338"/>
      <c r="IFM100" s="338"/>
      <c r="IFN100" s="338"/>
      <c r="IFO100" s="338"/>
      <c r="IFP100" s="338"/>
      <c r="IFQ100" s="338"/>
      <c r="IFR100" s="338"/>
      <c r="IFS100" s="338"/>
      <c r="IFT100" s="338"/>
      <c r="IFU100" s="338"/>
      <c r="IFV100" s="338"/>
      <c r="IFW100" s="338"/>
      <c r="IFX100" s="338"/>
      <c r="IFY100" s="338"/>
      <c r="IFZ100" s="338"/>
      <c r="IGA100" s="338"/>
      <c r="IGB100" s="338"/>
      <c r="IGC100" s="338"/>
      <c r="IGD100" s="338"/>
      <c r="IGE100" s="338"/>
      <c r="IGF100" s="338"/>
      <c r="IGG100" s="338"/>
      <c r="IGH100" s="338"/>
      <c r="IGI100" s="338"/>
      <c r="IGJ100" s="338"/>
      <c r="IGK100" s="338"/>
      <c r="IGL100" s="338"/>
      <c r="IGM100" s="338"/>
      <c r="IGN100" s="338"/>
      <c r="IGO100" s="338"/>
      <c r="IGP100" s="338"/>
      <c r="IGQ100" s="338"/>
      <c r="IGR100" s="338"/>
      <c r="IGS100" s="338"/>
      <c r="IGT100" s="338"/>
      <c r="IGU100" s="338"/>
      <c r="IGV100" s="338"/>
      <c r="IGW100" s="338"/>
      <c r="IGX100" s="338"/>
      <c r="IGY100" s="338"/>
      <c r="IGZ100" s="338"/>
      <c r="IHA100" s="338"/>
      <c r="IHB100" s="338"/>
      <c r="IHC100" s="338"/>
      <c r="IHD100" s="338"/>
      <c r="IHE100" s="338"/>
      <c r="IHF100" s="338"/>
      <c r="IHG100" s="338"/>
      <c r="IHH100" s="338"/>
      <c r="IHI100" s="338"/>
      <c r="IHJ100" s="338"/>
      <c r="IHK100" s="338"/>
      <c r="IHL100" s="338"/>
      <c r="IHM100" s="338"/>
      <c r="IHN100" s="338"/>
      <c r="IHO100" s="338"/>
      <c r="IHP100" s="338"/>
      <c r="IHQ100" s="338"/>
      <c r="IHR100" s="338"/>
      <c r="IHS100" s="338"/>
      <c r="IHT100" s="338"/>
      <c r="IHU100" s="338"/>
      <c r="IHV100" s="338"/>
      <c r="IHW100" s="338"/>
      <c r="IHX100" s="338"/>
      <c r="IHY100" s="338"/>
      <c r="IHZ100" s="338"/>
      <c r="IIA100" s="338"/>
      <c r="IIB100" s="338"/>
      <c r="IIC100" s="338"/>
      <c r="IID100" s="338"/>
      <c r="IIE100" s="338"/>
      <c r="IIF100" s="338"/>
      <c r="IIG100" s="338"/>
      <c r="IIH100" s="338"/>
      <c r="III100" s="338"/>
      <c r="IIJ100" s="338"/>
      <c r="IIK100" s="338"/>
      <c r="IIL100" s="338"/>
      <c r="IIM100" s="338"/>
      <c r="IIN100" s="338"/>
      <c r="IIO100" s="338"/>
      <c r="IIP100" s="338"/>
      <c r="IIQ100" s="338"/>
      <c r="IIR100" s="338"/>
      <c r="IIS100" s="338"/>
      <c r="IIT100" s="338"/>
      <c r="IIU100" s="338"/>
      <c r="IIV100" s="338"/>
      <c r="IIW100" s="338"/>
      <c r="IIX100" s="338"/>
      <c r="IIY100" s="338"/>
      <c r="IIZ100" s="338"/>
      <c r="IJA100" s="338"/>
      <c r="IJB100" s="338"/>
      <c r="IJC100" s="338"/>
      <c r="IJD100" s="338"/>
      <c r="IJE100" s="338"/>
      <c r="IJF100" s="338"/>
      <c r="IJG100" s="338"/>
      <c r="IJH100" s="338"/>
      <c r="IJI100" s="338"/>
      <c r="IJJ100" s="338"/>
      <c r="IJK100" s="338"/>
      <c r="IJL100" s="338"/>
      <c r="IJM100" s="338"/>
      <c r="IJN100" s="338"/>
      <c r="IJO100" s="338"/>
      <c r="IJP100" s="338"/>
      <c r="IJQ100" s="338"/>
      <c r="IJR100" s="338"/>
      <c r="IJS100" s="338"/>
      <c r="IJT100" s="338"/>
      <c r="IJU100" s="338"/>
      <c r="IJV100" s="338"/>
      <c r="IJW100" s="338"/>
      <c r="IJX100" s="338"/>
      <c r="IJY100" s="338"/>
      <c r="IJZ100" s="338"/>
      <c r="IKA100" s="338"/>
      <c r="IKB100" s="338"/>
      <c r="IKC100" s="338"/>
      <c r="IKD100" s="338"/>
      <c r="IKE100" s="338"/>
      <c r="IKF100" s="338"/>
      <c r="IKG100" s="338"/>
      <c r="IKH100" s="338"/>
      <c r="IKI100" s="338"/>
      <c r="IKJ100" s="338"/>
      <c r="IKK100" s="338"/>
      <c r="IKL100" s="338"/>
      <c r="IKM100" s="338"/>
      <c r="IKN100" s="338"/>
      <c r="IKO100" s="338"/>
      <c r="IKP100" s="338"/>
      <c r="IKQ100" s="338"/>
      <c r="IKR100" s="338"/>
      <c r="IKS100" s="338"/>
      <c r="IKT100" s="338"/>
      <c r="IKU100" s="338"/>
      <c r="IKV100" s="338"/>
      <c r="IKW100" s="338"/>
      <c r="IKX100" s="338"/>
      <c r="IKY100" s="338"/>
      <c r="IKZ100" s="338"/>
      <c r="ILA100" s="338"/>
      <c r="ILB100" s="338"/>
      <c r="ILC100" s="338"/>
      <c r="ILD100" s="338"/>
      <c r="ILE100" s="338"/>
      <c r="ILF100" s="338"/>
      <c r="ILG100" s="338"/>
      <c r="ILH100" s="338"/>
      <c r="ILI100" s="338"/>
      <c r="ILJ100" s="338"/>
      <c r="ILK100" s="338"/>
      <c r="ILL100" s="338"/>
      <c r="ILM100" s="338"/>
      <c r="ILN100" s="338"/>
      <c r="ILO100" s="338"/>
      <c r="ILP100" s="338"/>
      <c r="ILQ100" s="338"/>
      <c r="ILR100" s="338"/>
      <c r="ILS100" s="338"/>
      <c r="ILT100" s="338"/>
      <c r="ILU100" s="338"/>
      <c r="ILV100" s="338"/>
      <c r="ILW100" s="338"/>
      <c r="ILX100" s="338"/>
      <c r="ILY100" s="338"/>
      <c r="ILZ100" s="338"/>
      <c r="IMA100" s="338"/>
      <c r="IMB100" s="338"/>
      <c r="IMC100" s="338"/>
      <c r="IMD100" s="338"/>
      <c r="IME100" s="338"/>
      <c r="IMF100" s="338"/>
      <c r="IMG100" s="338"/>
      <c r="IMH100" s="338"/>
      <c r="IMI100" s="338"/>
      <c r="IMJ100" s="338"/>
      <c r="IMK100" s="338"/>
      <c r="IML100" s="338"/>
      <c r="IMM100" s="338"/>
      <c r="IMN100" s="338"/>
      <c r="IMO100" s="338"/>
      <c r="IMP100" s="338"/>
      <c r="IMQ100" s="338"/>
      <c r="IMR100" s="338"/>
      <c r="IMS100" s="338"/>
      <c r="IMT100" s="338"/>
      <c r="IMU100" s="338"/>
      <c r="IMV100" s="338"/>
      <c r="IMW100" s="338"/>
      <c r="IMX100" s="338"/>
      <c r="IMY100" s="338"/>
      <c r="IMZ100" s="338"/>
      <c r="INA100" s="338"/>
      <c r="INB100" s="338"/>
      <c r="INC100" s="338"/>
      <c r="IND100" s="338"/>
      <c r="INE100" s="338"/>
      <c r="INF100" s="338"/>
      <c r="ING100" s="338"/>
      <c r="INH100" s="338"/>
      <c r="INI100" s="338"/>
      <c r="INJ100" s="338"/>
      <c r="INK100" s="338"/>
      <c r="INL100" s="338"/>
      <c r="INM100" s="338"/>
      <c r="INN100" s="338"/>
      <c r="INO100" s="338"/>
      <c r="INP100" s="338"/>
      <c r="INQ100" s="338"/>
      <c r="INR100" s="338"/>
      <c r="INS100" s="338"/>
      <c r="INT100" s="338"/>
      <c r="INU100" s="338"/>
      <c r="INV100" s="338"/>
      <c r="INW100" s="338"/>
      <c r="INX100" s="338"/>
      <c r="INY100" s="338"/>
      <c r="INZ100" s="338"/>
      <c r="IOA100" s="338"/>
      <c r="IOB100" s="338"/>
      <c r="IOC100" s="338"/>
      <c r="IOD100" s="338"/>
      <c r="IOE100" s="338"/>
      <c r="IOF100" s="338"/>
      <c r="IOG100" s="338"/>
      <c r="IOH100" s="338"/>
      <c r="IOI100" s="338"/>
      <c r="IOJ100" s="338"/>
      <c r="IOK100" s="338"/>
      <c r="IOL100" s="338"/>
      <c r="IOM100" s="338"/>
      <c r="ION100" s="338"/>
      <c r="IOO100" s="338"/>
      <c r="IOP100" s="338"/>
      <c r="IOQ100" s="338"/>
      <c r="IOR100" s="338"/>
      <c r="IOS100" s="338"/>
      <c r="IOT100" s="338"/>
      <c r="IOU100" s="338"/>
      <c r="IOV100" s="338"/>
      <c r="IOW100" s="338"/>
      <c r="IOX100" s="338"/>
      <c r="IOY100" s="338"/>
      <c r="IOZ100" s="338"/>
      <c r="IPA100" s="338"/>
      <c r="IPB100" s="338"/>
      <c r="IPC100" s="338"/>
      <c r="IPD100" s="338"/>
      <c r="IPE100" s="338"/>
      <c r="IPF100" s="338"/>
      <c r="IPG100" s="338"/>
      <c r="IPH100" s="338"/>
      <c r="IPI100" s="338"/>
      <c r="IPJ100" s="338"/>
      <c r="IPK100" s="338"/>
      <c r="IPL100" s="338"/>
      <c r="IPM100" s="338"/>
      <c r="IPN100" s="338"/>
      <c r="IPO100" s="338"/>
      <c r="IPP100" s="338"/>
      <c r="IPQ100" s="338"/>
      <c r="IPR100" s="338"/>
      <c r="IPS100" s="338"/>
      <c r="IPT100" s="338"/>
      <c r="IPU100" s="338"/>
      <c r="IPV100" s="338"/>
      <c r="IPW100" s="338"/>
      <c r="IPX100" s="338"/>
      <c r="IPY100" s="338"/>
      <c r="IPZ100" s="338"/>
      <c r="IQA100" s="338"/>
      <c r="IQB100" s="338"/>
      <c r="IQC100" s="338"/>
      <c r="IQD100" s="338"/>
      <c r="IQE100" s="338"/>
      <c r="IQF100" s="338"/>
      <c r="IQG100" s="338"/>
      <c r="IQH100" s="338"/>
      <c r="IQI100" s="338"/>
      <c r="IQJ100" s="338"/>
      <c r="IQK100" s="338"/>
      <c r="IQL100" s="338"/>
      <c r="IQM100" s="338"/>
      <c r="IQN100" s="338"/>
      <c r="IQO100" s="338"/>
      <c r="IQP100" s="338"/>
      <c r="IQQ100" s="338"/>
      <c r="IQR100" s="338"/>
      <c r="IQS100" s="338"/>
      <c r="IQT100" s="338"/>
      <c r="IQU100" s="338"/>
      <c r="IQV100" s="338"/>
      <c r="IQW100" s="338"/>
      <c r="IQX100" s="338"/>
      <c r="IQY100" s="338"/>
      <c r="IQZ100" s="338"/>
      <c r="IRA100" s="338"/>
      <c r="IRB100" s="338"/>
      <c r="IRC100" s="338"/>
      <c r="IRD100" s="338"/>
      <c r="IRE100" s="338"/>
      <c r="IRF100" s="338"/>
      <c r="IRG100" s="338"/>
      <c r="IRH100" s="338"/>
      <c r="IRI100" s="338"/>
      <c r="IRJ100" s="338"/>
      <c r="IRK100" s="338"/>
      <c r="IRL100" s="338"/>
      <c r="IRM100" s="338"/>
      <c r="IRN100" s="338"/>
      <c r="IRO100" s="338"/>
      <c r="IRP100" s="338"/>
      <c r="IRQ100" s="338"/>
      <c r="IRR100" s="338"/>
      <c r="IRS100" s="338"/>
      <c r="IRT100" s="338"/>
      <c r="IRU100" s="338"/>
      <c r="IRV100" s="338"/>
      <c r="IRW100" s="338"/>
      <c r="IRX100" s="338"/>
      <c r="IRY100" s="338"/>
      <c r="IRZ100" s="338"/>
      <c r="ISA100" s="338"/>
      <c r="ISB100" s="338"/>
      <c r="ISC100" s="338"/>
      <c r="ISD100" s="338"/>
      <c r="ISE100" s="338"/>
      <c r="ISF100" s="338"/>
      <c r="ISG100" s="338"/>
      <c r="ISH100" s="338"/>
      <c r="ISI100" s="338"/>
      <c r="ISJ100" s="338"/>
      <c r="ISK100" s="338"/>
      <c r="ISL100" s="338"/>
      <c r="ISM100" s="338"/>
      <c r="ISN100" s="338"/>
      <c r="ISO100" s="338"/>
      <c r="ISP100" s="338"/>
      <c r="ISQ100" s="338"/>
      <c r="ISR100" s="338"/>
      <c r="ISS100" s="338"/>
      <c r="IST100" s="338"/>
      <c r="ISU100" s="338"/>
      <c r="ISV100" s="338"/>
      <c r="ISW100" s="338"/>
      <c r="ISX100" s="338"/>
      <c r="ISY100" s="338"/>
      <c r="ISZ100" s="338"/>
      <c r="ITA100" s="338"/>
      <c r="ITB100" s="338"/>
      <c r="ITC100" s="338"/>
      <c r="ITD100" s="338"/>
      <c r="ITE100" s="338"/>
      <c r="ITF100" s="338"/>
      <c r="ITG100" s="338"/>
      <c r="ITH100" s="338"/>
      <c r="ITI100" s="338"/>
      <c r="ITJ100" s="338"/>
      <c r="ITK100" s="338"/>
      <c r="ITL100" s="338"/>
      <c r="ITM100" s="338"/>
      <c r="ITN100" s="338"/>
      <c r="ITO100" s="338"/>
      <c r="ITP100" s="338"/>
      <c r="ITQ100" s="338"/>
      <c r="ITR100" s="338"/>
      <c r="ITS100" s="338"/>
      <c r="ITT100" s="338"/>
      <c r="ITU100" s="338"/>
      <c r="ITV100" s="338"/>
      <c r="ITW100" s="338"/>
      <c r="ITX100" s="338"/>
      <c r="ITY100" s="338"/>
      <c r="ITZ100" s="338"/>
      <c r="IUA100" s="338"/>
      <c r="IUB100" s="338"/>
      <c r="IUC100" s="338"/>
      <c r="IUD100" s="338"/>
      <c r="IUE100" s="338"/>
      <c r="IUF100" s="338"/>
      <c r="IUG100" s="338"/>
      <c r="IUH100" s="338"/>
      <c r="IUI100" s="338"/>
      <c r="IUJ100" s="338"/>
      <c r="IUK100" s="338"/>
      <c r="IUL100" s="338"/>
      <c r="IUM100" s="338"/>
      <c r="IUN100" s="338"/>
      <c r="IUO100" s="338"/>
      <c r="IUP100" s="338"/>
      <c r="IUQ100" s="338"/>
      <c r="IUR100" s="338"/>
      <c r="IUS100" s="338"/>
      <c r="IUT100" s="338"/>
      <c r="IUU100" s="338"/>
      <c r="IUV100" s="338"/>
      <c r="IUW100" s="338"/>
      <c r="IUX100" s="338"/>
      <c r="IUY100" s="338"/>
      <c r="IUZ100" s="338"/>
      <c r="IVA100" s="338"/>
      <c r="IVB100" s="338"/>
      <c r="IVC100" s="338"/>
      <c r="IVD100" s="338"/>
      <c r="IVE100" s="338"/>
      <c r="IVF100" s="338"/>
      <c r="IVG100" s="338"/>
      <c r="IVH100" s="338"/>
      <c r="IVI100" s="338"/>
      <c r="IVJ100" s="338"/>
      <c r="IVK100" s="338"/>
      <c r="IVL100" s="338"/>
      <c r="IVM100" s="338"/>
      <c r="IVN100" s="338"/>
      <c r="IVO100" s="338"/>
      <c r="IVP100" s="338"/>
      <c r="IVQ100" s="338"/>
      <c r="IVR100" s="338"/>
      <c r="IVS100" s="338"/>
      <c r="IVT100" s="338"/>
      <c r="IVU100" s="338"/>
      <c r="IVV100" s="338"/>
      <c r="IVW100" s="338"/>
      <c r="IVX100" s="338"/>
      <c r="IVY100" s="338"/>
      <c r="IVZ100" s="338"/>
      <c r="IWA100" s="338"/>
      <c r="IWB100" s="338"/>
      <c r="IWC100" s="338"/>
      <c r="IWD100" s="338"/>
      <c r="IWE100" s="338"/>
      <c r="IWF100" s="338"/>
      <c r="IWG100" s="338"/>
      <c r="IWH100" s="338"/>
      <c r="IWI100" s="338"/>
      <c r="IWJ100" s="338"/>
      <c r="IWK100" s="338"/>
      <c r="IWL100" s="338"/>
      <c r="IWM100" s="338"/>
      <c r="IWN100" s="338"/>
      <c r="IWO100" s="338"/>
      <c r="IWP100" s="338"/>
      <c r="IWQ100" s="338"/>
      <c r="IWR100" s="338"/>
      <c r="IWS100" s="338"/>
      <c r="IWT100" s="338"/>
      <c r="IWU100" s="338"/>
      <c r="IWV100" s="338"/>
      <c r="IWW100" s="338"/>
      <c r="IWX100" s="338"/>
      <c r="IWY100" s="338"/>
      <c r="IWZ100" s="338"/>
      <c r="IXA100" s="338"/>
      <c r="IXB100" s="338"/>
      <c r="IXC100" s="338"/>
      <c r="IXD100" s="338"/>
      <c r="IXE100" s="338"/>
      <c r="IXF100" s="338"/>
      <c r="IXG100" s="338"/>
      <c r="IXH100" s="338"/>
      <c r="IXI100" s="338"/>
      <c r="IXJ100" s="338"/>
      <c r="IXK100" s="338"/>
      <c r="IXL100" s="338"/>
      <c r="IXM100" s="338"/>
      <c r="IXN100" s="338"/>
      <c r="IXO100" s="338"/>
      <c r="IXP100" s="338"/>
      <c r="IXQ100" s="338"/>
      <c r="IXR100" s="338"/>
      <c r="IXS100" s="338"/>
      <c r="IXT100" s="338"/>
      <c r="IXU100" s="338"/>
      <c r="IXV100" s="338"/>
      <c r="IXW100" s="338"/>
      <c r="IXX100" s="338"/>
      <c r="IXY100" s="338"/>
      <c r="IXZ100" s="338"/>
      <c r="IYA100" s="338"/>
      <c r="IYB100" s="338"/>
      <c r="IYC100" s="338"/>
      <c r="IYD100" s="338"/>
      <c r="IYE100" s="338"/>
      <c r="IYF100" s="338"/>
      <c r="IYG100" s="338"/>
      <c r="IYH100" s="338"/>
      <c r="IYI100" s="338"/>
      <c r="IYJ100" s="338"/>
      <c r="IYK100" s="338"/>
      <c r="IYL100" s="338"/>
      <c r="IYM100" s="338"/>
      <c r="IYN100" s="338"/>
      <c r="IYO100" s="338"/>
      <c r="IYP100" s="338"/>
      <c r="IYQ100" s="338"/>
      <c r="IYR100" s="338"/>
      <c r="IYS100" s="338"/>
      <c r="IYT100" s="338"/>
      <c r="IYU100" s="338"/>
      <c r="IYV100" s="338"/>
      <c r="IYW100" s="338"/>
      <c r="IYX100" s="338"/>
      <c r="IYY100" s="338"/>
      <c r="IYZ100" s="338"/>
      <c r="IZA100" s="338"/>
      <c r="IZB100" s="338"/>
      <c r="IZC100" s="338"/>
      <c r="IZD100" s="338"/>
      <c r="IZE100" s="338"/>
      <c r="IZF100" s="338"/>
      <c r="IZG100" s="338"/>
      <c r="IZH100" s="338"/>
      <c r="IZI100" s="338"/>
      <c r="IZJ100" s="338"/>
      <c r="IZK100" s="338"/>
      <c r="IZL100" s="338"/>
      <c r="IZM100" s="338"/>
      <c r="IZN100" s="338"/>
      <c r="IZO100" s="338"/>
      <c r="IZP100" s="338"/>
      <c r="IZQ100" s="338"/>
      <c r="IZR100" s="338"/>
      <c r="IZS100" s="338"/>
      <c r="IZT100" s="338"/>
      <c r="IZU100" s="338"/>
      <c r="IZV100" s="338"/>
      <c r="IZW100" s="338"/>
      <c r="IZX100" s="338"/>
      <c r="IZY100" s="338"/>
      <c r="IZZ100" s="338"/>
      <c r="JAA100" s="338"/>
      <c r="JAB100" s="338"/>
      <c r="JAC100" s="338"/>
      <c r="JAD100" s="338"/>
      <c r="JAE100" s="338"/>
      <c r="JAF100" s="338"/>
      <c r="JAG100" s="338"/>
      <c r="JAH100" s="338"/>
      <c r="JAI100" s="338"/>
      <c r="JAJ100" s="338"/>
      <c r="JAK100" s="338"/>
      <c r="JAL100" s="338"/>
      <c r="JAM100" s="338"/>
      <c r="JAN100" s="338"/>
      <c r="JAO100" s="338"/>
      <c r="JAP100" s="338"/>
      <c r="JAQ100" s="338"/>
      <c r="JAR100" s="338"/>
      <c r="JAS100" s="338"/>
      <c r="JAT100" s="338"/>
      <c r="JAU100" s="338"/>
      <c r="JAV100" s="338"/>
      <c r="JAW100" s="338"/>
      <c r="JAX100" s="338"/>
      <c r="JAY100" s="338"/>
      <c r="JAZ100" s="338"/>
      <c r="JBA100" s="338"/>
      <c r="JBB100" s="338"/>
      <c r="JBC100" s="338"/>
      <c r="JBD100" s="338"/>
      <c r="JBE100" s="338"/>
      <c r="JBF100" s="338"/>
      <c r="JBG100" s="338"/>
      <c r="JBH100" s="338"/>
      <c r="JBI100" s="338"/>
      <c r="JBJ100" s="338"/>
      <c r="JBK100" s="338"/>
      <c r="JBL100" s="338"/>
      <c r="JBM100" s="338"/>
      <c r="JBN100" s="338"/>
      <c r="JBO100" s="338"/>
      <c r="JBP100" s="338"/>
      <c r="JBQ100" s="338"/>
      <c r="JBR100" s="338"/>
      <c r="JBS100" s="338"/>
      <c r="JBT100" s="338"/>
      <c r="JBU100" s="338"/>
      <c r="JBV100" s="338"/>
      <c r="JBW100" s="338"/>
      <c r="JBX100" s="338"/>
      <c r="JBY100" s="338"/>
      <c r="JBZ100" s="338"/>
      <c r="JCA100" s="338"/>
      <c r="JCB100" s="338"/>
      <c r="JCC100" s="338"/>
      <c r="JCD100" s="338"/>
      <c r="JCE100" s="338"/>
      <c r="JCF100" s="338"/>
      <c r="JCG100" s="338"/>
      <c r="JCH100" s="338"/>
      <c r="JCI100" s="338"/>
      <c r="JCJ100" s="338"/>
      <c r="JCK100" s="338"/>
      <c r="JCL100" s="338"/>
      <c r="JCM100" s="338"/>
      <c r="JCN100" s="338"/>
      <c r="JCO100" s="338"/>
      <c r="JCP100" s="338"/>
      <c r="JCQ100" s="338"/>
      <c r="JCR100" s="338"/>
      <c r="JCS100" s="338"/>
      <c r="JCT100" s="338"/>
      <c r="JCU100" s="338"/>
      <c r="JCV100" s="338"/>
      <c r="JCW100" s="338"/>
      <c r="JCX100" s="338"/>
      <c r="JCY100" s="338"/>
      <c r="JCZ100" s="338"/>
      <c r="JDA100" s="338"/>
      <c r="JDB100" s="338"/>
      <c r="JDC100" s="338"/>
      <c r="JDD100" s="338"/>
      <c r="JDE100" s="338"/>
      <c r="JDF100" s="338"/>
      <c r="JDG100" s="338"/>
      <c r="JDH100" s="338"/>
      <c r="JDI100" s="338"/>
      <c r="JDJ100" s="338"/>
      <c r="JDK100" s="338"/>
      <c r="JDL100" s="338"/>
      <c r="JDM100" s="338"/>
      <c r="JDN100" s="338"/>
      <c r="JDO100" s="338"/>
      <c r="JDP100" s="338"/>
      <c r="JDQ100" s="338"/>
      <c r="JDR100" s="338"/>
      <c r="JDS100" s="338"/>
      <c r="JDT100" s="338"/>
      <c r="JDU100" s="338"/>
      <c r="JDV100" s="338"/>
      <c r="JDW100" s="338"/>
      <c r="JDX100" s="338"/>
      <c r="JDY100" s="338"/>
      <c r="JDZ100" s="338"/>
      <c r="JEA100" s="338"/>
      <c r="JEB100" s="338"/>
      <c r="JEC100" s="338"/>
      <c r="JED100" s="338"/>
      <c r="JEE100" s="338"/>
      <c r="JEF100" s="338"/>
      <c r="JEG100" s="338"/>
      <c r="JEH100" s="338"/>
      <c r="JEI100" s="338"/>
      <c r="JEJ100" s="338"/>
      <c r="JEK100" s="338"/>
      <c r="JEL100" s="338"/>
      <c r="JEM100" s="338"/>
      <c r="JEN100" s="338"/>
      <c r="JEO100" s="338"/>
      <c r="JEP100" s="338"/>
      <c r="JEQ100" s="338"/>
      <c r="JER100" s="338"/>
      <c r="JES100" s="338"/>
      <c r="JET100" s="338"/>
      <c r="JEU100" s="338"/>
      <c r="JEV100" s="338"/>
      <c r="JEW100" s="338"/>
      <c r="JEX100" s="338"/>
      <c r="JEY100" s="338"/>
      <c r="JEZ100" s="338"/>
      <c r="JFA100" s="338"/>
      <c r="JFB100" s="338"/>
      <c r="JFC100" s="338"/>
      <c r="JFD100" s="338"/>
      <c r="JFE100" s="338"/>
      <c r="JFF100" s="338"/>
      <c r="JFG100" s="338"/>
      <c r="JFH100" s="338"/>
      <c r="JFI100" s="338"/>
      <c r="JFJ100" s="338"/>
      <c r="JFK100" s="338"/>
      <c r="JFL100" s="338"/>
      <c r="JFM100" s="338"/>
      <c r="JFN100" s="338"/>
      <c r="JFO100" s="338"/>
      <c r="JFP100" s="338"/>
      <c r="JFQ100" s="338"/>
      <c r="JFR100" s="338"/>
      <c r="JFS100" s="338"/>
      <c r="JFT100" s="338"/>
      <c r="JFU100" s="338"/>
      <c r="JFV100" s="338"/>
      <c r="JFW100" s="338"/>
      <c r="JFX100" s="338"/>
      <c r="JFY100" s="338"/>
      <c r="JFZ100" s="338"/>
      <c r="JGA100" s="338"/>
      <c r="JGB100" s="338"/>
      <c r="JGC100" s="338"/>
      <c r="JGD100" s="338"/>
      <c r="JGE100" s="338"/>
      <c r="JGF100" s="338"/>
      <c r="JGG100" s="338"/>
      <c r="JGH100" s="338"/>
      <c r="JGI100" s="338"/>
      <c r="JGJ100" s="338"/>
      <c r="JGK100" s="338"/>
      <c r="JGL100" s="338"/>
      <c r="JGM100" s="338"/>
      <c r="JGN100" s="338"/>
      <c r="JGO100" s="338"/>
      <c r="JGP100" s="338"/>
      <c r="JGQ100" s="338"/>
      <c r="JGR100" s="338"/>
      <c r="JGS100" s="338"/>
      <c r="JGT100" s="338"/>
      <c r="JGU100" s="338"/>
      <c r="JGV100" s="338"/>
      <c r="JGW100" s="338"/>
      <c r="JGX100" s="338"/>
      <c r="JGY100" s="338"/>
      <c r="JGZ100" s="338"/>
      <c r="JHA100" s="338"/>
      <c r="JHB100" s="338"/>
      <c r="JHC100" s="338"/>
      <c r="JHD100" s="338"/>
      <c r="JHE100" s="338"/>
      <c r="JHF100" s="338"/>
      <c r="JHG100" s="338"/>
      <c r="JHH100" s="338"/>
      <c r="JHI100" s="338"/>
      <c r="JHJ100" s="338"/>
      <c r="JHK100" s="338"/>
      <c r="JHL100" s="338"/>
      <c r="JHM100" s="338"/>
      <c r="JHN100" s="338"/>
      <c r="JHO100" s="338"/>
      <c r="JHP100" s="338"/>
      <c r="JHQ100" s="338"/>
      <c r="JHR100" s="338"/>
      <c r="JHS100" s="338"/>
      <c r="JHT100" s="338"/>
      <c r="JHU100" s="338"/>
      <c r="JHV100" s="338"/>
      <c r="JHW100" s="338"/>
      <c r="JHX100" s="338"/>
      <c r="JHY100" s="338"/>
      <c r="JHZ100" s="338"/>
      <c r="JIA100" s="338"/>
      <c r="JIB100" s="338"/>
      <c r="JIC100" s="338"/>
      <c r="JID100" s="338"/>
      <c r="JIE100" s="338"/>
      <c r="JIF100" s="338"/>
      <c r="JIG100" s="338"/>
      <c r="JIH100" s="338"/>
      <c r="JII100" s="338"/>
      <c r="JIJ100" s="338"/>
      <c r="JIK100" s="338"/>
      <c r="JIL100" s="338"/>
      <c r="JIM100" s="338"/>
      <c r="JIN100" s="338"/>
      <c r="JIO100" s="338"/>
      <c r="JIP100" s="338"/>
      <c r="JIQ100" s="338"/>
      <c r="JIR100" s="338"/>
      <c r="JIS100" s="338"/>
      <c r="JIT100" s="338"/>
      <c r="JIU100" s="338"/>
      <c r="JIV100" s="338"/>
      <c r="JIW100" s="338"/>
      <c r="JIX100" s="338"/>
      <c r="JIY100" s="338"/>
      <c r="JIZ100" s="338"/>
      <c r="JJA100" s="338"/>
      <c r="JJB100" s="338"/>
      <c r="JJC100" s="338"/>
      <c r="JJD100" s="338"/>
      <c r="JJE100" s="338"/>
      <c r="JJF100" s="338"/>
      <c r="JJG100" s="338"/>
      <c r="JJH100" s="338"/>
      <c r="JJI100" s="338"/>
      <c r="JJJ100" s="338"/>
      <c r="JJK100" s="338"/>
      <c r="JJL100" s="338"/>
      <c r="JJM100" s="338"/>
      <c r="JJN100" s="338"/>
      <c r="JJO100" s="338"/>
      <c r="JJP100" s="338"/>
      <c r="JJQ100" s="338"/>
      <c r="JJR100" s="338"/>
      <c r="JJS100" s="338"/>
      <c r="JJT100" s="338"/>
      <c r="JJU100" s="338"/>
      <c r="JJV100" s="338"/>
      <c r="JJW100" s="338"/>
      <c r="JJX100" s="338"/>
      <c r="JJY100" s="338"/>
      <c r="JJZ100" s="338"/>
      <c r="JKA100" s="338"/>
      <c r="JKB100" s="338"/>
      <c r="JKC100" s="338"/>
      <c r="JKD100" s="338"/>
      <c r="JKE100" s="338"/>
      <c r="JKF100" s="338"/>
      <c r="JKG100" s="338"/>
      <c r="JKH100" s="338"/>
      <c r="JKI100" s="338"/>
      <c r="JKJ100" s="338"/>
      <c r="JKK100" s="338"/>
      <c r="JKL100" s="338"/>
      <c r="JKM100" s="338"/>
      <c r="JKN100" s="338"/>
      <c r="JKO100" s="338"/>
      <c r="JKP100" s="338"/>
      <c r="JKQ100" s="338"/>
      <c r="JKR100" s="338"/>
      <c r="JKS100" s="338"/>
      <c r="JKT100" s="338"/>
      <c r="JKU100" s="338"/>
      <c r="JKV100" s="338"/>
      <c r="JKW100" s="338"/>
      <c r="JKX100" s="338"/>
      <c r="JKY100" s="338"/>
      <c r="JKZ100" s="338"/>
      <c r="JLA100" s="338"/>
      <c r="JLB100" s="338"/>
      <c r="JLC100" s="338"/>
      <c r="JLD100" s="338"/>
      <c r="JLE100" s="338"/>
      <c r="JLF100" s="338"/>
      <c r="JLG100" s="338"/>
      <c r="JLH100" s="338"/>
      <c r="JLI100" s="338"/>
      <c r="JLJ100" s="338"/>
      <c r="JLK100" s="338"/>
      <c r="JLL100" s="338"/>
      <c r="JLM100" s="338"/>
      <c r="JLN100" s="338"/>
      <c r="JLO100" s="338"/>
      <c r="JLP100" s="338"/>
      <c r="JLQ100" s="338"/>
      <c r="JLR100" s="338"/>
      <c r="JLS100" s="338"/>
      <c r="JLT100" s="338"/>
      <c r="JLU100" s="338"/>
      <c r="JLV100" s="338"/>
      <c r="JLW100" s="338"/>
      <c r="JLX100" s="338"/>
      <c r="JLY100" s="338"/>
      <c r="JLZ100" s="338"/>
      <c r="JMA100" s="338"/>
      <c r="JMB100" s="338"/>
      <c r="JMC100" s="338"/>
      <c r="JMD100" s="338"/>
      <c r="JME100" s="338"/>
      <c r="JMF100" s="338"/>
      <c r="JMG100" s="338"/>
      <c r="JMH100" s="338"/>
      <c r="JMI100" s="338"/>
      <c r="JMJ100" s="338"/>
      <c r="JMK100" s="338"/>
      <c r="JML100" s="338"/>
      <c r="JMM100" s="338"/>
      <c r="JMN100" s="338"/>
      <c r="JMO100" s="338"/>
      <c r="JMP100" s="338"/>
      <c r="JMQ100" s="338"/>
      <c r="JMR100" s="338"/>
      <c r="JMS100" s="338"/>
      <c r="JMT100" s="338"/>
      <c r="JMU100" s="338"/>
      <c r="JMV100" s="338"/>
      <c r="JMW100" s="338"/>
      <c r="JMX100" s="338"/>
      <c r="JMY100" s="338"/>
      <c r="JMZ100" s="338"/>
      <c r="JNA100" s="338"/>
      <c r="JNB100" s="338"/>
      <c r="JNC100" s="338"/>
      <c r="JND100" s="338"/>
      <c r="JNE100" s="338"/>
      <c r="JNF100" s="338"/>
      <c r="JNG100" s="338"/>
      <c r="JNH100" s="338"/>
      <c r="JNI100" s="338"/>
      <c r="JNJ100" s="338"/>
      <c r="JNK100" s="338"/>
      <c r="JNL100" s="338"/>
      <c r="JNM100" s="338"/>
      <c r="JNN100" s="338"/>
      <c r="JNO100" s="338"/>
      <c r="JNP100" s="338"/>
      <c r="JNQ100" s="338"/>
      <c r="JNR100" s="338"/>
      <c r="JNS100" s="338"/>
      <c r="JNT100" s="338"/>
      <c r="JNU100" s="338"/>
      <c r="JNV100" s="338"/>
      <c r="JNW100" s="338"/>
      <c r="JNX100" s="338"/>
      <c r="JNY100" s="338"/>
      <c r="JNZ100" s="338"/>
      <c r="JOA100" s="338"/>
      <c r="JOB100" s="338"/>
      <c r="JOC100" s="338"/>
      <c r="JOD100" s="338"/>
      <c r="JOE100" s="338"/>
      <c r="JOF100" s="338"/>
      <c r="JOG100" s="338"/>
      <c r="JOH100" s="338"/>
      <c r="JOI100" s="338"/>
      <c r="JOJ100" s="338"/>
      <c r="JOK100" s="338"/>
      <c r="JOL100" s="338"/>
      <c r="JOM100" s="338"/>
      <c r="JON100" s="338"/>
      <c r="JOO100" s="338"/>
      <c r="JOP100" s="338"/>
      <c r="JOQ100" s="338"/>
      <c r="JOR100" s="338"/>
      <c r="JOS100" s="338"/>
      <c r="JOT100" s="338"/>
      <c r="JOU100" s="338"/>
      <c r="JOV100" s="338"/>
      <c r="JOW100" s="338"/>
      <c r="JOX100" s="338"/>
      <c r="JOY100" s="338"/>
      <c r="JOZ100" s="338"/>
      <c r="JPA100" s="338"/>
      <c r="JPB100" s="338"/>
      <c r="JPC100" s="338"/>
      <c r="JPD100" s="338"/>
      <c r="JPE100" s="338"/>
      <c r="JPF100" s="338"/>
      <c r="JPG100" s="338"/>
      <c r="JPH100" s="338"/>
      <c r="JPI100" s="338"/>
      <c r="JPJ100" s="338"/>
      <c r="JPK100" s="338"/>
      <c r="JPL100" s="338"/>
      <c r="JPM100" s="338"/>
      <c r="JPN100" s="338"/>
      <c r="JPO100" s="338"/>
      <c r="JPP100" s="338"/>
      <c r="JPQ100" s="338"/>
      <c r="JPR100" s="338"/>
      <c r="JPS100" s="338"/>
      <c r="JPT100" s="338"/>
      <c r="JPU100" s="338"/>
      <c r="JPV100" s="338"/>
      <c r="JPW100" s="338"/>
      <c r="JPX100" s="338"/>
      <c r="JPY100" s="338"/>
      <c r="JPZ100" s="338"/>
      <c r="JQA100" s="338"/>
      <c r="JQB100" s="338"/>
      <c r="JQC100" s="338"/>
      <c r="JQD100" s="338"/>
      <c r="JQE100" s="338"/>
      <c r="JQF100" s="338"/>
      <c r="JQG100" s="338"/>
      <c r="JQH100" s="338"/>
      <c r="JQI100" s="338"/>
      <c r="JQJ100" s="338"/>
      <c r="JQK100" s="338"/>
      <c r="JQL100" s="338"/>
      <c r="JQM100" s="338"/>
      <c r="JQN100" s="338"/>
      <c r="JQO100" s="338"/>
      <c r="JQP100" s="338"/>
      <c r="JQQ100" s="338"/>
      <c r="JQR100" s="338"/>
      <c r="JQS100" s="338"/>
      <c r="JQT100" s="338"/>
      <c r="JQU100" s="338"/>
      <c r="JQV100" s="338"/>
      <c r="JQW100" s="338"/>
      <c r="JQX100" s="338"/>
      <c r="JQY100" s="338"/>
      <c r="JQZ100" s="338"/>
      <c r="JRA100" s="338"/>
      <c r="JRB100" s="338"/>
      <c r="JRC100" s="338"/>
      <c r="JRD100" s="338"/>
      <c r="JRE100" s="338"/>
      <c r="JRF100" s="338"/>
      <c r="JRG100" s="338"/>
      <c r="JRH100" s="338"/>
      <c r="JRI100" s="338"/>
      <c r="JRJ100" s="338"/>
      <c r="JRK100" s="338"/>
      <c r="JRL100" s="338"/>
      <c r="JRM100" s="338"/>
      <c r="JRN100" s="338"/>
      <c r="JRO100" s="338"/>
      <c r="JRP100" s="338"/>
      <c r="JRQ100" s="338"/>
      <c r="JRR100" s="338"/>
      <c r="JRS100" s="338"/>
      <c r="JRT100" s="338"/>
      <c r="JRU100" s="338"/>
      <c r="JRV100" s="338"/>
      <c r="JRW100" s="338"/>
      <c r="JRX100" s="338"/>
      <c r="JRY100" s="338"/>
      <c r="JRZ100" s="338"/>
      <c r="JSA100" s="338"/>
      <c r="JSB100" s="338"/>
      <c r="JSC100" s="338"/>
      <c r="JSD100" s="338"/>
      <c r="JSE100" s="338"/>
      <c r="JSF100" s="338"/>
      <c r="JSG100" s="338"/>
      <c r="JSH100" s="338"/>
      <c r="JSI100" s="338"/>
      <c r="JSJ100" s="338"/>
      <c r="JSK100" s="338"/>
      <c r="JSL100" s="338"/>
      <c r="JSM100" s="338"/>
      <c r="JSN100" s="338"/>
      <c r="JSO100" s="338"/>
      <c r="JSP100" s="338"/>
      <c r="JSQ100" s="338"/>
      <c r="JSR100" s="338"/>
      <c r="JSS100" s="338"/>
      <c r="JST100" s="338"/>
      <c r="JSU100" s="338"/>
      <c r="JSV100" s="338"/>
      <c r="JSW100" s="338"/>
      <c r="JSX100" s="338"/>
      <c r="JSY100" s="338"/>
      <c r="JSZ100" s="338"/>
      <c r="JTA100" s="338"/>
      <c r="JTB100" s="338"/>
      <c r="JTC100" s="338"/>
      <c r="JTD100" s="338"/>
      <c r="JTE100" s="338"/>
      <c r="JTF100" s="338"/>
      <c r="JTG100" s="338"/>
      <c r="JTH100" s="338"/>
      <c r="JTI100" s="338"/>
      <c r="JTJ100" s="338"/>
      <c r="JTK100" s="338"/>
      <c r="JTL100" s="338"/>
      <c r="JTM100" s="338"/>
      <c r="JTN100" s="338"/>
      <c r="JTO100" s="338"/>
      <c r="JTP100" s="338"/>
      <c r="JTQ100" s="338"/>
      <c r="JTR100" s="338"/>
      <c r="JTS100" s="338"/>
      <c r="JTT100" s="338"/>
      <c r="JTU100" s="338"/>
      <c r="JTV100" s="338"/>
      <c r="JTW100" s="338"/>
      <c r="JTX100" s="338"/>
      <c r="JTY100" s="338"/>
      <c r="JTZ100" s="338"/>
      <c r="JUA100" s="338"/>
      <c r="JUB100" s="338"/>
      <c r="JUC100" s="338"/>
      <c r="JUD100" s="338"/>
      <c r="JUE100" s="338"/>
      <c r="JUF100" s="338"/>
      <c r="JUG100" s="338"/>
      <c r="JUH100" s="338"/>
      <c r="JUI100" s="338"/>
      <c r="JUJ100" s="338"/>
      <c r="JUK100" s="338"/>
      <c r="JUL100" s="338"/>
      <c r="JUM100" s="338"/>
      <c r="JUN100" s="338"/>
      <c r="JUO100" s="338"/>
      <c r="JUP100" s="338"/>
      <c r="JUQ100" s="338"/>
      <c r="JUR100" s="338"/>
      <c r="JUS100" s="338"/>
      <c r="JUT100" s="338"/>
      <c r="JUU100" s="338"/>
      <c r="JUV100" s="338"/>
      <c r="JUW100" s="338"/>
      <c r="JUX100" s="338"/>
      <c r="JUY100" s="338"/>
      <c r="JUZ100" s="338"/>
      <c r="JVA100" s="338"/>
      <c r="JVB100" s="338"/>
      <c r="JVC100" s="338"/>
      <c r="JVD100" s="338"/>
      <c r="JVE100" s="338"/>
      <c r="JVF100" s="338"/>
      <c r="JVG100" s="338"/>
      <c r="JVH100" s="338"/>
      <c r="JVI100" s="338"/>
      <c r="JVJ100" s="338"/>
      <c r="JVK100" s="338"/>
      <c r="JVL100" s="338"/>
      <c r="JVM100" s="338"/>
      <c r="JVN100" s="338"/>
      <c r="JVO100" s="338"/>
      <c r="JVP100" s="338"/>
      <c r="JVQ100" s="338"/>
      <c r="JVR100" s="338"/>
      <c r="JVS100" s="338"/>
      <c r="JVT100" s="338"/>
      <c r="JVU100" s="338"/>
      <c r="JVV100" s="338"/>
      <c r="JVW100" s="338"/>
      <c r="JVX100" s="338"/>
      <c r="JVY100" s="338"/>
      <c r="JVZ100" s="338"/>
      <c r="JWA100" s="338"/>
      <c r="JWB100" s="338"/>
      <c r="JWC100" s="338"/>
      <c r="JWD100" s="338"/>
      <c r="JWE100" s="338"/>
      <c r="JWF100" s="338"/>
      <c r="JWG100" s="338"/>
      <c r="JWH100" s="338"/>
      <c r="JWI100" s="338"/>
      <c r="JWJ100" s="338"/>
      <c r="JWK100" s="338"/>
      <c r="JWL100" s="338"/>
      <c r="JWM100" s="338"/>
      <c r="JWN100" s="338"/>
      <c r="JWO100" s="338"/>
      <c r="JWP100" s="338"/>
      <c r="JWQ100" s="338"/>
      <c r="JWR100" s="338"/>
      <c r="JWS100" s="338"/>
      <c r="JWT100" s="338"/>
      <c r="JWU100" s="338"/>
      <c r="JWV100" s="338"/>
      <c r="JWW100" s="338"/>
      <c r="JWX100" s="338"/>
      <c r="JWY100" s="338"/>
      <c r="JWZ100" s="338"/>
      <c r="JXA100" s="338"/>
      <c r="JXB100" s="338"/>
      <c r="JXC100" s="338"/>
      <c r="JXD100" s="338"/>
      <c r="JXE100" s="338"/>
      <c r="JXF100" s="338"/>
      <c r="JXG100" s="338"/>
      <c r="JXH100" s="338"/>
      <c r="JXI100" s="338"/>
      <c r="JXJ100" s="338"/>
      <c r="JXK100" s="338"/>
      <c r="JXL100" s="338"/>
      <c r="JXM100" s="338"/>
      <c r="JXN100" s="338"/>
      <c r="JXO100" s="338"/>
      <c r="JXP100" s="338"/>
      <c r="JXQ100" s="338"/>
      <c r="JXR100" s="338"/>
      <c r="JXS100" s="338"/>
      <c r="JXT100" s="338"/>
      <c r="JXU100" s="338"/>
      <c r="JXV100" s="338"/>
      <c r="JXW100" s="338"/>
      <c r="JXX100" s="338"/>
      <c r="JXY100" s="338"/>
      <c r="JXZ100" s="338"/>
      <c r="JYA100" s="338"/>
      <c r="JYB100" s="338"/>
      <c r="JYC100" s="338"/>
      <c r="JYD100" s="338"/>
      <c r="JYE100" s="338"/>
      <c r="JYF100" s="338"/>
      <c r="JYG100" s="338"/>
      <c r="JYH100" s="338"/>
      <c r="JYI100" s="338"/>
      <c r="JYJ100" s="338"/>
      <c r="JYK100" s="338"/>
      <c r="JYL100" s="338"/>
      <c r="JYM100" s="338"/>
      <c r="JYN100" s="338"/>
      <c r="JYO100" s="338"/>
      <c r="JYP100" s="338"/>
      <c r="JYQ100" s="338"/>
      <c r="JYR100" s="338"/>
      <c r="JYS100" s="338"/>
      <c r="JYT100" s="338"/>
      <c r="JYU100" s="338"/>
      <c r="JYV100" s="338"/>
      <c r="JYW100" s="338"/>
      <c r="JYX100" s="338"/>
      <c r="JYY100" s="338"/>
      <c r="JYZ100" s="338"/>
      <c r="JZA100" s="338"/>
      <c r="JZB100" s="338"/>
      <c r="JZC100" s="338"/>
      <c r="JZD100" s="338"/>
      <c r="JZE100" s="338"/>
      <c r="JZF100" s="338"/>
      <c r="JZG100" s="338"/>
      <c r="JZH100" s="338"/>
      <c r="JZI100" s="338"/>
      <c r="JZJ100" s="338"/>
      <c r="JZK100" s="338"/>
      <c r="JZL100" s="338"/>
      <c r="JZM100" s="338"/>
      <c r="JZN100" s="338"/>
      <c r="JZO100" s="338"/>
      <c r="JZP100" s="338"/>
      <c r="JZQ100" s="338"/>
      <c r="JZR100" s="338"/>
      <c r="JZS100" s="338"/>
      <c r="JZT100" s="338"/>
      <c r="JZU100" s="338"/>
      <c r="JZV100" s="338"/>
      <c r="JZW100" s="338"/>
      <c r="JZX100" s="338"/>
      <c r="JZY100" s="338"/>
      <c r="JZZ100" s="338"/>
      <c r="KAA100" s="338"/>
      <c r="KAB100" s="338"/>
      <c r="KAC100" s="338"/>
      <c r="KAD100" s="338"/>
      <c r="KAE100" s="338"/>
      <c r="KAF100" s="338"/>
      <c r="KAG100" s="338"/>
      <c r="KAH100" s="338"/>
      <c r="KAI100" s="338"/>
      <c r="KAJ100" s="338"/>
      <c r="KAK100" s="338"/>
      <c r="KAL100" s="338"/>
      <c r="KAM100" s="338"/>
      <c r="KAN100" s="338"/>
      <c r="KAO100" s="338"/>
      <c r="KAP100" s="338"/>
      <c r="KAQ100" s="338"/>
      <c r="KAR100" s="338"/>
      <c r="KAS100" s="338"/>
      <c r="KAT100" s="338"/>
      <c r="KAU100" s="338"/>
      <c r="KAV100" s="338"/>
      <c r="KAW100" s="338"/>
      <c r="KAX100" s="338"/>
      <c r="KAY100" s="338"/>
      <c r="KAZ100" s="338"/>
      <c r="KBA100" s="338"/>
      <c r="KBB100" s="338"/>
      <c r="KBC100" s="338"/>
      <c r="KBD100" s="338"/>
      <c r="KBE100" s="338"/>
      <c r="KBF100" s="338"/>
      <c r="KBG100" s="338"/>
      <c r="KBH100" s="338"/>
      <c r="KBI100" s="338"/>
      <c r="KBJ100" s="338"/>
      <c r="KBK100" s="338"/>
      <c r="KBL100" s="338"/>
      <c r="KBM100" s="338"/>
      <c r="KBN100" s="338"/>
      <c r="KBO100" s="338"/>
      <c r="KBP100" s="338"/>
      <c r="KBQ100" s="338"/>
      <c r="KBR100" s="338"/>
      <c r="KBS100" s="338"/>
      <c r="KBT100" s="338"/>
      <c r="KBU100" s="338"/>
      <c r="KBV100" s="338"/>
      <c r="KBW100" s="338"/>
      <c r="KBX100" s="338"/>
      <c r="KBY100" s="338"/>
      <c r="KBZ100" s="338"/>
      <c r="KCA100" s="338"/>
      <c r="KCB100" s="338"/>
      <c r="KCC100" s="338"/>
      <c r="KCD100" s="338"/>
      <c r="KCE100" s="338"/>
      <c r="KCF100" s="338"/>
      <c r="KCG100" s="338"/>
      <c r="KCH100" s="338"/>
      <c r="KCI100" s="338"/>
      <c r="KCJ100" s="338"/>
      <c r="KCK100" s="338"/>
      <c r="KCL100" s="338"/>
      <c r="KCM100" s="338"/>
      <c r="KCN100" s="338"/>
      <c r="KCO100" s="338"/>
      <c r="KCP100" s="338"/>
      <c r="KCQ100" s="338"/>
      <c r="KCR100" s="338"/>
      <c r="KCS100" s="338"/>
      <c r="KCT100" s="338"/>
      <c r="KCU100" s="338"/>
      <c r="KCV100" s="338"/>
      <c r="KCW100" s="338"/>
      <c r="KCX100" s="338"/>
      <c r="KCY100" s="338"/>
      <c r="KCZ100" s="338"/>
      <c r="KDA100" s="338"/>
      <c r="KDB100" s="338"/>
      <c r="KDC100" s="338"/>
      <c r="KDD100" s="338"/>
      <c r="KDE100" s="338"/>
      <c r="KDF100" s="338"/>
      <c r="KDG100" s="338"/>
      <c r="KDH100" s="338"/>
      <c r="KDI100" s="338"/>
      <c r="KDJ100" s="338"/>
      <c r="KDK100" s="338"/>
      <c r="KDL100" s="338"/>
      <c r="KDM100" s="338"/>
      <c r="KDN100" s="338"/>
      <c r="KDO100" s="338"/>
      <c r="KDP100" s="338"/>
      <c r="KDQ100" s="338"/>
      <c r="KDR100" s="338"/>
      <c r="KDS100" s="338"/>
      <c r="KDT100" s="338"/>
      <c r="KDU100" s="338"/>
      <c r="KDV100" s="338"/>
      <c r="KDW100" s="338"/>
      <c r="KDX100" s="338"/>
      <c r="KDY100" s="338"/>
      <c r="KDZ100" s="338"/>
      <c r="KEA100" s="338"/>
      <c r="KEB100" s="338"/>
      <c r="KEC100" s="338"/>
      <c r="KED100" s="338"/>
      <c r="KEE100" s="338"/>
      <c r="KEF100" s="338"/>
      <c r="KEG100" s="338"/>
      <c r="KEH100" s="338"/>
      <c r="KEI100" s="338"/>
      <c r="KEJ100" s="338"/>
      <c r="KEK100" s="338"/>
      <c r="KEL100" s="338"/>
      <c r="KEM100" s="338"/>
      <c r="KEN100" s="338"/>
      <c r="KEO100" s="338"/>
      <c r="KEP100" s="338"/>
      <c r="KEQ100" s="338"/>
      <c r="KER100" s="338"/>
      <c r="KES100" s="338"/>
      <c r="KET100" s="338"/>
      <c r="KEU100" s="338"/>
      <c r="KEV100" s="338"/>
      <c r="KEW100" s="338"/>
      <c r="KEX100" s="338"/>
      <c r="KEY100" s="338"/>
      <c r="KEZ100" s="338"/>
      <c r="KFA100" s="338"/>
      <c r="KFB100" s="338"/>
      <c r="KFC100" s="338"/>
      <c r="KFD100" s="338"/>
      <c r="KFE100" s="338"/>
      <c r="KFF100" s="338"/>
      <c r="KFG100" s="338"/>
      <c r="KFH100" s="338"/>
      <c r="KFI100" s="338"/>
      <c r="KFJ100" s="338"/>
      <c r="KFK100" s="338"/>
      <c r="KFL100" s="338"/>
      <c r="KFM100" s="338"/>
      <c r="KFN100" s="338"/>
      <c r="KFO100" s="338"/>
      <c r="KFP100" s="338"/>
      <c r="KFQ100" s="338"/>
      <c r="KFR100" s="338"/>
      <c r="KFS100" s="338"/>
      <c r="KFT100" s="338"/>
      <c r="KFU100" s="338"/>
      <c r="KFV100" s="338"/>
      <c r="KFW100" s="338"/>
      <c r="KFX100" s="338"/>
      <c r="KFY100" s="338"/>
      <c r="KFZ100" s="338"/>
      <c r="KGA100" s="338"/>
      <c r="KGB100" s="338"/>
      <c r="KGC100" s="338"/>
      <c r="KGD100" s="338"/>
      <c r="KGE100" s="338"/>
      <c r="KGF100" s="338"/>
      <c r="KGG100" s="338"/>
      <c r="KGH100" s="338"/>
      <c r="KGI100" s="338"/>
      <c r="KGJ100" s="338"/>
      <c r="KGK100" s="338"/>
      <c r="KGL100" s="338"/>
      <c r="KGM100" s="338"/>
      <c r="KGN100" s="338"/>
      <c r="KGO100" s="338"/>
      <c r="KGP100" s="338"/>
      <c r="KGQ100" s="338"/>
      <c r="KGR100" s="338"/>
      <c r="KGS100" s="338"/>
      <c r="KGT100" s="338"/>
      <c r="KGU100" s="338"/>
      <c r="KGV100" s="338"/>
      <c r="KGW100" s="338"/>
      <c r="KGX100" s="338"/>
      <c r="KGY100" s="338"/>
      <c r="KGZ100" s="338"/>
      <c r="KHA100" s="338"/>
      <c r="KHB100" s="338"/>
      <c r="KHC100" s="338"/>
      <c r="KHD100" s="338"/>
      <c r="KHE100" s="338"/>
      <c r="KHF100" s="338"/>
      <c r="KHG100" s="338"/>
      <c r="KHH100" s="338"/>
      <c r="KHI100" s="338"/>
      <c r="KHJ100" s="338"/>
      <c r="KHK100" s="338"/>
      <c r="KHL100" s="338"/>
      <c r="KHM100" s="338"/>
      <c r="KHN100" s="338"/>
      <c r="KHO100" s="338"/>
      <c r="KHP100" s="338"/>
      <c r="KHQ100" s="338"/>
      <c r="KHR100" s="338"/>
      <c r="KHS100" s="338"/>
      <c r="KHT100" s="338"/>
      <c r="KHU100" s="338"/>
      <c r="KHV100" s="338"/>
      <c r="KHW100" s="338"/>
      <c r="KHX100" s="338"/>
      <c r="KHY100" s="338"/>
      <c r="KHZ100" s="338"/>
      <c r="KIA100" s="338"/>
      <c r="KIB100" s="338"/>
      <c r="KIC100" s="338"/>
      <c r="KID100" s="338"/>
      <c r="KIE100" s="338"/>
      <c r="KIF100" s="338"/>
      <c r="KIG100" s="338"/>
      <c r="KIH100" s="338"/>
      <c r="KII100" s="338"/>
      <c r="KIJ100" s="338"/>
      <c r="KIK100" s="338"/>
      <c r="KIL100" s="338"/>
      <c r="KIM100" s="338"/>
      <c r="KIN100" s="338"/>
      <c r="KIO100" s="338"/>
      <c r="KIP100" s="338"/>
      <c r="KIQ100" s="338"/>
      <c r="KIR100" s="338"/>
      <c r="KIS100" s="338"/>
      <c r="KIT100" s="338"/>
      <c r="KIU100" s="338"/>
      <c r="KIV100" s="338"/>
      <c r="KIW100" s="338"/>
      <c r="KIX100" s="338"/>
      <c r="KIY100" s="338"/>
      <c r="KIZ100" s="338"/>
      <c r="KJA100" s="338"/>
      <c r="KJB100" s="338"/>
      <c r="KJC100" s="338"/>
      <c r="KJD100" s="338"/>
      <c r="KJE100" s="338"/>
      <c r="KJF100" s="338"/>
      <c r="KJG100" s="338"/>
      <c r="KJH100" s="338"/>
      <c r="KJI100" s="338"/>
      <c r="KJJ100" s="338"/>
      <c r="KJK100" s="338"/>
      <c r="KJL100" s="338"/>
      <c r="KJM100" s="338"/>
      <c r="KJN100" s="338"/>
      <c r="KJO100" s="338"/>
      <c r="KJP100" s="338"/>
      <c r="KJQ100" s="338"/>
      <c r="KJR100" s="338"/>
      <c r="KJS100" s="338"/>
      <c r="KJT100" s="338"/>
      <c r="KJU100" s="338"/>
      <c r="KJV100" s="338"/>
      <c r="KJW100" s="338"/>
      <c r="KJX100" s="338"/>
      <c r="KJY100" s="338"/>
      <c r="KJZ100" s="338"/>
      <c r="KKA100" s="338"/>
      <c r="KKB100" s="338"/>
      <c r="KKC100" s="338"/>
      <c r="KKD100" s="338"/>
      <c r="KKE100" s="338"/>
      <c r="KKF100" s="338"/>
      <c r="KKG100" s="338"/>
      <c r="KKH100" s="338"/>
      <c r="KKI100" s="338"/>
      <c r="KKJ100" s="338"/>
      <c r="KKK100" s="338"/>
      <c r="KKL100" s="338"/>
      <c r="KKM100" s="338"/>
      <c r="KKN100" s="338"/>
      <c r="KKO100" s="338"/>
      <c r="KKP100" s="338"/>
      <c r="KKQ100" s="338"/>
      <c r="KKR100" s="338"/>
      <c r="KKS100" s="338"/>
      <c r="KKT100" s="338"/>
      <c r="KKU100" s="338"/>
      <c r="KKV100" s="338"/>
      <c r="KKW100" s="338"/>
      <c r="KKX100" s="338"/>
      <c r="KKY100" s="338"/>
      <c r="KKZ100" s="338"/>
      <c r="KLA100" s="338"/>
      <c r="KLB100" s="338"/>
      <c r="KLC100" s="338"/>
      <c r="KLD100" s="338"/>
      <c r="KLE100" s="338"/>
      <c r="KLF100" s="338"/>
      <c r="KLG100" s="338"/>
      <c r="KLH100" s="338"/>
      <c r="KLI100" s="338"/>
      <c r="KLJ100" s="338"/>
      <c r="KLK100" s="338"/>
      <c r="KLL100" s="338"/>
      <c r="KLM100" s="338"/>
      <c r="KLN100" s="338"/>
      <c r="KLO100" s="338"/>
      <c r="KLP100" s="338"/>
      <c r="KLQ100" s="338"/>
      <c r="KLR100" s="338"/>
      <c r="KLS100" s="338"/>
      <c r="KLT100" s="338"/>
      <c r="KLU100" s="338"/>
      <c r="KLV100" s="338"/>
      <c r="KLW100" s="338"/>
      <c r="KLX100" s="338"/>
      <c r="KLY100" s="338"/>
      <c r="KLZ100" s="338"/>
      <c r="KMA100" s="338"/>
      <c r="KMB100" s="338"/>
      <c r="KMC100" s="338"/>
      <c r="KMD100" s="338"/>
      <c r="KME100" s="338"/>
      <c r="KMF100" s="338"/>
      <c r="KMG100" s="338"/>
      <c r="KMH100" s="338"/>
      <c r="KMI100" s="338"/>
      <c r="KMJ100" s="338"/>
      <c r="KMK100" s="338"/>
      <c r="KML100" s="338"/>
      <c r="KMM100" s="338"/>
      <c r="KMN100" s="338"/>
      <c r="KMO100" s="338"/>
      <c r="KMP100" s="338"/>
      <c r="KMQ100" s="338"/>
      <c r="KMR100" s="338"/>
      <c r="KMS100" s="338"/>
      <c r="KMT100" s="338"/>
      <c r="KMU100" s="338"/>
      <c r="KMV100" s="338"/>
      <c r="KMW100" s="338"/>
      <c r="KMX100" s="338"/>
      <c r="KMY100" s="338"/>
      <c r="KMZ100" s="338"/>
      <c r="KNA100" s="338"/>
      <c r="KNB100" s="338"/>
      <c r="KNC100" s="338"/>
      <c r="KND100" s="338"/>
      <c r="KNE100" s="338"/>
      <c r="KNF100" s="338"/>
      <c r="KNG100" s="338"/>
      <c r="KNH100" s="338"/>
      <c r="KNI100" s="338"/>
      <c r="KNJ100" s="338"/>
      <c r="KNK100" s="338"/>
      <c r="KNL100" s="338"/>
      <c r="KNM100" s="338"/>
      <c r="KNN100" s="338"/>
      <c r="KNO100" s="338"/>
      <c r="KNP100" s="338"/>
      <c r="KNQ100" s="338"/>
      <c r="KNR100" s="338"/>
      <c r="KNS100" s="338"/>
      <c r="KNT100" s="338"/>
      <c r="KNU100" s="338"/>
      <c r="KNV100" s="338"/>
      <c r="KNW100" s="338"/>
      <c r="KNX100" s="338"/>
      <c r="KNY100" s="338"/>
      <c r="KNZ100" s="338"/>
      <c r="KOA100" s="338"/>
      <c r="KOB100" s="338"/>
      <c r="KOC100" s="338"/>
      <c r="KOD100" s="338"/>
      <c r="KOE100" s="338"/>
      <c r="KOF100" s="338"/>
      <c r="KOG100" s="338"/>
      <c r="KOH100" s="338"/>
      <c r="KOI100" s="338"/>
      <c r="KOJ100" s="338"/>
      <c r="KOK100" s="338"/>
      <c r="KOL100" s="338"/>
      <c r="KOM100" s="338"/>
      <c r="KON100" s="338"/>
      <c r="KOO100" s="338"/>
      <c r="KOP100" s="338"/>
      <c r="KOQ100" s="338"/>
      <c r="KOR100" s="338"/>
      <c r="KOS100" s="338"/>
      <c r="KOT100" s="338"/>
      <c r="KOU100" s="338"/>
      <c r="KOV100" s="338"/>
      <c r="KOW100" s="338"/>
      <c r="KOX100" s="338"/>
      <c r="KOY100" s="338"/>
      <c r="KOZ100" s="338"/>
      <c r="KPA100" s="338"/>
      <c r="KPB100" s="338"/>
      <c r="KPC100" s="338"/>
      <c r="KPD100" s="338"/>
      <c r="KPE100" s="338"/>
      <c r="KPF100" s="338"/>
      <c r="KPG100" s="338"/>
      <c r="KPH100" s="338"/>
      <c r="KPI100" s="338"/>
      <c r="KPJ100" s="338"/>
      <c r="KPK100" s="338"/>
      <c r="KPL100" s="338"/>
      <c r="KPM100" s="338"/>
      <c r="KPN100" s="338"/>
      <c r="KPO100" s="338"/>
      <c r="KPP100" s="338"/>
      <c r="KPQ100" s="338"/>
      <c r="KPR100" s="338"/>
      <c r="KPS100" s="338"/>
      <c r="KPT100" s="338"/>
      <c r="KPU100" s="338"/>
      <c r="KPV100" s="338"/>
      <c r="KPW100" s="338"/>
      <c r="KPX100" s="338"/>
      <c r="KPY100" s="338"/>
      <c r="KPZ100" s="338"/>
      <c r="KQA100" s="338"/>
      <c r="KQB100" s="338"/>
      <c r="KQC100" s="338"/>
      <c r="KQD100" s="338"/>
      <c r="KQE100" s="338"/>
      <c r="KQF100" s="338"/>
      <c r="KQG100" s="338"/>
      <c r="KQH100" s="338"/>
      <c r="KQI100" s="338"/>
      <c r="KQJ100" s="338"/>
      <c r="KQK100" s="338"/>
      <c r="KQL100" s="338"/>
      <c r="KQM100" s="338"/>
      <c r="KQN100" s="338"/>
      <c r="KQO100" s="338"/>
      <c r="KQP100" s="338"/>
      <c r="KQQ100" s="338"/>
      <c r="KQR100" s="338"/>
      <c r="KQS100" s="338"/>
      <c r="KQT100" s="338"/>
      <c r="KQU100" s="338"/>
      <c r="KQV100" s="338"/>
      <c r="KQW100" s="338"/>
      <c r="KQX100" s="338"/>
      <c r="KQY100" s="338"/>
      <c r="KQZ100" s="338"/>
      <c r="KRA100" s="338"/>
      <c r="KRB100" s="338"/>
      <c r="KRC100" s="338"/>
      <c r="KRD100" s="338"/>
      <c r="KRE100" s="338"/>
      <c r="KRF100" s="338"/>
      <c r="KRG100" s="338"/>
      <c r="KRH100" s="338"/>
      <c r="KRI100" s="338"/>
      <c r="KRJ100" s="338"/>
      <c r="KRK100" s="338"/>
      <c r="KRL100" s="338"/>
      <c r="KRM100" s="338"/>
      <c r="KRN100" s="338"/>
      <c r="KRO100" s="338"/>
      <c r="KRP100" s="338"/>
      <c r="KRQ100" s="338"/>
      <c r="KRR100" s="338"/>
      <c r="KRS100" s="338"/>
      <c r="KRT100" s="338"/>
      <c r="KRU100" s="338"/>
      <c r="KRV100" s="338"/>
      <c r="KRW100" s="338"/>
      <c r="KRX100" s="338"/>
      <c r="KRY100" s="338"/>
      <c r="KRZ100" s="338"/>
      <c r="KSA100" s="338"/>
      <c r="KSB100" s="338"/>
      <c r="KSC100" s="338"/>
      <c r="KSD100" s="338"/>
      <c r="KSE100" s="338"/>
      <c r="KSF100" s="338"/>
      <c r="KSG100" s="338"/>
      <c r="KSH100" s="338"/>
      <c r="KSI100" s="338"/>
      <c r="KSJ100" s="338"/>
      <c r="KSK100" s="338"/>
      <c r="KSL100" s="338"/>
      <c r="KSM100" s="338"/>
      <c r="KSN100" s="338"/>
      <c r="KSO100" s="338"/>
      <c r="KSP100" s="338"/>
      <c r="KSQ100" s="338"/>
      <c r="KSR100" s="338"/>
      <c r="KSS100" s="338"/>
      <c r="KST100" s="338"/>
      <c r="KSU100" s="338"/>
      <c r="KSV100" s="338"/>
      <c r="KSW100" s="338"/>
      <c r="KSX100" s="338"/>
      <c r="KSY100" s="338"/>
      <c r="KSZ100" s="338"/>
      <c r="KTA100" s="338"/>
      <c r="KTB100" s="338"/>
      <c r="KTC100" s="338"/>
      <c r="KTD100" s="338"/>
      <c r="KTE100" s="338"/>
      <c r="KTF100" s="338"/>
      <c r="KTG100" s="338"/>
      <c r="KTH100" s="338"/>
      <c r="KTI100" s="338"/>
      <c r="KTJ100" s="338"/>
      <c r="KTK100" s="338"/>
      <c r="KTL100" s="338"/>
      <c r="KTM100" s="338"/>
      <c r="KTN100" s="338"/>
      <c r="KTO100" s="338"/>
      <c r="KTP100" s="338"/>
      <c r="KTQ100" s="338"/>
      <c r="KTR100" s="338"/>
      <c r="KTS100" s="338"/>
      <c r="KTT100" s="338"/>
      <c r="KTU100" s="338"/>
      <c r="KTV100" s="338"/>
      <c r="KTW100" s="338"/>
      <c r="KTX100" s="338"/>
      <c r="KTY100" s="338"/>
      <c r="KTZ100" s="338"/>
      <c r="KUA100" s="338"/>
      <c r="KUB100" s="338"/>
      <c r="KUC100" s="338"/>
      <c r="KUD100" s="338"/>
      <c r="KUE100" s="338"/>
      <c r="KUF100" s="338"/>
      <c r="KUG100" s="338"/>
      <c r="KUH100" s="338"/>
      <c r="KUI100" s="338"/>
      <c r="KUJ100" s="338"/>
      <c r="KUK100" s="338"/>
      <c r="KUL100" s="338"/>
      <c r="KUM100" s="338"/>
      <c r="KUN100" s="338"/>
      <c r="KUO100" s="338"/>
      <c r="KUP100" s="338"/>
      <c r="KUQ100" s="338"/>
      <c r="KUR100" s="338"/>
      <c r="KUS100" s="338"/>
      <c r="KUT100" s="338"/>
      <c r="KUU100" s="338"/>
      <c r="KUV100" s="338"/>
      <c r="KUW100" s="338"/>
      <c r="KUX100" s="338"/>
      <c r="KUY100" s="338"/>
      <c r="KUZ100" s="338"/>
      <c r="KVA100" s="338"/>
      <c r="KVB100" s="338"/>
      <c r="KVC100" s="338"/>
      <c r="KVD100" s="338"/>
      <c r="KVE100" s="338"/>
      <c r="KVF100" s="338"/>
      <c r="KVG100" s="338"/>
      <c r="KVH100" s="338"/>
      <c r="KVI100" s="338"/>
      <c r="KVJ100" s="338"/>
      <c r="KVK100" s="338"/>
      <c r="KVL100" s="338"/>
      <c r="KVM100" s="338"/>
      <c r="KVN100" s="338"/>
      <c r="KVO100" s="338"/>
      <c r="KVP100" s="338"/>
      <c r="KVQ100" s="338"/>
      <c r="KVR100" s="338"/>
      <c r="KVS100" s="338"/>
      <c r="KVT100" s="338"/>
      <c r="KVU100" s="338"/>
      <c r="KVV100" s="338"/>
      <c r="KVW100" s="338"/>
      <c r="KVX100" s="338"/>
      <c r="KVY100" s="338"/>
      <c r="KVZ100" s="338"/>
      <c r="KWA100" s="338"/>
      <c r="KWB100" s="338"/>
      <c r="KWC100" s="338"/>
      <c r="KWD100" s="338"/>
      <c r="KWE100" s="338"/>
      <c r="KWF100" s="338"/>
      <c r="KWG100" s="338"/>
      <c r="KWH100" s="338"/>
      <c r="KWI100" s="338"/>
      <c r="KWJ100" s="338"/>
      <c r="KWK100" s="338"/>
      <c r="KWL100" s="338"/>
      <c r="KWM100" s="338"/>
      <c r="KWN100" s="338"/>
      <c r="KWO100" s="338"/>
      <c r="KWP100" s="338"/>
      <c r="KWQ100" s="338"/>
      <c r="KWR100" s="338"/>
      <c r="KWS100" s="338"/>
      <c r="KWT100" s="338"/>
      <c r="KWU100" s="338"/>
      <c r="KWV100" s="338"/>
      <c r="KWW100" s="338"/>
      <c r="KWX100" s="338"/>
      <c r="KWY100" s="338"/>
      <c r="KWZ100" s="338"/>
      <c r="KXA100" s="338"/>
      <c r="KXB100" s="338"/>
      <c r="KXC100" s="338"/>
      <c r="KXD100" s="338"/>
      <c r="KXE100" s="338"/>
      <c r="KXF100" s="338"/>
      <c r="KXG100" s="338"/>
      <c r="KXH100" s="338"/>
      <c r="KXI100" s="338"/>
      <c r="KXJ100" s="338"/>
      <c r="KXK100" s="338"/>
      <c r="KXL100" s="338"/>
      <c r="KXM100" s="338"/>
      <c r="KXN100" s="338"/>
      <c r="KXO100" s="338"/>
      <c r="KXP100" s="338"/>
      <c r="KXQ100" s="338"/>
      <c r="KXR100" s="338"/>
      <c r="KXS100" s="338"/>
      <c r="KXT100" s="338"/>
      <c r="KXU100" s="338"/>
      <c r="KXV100" s="338"/>
      <c r="KXW100" s="338"/>
      <c r="KXX100" s="338"/>
      <c r="KXY100" s="338"/>
      <c r="KXZ100" s="338"/>
      <c r="KYA100" s="338"/>
      <c r="KYB100" s="338"/>
      <c r="KYC100" s="338"/>
      <c r="KYD100" s="338"/>
      <c r="KYE100" s="338"/>
      <c r="KYF100" s="338"/>
      <c r="KYG100" s="338"/>
      <c r="KYH100" s="338"/>
      <c r="KYI100" s="338"/>
      <c r="KYJ100" s="338"/>
      <c r="KYK100" s="338"/>
      <c r="KYL100" s="338"/>
      <c r="KYM100" s="338"/>
      <c r="KYN100" s="338"/>
      <c r="KYO100" s="338"/>
      <c r="KYP100" s="338"/>
      <c r="KYQ100" s="338"/>
      <c r="KYR100" s="338"/>
      <c r="KYS100" s="338"/>
      <c r="KYT100" s="338"/>
      <c r="KYU100" s="338"/>
      <c r="KYV100" s="338"/>
      <c r="KYW100" s="338"/>
      <c r="KYX100" s="338"/>
      <c r="KYY100" s="338"/>
      <c r="KYZ100" s="338"/>
      <c r="KZA100" s="338"/>
      <c r="KZB100" s="338"/>
      <c r="KZC100" s="338"/>
      <c r="KZD100" s="338"/>
      <c r="KZE100" s="338"/>
      <c r="KZF100" s="338"/>
      <c r="KZG100" s="338"/>
      <c r="KZH100" s="338"/>
      <c r="KZI100" s="338"/>
      <c r="KZJ100" s="338"/>
      <c r="KZK100" s="338"/>
      <c r="KZL100" s="338"/>
      <c r="KZM100" s="338"/>
      <c r="KZN100" s="338"/>
      <c r="KZO100" s="338"/>
      <c r="KZP100" s="338"/>
      <c r="KZQ100" s="338"/>
      <c r="KZR100" s="338"/>
      <c r="KZS100" s="338"/>
      <c r="KZT100" s="338"/>
      <c r="KZU100" s="338"/>
      <c r="KZV100" s="338"/>
      <c r="KZW100" s="338"/>
      <c r="KZX100" s="338"/>
      <c r="KZY100" s="338"/>
      <c r="KZZ100" s="338"/>
      <c r="LAA100" s="338"/>
      <c r="LAB100" s="338"/>
      <c r="LAC100" s="338"/>
      <c r="LAD100" s="338"/>
      <c r="LAE100" s="338"/>
      <c r="LAF100" s="338"/>
      <c r="LAG100" s="338"/>
      <c r="LAH100" s="338"/>
      <c r="LAI100" s="338"/>
      <c r="LAJ100" s="338"/>
      <c r="LAK100" s="338"/>
      <c r="LAL100" s="338"/>
      <c r="LAM100" s="338"/>
      <c r="LAN100" s="338"/>
      <c r="LAO100" s="338"/>
      <c r="LAP100" s="338"/>
      <c r="LAQ100" s="338"/>
      <c r="LAR100" s="338"/>
      <c r="LAS100" s="338"/>
      <c r="LAT100" s="338"/>
      <c r="LAU100" s="338"/>
      <c r="LAV100" s="338"/>
      <c r="LAW100" s="338"/>
      <c r="LAX100" s="338"/>
      <c r="LAY100" s="338"/>
      <c r="LAZ100" s="338"/>
      <c r="LBA100" s="338"/>
      <c r="LBB100" s="338"/>
      <c r="LBC100" s="338"/>
      <c r="LBD100" s="338"/>
      <c r="LBE100" s="338"/>
      <c r="LBF100" s="338"/>
      <c r="LBG100" s="338"/>
      <c r="LBH100" s="338"/>
      <c r="LBI100" s="338"/>
      <c r="LBJ100" s="338"/>
      <c r="LBK100" s="338"/>
      <c r="LBL100" s="338"/>
      <c r="LBM100" s="338"/>
      <c r="LBN100" s="338"/>
      <c r="LBO100" s="338"/>
      <c r="LBP100" s="338"/>
      <c r="LBQ100" s="338"/>
      <c r="LBR100" s="338"/>
      <c r="LBS100" s="338"/>
      <c r="LBT100" s="338"/>
      <c r="LBU100" s="338"/>
      <c r="LBV100" s="338"/>
      <c r="LBW100" s="338"/>
      <c r="LBX100" s="338"/>
      <c r="LBY100" s="338"/>
      <c r="LBZ100" s="338"/>
      <c r="LCA100" s="338"/>
      <c r="LCB100" s="338"/>
      <c r="LCC100" s="338"/>
      <c r="LCD100" s="338"/>
      <c r="LCE100" s="338"/>
      <c r="LCF100" s="338"/>
      <c r="LCG100" s="338"/>
      <c r="LCH100" s="338"/>
      <c r="LCI100" s="338"/>
      <c r="LCJ100" s="338"/>
      <c r="LCK100" s="338"/>
      <c r="LCL100" s="338"/>
      <c r="LCM100" s="338"/>
      <c r="LCN100" s="338"/>
      <c r="LCO100" s="338"/>
      <c r="LCP100" s="338"/>
      <c r="LCQ100" s="338"/>
      <c r="LCR100" s="338"/>
      <c r="LCS100" s="338"/>
      <c r="LCT100" s="338"/>
      <c r="LCU100" s="338"/>
      <c r="LCV100" s="338"/>
      <c r="LCW100" s="338"/>
      <c r="LCX100" s="338"/>
      <c r="LCY100" s="338"/>
      <c r="LCZ100" s="338"/>
      <c r="LDA100" s="338"/>
      <c r="LDB100" s="338"/>
      <c r="LDC100" s="338"/>
      <c r="LDD100" s="338"/>
      <c r="LDE100" s="338"/>
      <c r="LDF100" s="338"/>
      <c r="LDG100" s="338"/>
      <c r="LDH100" s="338"/>
      <c r="LDI100" s="338"/>
      <c r="LDJ100" s="338"/>
      <c r="LDK100" s="338"/>
      <c r="LDL100" s="338"/>
      <c r="LDM100" s="338"/>
      <c r="LDN100" s="338"/>
      <c r="LDO100" s="338"/>
      <c r="LDP100" s="338"/>
      <c r="LDQ100" s="338"/>
      <c r="LDR100" s="338"/>
      <c r="LDS100" s="338"/>
      <c r="LDT100" s="338"/>
      <c r="LDU100" s="338"/>
      <c r="LDV100" s="338"/>
      <c r="LDW100" s="338"/>
      <c r="LDX100" s="338"/>
      <c r="LDY100" s="338"/>
      <c r="LDZ100" s="338"/>
      <c r="LEA100" s="338"/>
      <c r="LEB100" s="338"/>
      <c r="LEC100" s="338"/>
      <c r="LED100" s="338"/>
      <c r="LEE100" s="338"/>
      <c r="LEF100" s="338"/>
      <c r="LEG100" s="338"/>
      <c r="LEH100" s="338"/>
      <c r="LEI100" s="338"/>
      <c r="LEJ100" s="338"/>
      <c r="LEK100" s="338"/>
      <c r="LEL100" s="338"/>
      <c r="LEM100" s="338"/>
      <c r="LEN100" s="338"/>
      <c r="LEO100" s="338"/>
      <c r="LEP100" s="338"/>
      <c r="LEQ100" s="338"/>
      <c r="LER100" s="338"/>
      <c r="LES100" s="338"/>
      <c r="LET100" s="338"/>
      <c r="LEU100" s="338"/>
      <c r="LEV100" s="338"/>
      <c r="LEW100" s="338"/>
      <c r="LEX100" s="338"/>
      <c r="LEY100" s="338"/>
      <c r="LEZ100" s="338"/>
      <c r="LFA100" s="338"/>
      <c r="LFB100" s="338"/>
      <c r="LFC100" s="338"/>
      <c r="LFD100" s="338"/>
      <c r="LFE100" s="338"/>
      <c r="LFF100" s="338"/>
      <c r="LFG100" s="338"/>
      <c r="LFH100" s="338"/>
      <c r="LFI100" s="338"/>
      <c r="LFJ100" s="338"/>
      <c r="LFK100" s="338"/>
      <c r="LFL100" s="338"/>
      <c r="LFM100" s="338"/>
      <c r="LFN100" s="338"/>
      <c r="LFO100" s="338"/>
      <c r="LFP100" s="338"/>
      <c r="LFQ100" s="338"/>
      <c r="LFR100" s="338"/>
      <c r="LFS100" s="338"/>
      <c r="LFT100" s="338"/>
      <c r="LFU100" s="338"/>
      <c r="LFV100" s="338"/>
      <c r="LFW100" s="338"/>
      <c r="LFX100" s="338"/>
      <c r="LFY100" s="338"/>
      <c r="LFZ100" s="338"/>
      <c r="LGA100" s="338"/>
      <c r="LGB100" s="338"/>
      <c r="LGC100" s="338"/>
      <c r="LGD100" s="338"/>
      <c r="LGE100" s="338"/>
      <c r="LGF100" s="338"/>
      <c r="LGG100" s="338"/>
      <c r="LGH100" s="338"/>
      <c r="LGI100" s="338"/>
      <c r="LGJ100" s="338"/>
      <c r="LGK100" s="338"/>
      <c r="LGL100" s="338"/>
      <c r="LGM100" s="338"/>
      <c r="LGN100" s="338"/>
      <c r="LGO100" s="338"/>
      <c r="LGP100" s="338"/>
      <c r="LGQ100" s="338"/>
      <c r="LGR100" s="338"/>
      <c r="LGS100" s="338"/>
      <c r="LGT100" s="338"/>
      <c r="LGU100" s="338"/>
      <c r="LGV100" s="338"/>
      <c r="LGW100" s="338"/>
      <c r="LGX100" s="338"/>
      <c r="LGY100" s="338"/>
      <c r="LGZ100" s="338"/>
      <c r="LHA100" s="338"/>
      <c r="LHB100" s="338"/>
      <c r="LHC100" s="338"/>
      <c r="LHD100" s="338"/>
      <c r="LHE100" s="338"/>
      <c r="LHF100" s="338"/>
      <c r="LHG100" s="338"/>
      <c r="LHH100" s="338"/>
      <c r="LHI100" s="338"/>
      <c r="LHJ100" s="338"/>
      <c r="LHK100" s="338"/>
      <c r="LHL100" s="338"/>
      <c r="LHM100" s="338"/>
      <c r="LHN100" s="338"/>
      <c r="LHO100" s="338"/>
      <c r="LHP100" s="338"/>
      <c r="LHQ100" s="338"/>
      <c r="LHR100" s="338"/>
      <c r="LHS100" s="338"/>
      <c r="LHT100" s="338"/>
      <c r="LHU100" s="338"/>
      <c r="LHV100" s="338"/>
      <c r="LHW100" s="338"/>
      <c r="LHX100" s="338"/>
      <c r="LHY100" s="338"/>
      <c r="LHZ100" s="338"/>
      <c r="LIA100" s="338"/>
      <c r="LIB100" s="338"/>
      <c r="LIC100" s="338"/>
      <c r="LID100" s="338"/>
      <c r="LIE100" s="338"/>
      <c r="LIF100" s="338"/>
      <c r="LIG100" s="338"/>
      <c r="LIH100" s="338"/>
      <c r="LII100" s="338"/>
      <c r="LIJ100" s="338"/>
      <c r="LIK100" s="338"/>
      <c r="LIL100" s="338"/>
      <c r="LIM100" s="338"/>
      <c r="LIN100" s="338"/>
      <c r="LIO100" s="338"/>
      <c r="LIP100" s="338"/>
      <c r="LIQ100" s="338"/>
      <c r="LIR100" s="338"/>
      <c r="LIS100" s="338"/>
      <c r="LIT100" s="338"/>
      <c r="LIU100" s="338"/>
      <c r="LIV100" s="338"/>
      <c r="LIW100" s="338"/>
      <c r="LIX100" s="338"/>
      <c r="LIY100" s="338"/>
      <c r="LIZ100" s="338"/>
      <c r="LJA100" s="338"/>
      <c r="LJB100" s="338"/>
      <c r="LJC100" s="338"/>
      <c r="LJD100" s="338"/>
      <c r="LJE100" s="338"/>
      <c r="LJF100" s="338"/>
      <c r="LJG100" s="338"/>
      <c r="LJH100" s="338"/>
      <c r="LJI100" s="338"/>
      <c r="LJJ100" s="338"/>
      <c r="LJK100" s="338"/>
      <c r="LJL100" s="338"/>
      <c r="LJM100" s="338"/>
      <c r="LJN100" s="338"/>
      <c r="LJO100" s="338"/>
      <c r="LJP100" s="338"/>
      <c r="LJQ100" s="338"/>
      <c r="LJR100" s="338"/>
      <c r="LJS100" s="338"/>
      <c r="LJT100" s="338"/>
      <c r="LJU100" s="338"/>
      <c r="LJV100" s="338"/>
      <c r="LJW100" s="338"/>
      <c r="LJX100" s="338"/>
      <c r="LJY100" s="338"/>
      <c r="LJZ100" s="338"/>
      <c r="LKA100" s="338"/>
      <c r="LKB100" s="338"/>
      <c r="LKC100" s="338"/>
      <c r="LKD100" s="338"/>
      <c r="LKE100" s="338"/>
      <c r="LKF100" s="338"/>
      <c r="LKG100" s="338"/>
      <c r="LKH100" s="338"/>
      <c r="LKI100" s="338"/>
      <c r="LKJ100" s="338"/>
      <c r="LKK100" s="338"/>
      <c r="LKL100" s="338"/>
      <c r="LKM100" s="338"/>
      <c r="LKN100" s="338"/>
      <c r="LKO100" s="338"/>
      <c r="LKP100" s="338"/>
      <c r="LKQ100" s="338"/>
      <c r="LKR100" s="338"/>
      <c r="LKS100" s="338"/>
      <c r="LKT100" s="338"/>
      <c r="LKU100" s="338"/>
      <c r="LKV100" s="338"/>
      <c r="LKW100" s="338"/>
      <c r="LKX100" s="338"/>
      <c r="LKY100" s="338"/>
      <c r="LKZ100" s="338"/>
      <c r="LLA100" s="338"/>
      <c r="LLB100" s="338"/>
      <c r="LLC100" s="338"/>
      <c r="LLD100" s="338"/>
      <c r="LLE100" s="338"/>
      <c r="LLF100" s="338"/>
      <c r="LLG100" s="338"/>
      <c r="LLH100" s="338"/>
      <c r="LLI100" s="338"/>
      <c r="LLJ100" s="338"/>
      <c r="LLK100" s="338"/>
      <c r="LLL100" s="338"/>
      <c r="LLM100" s="338"/>
      <c r="LLN100" s="338"/>
      <c r="LLO100" s="338"/>
      <c r="LLP100" s="338"/>
      <c r="LLQ100" s="338"/>
      <c r="LLR100" s="338"/>
      <c r="LLS100" s="338"/>
      <c r="LLT100" s="338"/>
      <c r="LLU100" s="338"/>
      <c r="LLV100" s="338"/>
      <c r="LLW100" s="338"/>
      <c r="LLX100" s="338"/>
      <c r="LLY100" s="338"/>
      <c r="LLZ100" s="338"/>
      <c r="LMA100" s="338"/>
      <c r="LMB100" s="338"/>
      <c r="LMC100" s="338"/>
      <c r="LMD100" s="338"/>
      <c r="LME100" s="338"/>
      <c r="LMF100" s="338"/>
      <c r="LMG100" s="338"/>
      <c r="LMH100" s="338"/>
      <c r="LMI100" s="338"/>
      <c r="LMJ100" s="338"/>
      <c r="LMK100" s="338"/>
      <c r="LML100" s="338"/>
      <c r="LMM100" s="338"/>
      <c r="LMN100" s="338"/>
      <c r="LMO100" s="338"/>
      <c r="LMP100" s="338"/>
      <c r="LMQ100" s="338"/>
      <c r="LMR100" s="338"/>
      <c r="LMS100" s="338"/>
      <c r="LMT100" s="338"/>
      <c r="LMU100" s="338"/>
      <c r="LMV100" s="338"/>
      <c r="LMW100" s="338"/>
      <c r="LMX100" s="338"/>
      <c r="LMY100" s="338"/>
      <c r="LMZ100" s="338"/>
      <c r="LNA100" s="338"/>
      <c r="LNB100" s="338"/>
      <c r="LNC100" s="338"/>
      <c r="LND100" s="338"/>
      <c r="LNE100" s="338"/>
      <c r="LNF100" s="338"/>
      <c r="LNG100" s="338"/>
      <c r="LNH100" s="338"/>
      <c r="LNI100" s="338"/>
      <c r="LNJ100" s="338"/>
      <c r="LNK100" s="338"/>
      <c r="LNL100" s="338"/>
      <c r="LNM100" s="338"/>
      <c r="LNN100" s="338"/>
      <c r="LNO100" s="338"/>
      <c r="LNP100" s="338"/>
      <c r="LNQ100" s="338"/>
      <c r="LNR100" s="338"/>
      <c r="LNS100" s="338"/>
      <c r="LNT100" s="338"/>
      <c r="LNU100" s="338"/>
      <c r="LNV100" s="338"/>
      <c r="LNW100" s="338"/>
      <c r="LNX100" s="338"/>
      <c r="LNY100" s="338"/>
      <c r="LNZ100" s="338"/>
      <c r="LOA100" s="338"/>
      <c r="LOB100" s="338"/>
      <c r="LOC100" s="338"/>
      <c r="LOD100" s="338"/>
      <c r="LOE100" s="338"/>
      <c r="LOF100" s="338"/>
      <c r="LOG100" s="338"/>
      <c r="LOH100" s="338"/>
      <c r="LOI100" s="338"/>
      <c r="LOJ100" s="338"/>
      <c r="LOK100" s="338"/>
      <c r="LOL100" s="338"/>
      <c r="LOM100" s="338"/>
      <c r="LON100" s="338"/>
      <c r="LOO100" s="338"/>
      <c r="LOP100" s="338"/>
      <c r="LOQ100" s="338"/>
      <c r="LOR100" s="338"/>
      <c r="LOS100" s="338"/>
      <c r="LOT100" s="338"/>
      <c r="LOU100" s="338"/>
      <c r="LOV100" s="338"/>
      <c r="LOW100" s="338"/>
      <c r="LOX100" s="338"/>
      <c r="LOY100" s="338"/>
      <c r="LOZ100" s="338"/>
      <c r="LPA100" s="338"/>
      <c r="LPB100" s="338"/>
      <c r="LPC100" s="338"/>
      <c r="LPD100" s="338"/>
      <c r="LPE100" s="338"/>
      <c r="LPF100" s="338"/>
      <c r="LPG100" s="338"/>
      <c r="LPH100" s="338"/>
      <c r="LPI100" s="338"/>
      <c r="LPJ100" s="338"/>
      <c r="LPK100" s="338"/>
      <c r="LPL100" s="338"/>
      <c r="LPM100" s="338"/>
      <c r="LPN100" s="338"/>
      <c r="LPO100" s="338"/>
      <c r="LPP100" s="338"/>
      <c r="LPQ100" s="338"/>
      <c r="LPR100" s="338"/>
      <c r="LPS100" s="338"/>
      <c r="LPT100" s="338"/>
      <c r="LPU100" s="338"/>
      <c r="LPV100" s="338"/>
      <c r="LPW100" s="338"/>
      <c r="LPX100" s="338"/>
      <c r="LPY100" s="338"/>
      <c r="LPZ100" s="338"/>
      <c r="LQA100" s="338"/>
      <c r="LQB100" s="338"/>
      <c r="LQC100" s="338"/>
      <c r="LQD100" s="338"/>
      <c r="LQE100" s="338"/>
      <c r="LQF100" s="338"/>
      <c r="LQG100" s="338"/>
      <c r="LQH100" s="338"/>
      <c r="LQI100" s="338"/>
      <c r="LQJ100" s="338"/>
      <c r="LQK100" s="338"/>
      <c r="LQL100" s="338"/>
      <c r="LQM100" s="338"/>
      <c r="LQN100" s="338"/>
      <c r="LQO100" s="338"/>
      <c r="LQP100" s="338"/>
      <c r="LQQ100" s="338"/>
      <c r="LQR100" s="338"/>
      <c r="LQS100" s="338"/>
      <c r="LQT100" s="338"/>
      <c r="LQU100" s="338"/>
      <c r="LQV100" s="338"/>
      <c r="LQW100" s="338"/>
      <c r="LQX100" s="338"/>
      <c r="LQY100" s="338"/>
      <c r="LQZ100" s="338"/>
      <c r="LRA100" s="338"/>
      <c r="LRB100" s="338"/>
      <c r="LRC100" s="338"/>
      <c r="LRD100" s="338"/>
      <c r="LRE100" s="338"/>
      <c r="LRF100" s="338"/>
      <c r="LRG100" s="338"/>
      <c r="LRH100" s="338"/>
      <c r="LRI100" s="338"/>
      <c r="LRJ100" s="338"/>
      <c r="LRK100" s="338"/>
      <c r="LRL100" s="338"/>
      <c r="LRM100" s="338"/>
      <c r="LRN100" s="338"/>
      <c r="LRO100" s="338"/>
      <c r="LRP100" s="338"/>
      <c r="LRQ100" s="338"/>
      <c r="LRR100" s="338"/>
      <c r="LRS100" s="338"/>
      <c r="LRT100" s="338"/>
      <c r="LRU100" s="338"/>
      <c r="LRV100" s="338"/>
      <c r="LRW100" s="338"/>
      <c r="LRX100" s="338"/>
      <c r="LRY100" s="338"/>
      <c r="LRZ100" s="338"/>
      <c r="LSA100" s="338"/>
      <c r="LSB100" s="338"/>
      <c r="LSC100" s="338"/>
      <c r="LSD100" s="338"/>
      <c r="LSE100" s="338"/>
      <c r="LSF100" s="338"/>
      <c r="LSG100" s="338"/>
      <c r="LSH100" s="338"/>
      <c r="LSI100" s="338"/>
      <c r="LSJ100" s="338"/>
      <c r="LSK100" s="338"/>
      <c r="LSL100" s="338"/>
      <c r="LSM100" s="338"/>
      <c r="LSN100" s="338"/>
      <c r="LSO100" s="338"/>
      <c r="LSP100" s="338"/>
      <c r="LSQ100" s="338"/>
      <c r="LSR100" s="338"/>
      <c r="LSS100" s="338"/>
      <c r="LST100" s="338"/>
      <c r="LSU100" s="338"/>
      <c r="LSV100" s="338"/>
      <c r="LSW100" s="338"/>
      <c r="LSX100" s="338"/>
      <c r="LSY100" s="338"/>
      <c r="LSZ100" s="338"/>
      <c r="LTA100" s="338"/>
      <c r="LTB100" s="338"/>
      <c r="LTC100" s="338"/>
      <c r="LTD100" s="338"/>
      <c r="LTE100" s="338"/>
      <c r="LTF100" s="338"/>
      <c r="LTG100" s="338"/>
      <c r="LTH100" s="338"/>
      <c r="LTI100" s="338"/>
      <c r="LTJ100" s="338"/>
      <c r="LTK100" s="338"/>
      <c r="LTL100" s="338"/>
      <c r="LTM100" s="338"/>
      <c r="LTN100" s="338"/>
      <c r="LTO100" s="338"/>
      <c r="LTP100" s="338"/>
      <c r="LTQ100" s="338"/>
      <c r="LTR100" s="338"/>
      <c r="LTS100" s="338"/>
      <c r="LTT100" s="338"/>
      <c r="LTU100" s="338"/>
      <c r="LTV100" s="338"/>
      <c r="LTW100" s="338"/>
      <c r="LTX100" s="338"/>
      <c r="LTY100" s="338"/>
      <c r="LTZ100" s="338"/>
      <c r="LUA100" s="338"/>
      <c r="LUB100" s="338"/>
      <c r="LUC100" s="338"/>
      <c r="LUD100" s="338"/>
      <c r="LUE100" s="338"/>
      <c r="LUF100" s="338"/>
      <c r="LUG100" s="338"/>
      <c r="LUH100" s="338"/>
      <c r="LUI100" s="338"/>
      <c r="LUJ100" s="338"/>
      <c r="LUK100" s="338"/>
      <c r="LUL100" s="338"/>
      <c r="LUM100" s="338"/>
      <c r="LUN100" s="338"/>
      <c r="LUO100" s="338"/>
      <c r="LUP100" s="338"/>
      <c r="LUQ100" s="338"/>
      <c r="LUR100" s="338"/>
      <c r="LUS100" s="338"/>
      <c r="LUT100" s="338"/>
      <c r="LUU100" s="338"/>
      <c r="LUV100" s="338"/>
      <c r="LUW100" s="338"/>
      <c r="LUX100" s="338"/>
      <c r="LUY100" s="338"/>
      <c r="LUZ100" s="338"/>
      <c r="LVA100" s="338"/>
      <c r="LVB100" s="338"/>
      <c r="LVC100" s="338"/>
      <c r="LVD100" s="338"/>
      <c r="LVE100" s="338"/>
      <c r="LVF100" s="338"/>
      <c r="LVG100" s="338"/>
      <c r="LVH100" s="338"/>
      <c r="LVI100" s="338"/>
      <c r="LVJ100" s="338"/>
      <c r="LVK100" s="338"/>
      <c r="LVL100" s="338"/>
      <c r="LVM100" s="338"/>
      <c r="LVN100" s="338"/>
      <c r="LVO100" s="338"/>
      <c r="LVP100" s="338"/>
      <c r="LVQ100" s="338"/>
      <c r="LVR100" s="338"/>
      <c r="LVS100" s="338"/>
      <c r="LVT100" s="338"/>
      <c r="LVU100" s="338"/>
      <c r="LVV100" s="338"/>
      <c r="LVW100" s="338"/>
      <c r="LVX100" s="338"/>
      <c r="LVY100" s="338"/>
      <c r="LVZ100" s="338"/>
      <c r="LWA100" s="338"/>
      <c r="LWB100" s="338"/>
      <c r="LWC100" s="338"/>
      <c r="LWD100" s="338"/>
      <c r="LWE100" s="338"/>
      <c r="LWF100" s="338"/>
      <c r="LWG100" s="338"/>
      <c r="LWH100" s="338"/>
      <c r="LWI100" s="338"/>
      <c r="LWJ100" s="338"/>
      <c r="LWK100" s="338"/>
      <c r="LWL100" s="338"/>
      <c r="LWM100" s="338"/>
      <c r="LWN100" s="338"/>
      <c r="LWO100" s="338"/>
      <c r="LWP100" s="338"/>
      <c r="LWQ100" s="338"/>
      <c r="LWR100" s="338"/>
      <c r="LWS100" s="338"/>
      <c r="LWT100" s="338"/>
      <c r="LWU100" s="338"/>
      <c r="LWV100" s="338"/>
      <c r="LWW100" s="338"/>
      <c r="LWX100" s="338"/>
      <c r="LWY100" s="338"/>
      <c r="LWZ100" s="338"/>
      <c r="LXA100" s="338"/>
      <c r="LXB100" s="338"/>
      <c r="LXC100" s="338"/>
      <c r="LXD100" s="338"/>
      <c r="LXE100" s="338"/>
      <c r="LXF100" s="338"/>
      <c r="LXG100" s="338"/>
      <c r="LXH100" s="338"/>
      <c r="LXI100" s="338"/>
      <c r="LXJ100" s="338"/>
      <c r="LXK100" s="338"/>
      <c r="LXL100" s="338"/>
      <c r="LXM100" s="338"/>
      <c r="LXN100" s="338"/>
      <c r="LXO100" s="338"/>
      <c r="LXP100" s="338"/>
      <c r="LXQ100" s="338"/>
      <c r="LXR100" s="338"/>
      <c r="LXS100" s="338"/>
      <c r="LXT100" s="338"/>
      <c r="LXU100" s="338"/>
      <c r="LXV100" s="338"/>
      <c r="LXW100" s="338"/>
      <c r="LXX100" s="338"/>
      <c r="LXY100" s="338"/>
      <c r="LXZ100" s="338"/>
      <c r="LYA100" s="338"/>
      <c r="LYB100" s="338"/>
      <c r="LYC100" s="338"/>
      <c r="LYD100" s="338"/>
      <c r="LYE100" s="338"/>
      <c r="LYF100" s="338"/>
      <c r="LYG100" s="338"/>
      <c r="LYH100" s="338"/>
      <c r="LYI100" s="338"/>
      <c r="LYJ100" s="338"/>
      <c r="LYK100" s="338"/>
      <c r="LYL100" s="338"/>
      <c r="LYM100" s="338"/>
      <c r="LYN100" s="338"/>
      <c r="LYO100" s="338"/>
      <c r="LYP100" s="338"/>
      <c r="LYQ100" s="338"/>
      <c r="LYR100" s="338"/>
      <c r="LYS100" s="338"/>
      <c r="LYT100" s="338"/>
      <c r="LYU100" s="338"/>
      <c r="LYV100" s="338"/>
      <c r="LYW100" s="338"/>
      <c r="LYX100" s="338"/>
      <c r="LYY100" s="338"/>
      <c r="LYZ100" s="338"/>
      <c r="LZA100" s="338"/>
      <c r="LZB100" s="338"/>
      <c r="LZC100" s="338"/>
      <c r="LZD100" s="338"/>
      <c r="LZE100" s="338"/>
      <c r="LZF100" s="338"/>
      <c r="LZG100" s="338"/>
      <c r="LZH100" s="338"/>
      <c r="LZI100" s="338"/>
      <c r="LZJ100" s="338"/>
      <c r="LZK100" s="338"/>
      <c r="LZL100" s="338"/>
      <c r="LZM100" s="338"/>
      <c r="LZN100" s="338"/>
      <c r="LZO100" s="338"/>
      <c r="LZP100" s="338"/>
      <c r="LZQ100" s="338"/>
      <c r="LZR100" s="338"/>
      <c r="LZS100" s="338"/>
      <c r="LZT100" s="338"/>
      <c r="LZU100" s="338"/>
      <c r="LZV100" s="338"/>
      <c r="LZW100" s="338"/>
      <c r="LZX100" s="338"/>
      <c r="LZY100" s="338"/>
      <c r="LZZ100" s="338"/>
      <c r="MAA100" s="338"/>
      <c r="MAB100" s="338"/>
      <c r="MAC100" s="338"/>
      <c r="MAD100" s="338"/>
      <c r="MAE100" s="338"/>
      <c r="MAF100" s="338"/>
      <c r="MAG100" s="338"/>
      <c r="MAH100" s="338"/>
      <c r="MAI100" s="338"/>
      <c r="MAJ100" s="338"/>
      <c r="MAK100" s="338"/>
      <c r="MAL100" s="338"/>
      <c r="MAM100" s="338"/>
      <c r="MAN100" s="338"/>
      <c r="MAO100" s="338"/>
      <c r="MAP100" s="338"/>
      <c r="MAQ100" s="338"/>
      <c r="MAR100" s="338"/>
      <c r="MAS100" s="338"/>
      <c r="MAT100" s="338"/>
      <c r="MAU100" s="338"/>
      <c r="MAV100" s="338"/>
      <c r="MAW100" s="338"/>
      <c r="MAX100" s="338"/>
      <c r="MAY100" s="338"/>
      <c r="MAZ100" s="338"/>
      <c r="MBA100" s="338"/>
      <c r="MBB100" s="338"/>
      <c r="MBC100" s="338"/>
      <c r="MBD100" s="338"/>
      <c r="MBE100" s="338"/>
      <c r="MBF100" s="338"/>
      <c r="MBG100" s="338"/>
      <c r="MBH100" s="338"/>
      <c r="MBI100" s="338"/>
      <c r="MBJ100" s="338"/>
      <c r="MBK100" s="338"/>
      <c r="MBL100" s="338"/>
      <c r="MBM100" s="338"/>
      <c r="MBN100" s="338"/>
      <c r="MBO100" s="338"/>
      <c r="MBP100" s="338"/>
      <c r="MBQ100" s="338"/>
      <c r="MBR100" s="338"/>
      <c r="MBS100" s="338"/>
      <c r="MBT100" s="338"/>
      <c r="MBU100" s="338"/>
      <c r="MBV100" s="338"/>
      <c r="MBW100" s="338"/>
      <c r="MBX100" s="338"/>
      <c r="MBY100" s="338"/>
      <c r="MBZ100" s="338"/>
      <c r="MCA100" s="338"/>
      <c r="MCB100" s="338"/>
      <c r="MCC100" s="338"/>
      <c r="MCD100" s="338"/>
      <c r="MCE100" s="338"/>
      <c r="MCF100" s="338"/>
      <c r="MCG100" s="338"/>
      <c r="MCH100" s="338"/>
      <c r="MCI100" s="338"/>
      <c r="MCJ100" s="338"/>
      <c r="MCK100" s="338"/>
      <c r="MCL100" s="338"/>
      <c r="MCM100" s="338"/>
      <c r="MCN100" s="338"/>
      <c r="MCO100" s="338"/>
      <c r="MCP100" s="338"/>
      <c r="MCQ100" s="338"/>
      <c r="MCR100" s="338"/>
      <c r="MCS100" s="338"/>
      <c r="MCT100" s="338"/>
      <c r="MCU100" s="338"/>
      <c r="MCV100" s="338"/>
      <c r="MCW100" s="338"/>
      <c r="MCX100" s="338"/>
      <c r="MCY100" s="338"/>
      <c r="MCZ100" s="338"/>
      <c r="MDA100" s="338"/>
      <c r="MDB100" s="338"/>
      <c r="MDC100" s="338"/>
      <c r="MDD100" s="338"/>
      <c r="MDE100" s="338"/>
      <c r="MDF100" s="338"/>
      <c r="MDG100" s="338"/>
      <c r="MDH100" s="338"/>
      <c r="MDI100" s="338"/>
      <c r="MDJ100" s="338"/>
      <c r="MDK100" s="338"/>
      <c r="MDL100" s="338"/>
      <c r="MDM100" s="338"/>
      <c r="MDN100" s="338"/>
      <c r="MDO100" s="338"/>
      <c r="MDP100" s="338"/>
      <c r="MDQ100" s="338"/>
      <c r="MDR100" s="338"/>
      <c r="MDS100" s="338"/>
      <c r="MDT100" s="338"/>
      <c r="MDU100" s="338"/>
      <c r="MDV100" s="338"/>
      <c r="MDW100" s="338"/>
      <c r="MDX100" s="338"/>
      <c r="MDY100" s="338"/>
      <c r="MDZ100" s="338"/>
      <c r="MEA100" s="338"/>
      <c r="MEB100" s="338"/>
      <c r="MEC100" s="338"/>
      <c r="MED100" s="338"/>
      <c r="MEE100" s="338"/>
      <c r="MEF100" s="338"/>
      <c r="MEG100" s="338"/>
      <c r="MEH100" s="338"/>
      <c r="MEI100" s="338"/>
      <c r="MEJ100" s="338"/>
      <c r="MEK100" s="338"/>
      <c r="MEL100" s="338"/>
      <c r="MEM100" s="338"/>
      <c r="MEN100" s="338"/>
      <c r="MEO100" s="338"/>
      <c r="MEP100" s="338"/>
      <c r="MEQ100" s="338"/>
      <c r="MER100" s="338"/>
      <c r="MES100" s="338"/>
      <c r="MET100" s="338"/>
      <c r="MEU100" s="338"/>
      <c r="MEV100" s="338"/>
      <c r="MEW100" s="338"/>
      <c r="MEX100" s="338"/>
      <c r="MEY100" s="338"/>
      <c r="MEZ100" s="338"/>
      <c r="MFA100" s="338"/>
      <c r="MFB100" s="338"/>
      <c r="MFC100" s="338"/>
      <c r="MFD100" s="338"/>
      <c r="MFE100" s="338"/>
      <c r="MFF100" s="338"/>
      <c r="MFG100" s="338"/>
      <c r="MFH100" s="338"/>
      <c r="MFI100" s="338"/>
      <c r="MFJ100" s="338"/>
      <c r="MFK100" s="338"/>
      <c r="MFL100" s="338"/>
      <c r="MFM100" s="338"/>
      <c r="MFN100" s="338"/>
      <c r="MFO100" s="338"/>
      <c r="MFP100" s="338"/>
      <c r="MFQ100" s="338"/>
      <c r="MFR100" s="338"/>
      <c r="MFS100" s="338"/>
      <c r="MFT100" s="338"/>
      <c r="MFU100" s="338"/>
      <c r="MFV100" s="338"/>
      <c r="MFW100" s="338"/>
      <c r="MFX100" s="338"/>
      <c r="MFY100" s="338"/>
      <c r="MFZ100" s="338"/>
      <c r="MGA100" s="338"/>
      <c r="MGB100" s="338"/>
      <c r="MGC100" s="338"/>
      <c r="MGD100" s="338"/>
      <c r="MGE100" s="338"/>
      <c r="MGF100" s="338"/>
      <c r="MGG100" s="338"/>
      <c r="MGH100" s="338"/>
      <c r="MGI100" s="338"/>
      <c r="MGJ100" s="338"/>
      <c r="MGK100" s="338"/>
      <c r="MGL100" s="338"/>
      <c r="MGM100" s="338"/>
      <c r="MGN100" s="338"/>
      <c r="MGO100" s="338"/>
      <c r="MGP100" s="338"/>
      <c r="MGQ100" s="338"/>
      <c r="MGR100" s="338"/>
      <c r="MGS100" s="338"/>
      <c r="MGT100" s="338"/>
      <c r="MGU100" s="338"/>
      <c r="MGV100" s="338"/>
      <c r="MGW100" s="338"/>
      <c r="MGX100" s="338"/>
      <c r="MGY100" s="338"/>
      <c r="MGZ100" s="338"/>
      <c r="MHA100" s="338"/>
      <c r="MHB100" s="338"/>
      <c r="MHC100" s="338"/>
      <c r="MHD100" s="338"/>
      <c r="MHE100" s="338"/>
      <c r="MHF100" s="338"/>
      <c r="MHG100" s="338"/>
      <c r="MHH100" s="338"/>
      <c r="MHI100" s="338"/>
      <c r="MHJ100" s="338"/>
      <c r="MHK100" s="338"/>
      <c r="MHL100" s="338"/>
      <c r="MHM100" s="338"/>
      <c r="MHN100" s="338"/>
      <c r="MHO100" s="338"/>
      <c r="MHP100" s="338"/>
      <c r="MHQ100" s="338"/>
      <c r="MHR100" s="338"/>
      <c r="MHS100" s="338"/>
      <c r="MHT100" s="338"/>
      <c r="MHU100" s="338"/>
      <c r="MHV100" s="338"/>
      <c r="MHW100" s="338"/>
      <c r="MHX100" s="338"/>
      <c r="MHY100" s="338"/>
      <c r="MHZ100" s="338"/>
      <c r="MIA100" s="338"/>
      <c r="MIB100" s="338"/>
      <c r="MIC100" s="338"/>
      <c r="MID100" s="338"/>
      <c r="MIE100" s="338"/>
      <c r="MIF100" s="338"/>
      <c r="MIG100" s="338"/>
      <c r="MIH100" s="338"/>
      <c r="MII100" s="338"/>
      <c r="MIJ100" s="338"/>
      <c r="MIK100" s="338"/>
      <c r="MIL100" s="338"/>
      <c r="MIM100" s="338"/>
      <c r="MIN100" s="338"/>
      <c r="MIO100" s="338"/>
      <c r="MIP100" s="338"/>
      <c r="MIQ100" s="338"/>
      <c r="MIR100" s="338"/>
      <c r="MIS100" s="338"/>
      <c r="MIT100" s="338"/>
      <c r="MIU100" s="338"/>
      <c r="MIV100" s="338"/>
      <c r="MIW100" s="338"/>
      <c r="MIX100" s="338"/>
      <c r="MIY100" s="338"/>
      <c r="MIZ100" s="338"/>
      <c r="MJA100" s="338"/>
      <c r="MJB100" s="338"/>
      <c r="MJC100" s="338"/>
      <c r="MJD100" s="338"/>
      <c r="MJE100" s="338"/>
      <c r="MJF100" s="338"/>
      <c r="MJG100" s="338"/>
      <c r="MJH100" s="338"/>
      <c r="MJI100" s="338"/>
      <c r="MJJ100" s="338"/>
      <c r="MJK100" s="338"/>
      <c r="MJL100" s="338"/>
      <c r="MJM100" s="338"/>
      <c r="MJN100" s="338"/>
      <c r="MJO100" s="338"/>
      <c r="MJP100" s="338"/>
      <c r="MJQ100" s="338"/>
      <c r="MJR100" s="338"/>
      <c r="MJS100" s="338"/>
      <c r="MJT100" s="338"/>
      <c r="MJU100" s="338"/>
      <c r="MJV100" s="338"/>
      <c r="MJW100" s="338"/>
      <c r="MJX100" s="338"/>
      <c r="MJY100" s="338"/>
      <c r="MJZ100" s="338"/>
      <c r="MKA100" s="338"/>
      <c r="MKB100" s="338"/>
      <c r="MKC100" s="338"/>
      <c r="MKD100" s="338"/>
      <c r="MKE100" s="338"/>
      <c r="MKF100" s="338"/>
      <c r="MKG100" s="338"/>
      <c r="MKH100" s="338"/>
      <c r="MKI100" s="338"/>
      <c r="MKJ100" s="338"/>
      <c r="MKK100" s="338"/>
      <c r="MKL100" s="338"/>
      <c r="MKM100" s="338"/>
      <c r="MKN100" s="338"/>
      <c r="MKO100" s="338"/>
      <c r="MKP100" s="338"/>
      <c r="MKQ100" s="338"/>
      <c r="MKR100" s="338"/>
      <c r="MKS100" s="338"/>
      <c r="MKT100" s="338"/>
      <c r="MKU100" s="338"/>
      <c r="MKV100" s="338"/>
      <c r="MKW100" s="338"/>
      <c r="MKX100" s="338"/>
      <c r="MKY100" s="338"/>
      <c r="MKZ100" s="338"/>
      <c r="MLA100" s="338"/>
      <c r="MLB100" s="338"/>
      <c r="MLC100" s="338"/>
      <c r="MLD100" s="338"/>
      <c r="MLE100" s="338"/>
      <c r="MLF100" s="338"/>
      <c r="MLG100" s="338"/>
      <c r="MLH100" s="338"/>
      <c r="MLI100" s="338"/>
      <c r="MLJ100" s="338"/>
      <c r="MLK100" s="338"/>
      <c r="MLL100" s="338"/>
      <c r="MLM100" s="338"/>
      <c r="MLN100" s="338"/>
      <c r="MLO100" s="338"/>
      <c r="MLP100" s="338"/>
      <c r="MLQ100" s="338"/>
      <c r="MLR100" s="338"/>
      <c r="MLS100" s="338"/>
      <c r="MLT100" s="338"/>
      <c r="MLU100" s="338"/>
      <c r="MLV100" s="338"/>
      <c r="MLW100" s="338"/>
      <c r="MLX100" s="338"/>
      <c r="MLY100" s="338"/>
      <c r="MLZ100" s="338"/>
      <c r="MMA100" s="338"/>
      <c r="MMB100" s="338"/>
      <c r="MMC100" s="338"/>
      <c r="MMD100" s="338"/>
      <c r="MME100" s="338"/>
      <c r="MMF100" s="338"/>
      <c r="MMG100" s="338"/>
      <c r="MMH100" s="338"/>
      <c r="MMI100" s="338"/>
      <c r="MMJ100" s="338"/>
      <c r="MMK100" s="338"/>
      <c r="MML100" s="338"/>
      <c r="MMM100" s="338"/>
      <c r="MMN100" s="338"/>
      <c r="MMO100" s="338"/>
      <c r="MMP100" s="338"/>
      <c r="MMQ100" s="338"/>
      <c r="MMR100" s="338"/>
      <c r="MMS100" s="338"/>
      <c r="MMT100" s="338"/>
      <c r="MMU100" s="338"/>
      <c r="MMV100" s="338"/>
      <c r="MMW100" s="338"/>
      <c r="MMX100" s="338"/>
      <c r="MMY100" s="338"/>
      <c r="MMZ100" s="338"/>
      <c r="MNA100" s="338"/>
      <c r="MNB100" s="338"/>
      <c r="MNC100" s="338"/>
      <c r="MND100" s="338"/>
      <c r="MNE100" s="338"/>
      <c r="MNF100" s="338"/>
      <c r="MNG100" s="338"/>
      <c r="MNH100" s="338"/>
      <c r="MNI100" s="338"/>
      <c r="MNJ100" s="338"/>
      <c r="MNK100" s="338"/>
      <c r="MNL100" s="338"/>
      <c r="MNM100" s="338"/>
      <c r="MNN100" s="338"/>
      <c r="MNO100" s="338"/>
      <c r="MNP100" s="338"/>
      <c r="MNQ100" s="338"/>
      <c r="MNR100" s="338"/>
      <c r="MNS100" s="338"/>
      <c r="MNT100" s="338"/>
      <c r="MNU100" s="338"/>
      <c r="MNV100" s="338"/>
      <c r="MNW100" s="338"/>
      <c r="MNX100" s="338"/>
      <c r="MNY100" s="338"/>
      <c r="MNZ100" s="338"/>
      <c r="MOA100" s="338"/>
      <c r="MOB100" s="338"/>
      <c r="MOC100" s="338"/>
      <c r="MOD100" s="338"/>
      <c r="MOE100" s="338"/>
      <c r="MOF100" s="338"/>
      <c r="MOG100" s="338"/>
      <c r="MOH100" s="338"/>
      <c r="MOI100" s="338"/>
      <c r="MOJ100" s="338"/>
      <c r="MOK100" s="338"/>
      <c r="MOL100" s="338"/>
      <c r="MOM100" s="338"/>
      <c r="MON100" s="338"/>
      <c r="MOO100" s="338"/>
      <c r="MOP100" s="338"/>
      <c r="MOQ100" s="338"/>
      <c r="MOR100" s="338"/>
      <c r="MOS100" s="338"/>
      <c r="MOT100" s="338"/>
      <c r="MOU100" s="338"/>
      <c r="MOV100" s="338"/>
      <c r="MOW100" s="338"/>
      <c r="MOX100" s="338"/>
      <c r="MOY100" s="338"/>
      <c r="MOZ100" s="338"/>
      <c r="MPA100" s="338"/>
      <c r="MPB100" s="338"/>
      <c r="MPC100" s="338"/>
      <c r="MPD100" s="338"/>
      <c r="MPE100" s="338"/>
      <c r="MPF100" s="338"/>
      <c r="MPG100" s="338"/>
      <c r="MPH100" s="338"/>
      <c r="MPI100" s="338"/>
      <c r="MPJ100" s="338"/>
      <c r="MPK100" s="338"/>
      <c r="MPL100" s="338"/>
      <c r="MPM100" s="338"/>
      <c r="MPN100" s="338"/>
      <c r="MPO100" s="338"/>
      <c r="MPP100" s="338"/>
      <c r="MPQ100" s="338"/>
      <c r="MPR100" s="338"/>
      <c r="MPS100" s="338"/>
      <c r="MPT100" s="338"/>
      <c r="MPU100" s="338"/>
      <c r="MPV100" s="338"/>
      <c r="MPW100" s="338"/>
      <c r="MPX100" s="338"/>
      <c r="MPY100" s="338"/>
      <c r="MPZ100" s="338"/>
      <c r="MQA100" s="338"/>
      <c r="MQB100" s="338"/>
      <c r="MQC100" s="338"/>
      <c r="MQD100" s="338"/>
      <c r="MQE100" s="338"/>
      <c r="MQF100" s="338"/>
      <c r="MQG100" s="338"/>
      <c r="MQH100" s="338"/>
      <c r="MQI100" s="338"/>
      <c r="MQJ100" s="338"/>
      <c r="MQK100" s="338"/>
      <c r="MQL100" s="338"/>
      <c r="MQM100" s="338"/>
      <c r="MQN100" s="338"/>
      <c r="MQO100" s="338"/>
      <c r="MQP100" s="338"/>
      <c r="MQQ100" s="338"/>
      <c r="MQR100" s="338"/>
      <c r="MQS100" s="338"/>
      <c r="MQT100" s="338"/>
      <c r="MQU100" s="338"/>
      <c r="MQV100" s="338"/>
      <c r="MQW100" s="338"/>
      <c r="MQX100" s="338"/>
      <c r="MQY100" s="338"/>
      <c r="MQZ100" s="338"/>
      <c r="MRA100" s="338"/>
      <c r="MRB100" s="338"/>
      <c r="MRC100" s="338"/>
      <c r="MRD100" s="338"/>
      <c r="MRE100" s="338"/>
      <c r="MRF100" s="338"/>
      <c r="MRG100" s="338"/>
      <c r="MRH100" s="338"/>
      <c r="MRI100" s="338"/>
      <c r="MRJ100" s="338"/>
      <c r="MRK100" s="338"/>
      <c r="MRL100" s="338"/>
      <c r="MRM100" s="338"/>
      <c r="MRN100" s="338"/>
      <c r="MRO100" s="338"/>
      <c r="MRP100" s="338"/>
      <c r="MRQ100" s="338"/>
      <c r="MRR100" s="338"/>
      <c r="MRS100" s="338"/>
      <c r="MRT100" s="338"/>
      <c r="MRU100" s="338"/>
      <c r="MRV100" s="338"/>
      <c r="MRW100" s="338"/>
      <c r="MRX100" s="338"/>
      <c r="MRY100" s="338"/>
      <c r="MRZ100" s="338"/>
      <c r="MSA100" s="338"/>
      <c r="MSB100" s="338"/>
      <c r="MSC100" s="338"/>
      <c r="MSD100" s="338"/>
      <c r="MSE100" s="338"/>
      <c r="MSF100" s="338"/>
      <c r="MSG100" s="338"/>
      <c r="MSH100" s="338"/>
      <c r="MSI100" s="338"/>
      <c r="MSJ100" s="338"/>
      <c r="MSK100" s="338"/>
      <c r="MSL100" s="338"/>
      <c r="MSM100" s="338"/>
      <c r="MSN100" s="338"/>
      <c r="MSO100" s="338"/>
      <c r="MSP100" s="338"/>
      <c r="MSQ100" s="338"/>
      <c r="MSR100" s="338"/>
      <c r="MSS100" s="338"/>
      <c r="MST100" s="338"/>
      <c r="MSU100" s="338"/>
      <c r="MSV100" s="338"/>
      <c r="MSW100" s="338"/>
      <c r="MSX100" s="338"/>
      <c r="MSY100" s="338"/>
      <c r="MSZ100" s="338"/>
      <c r="MTA100" s="338"/>
      <c r="MTB100" s="338"/>
      <c r="MTC100" s="338"/>
      <c r="MTD100" s="338"/>
      <c r="MTE100" s="338"/>
      <c r="MTF100" s="338"/>
      <c r="MTG100" s="338"/>
      <c r="MTH100" s="338"/>
      <c r="MTI100" s="338"/>
      <c r="MTJ100" s="338"/>
      <c r="MTK100" s="338"/>
      <c r="MTL100" s="338"/>
      <c r="MTM100" s="338"/>
      <c r="MTN100" s="338"/>
      <c r="MTO100" s="338"/>
      <c r="MTP100" s="338"/>
      <c r="MTQ100" s="338"/>
      <c r="MTR100" s="338"/>
      <c r="MTS100" s="338"/>
      <c r="MTT100" s="338"/>
      <c r="MTU100" s="338"/>
      <c r="MTV100" s="338"/>
      <c r="MTW100" s="338"/>
      <c r="MTX100" s="338"/>
      <c r="MTY100" s="338"/>
      <c r="MTZ100" s="338"/>
      <c r="MUA100" s="338"/>
      <c r="MUB100" s="338"/>
      <c r="MUC100" s="338"/>
      <c r="MUD100" s="338"/>
      <c r="MUE100" s="338"/>
      <c r="MUF100" s="338"/>
      <c r="MUG100" s="338"/>
      <c r="MUH100" s="338"/>
      <c r="MUI100" s="338"/>
      <c r="MUJ100" s="338"/>
      <c r="MUK100" s="338"/>
      <c r="MUL100" s="338"/>
      <c r="MUM100" s="338"/>
      <c r="MUN100" s="338"/>
      <c r="MUO100" s="338"/>
      <c r="MUP100" s="338"/>
      <c r="MUQ100" s="338"/>
      <c r="MUR100" s="338"/>
      <c r="MUS100" s="338"/>
      <c r="MUT100" s="338"/>
      <c r="MUU100" s="338"/>
      <c r="MUV100" s="338"/>
      <c r="MUW100" s="338"/>
      <c r="MUX100" s="338"/>
      <c r="MUY100" s="338"/>
      <c r="MUZ100" s="338"/>
      <c r="MVA100" s="338"/>
      <c r="MVB100" s="338"/>
      <c r="MVC100" s="338"/>
      <c r="MVD100" s="338"/>
      <c r="MVE100" s="338"/>
      <c r="MVF100" s="338"/>
      <c r="MVG100" s="338"/>
      <c r="MVH100" s="338"/>
      <c r="MVI100" s="338"/>
      <c r="MVJ100" s="338"/>
      <c r="MVK100" s="338"/>
      <c r="MVL100" s="338"/>
      <c r="MVM100" s="338"/>
      <c r="MVN100" s="338"/>
      <c r="MVO100" s="338"/>
      <c r="MVP100" s="338"/>
      <c r="MVQ100" s="338"/>
      <c r="MVR100" s="338"/>
      <c r="MVS100" s="338"/>
      <c r="MVT100" s="338"/>
      <c r="MVU100" s="338"/>
      <c r="MVV100" s="338"/>
      <c r="MVW100" s="338"/>
      <c r="MVX100" s="338"/>
      <c r="MVY100" s="338"/>
      <c r="MVZ100" s="338"/>
      <c r="MWA100" s="338"/>
      <c r="MWB100" s="338"/>
      <c r="MWC100" s="338"/>
      <c r="MWD100" s="338"/>
      <c r="MWE100" s="338"/>
      <c r="MWF100" s="338"/>
      <c r="MWG100" s="338"/>
      <c r="MWH100" s="338"/>
      <c r="MWI100" s="338"/>
      <c r="MWJ100" s="338"/>
      <c r="MWK100" s="338"/>
      <c r="MWL100" s="338"/>
      <c r="MWM100" s="338"/>
      <c r="MWN100" s="338"/>
      <c r="MWO100" s="338"/>
      <c r="MWP100" s="338"/>
      <c r="MWQ100" s="338"/>
      <c r="MWR100" s="338"/>
      <c r="MWS100" s="338"/>
      <c r="MWT100" s="338"/>
      <c r="MWU100" s="338"/>
      <c r="MWV100" s="338"/>
      <c r="MWW100" s="338"/>
      <c r="MWX100" s="338"/>
      <c r="MWY100" s="338"/>
      <c r="MWZ100" s="338"/>
      <c r="MXA100" s="338"/>
      <c r="MXB100" s="338"/>
      <c r="MXC100" s="338"/>
      <c r="MXD100" s="338"/>
      <c r="MXE100" s="338"/>
      <c r="MXF100" s="338"/>
      <c r="MXG100" s="338"/>
      <c r="MXH100" s="338"/>
      <c r="MXI100" s="338"/>
      <c r="MXJ100" s="338"/>
      <c r="MXK100" s="338"/>
      <c r="MXL100" s="338"/>
      <c r="MXM100" s="338"/>
      <c r="MXN100" s="338"/>
      <c r="MXO100" s="338"/>
      <c r="MXP100" s="338"/>
      <c r="MXQ100" s="338"/>
      <c r="MXR100" s="338"/>
      <c r="MXS100" s="338"/>
      <c r="MXT100" s="338"/>
      <c r="MXU100" s="338"/>
      <c r="MXV100" s="338"/>
      <c r="MXW100" s="338"/>
      <c r="MXX100" s="338"/>
      <c r="MXY100" s="338"/>
      <c r="MXZ100" s="338"/>
      <c r="MYA100" s="338"/>
      <c r="MYB100" s="338"/>
      <c r="MYC100" s="338"/>
      <c r="MYD100" s="338"/>
      <c r="MYE100" s="338"/>
      <c r="MYF100" s="338"/>
      <c r="MYG100" s="338"/>
      <c r="MYH100" s="338"/>
      <c r="MYI100" s="338"/>
      <c r="MYJ100" s="338"/>
      <c r="MYK100" s="338"/>
      <c r="MYL100" s="338"/>
      <c r="MYM100" s="338"/>
      <c r="MYN100" s="338"/>
      <c r="MYO100" s="338"/>
      <c r="MYP100" s="338"/>
      <c r="MYQ100" s="338"/>
      <c r="MYR100" s="338"/>
      <c r="MYS100" s="338"/>
      <c r="MYT100" s="338"/>
      <c r="MYU100" s="338"/>
      <c r="MYV100" s="338"/>
      <c r="MYW100" s="338"/>
      <c r="MYX100" s="338"/>
      <c r="MYY100" s="338"/>
      <c r="MYZ100" s="338"/>
      <c r="MZA100" s="338"/>
      <c r="MZB100" s="338"/>
      <c r="MZC100" s="338"/>
      <c r="MZD100" s="338"/>
      <c r="MZE100" s="338"/>
      <c r="MZF100" s="338"/>
      <c r="MZG100" s="338"/>
      <c r="MZH100" s="338"/>
      <c r="MZI100" s="338"/>
      <c r="MZJ100" s="338"/>
      <c r="MZK100" s="338"/>
      <c r="MZL100" s="338"/>
      <c r="MZM100" s="338"/>
      <c r="MZN100" s="338"/>
      <c r="MZO100" s="338"/>
      <c r="MZP100" s="338"/>
      <c r="MZQ100" s="338"/>
      <c r="MZR100" s="338"/>
      <c r="MZS100" s="338"/>
      <c r="MZT100" s="338"/>
      <c r="MZU100" s="338"/>
      <c r="MZV100" s="338"/>
      <c r="MZW100" s="338"/>
      <c r="MZX100" s="338"/>
      <c r="MZY100" s="338"/>
      <c r="MZZ100" s="338"/>
      <c r="NAA100" s="338"/>
      <c r="NAB100" s="338"/>
      <c r="NAC100" s="338"/>
      <c r="NAD100" s="338"/>
      <c r="NAE100" s="338"/>
      <c r="NAF100" s="338"/>
      <c r="NAG100" s="338"/>
      <c r="NAH100" s="338"/>
      <c r="NAI100" s="338"/>
      <c r="NAJ100" s="338"/>
      <c r="NAK100" s="338"/>
      <c r="NAL100" s="338"/>
      <c r="NAM100" s="338"/>
      <c r="NAN100" s="338"/>
      <c r="NAO100" s="338"/>
      <c r="NAP100" s="338"/>
      <c r="NAQ100" s="338"/>
      <c r="NAR100" s="338"/>
      <c r="NAS100" s="338"/>
      <c r="NAT100" s="338"/>
      <c r="NAU100" s="338"/>
      <c r="NAV100" s="338"/>
      <c r="NAW100" s="338"/>
      <c r="NAX100" s="338"/>
      <c r="NAY100" s="338"/>
      <c r="NAZ100" s="338"/>
      <c r="NBA100" s="338"/>
      <c r="NBB100" s="338"/>
      <c r="NBC100" s="338"/>
      <c r="NBD100" s="338"/>
      <c r="NBE100" s="338"/>
      <c r="NBF100" s="338"/>
      <c r="NBG100" s="338"/>
      <c r="NBH100" s="338"/>
      <c r="NBI100" s="338"/>
      <c r="NBJ100" s="338"/>
      <c r="NBK100" s="338"/>
      <c r="NBL100" s="338"/>
      <c r="NBM100" s="338"/>
      <c r="NBN100" s="338"/>
      <c r="NBO100" s="338"/>
      <c r="NBP100" s="338"/>
      <c r="NBQ100" s="338"/>
      <c r="NBR100" s="338"/>
      <c r="NBS100" s="338"/>
      <c r="NBT100" s="338"/>
      <c r="NBU100" s="338"/>
      <c r="NBV100" s="338"/>
      <c r="NBW100" s="338"/>
      <c r="NBX100" s="338"/>
      <c r="NBY100" s="338"/>
      <c r="NBZ100" s="338"/>
      <c r="NCA100" s="338"/>
      <c r="NCB100" s="338"/>
      <c r="NCC100" s="338"/>
      <c r="NCD100" s="338"/>
      <c r="NCE100" s="338"/>
      <c r="NCF100" s="338"/>
      <c r="NCG100" s="338"/>
      <c r="NCH100" s="338"/>
      <c r="NCI100" s="338"/>
      <c r="NCJ100" s="338"/>
      <c r="NCK100" s="338"/>
      <c r="NCL100" s="338"/>
      <c r="NCM100" s="338"/>
      <c r="NCN100" s="338"/>
      <c r="NCO100" s="338"/>
      <c r="NCP100" s="338"/>
      <c r="NCQ100" s="338"/>
      <c r="NCR100" s="338"/>
      <c r="NCS100" s="338"/>
      <c r="NCT100" s="338"/>
      <c r="NCU100" s="338"/>
      <c r="NCV100" s="338"/>
      <c r="NCW100" s="338"/>
      <c r="NCX100" s="338"/>
      <c r="NCY100" s="338"/>
      <c r="NCZ100" s="338"/>
      <c r="NDA100" s="338"/>
      <c r="NDB100" s="338"/>
      <c r="NDC100" s="338"/>
      <c r="NDD100" s="338"/>
      <c r="NDE100" s="338"/>
      <c r="NDF100" s="338"/>
      <c r="NDG100" s="338"/>
      <c r="NDH100" s="338"/>
      <c r="NDI100" s="338"/>
      <c r="NDJ100" s="338"/>
      <c r="NDK100" s="338"/>
      <c r="NDL100" s="338"/>
      <c r="NDM100" s="338"/>
      <c r="NDN100" s="338"/>
      <c r="NDO100" s="338"/>
      <c r="NDP100" s="338"/>
      <c r="NDQ100" s="338"/>
      <c r="NDR100" s="338"/>
      <c r="NDS100" s="338"/>
      <c r="NDT100" s="338"/>
      <c r="NDU100" s="338"/>
      <c r="NDV100" s="338"/>
      <c r="NDW100" s="338"/>
      <c r="NDX100" s="338"/>
      <c r="NDY100" s="338"/>
      <c r="NDZ100" s="338"/>
      <c r="NEA100" s="338"/>
      <c r="NEB100" s="338"/>
      <c r="NEC100" s="338"/>
      <c r="NED100" s="338"/>
      <c r="NEE100" s="338"/>
      <c r="NEF100" s="338"/>
      <c r="NEG100" s="338"/>
      <c r="NEH100" s="338"/>
      <c r="NEI100" s="338"/>
      <c r="NEJ100" s="338"/>
      <c r="NEK100" s="338"/>
      <c r="NEL100" s="338"/>
      <c r="NEM100" s="338"/>
      <c r="NEN100" s="338"/>
      <c r="NEO100" s="338"/>
      <c r="NEP100" s="338"/>
      <c r="NEQ100" s="338"/>
      <c r="NER100" s="338"/>
      <c r="NES100" s="338"/>
      <c r="NET100" s="338"/>
      <c r="NEU100" s="338"/>
      <c r="NEV100" s="338"/>
      <c r="NEW100" s="338"/>
      <c r="NEX100" s="338"/>
      <c r="NEY100" s="338"/>
      <c r="NEZ100" s="338"/>
      <c r="NFA100" s="338"/>
      <c r="NFB100" s="338"/>
      <c r="NFC100" s="338"/>
      <c r="NFD100" s="338"/>
      <c r="NFE100" s="338"/>
      <c r="NFF100" s="338"/>
      <c r="NFG100" s="338"/>
      <c r="NFH100" s="338"/>
      <c r="NFI100" s="338"/>
      <c r="NFJ100" s="338"/>
      <c r="NFK100" s="338"/>
      <c r="NFL100" s="338"/>
      <c r="NFM100" s="338"/>
      <c r="NFN100" s="338"/>
      <c r="NFO100" s="338"/>
      <c r="NFP100" s="338"/>
      <c r="NFQ100" s="338"/>
      <c r="NFR100" s="338"/>
      <c r="NFS100" s="338"/>
      <c r="NFT100" s="338"/>
      <c r="NFU100" s="338"/>
      <c r="NFV100" s="338"/>
      <c r="NFW100" s="338"/>
      <c r="NFX100" s="338"/>
      <c r="NFY100" s="338"/>
      <c r="NFZ100" s="338"/>
      <c r="NGA100" s="338"/>
      <c r="NGB100" s="338"/>
      <c r="NGC100" s="338"/>
      <c r="NGD100" s="338"/>
      <c r="NGE100" s="338"/>
      <c r="NGF100" s="338"/>
      <c r="NGG100" s="338"/>
      <c r="NGH100" s="338"/>
      <c r="NGI100" s="338"/>
      <c r="NGJ100" s="338"/>
      <c r="NGK100" s="338"/>
      <c r="NGL100" s="338"/>
      <c r="NGM100" s="338"/>
      <c r="NGN100" s="338"/>
      <c r="NGO100" s="338"/>
      <c r="NGP100" s="338"/>
      <c r="NGQ100" s="338"/>
      <c r="NGR100" s="338"/>
      <c r="NGS100" s="338"/>
      <c r="NGT100" s="338"/>
      <c r="NGU100" s="338"/>
      <c r="NGV100" s="338"/>
      <c r="NGW100" s="338"/>
      <c r="NGX100" s="338"/>
      <c r="NGY100" s="338"/>
      <c r="NGZ100" s="338"/>
      <c r="NHA100" s="338"/>
      <c r="NHB100" s="338"/>
      <c r="NHC100" s="338"/>
      <c r="NHD100" s="338"/>
      <c r="NHE100" s="338"/>
      <c r="NHF100" s="338"/>
      <c r="NHG100" s="338"/>
      <c r="NHH100" s="338"/>
      <c r="NHI100" s="338"/>
      <c r="NHJ100" s="338"/>
      <c r="NHK100" s="338"/>
      <c r="NHL100" s="338"/>
      <c r="NHM100" s="338"/>
      <c r="NHN100" s="338"/>
      <c r="NHO100" s="338"/>
      <c r="NHP100" s="338"/>
      <c r="NHQ100" s="338"/>
      <c r="NHR100" s="338"/>
      <c r="NHS100" s="338"/>
      <c r="NHT100" s="338"/>
      <c r="NHU100" s="338"/>
      <c r="NHV100" s="338"/>
      <c r="NHW100" s="338"/>
      <c r="NHX100" s="338"/>
      <c r="NHY100" s="338"/>
      <c r="NHZ100" s="338"/>
      <c r="NIA100" s="338"/>
      <c r="NIB100" s="338"/>
      <c r="NIC100" s="338"/>
      <c r="NID100" s="338"/>
      <c r="NIE100" s="338"/>
      <c r="NIF100" s="338"/>
      <c r="NIG100" s="338"/>
      <c r="NIH100" s="338"/>
      <c r="NII100" s="338"/>
      <c r="NIJ100" s="338"/>
      <c r="NIK100" s="338"/>
      <c r="NIL100" s="338"/>
      <c r="NIM100" s="338"/>
      <c r="NIN100" s="338"/>
      <c r="NIO100" s="338"/>
      <c r="NIP100" s="338"/>
      <c r="NIQ100" s="338"/>
      <c r="NIR100" s="338"/>
      <c r="NIS100" s="338"/>
      <c r="NIT100" s="338"/>
      <c r="NIU100" s="338"/>
      <c r="NIV100" s="338"/>
      <c r="NIW100" s="338"/>
      <c r="NIX100" s="338"/>
      <c r="NIY100" s="338"/>
      <c r="NIZ100" s="338"/>
      <c r="NJA100" s="338"/>
      <c r="NJB100" s="338"/>
      <c r="NJC100" s="338"/>
      <c r="NJD100" s="338"/>
      <c r="NJE100" s="338"/>
      <c r="NJF100" s="338"/>
      <c r="NJG100" s="338"/>
      <c r="NJH100" s="338"/>
      <c r="NJI100" s="338"/>
      <c r="NJJ100" s="338"/>
      <c r="NJK100" s="338"/>
      <c r="NJL100" s="338"/>
      <c r="NJM100" s="338"/>
      <c r="NJN100" s="338"/>
      <c r="NJO100" s="338"/>
      <c r="NJP100" s="338"/>
      <c r="NJQ100" s="338"/>
      <c r="NJR100" s="338"/>
      <c r="NJS100" s="338"/>
      <c r="NJT100" s="338"/>
      <c r="NJU100" s="338"/>
      <c r="NJV100" s="338"/>
      <c r="NJW100" s="338"/>
      <c r="NJX100" s="338"/>
      <c r="NJY100" s="338"/>
      <c r="NJZ100" s="338"/>
      <c r="NKA100" s="338"/>
      <c r="NKB100" s="338"/>
      <c r="NKC100" s="338"/>
      <c r="NKD100" s="338"/>
      <c r="NKE100" s="338"/>
      <c r="NKF100" s="338"/>
      <c r="NKG100" s="338"/>
      <c r="NKH100" s="338"/>
      <c r="NKI100" s="338"/>
      <c r="NKJ100" s="338"/>
      <c r="NKK100" s="338"/>
      <c r="NKL100" s="338"/>
      <c r="NKM100" s="338"/>
      <c r="NKN100" s="338"/>
      <c r="NKO100" s="338"/>
      <c r="NKP100" s="338"/>
      <c r="NKQ100" s="338"/>
      <c r="NKR100" s="338"/>
      <c r="NKS100" s="338"/>
      <c r="NKT100" s="338"/>
      <c r="NKU100" s="338"/>
      <c r="NKV100" s="338"/>
      <c r="NKW100" s="338"/>
      <c r="NKX100" s="338"/>
      <c r="NKY100" s="338"/>
      <c r="NKZ100" s="338"/>
      <c r="NLA100" s="338"/>
      <c r="NLB100" s="338"/>
      <c r="NLC100" s="338"/>
      <c r="NLD100" s="338"/>
      <c r="NLE100" s="338"/>
      <c r="NLF100" s="338"/>
      <c r="NLG100" s="338"/>
      <c r="NLH100" s="338"/>
      <c r="NLI100" s="338"/>
      <c r="NLJ100" s="338"/>
      <c r="NLK100" s="338"/>
      <c r="NLL100" s="338"/>
      <c r="NLM100" s="338"/>
      <c r="NLN100" s="338"/>
      <c r="NLO100" s="338"/>
      <c r="NLP100" s="338"/>
      <c r="NLQ100" s="338"/>
      <c r="NLR100" s="338"/>
      <c r="NLS100" s="338"/>
      <c r="NLT100" s="338"/>
      <c r="NLU100" s="338"/>
      <c r="NLV100" s="338"/>
      <c r="NLW100" s="338"/>
      <c r="NLX100" s="338"/>
      <c r="NLY100" s="338"/>
      <c r="NLZ100" s="338"/>
      <c r="NMA100" s="338"/>
      <c r="NMB100" s="338"/>
      <c r="NMC100" s="338"/>
      <c r="NMD100" s="338"/>
      <c r="NME100" s="338"/>
      <c r="NMF100" s="338"/>
      <c r="NMG100" s="338"/>
      <c r="NMH100" s="338"/>
      <c r="NMI100" s="338"/>
      <c r="NMJ100" s="338"/>
      <c r="NMK100" s="338"/>
      <c r="NML100" s="338"/>
      <c r="NMM100" s="338"/>
      <c r="NMN100" s="338"/>
      <c r="NMO100" s="338"/>
      <c r="NMP100" s="338"/>
      <c r="NMQ100" s="338"/>
      <c r="NMR100" s="338"/>
      <c r="NMS100" s="338"/>
      <c r="NMT100" s="338"/>
      <c r="NMU100" s="338"/>
      <c r="NMV100" s="338"/>
      <c r="NMW100" s="338"/>
      <c r="NMX100" s="338"/>
      <c r="NMY100" s="338"/>
      <c r="NMZ100" s="338"/>
      <c r="NNA100" s="338"/>
      <c r="NNB100" s="338"/>
      <c r="NNC100" s="338"/>
      <c r="NND100" s="338"/>
      <c r="NNE100" s="338"/>
      <c r="NNF100" s="338"/>
      <c r="NNG100" s="338"/>
      <c r="NNH100" s="338"/>
      <c r="NNI100" s="338"/>
      <c r="NNJ100" s="338"/>
      <c r="NNK100" s="338"/>
      <c r="NNL100" s="338"/>
      <c r="NNM100" s="338"/>
      <c r="NNN100" s="338"/>
      <c r="NNO100" s="338"/>
      <c r="NNP100" s="338"/>
      <c r="NNQ100" s="338"/>
      <c r="NNR100" s="338"/>
      <c r="NNS100" s="338"/>
      <c r="NNT100" s="338"/>
      <c r="NNU100" s="338"/>
      <c r="NNV100" s="338"/>
      <c r="NNW100" s="338"/>
      <c r="NNX100" s="338"/>
      <c r="NNY100" s="338"/>
      <c r="NNZ100" s="338"/>
      <c r="NOA100" s="338"/>
      <c r="NOB100" s="338"/>
      <c r="NOC100" s="338"/>
      <c r="NOD100" s="338"/>
      <c r="NOE100" s="338"/>
      <c r="NOF100" s="338"/>
      <c r="NOG100" s="338"/>
      <c r="NOH100" s="338"/>
      <c r="NOI100" s="338"/>
      <c r="NOJ100" s="338"/>
      <c r="NOK100" s="338"/>
      <c r="NOL100" s="338"/>
      <c r="NOM100" s="338"/>
      <c r="NON100" s="338"/>
      <c r="NOO100" s="338"/>
      <c r="NOP100" s="338"/>
      <c r="NOQ100" s="338"/>
      <c r="NOR100" s="338"/>
      <c r="NOS100" s="338"/>
      <c r="NOT100" s="338"/>
      <c r="NOU100" s="338"/>
      <c r="NOV100" s="338"/>
      <c r="NOW100" s="338"/>
      <c r="NOX100" s="338"/>
      <c r="NOY100" s="338"/>
      <c r="NOZ100" s="338"/>
      <c r="NPA100" s="338"/>
      <c r="NPB100" s="338"/>
      <c r="NPC100" s="338"/>
      <c r="NPD100" s="338"/>
      <c r="NPE100" s="338"/>
      <c r="NPF100" s="338"/>
      <c r="NPG100" s="338"/>
      <c r="NPH100" s="338"/>
      <c r="NPI100" s="338"/>
      <c r="NPJ100" s="338"/>
      <c r="NPK100" s="338"/>
      <c r="NPL100" s="338"/>
      <c r="NPM100" s="338"/>
      <c r="NPN100" s="338"/>
      <c r="NPO100" s="338"/>
      <c r="NPP100" s="338"/>
      <c r="NPQ100" s="338"/>
      <c r="NPR100" s="338"/>
      <c r="NPS100" s="338"/>
      <c r="NPT100" s="338"/>
      <c r="NPU100" s="338"/>
      <c r="NPV100" s="338"/>
      <c r="NPW100" s="338"/>
      <c r="NPX100" s="338"/>
      <c r="NPY100" s="338"/>
      <c r="NPZ100" s="338"/>
      <c r="NQA100" s="338"/>
      <c r="NQB100" s="338"/>
      <c r="NQC100" s="338"/>
      <c r="NQD100" s="338"/>
      <c r="NQE100" s="338"/>
      <c r="NQF100" s="338"/>
      <c r="NQG100" s="338"/>
      <c r="NQH100" s="338"/>
      <c r="NQI100" s="338"/>
      <c r="NQJ100" s="338"/>
      <c r="NQK100" s="338"/>
      <c r="NQL100" s="338"/>
      <c r="NQM100" s="338"/>
      <c r="NQN100" s="338"/>
      <c r="NQO100" s="338"/>
      <c r="NQP100" s="338"/>
      <c r="NQQ100" s="338"/>
      <c r="NQR100" s="338"/>
      <c r="NQS100" s="338"/>
      <c r="NQT100" s="338"/>
      <c r="NQU100" s="338"/>
      <c r="NQV100" s="338"/>
      <c r="NQW100" s="338"/>
      <c r="NQX100" s="338"/>
      <c r="NQY100" s="338"/>
      <c r="NQZ100" s="338"/>
      <c r="NRA100" s="338"/>
      <c r="NRB100" s="338"/>
      <c r="NRC100" s="338"/>
      <c r="NRD100" s="338"/>
      <c r="NRE100" s="338"/>
      <c r="NRF100" s="338"/>
      <c r="NRG100" s="338"/>
      <c r="NRH100" s="338"/>
      <c r="NRI100" s="338"/>
      <c r="NRJ100" s="338"/>
      <c r="NRK100" s="338"/>
      <c r="NRL100" s="338"/>
      <c r="NRM100" s="338"/>
      <c r="NRN100" s="338"/>
      <c r="NRO100" s="338"/>
      <c r="NRP100" s="338"/>
      <c r="NRQ100" s="338"/>
      <c r="NRR100" s="338"/>
      <c r="NRS100" s="338"/>
      <c r="NRT100" s="338"/>
      <c r="NRU100" s="338"/>
      <c r="NRV100" s="338"/>
      <c r="NRW100" s="338"/>
      <c r="NRX100" s="338"/>
      <c r="NRY100" s="338"/>
      <c r="NRZ100" s="338"/>
      <c r="NSA100" s="338"/>
      <c r="NSB100" s="338"/>
      <c r="NSC100" s="338"/>
      <c r="NSD100" s="338"/>
      <c r="NSE100" s="338"/>
      <c r="NSF100" s="338"/>
      <c r="NSG100" s="338"/>
      <c r="NSH100" s="338"/>
      <c r="NSI100" s="338"/>
      <c r="NSJ100" s="338"/>
      <c r="NSK100" s="338"/>
      <c r="NSL100" s="338"/>
      <c r="NSM100" s="338"/>
      <c r="NSN100" s="338"/>
      <c r="NSO100" s="338"/>
      <c r="NSP100" s="338"/>
      <c r="NSQ100" s="338"/>
      <c r="NSR100" s="338"/>
      <c r="NSS100" s="338"/>
      <c r="NST100" s="338"/>
      <c r="NSU100" s="338"/>
      <c r="NSV100" s="338"/>
      <c r="NSW100" s="338"/>
      <c r="NSX100" s="338"/>
      <c r="NSY100" s="338"/>
      <c r="NSZ100" s="338"/>
      <c r="NTA100" s="338"/>
      <c r="NTB100" s="338"/>
      <c r="NTC100" s="338"/>
      <c r="NTD100" s="338"/>
      <c r="NTE100" s="338"/>
      <c r="NTF100" s="338"/>
      <c r="NTG100" s="338"/>
      <c r="NTH100" s="338"/>
      <c r="NTI100" s="338"/>
      <c r="NTJ100" s="338"/>
      <c r="NTK100" s="338"/>
      <c r="NTL100" s="338"/>
      <c r="NTM100" s="338"/>
      <c r="NTN100" s="338"/>
      <c r="NTO100" s="338"/>
      <c r="NTP100" s="338"/>
      <c r="NTQ100" s="338"/>
      <c r="NTR100" s="338"/>
      <c r="NTS100" s="338"/>
      <c r="NTT100" s="338"/>
      <c r="NTU100" s="338"/>
      <c r="NTV100" s="338"/>
      <c r="NTW100" s="338"/>
      <c r="NTX100" s="338"/>
      <c r="NTY100" s="338"/>
      <c r="NTZ100" s="338"/>
      <c r="NUA100" s="338"/>
      <c r="NUB100" s="338"/>
      <c r="NUC100" s="338"/>
      <c r="NUD100" s="338"/>
      <c r="NUE100" s="338"/>
      <c r="NUF100" s="338"/>
      <c r="NUG100" s="338"/>
      <c r="NUH100" s="338"/>
      <c r="NUI100" s="338"/>
      <c r="NUJ100" s="338"/>
      <c r="NUK100" s="338"/>
      <c r="NUL100" s="338"/>
      <c r="NUM100" s="338"/>
      <c r="NUN100" s="338"/>
      <c r="NUO100" s="338"/>
      <c r="NUP100" s="338"/>
      <c r="NUQ100" s="338"/>
      <c r="NUR100" s="338"/>
      <c r="NUS100" s="338"/>
      <c r="NUT100" s="338"/>
      <c r="NUU100" s="338"/>
      <c r="NUV100" s="338"/>
      <c r="NUW100" s="338"/>
      <c r="NUX100" s="338"/>
      <c r="NUY100" s="338"/>
      <c r="NUZ100" s="338"/>
      <c r="NVA100" s="338"/>
      <c r="NVB100" s="338"/>
      <c r="NVC100" s="338"/>
      <c r="NVD100" s="338"/>
      <c r="NVE100" s="338"/>
      <c r="NVF100" s="338"/>
      <c r="NVG100" s="338"/>
      <c r="NVH100" s="338"/>
      <c r="NVI100" s="338"/>
      <c r="NVJ100" s="338"/>
      <c r="NVK100" s="338"/>
      <c r="NVL100" s="338"/>
      <c r="NVM100" s="338"/>
      <c r="NVN100" s="338"/>
      <c r="NVO100" s="338"/>
      <c r="NVP100" s="338"/>
      <c r="NVQ100" s="338"/>
      <c r="NVR100" s="338"/>
      <c r="NVS100" s="338"/>
      <c r="NVT100" s="338"/>
      <c r="NVU100" s="338"/>
      <c r="NVV100" s="338"/>
      <c r="NVW100" s="338"/>
      <c r="NVX100" s="338"/>
      <c r="NVY100" s="338"/>
      <c r="NVZ100" s="338"/>
      <c r="NWA100" s="338"/>
      <c r="NWB100" s="338"/>
      <c r="NWC100" s="338"/>
      <c r="NWD100" s="338"/>
      <c r="NWE100" s="338"/>
      <c r="NWF100" s="338"/>
      <c r="NWG100" s="338"/>
      <c r="NWH100" s="338"/>
      <c r="NWI100" s="338"/>
      <c r="NWJ100" s="338"/>
      <c r="NWK100" s="338"/>
      <c r="NWL100" s="338"/>
      <c r="NWM100" s="338"/>
      <c r="NWN100" s="338"/>
      <c r="NWO100" s="338"/>
      <c r="NWP100" s="338"/>
      <c r="NWQ100" s="338"/>
      <c r="NWR100" s="338"/>
      <c r="NWS100" s="338"/>
      <c r="NWT100" s="338"/>
      <c r="NWU100" s="338"/>
      <c r="NWV100" s="338"/>
      <c r="NWW100" s="338"/>
      <c r="NWX100" s="338"/>
      <c r="NWY100" s="338"/>
      <c r="NWZ100" s="338"/>
      <c r="NXA100" s="338"/>
      <c r="NXB100" s="338"/>
      <c r="NXC100" s="338"/>
      <c r="NXD100" s="338"/>
      <c r="NXE100" s="338"/>
      <c r="NXF100" s="338"/>
      <c r="NXG100" s="338"/>
      <c r="NXH100" s="338"/>
      <c r="NXI100" s="338"/>
      <c r="NXJ100" s="338"/>
      <c r="NXK100" s="338"/>
      <c r="NXL100" s="338"/>
      <c r="NXM100" s="338"/>
      <c r="NXN100" s="338"/>
      <c r="NXO100" s="338"/>
      <c r="NXP100" s="338"/>
      <c r="NXQ100" s="338"/>
      <c r="NXR100" s="338"/>
      <c r="NXS100" s="338"/>
      <c r="NXT100" s="338"/>
      <c r="NXU100" s="338"/>
      <c r="NXV100" s="338"/>
      <c r="NXW100" s="338"/>
      <c r="NXX100" s="338"/>
      <c r="NXY100" s="338"/>
      <c r="NXZ100" s="338"/>
      <c r="NYA100" s="338"/>
      <c r="NYB100" s="338"/>
      <c r="NYC100" s="338"/>
      <c r="NYD100" s="338"/>
      <c r="NYE100" s="338"/>
      <c r="NYF100" s="338"/>
      <c r="NYG100" s="338"/>
      <c r="NYH100" s="338"/>
      <c r="NYI100" s="338"/>
      <c r="NYJ100" s="338"/>
      <c r="NYK100" s="338"/>
      <c r="NYL100" s="338"/>
      <c r="NYM100" s="338"/>
      <c r="NYN100" s="338"/>
      <c r="NYO100" s="338"/>
      <c r="NYP100" s="338"/>
      <c r="NYQ100" s="338"/>
      <c r="NYR100" s="338"/>
      <c r="NYS100" s="338"/>
      <c r="NYT100" s="338"/>
      <c r="NYU100" s="338"/>
      <c r="NYV100" s="338"/>
      <c r="NYW100" s="338"/>
      <c r="NYX100" s="338"/>
      <c r="NYY100" s="338"/>
      <c r="NYZ100" s="338"/>
      <c r="NZA100" s="338"/>
      <c r="NZB100" s="338"/>
      <c r="NZC100" s="338"/>
      <c r="NZD100" s="338"/>
      <c r="NZE100" s="338"/>
      <c r="NZF100" s="338"/>
      <c r="NZG100" s="338"/>
      <c r="NZH100" s="338"/>
      <c r="NZI100" s="338"/>
      <c r="NZJ100" s="338"/>
      <c r="NZK100" s="338"/>
      <c r="NZL100" s="338"/>
      <c r="NZM100" s="338"/>
      <c r="NZN100" s="338"/>
      <c r="NZO100" s="338"/>
      <c r="NZP100" s="338"/>
      <c r="NZQ100" s="338"/>
      <c r="NZR100" s="338"/>
      <c r="NZS100" s="338"/>
      <c r="NZT100" s="338"/>
      <c r="NZU100" s="338"/>
      <c r="NZV100" s="338"/>
      <c r="NZW100" s="338"/>
      <c r="NZX100" s="338"/>
      <c r="NZY100" s="338"/>
      <c r="NZZ100" s="338"/>
      <c r="OAA100" s="338"/>
      <c r="OAB100" s="338"/>
      <c r="OAC100" s="338"/>
      <c r="OAD100" s="338"/>
      <c r="OAE100" s="338"/>
      <c r="OAF100" s="338"/>
      <c r="OAG100" s="338"/>
      <c r="OAH100" s="338"/>
      <c r="OAI100" s="338"/>
      <c r="OAJ100" s="338"/>
      <c r="OAK100" s="338"/>
      <c r="OAL100" s="338"/>
      <c r="OAM100" s="338"/>
      <c r="OAN100" s="338"/>
      <c r="OAO100" s="338"/>
      <c r="OAP100" s="338"/>
      <c r="OAQ100" s="338"/>
      <c r="OAR100" s="338"/>
      <c r="OAS100" s="338"/>
      <c r="OAT100" s="338"/>
      <c r="OAU100" s="338"/>
      <c r="OAV100" s="338"/>
      <c r="OAW100" s="338"/>
      <c r="OAX100" s="338"/>
      <c r="OAY100" s="338"/>
      <c r="OAZ100" s="338"/>
      <c r="OBA100" s="338"/>
      <c r="OBB100" s="338"/>
      <c r="OBC100" s="338"/>
      <c r="OBD100" s="338"/>
      <c r="OBE100" s="338"/>
      <c r="OBF100" s="338"/>
      <c r="OBG100" s="338"/>
      <c r="OBH100" s="338"/>
      <c r="OBI100" s="338"/>
      <c r="OBJ100" s="338"/>
      <c r="OBK100" s="338"/>
      <c r="OBL100" s="338"/>
      <c r="OBM100" s="338"/>
      <c r="OBN100" s="338"/>
      <c r="OBO100" s="338"/>
      <c r="OBP100" s="338"/>
      <c r="OBQ100" s="338"/>
      <c r="OBR100" s="338"/>
      <c r="OBS100" s="338"/>
      <c r="OBT100" s="338"/>
      <c r="OBU100" s="338"/>
      <c r="OBV100" s="338"/>
      <c r="OBW100" s="338"/>
      <c r="OBX100" s="338"/>
      <c r="OBY100" s="338"/>
      <c r="OBZ100" s="338"/>
      <c r="OCA100" s="338"/>
      <c r="OCB100" s="338"/>
      <c r="OCC100" s="338"/>
      <c r="OCD100" s="338"/>
      <c r="OCE100" s="338"/>
      <c r="OCF100" s="338"/>
      <c r="OCG100" s="338"/>
      <c r="OCH100" s="338"/>
      <c r="OCI100" s="338"/>
      <c r="OCJ100" s="338"/>
      <c r="OCK100" s="338"/>
      <c r="OCL100" s="338"/>
      <c r="OCM100" s="338"/>
      <c r="OCN100" s="338"/>
      <c r="OCO100" s="338"/>
      <c r="OCP100" s="338"/>
      <c r="OCQ100" s="338"/>
      <c r="OCR100" s="338"/>
      <c r="OCS100" s="338"/>
      <c r="OCT100" s="338"/>
      <c r="OCU100" s="338"/>
      <c r="OCV100" s="338"/>
      <c r="OCW100" s="338"/>
      <c r="OCX100" s="338"/>
      <c r="OCY100" s="338"/>
      <c r="OCZ100" s="338"/>
      <c r="ODA100" s="338"/>
      <c r="ODB100" s="338"/>
      <c r="ODC100" s="338"/>
      <c r="ODD100" s="338"/>
      <c r="ODE100" s="338"/>
      <c r="ODF100" s="338"/>
      <c r="ODG100" s="338"/>
      <c r="ODH100" s="338"/>
      <c r="ODI100" s="338"/>
      <c r="ODJ100" s="338"/>
      <c r="ODK100" s="338"/>
      <c r="ODL100" s="338"/>
      <c r="ODM100" s="338"/>
      <c r="ODN100" s="338"/>
      <c r="ODO100" s="338"/>
      <c r="ODP100" s="338"/>
      <c r="ODQ100" s="338"/>
      <c r="ODR100" s="338"/>
      <c r="ODS100" s="338"/>
      <c r="ODT100" s="338"/>
      <c r="ODU100" s="338"/>
      <c r="ODV100" s="338"/>
      <c r="ODW100" s="338"/>
      <c r="ODX100" s="338"/>
      <c r="ODY100" s="338"/>
      <c r="ODZ100" s="338"/>
      <c r="OEA100" s="338"/>
      <c r="OEB100" s="338"/>
      <c r="OEC100" s="338"/>
      <c r="OED100" s="338"/>
      <c r="OEE100" s="338"/>
      <c r="OEF100" s="338"/>
      <c r="OEG100" s="338"/>
      <c r="OEH100" s="338"/>
      <c r="OEI100" s="338"/>
      <c r="OEJ100" s="338"/>
      <c r="OEK100" s="338"/>
      <c r="OEL100" s="338"/>
      <c r="OEM100" s="338"/>
      <c r="OEN100" s="338"/>
      <c r="OEO100" s="338"/>
      <c r="OEP100" s="338"/>
      <c r="OEQ100" s="338"/>
      <c r="OER100" s="338"/>
      <c r="OES100" s="338"/>
      <c r="OET100" s="338"/>
      <c r="OEU100" s="338"/>
      <c r="OEV100" s="338"/>
      <c r="OEW100" s="338"/>
      <c r="OEX100" s="338"/>
      <c r="OEY100" s="338"/>
      <c r="OEZ100" s="338"/>
      <c r="OFA100" s="338"/>
      <c r="OFB100" s="338"/>
      <c r="OFC100" s="338"/>
      <c r="OFD100" s="338"/>
      <c r="OFE100" s="338"/>
      <c r="OFF100" s="338"/>
      <c r="OFG100" s="338"/>
      <c r="OFH100" s="338"/>
      <c r="OFI100" s="338"/>
      <c r="OFJ100" s="338"/>
      <c r="OFK100" s="338"/>
      <c r="OFL100" s="338"/>
      <c r="OFM100" s="338"/>
      <c r="OFN100" s="338"/>
      <c r="OFO100" s="338"/>
      <c r="OFP100" s="338"/>
      <c r="OFQ100" s="338"/>
      <c r="OFR100" s="338"/>
      <c r="OFS100" s="338"/>
      <c r="OFT100" s="338"/>
      <c r="OFU100" s="338"/>
      <c r="OFV100" s="338"/>
      <c r="OFW100" s="338"/>
      <c r="OFX100" s="338"/>
      <c r="OFY100" s="338"/>
      <c r="OFZ100" s="338"/>
      <c r="OGA100" s="338"/>
      <c r="OGB100" s="338"/>
      <c r="OGC100" s="338"/>
      <c r="OGD100" s="338"/>
      <c r="OGE100" s="338"/>
      <c r="OGF100" s="338"/>
      <c r="OGG100" s="338"/>
      <c r="OGH100" s="338"/>
      <c r="OGI100" s="338"/>
      <c r="OGJ100" s="338"/>
      <c r="OGK100" s="338"/>
      <c r="OGL100" s="338"/>
      <c r="OGM100" s="338"/>
      <c r="OGN100" s="338"/>
      <c r="OGO100" s="338"/>
      <c r="OGP100" s="338"/>
      <c r="OGQ100" s="338"/>
      <c r="OGR100" s="338"/>
      <c r="OGS100" s="338"/>
      <c r="OGT100" s="338"/>
      <c r="OGU100" s="338"/>
      <c r="OGV100" s="338"/>
      <c r="OGW100" s="338"/>
      <c r="OGX100" s="338"/>
      <c r="OGY100" s="338"/>
      <c r="OGZ100" s="338"/>
      <c r="OHA100" s="338"/>
      <c r="OHB100" s="338"/>
      <c r="OHC100" s="338"/>
      <c r="OHD100" s="338"/>
      <c r="OHE100" s="338"/>
      <c r="OHF100" s="338"/>
      <c r="OHG100" s="338"/>
      <c r="OHH100" s="338"/>
      <c r="OHI100" s="338"/>
      <c r="OHJ100" s="338"/>
      <c r="OHK100" s="338"/>
      <c r="OHL100" s="338"/>
      <c r="OHM100" s="338"/>
      <c r="OHN100" s="338"/>
      <c r="OHO100" s="338"/>
      <c r="OHP100" s="338"/>
      <c r="OHQ100" s="338"/>
      <c r="OHR100" s="338"/>
      <c r="OHS100" s="338"/>
      <c r="OHT100" s="338"/>
      <c r="OHU100" s="338"/>
      <c r="OHV100" s="338"/>
      <c r="OHW100" s="338"/>
      <c r="OHX100" s="338"/>
      <c r="OHY100" s="338"/>
      <c r="OHZ100" s="338"/>
      <c r="OIA100" s="338"/>
      <c r="OIB100" s="338"/>
      <c r="OIC100" s="338"/>
      <c r="OID100" s="338"/>
      <c r="OIE100" s="338"/>
      <c r="OIF100" s="338"/>
      <c r="OIG100" s="338"/>
      <c r="OIH100" s="338"/>
      <c r="OII100" s="338"/>
      <c r="OIJ100" s="338"/>
      <c r="OIK100" s="338"/>
      <c r="OIL100" s="338"/>
      <c r="OIM100" s="338"/>
      <c r="OIN100" s="338"/>
      <c r="OIO100" s="338"/>
      <c r="OIP100" s="338"/>
      <c r="OIQ100" s="338"/>
      <c r="OIR100" s="338"/>
      <c r="OIS100" s="338"/>
      <c r="OIT100" s="338"/>
      <c r="OIU100" s="338"/>
      <c r="OIV100" s="338"/>
      <c r="OIW100" s="338"/>
      <c r="OIX100" s="338"/>
      <c r="OIY100" s="338"/>
      <c r="OIZ100" s="338"/>
      <c r="OJA100" s="338"/>
      <c r="OJB100" s="338"/>
      <c r="OJC100" s="338"/>
      <c r="OJD100" s="338"/>
      <c r="OJE100" s="338"/>
      <c r="OJF100" s="338"/>
      <c r="OJG100" s="338"/>
      <c r="OJH100" s="338"/>
      <c r="OJI100" s="338"/>
      <c r="OJJ100" s="338"/>
      <c r="OJK100" s="338"/>
      <c r="OJL100" s="338"/>
      <c r="OJM100" s="338"/>
      <c r="OJN100" s="338"/>
      <c r="OJO100" s="338"/>
      <c r="OJP100" s="338"/>
      <c r="OJQ100" s="338"/>
      <c r="OJR100" s="338"/>
      <c r="OJS100" s="338"/>
      <c r="OJT100" s="338"/>
      <c r="OJU100" s="338"/>
      <c r="OJV100" s="338"/>
      <c r="OJW100" s="338"/>
      <c r="OJX100" s="338"/>
      <c r="OJY100" s="338"/>
      <c r="OJZ100" s="338"/>
      <c r="OKA100" s="338"/>
      <c r="OKB100" s="338"/>
      <c r="OKC100" s="338"/>
      <c r="OKD100" s="338"/>
      <c r="OKE100" s="338"/>
      <c r="OKF100" s="338"/>
      <c r="OKG100" s="338"/>
      <c r="OKH100" s="338"/>
      <c r="OKI100" s="338"/>
      <c r="OKJ100" s="338"/>
      <c r="OKK100" s="338"/>
      <c r="OKL100" s="338"/>
      <c r="OKM100" s="338"/>
      <c r="OKN100" s="338"/>
      <c r="OKO100" s="338"/>
      <c r="OKP100" s="338"/>
      <c r="OKQ100" s="338"/>
      <c r="OKR100" s="338"/>
      <c r="OKS100" s="338"/>
      <c r="OKT100" s="338"/>
      <c r="OKU100" s="338"/>
      <c r="OKV100" s="338"/>
      <c r="OKW100" s="338"/>
      <c r="OKX100" s="338"/>
      <c r="OKY100" s="338"/>
      <c r="OKZ100" s="338"/>
      <c r="OLA100" s="338"/>
      <c r="OLB100" s="338"/>
      <c r="OLC100" s="338"/>
      <c r="OLD100" s="338"/>
      <c r="OLE100" s="338"/>
      <c r="OLF100" s="338"/>
      <c r="OLG100" s="338"/>
      <c r="OLH100" s="338"/>
      <c r="OLI100" s="338"/>
      <c r="OLJ100" s="338"/>
      <c r="OLK100" s="338"/>
      <c r="OLL100" s="338"/>
      <c r="OLM100" s="338"/>
      <c r="OLN100" s="338"/>
      <c r="OLO100" s="338"/>
      <c r="OLP100" s="338"/>
      <c r="OLQ100" s="338"/>
      <c r="OLR100" s="338"/>
      <c r="OLS100" s="338"/>
      <c r="OLT100" s="338"/>
      <c r="OLU100" s="338"/>
      <c r="OLV100" s="338"/>
      <c r="OLW100" s="338"/>
      <c r="OLX100" s="338"/>
      <c r="OLY100" s="338"/>
      <c r="OLZ100" s="338"/>
      <c r="OMA100" s="338"/>
      <c r="OMB100" s="338"/>
      <c r="OMC100" s="338"/>
      <c r="OMD100" s="338"/>
      <c r="OME100" s="338"/>
      <c r="OMF100" s="338"/>
      <c r="OMG100" s="338"/>
      <c r="OMH100" s="338"/>
      <c r="OMI100" s="338"/>
      <c r="OMJ100" s="338"/>
      <c r="OMK100" s="338"/>
      <c r="OML100" s="338"/>
      <c r="OMM100" s="338"/>
      <c r="OMN100" s="338"/>
      <c r="OMO100" s="338"/>
      <c r="OMP100" s="338"/>
      <c r="OMQ100" s="338"/>
      <c r="OMR100" s="338"/>
      <c r="OMS100" s="338"/>
      <c r="OMT100" s="338"/>
      <c r="OMU100" s="338"/>
      <c r="OMV100" s="338"/>
      <c r="OMW100" s="338"/>
      <c r="OMX100" s="338"/>
      <c r="OMY100" s="338"/>
      <c r="OMZ100" s="338"/>
      <c r="ONA100" s="338"/>
      <c r="ONB100" s="338"/>
      <c r="ONC100" s="338"/>
      <c r="OND100" s="338"/>
      <c r="ONE100" s="338"/>
      <c r="ONF100" s="338"/>
      <c r="ONG100" s="338"/>
      <c r="ONH100" s="338"/>
      <c r="ONI100" s="338"/>
      <c r="ONJ100" s="338"/>
      <c r="ONK100" s="338"/>
      <c r="ONL100" s="338"/>
      <c r="ONM100" s="338"/>
      <c r="ONN100" s="338"/>
      <c r="ONO100" s="338"/>
      <c r="ONP100" s="338"/>
      <c r="ONQ100" s="338"/>
      <c r="ONR100" s="338"/>
      <c r="ONS100" s="338"/>
      <c r="ONT100" s="338"/>
      <c r="ONU100" s="338"/>
      <c r="ONV100" s="338"/>
      <c r="ONW100" s="338"/>
      <c r="ONX100" s="338"/>
      <c r="ONY100" s="338"/>
      <c r="ONZ100" s="338"/>
      <c r="OOA100" s="338"/>
      <c r="OOB100" s="338"/>
      <c r="OOC100" s="338"/>
      <c r="OOD100" s="338"/>
      <c r="OOE100" s="338"/>
      <c r="OOF100" s="338"/>
      <c r="OOG100" s="338"/>
      <c r="OOH100" s="338"/>
      <c r="OOI100" s="338"/>
      <c r="OOJ100" s="338"/>
      <c r="OOK100" s="338"/>
      <c r="OOL100" s="338"/>
      <c r="OOM100" s="338"/>
      <c r="OON100" s="338"/>
      <c r="OOO100" s="338"/>
      <c r="OOP100" s="338"/>
      <c r="OOQ100" s="338"/>
      <c r="OOR100" s="338"/>
      <c r="OOS100" s="338"/>
      <c r="OOT100" s="338"/>
      <c r="OOU100" s="338"/>
      <c r="OOV100" s="338"/>
      <c r="OOW100" s="338"/>
      <c r="OOX100" s="338"/>
      <c r="OOY100" s="338"/>
      <c r="OOZ100" s="338"/>
      <c r="OPA100" s="338"/>
      <c r="OPB100" s="338"/>
      <c r="OPC100" s="338"/>
      <c r="OPD100" s="338"/>
      <c r="OPE100" s="338"/>
      <c r="OPF100" s="338"/>
      <c r="OPG100" s="338"/>
      <c r="OPH100" s="338"/>
      <c r="OPI100" s="338"/>
      <c r="OPJ100" s="338"/>
      <c r="OPK100" s="338"/>
      <c r="OPL100" s="338"/>
      <c r="OPM100" s="338"/>
      <c r="OPN100" s="338"/>
      <c r="OPO100" s="338"/>
      <c r="OPP100" s="338"/>
      <c r="OPQ100" s="338"/>
      <c r="OPR100" s="338"/>
      <c r="OPS100" s="338"/>
      <c r="OPT100" s="338"/>
      <c r="OPU100" s="338"/>
      <c r="OPV100" s="338"/>
      <c r="OPW100" s="338"/>
      <c r="OPX100" s="338"/>
      <c r="OPY100" s="338"/>
      <c r="OPZ100" s="338"/>
      <c r="OQA100" s="338"/>
      <c r="OQB100" s="338"/>
      <c r="OQC100" s="338"/>
      <c r="OQD100" s="338"/>
      <c r="OQE100" s="338"/>
      <c r="OQF100" s="338"/>
      <c r="OQG100" s="338"/>
      <c r="OQH100" s="338"/>
      <c r="OQI100" s="338"/>
      <c r="OQJ100" s="338"/>
      <c r="OQK100" s="338"/>
      <c r="OQL100" s="338"/>
      <c r="OQM100" s="338"/>
      <c r="OQN100" s="338"/>
      <c r="OQO100" s="338"/>
      <c r="OQP100" s="338"/>
      <c r="OQQ100" s="338"/>
      <c r="OQR100" s="338"/>
      <c r="OQS100" s="338"/>
      <c r="OQT100" s="338"/>
      <c r="OQU100" s="338"/>
      <c r="OQV100" s="338"/>
      <c r="OQW100" s="338"/>
      <c r="OQX100" s="338"/>
      <c r="OQY100" s="338"/>
      <c r="OQZ100" s="338"/>
      <c r="ORA100" s="338"/>
      <c r="ORB100" s="338"/>
      <c r="ORC100" s="338"/>
      <c r="ORD100" s="338"/>
      <c r="ORE100" s="338"/>
      <c r="ORF100" s="338"/>
      <c r="ORG100" s="338"/>
      <c r="ORH100" s="338"/>
      <c r="ORI100" s="338"/>
      <c r="ORJ100" s="338"/>
      <c r="ORK100" s="338"/>
      <c r="ORL100" s="338"/>
      <c r="ORM100" s="338"/>
      <c r="ORN100" s="338"/>
      <c r="ORO100" s="338"/>
      <c r="ORP100" s="338"/>
      <c r="ORQ100" s="338"/>
      <c r="ORR100" s="338"/>
      <c r="ORS100" s="338"/>
      <c r="ORT100" s="338"/>
      <c r="ORU100" s="338"/>
      <c r="ORV100" s="338"/>
      <c r="ORW100" s="338"/>
      <c r="ORX100" s="338"/>
      <c r="ORY100" s="338"/>
      <c r="ORZ100" s="338"/>
      <c r="OSA100" s="338"/>
      <c r="OSB100" s="338"/>
      <c r="OSC100" s="338"/>
      <c r="OSD100" s="338"/>
      <c r="OSE100" s="338"/>
      <c r="OSF100" s="338"/>
      <c r="OSG100" s="338"/>
      <c r="OSH100" s="338"/>
      <c r="OSI100" s="338"/>
      <c r="OSJ100" s="338"/>
      <c r="OSK100" s="338"/>
      <c r="OSL100" s="338"/>
      <c r="OSM100" s="338"/>
      <c r="OSN100" s="338"/>
      <c r="OSO100" s="338"/>
      <c r="OSP100" s="338"/>
      <c r="OSQ100" s="338"/>
      <c r="OSR100" s="338"/>
      <c r="OSS100" s="338"/>
      <c r="OST100" s="338"/>
      <c r="OSU100" s="338"/>
      <c r="OSV100" s="338"/>
      <c r="OSW100" s="338"/>
      <c r="OSX100" s="338"/>
      <c r="OSY100" s="338"/>
      <c r="OSZ100" s="338"/>
      <c r="OTA100" s="338"/>
      <c r="OTB100" s="338"/>
      <c r="OTC100" s="338"/>
      <c r="OTD100" s="338"/>
      <c r="OTE100" s="338"/>
      <c r="OTF100" s="338"/>
      <c r="OTG100" s="338"/>
      <c r="OTH100" s="338"/>
      <c r="OTI100" s="338"/>
      <c r="OTJ100" s="338"/>
      <c r="OTK100" s="338"/>
      <c r="OTL100" s="338"/>
      <c r="OTM100" s="338"/>
      <c r="OTN100" s="338"/>
      <c r="OTO100" s="338"/>
      <c r="OTP100" s="338"/>
      <c r="OTQ100" s="338"/>
      <c r="OTR100" s="338"/>
      <c r="OTS100" s="338"/>
      <c r="OTT100" s="338"/>
      <c r="OTU100" s="338"/>
      <c r="OTV100" s="338"/>
      <c r="OTW100" s="338"/>
      <c r="OTX100" s="338"/>
      <c r="OTY100" s="338"/>
      <c r="OTZ100" s="338"/>
      <c r="OUA100" s="338"/>
      <c r="OUB100" s="338"/>
      <c r="OUC100" s="338"/>
      <c r="OUD100" s="338"/>
      <c r="OUE100" s="338"/>
      <c r="OUF100" s="338"/>
      <c r="OUG100" s="338"/>
      <c r="OUH100" s="338"/>
      <c r="OUI100" s="338"/>
      <c r="OUJ100" s="338"/>
      <c r="OUK100" s="338"/>
      <c r="OUL100" s="338"/>
      <c r="OUM100" s="338"/>
      <c r="OUN100" s="338"/>
      <c r="OUO100" s="338"/>
      <c r="OUP100" s="338"/>
      <c r="OUQ100" s="338"/>
      <c r="OUR100" s="338"/>
      <c r="OUS100" s="338"/>
      <c r="OUT100" s="338"/>
      <c r="OUU100" s="338"/>
      <c r="OUV100" s="338"/>
      <c r="OUW100" s="338"/>
      <c r="OUX100" s="338"/>
      <c r="OUY100" s="338"/>
      <c r="OUZ100" s="338"/>
      <c r="OVA100" s="338"/>
      <c r="OVB100" s="338"/>
      <c r="OVC100" s="338"/>
      <c r="OVD100" s="338"/>
      <c r="OVE100" s="338"/>
      <c r="OVF100" s="338"/>
      <c r="OVG100" s="338"/>
      <c r="OVH100" s="338"/>
      <c r="OVI100" s="338"/>
      <c r="OVJ100" s="338"/>
      <c r="OVK100" s="338"/>
      <c r="OVL100" s="338"/>
      <c r="OVM100" s="338"/>
      <c r="OVN100" s="338"/>
      <c r="OVO100" s="338"/>
      <c r="OVP100" s="338"/>
      <c r="OVQ100" s="338"/>
      <c r="OVR100" s="338"/>
      <c r="OVS100" s="338"/>
      <c r="OVT100" s="338"/>
      <c r="OVU100" s="338"/>
      <c r="OVV100" s="338"/>
      <c r="OVW100" s="338"/>
      <c r="OVX100" s="338"/>
      <c r="OVY100" s="338"/>
      <c r="OVZ100" s="338"/>
      <c r="OWA100" s="338"/>
      <c r="OWB100" s="338"/>
      <c r="OWC100" s="338"/>
      <c r="OWD100" s="338"/>
      <c r="OWE100" s="338"/>
      <c r="OWF100" s="338"/>
      <c r="OWG100" s="338"/>
      <c r="OWH100" s="338"/>
      <c r="OWI100" s="338"/>
      <c r="OWJ100" s="338"/>
      <c r="OWK100" s="338"/>
      <c r="OWL100" s="338"/>
      <c r="OWM100" s="338"/>
      <c r="OWN100" s="338"/>
      <c r="OWO100" s="338"/>
      <c r="OWP100" s="338"/>
      <c r="OWQ100" s="338"/>
      <c r="OWR100" s="338"/>
      <c r="OWS100" s="338"/>
      <c r="OWT100" s="338"/>
      <c r="OWU100" s="338"/>
      <c r="OWV100" s="338"/>
      <c r="OWW100" s="338"/>
      <c r="OWX100" s="338"/>
      <c r="OWY100" s="338"/>
      <c r="OWZ100" s="338"/>
      <c r="OXA100" s="338"/>
      <c r="OXB100" s="338"/>
      <c r="OXC100" s="338"/>
      <c r="OXD100" s="338"/>
      <c r="OXE100" s="338"/>
      <c r="OXF100" s="338"/>
      <c r="OXG100" s="338"/>
      <c r="OXH100" s="338"/>
      <c r="OXI100" s="338"/>
      <c r="OXJ100" s="338"/>
      <c r="OXK100" s="338"/>
      <c r="OXL100" s="338"/>
      <c r="OXM100" s="338"/>
      <c r="OXN100" s="338"/>
      <c r="OXO100" s="338"/>
      <c r="OXP100" s="338"/>
      <c r="OXQ100" s="338"/>
      <c r="OXR100" s="338"/>
      <c r="OXS100" s="338"/>
      <c r="OXT100" s="338"/>
      <c r="OXU100" s="338"/>
      <c r="OXV100" s="338"/>
      <c r="OXW100" s="338"/>
      <c r="OXX100" s="338"/>
      <c r="OXY100" s="338"/>
      <c r="OXZ100" s="338"/>
      <c r="OYA100" s="338"/>
      <c r="OYB100" s="338"/>
      <c r="OYC100" s="338"/>
      <c r="OYD100" s="338"/>
      <c r="OYE100" s="338"/>
      <c r="OYF100" s="338"/>
      <c r="OYG100" s="338"/>
      <c r="OYH100" s="338"/>
      <c r="OYI100" s="338"/>
      <c r="OYJ100" s="338"/>
      <c r="OYK100" s="338"/>
      <c r="OYL100" s="338"/>
      <c r="OYM100" s="338"/>
      <c r="OYN100" s="338"/>
      <c r="OYO100" s="338"/>
      <c r="OYP100" s="338"/>
      <c r="OYQ100" s="338"/>
      <c r="OYR100" s="338"/>
      <c r="OYS100" s="338"/>
      <c r="OYT100" s="338"/>
      <c r="OYU100" s="338"/>
      <c r="OYV100" s="338"/>
      <c r="OYW100" s="338"/>
      <c r="OYX100" s="338"/>
      <c r="OYY100" s="338"/>
      <c r="OYZ100" s="338"/>
      <c r="OZA100" s="338"/>
      <c r="OZB100" s="338"/>
      <c r="OZC100" s="338"/>
      <c r="OZD100" s="338"/>
      <c r="OZE100" s="338"/>
      <c r="OZF100" s="338"/>
      <c r="OZG100" s="338"/>
      <c r="OZH100" s="338"/>
      <c r="OZI100" s="338"/>
      <c r="OZJ100" s="338"/>
      <c r="OZK100" s="338"/>
      <c r="OZL100" s="338"/>
      <c r="OZM100" s="338"/>
      <c r="OZN100" s="338"/>
      <c r="OZO100" s="338"/>
      <c r="OZP100" s="338"/>
      <c r="OZQ100" s="338"/>
      <c r="OZR100" s="338"/>
      <c r="OZS100" s="338"/>
      <c r="OZT100" s="338"/>
      <c r="OZU100" s="338"/>
      <c r="OZV100" s="338"/>
      <c r="OZW100" s="338"/>
      <c r="OZX100" s="338"/>
      <c r="OZY100" s="338"/>
      <c r="OZZ100" s="338"/>
      <c r="PAA100" s="338"/>
      <c r="PAB100" s="338"/>
      <c r="PAC100" s="338"/>
      <c r="PAD100" s="338"/>
      <c r="PAE100" s="338"/>
      <c r="PAF100" s="338"/>
      <c r="PAG100" s="338"/>
      <c r="PAH100" s="338"/>
      <c r="PAI100" s="338"/>
      <c r="PAJ100" s="338"/>
      <c r="PAK100" s="338"/>
      <c r="PAL100" s="338"/>
      <c r="PAM100" s="338"/>
      <c r="PAN100" s="338"/>
      <c r="PAO100" s="338"/>
      <c r="PAP100" s="338"/>
      <c r="PAQ100" s="338"/>
      <c r="PAR100" s="338"/>
      <c r="PAS100" s="338"/>
      <c r="PAT100" s="338"/>
      <c r="PAU100" s="338"/>
      <c r="PAV100" s="338"/>
      <c r="PAW100" s="338"/>
      <c r="PAX100" s="338"/>
      <c r="PAY100" s="338"/>
      <c r="PAZ100" s="338"/>
      <c r="PBA100" s="338"/>
      <c r="PBB100" s="338"/>
      <c r="PBC100" s="338"/>
      <c r="PBD100" s="338"/>
      <c r="PBE100" s="338"/>
      <c r="PBF100" s="338"/>
      <c r="PBG100" s="338"/>
      <c r="PBH100" s="338"/>
      <c r="PBI100" s="338"/>
      <c r="PBJ100" s="338"/>
      <c r="PBK100" s="338"/>
      <c r="PBL100" s="338"/>
      <c r="PBM100" s="338"/>
      <c r="PBN100" s="338"/>
      <c r="PBO100" s="338"/>
      <c r="PBP100" s="338"/>
      <c r="PBQ100" s="338"/>
      <c r="PBR100" s="338"/>
      <c r="PBS100" s="338"/>
      <c r="PBT100" s="338"/>
      <c r="PBU100" s="338"/>
      <c r="PBV100" s="338"/>
      <c r="PBW100" s="338"/>
      <c r="PBX100" s="338"/>
      <c r="PBY100" s="338"/>
      <c r="PBZ100" s="338"/>
      <c r="PCA100" s="338"/>
      <c r="PCB100" s="338"/>
      <c r="PCC100" s="338"/>
      <c r="PCD100" s="338"/>
      <c r="PCE100" s="338"/>
      <c r="PCF100" s="338"/>
      <c r="PCG100" s="338"/>
      <c r="PCH100" s="338"/>
      <c r="PCI100" s="338"/>
      <c r="PCJ100" s="338"/>
      <c r="PCK100" s="338"/>
      <c r="PCL100" s="338"/>
      <c r="PCM100" s="338"/>
      <c r="PCN100" s="338"/>
      <c r="PCO100" s="338"/>
      <c r="PCP100" s="338"/>
      <c r="PCQ100" s="338"/>
      <c r="PCR100" s="338"/>
      <c r="PCS100" s="338"/>
      <c r="PCT100" s="338"/>
      <c r="PCU100" s="338"/>
      <c r="PCV100" s="338"/>
      <c r="PCW100" s="338"/>
      <c r="PCX100" s="338"/>
      <c r="PCY100" s="338"/>
      <c r="PCZ100" s="338"/>
      <c r="PDA100" s="338"/>
      <c r="PDB100" s="338"/>
      <c r="PDC100" s="338"/>
      <c r="PDD100" s="338"/>
      <c r="PDE100" s="338"/>
      <c r="PDF100" s="338"/>
      <c r="PDG100" s="338"/>
      <c r="PDH100" s="338"/>
      <c r="PDI100" s="338"/>
      <c r="PDJ100" s="338"/>
      <c r="PDK100" s="338"/>
      <c r="PDL100" s="338"/>
      <c r="PDM100" s="338"/>
      <c r="PDN100" s="338"/>
      <c r="PDO100" s="338"/>
      <c r="PDP100" s="338"/>
      <c r="PDQ100" s="338"/>
      <c r="PDR100" s="338"/>
      <c r="PDS100" s="338"/>
      <c r="PDT100" s="338"/>
      <c r="PDU100" s="338"/>
      <c r="PDV100" s="338"/>
      <c r="PDW100" s="338"/>
      <c r="PDX100" s="338"/>
      <c r="PDY100" s="338"/>
      <c r="PDZ100" s="338"/>
      <c r="PEA100" s="338"/>
      <c r="PEB100" s="338"/>
      <c r="PEC100" s="338"/>
      <c r="PED100" s="338"/>
      <c r="PEE100" s="338"/>
      <c r="PEF100" s="338"/>
      <c r="PEG100" s="338"/>
      <c r="PEH100" s="338"/>
      <c r="PEI100" s="338"/>
      <c r="PEJ100" s="338"/>
      <c r="PEK100" s="338"/>
      <c r="PEL100" s="338"/>
      <c r="PEM100" s="338"/>
      <c r="PEN100" s="338"/>
      <c r="PEO100" s="338"/>
      <c r="PEP100" s="338"/>
      <c r="PEQ100" s="338"/>
      <c r="PER100" s="338"/>
      <c r="PES100" s="338"/>
      <c r="PET100" s="338"/>
      <c r="PEU100" s="338"/>
      <c r="PEV100" s="338"/>
      <c r="PEW100" s="338"/>
      <c r="PEX100" s="338"/>
      <c r="PEY100" s="338"/>
      <c r="PEZ100" s="338"/>
      <c r="PFA100" s="338"/>
      <c r="PFB100" s="338"/>
      <c r="PFC100" s="338"/>
      <c r="PFD100" s="338"/>
      <c r="PFE100" s="338"/>
      <c r="PFF100" s="338"/>
      <c r="PFG100" s="338"/>
      <c r="PFH100" s="338"/>
      <c r="PFI100" s="338"/>
      <c r="PFJ100" s="338"/>
      <c r="PFK100" s="338"/>
      <c r="PFL100" s="338"/>
      <c r="PFM100" s="338"/>
      <c r="PFN100" s="338"/>
      <c r="PFO100" s="338"/>
      <c r="PFP100" s="338"/>
      <c r="PFQ100" s="338"/>
      <c r="PFR100" s="338"/>
      <c r="PFS100" s="338"/>
      <c r="PFT100" s="338"/>
      <c r="PFU100" s="338"/>
      <c r="PFV100" s="338"/>
      <c r="PFW100" s="338"/>
      <c r="PFX100" s="338"/>
      <c r="PFY100" s="338"/>
      <c r="PFZ100" s="338"/>
      <c r="PGA100" s="338"/>
      <c r="PGB100" s="338"/>
      <c r="PGC100" s="338"/>
      <c r="PGD100" s="338"/>
      <c r="PGE100" s="338"/>
      <c r="PGF100" s="338"/>
      <c r="PGG100" s="338"/>
      <c r="PGH100" s="338"/>
      <c r="PGI100" s="338"/>
      <c r="PGJ100" s="338"/>
      <c r="PGK100" s="338"/>
      <c r="PGL100" s="338"/>
      <c r="PGM100" s="338"/>
      <c r="PGN100" s="338"/>
      <c r="PGO100" s="338"/>
      <c r="PGP100" s="338"/>
      <c r="PGQ100" s="338"/>
      <c r="PGR100" s="338"/>
      <c r="PGS100" s="338"/>
      <c r="PGT100" s="338"/>
      <c r="PGU100" s="338"/>
      <c r="PGV100" s="338"/>
      <c r="PGW100" s="338"/>
      <c r="PGX100" s="338"/>
      <c r="PGY100" s="338"/>
      <c r="PGZ100" s="338"/>
      <c r="PHA100" s="338"/>
      <c r="PHB100" s="338"/>
      <c r="PHC100" s="338"/>
      <c r="PHD100" s="338"/>
      <c r="PHE100" s="338"/>
      <c r="PHF100" s="338"/>
      <c r="PHG100" s="338"/>
      <c r="PHH100" s="338"/>
      <c r="PHI100" s="338"/>
      <c r="PHJ100" s="338"/>
      <c r="PHK100" s="338"/>
      <c r="PHL100" s="338"/>
      <c r="PHM100" s="338"/>
      <c r="PHN100" s="338"/>
      <c r="PHO100" s="338"/>
      <c r="PHP100" s="338"/>
      <c r="PHQ100" s="338"/>
      <c r="PHR100" s="338"/>
      <c r="PHS100" s="338"/>
      <c r="PHT100" s="338"/>
      <c r="PHU100" s="338"/>
      <c r="PHV100" s="338"/>
      <c r="PHW100" s="338"/>
      <c r="PHX100" s="338"/>
      <c r="PHY100" s="338"/>
      <c r="PHZ100" s="338"/>
      <c r="PIA100" s="338"/>
      <c r="PIB100" s="338"/>
      <c r="PIC100" s="338"/>
      <c r="PID100" s="338"/>
      <c r="PIE100" s="338"/>
      <c r="PIF100" s="338"/>
      <c r="PIG100" s="338"/>
      <c r="PIH100" s="338"/>
      <c r="PII100" s="338"/>
      <c r="PIJ100" s="338"/>
      <c r="PIK100" s="338"/>
      <c r="PIL100" s="338"/>
      <c r="PIM100" s="338"/>
      <c r="PIN100" s="338"/>
      <c r="PIO100" s="338"/>
      <c r="PIP100" s="338"/>
      <c r="PIQ100" s="338"/>
      <c r="PIR100" s="338"/>
      <c r="PIS100" s="338"/>
      <c r="PIT100" s="338"/>
      <c r="PIU100" s="338"/>
      <c r="PIV100" s="338"/>
      <c r="PIW100" s="338"/>
      <c r="PIX100" s="338"/>
      <c r="PIY100" s="338"/>
      <c r="PIZ100" s="338"/>
      <c r="PJA100" s="338"/>
      <c r="PJB100" s="338"/>
      <c r="PJC100" s="338"/>
      <c r="PJD100" s="338"/>
      <c r="PJE100" s="338"/>
      <c r="PJF100" s="338"/>
      <c r="PJG100" s="338"/>
      <c r="PJH100" s="338"/>
      <c r="PJI100" s="338"/>
      <c r="PJJ100" s="338"/>
      <c r="PJK100" s="338"/>
      <c r="PJL100" s="338"/>
      <c r="PJM100" s="338"/>
      <c r="PJN100" s="338"/>
      <c r="PJO100" s="338"/>
      <c r="PJP100" s="338"/>
      <c r="PJQ100" s="338"/>
      <c r="PJR100" s="338"/>
      <c r="PJS100" s="338"/>
      <c r="PJT100" s="338"/>
      <c r="PJU100" s="338"/>
      <c r="PJV100" s="338"/>
      <c r="PJW100" s="338"/>
      <c r="PJX100" s="338"/>
      <c r="PJY100" s="338"/>
      <c r="PJZ100" s="338"/>
      <c r="PKA100" s="338"/>
      <c r="PKB100" s="338"/>
      <c r="PKC100" s="338"/>
      <c r="PKD100" s="338"/>
      <c r="PKE100" s="338"/>
      <c r="PKF100" s="338"/>
      <c r="PKG100" s="338"/>
      <c r="PKH100" s="338"/>
      <c r="PKI100" s="338"/>
      <c r="PKJ100" s="338"/>
      <c r="PKK100" s="338"/>
      <c r="PKL100" s="338"/>
      <c r="PKM100" s="338"/>
      <c r="PKN100" s="338"/>
      <c r="PKO100" s="338"/>
      <c r="PKP100" s="338"/>
      <c r="PKQ100" s="338"/>
      <c r="PKR100" s="338"/>
      <c r="PKS100" s="338"/>
      <c r="PKT100" s="338"/>
      <c r="PKU100" s="338"/>
      <c r="PKV100" s="338"/>
      <c r="PKW100" s="338"/>
      <c r="PKX100" s="338"/>
      <c r="PKY100" s="338"/>
      <c r="PKZ100" s="338"/>
      <c r="PLA100" s="338"/>
      <c r="PLB100" s="338"/>
      <c r="PLC100" s="338"/>
      <c r="PLD100" s="338"/>
      <c r="PLE100" s="338"/>
      <c r="PLF100" s="338"/>
      <c r="PLG100" s="338"/>
      <c r="PLH100" s="338"/>
      <c r="PLI100" s="338"/>
      <c r="PLJ100" s="338"/>
      <c r="PLK100" s="338"/>
      <c r="PLL100" s="338"/>
      <c r="PLM100" s="338"/>
      <c r="PLN100" s="338"/>
      <c r="PLO100" s="338"/>
      <c r="PLP100" s="338"/>
      <c r="PLQ100" s="338"/>
      <c r="PLR100" s="338"/>
      <c r="PLS100" s="338"/>
      <c r="PLT100" s="338"/>
      <c r="PLU100" s="338"/>
      <c r="PLV100" s="338"/>
      <c r="PLW100" s="338"/>
      <c r="PLX100" s="338"/>
      <c r="PLY100" s="338"/>
      <c r="PLZ100" s="338"/>
      <c r="PMA100" s="338"/>
      <c r="PMB100" s="338"/>
      <c r="PMC100" s="338"/>
      <c r="PMD100" s="338"/>
      <c r="PME100" s="338"/>
      <c r="PMF100" s="338"/>
      <c r="PMG100" s="338"/>
      <c r="PMH100" s="338"/>
      <c r="PMI100" s="338"/>
      <c r="PMJ100" s="338"/>
      <c r="PMK100" s="338"/>
      <c r="PML100" s="338"/>
      <c r="PMM100" s="338"/>
      <c r="PMN100" s="338"/>
      <c r="PMO100" s="338"/>
      <c r="PMP100" s="338"/>
      <c r="PMQ100" s="338"/>
      <c r="PMR100" s="338"/>
      <c r="PMS100" s="338"/>
      <c r="PMT100" s="338"/>
      <c r="PMU100" s="338"/>
      <c r="PMV100" s="338"/>
      <c r="PMW100" s="338"/>
      <c r="PMX100" s="338"/>
      <c r="PMY100" s="338"/>
      <c r="PMZ100" s="338"/>
      <c r="PNA100" s="338"/>
      <c r="PNB100" s="338"/>
      <c r="PNC100" s="338"/>
      <c r="PND100" s="338"/>
      <c r="PNE100" s="338"/>
      <c r="PNF100" s="338"/>
      <c r="PNG100" s="338"/>
      <c r="PNH100" s="338"/>
      <c r="PNI100" s="338"/>
      <c r="PNJ100" s="338"/>
      <c r="PNK100" s="338"/>
      <c r="PNL100" s="338"/>
      <c r="PNM100" s="338"/>
      <c r="PNN100" s="338"/>
      <c r="PNO100" s="338"/>
      <c r="PNP100" s="338"/>
      <c r="PNQ100" s="338"/>
      <c r="PNR100" s="338"/>
      <c r="PNS100" s="338"/>
      <c r="PNT100" s="338"/>
      <c r="PNU100" s="338"/>
      <c r="PNV100" s="338"/>
      <c r="PNW100" s="338"/>
      <c r="PNX100" s="338"/>
      <c r="PNY100" s="338"/>
      <c r="PNZ100" s="338"/>
      <c r="POA100" s="338"/>
      <c r="POB100" s="338"/>
      <c r="POC100" s="338"/>
      <c r="POD100" s="338"/>
      <c r="POE100" s="338"/>
      <c r="POF100" s="338"/>
      <c r="POG100" s="338"/>
      <c r="POH100" s="338"/>
      <c r="POI100" s="338"/>
      <c r="POJ100" s="338"/>
      <c r="POK100" s="338"/>
      <c r="POL100" s="338"/>
      <c r="POM100" s="338"/>
      <c r="PON100" s="338"/>
      <c r="POO100" s="338"/>
      <c r="POP100" s="338"/>
      <c r="POQ100" s="338"/>
      <c r="POR100" s="338"/>
      <c r="POS100" s="338"/>
      <c r="POT100" s="338"/>
      <c r="POU100" s="338"/>
      <c r="POV100" s="338"/>
      <c r="POW100" s="338"/>
      <c r="POX100" s="338"/>
      <c r="POY100" s="338"/>
      <c r="POZ100" s="338"/>
      <c r="PPA100" s="338"/>
      <c r="PPB100" s="338"/>
      <c r="PPC100" s="338"/>
      <c r="PPD100" s="338"/>
      <c r="PPE100" s="338"/>
      <c r="PPF100" s="338"/>
      <c r="PPG100" s="338"/>
      <c r="PPH100" s="338"/>
      <c r="PPI100" s="338"/>
      <c r="PPJ100" s="338"/>
      <c r="PPK100" s="338"/>
      <c r="PPL100" s="338"/>
      <c r="PPM100" s="338"/>
      <c r="PPN100" s="338"/>
      <c r="PPO100" s="338"/>
      <c r="PPP100" s="338"/>
      <c r="PPQ100" s="338"/>
      <c r="PPR100" s="338"/>
      <c r="PPS100" s="338"/>
      <c r="PPT100" s="338"/>
      <c r="PPU100" s="338"/>
      <c r="PPV100" s="338"/>
      <c r="PPW100" s="338"/>
      <c r="PPX100" s="338"/>
      <c r="PPY100" s="338"/>
      <c r="PPZ100" s="338"/>
      <c r="PQA100" s="338"/>
      <c r="PQB100" s="338"/>
      <c r="PQC100" s="338"/>
      <c r="PQD100" s="338"/>
      <c r="PQE100" s="338"/>
      <c r="PQF100" s="338"/>
      <c r="PQG100" s="338"/>
      <c r="PQH100" s="338"/>
      <c r="PQI100" s="338"/>
      <c r="PQJ100" s="338"/>
      <c r="PQK100" s="338"/>
      <c r="PQL100" s="338"/>
      <c r="PQM100" s="338"/>
      <c r="PQN100" s="338"/>
      <c r="PQO100" s="338"/>
      <c r="PQP100" s="338"/>
      <c r="PQQ100" s="338"/>
      <c r="PQR100" s="338"/>
      <c r="PQS100" s="338"/>
      <c r="PQT100" s="338"/>
      <c r="PQU100" s="338"/>
      <c r="PQV100" s="338"/>
      <c r="PQW100" s="338"/>
      <c r="PQX100" s="338"/>
      <c r="PQY100" s="338"/>
      <c r="PQZ100" s="338"/>
      <c r="PRA100" s="338"/>
      <c r="PRB100" s="338"/>
      <c r="PRC100" s="338"/>
      <c r="PRD100" s="338"/>
      <c r="PRE100" s="338"/>
      <c r="PRF100" s="338"/>
      <c r="PRG100" s="338"/>
      <c r="PRH100" s="338"/>
      <c r="PRI100" s="338"/>
      <c r="PRJ100" s="338"/>
      <c r="PRK100" s="338"/>
      <c r="PRL100" s="338"/>
      <c r="PRM100" s="338"/>
      <c r="PRN100" s="338"/>
      <c r="PRO100" s="338"/>
      <c r="PRP100" s="338"/>
      <c r="PRQ100" s="338"/>
      <c r="PRR100" s="338"/>
      <c r="PRS100" s="338"/>
      <c r="PRT100" s="338"/>
      <c r="PRU100" s="338"/>
      <c r="PRV100" s="338"/>
      <c r="PRW100" s="338"/>
      <c r="PRX100" s="338"/>
      <c r="PRY100" s="338"/>
      <c r="PRZ100" s="338"/>
      <c r="PSA100" s="338"/>
      <c r="PSB100" s="338"/>
      <c r="PSC100" s="338"/>
      <c r="PSD100" s="338"/>
      <c r="PSE100" s="338"/>
      <c r="PSF100" s="338"/>
      <c r="PSG100" s="338"/>
      <c r="PSH100" s="338"/>
      <c r="PSI100" s="338"/>
      <c r="PSJ100" s="338"/>
      <c r="PSK100" s="338"/>
      <c r="PSL100" s="338"/>
      <c r="PSM100" s="338"/>
      <c r="PSN100" s="338"/>
      <c r="PSO100" s="338"/>
      <c r="PSP100" s="338"/>
      <c r="PSQ100" s="338"/>
      <c r="PSR100" s="338"/>
      <c r="PSS100" s="338"/>
      <c r="PST100" s="338"/>
      <c r="PSU100" s="338"/>
      <c r="PSV100" s="338"/>
      <c r="PSW100" s="338"/>
      <c r="PSX100" s="338"/>
      <c r="PSY100" s="338"/>
      <c r="PSZ100" s="338"/>
      <c r="PTA100" s="338"/>
      <c r="PTB100" s="338"/>
      <c r="PTC100" s="338"/>
      <c r="PTD100" s="338"/>
      <c r="PTE100" s="338"/>
      <c r="PTF100" s="338"/>
      <c r="PTG100" s="338"/>
      <c r="PTH100" s="338"/>
      <c r="PTI100" s="338"/>
      <c r="PTJ100" s="338"/>
      <c r="PTK100" s="338"/>
      <c r="PTL100" s="338"/>
      <c r="PTM100" s="338"/>
      <c r="PTN100" s="338"/>
      <c r="PTO100" s="338"/>
      <c r="PTP100" s="338"/>
      <c r="PTQ100" s="338"/>
      <c r="PTR100" s="338"/>
      <c r="PTS100" s="338"/>
      <c r="PTT100" s="338"/>
      <c r="PTU100" s="338"/>
      <c r="PTV100" s="338"/>
      <c r="PTW100" s="338"/>
      <c r="PTX100" s="338"/>
      <c r="PTY100" s="338"/>
      <c r="PTZ100" s="338"/>
      <c r="PUA100" s="338"/>
      <c r="PUB100" s="338"/>
      <c r="PUC100" s="338"/>
      <c r="PUD100" s="338"/>
      <c r="PUE100" s="338"/>
      <c r="PUF100" s="338"/>
      <c r="PUG100" s="338"/>
      <c r="PUH100" s="338"/>
      <c r="PUI100" s="338"/>
      <c r="PUJ100" s="338"/>
      <c r="PUK100" s="338"/>
      <c r="PUL100" s="338"/>
      <c r="PUM100" s="338"/>
      <c r="PUN100" s="338"/>
      <c r="PUO100" s="338"/>
      <c r="PUP100" s="338"/>
      <c r="PUQ100" s="338"/>
      <c r="PUR100" s="338"/>
      <c r="PUS100" s="338"/>
      <c r="PUT100" s="338"/>
      <c r="PUU100" s="338"/>
      <c r="PUV100" s="338"/>
      <c r="PUW100" s="338"/>
      <c r="PUX100" s="338"/>
      <c r="PUY100" s="338"/>
      <c r="PUZ100" s="338"/>
      <c r="PVA100" s="338"/>
      <c r="PVB100" s="338"/>
      <c r="PVC100" s="338"/>
      <c r="PVD100" s="338"/>
      <c r="PVE100" s="338"/>
      <c r="PVF100" s="338"/>
      <c r="PVG100" s="338"/>
      <c r="PVH100" s="338"/>
      <c r="PVI100" s="338"/>
      <c r="PVJ100" s="338"/>
      <c r="PVK100" s="338"/>
      <c r="PVL100" s="338"/>
      <c r="PVM100" s="338"/>
      <c r="PVN100" s="338"/>
      <c r="PVO100" s="338"/>
      <c r="PVP100" s="338"/>
      <c r="PVQ100" s="338"/>
      <c r="PVR100" s="338"/>
      <c r="PVS100" s="338"/>
      <c r="PVT100" s="338"/>
      <c r="PVU100" s="338"/>
      <c r="PVV100" s="338"/>
      <c r="PVW100" s="338"/>
      <c r="PVX100" s="338"/>
      <c r="PVY100" s="338"/>
      <c r="PVZ100" s="338"/>
      <c r="PWA100" s="338"/>
      <c r="PWB100" s="338"/>
      <c r="PWC100" s="338"/>
      <c r="PWD100" s="338"/>
      <c r="PWE100" s="338"/>
      <c r="PWF100" s="338"/>
      <c r="PWG100" s="338"/>
      <c r="PWH100" s="338"/>
      <c r="PWI100" s="338"/>
      <c r="PWJ100" s="338"/>
      <c r="PWK100" s="338"/>
      <c r="PWL100" s="338"/>
      <c r="PWM100" s="338"/>
      <c r="PWN100" s="338"/>
      <c r="PWO100" s="338"/>
      <c r="PWP100" s="338"/>
      <c r="PWQ100" s="338"/>
      <c r="PWR100" s="338"/>
      <c r="PWS100" s="338"/>
      <c r="PWT100" s="338"/>
      <c r="PWU100" s="338"/>
      <c r="PWV100" s="338"/>
      <c r="PWW100" s="338"/>
      <c r="PWX100" s="338"/>
      <c r="PWY100" s="338"/>
      <c r="PWZ100" s="338"/>
      <c r="PXA100" s="338"/>
      <c r="PXB100" s="338"/>
      <c r="PXC100" s="338"/>
      <c r="PXD100" s="338"/>
      <c r="PXE100" s="338"/>
      <c r="PXF100" s="338"/>
      <c r="PXG100" s="338"/>
      <c r="PXH100" s="338"/>
      <c r="PXI100" s="338"/>
      <c r="PXJ100" s="338"/>
      <c r="PXK100" s="338"/>
      <c r="PXL100" s="338"/>
      <c r="PXM100" s="338"/>
      <c r="PXN100" s="338"/>
      <c r="PXO100" s="338"/>
      <c r="PXP100" s="338"/>
      <c r="PXQ100" s="338"/>
      <c r="PXR100" s="338"/>
      <c r="PXS100" s="338"/>
      <c r="PXT100" s="338"/>
      <c r="PXU100" s="338"/>
      <c r="PXV100" s="338"/>
      <c r="PXW100" s="338"/>
      <c r="PXX100" s="338"/>
      <c r="PXY100" s="338"/>
      <c r="PXZ100" s="338"/>
      <c r="PYA100" s="338"/>
      <c r="PYB100" s="338"/>
      <c r="PYC100" s="338"/>
      <c r="PYD100" s="338"/>
      <c r="PYE100" s="338"/>
      <c r="PYF100" s="338"/>
      <c r="PYG100" s="338"/>
      <c r="PYH100" s="338"/>
      <c r="PYI100" s="338"/>
      <c r="PYJ100" s="338"/>
      <c r="PYK100" s="338"/>
      <c r="PYL100" s="338"/>
      <c r="PYM100" s="338"/>
      <c r="PYN100" s="338"/>
      <c r="PYO100" s="338"/>
      <c r="PYP100" s="338"/>
      <c r="PYQ100" s="338"/>
      <c r="PYR100" s="338"/>
      <c r="PYS100" s="338"/>
      <c r="PYT100" s="338"/>
      <c r="PYU100" s="338"/>
      <c r="PYV100" s="338"/>
      <c r="PYW100" s="338"/>
      <c r="PYX100" s="338"/>
      <c r="PYY100" s="338"/>
      <c r="PYZ100" s="338"/>
      <c r="PZA100" s="338"/>
      <c r="PZB100" s="338"/>
      <c r="PZC100" s="338"/>
      <c r="PZD100" s="338"/>
      <c r="PZE100" s="338"/>
      <c r="PZF100" s="338"/>
      <c r="PZG100" s="338"/>
      <c r="PZH100" s="338"/>
      <c r="PZI100" s="338"/>
      <c r="PZJ100" s="338"/>
      <c r="PZK100" s="338"/>
      <c r="PZL100" s="338"/>
      <c r="PZM100" s="338"/>
      <c r="PZN100" s="338"/>
      <c r="PZO100" s="338"/>
      <c r="PZP100" s="338"/>
      <c r="PZQ100" s="338"/>
      <c r="PZR100" s="338"/>
      <c r="PZS100" s="338"/>
      <c r="PZT100" s="338"/>
      <c r="PZU100" s="338"/>
      <c r="PZV100" s="338"/>
      <c r="PZW100" s="338"/>
      <c r="PZX100" s="338"/>
      <c r="PZY100" s="338"/>
      <c r="PZZ100" s="338"/>
      <c r="QAA100" s="338"/>
      <c r="QAB100" s="338"/>
      <c r="QAC100" s="338"/>
      <c r="QAD100" s="338"/>
      <c r="QAE100" s="338"/>
      <c r="QAF100" s="338"/>
      <c r="QAG100" s="338"/>
      <c r="QAH100" s="338"/>
      <c r="QAI100" s="338"/>
      <c r="QAJ100" s="338"/>
      <c r="QAK100" s="338"/>
      <c r="QAL100" s="338"/>
      <c r="QAM100" s="338"/>
      <c r="QAN100" s="338"/>
      <c r="QAO100" s="338"/>
      <c r="QAP100" s="338"/>
      <c r="QAQ100" s="338"/>
      <c r="QAR100" s="338"/>
      <c r="QAS100" s="338"/>
      <c r="QAT100" s="338"/>
      <c r="QAU100" s="338"/>
      <c r="QAV100" s="338"/>
      <c r="QAW100" s="338"/>
      <c r="QAX100" s="338"/>
      <c r="QAY100" s="338"/>
      <c r="QAZ100" s="338"/>
      <c r="QBA100" s="338"/>
      <c r="QBB100" s="338"/>
      <c r="QBC100" s="338"/>
      <c r="QBD100" s="338"/>
      <c r="QBE100" s="338"/>
      <c r="QBF100" s="338"/>
      <c r="QBG100" s="338"/>
      <c r="QBH100" s="338"/>
      <c r="QBI100" s="338"/>
      <c r="QBJ100" s="338"/>
      <c r="QBK100" s="338"/>
      <c r="QBL100" s="338"/>
      <c r="QBM100" s="338"/>
      <c r="QBN100" s="338"/>
      <c r="QBO100" s="338"/>
      <c r="QBP100" s="338"/>
      <c r="QBQ100" s="338"/>
      <c r="QBR100" s="338"/>
      <c r="QBS100" s="338"/>
      <c r="QBT100" s="338"/>
      <c r="QBU100" s="338"/>
      <c r="QBV100" s="338"/>
      <c r="QBW100" s="338"/>
      <c r="QBX100" s="338"/>
      <c r="QBY100" s="338"/>
      <c r="QBZ100" s="338"/>
      <c r="QCA100" s="338"/>
      <c r="QCB100" s="338"/>
      <c r="QCC100" s="338"/>
      <c r="QCD100" s="338"/>
      <c r="QCE100" s="338"/>
      <c r="QCF100" s="338"/>
      <c r="QCG100" s="338"/>
      <c r="QCH100" s="338"/>
      <c r="QCI100" s="338"/>
      <c r="QCJ100" s="338"/>
      <c r="QCK100" s="338"/>
      <c r="QCL100" s="338"/>
      <c r="QCM100" s="338"/>
      <c r="QCN100" s="338"/>
      <c r="QCO100" s="338"/>
      <c r="QCP100" s="338"/>
      <c r="QCQ100" s="338"/>
      <c r="QCR100" s="338"/>
      <c r="QCS100" s="338"/>
      <c r="QCT100" s="338"/>
      <c r="QCU100" s="338"/>
      <c r="QCV100" s="338"/>
      <c r="QCW100" s="338"/>
      <c r="QCX100" s="338"/>
      <c r="QCY100" s="338"/>
      <c r="QCZ100" s="338"/>
      <c r="QDA100" s="338"/>
      <c r="QDB100" s="338"/>
      <c r="QDC100" s="338"/>
      <c r="QDD100" s="338"/>
      <c r="QDE100" s="338"/>
      <c r="QDF100" s="338"/>
      <c r="QDG100" s="338"/>
      <c r="QDH100" s="338"/>
      <c r="QDI100" s="338"/>
      <c r="QDJ100" s="338"/>
      <c r="QDK100" s="338"/>
      <c r="QDL100" s="338"/>
      <c r="QDM100" s="338"/>
      <c r="QDN100" s="338"/>
      <c r="QDO100" s="338"/>
      <c r="QDP100" s="338"/>
      <c r="QDQ100" s="338"/>
      <c r="QDR100" s="338"/>
      <c r="QDS100" s="338"/>
      <c r="QDT100" s="338"/>
      <c r="QDU100" s="338"/>
      <c r="QDV100" s="338"/>
      <c r="QDW100" s="338"/>
      <c r="QDX100" s="338"/>
      <c r="QDY100" s="338"/>
      <c r="QDZ100" s="338"/>
      <c r="QEA100" s="338"/>
      <c r="QEB100" s="338"/>
      <c r="QEC100" s="338"/>
      <c r="QED100" s="338"/>
      <c r="QEE100" s="338"/>
      <c r="QEF100" s="338"/>
      <c r="QEG100" s="338"/>
      <c r="QEH100" s="338"/>
      <c r="QEI100" s="338"/>
      <c r="QEJ100" s="338"/>
      <c r="QEK100" s="338"/>
      <c r="QEL100" s="338"/>
      <c r="QEM100" s="338"/>
      <c r="QEN100" s="338"/>
      <c r="QEO100" s="338"/>
      <c r="QEP100" s="338"/>
      <c r="QEQ100" s="338"/>
      <c r="QER100" s="338"/>
      <c r="QES100" s="338"/>
      <c r="QET100" s="338"/>
      <c r="QEU100" s="338"/>
      <c r="QEV100" s="338"/>
      <c r="QEW100" s="338"/>
      <c r="QEX100" s="338"/>
      <c r="QEY100" s="338"/>
      <c r="QEZ100" s="338"/>
      <c r="QFA100" s="338"/>
      <c r="QFB100" s="338"/>
      <c r="QFC100" s="338"/>
      <c r="QFD100" s="338"/>
      <c r="QFE100" s="338"/>
      <c r="QFF100" s="338"/>
      <c r="QFG100" s="338"/>
      <c r="QFH100" s="338"/>
      <c r="QFI100" s="338"/>
      <c r="QFJ100" s="338"/>
      <c r="QFK100" s="338"/>
      <c r="QFL100" s="338"/>
      <c r="QFM100" s="338"/>
      <c r="QFN100" s="338"/>
      <c r="QFO100" s="338"/>
      <c r="QFP100" s="338"/>
      <c r="QFQ100" s="338"/>
      <c r="QFR100" s="338"/>
      <c r="QFS100" s="338"/>
      <c r="QFT100" s="338"/>
      <c r="QFU100" s="338"/>
      <c r="QFV100" s="338"/>
      <c r="QFW100" s="338"/>
      <c r="QFX100" s="338"/>
      <c r="QFY100" s="338"/>
      <c r="QFZ100" s="338"/>
      <c r="QGA100" s="338"/>
      <c r="QGB100" s="338"/>
      <c r="QGC100" s="338"/>
      <c r="QGD100" s="338"/>
      <c r="QGE100" s="338"/>
      <c r="QGF100" s="338"/>
      <c r="QGG100" s="338"/>
      <c r="QGH100" s="338"/>
      <c r="QGI100" s="338"/>
      <c r="QGJ100" s="338"/>
      <c r="QGK100" s="338"/>
      <c r="QGL100" s="338"/>
      <c r="QGM100" s="338"/>
      <c r="QGN100" s="338"/>
      <c r="QGO100" s="338"/>
      <c r="QGP100" s="338"/>
      <c r="QGQ100" s="338"/>
      <c r="QGR100" s="338"/>
      <c r="QGS100" s="338"/>
      <c r="QGT100" s="338"/>
      <c r="QGU100" s="338"/>
      <c r="QGV100" s="338"/>
      <c r="QGW100" s="338"/>
      <c r="QGX100" s="338"/>
      <c r="QGY100" s="338"/>
      <c r="QGZ100" s="338"/>
      <c r="QHA100" s="338"/>
      <c r="QHB100" s="338"/>
      <c r="QHC100" s="338"/>
      <c r="QHD100" s="338"/>
      <c r="QHE100" s="338"/>
      <c r="QHF100" s="338"/>
      <c r="QHG100" s="338"/>
      <c r="QHH100" s="338"/>
      <c r="QHI100" s="338"/>
      <c r="QHJ100" s="338"/>
      <c r="QHK100" s="338"/>
      <c r="QHL100" s="338"/>
      <c r="QHM100" s="338"/>
      <c r="QHN100" s="338"/>
      <c r="QHO100" s="338"/>
      <c r="QHP100" s="338"/>
      <c r="QHQ100" s="338"/>
      <c r="QHR100" s="338"/>
      <c r="QHS100" s="338"/>
      <c r="QHT100" s="338"/>
      <c r="QHU100" s="338"/>
      <c r="QHV100" s="338"/>
      <c r="QHW100" s="338"/>
      <c r="QHX100" s="338"/>
      <c r="QHY100" s="338"/>
      <c r="QHZ100" s="338"/>
      <c r="QIA100" s="338"/>
      <c r="QIB100" s="338"/>
      <c r="QIC100" s="338"/>
      <c r="QID100" s="338"/>
      <c r="QIE100" s="338"/>
      <c r="QIF100" s="338"/>
      <c r="QIG100" s="338"/>
      <c r="QIH100" s="338"/>
      <c r="QII100" s="338"/>
      <c r="QIJ100" s="338"/>
      <c r="QIK100" s="338"/>
      <c r="QIL100" s="338"/>
      <c r="QIM100" s="338"/>
      <c r="QIN100" s="338"/>
      <c r="QIO100" s="338"/>
      <c r="QIP100" s="338"/>
      <c r="QIQ100" s="338"/>
      <c r="QIR100" s="338"/>
      <c r="QIS100" s="338"/>
      <c r="QIT100" s="338"/>
      <c r="QIU100" s="338"/>
      <c r="QIV100" s="338"/>
      <c r="QIW100" s="338"/>
      <c r="QIX100" s="338"/>
      <c r="QIY100" s="338"/>
      <c r="QIZ100" s="338"/>
      <c r="QJA100" s="338"/>
      <c r="QJB100" s="338"/>
      <c r="QJC100" s="338"/>
      <c r="QJD100" s="338"/>
      <c r="QJE100" s="338"/>
      <c r="QJF100" s="338"/>
      <c r="QJG100" s="338"/>
      <c r="QJH100" s="338"/>
      <c r="QJI100" s="338"/>
      <c r="QJJ100" s="338"/>
      <c r="QJK100" s="338"/>
      <c r="QJL100" s="338"/>
      <c r="QJM100" s="338"/>
      <c r="QJN100" s="338"/>
      <c r="QJO100" s="338"/>
      <c r="QJP100" s="338"/>
      <c r="QJQ100" s="338"/>
      <c r="QJR100" s="338"/>
      <c r="QJS100" s="338"/>
      <c r="QJT100" s="338"/>
      <c r="QJU100" s="338"/>
      <c r="QJV100" s="338"/>
      <c r="QJW100" s="338"/>
      <c r="QJX100" s="338"/>
      <c r="QJY100" s="338"/>
      <c r="QJZ100" s="338"/>
      <c r="QKA100" s="338"/>
      <c r="QKB100" s="338"/>
      <c r="QKC100" s="338"/>
      <c r="QKD100" s="338"/>
      <c r="QKE100" s="338"/>
      <c r="QKF100" s="338"/>
      <c r="QKG100" s="338"/>
      <c r="QKH100" s="338"/>
      <c r="QKI100" s="338"/>
      <c r="QKJ100" s="338"/>
      <c r="QKK100" s="338"/>
      <c r="QKL100" s="338"/>
      <c r="QKM100" s="338"/>
      <c r="QKN100" s="338"/>
      <c r="QKO100" s="338"/>
      <c r="QKP100" s="338"/>
      <c r="QKQ100" s="338"/>
      <c r="QKR100" s="338"/>
      <c r="QKS100" s="338"/>
      <c r="QKT100" s="338"/>
      <c r="QKU100" s="338"/>
      <c r="QKV100" s="338"/>
      <c r="QKW100" s="338"/>
      <c r="QKX100" s="338"/>
      <c r="QKY100" s="338"/>
      <c r="QKZ100" s="338"/>
      <c r="QLA100" s="338"/>
      <c r="QLB100" s="338"/>
      <c r="QLC100" s="338"/>
      <c r="QLD100" s="338"/>
      <c r="QLE100" s="338"/>
      <c r="QLF100" s="338"/>
      <c r="QLG100" s="338"/>
      <c r="QLH100" s="338"/>
      <c r="QLI100" s="338"/>
      <c r="QLJ100" s="338"/>
      <c r="QLK100" s="338"/>
      <c r="QLL100" s="338"/>
      <c r="QLM100" s="338"/>
      <c r="QLN100" s="338"/>
      <c r="QLO100" s="338"/>
      <c r="QLP100" s="338"/>
      <c r="QLQ100" s="338"/>
      <c r="QLR100" s="338"/>
      <c r="QLS100" s="338"/>
      <c r="QLT100" s="338"/>
      <c r="QLU100" s="338"/>
      <c r="QLV100" s="338"/>
      <c r="QLW100" s="338"/>
      <c r="QLX100" s="338"/>
      <c r="QLY100" s="338"/>
      <c r="QLZ100" s="338"/>
      <c r="QMA100" s="338"/>
      <c r="QMB100" s="338"/>
      <c r="QMC100" s="338"/>
      <c r="QMD100" s="338"/>
      <c r="QME100" s="338"/>
      <c r="QMF100" s="338"/>
      <c r="QMG100" s="338"/>
      <c r="QMH100" s="338"/>
      <c r="QMI100" s="338"/>
      <c r="QMJ100" s="338"/>
      <c r="QMK100" s="338"/>
      <c r="QML100" s="338"/>
      <c r="QMM100" s="338"/>
      <c r="QMN100" s="338"/>
      <c r="QMO100" s="338"/>
      <c r="QMP100" s="338"/>
      <c r="QMQ100" s="338"/>
      <c r="QMR100" s="338"/>
      <c r="QMS100" s="338"/>
      <c r="QMT100" s="338"/>
      <c r="QMU100" s="338"/>
      <c r="QMV100" s="338"/>
      <c r="QMW100" s="338"/>
      <c r="QMX100" s="338"/>
      <c r="QMY100" s="338"/>
      <c r="QMZ100" s="338"/>
      <c r="QNA100" s="338"/>
      <c r="QNB100" s="338"/>
      <c r="QNC100" s="338"/>
      <c r="QND100" s="338"/>
      <c r="QNE100" s="338"/>
      <c r="QNF100" s="338"/>
      <c r="QNG100" s="338"/>
      <c r="QNH100" s="338"/>
      <c r="QNI100" s="338"/>
      <c r="QNJ100" s="338"/>
      <c r="QNK100" s="338"/>
      <c r="QNL100" s="338"/>
      <c r="QNM100" s="338"/>
      <c r="QNN100" s="338"/>
      <c r="QNO100" s="338"/>
      <c r="QNP100" s="338"/>
      <c r="QNQ100" s="338"/>
      <c r="QNR100" s="338"/>
      <c r="QNS100" s="338"/>
      <c r="QNT100" s="338"/>
      <c r="QNU100" s="338"/>
      <c r="QNV100" s="338"/>
      <c r="QNW100" s="338"/>
      <c r="QNX100" s="338"/>
      <c r="QNY100" s="338"/>
      <c r="QNZ100" s="338"/>
      <c r="QOA100" s="338"/>
      <c r="QOB100" s="338"/>
      <c r="QOC100" s="338"/>
      <c r="QOD100" s="338"/>
      <c r="QOE100" s="338"/>
      <c r="QOF100" s="338"/>
      <c r="QOG100" s="338"/>
      <c r="QOH100" s="338"/>
      <c r="QOI100" s="338"/>
      <c r="QOJ100" s="338"/>
      <c r="QOK100" s="338"/>
      <c r="QOL100" s="338"/>
      <c r="QOM100" s="338"/>
      <c r="QON100" s="338"/>
      <c r="QOO100" s="338"/>
      <c r="QOP100" s="338"/>
      <c r="QOQ100" s="338"/>
      <c r="QOR100" s="338"/>
      <c r="QOS100" s="338"/>
      <c r="QOT100" s="338"/>
      <c r="QOU100" s="338"/>
      <c r="QOV100" s="338"/>
      <c r="QOW100" s="338"/>
      <c r="QOX100" s="338"/>
      <c r="QOY100" s="338"/>
      <c r="QOZ100" s="338"/>
      <c r="QPA100" s="338"/>
      <c r="QPB100" s="338"/>
      <c r="QPC100" s="338"/>
      <c r="QPD100" s="338"/>
      <c r="QPE100" s="338"/>
      <c r="QPF100" s="338"/>
      <c r="QPG100" s="338"/>
      <c r="QPH100" s="338"/>
      <c r="QPI100" s="338"/>
      <c r="QPJ100" s="338"/>
      <c r="QPK100" s="338"/>
      <c r="QPL100" s="338"/>
      <c r="QPM100" s="338"/>
      <c r="QPN100" s="338"/>
      <c r="QPO100" s="338"/>
      <c r="QPP100" s="338"/>
      <c r="QPQ100" s="338"/>
      <c r="QPR100" s="338"/>
      <c r="QPS100" s="338"/>
      <c r="QPT100" s="338"/>
      <c r="QPU100" s="338"/>
      <c r="QPV100" s="338"/>
      <c r="QPW100" s="338"/>
      <c r="QPX100" s="338"/>
      <c r="QPY100" s="338"/>
      <c r="QPZ100" s="338"/>
      <c r="QQA100" s="338"/>
      <c r="QQB100" s="338"/>
      <c r="QQC100" s="338"/>
      <c r="QQD100" s="338"/>
      <c r="QQE100" s="338"/>
      <c r="QQF100" s="338"/>
      <c r="QQG100" s="338"/>
      <c r="QQH100" s="338"/>
      <c r="QQI100" s="338"/>
      <c r="QQJ100" s="338"/>
      <c r="QQK100" s="338"/>
      <c r="QQL100" s="338"/>
      <c r="QQM100" s="338"/>
      <c r="QQN100" s="338"/>
      <c r="QQO100" s="338"/>
      <c r="QQP100" s="338"/>
      <c r="QQQ100" s="338"/>
      <c r="QQR100" s="338"/>
      <c r="QQS100" s="338"/>
      <c r="QQT100" s="338"/>
      <c r="QQU100" s="338"/>
      <c r="QQV100" s="338"/>
      <c r="QQW100" s="338"/>
      <c r="QQX100" s="338"/>
      <c r="QQY100" s="338"/>
      <c r="QQZ100" s="338"/>
      <c r="QRA100" s="338"/>
      <c r="QRB100" s="338"/>
      <c r="QRC100" s="338"/>
      <c r="QRD100" s="338"/>
      <c r="QRE100" s="338"/>
      <c r="QRF100" s="338"/>
      <c r="QRG100" s="338"/>
      <c r="QRH100" s="338"/>
      <c r="QRI100" s="338"/>
      <c r="QRJ100" s="338"/>
      <c r="QRK100" s="338"/>
      <c r="QRL100" s="338"/>
      <c r="QRM100" s="338"/>
      <c r="QRN100" s="338"/>
      <c r="QRO100" s="338"/>
      <c r="QRP100" s="338"/>
      <c r="QRQ100" s="338"/>
      <c r="QRR100" s="338"/>
      <c r="QRS100" s="338"/>
      <c r="QRT100" s="338"/>
      <c r="QRU100" s="338"/>
      <c r="QRV100" s="338"/>
      <c r="QRW100" s="338"/>
      <c r="QRX100" s="338"/>
      <c r="QRY100" s="338"/>
      <c r="QRZ100" s="338"/>
      <c r="QSA100" s="338"/>
      <c r="QSB100" s="338"/>
      <c r="QSC100" s="338"/>
      <c r="QSD100" s="338"/>
      <c r="QSE100" s="338"/>
      <c r="QSF100" s="338"/>
      <c r="QSG100" s="338"/>
      <c r="QSH100" s="338"/>
      <c r="QSI100" s="338"/>
      <c r="QSJ100" s="338"/>
      <c r="QSK100" s="338"/>
      <c r="QSL100" s="338"/>
      <c r="QSM100" s="338"/>
      <c r="QSN100" s="338"/>
      <c r="QSO100" s="338"/>
      <c r="QSP100" s="338"/>
      <c r="QSQ100" s="338"/>
      <c r="QSR100" s="338"/>
      <c r="QSS100" s="338"/>
      <c r="QST100" s="338"/>
      <c r="QSU100" s="338"/>
      <c r="QSV100" s="338"/>
      <c r="QSW100" s="338"/>
      <c r="QSX100" s="338"/>
      <c r="QSY100" s="338"/>
      <c r="QSZ100" s="338"/>
      <c r="QTA100" s="338"/>
      <c r="QTB100" s="338"/>
      <c r="QTC100" s="338"/>
      <c r="QTD100" s="338"/>
      <c r="QTE100" s="338"/>
      <c r="QTF100" s="338"/>
      <c r="QTG100" s="338"/>
      <c r="QTH100" s="338"/>
      <c r="QTI100" s="338"/>
      <c r="QTJ100" s="338"/>
      <c r="QTK100" s="338"/>
      <c r="QTL100" s="338"/>
      <c r="QTM100" s="338"/>
      <c r="QTN100" s="338"/>
      <c r="QTO100" s="338"/>
      <c r="QTP100" s="338"/>
      <c r="QTQ100" s="338"/>
      <c r="QTR100" s="338"/>
      <c r="QTS100" s="338"/>
      <c r="QTT100" s="338"/>
      <c r="QTU100" s="338"/>
      <c r="QTV100" s="338"/>
      <c r="QTW100" s="338"/>
      <c r="QTX100" s="338"/>
      <c r="QTY100" s="338"/>
      <c r="QTZ100" s="338"/>
      <c r="QUA100" s="338"/>
      <c r="QUB100" s="338"/>
      <c r="QUC100" s="338"/>
      <c r="QUD100" s="338"/>
      <c r="QUE100" s="338"/>
      <c r="QUF100" s="338"/>
      <c r="QUG100" s="338"/>
      <c r="QUH100" s="338"/>
      <c r="QUI100" s="338"/>
      <c r="QUJ100" s="338"/>
      <c r="QUK100" s="338"/>
      <c r="QUL100" s="338"/>
      <c r="QUM100" s="338"/>
      <c r="QUN100" s="338"/>
      <c r="QUO100" s="338"/>
      <c r="QUP100" s="338"/>
      <c r="QUQ100" s="338"/>
      <c r="QUR100" s="338"/>
      <c r="QUS100" s="338"/>
      <c r="QUT100" s="338"/>
      <c r="QUU100" s="338"/>
      <c r="QUV100" s="338"/>
      <c r="QUW100" s="338"/>
      <c r="QUX100" s="338"/>
      <c r="QUY100" s="338"/>
      <c r="QUZ100" s="338"/>
      <c r="QVA100" s="338"/>
      <c r="QVB100" s="338"/>
      <c r="QVC100" s="338"/>
      <c r="QVD100" s="338"/>
      <c r="QVE100" s="338"/>
      <c r="QVF100" s="338"/>
      <c r="QVG100" s="338"/>
      <c r="QVH100" s="338"/>
      <c r="QVI100" s="338"/>
      <c r="QVJ100" s="338"/>
      <c r="QVK100" s="338"/>
      <c r="QVL100" s="338"/>
      <c r="QVM100" s="338"/>
      <c r="QVN100" s="338"/>
      <c r="QVO100" s="338"/>
      <c r="QVP100" s="338"/>
      <c r="QVQ100" s="338"/>
      <c r="QVR100" s="338"/>
      <c r="QVS100" s="338"/>
      <c r="QVT100" s="338"/>
      <c r="QVU100" s="338"/>
      <c r="QVV100" s="338"/>
      <c r="QVW100" s="338"/>
      <c r="QVX100" s="338"/>
      <c r="QVY100" s="338"/>
      <c r="QVZ100" s="338"/>
      <c r="QWA100" s="338"/>
      <c r="QWB100" s="338"/>
      <c r="QWC100" s="338"/>
      <c r="QWD100" s="338"/>
      <c r="QWE100" s="338"/>
      <c r="QWF100" s="338"/>
      <c r="QWG100" s="338"/>
      <c r="QWH100" s="338"/>
      <c r="QWI100" s="338"/>
      <c r="QWJ100" s="338"/>
      <c r="QWK100" s="338"/>
      <c r="QWL100" s="338"/>
      <c r="QWM100" s="338"/>
      <c r="QWN100" s="338"/>
      <c r="QWO100" s="338"/>
      <c r="QWP100" s="338"/>
      <c r="QWQ100" s="338"/>
      <c r="QWR100" s="338"/>
      <c r="QWS100" s="338"/>
      <c r="QWT100" s="338"/>
      <c r="QWU100" s="338"/>
      <c r="QWV100" s="338"/>
      <c r="QWW100" s="338"/>
      <c r="QWX100" s="338"/>
      <c r="QWY100" s="338"/>
      <c r="QWZ100" s="338"/>
      <c r="QXA100" s="338"/>
      <c r="QXB100" s="338"/>
      <c r="QXC100" s="338"/>
      <c r="QXD100" s="338"/>
      <c r="QXE100" s="338"/>
      <c r="QXF100" s="338"/>
      <c r="QXG100" s="338"/>
      <c r="QXH100" s="338"/>
      <c r="QXI100" s="338"/>
      <c r="QXJ100" s="338"/>
      <c r="QXK100" s="338"/>
      <c r="QXL100" s="338"/>
      <c r="QXM100" s="338"/>
      <c r="QXN100" s="338"/>
      <c r="QXO100" s="338"/>
      <c r="QXP100" s="338"/>
      <c r="QXQ100" s="338"/>
      <c r="QXR100" s="338"/>
      <c r="QXS100" s="338"/>
      <c r="QXT100" s="338"/>
      <c r="QXU100" s="338"/>
      <c r="QXV100" s="338"/>
      <c r="QXW100" s="338"/>
      <c r="QXX100" s="338"/>
      <c r="QXY100" s="338"/>
      <c r="QXZ100" s="338"/>
      <c r="QYA100" s="338"/>
      <c r="QYB100" s="338"/>
      <c r="QYC100" s="338"/>
      <c r="QYD100" s="338"/>
      <c r="QYE100" s="338"/>
      <c r="QYF100" s="338"/>
      <c r="QYG100" s="338"/>
      <c r="QYH100" s="338"/>
      <c r="QYI100" s="338"/>
      <c r="QYJ100" s="338"/>
      <c r="QYK100" s="338"/>
      <c r="QYL100" s="338"/>
      <c r="QYM100" s="338"/>
      <c r="QYN100" s="338"/>
      <c r="QYO100" s="338"/>
      <c r="QYP100" s="338"/>
      <c r="QYQ100" s="338"/>
      <c r="QYR100" s="338"/>
      <c r="QYS100" s="338"/>
      <c r="QYT100" s="338"/>
      <c r="QYU100" s="338"/>
      <c r="QYV100" s="338"/>
      <c r="QYW100" s="338"/>
      <c r="QYX100" s="338"/>
      <c r="QYY100" s="338"/>
      <c r="QYZ100" s="338"/>
      <c r="QZA100" s="338"/>
      <c r="QZB100" s="338"/>
      <c r="QZC100" s="338"/>
      <c r="QZD100" s="338"/>
      <c r="QZE100" s="338"/>
      <c r="QZF100" s="338"/>
      <c r="QZG100" s="338"/>
      <c r="QZH100" s="338"/>
      <c r="QZI100" s="338"/>
      <c r="QZJ100" s="338"/>
      <c r="QZK100" s="338"/>
      <c r="QZL100" s="338"/>
      <c r="QZM100" s="338"/>
      <c r="QZN100" s="338"/>
      <c r="QZO100" s="338"/>
      <c r="QZP100" s="338"/>
      <c r="QZQ100" s="338"/>
      <c r="QZR100" s="338"/>
      <c r="QZS100" s="338"/>
      <c r="QZT100" s="338"/>
      <c r="QZU100" s="338"/>
      <c r="QZV100" s="338"/>
      <c r="QZW100" s="338"/>
      <c r="QZX100" s="338"/>
      <c r="QZY100" s="338"/>
      <c r="QZZ100" s="338"/>
      <c r="RAA100" s="338"/>
      <c r="RAB100" s="338"/>
      <c r="RAC100" s="338"/>
      <c r="RAD100" s="338"/>
      <c r="RAE100" s="338"/>
      <c r="RAF100" s="338"/>
      <c r="RAG100" s="338"/>
      <c r="RAH100" s="338"/>
      <c r="RAI100" s="338"/>
      <c r="RAJ100" s="338"/>
      <c r="RAK100" s="338"/>
      <c r="RAL100" s="338"/>
      <c r="RAM100" s="338"/>
      <c r="RAN100" s="338"/>
      <c r="RAO100" s="338"/>
      <c r="RAP100" s="338"/>
      <c r="RAQ100" s="338"/>
      <c r="RAR100" s="338"/>
      <c r="RAS100" s="338"/>
      <c r="RAT100" s="338"/>
      <c r="RAU100" s="338"/>
      <c r="RAV100" s="338"/>
      <c r="RAW100" s="338"/>
      <c r="RAX100" s="338"/>
      <c r="RAY100" s="338"/>
      <c r="RAZ100" s="338"/>
      <c r="RBA100" s="338"/>
      <c r="RBB100" s="338"/>
      <c r="RBC100" s="338"/>
      <c r="RBD100" s="338"/>
      <c r="RBE100" s="338"/>
      <c r="RBF100" s="338"/>
      <c r="RBG100" s="338"/>
      <c r="RBH100" s="338"/>
      <c r="RBI100" s="338"/>
      <c r="RBJ100" s="338"/>
      <c r="RBK100" s="338"/>
      <c r="RBL100" s="338"/>
      <c r="RBM100" s="338"/>
      <c r="RBN100" s="338"/>
      <c r="RBO100" s="338"/>
      <c r="RBP100" s="338"/>
      <c r="RBQ100" s="338"/>
      <c r="RBR100" s="338"/>
      <c r="RBS100" s="338"/>
      <c r="RBT100" s="338"/>
      <c r="RBU100" s="338"/>
      <c r="RBV100" s="338"/>
      <c r="RBW100" s="338"/>
      <c r="RBX100" s="338"/>
      <c r="RBY100" s="338"/>
      <c r="RBZ100" s="338"/>
      <c r="RCA100" s="338"/>
      <c r="RCB100" s="338"/>
      <c r="RCC100" s="338"/>
      <c r="RCD100" s="338"/>
      <c r="RCE100" s="338"/>
      <c r="RCF100" s="338"/>
      <c r="RCG100" s="338"/>
      <c r="RCH100" s="338"/>
      <c r="RCI100" s="338"/>
      <c r="RCJ100" s="338"/>
      <c r="RCK100" s="338"/>
      <c r="RCL100" s="338"/>
      <c r="RCM100" s="338"/>
      <c r="RCN100" s="338"/>
      <c r="RCO100" s="338"/>
      <c r="RCP100" s="338"/>
      <c r="RCQ100" s="338"/>
      <c r="RCR100" s="338"/>
      <c r="RCS100" s="338"/>
      <c r="RCT100" s="338"/>
      <c r="RCU100" s="338"/>
      <c r="RCV100" s="338"/>
      <c r="RCW100" s="338"/>
      <c r="RCX100" s="338"/>
      <c r="RCY100" s="338"/>
      <c r="RCZ100" s="338"/>
      <c r="RDA100" s="338"/>
      <c r="RDB100" s="338"/>
      <c r="RDC100" s="338"/>
      <c r="RDD100" s="338"/>
      <c r="RDE100" s="338"/>
      <c r="RDF100" s="338"/>
      <c r="RDG100" s="338"/>
      <c r="RDH100" s="338"/>
      <c r="RDI100" s="338"/>
      <c r="RDJ100" s="338"/>
      <c r="RDK100" s="338"/>
      <c r="RDL100" s="338"/>
      <c r="RDM100" s="338"/>
      <c r="RDN100" s="338"/>
      <c r="RDO100" s="338"/>
      <c r="RDP100" s="338"/>
      <c r="RDQ100" s="338"/>
      <c r="RDR100" s="338"/>
      <c r="RDS100" s="338"/>
      <c r="RDT100" s="338"/>
      <c r="RDU100" s="338"/>
      <c r="RDV100" s="338"/>
      <c r="RDW100" s="338"/>
      <c r="RDX100" s="338"/>
      <c r="RDY100" s="338"/>
      <c r="RDZ100" s="338"/>
      <c r="REA100" s="338"/>
      <c r="REB100" s="338"/>
      <c r="REC100" s="338"/>
      <c r="RED100" s="338"/>
      <c r="REE100" s="338"/>
      <c r="REF100" s="338"/>
      <c r="REG100" s="338"/>
      <c r="REH100" s="338"/>
      <c r="REI100" s="338"/>
      <c r="REJ100" s="338"/>
      <c r="REK100" s="338"/>
      <c r="REL100" s="338"/>
      <c r="REM100" s="338"/>
      <c r="REN100" s="338"/>
      <c r="REO100" s="338"/>
      <c r="REP100" s="338"/>
      <c r="REQ100" s="338"/>
      <c r="RER100" s="338"/>
      <c r="RES100" s="338"/>
      <c r="RET100" s="338"/>
      <c r="REU100" s="338"/>
      <c r="REV100" s="338"/>
      <c r="REW100" s="338"/>
      <c r="REX100" s="338"/>
      <c r="REY100" s="338"/>
      <c r="REZ100" s="338"/>
      <c r="RFA100" s="338"/>
      <c r="RFB100" s="338"/>
      <c r="RFC100" s="338"/>
      <c r="RFD100" s="338"/>
      <c r="RFE100" s="338"/>
      <c r="RFF100" s="338"/>
      <c r="RFG100" s="338"/>
      <c r="RFH100" s="338"/>
      <c r="RFI100" s="338"/>
      <c r="RFJ100" s="338"/>
      <c r="RFK100" s="338"/>
      <c r="RFL100" s="338"/>
      <c r="RFM100" s="338"/>
      <c r="RFN100" s="338"/>
      <c r="RFO100" s="338"/>
      <c r="RFP100" s="338"/>
      <c r="RFQ100" s="338"/>
      <c r="RFR100" s="338"/>
      <c r="RFS100" s="338"/>
      <c r="RFT100" s="338"/>
      <c r="RFU100" s="338"/>
      <c r="RFV100" s="338"/>
      <c r="RFW100" s="338"/>
      <c r="RFX100" s="338"/>
      <c r="RFY100" s="338"/>
      <c r="RFZ100" s="338"/>
      <c r="RGA100" s="338"/>
      <c r="RGB100" s="338"/>
      <c r="RGC100" s="338"/>
      <c r="RGD100" s="338"/>
      <c r="RGE100" s="338"/>
      <c r="RGF100" s="338"/>
      <c r="RGG100" s="338"/>
      <c r="RGH100" s="338"/>
      <c r="RGI100" s="338"/>
      <c r="RGJ100" s="338"/>
      <c r="RGK100" s="338"/>
      <c r="RGL100" s="338"/>
      <c r="RGM100" s="338"/>
      <c r="RGN100" s="338"/>
      <c r="RGO100" s="338"/>
      <c r="RGP100" s="338"/>
      <c r="RGQ100" s="338"/>
      <c r="RGR100" s="338"/>
      <c r="RGS100" s="338"/>
      <c r="RGT100" s="338"/>
      <c r="RGU100" s="338"/>
      <c r="RGV100" s="338"/>
      <c r="RGW100" s="338"/>
      <c r="RGX100" s="338"/>
      <c r="RGY100" s="338"/>
      <c r="RGZ100" s="338"/>
      <c r="RHA100" s="338"/>
      <c r="RHB100" s="338"/>
      <c r="RHC100" s="338"/>
      <c r="RHD100" s="338"/>
      <c r="RHE100" s="338"/>
      <c r="RHF100" s="338"/>
      <c r="RHG100" s="338"/>
      <c r="RHH100" s="338"/>
      <c r="RHI100" s="338"/>
      <c r="RHJ100" s="338"/>
      <c r="RHK100" s="338"/>
      <c r="RHL100" s="338"/>
      <c r="RHM100" s="338"/>
      <c r="RHN100" s="338"/>
      <c r="RHO100" s="338"/>
      <c r="RHP100" s="338"/>
      <c r="RHQ100" s="338"/>
      <c r="RHR100" s="338"/>
      <c r="RHS100" s="338"/>
      <c r="RHT100" s="338"/>
      <c r="RHU100" s="338"/>
      <c r="RHV100" s="338"/>
      <c r="RHW100" s="338"/>
      <c r="RHX100" s="338"/>
      <c r="RHY100" s="338"/>
      <c r="RHZ100" s="338"/>
      <c r="RIA100" s="338"/>
      <c r="RIB100" s="338"/>
      <c r="RIC100" s="338"/>
      <c r="RID100" s="338"/>
      <c r="RIE100" s="338"/>
      <c r="RIF100" s="338"/>
      <c r="RIG100" s="338"/>
      <c r="RIH100" s="338"/>
      <c r="RII100" s="338"/>
      <c r="RIJ100" s="338"/>
      <c r="RIK100" s="338"/>
      <c r="RIL100" s="338"/>
      <c r="RIM100" s="338"/>
      <c r="RIN100" s="338"/>
      <c r="RIO100" s="338"/>
      <c r="RIP100" s="338"/>
      <c r="RIQ100" s="338"/>
      <c r="RIR100" s="338"/>
      <c r="RIS100" s="338"/>
      <c r="RIT100" s="338"/>
      <c r="RIU100" s="338"/>
      <c r="RIV100" s="338"/>
      <c r="RIW100" s="338"/>
      <c r="RIX100" s="338"/>
      <c r="RIY100" s="338"/>
      <c r="RIZ100" s="338"/>
      <c r="RJA100" s="338"/>
      <c r="RJB100" s="338"/>
      <c r="RJC100" s="338"/>
      <c r="RJD100" s="338"/>
      <c r="RJE100" s="338"/>
      <c r="RJF100" s="338"/>
      <c r="RJG100" s="338"/>
      <c r="RJH100" s="338"/>
      <c r="RJI100" s="338"/>
      <c r="RJJ100" s="338"/>
      <c r="RJK100" s="338"/>
      <c r="RJL100" s="338"/>
      <c r="RJM100" s="338"/>
      <c r="RJN100" s="338"/>
      <c r="RJO100" s="338"/>
      <c r="RJP100" s="338"/>
      <c r="RJQ100" s="338"/>
      <c r="RJR100" s="338"/>
      <c r="RJS100" s="338"/>
      <c r="RJT100" s="338"/>
      <c r="RJU100" s="338"/>
      <c r="RJV100" s="338"/>
      <c r="RJW100" s="338"/>
      <c r="RJX100" s="338"/>
      <c r="RJY100" s="338"/>
      <c r="RJZ100" s="338"/>
      <c r="RKA100" s="338"/>
      <c r="RKB100" s="338"/>
      <c r="RKC100" s="338"/>
      <c r="RKD100" s="338"/>
      <c r="RKE100" s="338"/>
      <c r="RKF100" s="338"/>
      <c r="RKG100" s="338"/>
      <c r="RKH100" s="338"/>
      <c r="RKI100" s="338"/>
      <c r="RKJ100" s="338"/>
      <c r="RKK100" s="338"/>
      <c r="RKL100" s="338"/>
      <c r="RKM100" s="338"/>
      <c r="RKN100" s="338"/>
      <c r="RKO100" s="338"/>
      <c r="RKP100" s="338"/>
      <c r="RKQ100" s="338"/>
      <c r="RKR100" s="338"/>
      <c r="RKS100" s="338"/>
      <c r="RKT100" s="338"/>
      <c r="RKU100" s="338"/>
      <c r="RKV100" s="338"/>
      <c r="RKW100" s="338"/>
      <c r="RKX100" s="338"/>
      <c r="RKY100" s="338"/>
      <c r="RKZ100" s="338"/>
      <c r="RLA100" s="338"/>
      <c r="RLB100" s="338"/>
      <c r="RLC100" s="338"/>
      <c r="RLD100" s="338"/>
      <c r="RLE100" s="338"/>
      <c r="RLF100" s="338"/>
      <c r="RLG100" s="338"/>
      <c r="RLH100" s="338"/>
      <c r="RLI100" s="338"/>
      <c r="RLJ100" s="338"/>
      <c r="RLK100" s="338"/>
      <c r="RLL100" s="338"/>
      <c r="RLM100" s="338"/>
      <c r="RLN100" s="338"/>
      <c r="RLO100" s="338"/>
      <c r="RLP100" s="338"/>
      <c r="RLQ100" s="338"/>
      <c r="RLR100" s="338"/>
      <c r="RLS100" s="338"/>
      <c r="RLT100" s="338"/>
      <c r="RLU100" s="338"/>
      <c r="RLV100" s="338"/>
      <c r="RLW100" s="338"/>
      <c r="RLX100" s="338"/>
      <c r="RLY100" s="338"/>
      <c r="RLZ100" s="338"/>
      <c r="RMA100" s="338"/>
      <c r="RMB100" s="338"/>
      <c r="RMC100" s="338"/>
      <c r="RMD100" s="338"/>
      <c r="RME100" s="338"/>
      <c r="RMF100" s="338"/>
      <c r="RMG100" s="338"/>
      <c r="RMH100" s="338"/>
      <c r="RMI100" s="338"/>
      <c r="RMJ100" s="338"/>
      <c r="RMK100" s="338"/>
      <c r="RML100" s="338"/>
      <c r="RMM100" s="338"/>
      <c r="RMN100" s="338"/>
      <c r="RMO100" s="338"/>
      <c r="RMP100" s="338"/>
      <c r="RMQ100" s="338"/>
      <c r="RMR100" s="338"/>
      <c r="RMS100" s="338"/>
      <c r="RMT100" s="338"/>
      <c r="RMU100" s="338"/>
      <c r="RMV100" s="338"/>
      <c r="RMW100" s="338"/>
      <c r="RMX100" s="338"/>
      <c r="RMY100" s="338"/>
      <c r="RMZ100" s="338"/>
      <c r="RNA100" s="338"/>
      <c r="RNB100" s="338"/>
      <c r="RNC100" s="338"/>
      <c r="RND100" s="338"/>
      <c r="RNE100" s="338"/>
      <c r="RNF100" s="338"/>
      <c r="RNG100" s="338"/>
      <c r="RNH100" s="338"/>
      <c r="RNI100" s="338"/>
      <c r="RNJ100" s="338"/>
      <c r="RNK100" s="338"/>
      <c r="RNL100" s="338"/>
      <c r="RNM100" s="338"/>
      <c r="RNN100" s="338"/>
      <c r="RNO100" s="338"/>
      <c r="RNP100" s="338"/>
      <c r="RNQ100" s="338"/>
      <c r="RNR100" s="338"/>
      <c r="RNS100" s="338"/>
      <c r="RNT100" s="338"/>
      <c r="RNU100" s="338"/>
      <c r="RNV100" s="338"/>
      <c r="RNW100" s="338"/>
      <c r="RNX100" s="338"/>
      <c r="RNY100" s="338"/>
      <c r="RNZ100" s="338"/>
      <c r="ROA100" s="338"/>
      <c r="ROB100" s="338"/>
      <c r="ROC100" s="338"/>
      <c r="ROD100" s="338"/>
      <c r="ROE100" s="338"/>
      <c r="ROF100" s="338"/>
      <c r="ROG100" s="338"/>
      <c r="ROH100" s="338"/>
      <c r="ROI100" s="338"/>
      <c r="ROJ100" s="338"/>
      <c r="ROK100" s="338"/>
      <c r="ROL100" s="338"/>
      <c r="ROM100" s="338"/>
      <c r="RON100" s="338"/>
      <c r="ROO100" s="338"/>
      <c r="ROP100" s="338"/>
      <c r="ROQ100" s="338"/>
      <c r="ROR100" s="338"/>
      <c r="ROS100" s="338"/>
      <c r="ROT100" s="338"/>
      <c r="ROU100" s="338"/>
      <c r="ROV100" s="338"/>
      <c r="ROW100" s="338"/>
      <c r="ROX100" s="338"/>
      <c r="ROY100" s="338"/>
      <c r="ROZ100" s="338"/>
      <c r="RPA100" s="338"/>
      <c r="RPB100" s="338"/>
      <c r="RPC100" s="338"/>
      <c r="RPD100" s="338"/>
      <c r="RPE100" s="338"/>
      <c r="RPF100" s="338"/>
      <c r="RPG100" s="338"/>
      <c r="RPH100" s="338"/>
      <c r="RPI100" s="338"/>
      <c r="RPJ100" s="338"/>
      <c r="RPK100" s="338"/>
      <c r="RPL100" s="338"/>
      <c r="RPM100" s="338"/>
      <c r="RPN100" s="338"/>
      <c r="RPO100" s="338"/>
      <c r="RPP100" s="338"/>
      <c r="RPQ100" s="338"/>
      <c r="RPR100" s="338"/>
      <c r="RPS100" s="338"/>
      <c r="RPT100" s="338"/>
      <c r="RPU100" s="338"/>
      <c r="RPV100" s="338"/>
      <c r="RPW100" s="338"/>
      <c r="RPX100" s="338"/>
      <c r="RPY100" s="338"/>
      <c r="RPZ100" s="338"/>
      <c r="RQA100" s="338"/>
      <c r="RQB100" s="338"/>
      <c r="RQC100" s="338"/>
      <c r="RQD100" s="338"/>
      <c r="RQE100" s="338"/>
      <c r="RQF100" s="338"/>
      <c r="RQG100" s="338"/>
      <c r="RQH100" s="338"/>
      <c r="RQI100" s="338"/>
      <c r="RQJ100" s="338"/>
      <c r="RQK100" s="338"/>
      <c r="RQL100" s="338"/>
      <c r="RQM100" s="338"/>
      <c r="RQN100" s="338"/>
      <c r="RQO100" s="338"/>
      <c r="RQP100" s="338"/>
      <c r="RQQ100" s="338"/>
      <c r="RQR100" s="338"/>
      <c r="RQS100" s="338"/>
      <c r="RQT100" s="338"/>
      <c r="RQU100" s="338"/>
      <c r="RQV100" s="338"/>
      <c r="RQW100" s="338"/>
      <c r="RQX100" s="338"/>
      <c r="RQY100" s="338"/>
      <c r="RQZ100" s="338"/>
      <c r="RRA100" s="338"/>
      <c r="RRB100" s="338"/>
      <c r="RRC100" s="338"/>
      <c r="RRD100" s="338"/>
      <c r="RRE100" s="338"/>
      <c r="RRF100" s="338"/>
      <c r="RRG100" s="338"/>
      <c r="RRH100" s="338"/>
      <c r="RRI100" s="338"/>
      <c r="RRJ100" s="338"/>
      <c r="RRK100" s="338"/>
      <c r="RRL100" s="338"/>
      <c r="RRM100" s="338"/>
      <c r="RRN100" s="338"/>
      <c r="RRO100" s="338"/>
      <c r="RRP100" s="338"/>
      <c r="RRQ100" s="338"/>
      <c r="RRR100" s="338"/>
      <c r="RRS100" s="338"/>
      <c r="RRT100" s="338"/>
      <c r="RRU100" s="338"/>
      <c r="RRV100" s="338"/>
      <c r="RRW100" s="338"/>
      <c r="RRX100" s="338"/>
      <c r="RRY100" s="338"/>
      <c r="RRZ100" s="338"/>
      <c r="RSA100" s="338"/>
      <c r="RSB100" s="338"/>
      <c r="RSC100" s="338"/>
      <c r="RSD100" s="338"/>
      <c r="RSE100" s="338"/>
      <c r="RSF100" s="338"/>
      <c r="RSG100" s="338"/>
      <c r="RSH100" s="338"/>
      <c r="RSI100" s="338"/>
      <c r="RSJ100" s="338"/>
      <c r="RSK100" s="338"/>
      <c r="RSL100" s="338"/>
      <c r="RSM100" s="338"/>
      <c r="RSN100" s="338"/>
      <c r="RSO100" s="338"/>
      <c r="RSP100" s="338"/>
      <c r="RSQ100" s="338"/>
      <c r="RSR100" s="338"/>
      <c r="RSS100" s="338"/>
      <c r="RST100" s="338"/>
      <c r="RSU100" s="338"/>
      <c r="RSV100" s="338"/>
      <c r="RSW100" s="338"/>
      <c r="RSX100" s="338"/>
      <c r="RSY100" s="338"/>
      <c r="RSZ100" s="338"/>
      <c r="RTA100" s="338"/>
      <c r="RTB100" s="338"/>
      <c r="RTC100" s="338"/>
      <c r="RTD100" s="338"/>
      <c r="RTE100" s="338"/>
      <c r="RTF100" s="338"/>
      <c r="RTG100" s="338"/>
      <c r="RTH100" s="338"/>
      <c r="RTI100" s="338"/>
      <c r="RTJ100" s="338"/>
      <c r="RTK100" s="338"/>
      <c r="RTL100" s="338"/>
      <c r="RTM100" s="338"/>
      <c r="RTN100" s="338"/>
      <c r="RTO100" s="338"/>
      <c r="RTP100" s="338"/>
      <c r="RTQ100" s="338"/>
      <c r="RTR100" s="338"/>
      <c r="RTS100" s="338"/>
      <c r="RTT100" s="338"/>
      <c r="RTU100" s="338"/>
      <c r="RTV100" s="338"/>
      <c r="RTW100" s="338"/>
      <c r="RTX100" s="338"/>
      <c r="RTY100" s="338"/>
      <c r="RTZ100" s="338"/>
      <c r="RUA100" s="338"/>
      <c r="RUB100" s="338"/>
      <c r="RUC100" s="338"/>
      <c r="RUD100" s="338"/>
      <c r="RUE100" s="338"/>
      <c r="RUF100" s="338"/>
      <c r="RUG100" s="338"/>
      <c r="RUH100" s="338"/>
      <c r="RUI100" s="338"/>
      <c r="RUJ100" s="338"/>
      <c r="RUK100" s="338"/>
      <c r="RUL100" s="338"/>
      <c r="RUM100" s="338"/>
      <c r="RUN100" s="338"/>
      <c r="RUO100" s="338"/>
      <c r="RUP100" s="338"/>
      <c r="RUQ100" s="338"/>
      <c r="RUR100" s="338"/>
      <c r="RUS100" s="338"/>
      <c r="RUT100" s="338"/>
      <c r="RUU100" s="338"/>
      <c r="RUV100" s="338"/>
      <c r="RUW100" s="338"/>
      <c r="RUX100" s="338"/>
      <c r="RUY100" s="338"/>
      <c r="RUZ100" s="338"/>
      <c r="RVA100" s="338"/>
      <c r="RVB100" s="338"/>
      <c r="RVC100" s="338"/>
      <c r="RVD100" s="338"/>
      <c r="RVE100" s="338"/>
      <c r="RVF100" s="338"/>
      <c r="RVG100" s="338"/>
      <c r="RVH100" s="338"/>
      <c r="RVI100" s="338"/>
      <c r="RVJ100" s="338"/>
      <c r="RVK100" s="338"/>
      <c r="RVL100" s="338"/>
      <c r="RVM100" s="338"/>
      <c r="RVN100" s="338"/>
      <c r="RVO100" s="338"/>
      <c r="RVP100" s="338"/>
      <c r="RVQ100" s="338"/>
      <c r="RVR100" s="338"/>
      <c r="RVS100" s="338"/>
      <c r="RVT100" s="338"/>
      <c r="RVU100" s="338"/>
      <c r="RVV100" s="338"/>
      <c r="RVW100" s="338"/>
      <c r="RVX100" s="338"/>
      <c r="RVY100" s="338"/>
      <c r="RVZ100" s="338"/>
      <c r="RWA100" s="338"/>
      <c r="RWB100" s="338"/>
      <c r="RWC100" s="338"/>
      <c r="RWD100" s="338"/>
      <c r="RWE100" s="338"/>
      <c r="RWF100" s="338"/>
      <c r="RWG100" s="338"/>
      <c r="RWH100" s="338"/>
      <c r="RWI100" s="338"/>
      <c r="RWJ100" s="338"/>
      <c r="RWK100" s="338"/>
      <c r="RWL100" s="338"/>
      <c r="RWM100" s="338"/>
      <c r="RWN100" s="338"/>
      <c r="RWO100" s="338"/>
      <c r="RWP100" s="338"/>
      <c r="RWQ100" s="338"/>
      <c r="RWR100" s="338"/>
      <c r="RWS100" s="338"/>
      <c r="RWT100" s="338"/>
      <c r="RWU100" s="338"/>
      <c r="RWV100" s="338"/>
      <c r="RWW100" s="338"/>
      <c r="RWX100" s="338"/>
      <c r="RWY100" s="338"/>
      <c r="RWZ100" s="338"/>
      <c r="RXA100" s="338"/>
      <c r="RXB100" s="338"/>
      <c r="RXC100" s="338"/>
      <c r="RXD100" s="338"/>
      <c r="RXE100" s="338"/>
      <c r="RXF100" s="338"/>
      <c r="RXG100" s="338"/>
      <c r="RXH100" s="338"/>
      <c r="RXI100" s="338"/>
      <c r="RXJ100" s="338"/>
      <c r="RXK100" s="338"/>
      <c r="RXL100" s="338"/>
      <c r="RXM100" s="338"/>
      <c r="RXN100" s="338"/>
      <c r="RXO100" s="338"/>
      <c r="RXP100" s="338"/>
      <c r="RXQ100" s="338"/>
      <c r="RXR100" s="338"/>
      <c r="RXS100" s="338"/>
      <c r="RXT100" s="338"/>
      <c r="RXU100" s="338"/>
      <c r="RXV100" s="338"/>
      <c r="RXW100" s="338"/>
      <c r="RXX100" s="338"/>
      <c r="RXY100" s="338"/>
      <c r="RXZ100" s="338"/>
      <c r="RYA100" s="338"/>
      <c r="RYB100" s="338"/>
      <c r="RYC100" s="338"/>
      <c r="RYD100" s="338"/>
      <c r="RYE100" s="338"/>
      <c r="RYF100" s="338"/>
      <c r="RYG100" s="338"/>
      <c r="RYH100" s="338"/>
      <c r="RYI100" s="338"/>
      <c r="RYJ100" s="338"/>
      <c r="RYK100" s="338"/>
      <c r="RYL100" s="338"/>
      <c r="RYM100" s="338"/>
      <c r="RYN100" s="338"/>
      <c r="RYO100" s="338"/>
      <c r="RYP100" s="338"/>
      <c r="RYQ100" s="338"/>
      <c r="RYR100" s="338"/>
      <c r="RYS100" s="338"/>
      <c r="RYT100" s="338"/>
      <c r="RYU100" s="338"/>
      <c r="RYV100" s="338"/>
      <c r="RYW100" s="338"/>
      <c r="RYX100" s="338"/>
      <c r="RYY100" s="338"/>
      <c r="RYZ100" s="338"/>
      <c r="RZA100" s="338"/>
      <c r="RZB100" s="338"/>
      <c r="RZC100" s="338"/>
      <c r="RZD100" s="338"/>
      <c r="RZE100" s="338"/>
      <c r="RZF100" s="338"/>
      <c r="RZG100" s="338"/>
      <c r="RZH100" s="338"/>
      <c r="RZI100" s="338"/>
      <c r="RZJ100" s="338"/>
      <c r="RZK100" s="338"/>
      <c r="RZL100" s="338"/>
      <c r="RZM100" s="338"/>
      <c r="RZN100" s="338"/>
      <c r="RZO100" s="338"/>
      <c r="RZP100" s="338"/>
      <c r="RZQ100" s="338"/>
      <c r="RZR100" s="338"/>
      <c r="RZS100" s="338"/>
      <c r="RZT100" s="338"/>
      <c r="RZU100" s="338"/>
      <c r="RZV100" s="338"/>
      <c r="RZW100" s="338"/>
      <c r="RZX100" s="338"/>
      <c r="RZY100" s="338"/>
      <c r="RZZ100" s="338"/>
      <c r="SAA100" s="338"/>
      <c r="SAB100" s="338"/>
      <c r="SAC100" s="338"/>
      <c r="SAD100" s="338"/>
      <c r="SAE100" s="338"/>
      <c r="SAF100" s="338"/>
      <c r="SAG100" s="338"/>
      <c r="SAH100" s="338"/>
      <c r="SAI100" s="338"/>
      <c r="SAJ100" s="338"/>
      <c r="SAK100" s="338"/>
      <c r="SAL100" s="338"/>
      <c r="SAM100" s="338"/>
      <c r="SAN100" s="338"/>
      <c r="SAO100" s="338"/>
      <c r="SAP100" s="338"/>
      <c r="SAQ100" s="338"/>
      <c r="SAR100" s="338"/>
      <c r="SAS100" s="338"/>
      <c r="SAT100" s="338"/>
      <c r="SAU100" s="338"/>
      <c r="SAV100" s="338"/>
      <c r="SAW100" s="338"/>
      <c r="SAX100" s="338"/>
      <c r="SAY100" s="338"/>
      <c r="SAZ100" s="338"/>
      <c r="SBA100" s="338"/>
      <c r="SBB100" s="338"/>
      <c r="SBC100" s="338"/>
      <c r="SBD100" s="338"/>
      <c r="SBE100" s="338"/>
      <c r="SBF100" s="338"/>
      <c r="SBG100" s="338"/>
      <c r="SBH100" s="338"/>
      <c r="SBI100" s="338"/>
      <c r="SBJ100" s="338"/>
      <c r="SBK100" s="338"/>
      <c r="SBL100" s="338"/>
      <c r="SBM100" s="338"/>
      <c r="SBN100" s="338"/>
      <c r="SBO100" s="338"/>
      <c r="SBP100" s="338"/>
      <c r="SBQ100" s="338"/>
      <c r="SBR100" s="338"/>
      <c r="SBS100" s="338"/>
      <c r="SBT100" s="338"/>
      <c r="SBU100" s="338"/>
      <c r="SBV100" s="338"/>
      <c r="SBW100" s="338"/>
      <c r="SBX100" s="338"/>
      <c r="SBY100" s="338"/>
      <c r="SBZ100" s="338"/>
      <c r="SCA100" s="338"/>
      <c r="SCB100" s="338"/>
      <c r="SCC100" s="338"/>
      <c r="SCD100" s="338"/>
      <c r="SCE100" s="338"/>
      <c r="SCF100" s="338"/>
      <c r="SCG100" s="338"/>
      <c r="SCH100" s="338"/>
      <c r="SCI100" s="338"/>
      <c r="SCJ100" s="338"/>
      <c r="SCK100" s="338"/>
      <c r="SCL100" s="338"/>
      <c r="SCM100" s="338"/>
      <c r="SCN100" s="338"/>
      <c r="SCO100" s="338"/>
      <c r="SCP100" s="338"/>
      <c r="SCQ100" s="338"/>
      <c r="SCR100" s="338"/>
      <c r="SCS100" s="338"/>
      <c r="SCT100" s="338"/>
      <c r="SCU100" s="338"/>
      <c r="SCV100" s="338"/>
      <c r="SCW100" s="338"/>
      <c r="SCX100" s="338"/>
      <c r="SCY100" s="338"/>
      <c r="SCZ100" s="338"/>
      <c r="SDA100" s="338"/>
      <c r="SDB100" s="338"/>
      <c r="SDC100" s="338"/>
      <c r="SDD100" s="338"/>
      <c r="SDE100" s="338"/>
      <c r="SDF100" s="338"/>
      <c r="SDG100" s="338"/>
      <c r="SDH100" s="338"/>
      <c r="SDI100" s="338"/>
      <c r="SDJ100" s="338"/>
      <c r="SDK100" s="338"/>
      <c r="SDL100" s="338"/>
      <c r="SDM100" s="338"/>
      <c r="SDN100" s="338"/>
      <c r="SDO100" s="338"/>
      <c r="SDP100" s="338"/>
      <c r="SDQ100" s="338"/>
      <c r="SDR100" s="338"/>
      <c r="SDS100" s="338"/>
      <c r="SDT100" s="338"/>
      <c r="SDU100" s="338"/>
      <c r="SDV100" s="338"/>
      <c r="SDW100" s="338"/>
      <c r="SDX100" s="338"/>
      <c r="SDY100" s="338"/>
      <c r="SDZ100" s="338"/>
      <c r="SEA100" s="338"/>
      <c r="SEB100" s="338"/>
      <c r="SEC100" s="338"/>
      <c r="SED100" s="338"/>
      <c r="SEE100" s="338"/>
      <c r="SEF100" s="338"/>
      <c r="SEG100" s="338"/>
      <c r="SEH100" s="338"/>
      <c r="SEI100" s="338"/>
      <c r="SEJ100" s="338"/>
      <c r="SEK100" s="338"/>
      <c r="SEL100" s="338"/>
      <c r="SEM100" s="338"/>
      <c r="SEN100" s="338"/>
      <c r="SEO100" s="338"/>
      <c r="SEP100" s="338"/>
      <c r="SEQ100" s="338"/>
      <c r="SER100" s="338"/>
      <c r="SES100" s="338"/>
      <c r="SET100" s="338"/>
      <c r="SEU100" s="338"/>
      <c r="SEV100" s="338"/>
      <c r="SEW100" s="338"/>
      <c r="SEX100" s="338"/>
      <c r="SEY100" s="338"/>
      <c r="SEZ100" s="338"/>
      <c r="SFA100" s="338"/>
      <c r="SFB100" s="338"/>
      <c r="SFC100" s="338"/>
      <c r="SFD100" s="338"/>
      <c r="SFE100" s="338"/>
      <c r="SFF100" s="338"/>
      <c r="SFG100" s="338"/>
      <c r="SFH100" s="338"/>
      <c r="SFI100" s="338"/>
      <c r="SFJ100" s="338"/>
      <c r="SFK100" s="338"/>
      <c r="SFL100" s="338"/>
      <c r="SFM100" s="338"/>
      <c r="SFN100" s="338"/>
      <c r="SFO100" s="338"/>
      <c r="SFP100" s="338"/>
      <c r="SFQ100" s="338"/>
      <c r="SFR100" s="338"/>
      <c r="SFS100" s="338"/>
      <c r="SFT100" s="338"/>
      <c r="SFU100" s="338"/>
      <c r="SFV100" s="338"/>
      <c r="SFW100" s="338"/>
      <c r="SFX100" s="338"/>
      <c r="SFY100" s="338"/>
      <c r="SFZ100" s="338"/>
      <c r="SGA100" s="338"/>
      <c r="SGB100" s="338"/>
      <c r="SGC100" s="338"/>
      <c r="SGD100" s="338"/>
      <c r="SGE100" s="338"/>
      <c r="SGF100" s="338"/>
      <c r="SGG100" s="338"/>
      <c r="SGH100" s="338"/>
      <c r="SGI100" s="338"/>
      <c r="SGJ100" s="338"/>
      <c r="SGK100" s="338"/>
      <c r="SGL100" s="338"/>
      <c r="SGM100" s="338"/>
      <c r="SGN100" s="338"/>
      <c r="SGO100" s="338"/>
      <c r="SGP100" s="338"/>
      <c r="SGQ100" s="338"/>
      <c r="SGR100" s="338"/>
      <c r="SGS100" s="338"/>
      <c r="SGT100" s="338"/>
      <c r="SGU100" s="338"/>
      <c r="SGV100" s="338"/>
      <c r="SGW100" s="338"/>
      <c r="SGX100" s="338"/>
      <c r="SGY100" s="338"/>
      <c r="SGZ100" s="338"/>
      <c r="SHA100" s="338"/>
      <c r="SHB100" s="338"/>
      <c r="SHC100" s="338"/>
      <c r="SHD100" s="338"/>
      <c r="SHE100" s="338"/>
      <c r="SHF100" s="338"/>
      <c r="SHG100" s="338"/>
      <c r="SHH100" s="338"/>
      <c r="SHI100" s="338"/>
      <c r="SHJ100" s="338"/>
      <c r="SHK100" s="338"/>
      <c r="SHL100" s="338"/>
      <c r="SHM100" s="338"/>
      <c r="SHN100" s="338"/>
      <c r="SHO100" s="338"/>
      <c r="SHP100" s="338"/>
      <c r="SHQ100" s="338"/>
      <c r="SHR100" s="338"/>
      <c r="SHS100" s="338"/>
      <c r="SHT100" s="338"/>
      <c r="SHU100" s="338"/>
      <c r="SHV100" s="338"/>
      <c r="SHW100" s="338"/>
      <c r="SHX100" s="338"/>
      <c r="SHY100" s="338"/>
      <c r="SHZ100" s="338"/>
      <c r="SIA100" s="338"/>
      <c r="SIB100" s="338"/>
      <c r="SIC100" s="338"/>
      <c r="SID100" s="338"/>
      <c r="SIE100" s="338"/>
      <c r="SIF100" s="338"/>
      <c r="SIG100" s="338"/>
      <c r="SIH100" s="338"/>
      <c r="SII100" s="338"/>
      <c r="SIJ100" s="338"/>
      <c r="SIK100" s="338"/>
      <c r="SIL100" s="338"/>
      <c r="SIM100" s="338"/>
      <c r="SIN100" s="338"/>
      <c r="SIO100" s="338"/>
      <c r="SIP100" s="338"/>
      <c r="SIQ100" s="338"/>
      <c r="SIR100" s="338"/>
      <c r="SIS100" s="338"/>
      <c r="SIT100" s="338"/>
      <c r="SIU100" s="338"/>
      <c r="SIV100" s="338"/>
      <c r="SIW100" s="338"/>
      <c r="SIX100" s="338"/>
      <c r="SIY100" s="338"/>
      <c r="SIZ100" s="338"/>
      <c r="SJA100" s="338"/>
      <c r="SJB100" s="338"/>
      <c r="SJC100" s="338"/>
      <c r="SJD100" s="338"/>
      <c r="SJE100" s="338"/>
      <c r="SJF100" s="338"/>
      <c r="SJG100" s="338"/>
      <c r="SJH100" s="338"/>
      <c r="SJI100" s="338"/>
      <c r="SJJ100" s="338"/>
      <c r="SJK100" s="338"/>
      <c r="SJL100" s="338"/>
      <c r="SJM100" s="338"/>
      <c r="SJN100" s="338"/>
      <c r="SJO100" s="338"/>
      <c r="SJP100" s="338"/>
      <c r="SJQ100" s="338"/>
      <c r="SJR100" s="338"/>
      <c r="SJS100" s="338"/>
      <c r="SJT100" s="338"/>
      <c r="SJU100" s="338"/>
      <c r="SJV100" s="338"/>
      <c r="SJW100" s="338"/>
      <c r="SJX100" s="338"/>
      <c r="SJY100" s="338"/>
      <c r="SJZ100" s="338"/>
      <c r="SKA100" s="338"/>
      <c r="SKB100" s="338"/>
      <c r="SKC100" s="338"/>
      <c r="SKD100" s="338"/>
      <c r="SKE100" s="338"/>
      <c r="SKF100" s="338"/>
      <c r="SKG100" s="338"/>
      <c r="SKH100" s="338"/>
      <c r="SKI100" s="338"/>
      <c r="SKJ100" s="338"/>
      <c r="SKK100" s="338"/>
      <c r="SKL100" s="338"/>
      <c r="SKM100" s="338"/>
      <c r="SKN100" s="338"/>
      <c r="SKO100" s="338"/>
      <c r="SKP100" s="338"/>
      <c r="SKQ100" s="338"/>
      <c r="SKR100" s="338"/>
      <c r="SKS100" s="338"/>
      <c r="SKT100" s="338"/>
      <c r="SKU100" s="338"/>
      <c r="SKV100" s="338"/>
      <c r="SKW100" s="338"/>
      <c r="SKX100" s="338"/>
      <c r="SKY100" s="338"/>
      <c r="SKZ100" s="338"/>
      <c r="SLA100" s="338"/>
      <c r="SLB100" s="338"/>
      <c r="SLC100" s="338"/>
      <c r="SLD100" s="338"/>
      <c r="SLE100" s="338"/>
      <c r="SLF100" s="338"/>
      <c r="SLG100" s="338"/>
      <c r="SLH100" s="338"/>
      <c r="SLI100" s="338"/>
      <c r="SLJ100" s="338"/>
      <c r="SLK100" s="338"/>
      <c r="SLL100" s="338"/>
      <c r="SLM100" s="338"/>
      <c r="SLN100" s="338"/>
      <c r="SLO100" s="338"/>
      <c r="SLP100" s="338"/>
      <c r="SLQ100" s="338"/>
      <c r="SLR100" s="338"/>
      <c r="SLS100" s="338"/>
      <c r="SLT100" s="338"/>
      <c r="SLU100" s="338"/>
      <c r="SLV100" s="338"/>
      <c r="SLW100" s="338"/>
      <c r="SLX100" s="338"/>
      <c r="SLY100" s="338"/>
      <c r="SLZ100" s="338"/>
      <c r="SMA100" s="338"/>
      <c r="SMB100" s="338"/>
      <c r="SMC100" s="338"/>
      <c r="SMD100" s="338"/>
      <c r="SME100" s="338"/>
      <c r="SMF100" s="338"/>
      <c r="SMG100" s="338"/>
      <c r="SMH100" s="338"/>
      <c r="SMI100" s="338"/>
      <c r="SMJ100" s="338"/>
      <c r="SMK100" s="338"/>
      <c r="SML100" s="338"/>
      <c r="SMM100" s="338"/>
      <c r="SMN100" s="338"/>
      <c r="SMO100" s="338"/>
      <c r="SMP100" s="338"/>
      <c r="SMQ100" s="338"/>
      <c r="SMR100" s="338"/>
      <c r="SMS100" s="338"/>
      <c r="SMT100" s="338"/>
      <c r="SMU100" s="338"/>
      <c r="SMV100" s="338"/>
      <c r="SMW100" s="338"/>
      <c r="SMX100" s="338"/>
      <c r="SMY100" s="338"/>
      <c r="SMZ100" s="338"/>
      <c r="SNA100" s="338"/>
      <c r="SNB100" s="338"/>
      <c r="SNC100" s="338"/>
      <c r="SND100" s="338"/>
      <c r="SNE100" s="338"/>
      <c r="SNF100" s="338"/>
      <c r="SNG100" s="338"/>
      <c r="SNH100" s="338"/>
      <c r="SNI100" s="338"/>
      <c r="SNJ100" s="338"/>
      <c r="SNK100" s="338"/>
      <c r="SNL100" s="338"/>
      <c r="SNM100" s="338"/>
      <c r="SNN100" s="338"/>
      <c r="SNO100" s="338"/>
      <c r="SNP100" s="338"/>
      <c r="SNQ100" s="338"/>
      <c r="SNR100" s="338"/>
      <c r="SNS100" s="338"/>
      <c r="SNT100" s="338"/>
      <c r="SNU100" s="338"/>
      <c r="SNV100" s="338"/>
      <c r="SNW100" s="338"/>
      <c r="SNX100" s="338"/>
      <c r="SNY100" s="338"/>
      <c r="SNZ100" s="338"/>
      <c r="SOA100" s="338"/>
      <c r="SOB100" s="338"/>
      <c r="SOC100" s="338"/>
      <c r="SOD100" s="338"/>
      <c r="SOE100" s="338"/>
      <c r="SOF100" s="338"/>
      <c r="SOG100" s="338"/>
      <c r="SOH100" s="338"/>
      <c r="SOI100" s="338"/>
      <c r="SOJ100" s="338"/>
      <c r="SOK100" s="338"/>
      <c r="SOL100" s="338"/>
      <c r="SOM100" s="338"/>
      <c r="SON100" s="338"/>
      <c r="SOO100" s="338"/>
      <c r="SOP100" s="338"/>
      <c r="SOQ100" s="338"/>
      <c r="SOR100" s="338"/>
      <c r="SOS100" s="338"/>
      <c r="SOT100" s="338"/>
      <c r="SOU100" s="338"/>
      <c r="SOV100" s="338"/>
      <c r="SOW100" s="338"/>
      <c r="SOX100" s="338"/>
      <c r="SOY100" s="338"/>
      <c r="SOZ100" s="338"/>
      <c r="SPA100" s="338"/>
      <c r="SPB100" s="338"/>
      <c r="SPC100" s="338"/>
      <c r="SPD100" s="338"/>
      <c r="SPE100" s="338"/>
      <c r="SPF100" s="338"/>
      <c r="SPG100" s="338"/>
      <c r="SPH100" s="338"/>
      <c r="SPI100" s="338"/>
      <c r="SPJ100" s="338"/>
      <c r="SPK100" s="338"/>
      <c r="SPL100" s="338"/>
      <c r="SPM100" s="338"/>
      <c r="SPN100" s="338"/>
      <c r="SPO100" s="338"/>
      <c r="SPP100" s="338"/>
      <c r="SPQ100" s="338"/>
      <c r="SPR100" s="338"/>
      <c r="SPS100" s="338"/>
      <c r="SPT100" s="338"/>
      <c r="SPU100" s="338"/>
      <c r="SPV100" s="338"/>
      <c r="SPW100" s="338"/>
      <c r="SPX100" s="338"/>
      <c r="SPY100" s="338"/>
      <c r="SPZ100" s="338"/>
      <c r="SQA100" s="338"/>
      <c r="SQB100" s="338"/>
      <c r="SQC100" s="338"/>
      <c r="SQD100" s="338"/>
      <c r="SQE100" s="338"/>
      <c r="SQF100" s="338"/>
      <c r="SQG100" s="338"/>
      <c r="SQH100" s="338"/>
      <c r="SQI100" s="338"/>
      <c r="SQJ100" s="338"/>
      <c r="SQK100" s="338"/>
      <c r="SQL100" s="338"/>
      <c r="SQM100" s="338"/>
      <c r="SQN100" s="338"/>
      <c r="SQO100" s="338"/>
      <c r="SQP100" s="338"/>
      <c r="SQQ100" s="338"/>
      <c r="SQR100" s="338"/>
      <c r="SQS100" s="338"/>
      <c r="SQT100" s="338"/>
      <c r="SQU100" s="338"/>
      <c r="SQV100" s="338"/>
      <c r="SQW100" s="338"/>
      <c r="SQX100" s="338"/>
      <c r="SQY100" s="338"/>
      <c r="SQZ100" s="338"/>
      <c r="SRA100" s="338"/>
      <c r="SRB100" s="338"/>
      <c r="SRC100" s="338"/>
      <c r="SRD100" s="338"/>
      <c r="SRE100" s="338"/>
      <c r="SRF100" s="338"/>
      <c r="SRG100" s="338"/>
      <c r="SRH100" s="338"/>
      <c r="SRI100" s="338"/>
      <c r="SRJ100" s="338"/>
      <c r="SRK100" s="338"/>
      <c r="SRL100" s="338"/>
      <c r="SRM100" s="338"/>
      <c r="SRN100" s="338"/>
      <c r="SRO100" s="338"/>
      <c r="SRP100" s="338"/>
      <c r="SRQ100" s="338"/>
      <c r="SRR100" s="338"/>
      <c r="SRS100" s="338"/>
      <c r="SRT100" s="338"/>
      <c r="SRU100" s="338"/>
      <c r="SRV100" s="338"/>
      <c r="SRW100" s="338"/>
      <c r="SRX100" s="338"/>
      <c r="SRY100" s="338"/>
      <c r="SRZ100" s="338"/>
      <c r="SSA100" s="338"/>
      <c r="SSB100" s="338"/>
      <c r="SSC100" s="338"/>
      <c r="SSD100" s="338"/>
      <c r="SSE100" s="338"/>
      <c r="SSF100" s="338"/>
      <c r="SSG100" s="338"/>
      <c r="SSH100" s="338"/>
      <c r="SSI100" s="338"/>
      <c r="SSJ100" s="338"/>
      <c r="SSK100" s="338"/>
      <c r="SSL100" s="338"/>
      <c r="SSM100" s="338"/>
      <c r="SSN100" s="338"/>
      <c r="SSO100" s="338"/>
      <c r="SSP100" s="338"/>
      <c r="SSQ100" s="338"/>
      <c r="SSR100" s="338"/>
      <c r="SSS100" s="338"/>
      <c r="SST100" s="338"/>
      <c r="SSU100" s="338"/>
      <c r="SSV100" s="338"/>
      <c r="SSW100" s="338"/>
      <c r="SSX100" s="338"/>
      <c r="SSY100" s="338"/>
      <c r="SSZ100" s="338"/>
      <c r="STA100" s="338"/>
      <c r="STB100" s="338"/>
      <c r="STC100" s="338"/>
      <c r="STD100" s="338"/>
      <c r="STE100" s="338"/>
      <c r="STF100" s="338"/>
      <c r="STG100" s="338"/>
      <c r="STH100" s="338"/>
      <c r="STI100" s="338"/>
      <c r="STJ100" s="338"/>
      <c r="STK100" s="338"/>
      <c r="STL100" s="338"/>
      <c r="STM100" s="338"/>
      <c r="STN100" s="338"/>
      <c r="STO100" s="338"/>
      <c r="STP100" s="338"/>
      <c r="STQ100" s="338"/>
      <c r="STR100" s="338"/>
      <c r="STS100" s="338"/>
      <c r="STT100" s="338"/>
      <c r="STU100" s="338"/>
      <c r="STV100" s="338"/>
      <c r="STW100" s="338"/>
      <c r="STX100" s="338"/>
      <c r="STY100" s="338"/>
      <c r="STZ100" s="338"/>
      <c r="SUA100" s="338"/>
      <c r="SUB100" s="338"/>
      <c r="SUC100" s="338"/>
      <c r="SUD100" s="338"/>
      <c r="SUE100" s="338"/>
      <c r="SUF100" s="338"/>
      <c r="SUG100" s="338"/>
      <c r="SUH100" s="338"/>
      <c r="SUI100" s="338"/>
      <c r="SUJ100" s="338"/>
      <c r="SUK100" s="338"/>
      <c r="SUL100" s="338"/>
      <c r="SUM100" s="338"/>
      <c r="SUN100" s="338"/>
      <c r="SUO100" s="338"/>
      <c r="SUP100" s="338"/>
      <c r="SUQ100" s="338"/>
      <c r="SUR100" s="338"/>
      <c r="SUS100" s="338"/>
      <c r="SUT100" s="338"/>
      <c r="SUU100" s="338"/>
      <c r="SUV100" s="338"/>
      <c r="SUW100" s="338"/>
      <c r="SUX100" s="338"/>
      <c r="SUY100" s="338"/>
      <c r="SUZ100" s="338"/>
      <c r="SVA100" s="338"/>
      <c r="SVB100" s="338"/>
      <c r="SVC100" s="338"/>
      <c r="SVD100" s="338"/>
      <c r="SVE100" s="338"/>
      <c r="SVF100" s="338"/>
      <c r="SVG100" s="338"/>
      <c r="SVH100" s="338"/>
      <c r="SVI100" s="338"/>
      <c r="SVJ100" s="338"/>
      <c r="SVK100" s="338"/>
      <c r="SVL100" s="338"/>
      <c r="SVM100" s="338"/>
      <c r="SVN100" s="338"/>
      <c r="SVO100" s="338"/>
      <c r="SVP100" s="338"/>
      <c r="SVQ100" s="338"/>
      <c r="SVR100" s="338"/>
      <c r="SVS100" s="338"/>
      <c r="SVT100" s="338"/>
      <c r="SVU100" s="338"/>
      <c r="SVV100" s="338"/>
      <c r="SVW100" s="338"/>
      <c r="SVX100" s="338"/>
      <c r="SVY100" s="338"/>
      <c r="SVZ100" s="338"/>
      <c r="SWA100" s="338"/>
      <c r="SWB100" s="338"/>
      <c r="SWC100" s="338"/>
      <c r="SWD100" s="338"/>
      <c r="SWE100" s="338"/>
      <c r="SWF100" s="338"/>
      <c r="SWG100" s="338"/>
      <c r="SWH100" s="338"/>
      <c r="SWI100" s="338"/>
      <c r="SWJ100" s="338"/>
      <c r="SWK100" s="338"/>
      <c r="SWL100" s="338"/>
      <c r="SWM100" s="338"/>
      <c r="SWN100" s="338"/>
      <c r="SWO100" s="338"/>
      <c r="SWP100" s="338"/>
      <c r="SWQ100" s="338"/>
      <c r="SWR100" s="338"/>
      <c r="SWS100" s="338"/>
      <c r="SWT100" s="338"/>
      <c r="SWU100" s="338"/>
      <c r="SWV100" s="338"/>
      <c r="SWW100" s="338"/>
      <c r="SWX100" s="338"/>
      <c r="SWY100" s="338"/>
      <c r="SWZ100" s="338"/>
      <c r="SXA100" s="338"/>
      <c r="SXB100" s="338"/>
      <c r="SXC100" s="338"/>
      <c r="SXD100" s="338"/>
      <c r="SXE100" s="338"/>
      <c r="SXF100" s="338"/>
      <c r="SXG100" s="338"/>
      <c r="SXH100" s="338"/>
      <c r="SXI100" s="338"/>
      <c r="SXJ100" s="338"/>
      <c r="SXK100" s="338"/>
      <c r="SXL100" s="338"/>
      <c r="SXM100" s="338"/>
      <c r="SXN100" s="338"/>
      <c r="SXO100" s="338"/>
      <c r="SXP100" s="338"/>
      <c r="SXQ100" s="338"/>
      <c r="SXR100" s="338"/>
      <c r="SXS100" s="338"/>
      <c r="SXT100" s="338"/>
      <c r="SXU100" s="338"/>
      <c r="SXV100" s="338"/>
      <c r="SXW100" s="338"/>
      <c r="SXX100" s="338"/>
      <c r="SXY100" s="338"/>
      <c r="SXZ100" s="338"/>
      <c r="SYA100" s="338"/>
      <c r="SYB100" s="338"/>
      <c r="SYC100" s="338"/>
      <c r="SYD100" s="338"/>
      <c r="SYE100" s="338"/>
      <c r="SYF100" s="338"/>
      <c r="SYG100" s="338"/>
      <c r="SYH100" s="338"/>
      <c r="SYI100" s="338"/>
      <c r="SYJ100" s="338"/>
      <c r="SYK100" s="338"/>
      <c r="SYL100" s="338"/>
      <c r="SYM100" s="338"/>
      <c r="SYN100" s="338"/>
      <c r="SYO100" s="338"/>
      <c r="SYP100" s="338"/>
      <c r="SYQ100" s="338"/>
      <c r="SYR100" s="338"/>
      <c r="SYS100" s="338"/>
      <c r="SYT100" s="338"/>
      <c r="SYU100" s="338"/>
      <c r="SYV100" s="338"/>
      <c r="SYW100" s="338"/>
      <c r="SYX100" s="338"/>
      <c r="SYY100" s="338"/>
      <c r="SYZ100" s="338"/>
      <c r="SZA100" s="338"/>
      <c r="SZB100" s="338"/>
      <c r="SZC100" s="338"/>
      <c r="SZD100" s="338"/>
      <c r="SZE100" s="338"/>
      <c r="SZF100" s="338"/>
      <c r="SZG100" s="338"/>
      <c r="SZH100" s="338"/>
      <c r="SZI100" s="338"/>
      <c r="SZJ100" s="338"/>
      <c r="SZK100" s="338"/>
      <c r="SZL100" s="338"/>
      <c r="SZM100" s="338"/>
      <c r="SZN100" s="338"/>
      <c r="SZO100" s="338"/>
      <c r="SZP100" s="338"/>
      <c r="SZQ100" s="338"/>
      <c r="SZR100" s="338"/>
      <c r="SZS100" s="338"/>
      <c r="SZT100" s="338"/>
      <c r="SZU100" s="338"/>
      <c r="SZV100" s="338"/>
      <c r="SZW100" s="338"/>
      <c r="SZX100" s="338"/>
      <c r="SZY100" s="338"/>
      <c r="SZZ100" s="338"/>
      <c r="TAA100" s="338"/>
      <c r="TAB100" s="338"/>
      <c r="TAC100" s="338"/>
      <c r="TAD100" s="338"/>
      <c r="TAE100" s="338"/>
      <c r="TAF100" s="338"/>
      <c r="TAG100" s="338"/>
      <c r="TAH100" s="338"/>
      <c r="TAI100" s="338"/>
      <c r="TAJ100" s="338"/>
      <c r="TAK100" s="338"/>
      <c r="TAL100" s="338"/>
      <c r="TAM100" s="338"/>
      <c r="TAN100" s="338"/>
      <c r="TAO100" s="338"/>
      <c r="TAP100" s="338"/>
      <c r="TAQ100" s="338"/>
      <c r="TAR100" s="338"/>
      <c r="TAS100" s="338"/>
      <c r="TAT100" s="338"/>
      <c r="TAU100" s="338"/>
      <c r="TAV100" s="338"/>
      <c r="TAW100" s="338"/>
      <c r="TAX100" s="338"/>
      <c r="TAY100" s="338"/>
      <c r="TAZ100" s="338"/>
      <c r="TBA100" s="338"/>
      <c r="TBB100" s="338"/>
      <c r="TBC100" s="338"/>
      <c r="TBD100" s="338"/>
      <c r="TBE100" s="338"/>
      <c r="TBF100" s="338"/>
      <c r="TBG100" s="338"/>
      <c r="TBH100" s="338"/>
      <c r="TBI100" s="338"/>
      <c r="TBJ100" s="338"/>
      <c r="TBK100" s="338"/>
      <c r="TBL100" s="338"/>
      <c r="TBM100" s="338"/>
      <c r="TBN100" s="338"/>
      <c r="TBO100" s="338"/>
      <c r="TBP100" s="338"/>
      <c r="TBQ100" s="338"/>
      <c r="TBR100" s="338"/>
      <c r="TBS100" s="338"/>
      <c r="TBT100" s="338"/>
      <c r="TBU100" s="338"/>
      <c r="TBV100" s="338"/>
      <c r="TBW100" s="338"/>
      <c r="TBX100" s="338"/>
      <c r="TBY100" s="338"/>
      <c r="TBZ100" s="338"/>
      <c r="TCA100" s="338"/>
      <c r="TCB100" s="338"/>
      <c r="TCC100" s="338"/>
      <c r="TCD100" s="338"/>
      <c r="TCE100" s="338"/>
      <c r="TCF100" s="338"/>
      <c r="TCG100" s="338"/>
      <c r="TCH100" s="338"/>
      <c r="TCI100" s="338"/>
      <c r="TCJ100" s="338"/>
      <c r="TCK100" s="338"/>
      <c r="TCL100" s="338"/>
      <c r="TCM100" s="338"/>
      <c r="TCN100" s="338"/>
      <c r="TCO100" s="338"/>
      <c r="TCP100" s="338"/>
      <c r="TCQ100" s="338"/>
      <c r="TCR100" s="338"/>
      <c r="TCS100" s="338"/>
      <c r="TCT100" s="338"/>
      <c r="TCU100" s="338"/>
      <c r="TCV100" s="338"/>
      <c r="TCW100" s="338"/>
      <c r="TCX100" s="338"/>
      <c r="TCY100" s="338"/>
      <c r="TCZ100" s="338"/>
      <c r="TDA100" s="338"/>
      <c r="TDB100" s="338"/>
      <c r="TDC100" s="338"/>
      <c r="TDD100" s="338"/>
      <c r="TDE100" s="338"/>
      <c r="TDF100" s="338"/>
      <c r="TDG100" s="338"/>
      <c r="TDH100" s="338"/>
      <c r="TDI100" s="338"/>
      <c r="TDJ100" s="338"/>
      <c r="TDK100" s="338"/>
      <c r="TDL100" s="338"/>
      <c r="TDM100" s="338"/>
      <c r="TDN100" s="338"/>
      <c r="TDO100" s="338"/>
      <c r="TDP100" s="338"/>
      <c r="TDQ100" s="338"/>
      <c r="TDR100" s="338"/>
      <c r="TDS100" s="338"/>
      <c r="TDT100" s="338"/>
      <c r="TDU100" s="338"/>
      <c r="TDV100" s="338"/>
      <c r="TDW100" s="338"/>
      <c r="TDX100" s="338"/>
      <c r="TDY100" s="338"/>
      <c r="TDZ100" s="338"/>
      <c r="TEA100" s="338"/>
      <c r="TEB100" s="338"/>
      <c r="TEC100" s="338"/>
      <c r="TED100" s="338"/>
      <c r="TEE100" s="338"/>
      <c r="TEF100" s="338"/>
      <c r="TEG100" s="338"/>
      <c r="TEH100" s="338"/>
      <c r="TEI100" s="338"/>
      <c r="TEJ100" s="338"/>
      <c r="TEK100" s="338"/>
      <c r="TEL100" s="338"/>
      <c r="TEM100" s="338"/>
      <c r="TEN100" s="338"/>
      <c r="TEO100" s="338"/>
      <c r="TEP100" s="338"/>
      <c r="TEQ100" s="338"/>
      <c r="TER100" s="338"/>
      <c r="TES100" s="338"/>
      <c r="TET100" s="338"/>
      <c r="TEU100" s="338"/>
      <c r="TEV100" s="338"/>
      <c r="TEW100" s="338"/>
      <c r="TEX100" s="338"/>
      <c r="TEY100" s="338"/>
      <c r="TEZ100" s="338"/>
      <c r="TFA100" s="338"/>
      <c r="TFB100" s="338"/>
      <c r="TFC100" s="338"/>
      <c r="TFD100" s="338"/>
      <c r="TFE100" s="338"/>
      <c r="TFF100" s="338"/>
      <c r="TFG100" s="338"/>
      <c r="TFH100" s="338"/>
      <c r="TFI100" s="338"/>
      <c r="TFJ100" s="338"/>
      <c r="TFK100" s="338"/>
      <c r="TFL100" s="338"/>
      <c r="TFM100" s="338"/>
      <c r="TFN100" s="338"/>
      <c r="TFO100" s="338"/>
      <c r="TFP100" s="338"/>
      <c r="TFQ100" s="338"/>
      <c r="TFR100" s="338"/>
      <c r="TFS100" s="338"/>
      <c r="TFT100" s="338"/>
      <c r="TFU100" s="338"/>
      <c r="TFV100" s="338"/>
      <c r="TFW100" s="338"/>
      <c r="TFX100" s="338"/>
      <c r="TFY100" s="338"/>
      <c r="TFZ100" s="338"/>
      <c r="TGA100" s="338"/>
      <c r="TGB100" s="338"/>
      <c r="TGC100" s="338"/>
      <c r="TGD100" s="338"/>
      <c r="TGE100" s="338"/>
      <c r="TGF100" s="338"/>
      <c r="TGG100" s="338"/>
      <c r="TGH100" s="338"/>
      <c r="TGI100" s="338"/>
      <c r="TGJ100" s="338"/>
      <c r="TGK100" s="338"/>
      <c r="TGL100" s="338"/>
      <c r="TGM100" s="338"/>
      <c r="TGN100" s="338"/>
      <c r="TGO100" s="338"/>
      <c r="TGP100" s="338"/>
      <c r="TGQ100" s="338"/>
      <c r="TGR100" s="338"/>
      <c r="TGS100" s="338"/>
      <c r="TGT100" s="338"/>
      <c r="TGU100" s="338"/>
      <c r="TGV100" s="338"/>
      <c r="TGW100" s="338"/>
      <c r="TGX100" s="338"/>
      <c r="TGY100" s="338"/>
      <c r="TGZ100" s="338"/>
      <c r="THA100" s="338"/>
      <c r="THB100" s="338"/>
      <c r="THC100" s="338"/>
      <c r="THD100" s="338"/>
      <c r="THE100" s="338"/>
      <c r="THF100" s="338"/>
      <c r="THG100" s="338"/>
      <c r="THH100" s="338"/>
      <c r="THI100" s="338"/>
      <c r="THJ100" s="338"/>
      <c r="THK100" s="338"/>
      <c r="THL100" s="338"/>
      <c r="THM100" s="338"/>
      <c r="THN100" s="338"/>
      <c r="THO100" s="338"/>
      <c r="THP100" s="338"/>
      <c r="THQ100" s="338"/>
      <c r="THR100" s="338"/>
      <c r="THS100" s="338"/>
      <c r="THT100" s="338"/>
      <c r="THU100" s="338"/>
      <c r="THV100" s="338"/>
      <c r="THW100" s="338"/>
      <c r="THX100" s="338"/>
      <c r="THY100" s="338"/>
      <c r="THZ100" s="338"/>
      <c r="TIA100" s="338"/>
      <c r="TIB100" s="338"/>
      <c r="TIC100" s="338"/>
      <c r="TID100" s="338"/>
      <c r="TIE100" s="338"/>
      <c r="TIF100" s="338"/>
      <c r="TIG100" s="338"/>
      <c r="TIH100" s="338"/>
      <c r="TII100" s="338"/>
      <c r="TIJ100" s="338"/>
      <c r="TIK100" s="338"/>
      <c r="TIL100" s="338"/>
      <c r="TIM100" s="338"/>
      <c r="TIN100" s="338"/>
      <c r="TIO100" s="338"/>
      <c r="TIP100" s="338"/>
      <c r="TIQ100" s="338"/>
      <c r="TIR100" s="338"/>
      <c r="TIS100" s="338"/>
      <c r="TIT100" s="338"/>
      <c r="TIU100" s="338"/>
      <c r="TIV100" s="338"/>
      <c r="TIW100" s="338"/>
      <c r="TIX100" s="338"/>
      <c r="TIY100" s="338"/>
      <c r="TIZ100" s="338"/>
      <c r="TJA100" s="338"/>
      <c r="TJB100" s="338"/>
      <c r="TJC100" s="338"/>
      <c r="TJD100" s="338"/>
      <c r="TJE100" s="338"/>
      <c r="TJF100" s="338"/>
      <c r="TJG100" s="338"/>
      <c r="TJH100" s="338"/>
      <c r="TJI100" s="338"/>
      <c r="TJJ100" s="338"/>
      <c r="TJK100" s="338"/>
      <c r="TJL100" s="338"/>
      <c r="TJM100" s="338"/>
      <c r="TJN100" s="338"/>
      <c r="TJO100" s="338"/>
      <c r="TJP100" s="338"/>
      <c r="TJQ100" s="338"/>
      <c r="TJR100" s="338"/>
      <c r="TJS100" s="338"/>
      <c r="TJT100" s="338"/>
      <c r="TJU100" s="338"/>
      <c r="TJV100" s="338"/>
      <c r="TJW100" s="338"/>
      <c r="TJX100" s="338"/>
      <c r="TJY100" s="338"/>
      <c r="TJZ100" s="338"/>
      <c r="TKA100" s="338"/>
      <c r="TKB100" s="338"/>
      <c r="TKC100" s="338"/>
      <c r="TKD100" s="338"/>
      <c r="TKE100" s="338"/>
      <c r="TKF100" s="338"/>
      <c r="TKG100" s="338"/>
      <c r="TKH100" s="338"/>
      <c r="TKI100" s="338"/>
      <c r="TKJ100" s="338"/>
      <c r="TKK100" s="338"/>
      <c r="TKL100" s="338"/>
      <c r="TKM100" s="338"/>
      <c r="TKN100" s="338"/>
      <c r="TKO100" s="338"/>
      <c r="TKP100" s="338"/>
      <c r="TKQ100" s="338"/>
      <c r="TKR100" s="338"/>
      <c r="TKS100" s="338"/>
      <c r="TKT100" s="338"/>
      <c r="TKU100" s="338"/>
      <c r="TKV100" s="338"/>
      <c r="TKW100" s="338"/>
      <c r="TKX100" s="338"/>
      <c r="TKY100" s="338"/>
      <c r="TKZ100" s="338"/>
      <c r="TLA100" s="338"/>
      <c r="TLB100" s="338"/>
      <c r="TLC100" s="338"/>
      <c r="TLD100" s="338"/>
      <c r="TLE100" s="338"/>
      <c r="TLF100" s="338"/>
      <c r="TLG100" s="338"/>
      <c r="TLH100" s="338"/>
      <c r="TLI100" s="338"/>
      <c r="TLJ100" s="338"/>
      <c r="TLK100" s="338"/>
      <c r="TLL100" s="338"/>
      <c r="TLM100" s="338"/>
      <c r="TLN100" s="338"/>
      <c r="TLO100" s="338"/>
      <c r="TLP100" s="338"/>
      <c r="TLQ100" s="338"/>
      <c r="TLR100" s="338"/>
      <c r="TLS100" s="338"/>
      <c r="TLT100" s="338"/>
      <c r="TLU100" s="338"/>
      <c r="TLV100" s="338"/>
      <c r="TLW100" s="338"/>
      <c r="TLX100" s="338"/>
      <c r="TLY100" s="338"/>
      <c r="TLZ100" s="338"/>
      <c r="TMA100" s="338"/>
      <c r="TMB100" s="338"/>
      <c r="TMC100" s="338"/>
      <c r="TMD100" s="338"/>
      <c r="TME100" s="338"/>
      <c r="TMF100" s="338"/>
      <c r="TMG100" s="338"/>
      <c r="TMH100" s="338"/>
      <c r="TMI100" s="338"/>
      <c r="TMJ100" s="338"/>
      <c r="TMK100" s="338"/>
      <c r="TML100" s="338"/>
      <c r="TMM100" s="338"/>
      <c r="TMN100" s="338"/>
      <c r="TMO100" s="338"/>
      <c r="TMP100" s="338"/>
      <c r="TMQ100" s="338"/>
      <c r="TMR100" s="338"/>
      <c r="TMS100" s="338"/>
      <c r="TMT100" s="338"/>
      <c r="TMU100" s="338"/>
      <c r="TMV100" s="338"/>
      <c r="TMW100" s="338"/>
      <c r="TMX100" s="338"/>
      <c r="TMY100" s="338"/>
      <c r="TMZ100" s="338"/>
      <c r="TNA100" s="338"/>
      <c r="TNB100" s="338"/>
      <c r="TNC100" s="338"/>
      <c r="TND100" s="338"/>
      <c r="TNE100" s="338"/>
      <c r="TNF100" s="338"/>
      <c r="TNG100" s="338"/>
      <c r="TNH100" s="338"/>
      <c r="TNI100" s="338"/>
      <c r="TNJ100" s="338"/>
      <c r="TNK100" s="338"/>
      <c r="TNL100" s="338"/>
      <c r="TNM100" s="338"/>
      <c r="TNN100" s="338"/>
      <c r="TNO100" s="338"/>
      <c r="TNP100" s="338"/>
      <c r="TNQ100" s="338"/>
      <c r="TNR100" s="338"/>
      <c r="TNS100" s="338"/>
      <c r="TNT100" s="338"/>
      <c r="TNU100" s="338"/>
      <c r="TNV100" s="338"/>
      <c r="TNW100" s="338"/>
      <c r="TNX100" s="338"/>
      <c r="TNY100" s="338"/>
      <c r="TNZ100" s="338"/>
      <c r="TOA100" s="338"/>
      <c r="TOB100" s="338"/>
      <c r="TOC100" s="338"/>
      <c r="TOD100" s="338"/>
      <c r="TOE100" s="338"/>
      <c r="TOF100" s="338"/>
      <c r="TOG100" s="338"/>
      <c r="TOH100" s="338"/>
      <c r="TOI100" s="338"/>
      <c r="TOJ100" s="338"/>
      <c r="TOK100" s="338"/>
      <c r="TOL100" s="338"/>
      <c r="TOM100" s="338"/>
      <c r="TON100" s="338"/>
      <c r="TOO100" s="338"/>
      <c r="TOP100" s="338"/>
      <c r="TOQ100" s="338"/>
      <c r="TOR100" s="338"/>
      <c r="TOS100" s="338"/>
      <c r="TOT100" s="338"/>
      <c r="TOU100" s="338"/>
      <c r="TOV100" s="338"/>
      <c r="TOW100" s="338"/>
      <c r="TOX100" s="338"/>
      <c r="TOY100" s="338"/>
      <c r="TOZ100" s="338"/>
      <c r="TPA100" s="338"/>
      <c r="TPB100" s="338"/>
      <c r="TPC100" s="338"/>
      <c r="TPD100" s="338"/>
      <c r="TPE100" s="338"/>
      <c r="TPF100" s="338"/>
      <c r="TPG100" s="338"/>
      <c r="TPH100" s="338"/>
      <c r="TPI100" s="338"/>
      <c r="TPJ100" s="338"/>
      <c r="TPK100" s="338"/>
      <c r="TPL100" s="338"/>
      <c r="TPM100" s="338"/>
      <c r="TPN100" s="338"/>
      <c r="TPO100" s="338"/>
      <c r="TPP100" s="338"/>
      <c r="TPQ100" s="338"/>
      <c r="TPR100" s="338"/>
      <c r="TPS100" s="338"/>
      <c r="TPT100" s="338"/>
      <c r="TPU100" s="338"/>
      <c r="TPV100" s="338"/>
      <c r="TPW100" s="338"/>
      <c r="TPX100" s="338"/>
      <c r="TPY100" s="338"/>
      <c r="TPZ100" s="338"/>
      <c r="TQA100" s="338"/>
      <c r="TQB100" s="338"/>
      <c r="TQC100" s="338"/>
      <c r="TQD100" s="338"/>
      <c r="TQE100" s="338"/>
      <c r="TQF100" s="338"/>
      <c r="TQG100" s="338"/>
      <c r="TQH100" s="338"/>
      <c r="TQI100" s="338"/>
      <c r="TQJ100" s="338"/>
      <c r="TQK100" s="338"/>
      <c r="TQL100" s="338"/>
      <c r="TQM100" s="338"/>
      <c r="TQN100" s="338"/>
      <c r="TQO100" s="338"/>
      <c r="TQP100" s="338"/>
      <c r="TQQ100" s="338"/>
      <c r="TQR100" s="338"/>
      <c r="TQS100" s="338"/>
      <c r="TQT100" s="338"/>
      <c r="TQU100" s="338"/>
      <c r="TQV100" s="338"/>
      <c r="TQW100" s="338"/>
      <c r="TQX100" s="338"/>
      <c r="TQY100" s="338"/>
      <c r="TQZ100" s="338"/>
      <c r="TRA100" s="338"/>
      <c r="TRB100" s="338"/>
      <c r="TRC100" s="338"/>
      <c r="TRD100" s="338"/>
      <c r="TRE100" s="338"/>
      <c r="TRF100" s="338"/>
      <c r="TRG100" s="338"/>
      <c r="TRH100" s="338"/>
      <c r="TRI100" s="338"/>
      <c r="TRJ100" s="338"/>
      <c r="TRK100" s="338"/>
      <c r="TRL100" s="338"/>
      <c r="TRM100" s="338"/>
      <c r="TRN100" s="338"/>
      <c r="TRO100" s="338"/>
      <c r="TRP100" s="338"/>
      <c r="TRQ100" s="338"/>
      <c r="TRR100" s="338"/>
      <c r="TRS100" s="338"/>
      <c r="TRT100" s="338"/>
      <c r="TRU100" s="338"/>
      <c r="TRV100" s="338"/>
      <c r="TRW100" s="338"/>
      <c r="TRX100" s="338"/>
      <c r="TRY100" s="338"/>
      <c r="TRZ100" s="338"/>
      <c r="TSA100" s="338"/>
      <c r="TSB100" s="338"/>
      <c r="TSC100" s="338"/>
      <c r="TSD100" s="338"/>
      <c r="TSE100" s="338"/>
      <c r="TSF100" s="338"/>
      <c r="TSG100" s="338"/>
      <c r="TSH100" s="338"/>
      <c r="TSI100" s="338"/>
      <c r="TSJ100" s="338"/>
      <c r="TSK100" s="338"/>
      <c r="TSL100" s="338"/>
      <c r="TSM100" s="338"/>
      <c r="TSN100" s="338"/>
      <c r="TSO100" s="338"/>
      <c r="TSP100" s="338"/>
      <c r="TSQ100" s="338"/>
      <c r="TSR100" s="338"/>
      <c r="TSS100" s="338"/>
      <c r="TST100" s="338"/>
      <c r="TSU100" s="338"/>
      <c r="TSV100" s="338"/>
      <c r="TSW100" s="338"/>
      <c r="TSX100" s="338"/>
      <c r="TSY100" s="338"/>
      <c r="TSZ100" s="338"/>
      <c r="TTA100" s="338"/>
      <c r="TTB100" s="338"/>
      <c r="TTC100" s="338"/>
      <c r="TTD100" s="338"/>
      <c r="TTE100" s="338"/>
      <c r="TTF100" s="338"/>
      <c r="TTG100" s="338"/>
      <c r="TTH100" s="338"/>
      <c r="TTI100" s="338"/>
      <c r="TTJ100" s="338"/>
      <c r="TTK100" s="338"/>
      <c r="TTL100" s="338"/>
      <c r="TTM100" s="338"/>
      <c r="TTN100" s="338"/>
      <c r="TTO100" s="338"/>
      <c r="TTP100" s="338"/>
      <c r="TTQ100" s="338"/>
      <c r="TTR100" s="338"/>
      <c r="TTS100" s="338"/>
      <c r="TTT100" s="338"/>
      <c r="TTU100" s="338"/>
      <c r="TTV100" s="338"/>
      <c r="TTW100" s="338"/>
      <c r="TTX100" s="338"/>
      <c r="TTY100" s="338"/>
      <c r="TTZ100" s="338"/>
      <c r="TUA100" s="338"/>
      <c r="TUB100" s="338"/>
      <c r="TUC100" s="338"/>
      <c r="TUD100" s="338"/>
      <c r="TUE100" s="338"/>
      <c r="TUF100" s="338"/>
      <c r="TUG100" s="338"/>
      <c r="TUH100" s="338"/>
      <c r="TUI100" s="338"/>
      <c r="TUJ100" s="338"/>
      <c r="TUK100" s="338"/>
      <c r="TUL100" s="338"/>
      <c r="TUM100" s="338"/>
      <c r="TUN100" s="338"/>
      <c r="TUO100" s="338"/>
      <c r="TUP100" s="338"/>
      <c r="TUQ100" s="338"/>
      <c r="TUR100" s="338"/>
      <c r="TUS100" s="338"/>
      <c r="TUT100" s="338"/>
      <c r="TUU100" s="338"/>
      <c r="TUV100" s="338"/>
      <c r="TUW100" s="338"/>
      <c r="TUX100" s="338"/>
      <c r="TUY100" s="338"/>
      <c r="TUZ100" s="338"/>
      <c r="TVA100" s="338"/>
      <c r="TVB100" s="338"/>
      <c r="TVC100" s="338"/>
      <c r="TVD100" s="338"/>
      <c r="TVE100" s="338"/>
      <c r="TVF100" s="338"/>
      <c r="TVG100" s="338"/>
      <c r="TVH100" s="338"/>
      <c r="TVI100" s="338"/>
      <c r="TVJ100" s="338"/>
      <c r="TVK100" s="338"/>
      <c r="TVL100" s="338"/>
      <c r="TVM100" s="338"/>
      <c r="TVN100" s="338"/>
      <c r="TVO100" s="338"/>
      <c r="TVP100" s="338"/>
      <c r="TVQ100" s="338"/>
      <c r="TVR100" s="338"/>
      <c r="TVS100" s="338"/>
      <c r="TVT100" s="338"/>
      <c r="TVU100" s="338"/>
      <c r="TVV100" s="338"/>
      <c r="TVW100" s="338"/>
      <c r="TVX100" s="338"/>
      <c r="TVY100" s="338"/>
      <c r="TVZ100" s="338"/>
      <c r="TWA100" s="338"/>
      <c r="TWB100" s="338"/>
      <c r="TWC100" s="338"/>
      <c r="TWD100" s="338"/>
      <c r="TWE100" s="338"/>
      <c r="TWF100" s="338"/>
      <c r="TWG100" s="338"/>
      <c r="TWH100" s="338"/>
      <c r="TWI100" s="338"/>
      <c r="TWJ100" s="338"/>
      <c r="TWK100" s="338"/>
      <c r="TWL100" s="338"/>
      <c r="TWM100" s="338"/>
      <c r="TWN100" s="338"/>
      <c r="TWO100" s="338"/>
      <c r="TWP100" s="338"/>
      <c r="TWQ100" s="338"/>
      <c r="TWR100" s="338"/>
      <c r="TWS100" s="338"/>
      <c r="TWT100" s="338"/>
      <c r="TWU100" s="338"/>
      <c r="TWV100" s="338"/>
      <c r="TWW100" s="338"/>
      <c r="TWX100" s="338"/>
      <c r="TWY100" s="338"/>
      <c r="TWZ100" s="338"/>
      <c r="TXA100" s="338"/>
      <c r="TXB100" s="338"/>
      <c r="TXC100" s="338"/>
      <c r="TXD100" s="338"/>
      <c r="TXE100" s="338"/>
      <c r="TXF100" s="338"/>
      <c r="TXG100" s="338"/>
      <c r="TXH100" s="338"/>
      <c r="TXI100" s="338"/>
      <c r="TXJ100" s="338"/>
      <c r="TXK100" s="338"/>
      <c r="TXL100" s="338"/>
      <c r="TXM100" s="338"/>
      <c r="TXN100" s="338"/>
      <c r="TXO100" s="338"/>
      <c r="TXP100" s="338"/>
      <c r="TXQ100" s="338"/>
      <c r="TXR100" s="338"/>
      <c r="TXS100" s="338"/>
      <c r="TXT100" s="338"/>
      <c r="TXU100" s="338"/>
      <c r="TXV100" s="338"/>
      <c r="TXW100" s="338"/>
      <c r="TXX100" s="338"/>
      <c r="TXY100" s="338"/>
      <c r="TXZ100" s="338"/>
      <c r="TYA100" s="338"/>
      <c r="TYB100" s="338"/>
      <c r="TYC100" s="338"/>
      <c r="TYD100" s="338"/>
      <c r="TYE100" s="338"/>
      <c r="TYF100" s="338"/>
      <c r="TYG100" s="338"/>
      <c r="TYH100" s="338"/>
      <c r="TYI100" s="338"/>
      <c r="TYJ100" s="338"/>
      <c r="TYK100" s="338"/>
      <c r="TYL100" s="338"/>
      <c r="TYM100" s="338"/>
      <c r="TYN100" s="338"/>
      <c r="TYO100" s="338"/>
      <c r="TYP100" s="338"/>
      <c r="TYQ100" s="338"/>
      <c r="TYR100" s="338"/>
      <c r="TYS100" s="338"/>
      <c r="TYT100" s="338"/>
      <c r="TYU100" s="338"/>
      <c r="TYV100" s="338"/>
      <c r="TYW100" s="338"/>
      <c r="TYX100" s="338"/>
      <c r="TYY100" s="338"/>
      <c r="TYZ100" s="338"/>
      <c r="TZA100" s="338"/>
      <c r="TZB100" s="338"/>
      <c r="TZC100" s="338"/>
      <c r="TZD100" s="338"/>
      <c r="TZE100" s="338"/>
      <c r="TZF100" s="338"/>
      <c r="TZG100" s="338"/>
      <c r="TZH100" s="338"/>
      <c r="TZI100" s="338"/>
      <c r="TZJ100" s="338"/>
      <c r="TZK100" s="338"/>
      <c r="TZL100" s="338"/>
      <c r="TZM100" s="338"/>
      <c r="TZN100" s="338"/>
      <c r="TZO100" s="338"/>
      <c r="TZP100" s="338"/>
      <c r="TZQ100" s="338"/>
      <c r="TZR100" s="338"/>
      <c r="TZS100" s="338"/>
      <c r="TZT100" s="338"/>
      <c r="TZU100" s="338"/>
      <c r="TZV100" s="338"/>
      <c r="TZW100" s="338"/>
      <c r="TZX100" s="338"/>
      <c r="TZY100" s="338"/>
      <c r="TZZ100" s="338"/>
      <c r="UAA100" s="338"/>
      <c r="UAB100" s="338"/>
      <c r="UAC100" s="338"/>
      <c r="UAD100" s="338"/>
      <c r="UAE100" s="338"/>
      <c r="UAF100" s="338"/>
      <c r="UAG100" s="338"/>
      <c r="UAH100" s="338"/>
      <c r="UAI100" s="338"/>
      <c r="UAJ100" s="338"/>
      <c r="UAK100" s="338"/>
      <c r="UAL100" s="338"/>
      <c r="UAM100" s="338"/>
      <c r="UAN100" s="338"/>
      <c r="UAO100" s="338"/>
      <c r="UAP100" s="338"/>
      <c r="UAQ100" s="338"/>
      <c r="UAR100" s="338"/>
      <c r="UAS100" s="338"/>
      <c r="UAT100" s="338"/>
      <c r="UAU100" s="338"/>
      <c r="UAV100" s="338"/>
      <c r="UAW100" s="338"/>
      <c r="UAX100" s="338"/>
      <c r="UAY100" s="338"/>
      <c r="UAZ100" s="338"/>
      <c r="UBA100" s="338"/>
      <c r="UBB100" s="338"/>
      <c r="UBC100" s="338"/>
      <c r="UBD100" s="338"/>
      <c r="UBE100" s="338"/>
      <c r="UBF100" s="338"/>
      <c r="UBG100" s="338"/>
      <c r="UBH100" s="338"/>
      <c r="UBI100" s="338"/>
      <c r="UBJ100" s="338"/>
      <c r="UBK100" s="338"/>
      <c r="UBL100" s="338"/>
      <c r="UBM100" s="338"/>
      <c r="UBN100" s="338"/>
      <c r="UBO100" s="338"/>
      <c r="UBP100" s="338"/>
      <c r="UBQ100" s="338"/>
      <c r="UBR100" s="338"/>
      <c r="UBS100" s="338"/>
      <c r="UBT100" s="338"/>
      <c r="UBU100" s="338"/>
      <c r="UBV100" s="338"/>
      <c r="UBW100" s="338"/>
      <c r="UBX100" s="338"/>
      <c r="UBY100" s="338"/>
      <c r="UBZ100" s="338"/>
      <c r="UCA100" s="338"/>
      <c r="UCB100" s="338"/>
      <c r="UCC100" s="338"/>
      <c r="UCD100" s="338"/>
      <c r="UCE100" s="338"/>
      <c r="UCF100" s="338"/>
      <c r="UCG100" s="338"/>
      <c r="UCH100" s="338"/>
      <c r="UCI100" s="338"/>
      <c r="UCJ100" s="338"/>
      <c r="UCK100" s="338"/>
      <c r="UCL100" s="338"/>
      <c r="UCM100" s="338"/>
      <c r="UCN100" s="338"/>
      <c r="UCO100" s="338"/>
      <c r="UCP100" s="338"/>
      <c r="UCQ100" s="338"/>
      <c r="UCR100" s="338"/>
      <c r="UCS100" s="338"/>
      <c r="UCT100" s="338"/>
      <c r="UCU100" s="338"/>
      <c r="UCV100" s="338"/>
      <c r="UCW100" s="338"/>
      <c r="UCX100" s="338"/>
      <c r="UCY100" s="338"/>
      <c r="UCZ100" s="338"/>
      <c r="UDA100" s="338"/>
      <c r="UDB100" s="338"/>
      <c r="UDC100" s="338"/>
      <c r="UDD100" s="338"/>
      <c r="UDE100" s="338"/>
      <c r="UDF100" s="338"/>
      <c r="UDG100" s="338"/>
      <c r="UDH100" s="338"/>
      <c r="UDI100" s="338"/>
      <c r="UDJ100" s="338"/>
      <c r="UDK100" s="338"/>
      <c r="UDL100" s="338"/>
      <c r="UDM100" s="338"/>
      <c r="UDN100" s="338"/>
      <c r="UDO100" s="338"/>
      <c r="UDP100" s="338"/>
      <c r="UDQ100" s="338"/>
      <c r="UDR100" s="338"/>
      <c r="UDS100" s="338"/>
      <c r="UDT100" s="338"/>
      <c r="UDU100" s="338"/>
      <c r="UDV100" s="338"/>
      <c r="UDW100" s="338"/>
      <c r="UDX100" s="338"/>
      <c r="UDY100" s="338"/>
      <c r="UDZ100" s="338"/>
      <c r="UEA100" s="338"/>
      <c r="UEB100" s="338"/>
      <c r="UEC100" s="338"/>
      <c r="UED100" s="338"/>
      <c r="UEE100" s="338"/>
      <c r="UEF100" s="338"/>
      <c r="UEG100" s="338"/>
      <c r="UEH100" s="338"/>
      <c r="UEI100" s="338"/>
      <c r="UEJ100" s="338"/>
      <c r="UEK100" s="338"/>
      <c r="UEL100" s="338"/>
      <c r="UEM100" s="338"/>
      <c r="UEN100" s="338"/>
      <c r="UEO100" s="338"/>
      <c r="UEP100" s="338"/>
      <c r="UEQ100" s="338"/>
      <c r="UER100" s="338"/>
      <c r="UES100" s="338"/>
      <c r="UET100" s="338"/>
      <c r="UEU100" s="338"/>
      <c r="UEV100" s="338"/>
      <c r="UEW100" s="338"/>
      <c r="UEX100" s="338"/>
      <c r="UEY100" s="338"/>
      <c r="UEZ100" s="338"/>
      <c r="UFA100" s="338"/>
      <c r="UFB100" s="338"/>
      <c r="UFC100" s="338"/>
      <c r="UFD100" s="338"/>
      <c r="UFE100" s="338"/>
      <c r="UFF100" s="338"/>
      <c r="UFG100" s="338"/>
      <c r="UFH100" s="338"/>
      <c r="UFI100" s="338"/>
      <c r="UFJ100" s="338"/>
      <c r="UFK100" s="338"/>
      <c r="UFL100" s="338"/>
      <c r="UFM100" s="338"/>
      <c r="UFN100" s="338"/>
      <c r="UFO100" s="338"/>
      <c r="UFP100" s="338"/>
      <c r="UFQ100" s="338"/>
      <c r="UFR100" s="338"/>
      <c r="UFS100" s="338"/>
      <c r="UFT100" s="338"/>
      <c r="UFU100" s="338"/>
      <c r="UFV100" s="338"/>
      <c r="UFW100" s="338"/>
      <c r="UFX100" s="338"/>
      <c r="UFY100" s="338"/>
      <c r="UFZ100" s="338"/>
      <c r="UGA100" s="338"/>
      <c r="UGB100" s="338"/>
      <c r="UGC100" s="338"/>
      <c r="UGD100" s="338"/>
      <c r="UGE100" s="338"/>
      <c r="UGF100" s="338"/>
      <c r="UGG100" s="338"/>
      <c r="UGH100" s="338"/>
      <c r="UGI100" s="338"/>
      <c r="UGJ100" s="338"/>
      <c r="UGK100" s="338"/>
      <c r="UGL100" s="338"/>
      <c r="UGM100" s="338"/>
      <c r="UGN100" s="338"/>
      <c r="UGO100" s="338"/>
      <c r="UGP100" s="338"/>
      <c r="UGQ100" s="338"/>
      <c r="UGR100" s="338"/>
      <c r="UGS100" s="338"/>
      <c r="UGT100" s="338"/>
      <c r="UGU100" s="338"/>
      <c r="UGV100" s="338"/>
      <c r="UGW100" s="338"/>
      <c r="UGX100" s="338"/>
      <c r="UGY100" s="338"/>
      <c r="UGZ100" s="338"/>
      <c r="UHA100" s="338"/>
      <c r="UHB100" s="338"/>
      <c r="UHC100" s="338"/>
      <c r="UHD100" s="338"/>
      <c r="UHE100" s="338"/>
      <c r="UHF100" s="338"/>
      <c r="UHG100" s="338"/>
      <c r="UHH100" s="338"/>
      <c r="UHI100" s="338"/>
      <c r="UHJ100" s="338"/>
      <c r="UHK100" s="338"/>
      <c r="UHL100" s="338"/>
      <c r="UHM100" s="338"/>
      <c r="UHN100" s="338"/>
      <c r="UHO100" s="338"/>
      <c r="UHP100" s="338"/>
      <c r="UHQ100" s="338"/>
      <c r="UHR100" s="338"/>
      <c r="UHS100" s="338"/>
      <c r="UHT100" s="338"/>
      <c r="UHU100" s="338"/>
      <c r="UHV100" s="338"/>
      <c r="UHW100" s="338"/>
      <c r="UHX100" s="338"/>
      <c r="UHY100" s="338"/>
      <c r="UHZ100" s="338"/>
      <c r="UIA100" s="338"/>
      <c r="UIB100" s="338"/>
      <c r="UIC100" s="338"/>
      <c r="UID100" s="338"/>
      <c r="UIE100" s="338"/>
      <c r="UIF100" s="338"/>
      <c r="UIG100" s="338"/>
      <c r="UIH100" s="338"/>
      <c r="UII100" s="338"/>
      <c r="UIJ100" s="338"/>
      <c r="UIK100" s="338"/>
      <c r="UIL100" s="338"/>
      <c r="UIM100" s="338"/>
      <c r="UIN100" s="338"/>
      <c r="UIO100" s="338"/>
      <c r="UIP100" s="338"/>
      <c r="UIQ100" s="338"/>
      <c r="UIR100" s="338"/>
      <c r="UIS100" s="338"/>
      <c r="UIT100" s="338"/>
      <c r="UIU100" s="338"/>
      <c r="UIV100" s="338"/>
      <c r="UIW100" s="338"/>
      <c r="UIX100" s="338"/>
      <c r="UIY100" s="338"/>
      <c r="UIZ100" s="338"/>
      <c r="UJA100" s="338"/>
      <c r="UJB100" s="338"/>
      <c r="UJC100" s="338"/>
      <c r="UJD100" s="338"/>
      <c r="UJE100" s="338"/>
      <c r="UJF100" s="338"/>
      <c r="UJG100" s="338"/>
      <c r="UJH100" s="338"/>
      <c r="UJI100" s="338"/>
      <c r="UJJ100" s="338"/>
      <c r="UJK100" s="338"/>
      <c r="UJL100" s="338"/>
      <c r="UJM100" s="338"/>
      <c r="UJN100" s="338"/>
      <c r="UJO100" s="338"/>
      <c r="UJP100" s="338"/>
      <c r="UJQ100" s="338"/>
      <c r="UJR100" s="338"/>
      <c r="UJS100" s="338"/>
      <c r="UJT100" s="338"/>
      <c r="UJU100" s="338"/>
      <c r="UJV100" s="338"/>
      <c r="UJW100" s="338"/>
      <c r="UJX100" s="338"/>
      <c r="UJY100" s="338"/>
      <c r="UJZ100" s="338"/>
      <c r="UKA100" s="338"/>
      <c r="UKB100" s="338"/>
      <c r="UKC100" s="338"/>
      <c r="UKD100" s="338"/>
      <c r="UKE100" s="338"/>
      <c r="UKF100" s="338"/>
      <c r="UKG100" s="338"/>
      <c r="UKH100" s="338"/>
      <c r="UKI100" s="338"/>
      <c r="UKJ100" s="338"/>
      <c r="UKK100" s="338"/>
      <c r="UKL100" s="338"/>
      <c r="UKM100" s="338"/>
      <c r="UKN100" s="338"/>
      <c r="UKO100" s="338"/>
      <c r="UKP100" s="338"/>
      <c r="UKQ100" s="338"/>
      <c r="UKR100" s="338"/>
      <c r="UKS100" s="338"/>
      <c r="UKT100" s="338"/>
      <c r="UKU100" s="338"/>
      <c r="UKV100" s="338"/>
      <c r="UKW100" s="338"/>
      <c r="UKX100" s="338"/>
      <c r="UKY100" s="338"/>
      <c r="UKZ100" s="338"/>
      <c r="ULA100" s="338"/>
      <c r="ULB100" s="338"/>
      <c r="ULC100" s="338"/>
      <c r="ULD100" s="338"/>
      <c r="ULE100" s="338"/>
      <c r="ULF100" s="338"/>
      <c r="ULG100" s="338"/>
      <c r="ULH100" s="338"/>
      <c r="ULI100" s="338"/>
      <c r="ULJ100" s="338"/>
      <c r="ULK100" s="338"/>
      <c r="ULL100" s="338"/>
      <c r="ULM100" s="338"/>
      <c r="ULN100" s="338"/>
      <c r="ULO100" s="338"/>
      <c r="ULP100" s="338"/>
      <c r="ULQ100" s="338"/>
      <c r="ULR100" s="338"/>
      <c r="ULS100" s="338"/>
      <c r="ULT100" s="338"/>
      <c r="ULU100" s="338"/>
      <c r="ULV100" s="338"/>
      <c r="ULW100" s="338"/>
      <c r="ULX100" s="338"/>
      <c r="ULY100" s="338"/>
      <c r="ULZ100" s="338"/>
      <c r="UMA100" s="338"/>
      <c r="UMB100" s="338"/>
      <c r="UMC100" s="338"/>
      <c r="UMD100" s="338"/>
      <c r="UME100" s="338"/>
      <c r="UMF100" s="338"/>
      <c r="UMG100" s="338"/>
      <c r="UMH100" s="338"/>
      <c r="UMI100" s="338"/>
      <c r="UMJ100" s="338"/>
      <c r="UMK100" s="338"/>
      <c r="UML100" s="338"/>
      <c r="UMM100" s="338"/>
      <c r="UMN100" s="338"/>
      <c r="UMO100" s="338"/>
      <c r="UMP100" s="338"/>
      <c r="UMQ100" s="338"/>
      <c r="UMR100" s="338"/>
      <c r="UMS100" s="338"/>
      <c r="UMT100" s="338"/>
      <c r="UMU100" s="338"/>
      <c r="UMV100" s="338"/>
      <c r="UMW100" s="338"/>
      <c r="UMX100" s="338"/>
      <c r="UMY100" s="338"/>
      <c r="UMZ100" s="338"/>
      <c r="UNA100" s="338"/>
      <c r="UNB100" s="338"/>
      <c r="UNC100" s="338"/>
      <c r="UND100" s="338"/>
      <c r="UNE100" s="338"/>
      <c r="UNF100" s="338"/>
      <c r="UNG100" s="338"/>
      <c r="UNH100" s="338"/>
      <c r="UNI100" s="338"/>
      <c r="UNJ100" s="338"/>
      <c r="UNK100" s="338"/>
      <c r="UNL100" s="338"/>
      <c r="UNM100" s="338"/>
      <c r="UNN100" s="338"/>
      <c r="UNO100" s="338"/>
      <c r="UNP100" s="338"/>
      <c r="UNQ100" s="338"/>
      <c r="UNR100" s="338"/>
      <c r="UNS100" s="338"/>
      <c r="UNT100" s="338"/>
      <c r="UNU100" s="338"/>
      <c r="UNV100" s="338"/>
      <c r="UNW100" s="338"/>
      <c r="UNX100" s="338"/>
      <c r="UNY100" s="338"/>
      <c r="UNZ100" s="338"/>
      <c r="UOA100" s="338"/>
      <c r="UOB100" s="338"/>
      <c r="UOC100" s="338"/>
      <c r="UOD100" s="338"/>
      <c r="UOE100" s="338"/>
      <c r="UOF100" s="338"/>
      <c r="UOG100" s="338"/>
      <c r="UOH100" s="338"/>
      <c r="UOI100" s="338"/>
      <c r="UOJ100" s="338"/>
      <c r="UOK100" s="338"/>
      <c r="UOL100" s="338"/>
      <c r="UOM100" s="338"/>
      <c r="UON100" s="338"/>
      <c r="UOO100" s="338"/>
      <c r="UOP100" s="338"/>
      <c r="UOQ100" s="338"/>
      <c r="UOR100" s="338"/>
      <c r="UOS100" s="338"/>
      <c r="UOT100" s="338"/>
      <c r="UOU100" s="338"/>
      <c r="UOV100" s="338"/>
      <c r="UOW100" s="338"/>
      <c r="UOX100" s="338"/>
      <c r="UOY100" s="338"/>
      <c r="UOZ100" s="338"/>
      <c r="UPA100" s="338"/>
      <c r="UPB100" s="338"/>
      <c r="UPC100" s="338"/>
      <c r="UPD100" s="338"/>
      <c r="UPE100" s="338"/>
      <c r="UPF100" s="338"/>
      <c r="UPG100" s="338"/>
      <c r="UPH100" s="338"/>
      <c r="UPI100" s="338"/>
      <c r="UPJ100" s="338"/>
      <c r="UPK100" s="338"/>
      <c r="UPL100" s="338"/>
      <c r="UPM100" s="338"/>
      <c r="UPN100" s="338"/>
      <c r="UPO100" s="338"/>
      <c r="UPP100" s="338"/>
      <c r="UPQ100" s="338"/>
      <c r="UPR100" s="338"/>
      <c r="UPS100" s="338"/>
      <c r="UPT100" s="338"/>
      <c r="UPU100" s="338"/>
      <c r="UPV100" s="338"/>
      <c r="UPW100" s="338"/>
      <c r="UPX100" s="338"/>
      <c r="UPY100" s="338"/>
      <c r="UPZ100" s="338"/>
      <c r="UQA100" s="338"/>
      <c r="UQB100" s="338"/>
      <c r="UQC100" s="338"/>
      <c r="UQD100" s="338"/>
      <c r="UQE100" s="338"/>
      <c r="UQF100" s="338"/>
      <c r="UQG100" s="338"/>
      <c r="UQH100" s="338"/>
      <c r="UQI100" s="338"/>
      <c r="UQJ100" s="338"/>
      <c r="UQK100" s="338"/>
      <c r="UQL100" s="338"/>
      <c r="UQM100" s="338"/>
      <c r="UQN100" s="338"/>
      <c r="UQO100" s="338"/>
      <c r="UQP100" s="338"/>
      <c r="UQQ100" s="338"/>
      <c r="UQR100" s="338"/>
      <c r="UQS100" s="338"/>
      <c r="UQT100" s="338"/>
      <c r="UQU100" s="338"/>
      <c r="UQV100" s="338"/>
      <c r="UQW100" s="338"/>
      <c r="UQX100" s="338"/>
      <c r="UQY100" s="338"/>
      <c r="UQZ100" s="338"/>
      <c r="URA100" s="338"/>
      <c r="URB100" s="338"/>
      <c r="URC100" s="338"/>
      <c r="URD100" s="338"/>
      <c r="URE100" s="338"/>
      <c r="URF100" s="338"/>
      <c r="URG100" s="338"/>
      <c r="URH100" s="338"/>
      <c r="URI100" s="338"/>
      <c r="URJ100" s="338"/>
      <c r="URK100" s="338"/>
      <c r="URL100" s="338"/>
      <c r="URM100" s="338"/>
      <c r="URN100" s="338"/>
      <c r="URO100" s="338"/>
      <c r="URP100" s="338"/>
      <c r="URQ100" s="338"/>
      <c r="URR100" s="338"/>
      <c r="URS100" s="338"/>
      <c r="URT100" s="338"/>
      <c r="URU100" s="338"/>
      <c r="URV100" s="338"/>
      <c r="URW100" s="338"/>
      <c r="URX100" s="338"/>
      <c r="URY100" s="338"/>
      <c r="URZ100" s="338"/>
      <c r="USA100" s="338"/>
      <c r="USB100" s="338"/>
      <c r="USC100" s="338"/>
      <c r="USD100" s="338"/>
      <c r="USE100" s="338"/>
      <c r="USF100" s="338"/>
      <c r="USG100" s="338"/>
      <c r="USH100" s="338"/>
      <c r="USI100" s="338"/>
      <c r="USJ100" s="338"/>
      <c r="USK100" s="338"/>
      <c r="USL100" s="338"/>
      <c r="USM100" s="338"/>
      <c r="USN100" s="338"/>
      <c r="USO100" s="338"/>
      <c r="USP100" s="338"/>
      <c r="USQ100" s="338"/>
      <c r="USR100" s="338"/>
      <c r="USS100" s="338"/>
      <c r="UST100" s="338"/>
      <c r="USU100" s="338"/>
      <c r="USV100" s="338"/>
      <c r="USW100" s="338"/>
      <c r="USX100" s="338"/>
      <c r="USY100" s="338"/>
      <c r="USZ100" s="338"/>
      <c r="UTA100" s="338"/>
      <c r="UTB100" s="338"/>
      <c r="UTC100" s="338"/>
      <c r="UTD100" s="338"/>
      <c r="UTE100" s="338"/>
      <c r="UTF100" s="338"/>
      <c r="UTG100" s="338"/>
      <c r="UTH100" s="338"/>
      <c r="UTI100" s="338"/>
      <c r="UTJ100" s="338"/>
      <c r="UTK100" s="338"/>
      <c r="UTL100" s="338"/>
      <c r="UTM100" s="338"/>
      <c r="UTN100" s="338"/>
      <c r="UTO100" s="338"/>
      <c r="UTP100" s="338"/>
      <c r="UTQ100" s="338"/>
      <c r="UTR100" s="338"/>
      <c r="UTS100" s="338"/>
      <c r="UTT100" s="338"/>
      <c r="UTU100" s="338"/>
      <c r="UTV100" s="338"/>
      <c r="UTW100" s="338"/>
      <c r="UTX100" s="338"/>
      <c r="UTY100" s="338"/>
      <c r="UTZ100" s="338"/>
      <c r="UUA100" s="338"/>
      <c r="UUB100" s="338"/>
      <c r="UUC100" s="338"/>
      <c r="UUD100" s="338"/>
      <c r="UUE100" s="338"/>
      <c r="UUF100" s="338"/>
      <c r="UUG100" s="338"/>
      <c r="UUH100" s="338"/>
      <c r="UUI100" s="338"/>
      <c r="UUJ100" s="338"/>
      <c r="UUK100" s="338"/>
      <c r="UUL100" s="338"/>
      <c r="UUM100" s="338"/>
      <c r="UUN100" s="338"/>
      <c r="UUO100" s="338"/>
      <c r="UUP100" s="338"/>
      <c r="UUQ100" s="338"/>
      <c r="UUR100" s="338"/>
      <c r="UUS100" s="338"/>
      <c r="UUT100" s="338"/>
      <c r="UUU100" s="338"/>
      <c r="UUV100" s="338"/>
      <c r="UUW100" s="338"/>
      <c r="UUX100" s="338"/>
      <c r="UUY100" s="338"/>
      <c r="UUZ100" s="338"/>
      <c r="UVA100" s="338"/>
      <c r="UVB100" s="338"/>
      <c r="UVC100" s="338"/>
      <c r="UVD100" s="338"/>
      <c r="UVE100" s="338"/>
      <c r="UVF100" s="338"/>
      <c r="UVG100" s="338"/>
      <c r="UVH100" s="338"/>
      <c r="UVI100" s="338"/>
      <c r="UVJ100" s="338"/>
      <c r="UVK100" s="338"/>
      <c r="UVL100" s="338"/>
      <c r="UVM100" s="338"/>
      <c r="UVN100" s="338"/>
      <c r="UVO100" s="338"/>
      <c r="UVP100" s="338"/>
      <c r="UVQ100" s="338"/>
      <c r="UVR100" s="338"/>
      <c r="UVS100" s="338"/>
      <c r="UVT100" s="338"/>
      <c r="UVU100" s="338"/>
      <c r="UVV100" s="338"/>
      <c r="UVW100" s="338"/>
      <c r="UVX100" s="338"/>
      <c r="UVY100" s="338"/>
      <c r="UVZ100" s="338"/>
      <c r="UWA100" s="338"/>
      <c r="UWB100" s="338"/>
      <c r="UWC100" s="338"/>
      <c r="UWD100" s="338"/>
      <c r="UWE100" s="338"/>
      <c r="UWF100" s="338"/>
      <c r="UWG100" s="338"/>
      <c r="UWH100" s="338"/>
      <c r="UWI100" s="338"/>
      <c r="UWJ100" s="338"/>
      <c r="UWK100" s="338"/>
      <c r="UWL100" s="338"/>
      <c r="UWM100" s="338"/>
      <c r="UWN100" s="338"/>
      <c r="UWO100" s="338"/>
      <c r="UWP100" s="338"/>
      <c r="UWQ100" s="338"/>
      <c r="UWR100" s="338"/>
      <c r="UWS100" s="338"/>
      <c r="UWT100" s="338"/>
      <c r="UWU100" s="338"/>
      <c r="UWV100" s="338"/>
      <c r="UWW100" s="338"/>
      <c r="UWX100" s="338"/>
      <c r="UWY100" s="338"/>
      <c r="UWZ100" s="338"/>
      <c r="UXA100" s="338"/>
      <c r="UXB100" s="338"/>
      <c r="UXC100" s="338"/>
      <c r="UXD100" s="338"/>
      <c r="UXE100" s="338"/>
      <c r="UXF100" s="338"/>
      <c r="UXG100" s="338"/>
      <c r="UXH100" s="338"/>
      <c r="UXI100" s="338"/>
      <c r="UXJ100" s="338"/>
      <c r="UXK100" s="338"/>
      <c r="UXL100" s="338"/>
      <c r="UXM100" s="338"/>
      <c r="UXN100" s="338"/>
      <c r="UXO100" s="338"/>
      <c r="UXP100" s="338"/>
      <c r="UXQ100" s="338"/>
      <c r="UXR100" s="338"/>
      <c r="UXS100" s="338"/>
      <c r="UXT100" s="338"/>
      <c r="UXU100" s="338"/>
      <c r="UXV100" s="338"/>
      <c r="UXW100" s="338"/>
      <c r="UXX100" s="338"/>
      <c r="UXY100" s="338"/>
      <c r="UXZ100" s="338"/>
      <c r="UYA100" s="338"/>
      <c r="UYB100" s="338"/>
      <c r="UYC100" s="338"/>
      <c r="UYD100" s="338"/>
      <c r="UYE100" s="338"/>
      <c r="UYF100" s="338"/>
      <c r="UYG100" s="338"/>
      <c r="UYH100" s="338"/>
      <c r="UYI100" s="338"/>
      <c r="UYJ100" s="338"/>
      <c r="UYK100" s="338"/>
      <c r="UYL100" s="338"/>
      <c r="UYM100" s="338"/>
      <c r="UYN100" s="338"/>
      <c r="UYO100" s="338"/>
      <c r="UYP100" s="338"/>
      <c r="UYQ100" s="338"/>
      <c r="UYR100" s="338"/>
      <c r="UYS100" s="338"/>
      <c r="UYT100" s="338"/>
      <c r="UYU100" s="338"/>
      <c r="UYV100" s="338"/>
      <c r="UYW100" s="338"/>
      <c r="UYX100" s="338"/>
      <c r="UYY100" s="338"/>
      <c r="UYZ100" s="338"/>
      <c r="UZA100" s="338"/>
      <c r="UZB100" s="338"/>
      <c r="UZC100" s="338"/>
      <c r="UZD100" s="338"/>
      <c r="UZE100" s="338"/>
      <c r="UZF100" s="338"/>
      <c r="UZG100" s="338"/>
      <c r="UZH100" s="338"/>
      <c r="UZI100" s="338"/>
      <c r="UZJ100" s="338"/>
      <c r="UZK100" s="338"/>
      <c r="UZL100" s="338"/>
      <c r="UZM100" s="338"/>
      <c r="UZN100" s="338"/>
      <c r="UZO100" s="338"/>
      <c r="UZP100" s="338"/>
      <c r="UZQ100" s="338"/>
      <c r="UZR100" s="338"/>
      <c r="UZS100" s="338"/>
      <c r="UZT100" s="338"/>
      <c r="UZU100" s="338"/>
      <c r="UZV100" s="338"/>
      <c r="UZW100" s="338"/>
      <c r="UZX100" s="338"/>
      <c r="UZY100" s="338"/>
      <c r="UZZ100" s="338"/>
      <c r="VAA100" s="338"/>
      <c r="VAB100" s="338"/>
      <c r="VAC100" s="338"/>
      <c r="VAD100" s="338"/>
      <c r="VAE100" s="338"/>
      <c r="VAF100" s="338"/>
      <c r="VAG100" s="338"/>
      <c r="VAH100" s="338"/>
      <c r="VAI100" s="338"/>
      <c r="VAJ100" s="338"/>
      <c r="VAK100" s="338"/>
      <c r="VAL100" s="338"/>
      <c r="VAM100" s="338"/>
      <c r="VAN100" s="338"/>
      <c r="VAO100" s="338"/>
      <c r="VAP100" s="338"/>
      <c r="VAQ100" s="338"/>
      <c r="VAR100" s="338"/>
      <c r="VAS100" s="338"/>
      <c r="VAT100" s="338"/>
      <c r="VAU100" s="338"/>
      <c r="VAV100" s="338"/>
      <c r="VAW100" s="338"/>
      <c r="VAX100" s="338"/>
      <c r="VAY100" s="338"/>
      <c r="VAZ100" s="338"/>
      <c r="VBA100" s="338"/>
      <c r="VBB100" s="338"/>
      <c r="VBC100" s="338"/>
      <c r="VBD100" s="338"/>
      <c r="VBE100" s="338"/>
      <c r="VBF100" s="338"/>
      <c r="VBG100" s="338"/>
      <c r="VBH100" s="338"/>
      <c r="VBI100" s="338"/>
      <c r="VBJ100" s="338"/>
      <c r="VBK100" s="338"/>
      <c r="VBL100" s="338"/>
      <c r="VBM100" s="338"/>
      <c r="VBN100" s="338"/>
      <c r="VBO100" s="338"/>
      <c r="VBP100" s="338"/>
      <c r="VBQ100" s="338"/>
      <c r="VBR100" s="338"/>
      <c r="VBS100" s="338"/>
      <c r="VBT100" s="338"/>
      <c r="VBU100" s="338"/>
      <c r="VBV100" s="338"/>
      <c r="VBW100" s="338"/>
      <c r="VBX100" s="338"/>
      <c r="VBY100" s="338"/>
      <c r="VBZ100" s="338"/>
      <c r="VCA100" s="338"/>
      <c r="VCB100" s="338"/>
      <c r="VCC100" s="338"/>
      <c r="VCD100" s="338"/>
      <c r="VCE100" s="338"/>
      <c r="VCF100" s="338"/>
      <c r="VCG100" s="338"/>
      <c r="VCH100" s="338"/>
      <c r="VCI100" s="338"/>
      <c r="VCJ100" s="338"/>
      <c r="VCK100" s="338"/>
      <c r="VCL100" s="338"/>
      <c r="VCM100" s="338"/>
      <c r="VCN100" s="338"/>
      <c r="VCO100" s="338"/>
      <c r="VCP100" s="338"/>
      <c r="VCQ100" s="338"/>
      <c r="VCR100" s="338"/>
      <c r="VCS100" s="338"/>
      <c r="VCT100" s="338"/>
      <c r="VCU100" s="338"/>
      <c r="VCV100" s="338"/>
      <c r="VCW100" s="338"/>
      <c r="VCX100" s="338"/>
      <c r="VCY100" s="338"/>
      <c r="VCZ100" s="338"/>
      <c r="VDA100" s="338"/>
      <c r="VDB100" s="338"/>
      <c r="VDC100" s="338"/>
      <c r="VDD100" s="338"/>
      <c r="VDE100" s="338"/>
      <c r="VDF100" s="338"/>
      <c r="VDG100" s="338"/>
      <c r="VDH100" s="338"/>
      <c r="VDI100" s="338"/>
      <c r="VDJ100" s="338"/>
      <c r="VDK100" s="338"/>
      <c r="VDL100" s="338"/>
      <c r="VDM100" s="338"/>
      <c r="VDN100" s="338"/>
      <c r="VDO100" s="338"/>
      <c r="VDP100" s="338"/>
      <c r="VDQ100" s="338"/>
      <c r="VDR100" s="338"/>
      <c r="VDS100" s="338"/>
      <c r="VDT100" s="338"/>
      <c r="VDU100" s="338"/>
      <c r="VDV100" s="338"/>
      <c r="VDW100" s="338"/>
      <c r="VDX100" s="338"/>
      <c r="VDY100" s="338"/>
      <c r="VDZ100" s="338"/>
      <c r="VEA100" s="338"/>
      <c r="VEB100" s="338"/>
      <c r="VEC100" s="338"/>
      <c r="VED100" s="338"/>
      <c r="VEE100" s="338"/>
      <c r="VEF100" s="338"/>
      <c r="VEG100" s="338"/>
      <c r="VEH100" s="338"/>
      <c r="VEI100" s="338"/>
      <c r="VEJ100" s="338"/>
      <c r="VEK100" s="338"/>
      <c r="VEL100" s="338"/>
      <c r="VEM100" s="338"/>
      <c r="VEN100" s="338"/>
      <c r="VEO100" s="338"/>
      <c r="VEP100" s="338"/>
      <c r="VEQ100" s="338"/>
      <c r="VER100" s="338"/>
      <c r="VES100" s="338"/>
      <c r="VET100" s="338"/>
      <c r="VEU100" s="338"/>
      <c r="VEV100" s="338"/>
      <c r="VEW100" s="338"/>
      <c r="VEX100" s="338"/>
      <c r="VEY100" s="338"/>
      <c r="VEZ100" s="338"/>
      <c r="VFA100" s="338"/>
      <c r="VFB100" s="338"/>
      <c r="VFC100" s="338"/>
      <c r="VFD100" s="338"/>
      <c r="VFE100" s="338"/>
      <c r="VFF100" s="338"/>
      <c r="VFG100" s="338"/>
      <c r="VFH100" s="338"/>
      <c r="VFI100" s="338"/>
      <c r="VFJ100" s="338"/>
      <c r="VFK100" s="338"/>
      <c r="VFL100" s="338"/>
      <c r="VFM100" s="338"/>
      <c r="VFN100" s="338"/>
      <c r="VFO100" s="338"/>
      <c r="VFP100" s="338"/>
      <c r="VFQ100" s="338"/>
      <c r="VFR100" s="338"/>
      <c r="VFS100" s="338"/>
      <c r="VFT100" s="338"/>
      <c r="VFU100" s="338"/>
      <c r="VFV100" s="338"/>
      <c r="VFW100" s="338"/>
      <c r="VFX100" s="338"/>
      <c r="VFY100" s="338"/>
      <c r="VFZ100" s="338"/>
      <c r="VGA100" s="338"/>
      <c r="VGB100" s="338"/>
      <c r="VGC100" s="338"/>
      <c r="VGD100" s="338"/>
      <c r="VGE100" s="338"/>
      <c r="VGF100" s="338"/>
      <c r="VGG100" s="338"/>
      <c r="VGH100" s="338"/>
      <c r="VGI100" s="338"/>
      <c r="VGJ100" s="338"/>
      <c r="VGK100" s="338"/>
      <c r="VGL100" s="338"/>
      <c r="VGM100" s="338"/>
      <c r="VGN100" s="338"/>
      <c r="VGO100" s="338"/>
      <c r="VGP100" s="338"/>
      <c r="VGQ100" s="338"/>
      <c r="VGR100" s="338"/>
      <c r="VGS100" s="338"/>
      <c r="VGT100" s="338"/>
      <c r="VGU100" s="338"/>
      <c r="VGV100" s="338"/>
      <c r="VGW100" s="338"/>
      <c r="VGX100" s="338"/>
      <c r="VGY100" s="338"/>
      <c r="VGZ100" s="338"/>
      <c r="VHA100" s="338"/>
      <c r="VHB100" s="338"/>
      <c r="VHC100" s="338"/>
      <c r="VHD100" s="338"/>
      <c r="VHE100" s="338"/>
      <c r="VHF100" s="338"/>
      <c r="VHG100" s="338"/>
      <c r="VHH100" s="338"/>
      <c r="VHI100" s="338"/>
      <c r="VHJ100" s="338"/>
      <c r="VHK100" s="338"/>
      <c r="VHL100" s="338"/>
      <c r="VHM100" s="338"/>
      <c r="VHN100" s="338"/>
      <c r="VHO100" s="338"/>
      <c r="VHP100" s="338"/>
      <c r="VHQ100" s="338"/>
      <c r="VHR100" s="338"/>
      <c r="VHS100" s="338"/>
      <c r="VHT100" s="338"/>
      <c r="VHU100" s="338"/>
      <c r="VHV100" s="338"/>
      <c r="VHW100" s="338"/>
      <c r="VHX100" s="338"/>
      <c r="VHY100" s="338"/>
      <c r="VHZ100" s="338"/>
      <c r="VIA100" s="338"/>
      <c r="VIB100" s="338"/>
      <c r="VIC100" s="338"/>
      <c r="VID100" s="338"/>
      <c r="VIE100" s="338"/>
      <c r="VIF100" s="338"/>
      <c r="VIG100" s="338"/>
      <c r="VIH100" s="338"/>
      <c r="VII100" s="338"/>
      <c r="VIJ100" s="338"/>
      <c r="VIK100" s="338"/>
      <c r="VIL100" s="338"/>
      <c r="VIM100" s="338"/>
      <c r="VIN100" s="338"/>
      <c r="VIO100" s="338"/>
      <c r="VIP100" s="338"/>
      <c r="VIQ100" s="338"/>
      <c r="VIR100" s="338"/>
      <c r="VIS100" s="338"/>
      <c r="VIT100" s="338"/>
      <c r="VIU100" s="338"/>
      <c r="VIV100" s="338"/>
      <c r="VIW100" s="338"/>
      <c r="VIX100" s="338"/>
      <c r="VIY100" s="338"/>
      <c r="VIZ100" s="338"/>
      <c r="VJA100" s="338"/>
      <c r="VJB100" s="338"/>
      <c r="VJC100" s="338"/>
      <c r="VJD100" s="338"/>
      <c r="VJE100" s="338"/>
      <c r="VJF100" s="338"/>
      <c r="VJG100" s="338"/>
      <c r="VJH100" s="338"/>
      <c r="VJI100" s="338"/>
      <c r="VJJ100" s="338"/>
      <c r="VJK100" s="338"/>
      <c r="VJL100" s="338"/>
      <c r="VJM100" s="338"/>
      <c r="VJN100" s="338"/>
      <c r="VJO100" s="338"/>
      <c r="VJP100" s="338"/>
      <c r="VJQ100" s="338"/>
      <c r="VJR100" s="338"/>
      <c r="VJS100" s="338"/>
      <c r="VJT100" s="338"/>
      <c r="VJU100" s="338"/>
      <c r="VJV100" s="338"/>
      <c r="VJW100" s="338"/>
      <c r="VJX100" s="338"/>
      <c r="VJY100" s="338"/>
      <c r="VJZ100" s="338"/>
      <c r="VKA100" s="338"/>
      <c r="VKB100" s="338"/>
      <c r="VKC100" s="338"/>
      <c r="VKD100" s="338"/>
      <c r="VKE100" s="338"/>
      <c r="VKF100" s="338"/>
      <c r="VKG100" s="338"/>
      <c r="VKH100" s="338"/>
      <c r="VKI100" s="338"/>
      <c r="VKJ100" s="338"/>
      <c r="VKK100" s="338"/>
      <c r="VKL100" s="338"/>
      <c r="VKM100" s="338"/>
      <c r="VKN100" s="338"/>
      <c r="VKO100" s="338"/>
      <c r="VKP100" s="338"/>
      <c r="VKQ100" s="338"/>
      <c r="VKR100" s="338"/>
      <c r="VKS100" s="338"/>
      <c r="VKT100" s="338"/>
      <c r="VKU100" s="338"/>
      <c r="VKV100" s="338"/>
      <c r="VKW100" s="338"/>
      <c r="VKX100" s="338"/>
      <c r="VKY100" s="338"/>
      <c r="VKZ100" s="338"/>
      <c r="VLA100" s="338"/>
      <c r="VLB100" s="338"/>
      <c r="VLC100" s="338"/>
      <c r="VLD100" s="338"/>
      <c r="VLE100" s="338"/>
      <c r="VLF100" s="338"/>
      <c r="VLG100" s="338"/>
      <c r="VLH100" s="338"/>
      <c r="VLI100" s="338"/>
      <c r="VLJ100" s="338"/>
      <c r="VLK100" s="338"/>
      <c r="VLL100" s="338"/>
      <c r="VLM100" s="338"/>
      <c r="VLN100" s="338"/>
      <c r="VLO100" s="338"/>
      <c r="VLP100" s="338"/>
      <c r="VLQ100" s="338"/>
      <c r="VLR100" s="338"/>
      <c r="VLS100" s="338"/>
      <c r="VLT100" s="338"/>
      <c r="VLU100" s="338"/>
      <c r="VLV100" s="338"/>
      <c r="VLW100" s="338"/>
      <c r="VLX100" s="338"/>
      <c r="VLY100" s="338"/>
      <c r="VLZ100" s="338"/>
      <c r="VMA100" s="338"/>
      <c r="VMB100" s="338"/>
      <c r="VMC100" s="338"/>
      <c r="VMD100" s="338"/>
      <c r="VME100" s="338"/>
      <c r="VMF100" s="338"/>
      <c r="VMG100" s="338"/>
      <c r="VMH100" s="338"/>
      <c r="VMI100" s="338"/>
      <c r="VMJ100" s="338"/>
      <c r="VMK100" s="338"/>
      <c r="VML100" s="338"/>
      <c r="VMM100" s="338"/>
      <c r="VMN100" s="338"/>
      <c r="VMO100" s="338"/>
      <c r="VMP100" s="338"/>
      <c r="VMQ100" s="338"/>
      <c r="VMR100" s="338"/>
      <c r="VMS100" s="338"/>
      <c r="VMT100" s="338"/>
      <c r="VMU100" s="338"/>
      <c r="VMV100" s="338"/>
      <c r="VMW100" s="338"/>
      <c r="VMX100" s="338"/>
      <c r="VMY100" s="338"/>
      <c r="VMZ100" s="338"/>
      <c r="VNA100" s="338"/>
      <c r="VNB100" s="338"/>
      <c r="VNC100" s="338"/>
      <c r="VND100" s="338"/>
      <c r="VNE100" s="338"/>
      <c r="VNF100" s="338"/>
      <c r="VNG100" s="338"/>
      <c r="VNH100" s="338"/>
      <c r="VNI100" s="338"/>
      <c r="VNJ100" s="338"/>
      <c r="VNK100" s="338"/>
      <c r="VNL100" s="338"/>
      <c r="VNM100" s="338"/>
      <c r="VNN100" s="338"/>
      <c r="VNO100" s="338"/>
      <c r="VNP100" s="338"/>
      <c r="VNQ100" s="338"/>
      <c r="VNR100" s="338"/>
      <c r="VNS100" s="338"/>
      <c r="VNT100" s="338"/>
      <c r="VNU100" s="338"/>
      <c r="VNV100" s="338"/>
      <c r="VNW100" s="338"/>
      <c r="VNX100" s="338"/>
      <c r="VNY100" s="338"/>
      <c r="VNZ100" s="338"/>
      <c r="VOA100" s="338"/>
      <c r="VOB100" s="338"/>
      <c r="VOC100" s="338"/>
      <c r="VOD100" s="338"/>
      <c r="VOE100" s="338"/>
      <c r="VOF100" s="338"/>
      <c r="VOG100" s="338"/>
      <c r="VOH100" s="338"/>
      <c r="VOI100" s="338"/>
      <c r="VOJ100" s="338"/>
      <c r="VOK100" s="338"/>
      <c r="VOL100" s="338"/>
      <c r="VOM100" s="338"/>
      <c r="VON100" s="338"/>
      <c r="VOO100" s="338"/>
      <c r="VOP100" s="338"/>
      <c r="VOQ100" s="338"/>
      <c r="VOR100" s="338"/>
      <c r="VOS100" s="338"/>
      <c r="VOT100" s="338"/>
      <c r="VOU100" s="338"/>
      <c r="VOV100" s="338"/>
      <c r="VOW100" s="338"/>
      <c r="VOX100" s="338"/>
      <c r="VOY100" s="338"/>
      <c r="VOZ100" s="338"/>
      <c r="VPA100" s="338"/>
      <c r="VPB100" s="338"/>
      <c r="VPC100" s="338"/>
      <c r="VPD100" s="338"/>
      <c r="VPE100" s="338"/>
      <c r="VPF100" s="338"/>
      <c r="VPG100" s="338"/>
      <c r="VPH100" s="338"/>
      <c r="VPI100" s="338"/>
      <c r="VPJ100" s="338"/>
      <c r="VPK100" s="338"/>
      <c r="VPL100" s="338"/>
      <c r="VPM100" s="338"/>
      <c r="VPN100" s="338"/>
      <c r="VPO100" s="338"/>
      <c r="VPP100" s="338"/>
      <c r="VPQ100" s="338"/>
      <c r="VPR100" s="338"/>
      <c r="VPS100" s="338"/>
      <c r="VPT100" s="338"/>
      <c r="VPU100" s="338"/>
      <c r="VPV100" s="338"/>
      <c r="VPW100" s="338"/>
      <c r="VPX100" s="338"/>
      <c r="VPY100" s="338"/>
      <c r="VPZ100" s="338"/>
      <c r="VQA100" s="338"/>
      <c r="VQB100" s="338"/>
      <c r="VQC100" s="338"/>
      <c r="VQD100" s="338"/>
      <c r="VQE100" s="338"/>
      <c r="VQF100" s="338"/>
      <c r="VQG100" s="338"/>
      <c r="VQH100" s="338"/>
      <c r="VQI100" s="338"/>
      <c r="VQJ100" s="338"/>
      <c r="VQK100" s="338"/>
      <c r="VQL100" s="338"/>
      <c r="VQM100" s="338"/>
      <c r="VQN100" s="338"/>
      <c r="VQO100" s="338"/>
      <c r="VQP100" s="338"/>
      <c r="VQQ100" s="338"/>
      <c r="VQR100" s="338"/>
      <c r="VQS100" s="338"/>
      <c r="VQT100" s="338"/>
      <c r="VQU100" s="338"/>
      <c r="VQV100" s="338"/>
      <c r="VQW100" s="338"/>
      <c r="VQX100" s="338"/>
      <c r="VQY100" s="338"/>
      <c r="VQZ100" s="338"/>
      <c r="VRA100" s="338"/>
      <c r="VRB100" s="338"/>
      <c r="VRC100" s="338"/>
      <c r="VRD100" s="338"/>
      <c r="VRE100" s="338"/>
      <c r="VRF100" s="338"/>
      <c r="VRG100" s="338"/>
      <c r="VRH100" s="338"/>
      <c r="VRI100" s="338"/>
      <c r="VRJ100" s="338"/>
      <c r="VRK100" s="338"/>
      <c r="VRL100" s="338"/>
      <c r="VRM100" s="338"/>
      <c r="VRN100" s="338"/>
      <c r="VRO100" s="338"/>
      <c r="VRP100" s="338"/>
      <c r="VRQ100" s="338"/>
      <c r="VRR100" s="338"/>
      <c r="VRS100" s="338"/>
      <c r="VRT100" s="338"/>
      <c r="VRU100" s="338"/>
      <c r="VRV100" s="338"/>
      <c r="VRW100" s="338"/>
      <c r="VRX100" s="338"/>
      <c r="VRY100" s="338"/>
      <c r="VRZ100" s="338"/>
      <c r="VSA100" s="338"/>
      <c r="VSB100" s="338"/>
      <c r="VSC100" s="338"/>
      <c r="VSD100" s="338"/>
      <c r="VSE100" s="338"/>
      <c r="VSF100" s="338"/>
      <c r="VSG100" s="338"/>
      <c r="VSH100" s="338"/>
      <c r="VSI100" s="338"/>
      <c r="VSJ100" s="338"/>
      <c r="VSK100" s="338"/>
      <c r="VSL100" s="338"/>
      <c r="VSM100" s="338"/>
      <c r="VSN100" s="338"/>
      <c r="VSO100" s="338"/>
      <c r="VSP100" s="338"/>
      <c r="VSQ100" s="338"/>
      <c r="VSR100" s="338"/>
      <c r="VSS100" s="338"/>
      <c r="VST100" s="338"/>
      <c r="VSU100" s="338"/>
      <c r="VSV100" s="338"/>
      <c r="VSW100" s="338"/>
      <c r="VSX100" s="338"/>
      <c r="VSY100" s="338"/>
      <c r="VSZ100" s="338"/>
      <c r="VTA100" s="338"/>
      <c r="VTB100" s="338"/>
      <c r="VTC100" s="338"/>
      <c r="VTD100" s="338"/>
      <c r="VTE100" s="338"/>
      <c r="VTF100" s="338"/>
      <c r="VTG100" s="338"/>
      <c r="VTH100" s="338"/>
      <c r="VTI100" s="338"/>
      <c r="VTJ100" s="338"/>
      <c r="VTK100" s="338"/>
      <c r="VTL100" s="338"/>
      <c r="VTM100" s="338"/>
      <c r="VTN100" s="338"/>
      <c r="VTO100" s="338"/>
      <c r="VTP100" s="338"/>
      <c r="VTQ100" s="338"/>
      <c r="VTR100" s="338"/>
      <c r="VTS100" s="338"/>
      <c r="VTT100" s="338"/>
      <c r="VTU100" s="338"/>
      <c r="VTV100" s="338"/>
      <c r="VTW100" s="338"/>
      <c r="VTX100" s="338"/>
      <c r="VTY100" s="338"/>
      <c r="VTZ100" s="338"/>
      <c r="VUA100" s="338"/>
      <c r="VUB100" s="338"/>
      <c r="VUC100" s="338"/>
      <c r="VUD100" s="338"/>
      <c r="VUE100" s="338"/>
      <c r="VUF100" s="338"/>
      <c r="VUG100" s="338"/>
      <c r="VUH100" s="338"/>
      <c r="VUI100" s="338"/>
      <c r="VUJ100" s="338"/>
      <c r="VUK100" s="338"/>
      <c r="VUL100" s="338"/>
      <c r="VUM100" s="338"/>
      <c r="VUN100" s="338"/>
      <c r="VUO100" s="338"/>
      <c r="VUP100" s="338"/>
      <c r="VUQ100" s="338"/>
      <c r="VUR100" s="338"/>
      <c r="VUS100" s="338"/>
      <c r="VUT100" s="338"/>
      <c r="VUU100" s="338"/>
      <c r="VUV100" s="338"/>
      <c r="VUW100" s="338"/>
      <c r="VUX100" s="338"/>
      <c r="VUY100" s="338"/>
      <c r="VUZ100" s="338"/>
      <c r="VVA100" s="338"/>
      <c r="VVB100" s="338"/>
      <c r="VVC100" s="338"/>
      <c r="VVD100" s="338"/>
      <c r="VVE100" s="338"/>
      <c r="VVF100" s="338"/>
      <c r="VVG100" s="338"/>
      <c r="VVH100" s="338"/>
      <c r="VVI100" s="338"/>
      <c r="VVJ100" s="338"/>
      <c r="VVK100" s="338"/>
      <c r="VVL100" s="338"/>
      <c r="VVM100" s="338"/>
      <c r="VVN100" s="338"/>
      <c r="VVO100" s="338"/>
      <c r="VVP100" s="338"/>
      <c r="VVQ100" s="338"/>
      <c r="VVR100" s="338"/>
      <c r="VVS100" s="338"/>
      <c r="VVT100" s="338"/>
      <c r="VVU100" s="338"/>
      <c r="VVV100" s="338"/>
      <c r="VVW100" s="338"/>
      <c r="VVX100" s="338"/>
      <c r="VVY100" s="338"/>
      <c r="VVZ100" s="338"/>
      <c r="VWA100" s="338"/>
      <c r="VWB100" s="338"/>
      <c r="VWC100" s="338"/>
      <c r="VWD100" s="338"/>
      <c r="VWE100" s="338"/>
      <c r="VWF100" s="338"/>
      <c r="VWG100" s="338"/>
      <c r="VWH100" s="338"/>
      <c r="VWI100" s="338"/>
      <c r="VWJ100" s="338"/>
      <c r="VWK100" s="338"/>
      <c r="VWL100" s="338"/>
      <c r="VWM100" s="338"/>
      <c r="VWN100" s="338"/>
      <c r="VWO100" s="338"/>
      <c r="VWP100" s="338"/>
      <c r="VWQ100" s="338"/>
      <c r="VWR100" s="338"/>
      <c r="VWS100" s="338"/>
      <c r="VWT100" s="338"/>
      <c r="VWU100" s="338"/>
      <c r="VWV100" s="338"/>
      <c r="VWW100" s="338"/>
      <c r="VWX100" s="338"/>
      <c r="VWY100" s="338"/>
      <c r="VWZ100" s="338"/>
      <c r="VXA100" s="338"/>
      <c r="VXB100" s="338"/>
      <c r="VXC100" s="338"/>
      <c r="VXD100" s="338"/>
      <c r="VXE100" s="338"/>
      <c r="VXF100" s="338"/>
      <c r="VXG100" s="338"/>
      <c r="VXH100" s="338"/>
      <c r="VXI100" s="338"/>
      <c r="VXJ100" s="338"/>
      <c r="VXK100" s="338"/>
      <c r="VXL100" s="338"/>
      <c r="VXM100" s="338"/>
      <c r="VXN100" s="338"/>
      <c r="VXO100" s="338"/>
      <c r="VXP100" s="338"/>
      <c r="VXQ100" s="338"/>
      <c r="VXR100" s="338"/>
      <c r="VXS100" s="338"/>
      <c r="VXT100" s="338"/>
      <c r="VXU100" s="338"/>
      <c r="VXV100" s="338"/>
      <c r="VXW100" s="338"/>
      <c r="VXX100" s="338"/>
      <c r="VXY100" s="338"/>
      <c r="VXZ100" s="338"/>
      <c r="VYA100" s="338"/>
      <c r="VYB100" s="338"/>
      <c r="VYC100" s="338"/>
      <c r="VYD100" s="338"/>
      <c r="VYE100" s="338"/>
      <c r="VYF100" s="338"/>
      <c r="VYG100" s="338"/>
      <c r="VYH100" s="338"/>
      <c r="VYI100" s="338"/>
      <c r="VYJ100" s="338"/>
      <c r="VYK100" s="338"/>
      <c r="VYL100" s="338"/>
      <c r="VYM100" s="338"/>
      <c r="VYN100" s="338"/>
      <c r="VYO100" s="338"/>
      <c r="VYP100" s="338"/>
      <c r="VYQ100" s="338"/>
      <c r="VYR100" s="338"/>
      <c r="VYS100" s="338"/>
      <c r="VYT100" s="338"/>
      <c r="VYU100" s="338"/>
      <c r="VYV100" s="338"/>
      <c r="VYW100" s="338"/>
      <c r="VYX100" s="338"/>
      <c r="VYY100" s="338"/>
      <c r="VYZ100" s="338"/>
      <c r="VZA100" s="338"/>
      <c r="VZB100" s="338"/>
      <c r="VZC100" s="338"/>
      <c r="VZD100" s="338"/>
      <c r="VZE100" s="338"/>
      <c r="VZF100" s="338"/>
      <c r="VZG100" s="338"/>
      <c r="VZH100" s="338"/>
      <c r="VZI100" s="338"/>
      <c r="VZJ100" s="338"/>
      <c r="VZK100" s="338"/>
      <c r="VZL100" s="338"/>
      <c r="VZM100" s="338"/>
      <c r="VZN100" s="338"/>
      <c r="VZO100" s="338"/>
      <c r="VZP100" s="338"/>
      <c r="VZQ100" s="338"/>
      <c r="VZR100" s="338"/>
      <c r="VZS100" s="338"/>
      <c r="VZT100" s="338"/>
      <c r="VZU100" s="338"/>
      <c r="VZV100" s="338"/>
      <c r="VZW100" s="338"/>
      <c r="VZX100" s="338"/>
      <c r="VZY100" s="338"/>
      <c r="VZZ100" s="338"/>
      <c r="WAA100" s="338"/>
      <c r="WAB100" s="338"/>
      <c r="WAC100" s="338"/>
      <c r="WAD100" s="338"/>
      <c r="WAE100" s="338"/>
      <c r="WAF100" s="338"/>
      <c r="WAG100" s="338"/>
      <c r="WAH100" s="338"/>
      <c r="WAI100" s="338"/>
      <c r="WAJ100" s="338"/>
      <c r="WAK100" s="338"/>
      <c r="WAL100" s="338"/>
      <c r="WAM100" s="338"/>
      <c r="WAN100" s="338"/>
      <c r="WAO100" s="338"/>
      <c r="WAP100" s="338"/>
      <c r="WAQ100" s="338"/>
      <c r="WAR100" s="338"/>
      <c r="WAS100" s="338"/>
      <c r="WAT100" s="338"/>
      <c r="WAU100" s="338"/>
      <c r="WAV100" s="338"/>
      <c r="WAW100" s="338"/>
      <c r="WAX100" s="338"/>
      <c r="WAY100" s="338"/>
      <c r="WAZ100" s="338"/>
      <c r="WBA100" s="338"/>
      <c r="WBB100" s="338"/>
      <c r="WBC100" s="338"/>
      <c r="WBD100" s="338"/>
      <c r="WBE100" s="338"/>
      <c r="WBF100" s="338"/>
      <c r="WBG100" s="338"/>
      <c r="WBH100" s="338"/>
      <c r="WBI100" s="338"/>
      <c r="WBJ100" s="338"/>
      <c r="WBK100" s="338"/>
      <c r="WBL100" s="338"/>
      <c r="WBM100" s="338"/>
      <c r="WBN100" s="338"/>
      <c r="WBO100" s="338"/>
      <c r="WBP100" s="338"/>
      <c r="WBQ100" s="338"/>
      <c r="WBR100" s="338"/>
      <c r="WBS100" s="338"/>
      <c r="WBT100" s="338"/>
      <c r="WBU100" s="338"/>
      <c r="WBV100" s="338"/>
      <c r="WBW100" s="338"/>
      <c r="WBX100" s="338"/>
      <c r="WBY100" s="338"/>
      <c r="WBZ100" s="338"/>
      <c r="WCA100" s="338"/>
      <c r="WCB100" s="338"/>
      <c r="WCC100" s="338"/>
      <c r="WCD100" s="338"/>
      <c r="WCE100" s="338"/>
      <c r="WCF100" s="338"/>
      <c r="WCG100" s="338"/>
      <c r="WCH100" s="338"/>
      <c r="WCI100" s="338"/>
      <c r="WCJ100" s="338"/>
      <c r="WCK100" s="338"/>
      <c r="WCL100" s="338"/>
      <c r="WCM100" s="338"/>
      <c r="WCN100" s="338"/>
      <c r="WCO100" s="338"/>
      <c r="WCP100" s="338"/>
      <c r="WCQ100" s="338"/>
      <c r="WCR100" s="338"/>
      <c r="WCS100" s="338"/>
      <c r="WCT100" s="338"/>
      <c r="WCU100" s="338"/>
      <c r="WCV100" s="338"/>
      <c r="WCW100" s="338"/>
      <c r="WCX100" s="338"/>
      <c r="WCY100" s="338"/>
      <c r="WCZ100" s="338"/>
      <c r="WDA100" s="338"/>
      <c r="WDB100" s="338"/>
      <c r="WDC100" s="338"/>
      <c r="WDD100" s="338"/>
      <c r="WDE100" s="338"/>
      <c r="WDF100" s="338"/>
      <c r="WDG100" s="338"/>
      <c r="WDH100" s="338"/>
      <c r="WDI100" s="338"/>
      <c r="WDJ100" s="338"/>
      <c r="WDK100" s="338"/>
      <c r="WDL100" s="338"/>
      <c r="WDM100" s="338"/>
      <c r="WDN100" s="338"/>
      <c r="WDO100" s="338"/>
      <c r="WDP100" s="338"/>
      <c r="WDQ100" s="338"/>
      <c r="WDR100" s="338"/>
      <c r="WDS100" s="338"/>
      <c r="WDT100" s="338"/>
      <c r="WDU100" s="338"/>
      <c r="WDV100" s="338"/>
      <c r="WDW100" s="338"/>
      <c r="WDX100" s="338"/>
      <c r="WDY100" s="338"/>
      <c r="WDZ100" s="338"/>
      <c r="WEA100" s="338"/>
      <c r="WEB100" s="338"/>
      <c r="WEC100" s="338"/>
      <c r="WED100" s="338"/>
      <c r="WEE100" s="338"/>
      <c r="WEF100" s="338"/>
      <c r="WEG100" s="338"/>
      <c r="WEH100" s="338"/>
      <c r="WEI100" s="338"/>
      <c r="WEJ100" s="338"/>
      <c r="WEK100" s="338"/>
      <c r="WEL100" s="338"/>
      <c r="WEM100" s="338"/>
      <c r="WEN100" s="338"/>
      <c r="WEO100" s="338"/>
      <c r="WEP100" s="338"/>
      <c r="WEQ100" s="338"/>
      <c r="WER100" s="338"/>
      <c r="WES100" s="338"/>
      <c r="WET100" s="338"/>
      <c r="WEU100" s="338"/>
      <c r="WEV100" s="338"/>
      <c r="WEW100" s="338"/>
      <c r="WEX100" s="338"/>
      <c r="WEY100" s="338"/>
      <c r="WEZ100" s="338"/>
      <c r="WFA100" s="338"/>
      <c r="WFB100" s="338"/>
      <c r="WFC100" s="338"/>
      <c r="WFD100" s="338"/>
      <c r="WFE100" s="338"/>
      <c r="WFF100" s="338"/>
      <c r="WFG100" s="338"/>
      <c r="WFH100" s="338"/>
      <c r="WFI100" s="338"/>
      <c r="WFJ100" s="338"/>
      <c r="WFK100" s="338"/>
      <c r="WFL100" s="338"/>
      <c r="WFM100" s="338"/>
      <c r="WFN100" s="338"/>
      <c r="WFO100" s="338"/>
      <c r="WFP100" s="338"/>
      <c r="WFQ100" s="338"/>
      <c r="WFR100" s="338"/>
      <c r="WFS100" s="338"/>
      <c r="WFT100" s="338"/>
      <c r="WFU100" s="338"/>
      <c r="WFV100" s="338"/>
      <c r="WFW100" s="338"/>
      <c r="WFX100" s="338"/>
      <c r="WFY100" s="338"/>
      <c r="WFZ100" s="338"/>
      <c r="WGA100" s="338"/>
      <c r="WGB100" s="338"/>
      <c r="WGC100" s="338"/>
      <c r="WGD100" s="338"/>
      <c r="WGE100" s="338"/>
      <c r="WGF100" s="338"/>
      <c r="WGG100" s="338"/>
      <c r="WGH100" s="338"/>
      <c r="WGI100" s="338"/>
      <c r="WGJ100" s="338"/>
      <c r="WGK100" s="338"/>
      <c r="WGL100" s="338"/>
      <c r="WGM100" s="338"/>
      <c r="WGN100" s="338"/>
      <c r="WGO100" s="338"/>
      <c r="WGP100" s="338"/>
      <c r="WGQ100" s="338"/>
      <c r="WGR100" s="338"/>
      <c r="WGS100" s="338"/>
      <c r="WGT100" s="338"/>
      <c r="WGU100" s="338"/>
      <c r="WGV100" s="338"/>
      <c r="WGW100" s="338"/>
      <c r="WGX100" s="338"/>
      <c r="WGY100" s="338"/>
      <c r="WGZ100" s="338"/>
      <c r="WHA100" s="338"/>
      <c r="WHB100" s="338"/>
      <c r="WHC100" s="338"/>
      <c r="WHD100" s="338"/>
      <c r="WHE100" s="338"/>
      <c r="WHF100" s="338"/>
      <c r="WHG100" s="338"/>
      <c r="WHH100" s="338"/>
      <c r="WHI100" s="338"/>
      <c r="WHJ100" s="338"/>
      <c r="WHK100" s="338"/>
      <c r="WHL100" s="338"/>
      <c r="WHM100" s="338"/>
      <c r="WHN100" s="338"/>
      <c r="WHO100" s="338"/>
      <c r="WHP100" s="338"/>
      <c r="WHQ100" s="338"/>
      <c r="WHR100" s="338"/>
      <c r="WHS100" s="338"/>
      <c r="WHT100" s="338"/>
      <c r="WHU100" s="338"/>
      <c r="WHV100" s="338"/>
      <c r="WHW100" s="338"/>
      <c r="WHX100" s="338"/>
      <c r="WHY100" s="338"/>
      <c r="WHZ100" s="338"/>
      <c r="WIA100" s="338"/>
      <c r="WIB100" s="338"/>
      <c r="WIC100" s="338"/>
      <c r="WID100" s="338"/>
      <c r="WIE100" s="338"/>
      <c r="WIF100" s="338"/>
      <c r="WIG100" s="338"/>
      <c r="WIH100" s="338"/>
      <c r="WII100" s="338"/>
      <c r="WIJ100" s="338"/>
      <c r="WIK100" s="338"/>
      <c r="WIL100" s="338"/>
      <c r="WIM100" s="338"/>
      <c r="WIN100" s="338"/>
      <c r="WIO100" s="338"/>
      <c r="WIP100" s="338"/>
      <c r="WIQ100" s="338"/>
      <c r="WIR100" s="338"/>
      <c r="WIS100" s="338"/>
      <c r="WIT100" s="338"/>
      <c r="WIU100" s="338"/>
      <c r="WIV100" s="338"/>
      <c r="WIW100" s="338"/>
      <c r="WIX100" s="338"/>
      <c r="WIY100" s="338"/>
      <c r="WIZ100" s="338"/>
      <c r="WJA100" s="338"/>
      <c r="WJB100" s="338"/>
      <c r="WJC100" s="338"/>
      <c r="WJD100" s="338"/>
      <c r="WJE100" s="338"/>
      <c r="WJF100" s="338"/>
      <c r="WJG100" s="338"/>
      <c r="WJH100" s="338"/>
      <c r="WJI100" s="338"/>
      <c r="WJJ100" s="338"/>
      <c r="WJK100" s="338"/>
      <c r="WJL100" s="338"/>
      <c r="WJM100" s="338"/>
      <c r="WJN100" s="338"/>
      <c r="WJO100" s="338"/>
      <c r="WJP100" s="338"/>
      <c r="WJQ100" s="338"/>
      <c r="WJR100" s="338"/>
      <c r="WJS100" s="338"/>
      <c r="WJT100" s="338"/>
      <c r="WJU100" s="338"/>
      <c r="WJV100" s="338"/>
      <c r="WJW100" s="338"/>
      <c r="WJX100" s="338"/>
      <c r="WJY100" s="338"/>
      <c r="WJZ100" s="338"/>
      <c r="WKA100" s="338"/>
      <c r="WKB100" s="338"/>
      <c r="WKC100" s="338"/>
      <c r="WKD100" s="338"/>
      <c r="WKE100" s="338"/>
      <c r="WKF100" s="338"/>
      <c r="WKG100" s="338"/>
      <c r="WKH100" s="338"/>
      <c r="WKI100" s="338"/>
      <c r="WKJ100" s="338"/>
      <c r="WKK100" s="338"/>
      <c r="WKL100" s="338"/>
      <c r="WKM100" s="338"/>
      <c r="WKN100" s="338"/>
      <c r="WKO100" s="338"/>
      <c r="WKP100" s="338"/>
      <c r="WKQ100" s="338"/>
      <c r="WKR100" s="338"/>
      <c r="WKS100" s="338"/>
      <c r="WKT100" s="338"/>
      <c r="WKU100" s="338"/>
      <c r="WKV100" s="338"/>
      <c r="WKW100" s="338"/>
      <c r="WKX100" s="338"/>
      <c r="WKY100" s="338"/>
      <c r="WKZ100" s="338"/>
      <c r="WLA100" s="338"/>
      <c r="WLB100" s="338"/>
      <c r="WLC100" s="338"/>
      <c r="WLD100" s="338"/>
      <c r="WLE100" s="338"/>
      <c r="WLF100" s="338"/>
      <c r="WLG100" s="338"/>
      <c r="WLH100" s="338"/>
      <c r="WLI100" s="338"/>
      <c r="WLJ100" s="338"/>
      <c r="WLK100" s="338"/>
      <c r="WLL100" s="338"/>
      <c r="WLM100" s="338"/>
      <c r="WLN100" s="338"/>
      <c r="WLO100" s="338"/>
      <c r="WLP100" s="338"/>
      <c r="WLQ100" s="338"/>
      <c r="WLR100" s="338"/>
      <c r="WLS100" s="338"/>
      <c r="WLT100" s="338"/>
      <c r="WLU100" s="338"/>
      <c r="WLV100" s="338"/>
      <c r="WLW100" s="338"/>
      <c r="WLX100" s="338"/>
      <c r="WLY100" s="338"/>
      <c r="WLZ100" s="338"/>
      <c r="WMA100" s="338"/>
      <c r="WMB100" s="338"/>
      <c r="WMC100" s="338"/>
      <c r="WMD100" s="338"/>
      <c r="WME100" s="338"/>
      <c r="WMF100" s="338"/>
      <c r="WMG100" s="338"/>
      <c r="WMH100" s="338"/>
      <c r="WMI100" s="338"/>
      <c r="WMJ100" s="338"/>
      <c r="WMK100" s="338"/>
      <c r="WML100" s="338"/>
      <c r="WMM100" s="338"/>
      <c r="WMN100" s="338"/>
      <c r="WMO100" s="338"/>
      <c r="WMP100" s="338"/>
      <c r="WMQ100" s="338"/>
      <c r="WMR100" s="338"/>
      <c r="WMS100" s="338"/>
      <c r="WMT100" s="338"/>
      <c r="WMU100" s="338"/>
      <c r="WMV100" s="338"/>
      <c r="WMW100" s="338"/>
      <c r="WMX100" s="338"/>
      <c r="WMY100" s="338"/>
      <c r="WMZ100" s="338"/>
      <c r="WNA100" s="338"/>
      <c r="WNB100" s="338"/>
      <c r="WNC100" s="338"/>
      <c r="WND100" s="338"/>
      <c r="WNE100" s="338"/>
      <c r="WNF100" s="338"/>
      <c r="WNG100" s="338"/>
      <c r="WNH100" s="338"/>
      <c r="WNI100" s="338"/>
      <c r="WNJ100" s="338"/>
      <c r="WNK100" s="338"/>
      <c r="WNL100" s="338"/>
      <c r="WNM100" s="338"/>
      <c r="WNN100" s="338"/>
      <c r="WNO100" s="338"/>
      <c r="WNP100" s="338"/>
      <c r="WNQ100" s="338"/>
      <c r="WNR100" s="338"/>
      <c r="WNS100" s="338"/>
      <c r="WNT100" s="338"/>
      <c r="WNU100" s="338"/>
      <c r="WNV100" s="338"/>
      <c r="WNW100" s="338"/>
      <c r="WNX100" s="338"/>
      <c r="WNY100" s="338"/>
      <c r="WNZ100" s="338"/>
      <c r="WOA100" s="338"/>
      <c r="WOB100" s="338"/>
      <c r="WOC100" s="338"/>
      <c r="WOD100" s="338"/>
      <c r="WOE100" s="338"/>
      <c r="WOF100" s="338"/>
      <c r="WOG100" s="338"/>
      <c r="WOH100" s="338"/>
      <c r="WOI100" s="338"/>
      <c r="WOJ100" s="338"/>
      <c r="WOK100" s="338"/>
      <c r="WOL100" s="338"/>
      <c r="WOM100" s="338"/>
      <c r="WON100" s="338"/>
      <c r="WOO100" s="338"/>
      <c r="WOP100" s="338"/>
      <c r="WOQ100" s="338"/>
      <c r="WOR100" s="338"/>
      <c r="WOS100" s="338"/>
      <c r="WOT100" s="338"/>
      <c r="WOU100" s="338"/>
      <c r="WOV100" s="338"/>
      <c r="WOW100" s="338"/>
      <c r="WOX100" s="338"/>
      <c r="WOY100" s="338"/>
      <c r="WOZ100" s="338"/>
      <c r="WPA100" s="338"/>
      <c r="WPB100" s="338"/>
      <c r="WPC100" s="338"/>
      <c r="WPD100" s="338"/>
      <c r="WPE100" s="338"/>
      <c r="WPF100" s="338"/>
      <c r="WPG100" s="338"/>
      <c r="WPH100" s="338"/>
      <c r="WPI100" s="338"/>
      <c r="WPJ100" s="338"/>
      <c r="WPK100" s="338"/>
      <c r="WPL100" s="338"/>
      <c r="WPM100" s="338"/>
      <c r="WPN100" s="338"/>
      <c r="WPO100" s="338"/>
      <c r="WPP100" s="338"/>
      <c r="WPQ100" s="338"/>
      <c r="WPR100" s="338"/>
      <c r="WPS100" s="338"/>
      <c r="WPT100" s="338"/>
      <c r="WPU100" s="338"/>
      <c r="WPV100" s="338"/>
      <c r="WPW100" s="338"/>
      <c r="WPX100" s="338"/>
      <c r="WPY100" s="338"/>
      <c r="WPZ100" s="338"/>
      <c r="WQA100" s="338"/>
      <c r="WQB100" s="338"/>
      <c r="WQC100" s="338"/>
      <c r="WQD100" s="338"/>
      <c r="WQE100" s="338"/>
      <c r="WQF100" s="338"/>
      <c r="WQG100" s="338"/>
      <c r="WQH100" s="338"/>
      <c r="WQI100" s="338"/>
      <c r="WQJ100" s="338"/>
      <c r="WQK100" s="338"/>
      <c r="WQL100" s="338"/>
      <c r="WQM100" s="338"/>
      <c r="WQN100" s="338"/>
      <c r="WQO100" s="338"/>
      <c r="WQP100" s="338"/>
      <c r="WQQ100" s="338"/>
      <c r="WQR100" s="338"/>
      <c r="WQS100" s="338"/>
      <c r="WQT100" s="338"/>
      <c r="WQU100" s="338"/>
      <c r="WQV100" s="338"/>
      <c r="WQW100" s="338"/>
      <c r="WQX100" s="338"/>
      <c r="WQY100" s="338"/>
      <c r="WQZ100" s="338"/>
      <c r="WRA100" s="338"/>
      <c r="WRB100" s="338"/>
      <c r="WRC100" s="338"/>
      <c r="WRD100" s="338"/>
      <c r="WRE100" s="338"/>
      <c r="WRF100" s="338"/>
      <c r="WRG100" s="338"/>
      <c r="WRH100" s="338"/>
      <c r="WRI100" s="338"/>
      <c r="WRJ100" s="338"/>
      <c r="WRK100" s="338"/>
      <c r="WRL100" s="338"/>
      <c r="WRM100" s="338"/>
      <c r="WRN100" s="338"/>
      <c r="WRO100" s="338"/>
      <c r="WRP100" s="338"/>
      <c r="WRQ100" s="338"/>
      <c r="WRR100" s="338"/>
      <c r="WRS100" s="338"/>
      <c r="WRT100" s="338"/>
      <c r="WRU100" s="338"/>
      <c r="WRV100" s="338"/>
      <c r="WRW100" s="338"/>
      <c r="WRX100" s="338"/>
      <c r="WRY100" s="338"/>
      <c r="WRZ100" s="338"/>
      <c r="WSA100" s="338"/>
      <c r="WSB100" s="338"/>
      <c r="WSC100" s="338"/>
      <c r="WSD100" s="338"/>
      <c r="WSE100" s="338"/>
      <c r="WSF100" s="338"/>
      <c r="WSG100" s="338"/>
      <c r="WSH100" s="338"/>
      <c r="WSI100" s="338"/>
      <c r="WSJ100" s="338"/>
      <c r="WSK100" s="338"/>
      <c r="WSL100" s="338"/>
      <c r="WSM100" s="338"/>
      <c r="WSN100" s="338"/>
      <c r="WSO100" s="338"/>
      <c r="WSP100" s="338"/>
      <c r="WSQ100" s="338"/>
      <c r="WSR100" s="338"/>
      <c r="WSS100" s="338"/>
      <c r="WST100" s="338"/>
      <c r="WSU100" s="338"/>
      <c r="WSV100" s="338"/>
      <c r="WSW100" s="338"/>
      <c r="WSX100" s="338"/>
      <c r="WSY100" s="338"/>
      <c r="WSZ100" s="338"/>
      <c r="WTA100" s="338"/>
      <c r="WTB100" s="338"/>
      <c r="WTC100" s="338"/>
      <c r="WTD100" s="338"/>
      <c r="WTE100" s="338"/>
      <c r="WTF100" s="338"/>
      <c r="WTG100" s="338"/>
      <c r="WTH100" s="338"/>
      <c r="WTI100" s="338"/>
      <c r="WTJ100" s="338"/>
      <c r="WTK100" s="338"/>
      <c r="WTL100" s="338"/>
      <c r="WTM100" s="338"/>
      <c r="WTN100" s="338"/>
      <c r="WTO100" s="338"/>
      <c r="WTP100" s="338"/>
      <c r="WTQ100" s="338"/>
      <c r="WTR100" s="338"/>
      <c r="WTS100" s="338"/>
      <c r="WTT100" s="338"/>
      <c r="WTU100" s="338"/>
      <c r="WTV100" s="338"/>
      <c r="WTW100" s="338"/>
      <c r="WTX100" s="338"/>
      <c r="WTY100" s="338"/>
      <c r="WTZ100" s="338"/>
      <c r="WUA100" s="338"/>
      <c r="WUB100" s="338"/>
      <c r="WUC100" s="338"/>
      <c r="WUD100" s="338"/>
      <c r="WUE100" s="338"/>
      <c r="WUF100" s="338"/>
      <c r="WUG100" s="338"/>
      <c r="WUH100" s="338"/>
      <c r="WUI100" s="338"/>
      <c r="WUJ100" s="338"/>
      <c r="WUK100" s="338"/>
      <c r="WUL100" s="338"/>
      <c r="WUM100" s="338"/>
      <c r="WUN100" s="338"/>
      <c r="WUO100" s="338"/>
      <c r="WUP100" s="338"/>
      <c r="WUQ100" s="338"/>
      <c r="WUR100" s="338"/>
      <c r="WUS100" s="338"/>
      <c r="WUT100" s="338"/>
      <c r="WUU100" s="338"/>
      <c r="WUV100" s="338"/>
      <c r="WUW100" s="338"/>
      <c r="WUX100" s="338"/>
      <c r="WUY100" s="338"/>
      <c r="WUZ100" s="338"/>
      <c r="WVA100" s="338"/>
      <c r="WVB100" s="338"/>
      <c r="WVC100" s="338"/>
      <c r="WVD100" s="338"/>
      <c r="WVE100" s="338"/>
      <c r="WVF100" s="338"/>
      <c r="WVG100" s="338"/>
      <c r="WVH100" s="338"/>
      <c r="WVI100" s="338"/>
      <c r="WVJ100" s="338"/>
      <c r="WVK100" s="338"/>
      <c r="WVL100" s="338"/>
      <c r="WVM100" s="338"/>
      <c r="WVN100" s="338"/>
      <c r="WVO100" s="338"/>
      <c r="WVP100" s="338"/>
      <c r="WVQ100" s="338"/>
      <c r="WVR100" s="338"/>
      <c r="WVS100" s="338"/>
      <c r="WVT100" s="338"/>
      <c r="WVU100" s="338"/>
      <c r="WVV100" s="338"/>
      <c r="WVW100" s="338"/>
      <c r="WVX100" s="338"/>
      <c r="WVY100" s="338"/>
      <c r="WVZ100" s="338"/>
      <c r="WWA100" s="338"/>
      <c r="WWB100" s="338"/>
      <c r="WWC100" s="338"/>
      <c r="WWD100" s="338"/>
      <c r="WWE100" s="338"/>
      <c r="WWF100" s="338"/>
      <c r="WWG100" s="338"/>
      <c r="WWH100" s="338"/>
      <c r="WWI100" s="338"/>
      <c r="WWJ100" s="338"/>
      <c r="WWK100" s="338"/>
      <c r="WWL100" s="338"/>
      <c r="WWM100" s="338"/>
      <c r="WWN100" s="338"/>
      <c r="WWO100" s="338"/>
      <c r="WWP100" s="338"/>
      <c r="WWQ100" s="338"/>
      <c r="WWR100" s="338"/>
      <c r="WWS100" s="338"/>
      <c r="WWT100" s="338"/>
      <c r="WWU100" s="338"/>
      <c r="WWV100" s="338"/>
      <c r="WWW100" s="338"/>
      <c r="WWX100" s="338"/>
      <c r="WWY100" s="338"/>
      <c r="WWZ100" s="338"/>
      <c r="WXA100" s="338"/>
      <c r="WXB100" s="338"/>
      <c r="WXC100" s="338"/>
      <c r="WXD100" s="338"/>
      <c r="WXE100" s="338"/>
      <c r="WXF100" s="338"/>
      <c r="WXG100" s="338"/>
      <c r="WXH100" s="338"/>
      <c r="WXI100" s="338"/>
      <c r="WXJ100" s="338"/>
      <c r="WXK100" s="338"/>
      <c r="WXL100" s="338"/>
      <c r="WXM100" s="338"/>
      <c r="WXN100" s="338"/>
      <c r="WXO100" s="338"/>
      <c r="WXP100" s="338"/>
      <c r="WXQ100" s="338"/>
      <c r="WXR100" s="338"/>
      <c r="WXS100" s="338"/>
      <c r="WXT100" s="338"/>
      <c r="WXU100" s="338"/>
      <c r="WXV100" s="338"/>
      <c r="WXW100" s="338"/>
      <c r="WXX100" s="338"/>
      <c r="WXY100" s="338"/>
      <c r="WXZ100" s="338"/>
      <c r="WYA100" s="338"/>
      <c r="WYB100" s="338"/>
      <c r="WYC100" s="338"/>
      <c r="WYD100" s="338"/>
      <c r="WYE100" s="338"/>
      <c r="WYF100" s="338"/>
      <c r="WYG100" s="338"/>
      <c r="WYH100" s="338"/>
      <c r="WYI100" s="338"/>
      <c r="WYJ100" s="338"/>
      <c r="WYK100" s="338"/>
      <c r="WYL100" s="338"/>
      <c r="WYM100" s="338"/>
      <c r="WYN100" s="338"/>
      <c r="WYO100" s="338"/>
      <c r="WYP100" s="338"/>
      <c r="WYQ100" s="338"/>
      <c r="WYR100" s="338"/>
      <c r="WYS100" s="338"/>
      <c r="WYT100" s="338"/>
      <c r="WYU100" s="338"/>
      <c r="WYV100" s="338"/>
      <c r="WYW100" s="338"/>
      <c r="WYX100" s="338"/>
      <c r="WYY100" s="338"/>
      <c r="WYZ100" s="338"/>
      <c r="WZA100" s="338"/>
      <c r="WZB100" s="338"/>
      <c r="WZC100" s="338"/>
      <c r="WZD100" s="338"/>
      <c r="WZE100" s="338"/>
      <c r="WZF100" s="338"/>
      <c r="WZG100" s="338"/>
      <c r="WZH100" s="338"/>
      <c r="WZI100" s="338"/>
      <c r="WZJ100" s="338"/>
      <c r="WZK100" s="338"/>
      <c r="WZL100" s="338"/>
      <c r="WZM100" s="338"/>
      <c r="WZN100" s="338"/>
      <c r="WZO100" s="338"/>
      <c r="WZP100" s="338"/>
      <c r="WZQ100" s="338"/>
      <c r="WZR100" s="338"/>
      <c r="WZS100" s="338"/>
      <c r="WZT100" s="338"/>
      <c r="WZU100" s="338"/>
      <c r="WZV100" s="338"/>
      <c r="WZW100" s="338"/>
      <c r="WZX100" s="338"/>
      <c r="WZY100" s="338"/>
      <c r="WZZ100" s="338"/>
      <c r="XAA100" s="338"/>
      <c r="XAB100" s="338"/>
      <c r="XAC100" s="338"/>
      <c r="XAD100" s="338"/>
      <c r="XAE100" s="338"/>
      <c r="XAF100" s="338"/>
      <c r="XAG100" s="338"/>
      <c r="XAH100" s="338"/>
      <c r="XAI100" s="338"/>
      <c r="XAJ100" s="338"/>
      <c r="XAK100" s="338"/>
      <c r="XAL100" s="338"/>
      <c r="XAM100" s="338"/>
      <c r="XAN100" s="338"/>
      <c r="XAO100" s="338"/>
      <c r="XAP100" s="338"/>
      <c r="XAQ100" s="338"/>
      <c r="XAR100" s="338"/>
      <c r="XAS100" s="338"/>
      <c r="XAT100" s="338"/>
      <c r="XAU100" s="338"/>
      <c r="XAV100" s="338"/>
      <c r="XAW100" s="338"/>
      <c r="XAX100" s="338"/>
      <c r="XAY100" s="338"/>
      <c r="XAZ100" s="338"/>
      <c r="XBA100" s="338"/>
      <c r="XBB100" s="338"/>
      <c r="XBC100" s="338"/>
      <c r="XBD100" s="338"/>
      <c r="XBE100" s="338"/>
      <c r="XBF100" s="338"/>
      <c r="XBG100" s="338"/>
      <c r="XBH100" s="338"/>
      <c r="XBI100" s="338"/>
      <c r="XBJ100" s="338"/>
      <c r="XBK100" s="338"/>
      <c r="XBL100" s="338"/>
      <c r="XBM100" s="338"/>
      <c r="XBN100" s="338"/>
      <c r="XBO100" s="338"/>
      <c r="XBP100" s="338"/>
      <c r="XBQ100" s="338"/>
      <c r="XBR100" s="338"/>
      <c r="XBS100" s="338"/>
      <c r="XBT100" s="338"/>
      <c r="XBU100" s="338"/>
      <c r="XBV100" s="338"/>
      <c r="XBW100" s="338"/>
      <c r="XBX100" s="338"/>
      <c r="XBY100" s="338"/>
      <c r="XBZ100" s="338"/>
      <c r="XCA100" s="338"/>
      <c r="XCB100" s="338"/>
      <c r="XCC100" s="338"/>
      <c r="XCD100" s="338"/>
      <c r="XCE100" s="338"/>
      <c r="XCF100" s="338"/>
      <c r="XCG100" s="338"/>
      <c r="XCH100" s="338"/>
      <c r="XCI100" s="338"/>
      <c r="XCJ100" s="338"/>
      <c r="XCK100" s="338"/>
      <c r="XCL100" s="338"/>
      <c r="XCM100" s="338"/>
      <c r="XCN100" s="338"/>
      <c r="XCO100" s="338"/>
      <c r="XCP100" s="338"/>
      <c r="XCQ100" s="338"/>
      <c r="XCR100" s="338"/>
      <c r="XCS100" s="338"/>
      <c r="XCT100" s="338"/>
      <c r="XCU100" s="338"/>
      <c r="XCV100" s="338"/>
      <c r="XCW100" s="338"/>
      <c r="XCX100" s="338"/>
      <c r="XCY100" s="338"/>
      <c r="XCZ100" s="338"/>
      <c r="XDA100" s="338"/>
      <c r="XDB100" s="338"/>
      <c r="XDC100" s="338"/>
      <c r="XDD100" s="338"/>
      <c r="XDE100" s="338"/>
      <c r="XDF100" s="338"/>
      <c r="XDG100" s="338"/>
      <c r="XDH100" s="338"/>
      <c r="XDI100" s="338"/>
      <c r="XDJ100" s="338"/>
      <c r="XDK100" s="338"/>
      <c r="XDL100" s="338"/>
      <c r="XDM100" s="338"/>
      <c r="XDN100" s="338"/>
      <c r="XDO100" s="338"/>
      <c r="XDP100" s="338"/>
      <c r="XDQ100" s="338"/>
      <c r="XDR100" s="338"/>
      <c r="XDS100" s="338"/>
      <c r="XDT100" s="338"/>
      <c r="XDU100" s="338"/>
      <c r="XDV100" s="338"/>
      <c r="XDW100" s="338"/>
      <c r="XDX100" s="338"/>
      <c r="XDY100" s="338"/>
      <c r="XDZ100" s="338"/>
      <c r="XEA100" s="338"/>
      <c r="XEB100" s="338"/>
      <c r="XEC100" s="338"/>
      <c r="XED100" s="338"/>
      <c r="XEE100" s="338"/>
      <c r="XEF100" s="338"/>
      <c r="XEG100" s="338"/>
      <c r="XEH100" s="338"/>
      <c r="XEI100" s="338"/>
      <c r="XEJ100" s="338"/>
      <c r="XEK100" s="338"/>
      <c r="XEL100" s="338"/>
      <c r="XEM100" s="338"/>
      <c r="XEN100" s="338"/>
      <c r="XEO100" s="338"/>
      <c r="XEP100" s="338"/>
      <c r="XEQ100" s="338"/>
      <c r="XER100" s="338"/>
      <c r="XES100" s="338"/>
      <c r="XET100" s="338"/>
      <c r="XEU100" s="338"/>
      <c r="XEV100" s="338"/>
      <c r="XEW100" s="338"/>
      <c r="XEX100" s="338"/>
      <c r="XEY100" s="338"/>
    </row>
    <row r="101" spans="3:16384">
      <c r="C101" s="340" t="s">
        <v>275</v>
      </c>
      <c r="D101" s="341" t="str">
        <f t="shared" ref="D101:I101" si="95">IF(ABS(D82-D92-D99)&lt;=0.1,"Yes","No")</f>
        <v>Yes</v>
      </c>
      <c r="E101" s="341" t="str">
        <f t="shared" ca="1" si="95"/>
        <v>Yes</v>
      </c>
      <c r="F101" s="341" t="str">
        <f t="shared" ca="1" si="95"/>
        <v>Yes</v>
      </c>
      <c r="G101" s="341" t="str">
        <f t="shared" ca="1" si="95"/>
        <v>Yes</v>
      </c>
      <c r="H101" s="341" t="str">
        <f t="shared" ca="1" si="95"/>
        <v>Yes</v>
      </c>
      <c r="I101" s="341" t="str">
        <f t="shared" ca="1" si="95"/>
        <v>Yes</v>
      </c>
      <c r="J101" s="341" t="str">
        <f ca="1">IF(ABS(J82-J92-J99)&lt;=0.1,"Yes","No")</f>
        <v>Yes</v>
      </c>
      <c r="K101" s="341" t="str">
        <f ca="1">IF(ABS(K82-K92-K99)&lt;=0.1,"Yes","No")</f>
        <v>Yes</v>
      </c>
      <c r="L101" s="341" t="str">
        <f ca="1">IF(ABS(L82-L92-L99)&lt;=0.1,"Yes","No")</f>
        <v>Yes</v>
      </c>
      <c r="M101" s="341" t="str">
        <f ca="1">IF(ABS(M82-M92-M99)&lt;=0.1,"Yes","No")</f>
        <v>Yes</v>
      </c>
      <c r="N101" s="341" t="str">
        <f ca="1">IF(ABS(N82-N92-N99)&lt;=0.1,"Yes","No")</f>
        <v>Yes</v>
      </c>
      <c r="O101" s="341"/>
      <c r="P101" s="341" t="str">
        <f t="shared" ref="P101:U101" si="96">IF(ABS(P82-P92-P99)&lt;=0.1,"Yes","No")</f>
        <v>Yes</v>
      </c>
      <c r="Q101" s="341" t="str">
        <f t="shared" si="96"/>
        <v>Yes</v>
      </c>
      <c r="R101" s="341" t="str">
        <f t="shared" si="96"/>
        <v>Yes</v>
      </c>
      <c r="S101" s="341" t="str">
        <f t="shared" si="96"/>
        <v>Yes</v>
      </c>
      <c r="T101" s="341" t="str">
        <f t="shared" si="96"/>
        <v>Yes</v>
      </c>
      <c r="U101" s="341" t="str">
        <f t="shared" si="96"/>
        <v>Yes</v>
      </c>
      <c r="V101" s="341" t="str">
        <f t="shared" ref="V101:AC101" si="97">IF(ABS(V82-V92-V99)&lt;=0.1,"Yes","No")</f>
        <v>Yes</v>
      </c>
      <c r="W101" s="341" t="str">
        <f t="shared" si="97"/>
        <v>Yes</v>
      </c>
      <c r="X101" s="341" t="str">
        <f t="shared" si="97"/>
        <v>Yes</v>
      </c>
      <c r="Y101" s="341" t="str">
        <f t="shared" si="97"/>
        <v>Yes</v>
      </c>
      <c r="Z101" s="341" t="str">
        <f t="shared" si="97"/>
        <v>Yes</v>
      </c>
      <c r="AA101" s="341" t="str">
        <f t="shared" si="97"/>
        <v>Yes</v>
      </c>
      <c r="AB101" s="341" t="str">
        <f t="shared" si="97"/>
        <v>Yes</v>
      </c>
      <c r="AC101" s="341" t="str">
        <f t="shared" si="97"/>
        <v>Yes</v>
      </c>
      <c r="AD101" s="341" t="str">
        <f>IF(ABS(AD82-AD92-AD99)&lt;=0.1,"Yes","No")</f>
        <v>Yes</v>
      </c>
      <c r="AE101" s="341" t="str">
        <f>IF(ABS(AE82-AE92-AE99)&lt;=0.1,"Yes","No")</f>
        <v>Yes</v>
      </c>
      <c r="AF101" s="341"/>
      <c r="AG101" s="342"/>
      <c r="AH101" s="342"/>
      <c r="AI101" s="342"/>
      <c r="AJ101" s="342"/>
      <c r="AK101" s="342"/>
      <c r="AL101" s="342"/>
      <c r="AM101" s="342"/>
      <c r="AN101" s="342"/>
      <c r="AO101" s="342"/>
      <c r="AP101" s="342"/>
      <c r="AQ101" s="342"/>
      <c r="AR101" s="342"/>
      <c r="AS101" s="342"/>
      <c r="AT101" s="342"/>
      <c r="AU101" s="342"/>
      <c r="AV101" s="341"/>
      <c r="AW101" s="341" t="str">
        <f ca="1">IF(ABS(AW82-AW92-AW99)&lt;=0.1,"Yes","No")</f>
        <v>Yes</v>
      </c>
      <c r="AX101" s="341" t="str">
        <f ca="1">IF(ABS(AX82-AX92-AX99)&lt;=0.1,"Yes","No")</f>
        <v>Yes</v>
      </c>
      <c r="AY101" s="341" t="str">
        <f ca="1">IF(ABS(AY82-AY92-AY99)&lt;=0.1,"Yes","No")</f>
        <v>Yes</v>
      </c>
      <c r="AZ101" s="341" t="str">
        <f ca="1">IF(ABS(AZ82-AZ92-AZ99)&lt;=0.1,"Yes","No")</f>
        <v>Yes</v>
      </c>
      <c r="BA101" s="341" t="str">
        <f ca="1">IF(ABS(BA82-BA92-BA99)&lt;=0.1,"Yes","No")</f>
        <v>Yes</v>
      </c>
      <c r="BB101" s="341" t="str">
        <f t="shared" ref="BB101:BK101" ca="1" si="98">IF(ABS(BB82-BB92-BB99)&lt;=0.1,"Yes","No")</f>
        <v>Yes</v>
      </c>
      <c r="BC101" s="341" t="str">
        <f t="shared" ca="1" si="98"/>
        <v>Yes</v>
      </c>
      <c r="BD101" s="341" t="str">
        <f t="shared" ca="1" si="98"/>
        <v>Yes</v>
      </c>
      <c r="BE101" s="341" t="str">
        <f t="shared" ca="1" si="98"/>
        <v>Yes</v>
      </c>
      <c r="BF101" s="341" t="str">
        <f t="shared" ca="1" si="98"/>
        <v>Yes</v>
      </c>
      <c r="BG101" s="341" t="str">
        <f t="shared" ca="1" si="98"/>
        <v>Yes</v>
      </c>
      <c r="BH101" s="341" t="str">
        <f t="shared" ca="1" si="98"/>
        <v>Yes</v>
      </c>
      <c r="BI101" s="341" t="str">
        <f t="shared" ca="1" si="98"/>
        <v>Yes</v>
      </c>
      <c r="BJ101" s="341" t="str">
        <f t="shared" ca="1" si="98"/>
        <v>Yes</v>
      </c>
      <c r="BK101" s="341" t="str">
        <f t="shared" ca="1" si="98"/>
        <v>Yes</v>
      </c>
      <c r="XEZ101" s="338"/>
      <c r="XFA101" s="338"/>
      <c r="XFB101" s="338"/>
      <c r="XFC101" s="338"/>
      <c r="XFD101" s="338"/>
    </row>
    <row r="102" spans="3:16384">
      <c r="C102" s="340" t="s">
        <v>275</v>
      </c>
      <c r="D102" s="343">
        <f t="shared" ref="D102:I102" si="99">D82-D92-D99</f>
        <v>0</v>
      </c>
      <c r="E102" s="343">
        <f t="shared" ca="1" si="99"/>
        <v>0</v>
      </c>
      <c r="F102" s="343">
        <f t="shared" ca="1" si="99"/>
        <v>0</v>
      </c>
      <c r="G102" s="343">
        <f t="shared" ca="1" si="99"/>
        <v>0</v>
      </c>
      <c r="H102" s="343">
        <f t="shared" ca="1" si="99"/>
        <v>0</v>
      </c>
      <c r="I102" s="343">
        <f t="shared" ca="1" si="99"/>
        <v>0</v>
      </c>
      <c r="J102" s="343">
        <f ca="1">J82-J92-J99</f>
        <v>0</v>
      </c>
      <c r="K102" s="343">
        <f ca="1">K82-K92-K99</f>
        <v>0</v>
      </c>
      <c r="L102" s="343">
        <f ca="1">L82-L92-L99</f>
        <v>0</v>
      </c>
      <c r="M102" s="343">
        <f ca="1">M82-M92-M99</f>
        <v>0</v>
      </c>
      <c r="N102" s="343">
        <f ca="1">N82-N92-N99</f>
        <v>0</v>
      </c>
      <c r="O102" s="343"/>
      <c r="P102" s="343">
        <f t="shared" ref="P102:U102" si="100">P82-P92-P99</f>
        <v>0</v>
      </c>
      <c r="Q102" s="343">
        <f t="shared" si="100"/>
        <v>0</v>
      </c>
      <c r="R102" s="343">
        <f t="shared" si="100"/>
        <v>0</v>
      </c>
      <c r="S102" s="343">
        <f t="shared" si="100"/>
        <v>0</v>
      </c>
      <c r="T102" s="343">
        <f t="shared" si="100"/>
        <v>0</v>
      </c>
      <c r="U102" s="343">
        <f t="shared" si="100"/>
        <v>0</v>
      </c>
      <c r="V102" s="343">
        <f t="shared" ref="V102:AC102" si="101">V82-V92-V99</f>
        <v>0</v>
      </c>
      <c r="W102" s="343">
        <f t="shared" si="101"/>
        <v>0</v>
      </c>
      <c r="X102" s="343">
        <f t="shared" si="101"/>
        <v>0</v>
      </c>
      <c r="Y102" s="343">
        <f t="shared" si="101"/>
        <v>0</v>
      </c>
      <c r="Z102" s="343">
        <f t="shared" si="101"/>
        <v>0</v>
      </c>
      <c r="AA102" s="343">
        <f t="shared" si="101"/>
        <v>0</v>
      </c>
      <c r="AB102" s="343">
        <f t="shared" si="101"/>
        <v>0</v>
      </c>
      <c r="AC102" s="343">
        <f t="shared" si="101"/>
        <v>0</v>
      </c>
      <c r="AD102" s="343">
        <f>AD82-AD92-AD99</f>
        <v>0</v>
      </c>
      <c r="AE102" s="343">
        <f>AE82-AE92-AE99</f>
        <v>0</v>
      </c>
      <c r="AF102" s="343"/>
      <c r="AG102" s="344"/>
      <c r="AH102" s="344"/>
      <c r="AI102" s="344"/>
      <c r="AJ102" s="344"/>
      <c r="AK102" s="344"/>
      <c r="AL102" s="344"/>
      <c r="AM102" s="344"/>
      <c r="AN102" s="344"/>
      <c r="AO102" s="344"/>
      <c r="AP102" s="344"/>
      <c r="AQ102" s="344"/>
      <c r="AR102" s="344"/>
      <c r="AS102" s="344"/>
      <c r="AT102" s="344"/>
      <c r="AU102" s="344"/>
      <c r="AV102" s="343"/>
      <c r="AW102" s="343">
        <f ca="1">AW82-AW92-AW99</f>
        <v>0</v>
      </c>
      <c r="AX102" s="343">
        <f ca="1">AX82-AX92-AX99</f>
        <v>0</v>
      </c>
      <c r="AY102" s="343">
        <f ca="1">AY82-AY92-AY99</f>
        <v>0</v>
      </c>
      <c r="AZ102" s="343">
        <f ca="1">AZ82-AZ92-AZ99</f>
        <v>0</v>
      </c>
      <c r="BA102" s="343">
        <f ca="1">BA82-BA92-BA99</f>
        <v>0</v>
      </c>
      <c r="BB102" s="343">
        <f t="shared" ref="BB102:BK102" ca="1" si="102">BB82-BB92-BB99</f>
        <v>0</v>
      </c>
      <c r="BC102" s="343">
        <f t="shared" ca="1" si="102"/>
        <v>0</v>
      </c>
      <c r="BD102" s="343">
        <f t="shared" ca="1" si="102"/>
        <v>0</v>
      </c>
      <c r="BE102" s="343">
        <f t="shared" ca="1" si="102"/>
        <v>0</v>
      </c>
      <c r="BF102" s="343">
        <f t="shared" ca="1" si="102"/>
        <v>0</v>
      </c>
      <c r="BG102" s="343">
        <f t="shared" ca="1" si="102"/>
        <v>0</v>
      </c>
      <c r="BH102" s="343">
        <f t="shared" ca="1" si="102"/>
        <v>0</v>
      </c>
      <c r="BI102" s="343">
        <f t="shared" ca="1" si="102"/>
        <v>0</v>
      </c>
      <c r="BJ102" s="343">
        <f t="shared" ca="1" si="102"/>
        <v>0</v>
      </c>
      <c r="BK102" s="343">
        <f t="shared" ca="1" si="102"/>
        <v>0</v>
      </c>
    </row>
    <row r="103" spans="3:16384">
      <c r="D103" s="345"/>
      <c r="E103" s="345"/>
      <c r="F103" s="345"/>
      <c r="G103" s="345"/>
      <c r="H103" s="345"/>
      <c r="I103" s="345"/>
      <c r="J103" s="345"/>
      <c r="K103" s="345"/>
      <c r="L103" s="345"/>
      <c r="M103" s="345"/>
      <c r="N103" s="345"/>
      <c r="P103" s="345"/>
      <c r="Q103" s="345"/>
      <c r="R103" s="345"/>
      <c r="S103" s="345"/>
      <c r="T103" s="345"/>
      <c r="U103" s="345"/>
      <c r="V103" s="345"/>
      <c r="W103" s="345"/>
      <c r="X103" s="345"/>
      <c r="Y103" s="345"/>
      <c r="Z103" s="345"/>
      <c r="AA103" s="345"/>
      <c r="AB103" s="345"/>
      <c r="AC103" s="345"/>
      <c r="AD103" s="345"/>
      <c r="AE103" s="345"/>
      <c r="AG103" s="324"/>
      <c r="AH103" s="324"/>
      <c r="AI103" s="324"/>
      <c r="AJ103" s="324"/>
      <c r="AK103" s="324"/>
      <c r="AL103" s="324"/>
      <c r="AM103" s="324"/>
      <c r="AN103" s="324"/>
      <c r="AO103" s="324"/>
      <c r="AP103" s="324"/>
      <c r="AQ103" s="324"/>
      <c r="AR103" s="324"/>
      <c r="AS103" s="324"/>
      <c r="AT103" s="324"/>
      <c r="AU103" s="324"/>
      <c r="AW103" s="345"/>
      <c r="AX103" s="345"/>
      <c r="AY103" s="345"/>
      <c r="AZ103" s="345"/>
      <c r="BA103" s="345"/>
      <c r="BB103" s="345"/>
      <c r="BC103" s="345"/>
      <c r="BD103" s="345"/>
      <c r="BE103" s="345"/>
      <c r="BF103" s="345"/>
      <c r="BG103" s="345"/>
      <c r="BH103" s="345"/>
      <c r="BI103" s="345"/>
      <c r="BJ103" s="345"/>
      <c r="BK103" s="345"/>
    </row>
    <row r="104" spans="3:16384" ht="12">
      <c r="C104" s="443" t="s">
        <v>276</v>
      </c>
      <c r="E104" s="324"/>
      <c r="F104" s="324"/>
      <c r="G104" s="324"/>
      <c r="H104" s="324"/>
      <c r="I104" s="324"/>
      <c r="J104" s="324"/>
      <c r="K104" s="324"/>
      <c r="L104" s="324"/>
      <c r="M104" s="324"/>
      <c r="N104" s="324"/>
      <c r="P104" s="324"/>
      <c r="Q104" s="324"/>
      <c r="R104" s="324"/>
      <c r="S104" s="324"/>
      <c r="T104" s="324"/>
      <c r="U104" s="324"/>
      <c r="V104" s="324"/>
      <c r="W104" s="324"/>
      <c r="X104" s="324"/>
      <c r="Y104" s="324"/>
      <c r="Z104" s="324"/>
      <c r="AA104" s="324"/>
      <c r="AB104" s="324"/>
      <c r="AC104" s="324"/>
      <c r="AD104" s="324"/>
      <c r="AE104" s="324"/>
      <c r="AG104" s="324"/>
      <c r="AH104" s="324"/>
      <c r="AI104" s="324"/>
      <c r="AJ104" s="324"/>
      <c r="AK104" s="324"/>
      <c r="AL104" s="324"/>
      <c r="AM104" s="324"/>
      <c r="AN104" s="324"/>
      <c r="AO104" s="324"/>
      <c r="AP104" s="324"/>
      <c r="AQ104" s="324"/>
      <c r="AR104" s="324"/>
      <c r="AS104" s="324"/>
      <c r="AT104" s="324"/>
      <c r="AU104" s="324"/>
      <c r="AW104" s="324"/>
      <c r="AX104" s="324"/>
      <c r="AY104" s="324"/>
      <c r="AZ104" s="324"/>
      <c r="BA104" s="324"/>
      <c r="BB104" s="324"/>
      <c r="BC104" s="324"/>
      <c r="BD104" s="324"/>
      <c r="BE104" s="324"/>
      <c r="BF104" s="324"/>
      <c r="BG104" s="324"/>
      <c r="BH104" s="324"/>
      <c r="BI104" s="324"/>
      <c r="BJ104" s="324"/>
      <c r="BK104" s="324"/>
    </row>
    <row r="105" spans="3:16384" ht="12">
      <c r="E105" s="324"/>
      <c r="F105" s="324"/>
      <c r="G105" s="324"/>
      <c r="H105" s="324"/>
      <c r="I105" s="324"/>
      <c r="J105" s="324"/>
      <c r="K105" s="324"/>
      <c r="L105" s="324"/>
      <c r="M105" s="324"/>
      <c r="N105" s="324"/>
      <c r="P105" s="324"/>
      <c r="Q105" s="324"/>
      <c r="R105" s="324"/>
      <c r="S105" s="324"/>
      <c r="T105" s="324"/>
      <c r="U105" s="324"/>
      <c r="V105" s="324"/>
      <c r="W105" s="324"/>
      <c r="X105" s="324"/>
      <c r="Y105" s="324"/>
      <c r="Z105" s="324"/>
      <c r="AA105" s="324"/>
      <c r="AB105" s="324"/>
      <c r="AC105" s="324"/>
      <c r="AD105" s="324"/>
      <c r="AE105" s="324"/>
      <c r="AG105" s="324"/>
      <c r="AH105" s="324"/>
      <c r="AI105" s="324"/>
      <c r="AJ105" s="324"/>
      <c r="AK105" s="324"/>
      <c r="AL105" s="324"/>
      <c r="AM105" s="324"/>
      <c r="AN105" s="324"/>
      <c r="AO105" s="324"/>
      <c r="AP105" s="324"/>
      <c r="AQ105" s="324"/>
      <c r="AR105" s="324"/>
      <c r="AS105" s="324"/>
      <c r="AT105" s="324"/>
      <c r="AU105" s="477" t="s">
        <v>399</v>
      </c>
      <c r="AV105" s="476">
        <f>AG79</f>
        <v>4500</v>
      </c>
      <c r="AW105" s="324"/>
      <c r="AX105" s="324"/>
      <c r="AY105" s="324"/>
      <c r="AZ105" s="324"/>
    </row>
    <row r="106" spans="3:16384" ht="12">
      <c r="C106" s="278" t="s">
        <v>309</v>
      </c>
      <c r="E106" s="287"/>
      <c r="F106" s="287"/>
      <c r="G106" s="287"/>
      <c r="H106" s="287"/>
      <c r="I106" s="287"/>
      <c r="J106" s="287"/>
      <c r="K106" s="287"/>
      <c r="L106" s="287"/>
      <c r="M106" s="287"/>
      <c r="N106" s="287"/>
      <c r="P106" s="324"/>
      <c r="Q106" s="324"/>
      <c r="R106" s="324"/>
      <c r="S106" s="324"/>
      <c r="T106" s="324"/>
      <c r="U106" s="324"/>
      <c r="V106" s="324"/>
      <c r="W106" s="324"/>
      <c r="X106" s="324"/>
      <c r="Y106" s="324"/>
      <c r="Z106" s="324"/>
      <c r="AA106" s="324"/>
      <c r="AB106" s="324"/>
      <c r="AC106" s="324"/>
      <c r="AD106" s="324"/>
      <c r="AE106" s="324"/>
      <c r="AG106" s="324"/>
      <c r="AH106" s="324"/>
      <c r="AI106" s="324"/>
      <c r="AJ106" s="324"/>
      <c r="AK106" s="324"/>
      <c r="AL106" s="324"/>
      <c r="AM106" s="324"/>
      <c r="AN106" s="324"/>
      <c r="AO106" s="324"/>
      <c r="AP106" s="324"/>
      <c r="AQ106" s="324"/>
      <c r="AR106" s="324"/>
      <c r="AS106" s="324"/>
      <c r="AT106" s="324"/>
      <c r="AU106" s="477" t="s">
        <v>398</v>
      </c>
      <c r="AV106" s="476">
        <f>SUM(AH108:AU108)</f>
        <v>3150</v>
      </c>
      <c r="AW106" s="324"/>
      <c r="AX106" s="324"/>
      <c r="AY106" s="324"/>
      <c r="AZ106" s="324"/>
    </row>
    <row r="107" spans="3:16384">
      <c r="C107" s="285" t="s">
        <v>277</v>
      </c>
      <c r="E107" s="287">
        <f t="shared" ref="E107:N107" ca="1" si="103">E61</f>
        <v>666.13517820875529</v>
      </c>
      <c r="F107" s="287">
        <f t="shared" ca="1" si="103"/>
        <v>757.25561769852413</v>
      </c>
      <c r="G107" s="287">
        <f t="shared" ca="1" si="103"/>
        <v>855.13572917001068</v>
      </c>
      <c r="H107" s="287">
        <f t="shared" ca="1" si="103"/>
        <v>969.40994929913677</v>
      </c>
      <c r="I107" s="287">
        <f t="shared" ca="1" si="103"/>
        <v>963.39846531623721</v>
      </c>
      <c r="J107" s="287">
        <f t="shared" ca="1" si="103"/>
        <v>947.57537180242741</v>
      </c>
      <c r="K107" s="287">
        <f t="shared" ca="1" si="103"/>
        <v>1031.2275599793784</v>
      </c>
      <c r="L107" s="287">
        <f t="shared" ca="1" si="103"/>
        <v>991.89480139698173</v>
      </c>
      <c r="M107" s="287">
        <f t="shared" ca="1" si="103"/>
        <v>973.93080293676485</v>
      </c>
      <c r="N107" s="287">
        <f t="shared" ca="1" si="103"/>
        <v>925.0655163608518</v>
      </c>
      <c r="P107" s="324"/>
      <c r="Q107" s="287">
        <f>Q61</f>
        <v>-37.818695674868081</v>
      </c>
      <c r="R107" s="287">
        <f>R61</f>
        <v>-6.4895880701457145</v>
      </c>
      <c r="S107" s="287">
        <f>S61</f>
        <v>32.610000704739903</v>
      </c>
      <c r="T107" s="287">
        <f>T61</f>
        <v>84.087166501671106</v>
      </c>
      <c r="U107" s="287">
        <f>U61</f>
        <v>149.25945134930186</v>
      </c>
      <c r="V107" s="287">
        <f t="shared" ref="V107:AC107" si="104">V61</f>
        <v>221.94913012075381</v>
      </c>
      <c r="W107" s="287">
        <f t="shared" si="104"/>
        <v>298.76120244882696</v>
      </c>
      <c r="X107" s="287">
        <f t="shared" si="104"/>
        <v>376.39298466510394</v>
      </c>
      <c r="Y107" s="287">
        <f t="shared" si="104"/>
        <v>455.00731090683479</v>
      </c>
      <c r="Z107" s="287">
        <f t="shared" si="104"/>
        <v>440.91420834735925</v>
      </c>
      <c r="AA107" s="287">
        <f t="shared" si="104"/>
        <v>407.02410011777039</v>
      </c>
      <c r="AB107" s="287">
        <f t="shared" si="104"/>
        <v>401.62011958760229</v>
      </c>
      <c r="AC107" s="287">
        <f t="shared" si="104"/>
        <v>397.14091922845074</v>
      </c>
      <c r="AD107" s="287">
        <f>AD61</f>
        <v>384.81374165718648</v>
      </c>
      <c r="AE107" s="287">
        <f>AE61</f>
        <v>379.68771438487295</v>
      </c>
      <c r="AG107" s="324"/>
      <c r="AH107" s="324"/>
      <c r="AI107" s="324"/>
      <c r="AJ107" s="324"/>
      <c r="AK107" s="324"/>
      <c r="AL107" s="324"/>
      <c r="AM107" s="324"/>
      <c r="AN107" s="324"/>
      <c r="AO107" s="324"/>
      <c r="AP107" s="324"/>
      <c r="AQ107" s="324"/>
      <c r="AR107" s="324"/>
      <c r="AS107" s="324"/>
      <c r="AT107" s="324"/>
      <c r="AU107" s="324"/>
      <c r="AW107" s="287"/>
      <c r="AX107" s="287">
        <f ca="1">AX61</f>
        <v>610.31074241353701</v>
      </c>
      <c r="AY107" s="287">
        <f ca="1">AY61</f>
        <v>749.38635939826543</v>
      </c>
      <c r="AZ107" s="287">
        <f ca="1">AZ61</f>
        <v>956.91123965204429</v>
      </c>
      <c r="BA107" s="287">
        <f ca="1">BA61</f>
        <v>1067.9637110641277</v>
      </c>
      <c r="BB107" s="287">
        <f t="shared" ref="BB107:BK107" ca="1" si="105">BB61</f>
        <v>1177.4670266115565</v>
      </c>
      <c r="BC107" s="287">
        <f t="shared" ca="1" si="105"/>
        <v>1384.2561948152138</v>
      </c>
      <c r="BD107" s="287">
        <f t="shared" ca="1" si="105"/>
        <v>1457.0424562509738</v>
      </c>
      <c r="BE107" s="287">
        <f t="shared" ca="1" si="105"/>
        <v>1541.0852920427178</v>
      </c>
      <c r="BF107" s="287">
        <f t="shared" ca="1" si="105"/>
        <v>1501.6379716540773</v>
      </c>
      <c r="BG107" s="287">
        <f t="shared" ca="1" si="105"/>
        <v>1431.1107228661258</v>
      </c>
      <c r="BH107" s="287">
        <f t="shared" ca="1" si="105"/>
        <v>1298.4035860342651</v>
      </c>
      <c r="BI107" s="287">
        <f t="shared" ca="1" si="105"/>
        <v>1228.2670270542608</v>
      </c>
      <c r="BJ107" s="287">
        <f t="shared" ca="1" si="105"/>
        <v>1061.0685392294183</v>
      </c>
      <c r="BK107" s="287">
        <f t="shared" ca="1" si="105"/>
        <v>999.48648897691066</v>
      </c>
    </row>
    <row r="108" spans="3:16384">
      <c r="C108" s="285" t="s">
        <v>278</v>
      </c>
      <c r="E108" s="287">
        <f t="shared" ref="E108:N108" si="106">-E47</f>
        <v>291.58660479003669</v>
      </c>
      <c r="F108" s="287">
        <f t="shared" si="106"/>
        <v>320.68449769196076</v>
      </c>
      <c r="G108" s="287">
        <f t="shared" si="106"/>
        <v>285.19363075114148</v>
      </c>
      <c r="H108" s="287">
        <f t="shared" si="106"/>
        <v>288.73944302840545</v>
      </c>
      <c r="I108" s="287">
        <f t="shared" si="106"/>
        <v>287.01637550154248</v>
      </c>
      <c r="J108" s="287">
        <f t="shared" si="106"/>
        <v>282.48101307094817</v>
      </c>
      <c r="K108" s="287">
        <f t="shared" si="106"/>
        <v>277.98766321376263</v>
      </c>
      <c r="L108" s="287">
        <f t="shared" si="106"/>
        <v>267.76110932046174</v>
      </c>
      <c r="M108" s="287">
        <f t="shared" si="106"/>
        <v>263.09045297664755</v>
      </c>
      <c r="N108" s="287">
        <f t="shared" si="106"/>
        <v>250.3854329198083</v>
      </c>
      <c r="P108" s="324"/>
      <c r="Q108" s="287">
        <f>-Q47</f>
        <v>17.569416158685865</v>
      </c>
      <c r="R108" s="287">
        <f>-R47</f>
        <v>20.054756485232726</v>
      </c>
      <c r="S108" s="287">
        <f>-S47</f>
        <v>23.740802287004353</v>
      </c>
      <c r="T108" s="287">
        <f>-T47</f>
        <v>27.647197432080642</v>
      </c>
      <c r="U108" s="287">
        <f>-U47</f>
        <v>31.699337318308423</v>
      </c>
      <c r="V108" s="287">
        <f t="shared" ref="V108:AC108" si="107">-V47</f>
        <v>34.659979139092833</v>
      </c>
      <c r="W108" s="287">
        <f t="shared" si="107"/>
        <v>36.908573223136308</v>
      </c>
      <c r="X108" s="287">
        <f t="shared" si="107"/>
        <v>38.471201788757085</v>
      </c>
      <c r="Y108" s="287">
        <f t="shared" si="107"/>
        <v>39.663110021940568</v>
      </c>
      <c r="Z108" s="287">
        <f t="shared" si="107"/>
        <v>33.446207888780954</v>
      </c>
      <c r="AA108" s="287">
        <f t="shared" si="107"/>
        <v>28.607470908186638</v>
      </c>
      <c r="AB108" s="287">
        <f t="shared" si="107"/>
        <v>26.300891266644101</v>
      </c>
      <c r="AC108" s="287">
        <f t="shared" si="107"/>
        <v>24.336584584121987</v>
      </c>
      <c r="AD108" s="287">
        <f>-AD47</f>
        <v>22.138817881856415</v>
      </c>
      <c r="AE108" s="287">
        <f>-AE47</f>
        <v>20.582747210554505</v>
      </c>
      <c r="AG108" s="324"/>
      <c r="AH108" s="323">
        <f>$AG$79/20</f>
        <v>225</v>
      </c>
      <c r="AI108" s="323">
        <f>$AG$79/20</f>
        <v>225</v>
      </c>
      <c r="AJ108" s="323">
        <f>$AG$79/20</f>
        <v>225</v>
      </c>
      <c r="AK108" s="323">
        <f>$AG$79/20</f>
        <v>225</v>
      </c>
      <c r="AL108" s="323">
        <f t="shared" ref="AL108:AU108" si="108">$AG$79/20</f>
        <v>225</v>
      </c>
      <c r="AM108" s="323">
        <f t="shared" si="108"/>
        <v>225</v>
      </c>
      <c r="AN108" s="323">
        <f t="shared" si="108"/>
        <v>225</v>
      </c>
      <c r="AO108" s="323">
        <f t="shared" si="108"/>
        <v>225</v>
      </c>
      <c r="AP108" s="323">
        <f t="shared" si="108"/>
        <v>225</v>
      </c>
      <c r="AQ108" s="323">
        <f t="shared" si="108"/>
        <v>225</v>
      </c>
      <c r="AR108" s="323">
        <f t="shared" si="108"/>
        <v>225</v>
      </c>
      <c r="AS108" s="323">
        <f t="shared" si="108"/>
        <v>225</v>
      </c>
      <c r="AT108" s="323">
        <f t="shared" si="108"/>
        <v>225</v>
      </c>
      <c r="AU108" s="323">
        <f t="shared" si="108"/>
        <v>225</v>
      </c>
      <c r="AW108" s="287"/>
      <c r="AX108" s="323">
        <f t="shared" ref="AX108:BF108" si="109">F108+R108+AH108</f>
        <v>565.73925417719352</v>
      </c>
      <c r="AY108" s="323">
        <f t="shared" si="109"/>
        <v>533.93443303814581</v>
      </c>
      <c r="AZ108" s="323">
        <f t="shared" si="109"/>
        <v>541.38664046048609</v>
      </c>
      <c r="BA108" s="323">
        <f t="shared" si="109"/>
        <v>543.71571281985098</v>
      </c>
      <c r="BB108" s="323">
        <f t="shared" si="109"/>
        <v>542.14099221004108</v>
      </c>
      <c r="BC108" s="323">
        <f t="shared" si="109"/>
        <v>539.89623643689902</v>
      </c>
      <c r="BD108" s="323">
        <f t="shared" si="109"/>
        <v>531.23231110921881</v>
      </c>
      <c r="BE108" s="323">
        <f t="shared" si="109"/>
        <v>527.75356299858811</v>
      </c>
      <c r="BF108" s="323">
        <f t="shared" si="109"/>
        <v>508.83164080858927</v>
      </c>
      <c r="BG108" s="323" t="e">
        <f>#REF!+AA108+AQ108</f>
        <v>#REF!</v>
      </c>
      <c r="BH108" s="323" t="e">
        <f>#REF!+AB108+AR108</f>
        <v>#REF!</v>
      </c>
      <c r="BI108" s="323" t="e">
        <f>#REF!+AC108+AS108</f>
        <v>#REF!</v>
      </c>
      <c r="BJ108" s="323" t="e">
        <f>#REF!+AD108+AT108</f>
        <v>#REF!</v>
      </c>
      <c r="BK108" s="323" t="e">
        <f>#REF!+AE108+AU108</f>
        <v>#REF!</v>
      </c>
    </row>
    <row r="109" spans="3:16384">
      <c r="C109" s="285" t="s">
        <v>312</v>
      </c>
      <c r="E109" s="287">
        <f>'Cintas CF'!N13+'Cintas CF'!N14+'Cintas CF'!N15</f>
        <v>120.998</v>
      </c>
      <c r="F109" s="287">
        <f>'Cintas CF'!O13+'Cintas CF'!O14+'Cintas CF'!O15</f>
        <v>120.998</v>
      </c>
      <c r="G109" s="287">
        <f>'Cintas CF'!P13+'Cintas CF'!P14+'Cintas CF'!P15</f>
        <v>120.998</v>
      </c>
      <c r="H109" s="287">
        <f>'Cintas CF'!Q13+'Cintas CF'!Q14+'Cintas CF'!Q15</f>
        <v>120.998</v>
      </c>
      <c r="I109" s="287">
        <f>'Cintas CF'!R13+'Cintas CF'!R14+'Cintas CF'!R15</f>
        <v>120.998</v>
      </c>
      <c r="J109" s="287">
        <f>'Cintas CF'!S13+'Cintas CF'!S14+'Cintas CF'!S15</f>
        <v>120.998</v>
      </c>
      <c r="K109" s="287">
        <f>'Cintas CF'!T13+'Cintas CF'!T14+'Cintas CF'!T15</f>
        <v>120.998</v>
      </c>
      <c r="L109" s="287">
        <f>'Cintas CF'!U13+'Cintas CF'!U14+'Cintas CF'!U15</f>
        <v>120.998</v>
      </c>
      <c r="M109" s="287">
        <f>'Cintas CF'!V13+'Cintas CF'!V14+'Cintas CF'!V15</f>
        <v>120.998</v>
      </c>
      <c r="N109" s="287">
        <f>'Cintas CF'!W13+'Cintas CF'!W14+'Cintas CF'!W15</f>
        <v>120.998</v>
      </c>
      <c r="P109" s="324"/>
      <c r="Q109" s="287">
        <v>0</v>
      </c>
      <c r="R109" s="287">
        <f t="shared" ref="R109:AE109" si="110">Q109</f>
        <v>0</v>
      </c>
      <c r="S109" s="287">
        <f t="shared" si="110"/>
        <v>0</v>
      </c>
      <c r="T109" s="287">
        <f t="shared" si="110"/>
        <v>0</v>
      </c>
      <c r="U109" s="287">
        <f t="shared" si="110"/>
        <v>0</v>
      </c>
      <c r="V109" s="287">
        <f t="shared" si="110"/>
        <v>0</v>
      </c>
      <c r="W109" s="287">
        <f t="shared" si="110"/>
        <v>0</v>
      </c>
      <c r="X109" s="287">
        <f t="shared" si="110"/>
        <v>0</v>
      </c>
      <c r="Y109" s="287">
        <f t="shared" si="110"/>
        <v>0</v>
      </c>
      <c r="Z109" s="287">
        <f t="shared" si="110"/>
        <v>0</v>
      </c>
      <c r="AA109" s="287">
        <f t="shared" si="110"/>
        <v>0</v>
      </c>
      <c r="AB109" s="287">
        <f t="shared" si="110"/>
        <v>0</v>
      </c>
      <c r="AC109" s="287">
        <f t="shared" si="110"/>
        <v>0</v>
      </c>
      <c r="AD109" s="287">
        <f t="shared" si="110"/>
        <v>0</v>
      </c>
      <c r="AE109" s="287">
        <f t="shared" si="110"/>
        <v>0</v>
      </c>
      <c r="AG109" s="324"/>
      <c r="AH109" s="324"/>
      <c r="AI109" s="324"/>
      <c r="AJ109" s="324"/>
      <c r="AK109" s="324"/>
      <c r="AL109" s="324"/>
      <c r="AM109" s="324"/>
      <c r="AN109" s="324"/>
      <c r="AO109" s="324"/>
      <c r="AP109" s="324"/>
      <c r="AQ109" s="324"/>
      <c r="AR109" s="324"/>
      <c r="AS109" s="324"/>
      <c r="AT109" s="324"/>
      <c r="AU109" s="324"/>
      <c r="AW109" s="287"/>
      <c r="AX109" s="323">
        <f t="shared" ref="AX109:BF110" si="111">F109+R109</f>
        <v>120.998</v>
      </c>
      <c r="AY109" s="323">
        <f t="shared" si="111"/>
        <v>120.998</v>
      </c>
      <c r="AZ109" s="323">
        <f t="shared" si="111"/>
        <v>120.998</v>
      </c>
      <c r="BA109" s="323">
        <f t="shared" si="111"/>
        <v>120.998</v>
      </c>
      <c r="BB109" s="323">
        <f t="shared" si="111"/>
        <v>120.998</v>
      </c>
      <c r="BC109" s="323">
        <f t="shared" si="111"/>
        <v>120.998</v>
      </c>
      <c r="BD109" s="323">
        <f t="shared" si="111"/>
        <v>120.998</v>
      </c>
      <c r="BE109" s="323">
        <f t="shared" si="111"/>
        <v>120.998</v>
      </c>
      <c r="BF109" s="323">
        <f t="shared" si="111"/>
        <v>120.998</v>
      </c>
      <c r="BG109" s="323" t="e">
        <f>#REF!+AA109</f>
        <v>#REF!</v>
      </c>
      <c r="BH109" s="323" t="e">
        <f>#REF!+AB109</f>
        <v>#REF!</v>
      </c>
      <c r="BI109" s="323" t="e">
        <f>#REF!+AC109</f>
        <v>#REF!</v>
      </c>
      <c r="BJ109" s="323" t="e">
        <f>#REF!+AD109</f>
        <v>#REF!</v>
      </c>
      <c r="BK109" s="323" t="e">
        <f>#REF!+AE109</f>
        <v>#REF!</v>
      </c>
    </row>
    <row r="110" spans="3:16384">
      <c r="C110" s="285" t="s">
        <v>279</v>
      </c>
      <c r="E110" s="346">
        <f>SUM('Cintas CF'!N17:N22)</f>
        <v>-9.0176094730076706</v>
      </c>
      <c r="F110" s="346">
        <f>SUM('Cintas CF'!O17:O22)</f>
        <v>-12.097396935805605</v>
      </c>
      <c r="G110" s="346">
        <f>SUM('Cintas CF'!P17:P22)</f>
        <v>14.75526445939191</v>
      </c>
      <c r="H110" s="346">
        <f>SUM('Cintas CF'!Q17:Q22)</f>
        <v>-1.4741651130030569</v>
      </c>
      <c r="I110" s="346">
        <f>SUM('Cintas CF'!R17:R22)</f>
        <v>0.71636224278904237</v>
      </c>
      <c r="J110" s="346">
        <f>SUM('Cintas CF'!S17:S22)</f>
        <v>1.8855688195556901</v>
      </c>
      <c r="K110" s="346">
        <f>SUM('Cintas CF'!T17:T22)</f>
        <v>1.8681021672956035</v>
      </c>
      <c r="L110" s="346">
        <f>SUM('Cintas CF'!U17:U22)</f>
        <v>4.2516714921474019</v>
      </c>
      <c r="M110" s="346">
        <f>SUM('Cintas CF'!V17:V22)</f>
        <v>1.9418170220195812</v>
      </c>
      <c r="N110" s="346">
        <f>SUM('Cintas CF'!W17:W22)</f>
        <v>5.2820893671924054</v>
      </c>
      <c r="P110" s="324"/>
      <c r="Q110" s="346">
        <f t="shared" ref="Q110:AE110" si="112">(P75+P76+P77-P85-P86-P88)-(Q75+Q76+Q77-Q85-Q86-Q88)</f>
        <v>-6.3713988391136667</v>
      </c>
      <c r="R110" s="346">
        <f t="shared" si="112"/>
        <v>-8.057240166196749</v>
      </c>
      <c r="S110" s="346">
        <f t="shared" si="112"/>
        <v>-11.949814667731857</v>
      </c>
      <c r="T110" s="346">
        <f t="shared" si="112"/>
        <v>-12.664166565741766</v>
      </c>
      <c r="U110" s="346">
        <f t="shared" si="112"/>
        <v>-13.136657342910055</v>
      </c>
      <c r="V110" s="346">
        <f t="shared" si="112"/>
        <v>-9.5981230181419619</v>
      </c>
      <c r="W110" s="346">
        <f t="shared" si="112"/>
        <v>-7.2897310593273232</v>
      </c>
      <c r="X110" s="346">
        <f t="shared" si="112"/>
        <v>-5.0658952052893937</v>
      </c>
      <c r="Y110" s="346">
        <f t="shared" si="112"/>
        <v>-3.8640546681868386</v>
      </c>
      <c r="Z110" s="346">
        <f t="shared" si="112"/>
        <v>20.154613451351395</v>
      </c>
      <c r="AA110" s="346">
        <f t="shared" si="112"/>
        <v>15.686731324991015</v>
      </c>
      <c r="AB110" s="346">
        <f t="shared" si="112"/>
        <v>7.477714796584678</v>
      </c>
      <c r="AC110" s="346">
        <f t="shared" si="112"/>
        <v>6.3680979751919722</v>
      </c>
      <c r="AD110" s="346">
        <f t="shared" si="112"/>
        <v>7.1249534561840449</v>
      </c>
      <c r="AE110" s="346">
        <f t="shared" si="112"/>
        <v>5.0446351271635876</v>
      </c>
      <c r="AG110" s="324"/>
      <c r="AH110" s="324"/>
      <c r="AI110" s="324"/>
      <c r="AJ110" s="324"/>
      <c r="AK110" s="324"/>
      <c r="AL110" s="324"/>
      <c r="AM110" s="324"/>
      <c r="AN110" s="324"/>
      <c r="AO110" s="324"/>
      <c r="AP110" s="324"/>
      <c r="AQ110" s="324"/>
      <c r="AR110" s="324"/>
      <c r="AS110" s="324"/>
      <c r="AT110" s="324"/>
      <c r="AU110" s="324"/>
      <c r="AW110" s="287"/>
      <c r="AX110" s="346">
        <f t="shared" si="111"/>
        <v>-20.154637102002354</v>
      </c>
      <c r="AY110" s="346">
        <f t="shared" si="111"/>
        <v>2.8054497916600525</v>
      </c>
      <c r="AZ110" s="346">
        <f t="shared" si="111"/>
        <v>-14.138331678744823</v>
      </c>
      <c r="BA110" s="346">
        <f t="shared" si="111"/>
        <v>-12.420295100121013</v>
      </c>
      <c r="BB110" s="346">
        <f t="shared" si="111"/>
        <v>-7.7125541985862718</v>
      </c>
      <c r="BC110" s="346">
        <f t="shared" si="111"/>
        <v>-5.4216288920317197</v>
      </c>
      <c r="BD110" s="346">
        <f t="shared" si="111"/>
        <v>-0.81422371314199182</v>
      </c>
      <c r="BE110" s="346">
        <f t="shared" si="111"/>
        <v>-1.9222376461672575</v>
      </c>
      <c r="BF110" s="346">
        <f t="shared" si="111"/>
        <v>25.4367028185438</v>
      </c>
      <c r="BG110" s="346" t="e">
        <f>#REF!+AA110</f>
        <v>#REF!</v>
      </c>
      <c r="BH110" s="346" t="e">
        <f>#REF!+AB110</f>
        <v>#REF!</v>
      </c>
      <c r="BI110" s="346" t="e">
        <f>#REF!+AC110</f>
        <v>#REF!</v>
      </c>
      <c r="BJ110" s="346" t="e">
        <f>#REF!+AD110</f>
        <v>#REF!</v>
      </c>
      <c r="BK110" s="346" t="e">
        <f>#REF!+AE110</f>
        <v>#REF!</v>
      </c>
    </row>
    <row r="111" spans="3:16384" ht="12">
      <c r="C111" s="317" t="s">
        <v>280</v>
      </c>
      <c r="D111" s="347"/>
      <c r="E111" s="326">
        <f t="shared" ref="E111:N111" ca="1" si="113">SUM(E107:E110)</f>
        <v>1069.7021735257842</v>
      </c>
      <c r="F111" s="326">
        <f t="shared" ca="1" si="113"/>
        <v>1186.8407184546793</v>
      </c>
      <c r="G111" s="326">
        <f t="shared" ca="1" si="113"/>
        <v>1276.0826243805441</v>
      </c>
      <c r="H111" s="326">
        <f t="shared" ca="1" si="113"/>
        <v>1377.6732272145393</v>
      </c>
      <c r="I111" s="326">
        <f t="shared" ca="1" si="113"/>
        <v>1372.1292030605689</v>
      </c>
      <c r="J111" s="326">
        <f t="shared" ca="1" si="113"/>
        <v>1352.9399536929311</v>
      </c>
      <c r="K111" s="326">
        <f t="shared" ca="1" si="113"/>
        <v>1432.0813253604365</v>
      </c>
      <c r="L111" s="326">
        <f t="shared" ca="1" si="113"/>
        <v>1384.9055822095909</v>
      </c>
      <c r="M111" s="326">
        <f t="shared" ca="1" si="113"/>
        <v>1359.9610729354322</v>
      </c>
      <c r="N111" s="326">
        <f t="shared" ca="1" si="113"/>
        <v>1301.7310386478525</v>
      </c>
      <c r="O111" s="326"/>
      <c r="P111" s="348"/>
      <c r="Q111" s="326">
        <f>SUM(Q107:Q110)</f>
        <v>-26.620678355295883</v>
      </c>
      <c r="R111" s="326">
        <f>SUM(R107:R110)</f>
        <v>5.5079282488902628</v>
      </c>
      <c r="S111" s="326">
        <f>SUM(S107:S110)</f>
        <v>44.400988324012403</v>
      </c>
      <c r="T111" s="326">
        <f>SUM(T107:T110)</f>
        <v>99.070197368009985</v>
      </c>
      <c r="U111" s="326">
        <f>SUM(U107:U110)</f>
        <v>167.82213132470025</v>
      </c>
      <c r="V111" s="326">
        <f t="shared" ref="V111:AC111" si="114">SUM(V107:V110)</f>
        <v>247.0109862417047</v>
      </c>
      <c r="W111" s="326">
        <f t="shared" si="114"/>
        <v>328.38004461263597</v>
      </c>
      <c r="X111" s="326">
        <f t="shared" si="114"/>
        <v>409.79829124857162</v>
      </c>
      <c r="Y111" s="326">
        <f t="shared" si="114"/>
        <v>490.8063662605885</v>
      </c>
      <c r="Z111" s="326">
        <f t="shared" si="114"/>
        <v>494.51502968749162</v>
      </c>
      <c r="AA111" s="326">
        <f t="shared" si="114"/>
        <v>451.31830235094804</v>
      </c>
      <c r="AB111" s="326">
        <f t="shared" si="114"/>
        <v>435.39872565083107</v>
      </c>
      <c r="AC111" s="326">
        <f t="shared" si="114"/>
        <v>427.84560178776468</v>
      </c>
      <c r="AD111" s="326">
        <f>SUM(AD107:AD110)</f>
        <v>414.07751299522693</v>
      </c>
      <c r="AE111" s="326">
        <f>SUM(AE107:AE110)</f>
        <v>405.31509672259102</v>
      </c>
      <c r="AF111" s="326"/>
      <c r="AG111" s="348"/>
      <c r="AH111" s="348"/>
      <c r="AI111" s="348"/>
      <c r="AJ111" s="348"/>
      <c r="AK111" s="348"/>
      <c r="AL111" s="348"/>
      <c r="AM111" s="348"/>
      <c r="AN111" s="348"/>
      <c r="AO111" s="348"/>
      <c r="AP111" s="348"/>
      <c r="AQ111" s="348"/>
      <c r="AR111" s="348"/>
      <c r="AS111" s="348"/>
      <c r="AT111" s="348"/>
      <c r="AU111" s="348"/>
      <c r="AV111" s="326"/>
      <c r="AW111" s="326"/>
      <c r="AX111" s="326">
        <f ca="1">SUM(AX107:AX110)</f>
        <v>1276.8933594887283</v>
      </c>
      <c r="AY111" s="326">
        <f ca="1">SUM(AY107:AY110)</f>
        <v>1407.1242422280714</v>
      </c>
      <c r="AZ111" s="326">
        <f ca="1">SUM(AZ107:AZ110)</f>
        <v>1605.1575484337857</v>
      </c>
      <c r="BA111" s="326">
        <f ca="1">SUM(BA107:BA110)</f>
        <v>1720.2571287838578</v>
      </c>
      <c r="BB111" s="326">
        <f t="shared" ref="BB111:BK111" ca="1" si="115">SUM(BB107:BB110)</f>
        <v>1832.8934646230114</v>
      </c>
      <c r="BC111" s="326">
        <f t="shared" ca="1" si="115"/>
        <v>2039.7288023600811</v>
      </c>
      <c r="BD111" s="326">
        <f t="shared" ca="1" si="115"/>
        <v>2108.4585436470506</v>
      </c>
      <c r="BE111" s="326">
        <f t="shared" ca="1" si="115"/>
        <v>2187.914617395139</v>
      </c>
      <c r="BF111" s="326">
        <f t="shared" ca="1" si="115"/>
        <v>2156.9043152812105</v>
      </c>
      <c r="BG111" s="326">
        <f t="shared" ca="1" si="115"/>
        <v>2062.9370590198628</v>
      </c>
      <c r="BH111" s="326">
        <f t="shared" ca="1" si="115"/>
        <v>1893.0036518684835</v>
      </c>
      <c r="BI111" s="326">
        <f t="shared" ca="1" si="115"/>
        <v>1793.4958906720096</v>
      </c>
      <c r="BJ111" s="326">
        <f t="shared" ca="1" si="115"/>
        <v>1592.8862862111887</v>
      </c>
      <c r="BK111" s="326">
        <f t="shared" ca="1" si="115"/>
        <v>1500.9661656275136</v>
      </c>
    </row>
    <row r="112" spans="3:16384">
      <c r="E112" s="287"/>
      <c r="F112" s="287"/>
      <c r="G112" s="287"/>
      <c r="H112" s="287"/>
      <c r="I112" s="287"/>
      <c r="J112" s="287"/>
      <c r="K112" s="287"/>
      <c r="L112" s="287"/>
      <c r="M112" s="287"/>
      <c r="N112" s="287"/>
      <c r="P112" s="324"/>
      <c r="Q112" s="324"/>
      <c r="R112" s="324"/>
      <c r="S112" s="324"/>
      <c r="T112" s="324"/>
      <c r="U112" s="324"/>
      <c r="V112" s="324"/>
      <c r="W112" s="324"/>
      <c r="X112" s="324"/>
      <c r="Y112" s="324"/>
      <c r="Z112" s="324"/>
      <c r="AA112" s="324"/>
      <c r="AB112" s="324"/>
      <c r="AC112" s="324"/>
      <c r="AD112" s="324"/>
      <c r="AE112" s="324"/>
      <c r="AG112" s="324"/>
      <c r="AH112" s="324"/>
      <c r="AI112" s="324"/>
      <c r="AJ112" s="324"/>
      <c r="AK112" s="324"/>
      <c r="AL112" s="324"/>
      <c r="AM112" s="324"/>
      <c r="AN112" s="324"/>
      <c r="AO112" s="324"/>
      <c r="AP112" s="324"/>
      <c r="AQ112" s="324"/>
      <c r="AR112" s="324"/>
      <c r="AS112" s="324"/>
      <c r="AT112" s="324"/>
      <c r="AU112" s="324"/>
      <c r="AW112" s="287"/>
      <c r="AX112" s="287"/>
      <c r="AY112" s="287"/>
      <c r="AZ112" s="287"/>
      <c r="BA112" s="287"/>
      <c r="BB112" s="287"/>
      <c r="BC112" s="287"/>
      <c r="BD112" s="287"/>
      <c r="BE112" s="287"/>
      <c r="BF112" s="287"/>
      <c r="BG112" s="287"/>
      <c r="BH112" s="287"/>
      <c r="BI112" s="287"/>
      <c r="BJ112" s="287"/>
      <c r="BK112" s="287"/>
    </row>
    <row r="113" spans="2:16384" ht="12">
      <c r="C113" s="278" t="s">
        <v>310</v>
      </c>
      <c r="E113" s="287"/>
      <c r="F113" s="287"/>
      <c r="G113" s="287"/>
      <c r="H113" s="287"/>
      <c r="I113" s="287"/>
      <c r="J113" s="287"/>
      <c r="K113" s="287"/>
      <c r="L113" s="287"/>
      <c r="M113" s="287"/>
      <c r="N113" s="287"/>
      <c r="P113" s="324"/>
      <c r="Q113" s="324"/>
      <c r="R113" s="324"/>
      <c r="S113" s="324"/>
      <c r="T113" s="324"/>
      <c r="U113" s="324"/>
      <c r="V113" s="324"/>
      <c r="W113" s="324"/>
      <c r="X113" s="324"/>
      <c r="Y113" s="324"/>
      <c r="Z113" s="324"/>
      <c r="AA113" s="324"/>
      <c r="AB113" s="324"/>
      <c r="AC113" s="324"/>
      <c r="AD113" s="324"/>
      <c r="AE113" s="324"/>
      <c r="AG113" s="324"/>
      <c r="AH113" s="324"/>
      <c r="AI113" s="324"/>
      <c r="AJ113" s="324"/>
      <c r="AK113" s="324"/>
      <c r="AL113" s="324"/>
      <c r="AM113" s="324"/>
      <c r="AN113" s="324"/>
      <c r="AO113" s="324"/>
      <c r="AP113" s="324"/>
      <c r="AQ113" s="324"/>
      <c r="AR113" s="324"/>
      <c r="AS113" s="324"/>
      <c r="AT113" s="324"/>
      <c r="AU113" s="324"/>
      <c r="AW113" s="287"/>
      <c r="AX113" s="287"/>
      <c r="AY113" s="287"/>
      <c r="AZ113" s="287"/>
      <c r="BA113" s="287"/>
      <c r="BB113" s="287"/>
      <c r="BC113" s="287"/>
      <c r="BD113" s="287"/>
      <c r="BE113" s="287"/>
      <c r="BF113" s="287"/>
      <c r="BG113" s="287"/>
      <c r="BH113" s="287"/>
      <c r="BI113" s="287"/>
      <c r="BJ113" s="287"/>
      <c r="BK113" s="287"/>
    </row>
    <row r="114" spans="2:16384">
      <c r="C114" s="285" t="s">
        <v>134</v>
      </c>
      <c r="E114" s="370">
        <f>'Cintas CF'!N25</f>
        <v>-106.33894146076673</v>
      </c>
      <c r="F114" s="370">
        <f>'Cintas CF'!O25</f>
        <v>-116.95067423277608</v>
      </c>
      <c r="G114" s="370">
        <f>'Cintas CF'!P25</f>
        <v>-104.00748287894403</v>
      </c>
      <c r="H114" s="370">
        <f>'Cintas CF'!Q25</f>
        <v>-105.3006078647586</v>
      </c>
      <c r="I114" s="370">
        <f>'Cintas CF'!R25</f>
        <v>-104.6722210532178</v>
      </c>
      <c r="J114" s="370">
        <f>'Cintas CF'!S25</f>
        <v>-103.01821626668924</v>
      </c>
      <c r="K114" s="370">
        <f>'Cintas CF'!T25</f>
        <v>-101.37953307762415</v>
      </c>
      <c r="L114" s="370">
        <f>'Cintas CF'!U25</f>
        <v>-97.6500033326341</v>
      </c>
      <c r="M114" s="370">
        <f>'Cintas CF'!V25</f>
        <v>-95.946658105627336</v>
      </c>
      <c r="N114" s="370">
        <f>'Cintas CF'!W25</f>
        <v>-91.313254643712682</v>
      </c>
      <c r="P114" s="324"/>
      <c r="Q114" s="370">
        <v>0</v>
      </c>
      <c r="R114" s="370">
        <v>0</v>
      </c>
      <c r="S114" s="370">
        <v>0</v>
      </c>
      <c r="T114" s="370">
        <v>0</v>
      </c>
      <c r="U114" s="370">
        <v>0</v>
      </c>
      <c r="V114" s="370">
        <v>0</v>
      </c>
      <c r="W114" s="370">
        <v>0</v>
      </c>
      <c r="X114" s="370">
        <v>0</v>
      </c>
      <c r="Y114" s="370">
        <v>0</v>
      </c>
      <c r="Z114" s="370">
        <v>0</v>
      </c>
      <c r="AA114" s="370">
        <v>0</v>
      </c>
      <c r="AB114" s="370">
        <v>0</v>
      </c>
      <c r="AC114" s="370">
        <v>0</v>
      </c>
      <c r="AD114" s="370">
        <v>0</v>
      </c>
      <c r="AE114" s="370">
        <v>0</v>
      </c>
      <c r="AG114" s="324"/>
      <c r="AH114" s="324"/>
      <c r="AI114" s="324"/>
      <c r="AJ114" s="324"/>
      <c r="AK114" s="324"/>
      <c r="AL114" s="324"/>
      <c r="AM114" s="324"/>
      <c r="AN114" s="324"/>
      <c r="AO114" s="324"/>
      <c r="AP114" s="324"/>
      <c r="AQ114" s="324"/>
      <c r="AR114" s="324"/>
      <c r="AS114" s="324"/>
      <c r="AT114" s="324"/>
      <c r="AU114" s="324"/>
      <c r="AW114" s="287"/>
      <c r="AX114" s="323">
        <f t="shared" ref="AX114:BF115" si="116">F114+R114</f>
        <v>-116.95067423277608</v>
      </c>
      <c r="AY114" s="323">
        <f t="shared" si="116"/>
        <v>-104.00748287894403</v>
      </c>
      <c r="AZ114" s="323">
        <f t="shared" si="116"/>
        <v>-105.3006078647586</v>
      </c>
      <c r="BA114" s="323">
        <f t="shared" si="116"/>
        <v>-104.6722210532178</v>
      </c>
      <c r="BB114" s="323">
        <f t="shared" si="116"/>
        <v>-103.01821626668924</v>
      </c>
      <c r="BC114" s="323">
        <f t="shared" si="116"/>
        <v>-101.37953307762415</v>
      </c>
      <c r="BD114" s="323">
        <f t="shared" si="116"/>
        <v>-97.6500033326341</v>
      </c>
      <c r="BE114" s="323">
        <f t="shared" si="116"/>
        <v>-95.946658105627336</v>
      </c>
      <c r="BF114" s="323">
        <f t="shared" si="116"/>
        <v>-91.313254643712682</v>
      </c>
      <c r="BG114" s="323" t="e">
        <f>#REF!+AA114</f>
        <v>#REF!</v>
      </c>
      <c r="BH114" s="323" t="e">
        <f>#REF!+AB114</f>
        <v>#REF!</v>
      </c>
      <c r="BI114" s="323" t="e">
        <f>#REF!+AC114</f>
        <v>#REF!</v>
      </c>
      <c r="BJ114" s="323" t="e">
        <f>#REF!+AD114</f>
        <v>#REF!</v>
      </c>
      <c r="BK114" s="323" t="e">
        <f>#REF!+AE114</f>
        <v>#REF!</v>
      </c>
    </row>
    <row r="115" spans="2:16384" ht="12">
      <c r="B115" s="278"/>
      <c r="C115" s="285" t="s">
        <v>281</v>
      </c>
      <c r="E115" s="370">
        <f>'Cintas CF'!N26</f>
        <v>-15.028506201132179</v>
      </c>
      <c r="F115" s="370">
        <f>'Cintas CF'!O26</f>
        <v>-16.528224832690487</v>
      </c>
      <c r="G115" s="370">
        <f>'Cintas CF'!P26</f>
        <v>-14.699009412154526</v>
      </c>
      <c r="H115" s="370">
        <f>'Cintas CF'!Q26</f>
        <v>-14.88176218927638</v>
      </c>
      <c r="I115" s="370">
        <f>'Cintas CF'!R26</f>
        <v>-14.792954505428643</v>
      </c>
      <c r="J115" s="370">
        <f>'Cintas CF'!S26</f>
        <v>-14.55919986343592</v>
      </c>
      <c r="K115" s="370">
        <f>'Cintas CF'!T26</f>
        <v>-14.327610568580639</v>
      </c>
      <c r="L115" s="370">
        <f>'Cintas CF'!U26</f>
        <v>-13.800529330701579</v>
      </c>
      <c r="M115" s="370">
        <f>'Cintas CF'!V26</f>
        <v>-13.559801578900659</v>
      </c>
      <c r="N115" s="370">
        <f>'Cintas CF'!W26</f>
        <v>-12.90497906794476</v>
      </c>
      <c r="P115" s="324"/>
      <c r="Q115" s="370">
        <f>'Vestis Corporation PNL'!W70*-1</f>
        <v>-32.610630314191688</v>
      </c>
      <c r="R115" s="370">
        <f>'Vestis Corporation PNL'!X70*-1</f>
        <v>-37.223675725715154</v>
      </c>
      <c r="S115" s="370">
        <f>'Vestis Corporation PNL'!Y70*-1</f>
        <v>-44.065353097181308</v>
      </c>
      <c r="T115" s="370">
        <f>'Vestis Corporation PNL'!Z70*-1</f>
        <v>-51.316021348570963</v>
      </c>
      <c r="U115" s="370">
        <f>'Vestis Corporation PNL'!AA70*-1</f>
        <v>-58.837206720791599</v>
      </c>
      <c r="V115" s="370">
        <f>'Vestis Corporation PNL'!AB70*-1</f>
        <v>-64.332460236236656</v>
      </c>
      <c r="W115" s="370">
        <f>'Vestis Corporation PNL'!AC70*-1</f>
        <v>-68.506080448719857</v>
      </c>
      <c r="X115" s="370">
        <f>'Vestis Corporation PNL'!AD70*-1</f>
        <v>-71.406478618562417</v>
      </c>
      <c r="Y115" s="370">
        <f>'Vestis Corporation PNL'!AE70*-1</f>
        <v>-73.618781999034852</v>
      </c>
      <c r="Z115" s="370">
        <f>'Vestis Corporation PNL'!AF70*-1</f>
        <v>-62.079576863652498</v>
      </c>
      <c r="AA115" s="370">
        <f>'Vestis Corporation PNL'!AG70*-1</f>
        <v>-53.098386968861377</v>
      </c>
      <c r="AB115" s="370">
        <f>'Vestis Corporation PNL'!AH70*-1</f>
        <v>-48.817139641049735</v>
      </c>
      <c r="AC115" s="370">
        <f>'Vestis Corporation PNL'!AI70*-1</f>
        <v>-45.171185872929975</v>
      </c>
      <c r="AD115" s="370">
        <f>'Vestis Corporation PNL'!AJ70*-1</f>
        <v>-41.091906470751852</v>
      </c>
      <c r="AE115" s="370">
        <f>'Vestis Corporation PNL'!AK70*-1</f>
        <v>-38.203680422358325</v>
      </c>
      <c r="AG115" s="324"/>
      <c r="AH115" s="324"/>
      <c r="AI115" s="324"/>
      <c r="AJ115" s="324"/>
      <c r="AK115" s="324"/>
      <c r="AL115" s="324"/>
      <c r="AM115" s="324"/>
      <c r="AN115" s="324"/>
      <c r="AO115" s="324"/>
      <c r="AP115" s="324"/>
      <c r="AQ115" s="324"/>
      <c r="AR115" s="324"/>
      <c r="AS115" s="324"/>
      <c r="AT115" s="324"/>
      <c r="AU115" s="324"/>
      <c r="AW115" s="287"/>
      <c r="AX115" s="323">
        <f t="shared" si="116"/>
        <v>-53.751900558405637</v>
      </c>
      <c r="AY115" s="323">
        <f t="shared" si="116"/>
        <v>-58.764362509335832</v>
      </c>
      <c r="AZ115" s="323">
        <f t="shared" si="116"/>
        <v>-66.197783537847343</v>
      </c>
      <c r="BA115" s="323">
        <f t="shared" si="116"/>
        <v>-73.630161226220238</v>
      </c>
      <c r="BB115" s="323">
        <f t="shared" si="116"/>
        <v>-78.891660099672578</v>
      </c>
      <c r="BC115" s="323">
        <f t="shared" si="116"/>
        <v>-82.833691017300495</v>
      </c>
      <c r="BD115" s="323">
        <f t="shared" si="116"/>
        <v>-85.207007949263996</v>
      </c>
      <c r="BE115" s="323">
        <f t="shared" si="116"/>
        <v>-87.178583577935512</v>
      </c>
      <c r="BF115" s="323">
        <f t="shared" si="116"/>
        <v>-74.984555931597257</v>
      </c>
      <c r="BG115" s="323" t="e">
        <f>#REF!+AA115</f>
        <v>#REF!</v>
      </c>
      <c r="BH115" s="323" t="e">
        <f>#REF!+AB115</f>
        <v>#REF!</v>
      </c>
      <c r="BI115" s="323" t="e">
        <f>#REF!+AC115</f>
        <v>#REF!</v>
      </c>
      <c r="BJ115" s="323" t="e">
        <f>#REF!+AD115</f>
        <v>#REF!</v>
      </c>
      <c r="BK115" s="323" t="e">
        <f>#REF!+AE115</f>
        <v>#REF!</v>
      </c>
    </row>
    <row r="116" spans="2:16384" s="278" customFormat="1" ht="12">
      <c r="B116" s="276"/>
      <c r="C116" s="317" t="s">
        <v>282</v>
      </c>
      <c r="D116" s="347"/>
      <c r="E116" s="326">
        <f t="shared" ref="E116:N116" si="117">SUM(E114:E115)</f>
        <v>-121.36744766189891</v>
      </c>
      <c r="F116" s="326">
        <f t="shared" si="117"/>
        <v>-133.47889906546658</v>
      </c>
      <c r="G116" s="326">
        <f t="shared" si="117"/>
        <v>-118.70649229109856</v>
      </c>
      <c r="H116" s="326">
        <f t="shared" si="117"/>
        <v>-120.18237005403498</v>
      </c>
      <c r="I116" s="326">
        <f t="shared" si="117"/>
        <v>-119.46517555864644</v>
      </c>
      <c r="J116" s="326">
        <f t="shared" si="117"/>
        <v>-117.57741613012516</v>
      </c>
      <c r="K116" s="326">
        <f t="shared" si="117"/>
        <v>-115.70714364620478</v>
      </c>
      <c r="L116" s="326">
        <f t="shared" si="117"/>
        <v>-111.45053266333568</v>
      </c>
      <c r="M116" s="326">
        <f t="shared" si="117"/>
        <v>-109.506459684528</v>
      </c>
      <c r="N116" s="326">
        <f t="shared" si="117"/>
        <v>-104.21823371165745</v>
      </c>
      <c r="O116" s="326"/>
      <c r="P116" s="348"/>
      <c r="Q116" s="326">
        <f>SUM(Q114:Q115)</f>
        <v>-32.610630314191688</v>
      </c>
      <c r="R116" s="326">
        <f>SUM(R114:R115)</f>
        <v>-37.223675725715154</v>
      </c>
      <c r="S116" s="326">
        <f>SUM(S114:S115)</f>
        <v>-44.065353097181308</v>
      </c>
      <c r="T116" s="326">
        <f>SUM(T114:T115)</f>
        <v>-51.316021348570963</v>
      </c>
      <c r="U116" s="326">
        <f>SUM(U114:U115)</f>
        <v>-58.837206720791599</v>
      </c>
      <c r="V116" s="326">
        <f t="shared" ref="V116:AD116" si="118">SUM(V114:V115)</f>
        <v>-64.332460236236656</v>
      </c>
      <c r="W116" s="326">
        <f t="shared" si="118"/>
        <v>-68.506080448719857</v>
      </c>
      <c r="X116" s="326">
        <f t="shared" si="118"/>
        <v>-71.406478618562417</v>
      </c>
      <c r="Y116" s="326">
        <f t="shared" si="118"/>
        <v>-73.618781999034852</v>
      </c>
      <c r="Z116" s="326">
        <f t="shared" si="118"/>
        <v>-62.079576863652498</v>
      </c>
      <c r="AA116" s="326">
        <f t="shared" si="118"/>
        <v>-53.098386968861377</v>
      </c>
      <c r="AB116" s="326">
        <f t="shared" si="118"/>
        <v>-48.817139641049735</v>
      </c>
      <c r="AC116" s="326">
        <f t="shared" si="118"/>
        <v>-45.171185872929975</v>
      </c>
      <c r="AD116" s="326">
        <f t="shared" si="118"/>
        <v>-41.091906470751852</v>
      </c>
      <c r="AE116" s="326">
        <f>SUM(AE114:AE115)</f>
        <v>-38.203680422358325</v>
      </c>
      <c r="AF116" s="326"/>
      <c r="AG116" s="348"/>
      <c r="AH116" s="348"/>
      <c r="AI116" s="348"/>
      <c r="AJ116" s="348"/>
      <c r="AK116" s="348"/>
      <c r="AL116" s="348"/>
      <c r="AM116" s="348"/>
      <c r="AN116" s="348"/>
      <c r="AO116" s="348"/>
      <c r="AP116" s="348"/>
      <c r="AQ116" s="348"/>
      <c r="AR116" s="348"/>
      <c r="AS116" s="348"/>
      <c r="AT116" s="348"/>
      <c r="AU116" s="348"/>
      <c r="AV116" s="326"/>
      <c r="AW116" s="326"/>
      <c r="AX116" s="326">
        <f>SUM(AX114:AX115)</f>
        <v>-170.70257479118172</v>
      </c>
      <c r="AY116" s="326">
        <f>SUM(AY114:AY115)</f>
        <v>-162.77184538827987</v>
      </c>
      <c r="AZ116" s="326">
        <f>SUM(AZ114:AZ115)</f>
        <v>-171.49839140260593</v>
      </c>
      <c r="BA116" s="326">
        <f>SUM(BA114:BA115)</f>
        <v>-178.30238227943804</v>
      </c>
      <c r="BB116" s="326">
        <f t="shared" ref="BB116:BK116" si="119">SUM(BB114:BB115)</f>
        <v>-181.9098763663618</v>
      </c>
      <c r="BC116" s="326">
        <f t="shared" si="119"/>
        <v>-184.21322409492464</v>
      </c>
      <c r="BD116" s="326">
        <f t="shared" si="119"/>
        <v>-182.85701128189811</v>
      </c>
      <c r="BE116" s="326">
        <f t="shared" si="119"/>
        <v>-183.12524168356285</v>
      </c>
      <c r="BF116" s="326">
        <f t="shared" si="119"/>
        <v>-166.29781057530994</v>
      </c>
      <c r="BG116" s="326" t="e">
        <f t="shared" si="119"/>
        <v>#REF!</v>
      </c>
      <c r="BH116" s="326" t="e">
        <f t="shared" si="119"/>
        <v>#REF!</v>
      </c>
      <c r="BI116" s="326" t="e">
        <f t="shared" si="119"/>
        <v>#REF!</v>
      </c>
      <c r="BJ116" s="326" t="e">
        <f t="shared" si="119"/>
        <v>#REF!</v>
      </c>
      <c r="BK116" s="326" t="e">
        <f t="shared" si="119"/>
        <v>#REF!</v>
      </c>
      <c r="BL116" s="276"/>
      <c r="BM116" s="276"/>
      <c r="BN116" s="276"/>
      <c r="BO116" s="276"/>
      <c r="BP116" s="276"/>
      <c r="BQ116" s="276"/>
      <c r="BR116" s="276"/>
      <c r="BS116" s="276"/>
      <c r="BT116" s="276"/>
      <c r="BU116" s="276"/>
      <c r="BV116" s="276"/>
      <c r="BW116" s="276"/>
      <c r="BX116" s="276"/>
      <c r="BY116" s="276"/>
      <c r="BZ116" s="276"/>
      <c r="CA116" s="276"/>
      <c r="CB116" s="276"/>
      <c r="CC116" s="276"/>
      <c r="CD116" s="276"/>
      <c r="CE116" s="276"/>
      <c r="CF116" s="276"/>
      <c r="CG116" s="276"/>
      <c r="CH116" s="276"/>
      <c r="CI116" s="276"/>
      <c r="CJ116" s="276"/>
      <c r="CK116" s="276"/>
      <c r="CL116" s="276"/>
      <c r="CM116" s="276"/>
      <c r="CN116" s="276"/>
      <c r="CO116" s="276"/>
      <c r="CP116" s="276"/>
      <c r="CQ116" s="276"/>
      <c r="CR116" s="276"/>
      <c r="CS116" s="276"/>
      <c r="CT116" s="276"/>
      <c r="CU116" s="276"/>
      <c r="CV116" s="276"/>
      <c r="CW116" s="276"/>
      <c r="CX116" s="276"/>
      <c r="CY116" s="276"/>
      <c r="CZ116" s="276"/>
      <c r="DA116" s="276"/>
      <c r="DB116" s="276"/>
      <c r="DC116" s="276"/>
      <c r="DD116" s="276"/>
      <c r="DE116" s="276"/>
      <c r="DF116" s="276"/>
      <c r="DG116" s="276"/>
      <c r="DH116" s="276"/>
      <c r="DI116" s="276"/>
      <c r="DJ116" s="276"/>
      <c r="DK116" s="276"/>
      <c r="DL116" s="276"/>
      <c r="DM116" s="276"/>
      <c r="DN116" s="276"/>
      <c r="DO116" s="276"/>
      <c r="DP116" s="276"/>
      <c r="DQ116" s="276"/>
      <c r="DR116" s="276"/>
      <c r="DS116" s="276"/>
      <c r="DT116" s="276"/>
      <c r="DU116" s="276"/>
      <c r="DV116" s="276"/>
      <c r="DW116" s="276"/>
      <c r="DX116" s="276"/>
      <c r="DY116" s="276"/>
      <c r="DZ116" s="276"/>
      <c r="EA116" s="276"/>
      <c r="EB116" s="276"/>
      <c r="EC116" s="276"/>
      <c r="ED116" s="276"/>
      <c r="EE116" s="276"/>
      <c r="EF116" s="276"/>
      <c r="EG116" s="276"/>
      <c r="EH116" s="276"/>
      <c r="EI116" s="276"/>
      <c r="EJ116" s="276"/>
      <c r="EK116" s="276"/>
      <c r="EL116" s="276"/>
      <c r="EM116" s="276"/>
      <c r="EN116" s="276"/>
      <c r="EO116" s="276"/>
      <c r="EP116" s="276"/>
      <c r="EQ116" s="276"/>
      <c r="ER116" s="276"/>
      <c r="ES116" s="276"/>
      <c r="ET116" s="276"/>
      <c r="EU116" s="276"/>
      <c r="EV116" s="276"/>
      <c r="EW116" s="276"/>
      <c r="EX116" s="276"/>
      <c r="EY116" s="276"/>
      <c r="EZ116" s="276"/>
      <c r="FA116" s="276"/>
      <c r="FB116" s="276"/>
      <c r="FC116" s="276"/>
      <c r="FD116" s="276"/>
      <c r="FE116" s="276"/>
      <c r="FF116" s="276"/>
      <c r="FG116" s="276"/>
      <c r="FH116" s="276"/>
      <c r="FI116" s="276"/>
      <c r="FJ116" s="276"/>
      <c r="FK116" s="276"/>
      <c r="FL116" s="276"/>
      <c r="FM116" s="276"/>
      <c r="FN116" s="276"/>
      <c r="FO116" s="276"/>
      <c r="FP116" s="276"/>
      <c r="FQ116" s="276"/>
      <c r="FR116" s="276"/>
      <c r="FS116" s="276"/>
      <c r="FT116" s="276"/>
      <c r="FU116" s="276"/>
      <c r="FV116" s="276"/>
      <c r="FW116" s="276"/>
      <c r="FX116" s="276"/>
      <c r="FY116" s="276"/>
      <c r="FZ116" s="276"/>
      <c r="GA116" s="276"/>
      <c r="GB116" s="276"/>
      <c r="GC116" s="276"/>
      <c r="GD116" s="276"/>
      <c r="GE116" s="276"/>
      <c r="GF116" s="276"/>
      <c r="GG116" s="276"/>
      <c r="GH116" s="276"/>
      <c r="GI116" s="276"/>
      <c r="GJ116" s="276"/>
      <c r="GK116" s="276"/>
      <c r="GL116" s="276"/>
      <c r="GM116" s="276"/>
      <c r="GN116" s="276"/>
      <c r="GO116" s="276"/>
      <c r="GP116" s="276"/>
      <c r="GQ116" s="276"/>
      <c r="GR116" s="276"/>
      <c r="GS116" s="276"/>
      <c r="GT116" s="276"/>
      <c r="GU116" s="276"/>
      <c r="GV116" s="276"/>
      <c r="GW116" s="276"/>
      <c r="GX116" s="276"/>
      <c r="GY116" s="276"/>
      <c r="GZ116" s="276"/>
      <c r="HA116" s="276"/>
      <c r="HB116" s="276"/>
      <c r="HC116" s="276"/>
      <c r="HD116" s="276"/>
      <c r="HE116" s="276"/>
      <c r="HF116" s="276"/>
      <c r="HG116" s="276"/>
      <c r="HH116" s="276"/>
      <c r="HI116" s="276"/>
      <c r="HJ116" s="276"/>
      <c r="HK116" s="276"/>
      <c r="HL116" s="276"/>
      <c r="HM116" s="276"/>
      <c r="HN116" s="276"/>
      <c r="HO116" s="276"/>
      <c r="HP116" s="276"/>
      <c r="HQ116" s="276"/>
      <c r="HR116" s="276"/>
      <c r="HS116" s="276"/>
      <c r="HT116" s="276"/>
      <c r="HU116" s="276"/>
      <c r="HV116" s="276"/>
      <c r="HW116" s="276"/>
      <c r="HX116" s="276"/>
      <c r="HY116" s="276"/>
      <c r="HZ116" s="276"/>
      <c r="IA116" s="276"/>
      <c r="IB116" s="276"/>
      <c r="IC116" s="276"/>
      <c r="ID116" s="276"/>
      <c r="IE116" s="276"/>
      <c r="IF116" s="276"/>
      <c r="IG116" s="276"/>
      <c r="IH116" s="276"/>
      <c r="II116" s="276"/>
      <c r="IJ116" s="276"/>
      <c r="IK116" s="276"/>
      <c r="IL116" s="276"/>
      <c r="IM116" s="276"/>
      <c r="IN116" s="276"/>
      <c r="IO116" s="276"/>
      <c r="IP116" s="276"/>
      <c r="IQ116" s="276"/>
      <c r="IR116" s="276"/>
      <c r="IS116" s="276"/>
      <c r="IT116" s="276"/>
      <c r="IU116" s="276"/>
      <c r="IV116" s="276"/>
      <c r="IW116" s="276"/>
      <c r="IX116" s="276"/>
      <c r="IY116" s="276"/>
      <c r="IZ116" s="276"/>
      <c r="JA116" s="276"/>
      <c r="JB116" s="276"/>
      <c r="JC116" s="276"/>
      <c r="JD116" s="276"/>
      <c r="JE116" s="276"/>
      <c r="JF116" s="276"/>
      <c r="JG116" s="276"/>
      <c r="JH116" s="276"/>
      <c r="JI116" s="276"/>
      <c r="JJ116" s="276"/>
      <c r="JK116" s="276"/>
      <c r="JL116" s="276"/>
      <c r="JM116" s="276"/>
      <c r="JN116" s="276"/>
      <c r="JO116" s="276"/>
      <c r="JP116" s="276"/>
      <c r="JQ116" s="276"/>
      <c r="JR116" s="276"/>
      <c r="JS116" s="276"/>
      <c r="JT116" s="276"/>
      <c r="JU116" s="276"/>
      <c r="JV116" s="276"/>
      <c r="JW116" s="276"/>
      <c r="JX116" s="276"/>
      <c r="JY116" s="276"/>
      <c r="JZ116" s="276"/>
      <c r="KA116" s="276"/>
      <c r="KB116" s="276"/>
      <c r="KC116" s="276"/>
      <c r="KD116" s="276"/>
      <c r="KE116" s="276"/>
      <c r="KF116" s="276"/>
      <c r="KG116" s="276"/>
      <c r="KH116" s="276"/>
      <c r="KI116" s="276"/>
      <c r="KJ116" s="276"/>
      <c r="KK116" s="276"/>
      <c r="KL116" s="276"/>
      <c r="KM116" s="276"/>
      <c r="KN116" s="276"/>
      <c r="KO116" s="276"/>
      <c r="KP116" s="276"/>
      <c r="KQ116" s="276"/>
      <c r="KR116" s="276"/>
      <c r="KS116" s="276"/>
      <c r="KT116" s="276"/>
      <c r="KU116" s="276"/>
      <c r="KV116" s="276"/>
      <c r="KW116" s="276"/>
      <c r="KX116" s="276"/>
      <c r="KY116" s="276"/>
      <c r="KZ116" s="276"/>
      <c r="LA116" s="276"/>
      <c r="LB116" s="276"/>
      <c r="LC116" s="276"/>
      <c r="LD116" s="276"/>
      <c r="LE116" s="276"/>
      <c r="LF116" s="276"/>
      <c r="LG116" s="276"/>
      <c r="LH116" s="276"/>
      <c r="LI116" s="276"/>
      <c r="LJ116" s="276"/>
      <c r="LK116" s="276"/>
      <c r="LL116" s="276"/>
      <c r="LM116" s="276"/>
      <c r="LN116" s="276"/>
      <c r="LO116" s="276"/>
      <c r="LP116" s="276"/>
      <c r="LQ116" s="276"/>
      <c r="LR116" s="276"/>
      <c r="LS116" s="276"/>
      <c r="LT116" s="276"/>
      <c r="LU116" s="276"/>
      <c r="LV116" s="276"/>
      <c r="LW116" s="276"/>
      <c r="LX116" s="276"/>
      <c r="LY116" s="276"/>
      <c r="LZ116" s="276"/>
      <c r="MA116" s="276"/>
      <c r="MB116" s="276"/>
      <c r="MC116" s="276"/>
      <c r="MD116" s="276"/>
      <c r="ME116" s="276"/>
      <c r="MF116" s="276"/>
      <c r="MG116" s="276"/>
      <c r="MH116" s="276"/>
      <c r="MI116" s="276"/>
      <c r="MJ116" s="276"/>
      <c r="MK116" s="276"/>
      <c r="ML116" s="276"/>
      <c r="MM116" s="276"/>
      <c r="MN116" s="276"/>
      <c r="MO116" s="276"/>
      <c r="MP116" s="276"/>
      <c r="MQ116" s="276"/>
      <c r="MR116" s="276"/>
      <c r="MS116" s="276"/>
      <c r="MT116" s="276"/>
      <c r="MU116" s="276"/>
      <c r="MV116" s="276"/>
      <c r="MW116" s="276"/>
      <c r="MX116" s="276"/>
      <c r="MY116" s="276"/>
      <c r="MZ116" s="276"/>
      <c r="NA116" s="276"/>
      <c r="NB116" s="276"/>
      <c r="NC116" s="276"/>
      <c r="ND116" s="276"/>
      <c r="NE116" s="276"/>
      <c r="NF116" s="276"/>
      <c r="NG116" s="276"/>
      <c r="NH116" s="276"/>
      <c r="NI116" s="276"/>
      <c r="NJ116" s="276"/>
      <c r="NK116" s="276"/>
      <c r="NL116" s="276"/>
      <c r="NM116" s="276"/>
      <c r="NN116" s="276"/>
      <c r="NO116" s="276"/>
      <c r="NP116" s="276"/>
      <c r="NQ116" s="276"/>
      <c r="NR116" s="276"/>
      <c r="NS116" s="276"/>
      <c r="NT116" s="276"/>
      <c r="NU116" s="276"/>
      <c r="NV116" s="276"/>
      <c r="NW116" s="276"/>
      <c r="NX116" s="276"/>
      <c r="NY116" s="276"/>
      <c r="NZ116" s="276"/>
      <c r="OA116" s="276"/>
      <c r="OB116" s="276"/>
      <c r="OC116" s="276"/>
      <c r="OD116" s="276"/>
      <c r="OE116" s="276"/>
      <c r="OF116" s="276"/>
      <c r="OG116" s="276"/>
      <c r="OH116" s="276"/>
      <c r="OI116" s="276"/>
      <c r="OJ116" s="276"/>
      <c r="OK116" s="276"/>
      <c r="OL116" s="276"/>
      <c r="OM116" s="276"/>
      <c r="ON116" s="276"/>
      <c r="OO116" s="276"/>
      <c r="OP116" s="276"/>
      <c r="OQ116" s="276"/>
      <c r="OR116" s="276"/>
      <c r="OS116" s="276"/>
      <c r="OT116" s="276"/>
      <c r="OU116" s="276"/>
      <c r="OV116" s="276"/>
      <c r="OW116" s="276"/>
      <c r="OX116" s="276"/>
      <c r="OY116" s="276"/>
      <c r="OZ116" s="276"/>
      <c r="PA116" s="276"/>
      <c r="PB116" s="276"/>
      <c r="PC116" s="276"/>
      <c r="PD116" s="276"/>
      <c r="PE116" s="276"/>
      <c r="PF116" s="276"/>
      <c r="PG116" s="276"/>
      <c r="PH116" s="276"/>
      <c r="PI116" s="276"/>
      <c r="PJ116" s="276"/>
      <c r="PK116" s="276"/>
      <c r="PL116" s="276"/>
      <c r="PM116" s="276"/>
      <c r="PN116" s="276"/>
      <c r="PO116" s="276"/>
      <c r="PP116" s="276"/>
      <c r="PQ116" s="276"/>
      <c r="PR116" s="276"/>
      <c r="PS116" s="276"/>
      <c r="PT116" s="276"/>
      <c r="PU116" s="276"/>
      <c r="PV116" s="276"/>
      <c r="PW116" s="276"/>
      <c r="PX116" s="276"/>
      <c r="PY116" s="276"/>
      <c r="PZ116" s="276"/>
      <c r="QA116" s="276"/>
      <c r="QB116" s="276"/>
      <c r="QC116" s="276"/>
      <c r="QD116" s="276"/>
      <c r="QE116" s="276"/>
      <c r="QF116" s="276"/>
      <c r="QG116" s="276"/>
      <c r="QH116" s="276"/>
      <c r="QI116" s="276"/>
      <c r="QJ116" s="276"/>
      <c r="QK116" s="276"/>
      <c r="QL116" s="276"/>
      <c r="QM116" s="276"/>
      <c r="QN116" s="276"/>
      <c r="QO116" s="276"/>
      <c r="QP116" s="276"/>
      <c r="QQ116" s="276"/>
      <c r="QR116" s="276"/>
      <c r="QS116" s="276"/>
      <c r="QT116" s="276"/>
      <c r="QU116" s="276"/>
      <c r="QV116" s="276"/>
      <c r="QW116" s="276"/>
      <c r="QX116" s="276"/>
      <c r="QY116" s="276"/>
      <c r="QZ116" s="276"/>
      <c r="RA116" s="276"/>
      <c r="RB116" s="276"/>
      <c r="RC116" s="276"/>
      <c r="RD116" s="276"/>
      <c r="RE116" s="276"/>
      <c r="RF116" s="276"/>
      <c r="RG116" s="276"/>
      <c r="RH116" s="276"/>
      <c r="RI116" s="276"/>
      <c r="RJ116" s="276"/>
      <c r="RK116" s="276"/>
      <c r="RL116" s="276"/>
      <c r="RM116" s="276"/>
      <c r="RN116" s="276"/>
      <c r="RO116" s="276"/>
      <c r="RP116" s="276"/>
      <c r="RQ116" s="276"/>
      <c r="RR116" s="276"/>
      <c r="RS116" s="276"/>
      <c r="RT116" s="276"/>
      <c r="RU116" s="276"/>
      <c r="RV116" s="276"/>
      <c r="RW116" s="276"/>
      <c r="RX116" s="276"/>
      <c r="RY116" s="276"/>
      <c r="RZ116" s="276"/>
      <c r="SA116" s="276"/>
      <c r="SB116" s="276"/>
      <c r="SC116" s="276"/>
      <c r="SD116" s="276"/>
      <c r="SE116" s="276"/>
      <c r="SF116" s="276"/>
      <c r="SG116" s="276"/>
      <c r="SH116" s="276"/>
      <c r="SI116" s="276"/>
      <c r="SJ116" s="276"/>
      <c r="SK116" s="276"/>
      <c r="SL116" s="276"/>
      <c r="SM116" s="276"/>
      <c r="SN116" s="276"/>
      <c r="SO116" s="276"/>
      <c r="SP116" s="276"/>
      <c r="SQ116" s="276"/>
      <c r="SR116" s="276"/>
      <c r="SS116" s="276"/>
      <c r="ST116" s="276"/>
      <c r="SU116" s="276"/>
      <c r="SV116" s="276"/>
      <c r="SW116" s="276"/>
      <c r="SX116" s="276"/>
      <c r="SY116" s="276"/>
      <c r="SZ116" s="276"/>
      <c r="TA116" s="276"/>
      <c r="TB116" s="276"/>
      <c r="TC116" s="276"/>
      <c r="TD116" s="276"/>
      <c r="TE116" s="276"/>
      <c r="TF116" s="276"/>
      <c r="TG116" s="276"/>
      <c r="TH116" s="276"/>
      <c r="TI116" s="276"/>
      <c r="TJ116" s="276"/>
      <c r="TK116" s="276"/>
      <c r="TL116" s="276"/>
      <c r="TM116" s="276"/>
      <c r="TN116" s="276"/>
      <c r="TO116" s="276"/>
      <c r="TP116" s="276"/>
      <c r="TQ116" s="276"/>
      <c r="TR116" s="276"/>
      <c r="TS116" s="276"/>
      <c r="TT116" s="276"/>
      <c r="TU116" s="276"/>
      <c r="TV116" s="276"/>
      <c r="TW116" s="276"/>
      <c r="TX116" s="276"/>
      <c r="TY116" s="276"/>
      <c r="TZ116" s="276"/>
      <c r="UA116" s="276"/>
      <c r="UB116" s="276"/>
      <c r="UC116" s="276"/>
      <c r="UD116" s="276"/>
      <c r="UE116" s="276"/>
      <c r="UF116" s="276"/>
      <c r="UG116" s="276"/>
      <c r="UH116" s="276"/>
      <c r="UI116" s="276"/>
      <c r="UJ116" s="276"/>
      <c r="UK116" s="276"/>
      <c r="UL116" s="276"/>
      <c r="UM116" s="276"/>
      <c r="UN116" s="276"/>
      <c r="UO116" s="276"/>
      <c r="UP116" s="276"/>
      <c r="UQ116" s="276"/>
      <c r="UR116" s="276"/>
      <c r="US116" s="276"/>
      <c r="UT116" s="276"/>
      <c r="UU116" s="276"/>
      <c r="UV116" s="276"/>
      <c r="UW116" s="276"/>
      <c r="UX116" s="276"/>
      <c r="UY116" s="276"/>
      <c r="UZ116" s="276"/>
      <c r="VA116" s="276"/>
      <c r="VB116" s="276"/>
      <c r="VC116" s="276"/>
      <c r="VD116" s="276"/>
      <c r="VE116" s="276"/>
      <c r="VF116" s="276"/>
      <c r="VG116" s="276"/>
      <c r="VH116" s="276"/>
      <c r="VI116" s="276"/>
      <c r="VJ116" s="276"/>
      <c r="VK116" s="276"/>
      <c r="VL116" s="276"/>
      <c r="VM116" s="276"/>
      <c r="VN116" s="276"/>
      <c r="VO116" s="276"/>
      <c r="VP116" s="276"/>
      <c r="VQ116" s="276"/>
      <c r="VR116" s="276"/>
      <c r="VS116" s="276"/>
      <c r="VT116" s="276"/>
      <c r="VU116" s="276"/>
      <c r="VV116" s="276"/>
      <c r="VW116" s="276"/>
      <c r="VX116" s="276"/>
      <c r="VY116" s="276"/>
      <c r="VZ116" s="276"/>
      <c r="WA116" s="276"/>
      <c r="WB116" s="276"/>
      <c r="WC116" s="276"/>
      <c r="WD116" s="276"/>
      <c r="WE116" s="276"/>
      <c r="WF116" s="276"/>
      <c r="WG116" s="276"/>
      <c r="WH116" s="276"/>
      <c r="WI116" s="276"/>
      <c r="WJ116" s="276"/>
      <c r="WK116" s="276"/>
      <c r="WL116" s="276"/>
      <c r="WM116" s="276"/>
      <c r="WN116" s="276"/>
      <c r="WO116" s="276"/>
      <c r="WP116" s="276"/>
      <c r="WQ116" s="276"/>
      <c r="WR116" s="276"/>
      <c r="WS116" s="276"/>
      <c r="WT116" s="276"/>
      <c r="WU116" s="276"/>
      <c r="WV116" s="276"/>
      <c r="WW116" s="276"/>
      <c r="WX116" s="276"/>
      <c r="WY116" s="276"/>
      <c r="WZ116" s="276"/>
      <c r="XA116" s="276"/>
      <c r="XB116" s="276"/>
      <c r="XC116" s="276"/>
      <c r="XD116" s="276"/>
      <c r="XE116" s="276"/>
      <c r="XF116" s="276"/>
      <c r="XG116" s="276"/>
      <c r="XH116" s="276"/>
      <c r="XI116" s="276"/>
      <c r="XJ116" s="276"/>
      <c r="XK116" s="276"/>
      <c r="XL116" s="276"/>
      <c r="XM116" s="276"/>
      <c r="XN116" s="276"/>
      <c r="XO116" s="276"/>
      <c r="XP116" s="276"/>
      <c r="XQ116" s="276"/>
      <c r="XR116" s="276"/>
      <c r="XS116" s="276"/>
      <c r="XT116" s="276"/>
      <c r="XU116" s="276"/>
      <c r="XV116" s="276"/>
      <c r="XW116" s="276"/>
      <c r="XX116" s="276"/>
      <c r="XY116" s="276"/>
      <c r="XZ116" s="276"/>
      <c r="YA116" s="276"/>
      <c r="YB116" s="276"/>
      <c r="YC116" s="276"/>
      <c r="YD116" s="276"/>
      <c r="YE116" s="276"/>
      <c r="YF116" s="276"/>
      <c r="YG116" s="276"/>
      <c r="YH116" s="276"/>
      <c r="YI116" s="276"/>
      <c r="YJ116" s="276"/>
      <c r="YK116" s="276"/>
      <c r="YL116" s="276"/>
      <c r="YM116" s="276"/>
      <c r="YN116" s="276"/>
      <c r="YO116" s="276"/>
      <c r="YP116" s="276"/>
      <c r="YQ116" s="276"/>
      <c r="YR116" s="276"/>
      <c r="YS116" s="276"/>
      <c r="YT116" s="276"/>
      <c r="YU116" s="276"/>
      <c r="YV116" s="276"/>
      <c r="YW116" s="276"/>
      <c r="YX116" s="276"/>
      <c r="YY116" s="276"/>
      <c r="YZ116" s="276"/>
      <c r="ZA116" s="276"/>
      <c r="ZB116" s="276"/>
      <c r="ZC116" s="276"/>
      <c r="ZD116" s="276"/>
      <c r="ZE116" s="276"/>
      <c r="ZF116" s="276"/>
      <c r="ZG116" s="276"/>
      <c r="ZH116" s="276"/>
      <c r="ZI116" s="276"/>
      <c r="ZJ116" s="276"/>
      <c r="ZK116" s="276"/>
      <c r="ZL116" s="276"/>
      <c r="ZM116" s="276"/>
      <c r="ZN116" s="276"/>
      <c r="ZO116" s="276"/>
      <c r="ZP116" s="276"/>
      <c r="ZQ116" s="276"/>
      <c r="ZR116" s="276"/>
      <c r="ZS116" s="276"/>
      <c r="ZT116" s="276"/>
      <c r="ZU116" s="276"/>
      <c r="ZV116" s="276"/>
      <c r="ZW116" s="276"/>
      <c r="ZX116" s="276"/>
      <c r="ZY116" s="276"/>
      <c r="ZZ116" s="276"/>
      <c r="AAA116" s="276"/>
      <c r="AAB116" s="276"/>
      <c r="AAC116" s="276"/>
      <c r="AAD116" s="276"/>
      <c r="AAE116" s="276"/>
      <c r="AAF116" s="276"/>
      <c r="AAG116" s="276"/>
      <c r="AAH116" s="276"/>
      <c r="AAI116" s="276"/>
      <c r="AAJ116" s="276"/>
      <c r="AAK116" s="276"/>
      <c r="AAL116" s="276"/>
      <c r="AAM116" s="276"/>
      <c r="AAN116" s="276"/>
      <c r="AAO116" s="276"/>
      <c r="AAP116" s="276"/>
      <c r="AAQ116" s="276"/>
      <c r="AAR116" s="276"/>
      <c r="AAS116" s="276"/>
      <c r="AAT116" s="276"/>
      <c r="AAU116" s="276"/>
      <c r="AAV116" s="276"/>
      <c r="AAW116" s="276"/>
      <c r="AAX116" s="276"/>
      <c r="AAY116" s="276"/>
      <c r="AAZ116" s="276"/>
      <c r="ABA116" s="276"/>
      <c r="ABB116" s="276"/>
      <c r="ABC116" s="276"/>
      <c r="ABD116" s="276"/>
      <c r="ABE116" s="276"/>
      <c r="ABF116" s="276"/>
      <c r="ABG116" s="276"/>
      <c r="ABH116" s="276"/>
      <c r="ABI116" s="276"/>
      <c r="ABJ116" s="276"/>
      <c r="ABK116" s="276"/>
      <c r="ABL116" s="276"/>
      <c r="ABM116" s="276"/>
      <c r="ABN116" s="276"/>
      <c r="ABO116" s="276"/>
      <c r="ABP116" s="276"/>
      <c r="ABQ116" s="276"/>
      <c r="ABR116" s="276"/>
      <c r="ABS116" s="276"/>
      <c r="ABT116" s="276"/>
      <c r="ABU116" s="276"/>
      <c r="ABV116" s="276"/>
      <c r="ABW116" s="276"/>
      <c r="ABX116" s="276"/>
      <c r="ABY116" s="276"/>
      <c r="ABZ116" s="276"/>
      <c r="ACA116" s="276"/>
      <c r="ACB116" s="276"/>
      <c r="ACC116" s="276"/>
      <c r="ACD116" s="276"/>
      <c r="ACE116" s="276"/>
      <c r="ACF116" s="276"/>
      <c r="ACG116" s="276"/>
      <c r="ACH116" s="276"/>
      <c r="ACI116" s="276"/>
      <c r="ACJ116" s="276"/>
      <c r="ACK116" s="276"/>
      <c r="ACL116" s="276"/>
      <c r="ACM116" s="276"/>
      <c r="ACN116" s="276"/>
      <c r="ACO116" s="276"/>
      <c r="ACP116" s="276"/>
      <c r="ACQ116" s="276"/>
      <c r="ACR116" s="276"/>
      <c r="ACS116" s="276"/>
      <c r="ACT116" s="276"/>
      <c r="ACU116" s="276"/>
      <c r="ACV116" s="276"/>
      <c r="ACW116" s="276"/>
      <c r="ACX116" s="276"/>
      <c r="ACY116" s="276"/>
      <c r="ACZ116" s="276"/>
      <c r="ADA116" s="276"/>
      <c r="ADB116" s="276"/>
      <c r="ADC116" s="276"/>
      <c r="ADD116" s="276"/>
      <c r="ADE116" s="276"/>
      <c r="ADF116" s="276"/>
      <c r="ADG116" s="276"/>
      <c r="ADH116" s="276"/>
      <c r="ADI116" s="276"/>
      <c r="ADJ116" s="276"/>
      <c r="ADK116" s="276"/>
      <c r="ADL116" s="276"/>
      <c r="ADM116" s="276"/>
      <c r="ADN116" s="276"/>
      <c r="ADO116" s="276"/>
      <c r="ADP116" s="276"/>
      <c r="ADQ116" s="276"/>
      <c r="ADR116" s="276"/>
      <c r="ADS116" s="276"/>
      <c r="ADT116" s="276"/>
      <c r="ADU116" s="276"/>
      <c r="ADV116" s="276"/>
      <c r="ADW116" s="276"/>
      <c r="ADX116" s="276"/>
      <c r="ADY116" s="276"/>
      <c r="ADZ116" s="276"/>
      <c r="AEA116" s="276"/>
      <c r="AEB116" s="276"/>
      <c r="AEC116" s="276"/>
      <c r="AED116" s="276"/>
      <c r="AEE116" s="276"/>
      <c r="AEF116" s="276"/>
      <c r="AEG116" s="276"/>
      <c r="AEH116" s="276"/>
      <c r="AEI116" s="276"/>
      <c r="AEJ116" s="276"/>
      <c r="AEK116" s="276"/>
      <c r="AEL116" s="276"/>
      <c r="AEM116" s="276"/>
      <c r="AEN116" s="276"/>
      <c r="AEO116" s="276"/>
      <c r="AEP116" s="276"/>
      <c r="AEQ116" s="276"/>
      <c r="AER116" s="276"/>
      <c r="AES116" s="276"/>
      <c r="AET116" s="276"/>
      <c r="AEU116" s="276"/>
      <c r="AEV116" s="276"/>
      <c r="AEW116" s="276"/>
      <c r="AEX116" s="276"/>
      <c r="AEY116" s="276"/>
      <c r="AEZ116" s="276"/>
      <c r="AFA116" s="276"/>
      <c r="AFB116" s="276"/>
      <c r="AFC116" s="276"/>
      <c r="AFD116" s="276"/>
      <c r="AFE116" s="276"/>
      <c r="AFF116" s="276"/>
      <c r="AFG116" s="276"/>
      <c r="AFH116" s="276"/>
      <c r="AFI116" s="276"/>
      <c r="AFJ116" s="276"/>
      <c r="AFK116" s="276"/>
      <c r="AFL116" s="276"/>
      <c r="AFM116" s="276"/>
      <c r="AFN116" s="276"/>
      <c r="AFO116" s="276"/>
      <c r="AFP116" s="276"/>
      <c r="AFQ116" s="276"/>
      <c r="AFR116" s="276"/>
      <c r="AFS116" s="276"/>
      <c r="AFT116" s="276"/>
      <c r="AFU116" s="276"/>
      <c r="AFV116" s="276"/>
      <c r="AFW116" s="276"/>
      <c r="AFX116" s="276"/>
      <c r="AFY116" s="276"/>
      <c r="AFZ116" s="276"/>
      <c r="AGA116" s="276"/>
      <c r="AGB116" s="276"/>
      <c r="AGC116" s="276"/>
      <c r="AGD116" s="276"/>
      <c r="AGE116" s="276"/>
      <c r="AGF116" s="276"/>
      <c r="AGG116" s="276"/>
      <c r="AGH116" s="276"/>
      <c r="AGI116" s="276"/>
      <c r="AGJ116" s="276"/>
      <c r="AGK116" s="276"/>
      <c r="AGL116" s="276"/>
      <c r="AGM116" s="276"/>
      <c r="AGN116" s="276"/>
      <c r="AGO116" s="276"/>
      <c r="AGP116" s="276"/>
      <c r="AGQ116" s="276"/>
      <c r="AGR116" s="276"/>
      <c r="AGS116" s="276"/>
      <c r="AGT116" s="276"/>
      <c r="AGU116" s="276"/>
      <c r="AGV116" s="276"/>
      <c r="AGW116" s="276"/>
      <c r="AGX116" s="276"/>
      <c r="AGY116" s="276"/>
      <c r="AGZ116" s="276"/>
      <c r="AHA116" s="276"/>
      <c r="AHB116" s="276"/>
      <c r="AHC116" s="276"/>
      <c r="AHD116" s="276"/>
      <c r="AHE116" s="276"/>
      <c r="AHF116" s="276"/>
      <c r="AHG116" s="276"/>
      <c r="AHH116" s="276"/>
      <c r="AHI116" s="276"/>
      <c r="AHJ116" s="276"/>
      <c r="AHK116" s="276"/>
      <c r="AHL116" s="276"/>
      <c r="AHM116" s="276"/>
      <c r="AHN116" s="276"/>
      <c r="AHO116" s="276"/>
      <c r="AHP116" s="276"/>
      <c r="AHQ116" s="276"/>
      <c r="AHR116" s="276"/>
      <c r="AHS116" s="276"/>
      <c r="AHT116" s="276"/>
      <c r="AHU116" s="276"/>
      <c r="AHV116" s="276"/>
      <c r="AHW116" s="276"/>
      <c r="AHX116" s="276"/>
      <c r="AHY116" s="276"/>
      <c r="AHZ116" s="276"/>
      <c r="AIA116" s="276"/>
      <c r="AIB116" s="276"/>
      <c r="AIC116" s="276"/>
      <c r="AID116" s="276"/>
      <c r="AIE116" s="276"/>
      <c r="AIF116" s="276"/>
      <c r="AIG116" s="276"/>
      <c r="AIH116" s="276"/>
      <c r="AII116" s="276"/>
      <c r="AIJ116" s="276"/>
      <c r="AIK116" s="276"/>
      <c r="AIL116" s="276"/>
      <c r="AIM116" s="276"/>
      <c r="AIN116" s="276"/>
      <c r="AIO116" s="276"/>
      <c r="AIP116" s="276"/>
      <c r="AIQ116" s="276"/>
      <c r="AIR116" s="276"/>
      <c r="AIS116" s="276"/>
      <c r="AIT116" s="276"/>
      <c r="AIU116" s="276"/>
      <c r="AIV116" s="276"/>
      <c r="AIW116" s="276"/>
      <c r="AIX116" s="276"/>
      <c r="AIY116" s="276"/>
      <c r="AIZ116" s="276"/>
      <c r="AJA116" s="276"/>
      <c r="AJB116" s="276"/>
      <c r="AJC116" s="276"/>
      <c r="AJD116" s="276"/>
      <c r="AJE116" s="276"/>
      <c r="AJF116" s="276"/>
      <c r="AJG116" s="276"/>
      <c r="AJH116" s="276"/>
      <c r="AJI116" s="276"/>
      <c r="AJJ116" s="276"/>
      <c r="AJK116" s="276"/>
      <c r="AJL116" s="276"/>
      <c r="AJM116" s="276"/>
      <c r="AJN116" s="276"/>
      <c r="AJO116" s="276"/>
      <c r="AJP116" s="276"/>
      <c r="AJQ116" s="276"/>
      <c r="AJR116" s="276"/>
      <c r="AJS116" s="276"/>
      <c r="AJT116" s="276"/>
      <c r="AJU116" s="276"/>
      <c r="AJV116" s="276"/>
      <c r="AJW116" s="276"/>
      <c r="AJX116" s="276"/>
      <c r="AJY116" s="276"/>
      <c r="AJZ116" s="276"/>
      <c r="AKA116" s="276"/>
      <c r="AKB116" s="276"/>
      <c r="AKC116" s="276"/>
      <c r="AKD116" s="276"/>
      <c r="AKE116" s="276"/>
      <c r="AKF116" s="276"/>
      <c r="AKG116" s="276"/>
      <c r="AKH116" s="276"/>
      <c r="AKI116" s="276"/>
      <c r="AKJ116" s="276"/>
      <c r="AKK116" s="276"/>
      <c r="AKL116" s="276"/>
      <c r="AKM116" s="276"/>
      <c r="AKN116" s="276"/>
      <c r="AKO116" s="276"/>
      <c r="AKP116" s="276"/>
      <c r="AKQ116" s="276"/>
      <c r="AKR116" s="276"/>
      <c r="AKS116" s="276"/>
      <c r="AKT116" s="276"/>
      <c r="AKU116" s="276"/>
      <c r="AKV116" s="276"/>
      <c r="AKW116" s="276"/>
      <c r="AKX116" s="276"/>
      <c r="AKY116" s="276"/>
      <c r="AKZ116" s="276"/>
      <c r="ALA116" s="276"/>
      <c r="ALB116" s="276"/>
      <c r="ALC116" s="276"/>
      <c r="ALD116" s="276"/>
      <c r="ALE116" s="276"/>
      <c r="ALF116" s="276"/>
      <c r="ALG116" s="276"/>
      <c r="ALH116" s="276"/>
      <c r="ALI116" s="276"/>
      <c r="ALJ116" s="276"/>
      <c r="ALK116" s="276"/>
      <c r="ALL116" s="276"/>
      <c r="ALM116" s="276"/>
      <c r="ALN116" s="276"/>
      <c r="ALO116" s="276"/>
      <c r="ALP116" s="276"/>
      <c r="ALQ116" s="276"/>
      <c r="ALR116" s="276"/>
      <c r="ALS116" s="276"/>
      <c r="ALT116" s="276"/>
      <c r="ALU116" s="276"/>
      <c r="ALV116" s="276"/>
      <c r="ALW116" s="276"/>
      <c r="ALX116" s="276"/>
      <c r="ALY116" s="276"/>
      <c r="ALZ116" s="276"/>
      <c r="AMA116" s="276"/>
      <c r="AMB116" s="276"/>
      <c r="AMC116" s="276"/>
      <c r="AMD116" s="276"/>
      <c r="AME116" s="276"/>
      <c r="AMF116" s="276"/>
      <c r="AMG116" s="276"/>
      <c r="AMH116" s="276"/>
      <c r="AMI116" s="276"/>
      <c r="AMJ116" s="276"/>
      <c r="AMK116" s="276"/>
      <c r="AML116" s="276"/>
      <c r="AMM116" s="276"/>
      <c r="AMN116" s="276"/>
      <c r="AMO116" s="276"/>
      <c r="AMP116" s="276"/>
      <c r="AMQ116" s="276"/>
      <c r="AMR116" s="276"/>
      <c r="AMS116" s="276"/>
      <c r="AMT116" s="276"/>
      <c r="AMU116" s="276"/>
      <c r="AMV116" s="276"/>
      <c r="AMW116" s="276"/>
      <c r="AMX116" s="276"/>
      <c r="AMY116" s="276"/>
      <c r="AMZ116" s="276"/>
      <c r="ANA116" s="276"/>
      <c r="ANB116" s="276"/>
      <c r="ANC116" s="276"/>
      <c r="AND116" s="276"/>
      <c r="ANE116" s="276"/>
      <c r="ANF116" s="276"/>
      <c r="ANG116" s="276"/>
      <c r="ANH116" s="276"/>
      <c r="ANI116" s="276"/>
      <c r="ANJ116" s="276"/>
      <c r="ANK116" s="276"/>
      <c r="ANL116" s="276"/>
      <c r="ANM116" s="276"/>
      <c r="ANN116" s="276"/>
      <c r="ANO116" s="276"/>
      <c r="ANP116" s="276"/>
      <c r="ANQ116" s="276"/>
      <c r="ANR116" s="276"/>
      <c r="ANS116" s="276"/>
      <c r="ANT116" s="276"/>
      <c r="ANU116" s="276"/>
      <c r="ANV116" s="276"/>
      <c r="ANW116" s="276"/>
      <c r="ANX116" s="276"/>
      <c r="ANY116" s="276"/>
      <c r="ANZ116" s="276"/>
      <c r="AOA116" s="276"/>
      <c r="AOB116" s="276"/>
      <c r="AOC116" s="276"/>
      <c r="AOD116" s="276"/>
      <c r="AOE116" s="276"/>
      <c r="AOF116" s="276"/>
      <c r="AOG116" s="276"/>
      <c r="AOH116" s="276"/>
      <c r="AOI116" s="276"/>
      <c r="AOJ116" s="276"/>
      <c r="AOK116" s="276"/>
      <c r="AOL116" s="276"/>
      <c r="AOM116" s="276"/>
      <c r="AON116" s="276"/>
      <c r="AOO116" s="276"/>
      <c r="AOP116" s="276"/>
      <c r="AOQ116" s="276"/>
      <c r="AOR116" s="276"/>
      <c r="AOS116" s="276"/>
      <c r="AOT116" s="276"/>
      <c r="AOU116" s="276"/>
      <c r="AOV116" s="276"/>
      <c r="AOW116" s="276"/>
      <c r="AOX116" s="276"/>
      <c r="AOY116" s="276"/>
      <c r="AOZ116" s="276"/>
      <c r="APA116" s="276"/>
      <c r="APB116" s="276"/>
      <c r="APC116" s="276"/>
      <c r="APD116" s="276"/>
      <c r="APE116" s="276"/>
      <c r="APF116" s="276"/>
      <c r="APG116" s="276"/>
      <c r="APH116" s="276"/>
      <c r="API116" s="276"/>
      <c r="APJ116" s="276"/>
      <c r="APK116" s="276"/>
      <c r="APL116" s="276"/>
      <c r="APM116" s="276"/>
      <c r="APN116" s="276"/>
      <c r="APO116" s="276"/>
      <c r="APP116" s="276"/>
      <c r="APQ116" s="276"/>
      <c r="APR116" s="276"/>
      <c r="APS116" s="276"/>
      <c r="APT116" s="276"/>
      <c r="APU116" s="276"/>
      <c r="APV116" s="276"/>
      <c r="APW116" s="276"/>
      <c r="APX116" s="276"/>
      <c r="APY116" s="276"/>
      <c r="APZ116" s="276"/>
      <c r="AQA116" s="276"/>
      <c r="AQB116" s="276"/>
      <c r="AQC116" s="276"/>
      <c r="AQD116" s="276"/>
      <c r="AQE116" s="276"/>
      <c r="AQF116" s="276"/>
      <c r="AQG116" s="276"/>
      <c r="AQH116" s="276"/>
      <c r="AQI116" s="276"/>
      <c r="AQJ116" s="276"/>
      <c r="AQK116" s="276"/>
      <c r="AQL116" s="276"/>
      <c r="AQM116" s="276"/>
      <c r="AQN116" s="276"/>
      <c r="AQO116" s="276"/>
      <c r="AQP116" s="276"/>
      <c r="AQQ116" s="276"/>
      <c r="AQR116" s="276"/>
      <c r="AQS116" s="276"/>
      <c r="AQT116" s="276"/>
      <c r="AQU116" s="276"/>
      <c r="AQV116" s="276"/>
      <c r="AQW116" s="276"/>
      <c r="AQX116" s="276"/>
      <c r="AQY116" s="276"/>
      <c r="AQZ116" s="276"/>
      <c r="ARA116" s="276"/>
      <c r="ARB116" s="276"/>
      <c r="ARC116" s="276"/>
      <c r="ARD116" s="276"/>
      <c r="ARE116" s="276"/>
      <c r="ARF116" s="276"/>
      <c r="ARG116" s="276"/>
      <c r="ARH116" s="276"/>
      <c r="ARI116" s="276"/>
      <c r="ARJ116" s="276"/>
      <c r="ARK116" s="276"/>
      <c r="ARL116" s="276"/>
      <c r="ARM116" s="276"/>
      <c r="ARN116" s="276"/>
      <c r="ARO116" s="276"/>
      <c r="ARP116" s="276"/>
      <c r="ARQ116" s="276"/>
      <c r="ARR116" s="276"/>
      <c r="ARS116" s="276"/>
      <c r="ART116" s="276"/>
      <c r="ARU116" s="276"/>
      <c r="ARV116" s="276"/>
      <c r="ARW116" s="276"/>
      <c r="ARX116" s="276"/>
      <c r="ARY116" s="276"/>
      <c r="ARZ116" s="276"/>
      <c r="ASA116" s="276"/>
      <c r="ASB116" s="276"/>
      <c r="ASC116" s="276"/>
      <c r="ASD116" s="276"/>
      <c r="ASE116" s="276"/>
      <c r="ASF116" s="276"/>
      <c r="ASG116" s="276"/>
      <c r="ASH116" s="276"/>
      <c r="ASI116" s="276"/>
      <c r="ASJ116" s="276"/>
      <c r="ASK116" s="276"/>
      <c r="ASL116" s="276"/>
      <c r="ASM116" s="276"/>
      <c r="ASN116" s="276"/>
      <c r="ASO116" s="276"/>
      <c r="ASP116" s="276"/>
      <c r="ASQ116" s="276"/>
      <c r="ASR116" s="276"/>
      <c r="ASS116" s="276"/>
      <c r="AST116" s="276"/>
      <c r="ASU116" s="276"/>
      <c r="ASV116" s="276"/>
      <c r="ASW116" s="276"/>
      <c r="ASX116" s="276"/>
      <c r="ASY116" s="276"/>
      <c r="ASZ116" s="276"/>
      <c r="ATA116" s="276"/>
      <c r="ATB116" s="276"/>
      <c r="ATC116" s="276"/>
      <c r="ATD116" s="276"/>
      <c r="ATE116" s="276"/>
      <c r="ATF116" s="276"/>
      <c r="ATG116" s="276"/>
      <c r="ATH116" s="276"/>
      <c r="ATI116" s="276"/>
      <c r="ATJ116" s="276"/>
      <c r="ATK116" s="276"/>
      <c r="ATL116" s="276"/>
      <c r="ATM116" s="276"/>
      <c r="ATN116" s="276"/>
      <c r="ATO116" s="276"/>
      <c r="ATP116" s="276"/>
      <c r="ATQ116" s="276"/>
      <c r="ATR116" s="276"/>
      <c r="ATS116" s="276"/>
      <c r="ATT116" s="276"/>
      <c r="ATU116" s="276"/>
      <c r="ATV116" s="276"/>
      <c r="ATW116" s="276"/>
      <c r="ATX116" s="276"/>
      <c r="ATY116" s="276"/>
      <c r="ATZ116" s="276"/>
      <c r="AUA116" s="276"/>
      <c r="AUB116" s="276"/>
      <c r="AUC116" s="276"/>
      <c r="AUD116" s="276"/>
      <c r="AUE116" s="276"/>
      <c r="AUF116" s="276"/>
      <c r="AUG116" s="276"/>
      <c r="AUH116" s="276"/>
      <c r="AUI116" s="276"/>
      <c r="AUJ116" s="276"/>
      <c r="AUK116" s="276"/>
      <c r="AUL116" s="276"/>
      <c r="AUM116" s="276"/>
      <c r="AUN116" s="276"/>
      <c r="AUO116" s="276"/>
      <c r="AUP116" s="276"/>
      <c r="AUQ116" s="276"/>
      <c r="AUR116" s="276"/>
      <c r="AUS116" s="276"/>
      <c r="AUT116" s="276"/>
      <c r="AUU116" s="276"/>
      <c r="AUV116" s="276"/>
      <c r="AUW116" s="276"/>
      <c r="AUX116" s="276"/>
      <c r="AUY116" s="276"/>
      <c r="AUZ116" s="276"/>
      <c r="AVA116" s="276"/>
      <c r="AVB116" s="276"/>
      <c r="AVC116" s="276"/>
      <c r="AVD116" s="276"/>
      <c r="AVE116" s="276"/>
      <c r="AVF116" s="276"/>
      <c r="AVG116" s="276"/>
      <c r="AVH116" s="276"/>
      <c r="AVI116" s="276"/>
      <c r="AVJ116" s="276"/>
      <c r="AVK116" s="276"/>
      <c r="AVL116" s="276"/>
      <c r="AVM116" s="276"/>
      <c r="AVN116" s="276"/>
      <c r="AVO116" s="276"/>
      <c r="AVP116" s="276"/>
      <c r="AVQ116" s="276"/>
      <c r="AVR116" s="276"/>
      <c r="AVS116" s="276"/>
      <c r="AVT116" s="276"/>
      <c r="AVU116" s="276"/>
      <c r="AVV116" s="276"/>
      <c r="AVW116" s="276"/>
      <c r="AVX116" s="276"/>
      <c r="AVY116" s="276"/>
      <c r="AVZ116" s="276"/>
      <c r="AWA116" s="276"/>
      <c r="AWB116" s="276"/>
      <c r="AWC116" s="276"/>
      <c r="AWD116" s="276"/>
      <c r="AWE116" s="276"/>
      <c r="AWF116" s="276"/>
      <c r="AWG116" s="276"/>
      <c r="AWH116" s="276"/>
      <c r="AWI116" s="276"/>
      <c r="AWJ116" s="276"/>
      <c r="AWK116" s="276"/>
      <c r="AWL116" s="276"/>
      <c r="AWM116" s="276"/>
      <c r="AWN116" s="276"/>
      <c r="AWO116" s="276"/>
      <c r="AWP116" s="276"/>
      <c r="AWQ116" s="276"/>
      <c r="AWR116" s="276"/>
      <c r="AWS116" s="276"/>
      <c r="AWT116" s="276"/>
      <c r="AWU116" s="276"/>
      <c r="AWV116" s="276"/>
      <c r="AWW116" s="276"/>
      <c r="AWX116" s="276"/>
      <c r="AWY116" s="276"/>
      <c r="AWZ116" s="276"/>
      <c r="AXA116" s="276"/>
      <c r="AXB116" s="276"/>
      <c r="AXC116" s="276"/>
      <c r="AXD116" s="276"/>
      <c r="AXE116" s="276"/>
      <c r="AXF116" s="276"/>
      <c r="AXG116" s="276"/>
      <c r="AXH116" s="276"/>
      <c r="AXI116" s="276"/>
      <c r="AXJ116" s="276"/>
      <c r="AXK116" s="276"/>
      <c r="AXL116" s="276"/>
      <c r="AXM116" s="276"/>
      <c r="AXN116" s="276"/>
      <c r="AXO116" s="276"/>
      <c r="AXP116" s="276"/>
      <c r="AXQ116" s="276"/>
      <c r="AXR116" s="276"/>
      <c r="AXS116" s="276"/>
      <c r="AXT116" s="276"/>
      <c r="AXU116" s="276"/>
      <c r="AXV116" s="276"/>
      <c r="AXW116" s="276"/>
      <c r="AXX116" s="276"/>
      <c r="AXY116" s="276"/>
      <c r="AXZ116" s="276"/>
      <c r="AYA116" s="276"/>
      <c r="AYB116" s="276"/>
      <c r="AYC116" s="276"/>
      <c r="AYD116" s="276"/>
      <c r="AYE116" s="276"/>
      <c r="AYF116" s="276"/>
      <c r="AYG116" s="276"/>
      <c r="AYH116" s="276"/>
      <c r="AYI116" s="276"/>
      <c r="AYJ116" s="276"/>
      <c r="AYK116" s="276"/>
      <c r="AYL116" s="276"/>
      <c r="AYM116" s="276"/>
      <c r="AYN116" s="276"/>
      <c r="AYO116" s="276"/>
      <c r="AYP116" s="276"/>
      <c r="AYQ116" s="276"/>
      <c r="AYR116" s="276"/>
      <c r="AYS116" s="276"/>
      <c r="AYT116" s="276"/>
      <c r="AYU116" s="276"/>
      <c r="AYV116" s="276"/>
      <c r="AYW116" s="276"/>
      <c r="AYX116" s="276"/>
      <c r="AYY116" s="276"/>
      <c r="AYZ116" s="276"/>
      <c r="AZA116" s="276"/>
      <c r="AZB116" s="276"/>
      <c r="AZC116" s="276"/>
      <c r="AZD116" s="276"/>
      <c r="AZE116" s="276"/>
      <c r="AZF116" s="276"/>
      <c r="AZG116" s="276"/>
      <c r="AZH116" s="276"/>
      <c r="AZI116" s="276"/>
      <c r="AZJ116" s="276"/>
      <c r="AZK116" s="276"/>
      <c r="AZL116" s="276"/>
      <c r="AZM116" s="276"/>
      <c r="AZN116" s="276"/>
      <c r="AZO116" s="276"/>
      <c r="AZP116" s="276"/>
      <c r="AZQ116" s="276"/>
      <c r="AZR116" s="276"/>
      <c r="AZS116" s="276"/>
      <c r="AZT116" s="276"/>
      <c r="AZU116" s="276"/>
      <c r="AZV116" s="276"/>
      <c r="AZW116" s="276"/>
      <c r="AZX116" s="276"/>
      <c r="AZY116" s="276"/>
      <c r="AZZ116" s="276"/>
      <c r="BAA116" s="276"/>
      <c r="BAB116" s="276"/>
      <c r="BAC116" s="276"/>
      <c r="BAD116" s="276"/>
      <c r="BAE116" s="276"/>
      <c r="BAF116" s="276"/>
      <c r="BAG116" s="276"/>
      <c r="BAH116" s="276"/>
      <c r="BAI116" s="276"/>
      <c r="BAJ116" s="276"/>
      <c r="BAK116" s="276"/>
      <c r="BAL116" s="276"/>
      <c r="BAM116" s="276"/>
      <c r="BAN116" s="276"/>
      <c r="BAO116" s="276"/>
      <c r="BAP116" s="276"/>
      <c r="BAQ116" s="276"/>
      <c r="BAR116" s="276"/>
      <c r="BAS116" s="276"/>
      <c r="BAT116" s="276"/>
      <c r="BAU116" s="276"/>
      <c r="BAV116" s="276"/>
      <c r="BAW116" s="276"/>
      <c r="BAX116" s="276"/>
      <c r="BAY116" s="276"/>
      <c r="BAZ116" s="276"/>
      <c r="BBA116" s="276"/>
      <c r="BBB116" s="276"/>
      <c r="BBC116" s="276"/>
      <c r="BBD116" s="276"/>
      <c r="BBE116" s="276"/>
      <c r="BBF116" s="276"/>
      <c r="BBG116" s="276"/>
      <c r="BBH116" s="276"/>
      <c r="BBI116" s="276"/>
      <c r="BBJ116" s="276"/>
      <c r="BBK116" s="276"/>
      <c r="BBL116" s="276"/>
      <c r="BBM116" s="276"/>
      <c r="BBN116" s="276"/>
      <c r="BBO116" s="276"/>
      <c r="BBP116" s="276"/>
      <c r="BBQ116" s="276"/>
      <c r="BBR116" s="276"/>
      <c r="BBS116" s="276"/>
      <c r="BBT116" s="276"/>
      <c r="BBU116" s="276"/>
      <c r="BBV116" s="276"/>
      <c r="BBW116" s="276"/>
      <c r="BBX116" s="276"/>
      <c r="BBY116" s="276"/>
      <c r="BBZ116" s="276"/>
      <c r="BCA116" s="276"/>
      <c r="BCB116" s="276"/>
      <c r="BCC116" s="276"/>
      <c r="BCD116" s="276"/>
      <c r="BCE116" s="276"/>
      <c r="BCF116" s="276"/>
      <c r="BCG116" s="276"/>
      <c r="BCH116" s="276"/>
      <c r="BCI116" s="276"/>
      <c r="BCJ116" s="276"/>
      <c r="BCK116" s="276"/>
      <c r="BCL116" s="276"/>
      <c r="BCM116" s="276"/>
      <c r="BCN116" s="276"/>
      <c r="BCO116" s="276"/>
      <c r="BCP116" s="276"/>
      <c r="BCQ116" s="276"/>
      <c r="BCR116" s="276"/>
      <c r="BCS116" s="276"/>
      <c r="BCT116" s="276"/>
      <c r="BCU116" s="276"/>
      <c r="BCV116" s="276"/>
      <c r="BCW116" s="276"/>
      <c r="BCX116" s="276"/>
      <c r="BCY116" s="276"/>
      <c r="BCZ116" s="276"/>
      <c r="BDA116" s="276"/>
      <c r="BDB116" s="276"/>
      <c r="BDC116" s="276"/>
      <c r="BDD116" s="276"/>
      <c r="BDE116" s="276"/>
      <c r="BDF116" s="276"/>
      <c r="BDG116" s="276"/>
      <c r="BDH116" s="276"/>
      <c r="BDI116" s="276"/>
      <c r="BDJ116" s="276"/>
      <c r="BDK116" s="276"/>
      <c r="BDL116" s="276"/>
      <c r="BDM116" s="276"/>
      <c r="BDN116" s="276"/>
      <c r="BDO116" s="276"/>
      <c r="BDP116" s="276"/>
      <c r="BDQ116" s="276"/>
      <c r="BDR116" s="276"/>
      <c r="BDS116" s="276"/>
      <c r="BDT116" s="276"/>
      <c r="BDU116" s="276"/>
      <c r="BDV116" s="276"/>
      <c r="BDW116" s="276"/>
      <c r="BDX116" s="276"/>
      <c r="BDY116" s="276"/>
      <c r="BDZ116" s="276"/>
      <c r="BEA116" s="276"/>
      <c r="BEB116" s="276"/>
      <c r="BEC116" s="276"/>
      <c r="BED116" s="276"/>
      <c r="BEE116" s="276"/>
      <c r="BEF116" s="276"/>
      <c r="BEG116" s="276"/>
      <c r="BEH116" s="276"/>
      <c r="BEI116" s="276"/>
      <c r="BEJ116" s="276"/>
      <c r="BEK116" s="276"/>
      <c r="BEL116" s="276"/>
      <c r="BEM116" s="276"/>
      <c r="BEN116" s="276"/>
      <c r="BEO116" s="276"/>
      <c r="BEP116" s="276"/>
      <c r="BEQ116" s="276"/>
      <c r="BER116" s="276"/>
      <c r="BES116" s="276"/>
      <c r="BET116" s="276"/>
      <c r="BEU116" s="276"/>
      <c r="BEV116" s="276"/>
      <c r="BEW116" s="276"/>
      <c r="BEX116" s="276"/>
      <c r="BEY116" s="276"/>
      <c r="BEZ116" s="276"/>
      <c r="BFA116" s="276"/>
      <c r="BFB116" s="276"/>
      <c r="BFC116" s="276"/>
      <c r="BFD116" s="276"/>
      <c r="BFE116" s="276"/>
      <c r="BFF116" s="276"/>
      <c r="BFG116" s="276"/>
      <c r="BFH116" s="276"/>
      <c r="BFI116" s="276"/>
      <c r="BFJ116" s="276"/>
      <c r="BFK116" s="276"/>
      <c r="BFL116" s="276"/>
      <c r="BFM116" s="276"/>
      <c r="BFN116" s="276"/>
      <c r="BFO116" s="276"/>
      <c r="BFP116" s="276"/>
      <c r="BFQ116" s="276"/>
      <c r="BFR116" s="276"/>
      <c r="BFS116" s="276"/>
      <c r="BFT116" s="276"/>
      <c r="BFU116" s="276"/>
      <c r="BFV116" s="276"/>
      <c r="BFW116" s="276"/>
      <c r="BFX116" s="276"/>
      <c r="BFY116" s="276"/>
      <c r="BFZ116" s="276"/>
      <c r="BGA116" s="276"/>
      <c r="BGB116" s="276"/>
      <c r="BGC116" s="276"/>
      <c r="BGD116" s="276"/>
      <c r="BGE116" s="276"/>
      <c r="BGF116" s="276"/>
      <c r="BGG116" s="276"/>
      <c r="BGH116" s="276"/>
      <c r="BGI116" s="276"/>
      <c r="BGJ116" s="276"/>
      <c r="BGK116" s="276"/>
      <c r="BGL116" s="276"/>
      <c r="BGM116" s="276"/>
      <c r="BGN116" s="276"/>
      <c r="BGO116" s="276"/>
      <c r="BGP116" s="276"/>
      <c r="BGQ116" s="276"/>
      <c r="BGR116" s="276"/>
      <c r="BGS116" s="276"/>
      <c r="BGT116" s="276"/>
      <c r="BGU116" s="276"/>
      <c r="BGV116" s="276"/>
      <c r="BGW116" s="276"/>
      <c r="BGX116" s="276"/>
      <c r="BGY116" s="276"/>
      <c r="BGZ116" s="276"/>
      <c r="BHA116" s="276"/>
      <c r="BHB116" s="276"/>
      <c r="BHC116" s="276"/>
      <c r="BHD116" s="276"/>
      <c r="BHE116" s="276"/>
      <c r="BHF116" s="276"/>
      <c r="BHG116" s="276"/>
      <c r="BHH116" s="276"/>
      <c r="BHI116" s="276"/>
      <c r="BHJ116" s="276"/>
      <c r="BHK116" s="276"/>
      <c r="BHL116" s="276"/>
      <c r="BHM116" s="276"/>
      <c r="BHN116" s="276"/>
      <c r="BHO116" s="276"/>
      <c r="BHP116" s="276"/>
      <c r="BHQ116" s="276"/>
      <c r="BHR116" s="276"/>
      <c r="BHS116" s="276"/>
      <c r="BHT116" s="276"/>
      <c r="BHU116" s="276"/>
      <c r="BHV116" s="276"/>
      <c r="BHW116" s="276"/>
      <c r="BHX116" s="276"/>
      <c r="BHY116" s="276"/>
      <c r="BHZ116" s="276"/>
      <c r="BIA116" s="276"/>
      <c r="BIB116" s="276"/>
      <c r="BIC116" s="276"/>
      <c r="BID116" s="276"/>
      <c r="BIE116" s="276"/>
      <c r="BIF116" s="276"/>
      <c r="BIG116" s="276"/>
      <c r="BIH116" s="276"/>
      <c r="BII116" s="276"/>
      <c r="BIJ116" s="276"/>
      <c r="BIK116" s="276"/>
      <c r="BIL116" s="276"/>
      <c r="BIM116" s="276"/>
      <c r="BIN116" s="276"/>
      <c r="BIO116" s="276"/>
      <c r="BIP116" s="276"/>
      <c r="BIQ116" s="276"/>
      <c r="BIR116" s="276"/>
      <c r="BIS116" s="276"/>
      <c r="BIT116" s="276"/>
      <c r="BIU116" s="276"/>
      <c r="BIV116" s="276"/>
      <c r="BIW116" s="276"/>
      <c r="BIX116" s="276"/>
      <c r="BIY116" s="276"/>
      <c r="BIZ116" s="276"/>
      <c r="BJA116" s="276"/>
      <c r="BJB116" s="276"/>
      <c r="BJC116" s="276"/>
      <c r="BJD116" s="276"/>
      <c r="BJE116" s="276"/>
      <c r="BJF116" s="276"/>
      <c r="BJG116" s="276"/>
      <c r="BJH116" s="276"/>
      <c r="BJI116" s="276"/>
      <c r="BJJ116" s="276"/>
      <c r="BJK116" s="276"/>
      <c r="BJL116" s="276"/>
      <c r="BJM116" s="276"/>
      <c r="BJN116" s="276"/>
      <c r="BJO116" s="276"/>
      <c r="BJP116" s="276"/>
      <c r="BJQ116" s="276"/>
      <c r="BJR116" s="276"/>
      <c r="BJS116" s="276"/>
      <c r="BJT116" s="276"/>
      <c r="BJU116" s="276"/>
      <c r="BJV116" s="276"/>
      <c r="BJW116" s="276"/>
      <c r="BJX116" s="276"/>
      <c r="BJY116" s="276"/>
      <c r="BJZ116" s="276"/>
      <c r="BKA116" s="276"/>
      <c r="BKB116" s="276"/>
      <c r="BKC116" s="276"/>
      <c r="BKD116" s="276"/>
      <c r="BKE116" s="276"/>
      <c r="BKF116" s="276"/>
      <c r="BKG116" s="276"/>
      <c r="BKH116" s="276"/>
      <c r="BKI116" s="276"/>
      <c r="BKJ116" s="276"/>
      <c r="BKK116" s="276"/>
      <c r="BKL116" s="276"/>
      <c r="BKM116" s="276"/>
      <c r="BKN116" s="276"/>
      <c r="BKO116" s="276"/>
      <c r="BKP116" s="276"/>
      <c r="BKQ116" s="276"/>
      <c r="BKR116" s="276"/>
      <c r="BKS116" s="276"/>
      <c r="BKT116" s="276"/>
      <c r="BKU116" s="276"/>
      <c r="BKV116" s="276"/>
      <c r="BKW116" s="276"/>
      <c r="BKX116" s="276"/>
      <c r="BKY116" s="276"/>
      <c r="BKZ116" s="276"/>
      <c r="BLA116" s="276"/>
      <c r="BLB116" s="276"/>
      <c r="BLC116" s="276"/>
      <c r="BLD116" s="276"/>
      <c r="BLE116" s="276"/>
      <c r="BLF116" s="276"/>
      <c r="BLG116" s="276"/>
      <c r="BLH116" s="276"/>
      <c r="BLI116" s="276"/>
      <c r="BLJ116" s="276"/>
      <c r="BLK116" s="276"/>
      <c r="BLL116" s="276"/>
      <c r="BLM116" s="276"/>
      <c r="BLN116" s="276"/>
      <c r="BLO116" s="276"/>
      <c r="BLP116" s="276"/>
      <c r="BLQ116" s="276"/>
      <c r="BLR116" s="276"/>
      <c r="BLS116" s="276"/>
      <c r="BLT116" s="276"/>
      <c r="BLU116" s="276"/>
      <c r="BLV116" s="276"/>
      <c r="BLW116" s="276"/>
      <c r="BLX116" s="276"/>
      <c r="BLY116" s="276"/>
      <c r="BLZ116" s="276"/>
      <c r="BMA116" s="276"/>
      <c r="BMB116" s="276"/>
      <c r="BMC116" s="276"/>
      <c r="BMD116" s="276"/>
      <c r="BME116" s="276"/>
      <c r="BMF116" s="276"/>
      <c r="BMG116" s="276"/>
      <c r="BMH116" s="276"/>
      <c r="BMI116" s="276"/>
      <c r="BMJ116" s="276"/>
      <c r="BMK116" s="276"/>
      <c r="BML116" s="276"/>
      <c r="BMM116" s="276"/>
      <c r="BMN116" s="276"/>
      <c r="BMO116" s="276"/>
      <c r="BMP116" s="276"/>
      <c r="BMQ116" s="276"/>
      <c r="BMR116" s="276"/>
      <c r="BMS116" s="276"/>
      <c r="BMT116" s="276"/>
      <c r="BMU116" s="276"/>
      <c r="BMV116" s="276"/>
      <c r="BMW116" s="276"/>
      <c r="BMX116" s="276"/>
      <c r="BMY116" s="276"/>
      <c r="BMZ116" s="276"/>
      <c r="BNA116" s="276"/>
      <c r="BNB116" s="276"/>
      <c r="BNC116" s="276"/>
      <c r="BND116" s="276"/>
      <c r="BNE116" s="276"/>
      <c r="BNF116" s="276"/>
      <c r="BNG116" s="276"/>
      <c r="BNH116" s="276"/>
      <c r="BNI116" s="276"/>
      <c r="BNJ116" s="276"/>
      <c r="BNK116" s="276"/>
      <c r="BNL116" s="276"/>
      <c r="BNM116" s="276"/>
      <c r="BNN116" s="276"/>
      <c r="BNO116" s="276"/>
      <c r="BNP116" s="276"/>
      <c r="BNQ116" s="276"/>
      <c r="BNR116" s="276"/>
      <c r="BNS116" s="276"/>
      <c r="BNT116" s="276"/>
      <c r="BNU116" s="276"/>
      <c r="BNV116" s="276"/>
      <c r="BNW116" s="276"/>
      <c r="BNX116" s="276"/>
      <c r="BNY116" s="276"/>
      <c r="BNZ116" s="276"/>
      <c r="BOA116" s="276"/>
      <c r="BOB116" s="276"/>
      <c r="BOC116" s="276"/>
      <c r="BOD116" s="276"/>
      <c r="BOE116" s="276"/>
      <c r="BOF116" s="276"/>
      <c r="BOG116" s="276"/>
      <c r="BOH116" s="276"/>
      <c r="BOI116" s="276"/>
      <c r="BOJ116" s="276"/>
      <c r="BOK116" s="276"/>
      <c r="BOL116" s="276"/>
      <c r="BOM116" s="276"/>
      <c r="BON116" s="276"/>
      <c r="BOO116" s="276"/>
      <c r="BOP116" s="276"/>
      <c r="BOQ116" s="276"/>
      <c r="BOR116" s="276"/>
      <c r="BOS116" s="276"/>
      <c r="BOT116" s="276"/>
      <c r="BOU116" s="276"/>
      <c r="BOV116" s="276"/>
      <c r="BOW116" s="276"/>
      <c r="BOX116" s="276"/>
      <c r="BOY116" s="276"/>
      <c r="BOZ116" s="276"/>
      <c r="BPA116" s="276"/>
      <c r="BPB116" s="276"/>
      <c r="BPC116" s="276"/>
      <c r="BPD116" s="276"/>
      <c r="BPE116" s="276"/>
      <c r="BPF116" s="276"/>
      <c r="BPG116" s="276"/>
      <c r="BPH116" s="276"/>
      <c r="BPI116" s="276"/>
      <c r="BPJ116" s="276"/>
      <c r="BPK116" s="276"/>
      <c r="BPL116" s="276"/>
      <c r="BPM116" s="276"/>
      <c r="BPN116" s="276"/>
      <c r="BPO116" s="276"/>
      <c r="BPP116" s="276"/>
      <c r="BPQ116" s="276"/>
      <c r="BPR116" s="276"/>
      <c r="BPS116" s="276"/>
      <c r="BPT116" s="276"/>
      <c r="BPU116" s="276"/>
      <c r="BPV116" s="276"/>
      <c r="BPW116" s="276"/>
      <c r="BPX116" s="276"/>
      <c r="BPY116" s="276"/>
      <c r="BPZ116" s="276"/>
      <c r="BQA116" s="276"/>
      <c r="BQB116" s="276"/>
      <c r="BQC116" s="276"/>
      <c r="BQD116" s="276"/>
      <c r="BQE116" s="276"/>
      <c r="BQF116" s="276"/>
      <c r="BQG116" s="276"/>
      <c r="BQH116" s="276"/>
      <c r="BQI116" s="276"/>
      <c r="BQJ116" s="276"/>
      <c r="BQK116" s="276"/>
      <c r="BQL116" s="276"/>
      <c r="BQM116" s="276"/>
      <c r="BQN116" s="276"/>
      <c r="BQO116" s="276"/>
      <c r="BQP116" s="276"/>
      <c r="BQQ116" s="276"/>
      <c r="BQR116" s="276"/>
      <c r="BQS116" s="276"/>
      <c r="BQT116" s="276"/>
      <c r="BQU116" s="276"/>
      <c r="BQV116" s="276"/>
      <c r="BQW116" s="276"/>
      <c r="BQX116" s="276"/>
      <c r="BQY116" s="276"/>
      <c r="BQZ116" s="276"/>
      <c r="BRA116" s="276"/>
      <c r="BRB116" s="276"/>
      <c r="BRC116" s="276"/>
      <c r="BRD116" s="276"/>
      <c r="BRE116" s="276"/>
      <c r="BRF116" s="276"/>
      <c r="BRG116" s="276"/>
      <c r="BRH116" s="276"/>
      <c r="BRI116" s="276"/>
      <c r="BRJ116" s="276"/>
      <c r="BRK116" s="276"/>
      <c r="BRL116" s="276"/>
      <c r="BRM116" s="276"/>
      <c r="BRN116" s="276"/>
      <c r="BRO116" s="276"/>
      <c r="BRP116" s="276"/>
      <c r="BRQ116" s="276"/>
      <c r="BRR116" s="276"/>
      <c r="BRS116" s="276"/>
      <c r="BRT116" s="276"/>
      <c r="BRU116" s="276"/>
      <c r="BRV116" s="276"/>
      <c r="BRW116" s="276"/>
      <c r="BRX116" s="276"/>
      <c r="BRY116" s="276"/>
      <c r="BRZ116" s="276"/>
      <c r="BSA116" s="276"/>
      <c r="BSB116" s="276"/>
      <c r="BSC116" s="276"/>
      <c r="BSD116" s="276"/>
      <c r="BSE116" s="276"/>
      <c r="BSF116" s="276"/>
      <c r="BSG116" s="276"/>
      <c r="BSH116" s="276"/>
      <c r="BSI116" s="276"/>
      <c r="BSJ116" s="276"/>
      <c r="BSK116" s="276"/>
      <c r="BSL116" s="276"/>
      <c r="BSM116" s="276"/>
      <c r="BSN116" s="276"/>
      <c r="BSO116" s="276"/>
      <c r="BSP116" s="276"/>
      <c r="BSQ116" s="276"/>
      <c r="BSR116" s="276"/>
      <c r="BSS116" s="276"/>
      <c r="BST116" s="276"/>
      <c r="BSU116" s="276"/>
      <c r="BSV116" s="276"/>
      <c r="BSW116" s="276"/>
      <c r="BSX116" s="276"/>
      <c r="BSY116" s="276"/>
      <c r="BSZ116" s="276"/>
      <c r="BTA116" s="276"/>
      <c r="BTB116" s="276"/>
      <c r="BTC116" s="276"/>
      <c r="BTD116" s="276"/>
      <c r="BTE116" s="276"/>
      <c r="BTF116" s="276"/>
      <c r="BTG116" s="276"/>
      <c r="BTH116" s="276"/>
      <c r="BTI116" s="276"/>
      <c r="BTJ116" s="276"/>
      <c r="BTK116" s="276"/>
      <c r="BTL116" s="276"/>
      <c r="BTM116" s="276"/>
      <c r="BTN116" s="276"/>
      <c r="BTO116" s="276"/>
      <c r="BTP116" s="276"/>
      <c r="BTQ116" s="276"/>
      <c r="BTR116" s="276"/>
      <c r="BTS116" s="276"/>
      <c r="BTT116" s="276"/>
      <c r="BTU116" s="276"/>
      <c r="BTV116" s="276"/>
      <c r="BTW116" s="276"/>
      <c r="BTX116" s="276"/>
      <c r="BTY116" s="276"/>
      <c r="BTZ116" s="276"/>
      <c r="BUA116" s="276"/>
      <c r="BUB116" s="276"/>
      <c r="BUC116" s="276"/>
      <c r="BUD116" s="276"/>
      <c r="BUE116" s="276"/>
      <c r="BUF116" s="276"/>
      <c r="BUG116" s="276"/>
      <c r="BUH116" s="276"/>
      <c r="BUI116" s="276"/>
      <c r="BUJ116" s="276"/>
      <c r="BUK116" s="276"/>
      <c r="BUL116" s="276"/>
      <c r="BUM116" s="276"/>
      <c r="BUN116" s="276"/>
      <c r="BUO116" s="276"/>
      <c r="BUP116" s="276"/>
      <c r="BUQ116" s="276"/>
      <c r="BUR116" s="276"/>
      <c r="BUS116" s="276"/>
      <c r="BUT116" s="276"/>
      <c r="BUU116" s="276"/>
      <c r="BUV116" s="276"/>
      <c r="BUW116" s="276"/>
      <c r="BUX116" s="276"/>
      <c r="BUY116" s="276"/>
      <c r="BUZ116" s="276"/>
      <c r="BVA116" s="276"/>
      <c r="BVB116" s="276"/>
      <c r="BVC116" s="276"/>
      <c r="BVD116" s="276"/>
      <c r="BVE116" s="276"/>
      <c r="BVF116" s="276"/>
      <c r="BVG116" s="276"/>
      <c r="BVH116" s="276"/>
      <c r="BVI116" s="276"/>
      <c r="BVJ116" s="276"/>
      <c r="BVK116" s="276"/>
      <c r="BVL116" s="276"/>
      <c r="BVM116" s="276"/>
      <c r="BVN116" s="276"/>
      <c r="BVO116" s="276"/>
      <c r="BVP116" s="276"/>
      <c r="BVQ116" s="276"/>
      <c r="BVR116" s="276"/>
      <c r="BVS116" s="276"/>
      <c r="BVT116" s="276"/>
      <c r="BVU116" s="276"/>
      <c r="BVV116" s="276"/>
      <c r="BVW116" s="276"/>
      <c r="BVX116" s="276"/>
      <c r="BVY116" s="276"/>
      <c r="BVZ116" s="276"/>
      <c r="BWA116" s="276"/>
      <c r="BWB116" s="276"/>
      <c r="BWC116" s="276"/>
      <c r="BWD116" s="276"/>
      <c r="BWE116" s="276"/>
      <c r="BWF116" s="276"/>
      <c r="BWG116" s="276"/>
      <c r="BWH116" s="276"/>
      <c r="BWI116" s="276"/>
      <c r="BWJ116" s="276"/>
      <c r="BWK116" s="276"/>
      <c r="BWL116" s="276"/>
      <c r="BWM116" s="276"/>
      <c r="BWN116" s="276"/>
      <c r="BWO116" s="276"/>
      <c r="BWP116" s="276"/>
      <c r="BWQ116" s="276"/>
      <c r="BWR116" s="276"/>
      <c r="BWS116" s="276"/>
      <c r="BWT116" s="276"/>
      <c r="BWU116" s="276"/>
      <c r="BWV116" s="276"/>
      <c r="BWW116" s="276"/>
      <c r="BWX116" s="276"/>
      <c r="BWY116" s="276"/>
      <c r="BWZ116" s="276"/>
      <c r="BXA116" s="276"/>
      <c r="BXB116" s="276"/>
      <c r="BXC116" s="276"/>
      <c r="BXD116" s="276"/>
      <c r="BXE116" s="276"/>
      <c r="BXF116" s="276"/>
      <c r="BXG116" s="276"/>
      <c r="BXH116" s="276"/>
      <c r="BXI116" s="276"/>
      <c r="BXJ116" s="276"/>
      <c r="BXK116" s="276"/>
      <c r="BXL116" s="276"/>
      <c r="BXM116" s="276"/>
      <c r="BXN116" s="276"/>
      <c r="BXO116" s="276"/>
      <c r="BXP116" s="276"/>
      <c r="BXQ116" s="276"/>
      <c r="BXR116" s="276"/>
      <c r="BXS116" s="276"/>
      <c r="BXT116" s="276"/>
      <c r="BXU116" s="276"/>
      <c r="BXV116" s="276"/>
      <c r="BXW116" s="276"/>
      <c r="BXX116" s="276"/>
      <c r="BXY116" s="276"/>
      <c r="BXZ116" s="276"/>
      <c r="BYA116" s="276"/>
      <c r="BYB116" s="276"/>
      <c r="BYC116" s="276"/>
      <c r="BYD116" s="276"/>
      <c r="BYE116" s="276"/>
      <c r="BYF116" s="276"/>
      <c r="BYG116" s="276"/>
      <c r="BYH116" s="276"/>
      <c r="BYI116" s="276"/>
      <c r="BYJ116" s="276"/>
      <c r="BYK116" s="276"/>
      <c r="BYL116" s="276"/>
      <c r="BYM116" s="276"/>
      <c r="BYN116" s="276"/>
      <c r="BYO116" s="276"/>
      <c r="BYP116" s="276"/>
      <c r="BYQ116" s="276"/>
      <c r="BYR116" s="276"/>
      <c r="BYS116" s="276"/>
      <c r="BYT116" s="276"/>
      <c r="BYU116" s="276"/>
      <c r="BYV116" s="276"/>
      <c r="BYW116" s="276"/>
      <c r="BYX116" s="276"/>
      <c r="BYY116" s="276"/>
      <c r="BYZ116" s="276"/>
      <c r="BZA116" s="276"/>
      <c r="BZB116" s="276"/>
      <c r="BZC116" s="276"/>
      <c r="BZD116" s="276"/>
      <c r="BZE116" s="276"/>
      <c r="BZF116" s="276"/>
      <c r="BZG116" s="276"/>
      <c r="BZH116" s="276"/>
      <c r="BZI116" s="276"/>
      <c r="BZJ116" s="276"/>
      <c r="BZK116" s="276"/>
      <c r="BZL116" s="276"/>
      <c r="BZM116" s="276"/>
      <c r="BZN116" s="276"/>
      <c r="BZO116" s="276"/>
      <c r="BZP116" s="276"/>
      <c r="BZQ116" s="276"/>
      <c r="BZR116" s="276"/>
      <c r="BZS116" s="276"/>
      <c r="BZT116" s="276"/>
      <c r="BZU116" s="276"/>
      <c r="BZV116" s="276"/>
      <c r="BZW116" s="276"/>
      <c r="BZX116" s="276"/>
      <c r="BZY116" s="276"/>
      <c r="BZZ116" s="276"/>
      <c r="CAA116" s="276"/>
      <c r="CAB116" s="276"/>
      <c r="CAC116" s="276"/>
      <c r="CAD116" s="276"/>
      <c r="CAE116" s="276"/>
      <c r="CAF116" s="276"/>
      <c r="CAG116" s="276"/>
      <c r="CAH116" s="276"/>
      <c r="CAI116" s="276"/>
      <c r="CAJ116" s="276"/>
      <c r="CAK116" s="276"/>
      <c r="CAL116" s="276"/>
      <c r="CAM116" s="276"/>
      <c r="CAN116" s="276"/>
      <c r="CAO116" s="276"/>
      <c r="CAP116" s="276"/>
      <c r="CAQ116" s="276"/>
      <c r="CAR116" s="276"/>
      <c r="CAS116" s="276"/>
      <c r="CAT116" s="276"/>
      <c r="CAU116" s="276"/>
      <c r="CAV116" s="276"/>
      <c r="CAW116" s="276"/>
      <c r="CAX116" s="276"/>
      <c r="CAY116" s="276"/>
      <c r="CAZ116" s="276"/>
      <c r="CBA116" s="276"/>
      <c r="CBB116" s="276"/>
      <c r="CBC116" s="276"/>
      <c r="CBD116" s="276"/>
      <c r="CBE116" s="276"/>
      <c r="CBF116" s="276"/>
      <c r="CBG116" s="276"/>
      <c r="CBH116" s="276"/>
      <c r="CBI116" s="276"/>
      <c r="CBJ116" s="276"/>
      <c r="CBK116" s="276"/>
      <c r="CBL116" s="276"/>
      <c r="CBM116" s="276"/>
      <c r="CBN116" s="276"/>
      <c r="CBO116" s="276"/>
      <c r="CBP116" s="276"/>
      <c r="CBQ116" s="276"/>
      <c r="CBR116" s="276"/>
      <c r="CBS116" s="276"/>
      <c r="CBT116" s="276"/>
      <c r="CBU116" s="276"/>
      <c r="CBV116" s="276"/>
      <c r="CBW116" s="276"/>
      <c r="CBX116" s="276"/>
      <c r="CBY116" s="276"/>
      <c r="CBZ116" s="276"/>
      <c r="CCA116" s="276"/>
      <c r="CCB116" s="276"/>
      <c r="CCC116" s="276"/>
      <c r="CCD116" s="276"/>
      <c r="CCE116" s="276"/>
      <c r="CCF116" s="276"/>
      <c r="CCG116" s="276"/>
      <c r="CCH116" s="276"/>
      <c r="CCI116" s="276"/>
      <c r="CCJ116" s="276"/>
      <c r="CCK116" s="276"/>
      <c r="CCL116" s="276"/>
      <c r="CCM116" s="276"/>
      <c r="CCN116" s="276"/>
      <c r="CCO116" s="276"/>
      <c r="CCP116" s="276"/>
      <c r="CCQ116" s="276"/>
      <c r="CCR116" s="276"/>
      <c r="CCS116" s="276"/>
      <c r="CCT116" s="276"/>
      <c r="CCU116" s="276"/>
      <c r="CCV116" s="276"/>
      <c r="CCW116" s="276"/>
      <c r="CCX116" s="276"/>
      <c r="CCY116" s="276"/>
      <c r="CCZ116" s="276"/>
      <c r="CDA116" s="276"/>
      <c r="CDB116" s="276"/>
      <c r="CDC116" s="276"/>
      <c r="CDD116" s="276"/>
      <c r="CDE116" s="276"/>
      <c r="CDF116" s="276"/>
      <c r="CDG116" s="276"/>
      <c r="CDH116" s="276"/>
      <c r="CDI116" s="276"/>
      <c r="CDJ116" s="276"/>
      <c r="CDK116" s="276"/>
      <c r="CDL116" s="276"/>
      <c r="CDM116" s="276"/>
      <c r="CDN116" s="276"/>
      <c r="CDO116" s="276"/>
      <c r="CDP116" s="276"/>
      <c r="CDQ116" s="276"/>
      <c r="CDR116" s="276"/>
      <c r="CDS116" s="276"/>
      <c r="CDT116" s="276"/>
      <c r="CDU116" s="276"/>
      <c r="CDV116" s="276"/>
      <c r="CDW116" s="276"/>
      <c r="CDX116" s="276"/>
      <c r="CDY116" s="276"/>
      <c r="CDZ116" s="276"/>
      <c r="CEA116" s="276"/>
      <c r="CEB116" s="276"/>
      <c r="CEC116" s="276"/>
      <c r="CED116" s="276"/>
      <c r="CEE116" s="276"/>
      <c r="CEF116" s="276"/>
      <c r="CEG116" s="276"/>
      <c r="CEH116" s="276"/>
      <c r="CEI116" s="276"/>
      <c r="CEJ116" s="276"/>
      <c r="CEK116" s="276"/>
      <c r="CEL116" s="276"/>
      <c r="CEM116" s="276"/>
      <c r="CEN116" s="276"/>
      <c r="CEO116" s="276"/>
      <c r="CEP116" s="276"/>
      <c r="CEQ116" s="276"/>
      <c r="CER116" s="276"/>
      <c r="CES116" s="276"/>
      <c r="CET116" s="276"/>
      <c r="CEU116" s="276"/>
      <c r="CEV116" s="276"/>
      <c r="CEW116" s="276"/>
      <c r="CEX116" s="276"/>
      <c r="CEY116" s="276"/>
      <c r="CEZ116" s="276"/>
      <c r="CFA116" s="276"/>
      <c r="CFB116" s="276"/>
      <c r="CFC116" s="276"/>
      <c r="CFD116" s="276"/>
      <c r="CFE116" s="276"/>
      <c r="CFF116" s="276"/>
      <c r="CFG116" s="276"/>
      <c r="CFH116" s="276"/>
      <c r="CFI116" s="276"/>
      <c r="CFJ116" s="276"/>
      <c r="CFK116" s="276"/>
      <c r="CFL116" s="276"/>
      <c r="CFM116" s="276"/>
      <c r="CFN116" s="276"/>
      <c r="CFO116" s="276"/>
      <c r="CFP116" s="276"/>
      <c r="CFQ116" s="276"/>
      <c r="CFR116" s="276"/>
      <c r="CFS116" s="276"/>
      <c r="CFT116" s="276"/>
      <c r="CFU116" s="276"/>
      <c r="CFV116" s="276"/>
      <c r="CFW116" s="276"/>
      <c r="CFX116" s="276"/>
      <c r="CFY116" s="276"/>
      <c r="CFZ116" s="276"/>
      <c r="CGA116" s="276"/>
      <c r="CGB116" s="276"/>
      <c r="CGC116" s="276"/>
      <c r="CGD116" s="276"/>
      <c r="CGE116" s="276"/>
      <c r="CGF116" s="276"/>
      <c r="CGG116" s="276"/>
      <c r="CGH116" s="276"/>
      <c r="CGI116" s="276"/>
      <c r="CGJ116" s="276"/>
      <c r="CGK116" s="276"/>
      <c r="CGL116" s="276"/>
      <c r="CGM116" s="276"/>
      <c r="CGN116" s="276"/>
      <c r="CGO116" s="276"/>
      <c r="CGP116" s="276"/>
      <c r="CGQ116" s="276"/>
      <c r="CGR116" s="276"/>
      <c r="CGS116" s="276"/>
      <c r="CGT116" s="276"/>
      <c r="CGU116" s="276"/>
      <c r="CGV116" s="276"/>
      <c r="CGW116" s="276"/>
      <c r="CGX116" s="276"/>
      <c r="CGY116" s="276"/>
      <c r="CGZ116" s="276"/>
      <c r="CHA116" s="276"/>
      <c r="CHB116" s="276"/>
      <c r="CHC116" s="276"/>
      <c r="CHD116" s="276"/>
      <c r="CHE116" s="276"/>
      <c r="CHF116" s="276"/>
      <c r="CHG116" s="276"/>
      <c r="CHH116" s="276"/>
      <c r="CHI116" s="276"/>
      <c r="CHJ116" s="276"/>
      <c r="CHK116" s="276"/>
      <c r="CHL116" s="276"/>
      <c r="CHM116" s="276"/>
      <c r="CHN116" s="276"/>
      <c r="CHO116" s="276"/>
      <c r="CHP116" s="276"/>
      <c r="CHQ116" s="276"/>
      <c r="CHR116" s="276"/>
      <c r="CHS116" s="276"/>
      <c r="CHT116" s="276"/>
      <c r="CHU116" s="276"/>
      <c r="CHV116" s="276"/>
      <c r="CHW116" s="276"/>
      <c r="CHX116" s="276"/>
      <c r="CHY116" s="276"/>
      <c r="CHZ116" s="276"/>
      <c r="CIA116" s="276"/>
      <c r="CIB116" s="276"/>
      <c r="CIC116" s="276"/>
      <c r="CID116" s="276"/>
      <c r="CIE116" s="276"/>
      <c r="CIF116" s="276"/>
      <c r="CIG116" s="276"/>
      <c r="CIH116" s="276"/>
      <c r="CII116" s="276"/>
      <c r="CIJ116" s="276"/>
      <c r="CIK116" s="276"/>
      <c r="CIL116" s="276"/>
      <c r="CIM116" s="276"/>
      <c r="CIN116" s="276"/>
      <c r="CIO116" s="276"/>
      <c r="CIP116" s="276"/>
      <c r="CIQ116" s="276"/>
      <c r="CIR116" s="276"/>
      <c r="CIS116" s="276"/>
      <c r="CIT116" s="276"/>
      <c r="CIU116" s="276"/>
      <c r="CIV116" s="276"/>
      <c r="CIW116" s="276"/>
      <c r="CIX116" s="276"/>
      <c r="CIY116" s="276"/>
      <c r="CIZ116" s="276"/>
      <c r="CJA116" s="276"/>
      <c r="CJB116" s="276"/>
      <c r="CJC116" s="276"/>
      <c r="CJD116" s="276"/>
      <c r="CJE116" s="276"/>
      <c r="CJF116" s="276"/>
      <c r="CJG116" s="276"/>
      <c r="CJH116" s="276"/>
      <c r="CJI116" s="276"/>
      <c r="CJJ116" s="276"/>
      <c r="CJK116" s="276"/>
      <c r="CJL116" s="276"/>
      <c r="CJM116" s="276"/>
      <c r="CJN116" s="276"/>
      <c r="CJO116" s="276"/>
      <c r="CJP116" s="276"/>
      <c r="CJQ116" s="276"/>
      <c r="CJR116" s="276"/>
      <c r="CJS116" s="276"/>
      <c r="CJT116" s="276"/>
      <c r="CJU116" s="276"/>
      <c r="CJV116" s="276"/>
      <c r="CJW116" s="276"/>
      <c r="CJX116" s="276"/>
      <c r="CJY116" s="276"/>
      <c r="CJZ116" s="276"/>
      <c r="CKA116" s="276"/>
      <c r="CKB116" s="276"/>
      <c r="CKC116" s="276"/>
      <c r="CKD116" s="276"/>
      <c r="CKE116" s="276"/>
      <c r="CKF116" s="276"/>
      <c r="CKG116" s="276"/>
      <c r="CKH116" s="276"/>
      <c r="CKI116" s="276"/>
      <c r="CKJ116" s="276"/>
      <c r="CKK116" s="276"/>
      <c r="CKL116" s="276"/>
      <c r="CKM116" s="276"/>
      <c r="CKN116" s="276"/>
      <c r="CKO116" s="276"/>
      <c r="CKP116" s="276"/>
      <c r="CKQ116" s="276"/>
      <c r="CKR116" s="276"/>
      <c r="CKS116" s="276"/>
      <c r="CKT116" s="276"/>
      <c r="CKU116" s="276"/>
      <c r="CKV116" s="276"/>
      <c r="CKW116" s="276"/>
      <c r="CKX116" s="276"/>
      <c r="CKY116" s="276"/>
      <c r="CKZ116" s="276"/>
      <c r="CLA116" s="276"/>
      <c r="CLB116" s="276"/>
      <c r="CLC116" s="276"/>
      <c r="CLD116" s="276"/>
      <c r="CLE116" s="276"/>
      <c r="CLF116" s="276"/>
      <c r="CLG116" s="276"/>
      <c r="CLH116" s="276"/>
      <c r="CLI116" s="276"/>
      <c r="CLJ116" s="276"/>
      <c r="CLK116" s="276"/>
      <c r="CLL116" s="276"/>
      <c r="CLM116" s="276"/>
      <c r="CLN116" s="276"/>
      <c r="CLO116" s="276"/>
      <c r="CLP116" s="276"/>
      <c r="CLQ116" s="276"/>
      <c r="CLR116" s="276"/>
      <c r="CLS116" s="276"/>
      <c r="CLT116" s="276"/>
      <c r="CLU116" s="276"/>
      <c r="CLV116" s="276"/>
      <c r="CLW116" s="276"/>
      <c r="CLX116" s="276"/>
      <c r="CLY116" s="276"/>
      <c r="CLZ116" s="276"/>
      <c r="CMA116" s="276"/>
      <c r="CMB116" s="276"/>
      <c r="CMC116" s="276"/>
      <c r="CMD116" s="276"/>
      <c r="CME116" s="276"/>
      <c r="CMF116" s="276"/>
      <c r="CMG116" s="276"/>
      <c r="CMH116" s="276"/>
      <c r="CMI116" s="276"/>
      <c r="CMJ116" s="276"/>
      <c r="CMK116" s="276"/>
      <c r="CML116" s="276"/>
      <c r="CMM116" s="276"/>
      <c r="CMN116" s="276"/>
      <c r="CMO116" s="276"/>
      <c r="CMP116" s="276"/>
      <c r="CMQ116" s="276"/>
      <c r="CMR116" s="276"/>
      <c r="CMS116" s="276"/>
      <c r="CMT116" s="276"/>
      <c r="CMU116" s="276"/>
      <c r="CMV116" s="276"/>
      <c r="CMW116" s="276"/>
      <c r="CMX116" s="276"/>
      <c r="CMY116" s="276"/>
      <c r="CMZ116" s="276"/>
      <c r="CNA116" s="276"/>
      <c r="CNB116" s="276"/>
      <c r="CNC116" s="276"/>
      <c r="CND116" s="276"/>
      <c r="CNE116" s="276"/>
      <c r="CNF116" s="276"/>
      <c r="CNG116" s="276"/>
      <c r="CNH116" s="276"/>
      <c r="CNI116" s="276"/>
      <c r="CNJ116" s="276"/>
      <c r="CNK116" s="276"/>
      <c r="CNL116" s="276"/>
      <c r="CNM116" s="276"/>
      <c r="CNN116" s="276"/>
      <c r="CNO116" s="276"/>
      <c r="CNP116" s="276"/>
      <c r="CNQ116" s="276"/>
      <c r="CNR116" s="276"/>
      <c r="CNS116" s="276"/>
      <c r="CNT116" s="276"/>
      <c r="CNU116" s="276"/>
      <c r="CNV116" s="276"/>
      <c r="CNW116" s="276"/>
      <c r="CNX116" s="276"/>
      <c r="CNY116" s="276"/>
      <c r="CNZ116" s="276"/>
      <c r="COA116" s="276"/>
      <c r="COB116" s="276"/>
      <c r="COC116" s="276"/>
      <c r="COD116" s="276"/>
      <c r="COE116" s="276"/>
      <c r="COF116" s="276"/>
      <c r="COG116" s="276"/>
      <c r="COH116" s="276"/>
      <c r="COI116" s="276"/>
      <c r="COJ116" s="276"/>
      <c r="COK116" s="276"/>
      <c r="COL116" s="276"/>
      <c r="COM116" s="276"/>
      <c r="CON116" s="276"/>
      <c r="COO116" s="276"/>
      <c r="COP116" s="276"/>
      <c r="COQ116" s="276"/>
      <c r="COR116" s="276"/>
      <c r="COS116" s="276"/>
      <c r="COT116" s="276"/>
      <c r="COU116" s="276"/>
      <c r="COV116" s="276"/>
      <c r="COW116" s="276"/>
      <c r="COX116" s="276"/>
      <c r="COY116" s="276"/>
      <c r="COZ116" s="276"/>
      <c r="CPA116" s="276"/>
      <c r="CPB116" s="276"/>
      <c r="CPC116" s="276"/>
      <c r="CPD116" s="276"/>
      <c r="CPE116" s="276"/>
      <c r="CPF116" s="276"/>
      <c r="CPG116" s="276"/>
      <c r="CPH116" s="276"/>
      <c r="CPI116" s="276"/>
      <c r="CPJ116" s="276"/>
      <c r="CPK116" s="276"/>
      <c r="CPL116" s="276"/>
      <c r="CPM116" s="276"/>
      <c r="CPN116" s="276"/>
      <c r="CPO116" s="276"/>
      <c r="CPP116" s="276"/>
      <c r="CPQ116" s="276"/>
      <c r="CPR116" s="276"/>
      <c r="CPS116" s="276"/>
      <c r="CPT116" s="276"/>
      <c r="CPU116" s="276"/>
      <c r="CPV116" s="276"/>
      <c r="CPW116" s="276"/>
      <c r="CPX116" s="276"/>
      <c r="CPY116" s="276"/>
      <c r="CPZ116" s="276"/>
      <c r="CQA116" s="276"/>
      <c r="CQB116" s="276"/>
      <c r="CQC116" s="276"/>
      <c r="CQD116" s="276"/>
      <c r="CQE116" s="276"/>
      <c r="CQF116" s="276"/>
      <c r="CQG116" s="276"/>
      <c r="CQH116" s="276"/>
      <c r="CQI116" s="276"/>
      <c r="CQJ116" s="276"/>
      <c r="CQK116" s="276"/>
      <c r="CQL116" s="276"/>
      <c r="CQM116" s="276"/>
      <c r="CQN116" s="276"/>
      <c r="CQO116" s="276"/>
      <c r="CQP116" s="276"/>
      <c r="CQQ116" s="276"/>
      <c r="CQR116" s="276"/>
      <c r="CQS116" s="276"/>
      <c r="CQT116" s="276"/>
      <c r="CQU116" s="276"/>
      <c r="CQV116" s="276"/>
      <c r="CQW116" s="276"/>
      <c r="CQX116" s="276"/>
      <c r="CQY116" s="276"/>
      <c r="CQZ116" s="276"/>
      <c r="CRA116" s="276"/>
      <c r="CRB116" s="276"/>
      <c r="CRC116" s="276"/>
      <c r="CRD116" s="276"/>
      <c r="CRE116" s="276"/>
      <c r="CRF116" s="276"/>
      <c r="CRG116" s="276"/>
      <c r="CRH116" s="276"/>
      <c r="CRI116" s="276"/>
      <c r="CRJ116" s="276"/>
      <c r="CRK116" s="276"/>
      <c r="CRL116" s="276"/>
      <c r="CRM116" s="276"/>
      <c r="CRN116" s="276"/>
      <c r="CRO116" s="276"/>
      <c r="CRP116" s="276"/>
      <c r="CRQ116" s="276"/>
      <c r="CRR116" s="276"/>
      <c r="CRS116" s="276"/>
      <c r="CRT116" s="276"/>
      <c r="CRU116" s="276"/>
      <c r="CRV116" s="276"/>
      <c r="CRW116" s="276"/>
      <c r="CRX116" s="276"/>
      <c r="CRY116" s="276"/>
      <c r="CRZ116" s="276"/>
      <c r="CSA116" s="276"/>
      <c r="CSB116" s="276"/>
      <c r="CSC116" s="276"/>
      <c r="CSD116" s="276"/>
      <c r="CSE116" s="276"/>
      <c r="CSF116" s="276"/>
      <c r="CSG116" s="276"/>
      <c r="CSH116" s="276"/>
      <c r="CSI116" s="276"/>
      <c r="CSJ116" s="276"/>
      <c r="CSK116" s="276"/>
      <c r="CSL116" s="276"/>
      <c r="CSM116" s="276"/>
      <c r="CSN116" s="276"/>
      <c r="CSO116" s="276"/>
      <c r="CSP116" s="276"/>
      <c r="CSQ116" s="276"/>
      <c r="CSR116" s="276"/>
      <c r="CSS116" s="276"/>
      <c r="CST116" s="276"/>
      <c r="CSU116" s="276"/>
      <c r="CSV116" s="276"/>
      <c r="CSW116" s="276"/>
      <c r="CSX116" s="276"/>
      <c r="CSY116" s="276"/>
      <c r="CSZ116" s="276"/>
      <c r="CTA116" s="276"/>
      <c r="CTB116" s="276"/>
      <c r="CTC116" s="276"/>
      <c r="CTD116" s="276"/>
      <c r="CTE116" s="276"/>
      <c r="CTF116" s="276"/>
      <c r="CTG116" s="276"/>
      <c r="CTH116" s="276"/>
      <c r="CTI116" s="276"/>
      <c r="CTJ116" s="276"/>
      <c r="CTK116" s="276"/>
      <c r="CTL116" s="276"/>
      <c r="CTM116" s="276"/>
      <c r="CTN116" s="276"/>
      <c r="CTO116" s="276"/>
      <c r="CTP116" s="276"/>
      <c r="CTQ116" s="276"/>
      <c r="CTR116" s="276"/>
      <c r="CTS116" s="276"/>
      <c r="CTT116" s="276"/>
      <c r="CTU116" s="276"/>
      <c r="CTV116" s="276"/>
      <c r="CTW116" s="276"/>
      <c r="CTX116" s="276"/>
      <c r="CTY116" s="276"/>
      <c r="CTZ116" s="276"/>
      <c r="CUA116" s="276"/>
      <c r="CUB116" s="276"/>
      <c r="CUC116" s="276"/>
      <c r="CUD116" s="276"/>
      <c r="CUE116" s="276"/>
      <c r="CUF116" s="276"/>
      <c r="CUG116" s="276"/>
      <c r="CUH116" s="276"/>
      <c r="CUI116" s="276"/>
      <c r="CUJ116" s="276"/>
      <c r="CUK116" s="276"/>
      <c r="CUL116" s="276"/>
      <c r="CUM116" s="276"/>
      <c r="CUN116" s="276"/>
      <c r="CUO116" s="276"/>
      <c r="CUP116" s="276"/>
      <c r="CUQ116" s="276"/>
      <c r="CUR116" s="276"/>
      <c r="CUS116" s="276"/>
      <c r="CUT116" s="276"/>
      <c r="CUU116" s="276"/>
      <c r="CUV116" s="276"/>
      <c r="CUW116" s="276"/>
      <c r="CUX116" s="276"/>
      <c r="CUY116" s="276"/>
      <c r="CUZ116" s="276"/>
      <c r="CVA116" s="276"/>
      <c r="CVB116" s="276"/>
      <c r="CVC116" s="276"/>
      <c r="CVD116" s="276"/>
      <c r="CVE116" s="276"/>
      <c r="CVF116" s="276"/>
      <c r="CVG116" s="276"/>
      <c r="CVH116" s="276"/>
      <c r="CVI116" s="276"/>
      <c r="CVJ116" s="276"/>
      <c r="CVK116" s="276"/>
      <c r="CVL116" s="276"/>
      <c r="CVM116" s="276"/>
      <c r="CVN116" s="276"/>
      <c r="CVO116" s="276"/>
      <c r="CVP116" s="276"/>
      <c r="CVQ116" s="276"/>
      <c r="CVR116" s="276"/>
      <c r="CVS116" s="276"/>
      <c r="CVT116" s="276"/>
      <c r="CVU116" s="276"/>
      <c r="CVV116" s="276"/>
      <c r="CVW116" s="276"/>
      <c r="CVX116" s="276"/>
      <c r="CVY116" s="276"/>
      <c r="CVZ116" s="276"/>
      <c r="CWA116" s="276"/>
      <c r="CWB116" s="276"/>
      <c r="CWC116" s="276"/>
      <c r="CWD116" s="276"/>
      <c r="CWE116" s="276"/>
      <c r="CWF116" s="276"/>
      <c r="CWG116" s="276"/>
      <c r="CWH116" s="276"/>
      <c r="CWI116" s="276"/>
      <c r="CWJ116" s="276"/>
      <c r="CWK116" s="276"/>
      <c r="CWL116" s="276"/>
      <c r="CWM116" s="276"/>
      <c r="CWN116" s="276"/>
      <c r="CWO116" s="276"/>
      <c r="CWP116" s="276"/>
      <c r="CWQ116" s="276"/>
      <c r="CWR116" s="276"/>
      <c r="CWS116" s="276"/>
      <c r="CWT116" s="276"/>
      <c r="CWU116" s="276"/>
      <c r="CWV116" s="276"/>
      <c r="CWW116" s="276"/>
      <c r="CWX116" s="276"/>
      <c r="CWY116" s="276"/>
      <c r="CWZ116" s="276"/>
      <c r="CXA116" s="276"/>
      <c r="CXB116" s="276"/>
      <c r="CXC116" s="276"/>
      <c r="CXD116" s="276"/>
      <c r="CXE116" s="276"/>
      <c r="CXF116" s="276"/>
      <c r="CXG116" s="276"/>
      <c r="CXH116" s="276"/>
      <c r="CXI116" s="276"/>
      <c r="CXJ116" s="276"/>
      <c r="CXK116" s="276"/>
      <c r="CXL116" s="276"/>
      <c r="CXM116" s="276"/>
      <c r="CXN116" s="276"/>
      <c r="CXO116" s="276"/>
      <c r="CXP116" s="276"/>
      <c r="CXQ116" s="276"/>
      <c r="CXR116" s="276"/>
      <c r="CXS116" s="276"/>
      <c r="CXT116" s="276"/>
      <c r="CXU116" s="276"/>
      <c r="CXV116" s="276"/>
      <c r="CXW116" s="276"/>
      <c r="CXX116" s="276"/>
      <c r="CXY116" s="276"/>
      <c r="CXZ116" s="276"/>
      <c r="CYA116" s="276"/>
      <c r="CYB116" s="276"/>
      <c r="CYC116" s="276"/>
      <c r="CYD116" s="276"/>
      <c r="CYE116" s="276"/>
      <c r="CYF116" s="276"/>
      <c r="CYG116" s="276"/>
      <c r="CYH116" s="276"/>
      <c r="CYI116" s="276"/>
      <c r="CYJ116" s="276"/>
      <c r="CYK116" s="276"/>
      <c r="CYL116" s="276"/>
      <c r="CYM116" s="276"/>
      <c r="CYN116" s="276"/>
      <c r="CYO116" s="276"/>
      <c r="CYP116" s="276"/>
      <c r="CYQ116" s="276"/>
      <c r="CYR116" s="276"/>
      <c r="CYS116" s="276"/>
      <c r="CYT116" s="276"/>
      <c r="CYU116" s="276"/>
      <c r="CYV116" s="276"/>
      <c r="CYW116" s="276"/>
      <c r="CYX116" s="276"/>
      <c r="CYY116" s="276"/>
      <c r="CYZ116" s="276"/>
      <c r="CZA116" s="276"/>
      <c r="CZB116" s="276"/>
      <c r="CZC116" s="276"/>
      <c r="CZD116" s="276"/>
      <c r="CZE116" s="276"/>
      <c r="CZF116" s="276"/>
      <c r="CZG116" s="276"/>
      <c r="CZH116" s="276"/>
      <c r="CZI116" s="276"/>
      <c r="CZJ116" s="276"/>
      <c r="CZK116" s="276"/>
      <c r="CZL116" s="276"/>
      <c r="CZM116" s="276"/>
      <c r="CZN116" s="276"/>
      <c r="CZO116" s="276"/>
      <c r="CZP116" s="276"/>
      <c r="CZQ116" s="276"/>
      <c r="CZR116" s="276"/>
      <c r="CZS116" s="276"/>
      <c r="CZT116" s="276"/>
      <c r="CZU116" s="276"/>
      <c r="CZV116" s="276"/>
      <c r="CZW116" s="276"/>
      <c r="CZX116" s="276"/>
      <c r="CZY116" s="276"/>
      <c r="CZZ116" s="276"/>
      <c r="DAA116" s="276"/>
      <c r="DAB116" s="276"/>
      <c r="DAC116" s="276"/>
      <c r="DAD116" s="276"/>
      <c r="DAE116" s="276"/>
      <c r="DAF116" s="276"/>
      <c r="DAG116" s="276"/>
      <c r="DAH116" s="276"/>
      <c r="DAI116" s="276"/>
      <c r="DAJ116" s="276"/>
      <c r="DAK116" s="276"/>
      <c r="DAL116" s="276"/>
      <c r="DAM116" s="276"/>
      <c r="DAN116" s="276"/>
      <c r="DAO116" s="276"/>
      <c r="DAP116" s="276"/>
      <c r="DAQ116" s="276"/>
      <c r="DAR116" s="276"/>
      <c r="DAS116" s="276"/>
      <c r="DAT116" s="276"/>
      <c r="DAU116" s="276"/>
      <c r="DAV116" s="276"/>
      <c r="DAW116" s="276"/>
      <c r="DAX116" s="276"/>
      <c r="DAY116" s="276"/>
      <c r="DAZ116" s="276"/>
      <c r="DBA116" s="276"/>
      <c r="DBB116" s="276"/>
      <c r="DBC116" s="276"/>
      <c r="DBD116" s="276"/>
      <c r="DBE116" s="276"/>
      <c r="DBF116" s="276"/>
      <c r="DBG116" s="276"/>
      <c r="DBH116" s="276"/>
      <c r="DBI116" s="276"/>
      <c r="DBJ116" s="276"/>
      <c r="DBK116" s="276"/>
      <c r="DBL116" s="276"/>
      <c r="DBM116" s="276"/>
      <c r="DBN116" s="276"/>
      <c r="DBO116" s="276"/>
      <c r="DBP116" s="276"/>
      <c r="DBQ116" s="276"/>
      <c r="DBR116" s="276"/>
      <c r="DBS116" s="276"/>
      <c r="DBT116" s="276"/>
      <c r="DBU116" s="276"/>
      <c r="DBV116" s="276"/>
      <c r="DBW116" s="276"/>
      <c r="DBX116" s="276"/>
      <c r="DBY116" s="276"/>
      <c r="DBZ116" s="276"/>
      <c r="DCA116" s="276"/>
      <c r="DCB116" s="276"/>
      <c r="DCC116" s="276"/>
      <c r="DCD116" s="276"/>
      <c r="DCE116" s="276"/>
      <c r="DCF116" s="276"/>
      <c r="DCG116" s="276"/>
      <c r="DCH116" s="276"/>
      <c r="DCI116" s="276"/>
      <c r="DCJ116" s="276"/>
      <c r="DCK116" s="276"/>
      <c r="DCL116" s="276"/>
      <c r="DCM116" s="276"/>
      <c r="DCN116" s="276"/>
      <c r="DCO116" s="276"/>
      <c r="DCP116" s="276"/>
      <c r="DCQ116" s="276"/>
      <c r="DCR116" s="276"/>
      <c r="DCS116" s="276"/>
      <c r="DCT116" s="276"/>
      <c r="DCU116" s="276"/>
      <c r="DCV116" s="276"/>
      <c r="DCW116" s="276"/>
      <c r="DCX116" s="276"/>
      <c r="DCY116" s="276"/>
      <c r="DCZ116" s="276"/>
      <c r="DDA116" s="276"/>
      <c r="DDB116" s="276"/>
      <c r="DDC116" s="276"/>
      <c r="DDD116" s="276"/>
      <c r="DDE116" s="276"/>
      <c r="DDF116" s="276"/>
      <c r="DDG116" s="276"/>
      <c r="DDH116" s="276"/>
      <c r="DDI116" s="276"/>
      <c r="DDJ116" s="276"/>
      <c r="DDK116" s="276"/>
      <c r="DDL116" s="276"/>
      <c r="DDM116" s="276"/>
      <c r="DDN116" s="276"/>
      <c r="DDO116" s="276"/>
      <c r="DDP116" s="276"/>
      <c r="DDQ116" s="276"/>
      <c r="DDR116" s="276"/>
      <c r="DDS116" s="276"/>
      <c r="DDT116" s="276"/>
      <c r="DDU116" s="276"/>
      <c r="DDV116" s="276"/>
      <c r="DDW116" s="276"/>
      <c r="DDX116" s="276"/>
      <c r="DDY116" s="276"/>
      <c r="DDZ116" s="276"/>
      <c r="DEA116" s="276"/>
      <c r="DEB116" s="276"/>
      <c r="DEC116" s="276"/>
      <c r="DED116" s="276"/>
      <c r="DEE116" s="276"/>
      <c r="DEF116" s="276"/>
      <c r="DEG116" s="276"/>
      <c r="DEH116" s="276"/>
      <c r="DEI116" s="276"/>
      <c r="DEJ116" s="276"/>
      <c r="DEK116" s="276"/>
      <c r="DEL116" s="276"/>
      <c r="DEM116" s="276"/>
      <c r="DEN116" s="276"/>
      <c r="DEO116" s="276"/>
      <c r="DEP116" s="276"/>
      <c r="DEQ116" s="276"/>
      <c r="DER116" s="276"/>
      <c r="DES116" s="276"/>
      <c r="DET116" s="276"/>
      <c r="DEU116" s="276"/>
      <c r="DEV116" s="276"/>
      <c r="DEW116" s="276"/>
      <c r="DEX116" s="276"/>
      <c r="DEY116" s="276"/>
      <c r="DEZ116" s="276"/>
      <c r="DFA116" s="276"/>
      <c r="DFB116" s="276"/>
      <c r="DFC116" s="276"/>
      <c r="DFD116" s="276"/>
      <c r="DFE116" s="276"/>
      <c r="DFF116" s="276"/>
      <c r="DFG116" s="276"/>
      <c r="DFH116" s="276"/>
      <c r="DFI116" s="276"/>
      <c r="DFJ116" s="276"/>
      <c r="DFK116" s="276"/>
      <c r="DFL116" s="276"/>
      <c r="DFM116" s="276"/>
      <c r="DFN116" s="276"/>
      <c r="DFO116" s="276"/>
      <c r="DFP116" s="276"/>
      <c r="DFQ116" s="276"/>
      <c r="DFR116" s="276"/>
      <c r="DFS116" s="276"/>
      <c r="DFT116" s="276"/>
      <c r="DFU116" s="276"/>
      <c r="DFV116" s="276"/>
      <c r="DFW116" s="276"/>
      <c r="DFX116" s="276"/>
      <c r="DFY116" s="276"/>
      <c r="DFZ116" s="276"/>
      <c r="DGA116" s="276"/>
      <c r="DGB116" s="276"/>
      <c r="DGC116" s="276"/>
      <c r="DGD116" s="276"/>
      <c r="DGE116" s="276"/>
      <c r="DGF116" s="276"/>
      <c r="DGG116" s="276"/>
      <c r="DGH116" s="276"/>
      <c r="DGI116" s="276"/>
      <c r="DGJ116" s="276"/>
      <c r="DGK116" s="276"/>
      <c r="DGL116" s="276"/>
      <c r="DGM116" s="276"/>
      <c r="DGN116" s="276"/>
      <c r="DGO116" s="276"/>
      <c r="DGP116" s="276"/>
      <c r="DGQ116" s="276"/>
      <c r="DGR116" s="276"/>
      <c r="DGS116" s="276"/>
      <c r="DGT116" s="276"/>
      <c r="DGU116" s="276"/>
      <c r="DGV116" s="276"/>
      <c r="DGW116" s="276"/>
      <c r="DGX116" s="276"/>
      <c r="DGY116" s="276"/>
      <c r="DGZ116" s="276"/>
      <c r="DHA116" s="276"/>
      <c r="DHB116" s="276"/>
      <c r="DHC116" s="276"/>
      <c r="DHD116" s="276"/>
      <c r="DHE116" s="276"/>
      <c r="DHF116" s="276"/>
      <c r="DHG116" s="276"/>
      <c r="DHH116" s="276"/>
      <c r="DHI116" s="276"/>
      <c r="DHJ116" s="276"/>
      <c r="DHK116" s="276"/>
      <c r="DHL116" s="276"/>
      <c r="DHM116" s="276"/>
      <c r="DHN116" s="276"/>
      <c r="DHO116" s="276"/>
      <c r="DHP116" s="276"/>
      <c r="DHQ116" s="276"/>
      <c r="DHR116" s="276"/>
      <c r="DHS116" s="276"/>
      <c r="DHT116" s="276"/>
      <c r="DHU116" s="276"/>
      <c r="DHV116" s="276"/>
      <c r="DHW116" s="276"/>
      <c r="DHX116" s="276"/>
      <c r="DHY116" s="276"/>
      <c r="DHZ116" s="276"/>
      <c r="DIA116" s="276"/>
      <c r="DIB116" s="276"/>
      <c r="DIC116" s="276"/>
      <c r="DID116" s="276"/>
      <c r="DIE116" s="276"/>
      <c r="DIF116" s="276"/>
      <c r="DIG116" s="276"/>
      <c r="DIH116" s="276"/>
      <c r="DII116" s="276"/>
      <c r="DIJ116" s="276"/>
      <c r="DIK116" s="276"/>
      <c r="DIL116" s="276"/>
      <c r="DIM116" s="276"/>
      <c r="DIN116" s="276"/>
      <c r="DIO116" s="276"/>
      <c r="DIP116" s="276"/>
      <c r="DIQ116" s="276"/>
      <c r="DIR116" s="276"/>
      <c r="DIS116" s="276"/>
      <c r="DIT116" s="276"/>
      <c r="DIU116" s="276"/>
      <c r="DIV116" s="276"/>
      <c r="DIW116" s="276"/>
      <c r="DIX116" s="276"/>
      <c r="DIY116" s="276"/>
      <c r="DIZ116" s="276"/>
      <c r="DJA116" s="276"/>
      <c r="DJB116" s="276"/>
      <c r="DJC116" s="276"/>
      <c r="DJD116" s="276"/>
      <c r="DJE116" s="276"/>
      <c r="DJF116" s="276"/>
      <c r="DJG116" s="276"/>
      <c r="DJH116" s="276"/>
      <c r="DJI116" s="276"/>
      <c r="DJJ116" s="276"/>
      <c r="DJK116" s="276"/>
      <c r="DJL116" s="276"/>
      <c r="DJM116" s="276"/>
      <c r="DJN116" s="276"/>
      <c r="DJO116" s="276"/>
      <c r="DJP116" s="276"/>
      <c r="DJQ116" s="276"/>
      <c r="DJR116" s="276"/>
      <c r="DJS116" s="276"/>
      <c r="DJT116" s="276"/>
      <c r="DJU116" s="276"/>
      <c r="DJV116" s="276"/>
      <c r="DJW116" s="276"/>
      <c r="DJX116" s="276"/>
      <c r="DJY116" s="276"/>
      <c r="DJZ116" s="276"/>
      <c r="DKA116" s="276"/>
      <c r="DKB116" s="276"/>
      <c r="DKC116" s="276"/>
      <c r="DKD116" s="276"/>
      <c r="DKE116" s="276"/>
      <c r="DKF116" s="276"/>
      <c r="DKG116" s="276"/>
      <c r="DKH116" s="276"/>
      <c r="DKI116" s="276"/>
      <c r="DKJ116" s="276"/>
      <c r="DKK116" s="276"/>
      <c r="DKL116" s="276"/>
      <c r="DKM116" s="276"/>
      <c r="DKN116" s="276"/>
      <c r="DKO116" s="276"/>
      <c r="DKP116" s="276"/>
      <c r="DKQ116" s="276"/>
      <c r="DKR116" s="276"/>
      <c r="DKS116" s="276"/>
      <c r="DKT116" s="276"/>
      <c r="DKU116" s="276"/>
      <c r="DKV116" s="276"/>
      <c r="DKW116" s="276"/>
      <c r="DKX116" s="276"/>
      <c r="DKY116" s="276"/>
      <c r="DKZ116" s="276"/>
      <c r="DLA116" s="276"/>
      <c r="DLB116" s="276"/>
      <c r="DLC116" s="276"/>
      <c r="DLD116" s="276"/>
      <c r="DLE116" s="276"/>
      <c r="DLF116" s="276"/>
      <c r="DLG116" s="276"/>
      <c r="DLH116" s="276"/>
      <c r="DLI116" s="276"/>
      <c r="DLJ116" s="276"/>
      <c r="DLK116" s="276"/>
      <c r="DLL116" s="276"/>
      <c r="DLM116" s="276"/>
      <c r="DLN116" s="276"/>
      <c r="DLO116" s="276"/>
      <c r="DLP116" s="276"/>
      <c r="DLQ116" s="276"/>
      <c r="DLR116" s="276"/>
      <c r="DLS116" s="276"/>
      <c r="DLT116" s="276"/>
      <c r="DLU116" s="276"/>
      <c r="DLV116" s="276"/>
      <c r="DLW116" s="276"/>
      <c r="DLX116" s="276"/>
      <c r="DLY116" s="276"/>
      <c r="DLZ116" s="276"/>
      <c r="DMA116" s="276"/>
      <c r="DMB116" s="276"/>
      <c r="DMC116" s="276"/>
      <c r="DMD116" s="276"/>
      <c r="DME116" s="276"/>
      <c r="DMF116" s="276"/>
      <c r="DMG116" s="276"/>
      <c r="DMH116" s="276"/>
      <c r="DMI116" s="276"/>
      <c r="DMJ116" s="276"/>
      <c r="DMK116" s="276"/>
      <c r="DML116" s="276"/>
      <c r="DMM116" s="276"/>
      <c r="DMN116" s="276"/>
      <c r="DMO116" s="276"/>
      <c r="DMP116" s="276"/>
      <c r="DMQ116" s="276"/>
      <c r="DMR116" s="276"/>
      <c r="DMS116" s="276"/>
      <c r="DMT116" s="276"/>
      <c r="DMU116" s="276"/>
      <c r="DMV116" s="276"/>
      <c r="DMW116" s="276"/>
      <c r="DMX116" s="276"/>
      <c r="DMY116" s="276"/>
      <c r="DMZ116" s="276"/>
      <c r="DNA116" s="276"/>
      <c r="DNB116" s="276"/>
      <c r="DNC116" s="276"/>
      <c r="DND116" s="276"/>
      <c r="DNE116" s="276"/>
      <c r="DNF116" s="276"/>
      <c r="DNG116" s="276"/>
      <c r="DNH116" s="276"/>
      <c r="DNI116" s="276"/>
      <c r="DNJ116" s="276"/>
      <c r="DNK116" s="276"/>
      <c r="DNL116" s="276"/>
      <c r="DNM116" s="276"/>
      <c r="DNN116" s="276"/>
      <c r="DNO116" s="276"/>
      <c r="DNP116" s="276"/>
      <c r="DNQ116" s="276"/>
      <c r="DNR116" s="276"/>
      <c r="DNS116" s="276"/>
      <c r="DNT116" s="276"/>
      <c r="DNU116" s="276"/>
      <c r="DNV116" s="276"/>
      <c r="DNW116" s="276"/>
      <c r="DNX116" s="276"/>
      <c r="DNY116" s="276"/>
      <c r="DNZ116" s="276"/>
      <c r="DOA116" s="276"/>
      <c r="DOB116" s="276"/>
      <c r="DOC116" s="276"/>
      <c r="DOD116" s="276"/>
      <c r="DOE116" s="276"/>
      <c r="DOF116" s="276"/>
      <c r="DOG116" s="276"/>
      <c r="DOH116" s="276"/>
      <c r="DOI116" s="276"/>
      <c r="DOJ116" s="276"/>
      <c r="DOK116" s="276"/>
      <c r="DOL116" s="276"/>
      <c r="DOM116" s="276"/>
      <c r="DON116" s="276"/>
      <c r="DOO116" s="276"/>
      <c r="DOP116" s="276"/>
      <c r="DOQ116" s="276"/>
      <c r="DOR116" s="276"/>
      <c r="DOS116" s="276"/>
      <c r="DOT116" s="276"/>
      <c r="DOU116" s="276"/>
      <c r="DOV116" s="276"/>
      <c r="DOW116" s="276"/>
      <c r="DOX116" s="276"/>
      <c r="DOY116" s="276"/>
      <c r="DOZ116" s="276"/>
      <c r="DPA116" s="276"/>
      <c r="DPB116" s="276"/>
      <c r="DPC116" s="276"/>
      <c r="DPD116" s="276"/>
      <c r="DPE116" s="276"/>
      <c r="DPF116" s="276"/>
      <c r="DPG116" s="276"/>
      <c r="DPH116" s="276"/>
      <c r="DPI116" s="276"/>
      <c r="DPJ116" s="276"/>
      <c r="DPK116" s="276"/>
      <c r="DPL116" s="276"/>
      <c r="DPM116" s="276"/>
      <c r="DPN116" s="276"/>
      <c r="DPO116" s="276"/>
      <c r="DPP116" s="276"/>
      <c r="DPQ116" s="276"/>
      <c r="DPR116" s="276"/>
      <c r="DPS116" s="276"/>
      <c r="DPT116" s="276"/>
      <c r="DPU116" s="276"/>
      <c r="DPV116" s="276"/>
      <c r="DPW116" s="276"/>
      <c r="DPX116" s="276"/>
      <c r="DPY116" s="276"/>
      <c r="DPZ116" s="276"/>
      <c r="DQA116" s="276"/>
      <c r="DQB116" s="276"/>
      <c r="DQC116" s="276"/>
      <c r="DQD116" s="276"/>
      <c r="DQE116" s="276"/>
      <c r="DQF116" s="276"/>
      <c r="DQG116" s="276"/>
      <c r="DQH116" s="276"/>
      <c r="DQI116" s="276"/>
      <c r="DQJ116" s="276"/>
      <c r="DQK116" s="276"/>
      <c r="DQL116" s="276"/>
      <c r="DQM116" s="276"/>
      <c r="DQN116" s="276"/>
      <c r="DQO116" s="276"/>
      <c r="DQP116" s="276"/>
      <c r="DQQ116" s="276"/>
      <c r="DQR116" s="276"/>
      <c r="DQS116" s="276"/>
      <c r="DQT116" s="276"/>
      <c r="DQU116" s="276"/>
      <c r="DQV116" s="276"/>
      <c r="DQW116" s="276"/>
      <c r="DQX116" s="276"/>
      <c r="DQY116" s="276"/>
      <c r="DQZ116" s="276"/>
      <c r="DRA116" s="276"/>
      <c r="DRB116" s="276"/>
      <c r="DRC116" s="276"/>
      <c r="DRD116" s="276"/>
      <c r="DRE116" s="276"/>
      <c r="DRF116" s="276"/>
      <c r="DRG116" s="276"/>
      <c r="DRH116" s="276"/>
      <c r="DRI116" s="276"/>
      <c r="DRJ116" s="276"/>
      <c r="DRK116" s="276"/>
      <c r="DRL116" s="276"/>
      <c r="DRM116" s="276"/>
      <c r="DRN116" s="276"/>
      <c r="DRO116" s="276"/>
      <c r="DRP116" s="276"/>
      <c r="DRQ116" s="276"/>
      <c r="DRR116" s="276"/>
      <c r="DRS116" s="276"/>
      <c r="DRT116" s="276"/>
      <c r="DRU116" s="276"/>
      <c r="DRV116" s="276"/>
      <c r="DRW116" s="276"/>
      <c r="DRX116" s="276"/>
      <c r="DRY116" s="276"/>
      <c r="DRZ116" s="276"/>
      <c r="DSA116" s="276"/>
      <c r="DSB116" s="276"/>
      <c r="DSC116" s="276"/>
      <c r="DSD116" s="276"/>
      <c r="DSE116" s="276"/>
      <c r="DSF116" s="276"/>
      <c r="DSG116" s="276"/>
      <c r="DSH116" s="276"/>
      <c r="DSI116" s="276"/>
      <c r="DSJ116" s="276"/>
      <c r="DSK116" s="276"/>
      <c r="DSL116" s="276"/>
      <c r="DSM116" s="276"/>
      <c r="DSN116" s="276"/>
      <c r="DSO116" s="276"/>
      <c r="DSP116" s="276"/>
      <c r="DSQ116" s="276"/>
      <c r="DSR116" s="276"/>
      <c r="DSS116" s="276"/>
      <c r="DST116" s="276"/>
      <c r="DSU116" s="276"/>
      <c r="DSV116" s="276"/>
      <c r="DSW116" s="276"/>
      <c r="DSX116" s="276"/>
      <c r="DSY116" s="276"/>
      <c r="DSZ116" s="276"/>
      <c r="DTA116" s="276"/>
      <c r="DTB116" s="276"/>
      <c r="DTC116" s="276"/>
      <c r="DTD116" s="276"/>
      <c r="DTE116" s="276"/>
      <c r="DTF116" s="276"/>
      <c r="DTG116" s="276"/>
      <c r="DTH116" s="276"/>
      <c r="DTI116" s="276"/>
      <c r="DTJ116" s="276"/>
      <c r="DTK116" s="276"/>
      <c r="DTL116" s="276"/>
      <c r="DTM116" s="276"/>
      <c r="DTN116" s="276"/>
      <c r="DTO116" s="276"/>
      <c r="DTP116" s="276"/>
      <c r="DTQ116" s="276"/>
      <c r="DTR116" s="276"/>
      <c r="DTS116" s="276"/>
      <c r="DTT116" s="276"/>
      <c r="DTU116" s="276"/>
      <c r="DTV116" s="276"/>
      <c r="DTW116" s="276"/>
      <c r="DTX116" s="276"/>
      <c r="DTY116" s="276"/>
      <c r="DTZ116" s="276"/>
      <c r="DUA116" s="276"/>
      <c r="DUB116" s="276"/>
      <c r="DUC116" s="276"/>
      <c r="DUD116" s="276"/>
      <c r="DUE116" s="276"/>
      <c r="DUF116" s="276"/>
      <c r="DUG116" s="276"/>
      <c r="DUH116" s="276"/>
      <c r="DUI116" s="276"/>
      <c r="DUJ116" s="276"/>
      <c r="DUK116" s="276"/>
      <c r="DUL116" s="276"/>
      <c r="DUM116" s="276"/>
      <c r="DUN116" s="276"/>
      <c r="DUO116" s="276"/>
      <c r="DUP116" s="276"/>
      <c r="DUQ116" s="276"/>
      <c r="DUR116" s="276"/>
      <c r="DUS116" s="276"/>
      <c r="DUT116" s="276"/>
      <c r="DUU116" s="276"/>
      <c r="DUV116" s="276"/>
      <c r="DUW116" s="276"/>
      <c r="DUX116" s="276"/>
      <c r="DUY116" s="276"/>
      <c r="DUZ116" s="276"/>
      <c r="DVA116" s="276"/>
      <c r="DVB116" s="276"/>
      <c r="DVC116" s="276"/>
      <c r="DVD116" s="276"/>
      <c r="DVE116" s="276"/>
      <c r="DVF116" s="276"/>
      <c r="DVG116" s="276"/>
      <c r="DVH116" s="276"/>
      <c r="DVI116" s="276"/>
      <c r="DVJ116" s="276"/>
      <c r="DVK116" s="276"/>
      <c r="DVL116" s="276"/>
      <c r="DVM116" s="276"/>
      <c r="DVN116" s="276"/>
      <c r="DVO116" s="276"/>
      <c r="DVP116" s="276"/>
      <c r="DVQ116" s="276"/>
      <c r="DVR116" s="276"/>
      <c r="DVS116" s="276"/>
      <c r="DVT116" s="276"/>
      <c r="DVU116" s="276"/>
      <c r="DVV116" s="276"/>
      <c r="DVW116" s="276"/>
      <c r="DVX116" s="276"/>
      <c r="DVY116" s="276"/>
      <c r="DVZ116" s="276"/>
      <c r="DWA116" s="276"/>
      <c r="DWB116" s="276"/>
      <c r="DWC116" s="276"/>
      <c r="DWD116" s="276"/>
      <c r="DWE116" s="276"/>
      <c r="DWF116" s="276"/>
      <c r="DWG116" s="276"/>
      <c r="DWH116" s="276"/>
      <c r="DWI116" s="276"/>
      <c r="DWJ116" s="276"/>
      <c r="DWK116" s="276"/>
      <c r="DWL116" s="276"/>
      <c r="DWM116" s="276"/>
      <c r="DWN116" s="276"/>
      <c r="DWO116" s="276"/>
      <c r="DWP116" s="276"/>
      <c r="DWQ116" s="276"/>
      <c r="DWR116" s="276"/>
      <c r="DWS116" s="276"/>
      <c r="DWT116" s="276"/>
      <c r="DWU116" s="276"/>
      <c r="DWV116" s="276"/>
      <c r="DWW116" s="276"/>
      <c r="DWX116" s="276"/>
      <c r="DWY116" s="276"/>
      <c r="DWZ116" s="276"/>
      <c r="DXA116" s="276"/>
      <c r="DXB116" s="276"/>
      <c r="DXC116" s="276"/>
      <c r="DXD116" s="276"/>
      <c r="DXE116" s="276"/>
      <c r="DXF116" s="276"/>
      <c r="DXG116" s="276"/>
      <c r="DXH116" s="276"/>
      <c r="DXI116" s="276"/>
      <c r="DXJ116" s="276"/>
      <c r="DXK116" s="276"/>
      <c r="DXL116" s="276"/>
      <c r="DXM116" s="276"/>
      <c r="DXN116" s="276"/>
      <c r="DXO116" s="276"/>
      <c r="DXP116" s="276"/>
      <c r="DXQ116" s="276"/>
      <c r="DXR116" s="276"/>
      <c r="DXS116" s="276"/>
      <c r="DXT116" s="276"/>
      <c r="DXU116" s="276"/>
      <c r="DXV116" s="276"/>
      <c r="DXW116" s="276"/>
      <c r="DXX116" s="276"/>
      <c r="DXY116" s="276"/>
      <c r="DXZ116" s="276"/>
      <c r="DYA116" s="276"/>
      <c r="DYB116" s="276"/>
      <c r="DYC116" s="276"/>
      <c r="DYD116" s="276"/>
      <c r="DYE116" s="276"/>
      <c r="DYF116" s="276"/>
      <c r="DYG116" s="276"/>
      <c r="DYH116" s="276"/>
      <c r="DYI116" s="276"/>
      <c r="DYJ116" s="276"/>
      <c r="DYK116" s="276"/>
      <c r="DYL116" s="276"/>
      <c r="DYM116" s="276"/>
      <c r="DYN116" s="276"/>
      <c r="DYO116" s="276"/>
      <c r="DYP116" s="276"/>
      <c r="DYQ116" s="276"/>
      <c r="DYR116" s="276"/>
      <c r="DYS116" s="276"/>
      <c r="DYT116" s="276"/>
      <c r="DYU116" s="276"/>
      <c r="DYV116" s="276"/>
      <c r="DYW116" s="276"/>
      <c r="DYX116" s="276"/>
      <c r="DYY116" s="276"/>
      <c r="DYZ116" s="276"/>
      <c r="DZA116" s="276"/>
      <c r="DZB116" s="276"/>
      <c r="DZC116" s="276"/>
      <c r="DZD116" s="276"/>
      <c r="DZE116" s="276"/>
      <c r="DZF116" s="276"/>
      <c r="DZG116" s="276"/>
      <c r="DZH116" s="276"/>
      <c r="DZI116" s="276"/>
      <c r="DZJ116" s="276"/>
      <c r="DZK116" s="276"/>
      <c r="DZL116" s="276"/>
      <c r="DZM116" s="276"/>
      <c r="DZN116" s="276"/>
      <c r="DZO116" s="276"/>
      <c r="DZP116" s="276"/>
      <c r="DZQ116" s="276"/>
      <c r="DZR116" s="276"/>
      <c r="DZS116" s="276"/>
      <c r="DZT116" s="276"/>
      <c r="DZU116" s="276"/>
      <c r="DZV116" s="276"/>
      <c r="DZW116" s="276"/>
      <c r="DZX116" s="276"/>
      <c r="DZY116" s="276"/>
      <c r="DZZ116" s="276"/>
      <c r="EAA116" s="276"/>
      <c r="EAB116" s="276"/>
      <c r="EAC116" s="276"/>
      <c r="EAD116" s="276"/>
      <c r="EAE116" s="276"/>
      <c r="EAF116" s="276"/>
      <c r="EAG116" s="276"/>
      <c r="EAH116" s="276"/>
      <c r="EAI116" s="276"/>
      <c r="EAJ116" s="276"/>
      <c r="EAK116" s="276"/>
      <c r="EAL116" s="276"/>
      <c r="EAM116" s="276"/>
      <c r="EAN116" s="276"/>
      <c r="EAO116" s="276"/>
      <c r="EAP116" s="276"/>
      <c r="EAQ116" s="276"/>
      <c r="EAR116" s="276"/>
      <c r="EAS116" s="276"/>
      <c r="EAT116" s="276"/>
      <c r="EAU116" s="276"/>
      <c r="EAV116" s="276"/>
      <c r="EAW116" s="276"/>
      <c r="EAX116" s="276"/>
      <c r="EAY116" s="276"/>
      <c r="EAZ116" s="276"/>
      <c r="EBA116" s="276"/>
      <c r="EBB116" s="276"/>
      <c r="EBC116" s="276"/>
      <c r="EBD116" s="276"/>
      <c r="EBE116" s="276"/>
      <c r="EBF116" s="276"/>
      <c r="EBG116" s="276"/>
      <c r="EBH116" s="276"/>
      <c r="EBI116" s="276"/>
      <c r="EBJ116" s="276"/>
      <c r="EBK116" s="276"/>
      <c r="EBL116" s="276"/>
      <c r="EBM116" s="276"/>
      <c r="EBN116" s="276"/>
      <c r="EBO116" s="276"/>
      <c r="EBP116" s="276"/>
      <c r="EBQ116" s="276"/>
      <c r="EBR116" s="276"/>
      <c r="EBS116" s="276"/>
      <c r="EBT116" s="276"/>
      <c r="EBU116" s="276"/>
      <c r="EBV116" s="276"/>
      <c r="EBW116" s="276"/>
      <c r="EBX116" s="276"/>
      <c r="EBY116" s="276"/>
      <c r="EBZ116" s="276"/>
      <c r="ECA116" s="276"/>
      <c r="ECB116" s="276"/>
      <c r="ECC116" s="276"/>
      <c r="ECD116" s="276"/>
      <c r="ECE116" s="276"/>
      <c r="ECF116" s="276"/>
      <c r="ECG116" s="276"/>
      <c r="ECH116" s="276"/>
      <c r="ECI116" s="276"/>
      <c r="ECJ116" s="276"/>
      <c r="ECK116" s="276"/>
      <c r="ECL116" s="276"/>
      <c r="ECM116" s="276"/>
      <c r="ECN116" s="276"/>
      <c r="ECO116" s="276"/>
      <c r="ECP116" s="276"/>
      <c r="ECQ116" s="276"/>
      <c r="ECR116" s="276"/>
      <c r="ECS116" s="276"/>
      <c r="ECT116" s="276"/>
      <c r="ECU116" s="276"/>
      <c r="ECV116" s="276"/>
      <c r="ECW116" s="276"/>
      <c r="ECX116" s="276"/>
      <c r="ECY116" s="276"/>
      <c r="ECZ116" s="276"/>
      <c r="EDA116" s="276"/>
      <c r="EDB116" s="276"/>
      <c r="EDC116" s="276"/>
      <c r="EDD116" s="276"/>
      <c r="EDE116" s="276"/>
      <c r="EDF116" s="276"/>
      <c r="EDG116" s="276"/>
      <c r="EDH116" s="276"/>
      <c r="EDI116" s="276"/>
      <c r="EDJ116" s="276"/>
      <c r="EDK116" s="276"/>
      <c r="EDL116" s="276"/>
      <c r="EDM116" s="276"/>
      <c r="EDN116" s="276"/>
      <c r="EDO116" s="276"/>
      <c r="EDP116" s="276"/>
      <c r="EDQ116" s="276"/>
      <c r="EDR116" s="276"/>
      <c r="EDS116" s="276"/>
      <c r="EDT116" s="276"/>
      <c r="EDU116" s="276"/>
      <c r="EDV116" s="276"/>
      <c r="EDW116" s="276"/>
      <c r="EDX116" s="276"/>
      <c r="EDY116" s="276"/>
      <c r="EDZ116" s="276"/>
      <c r="EEA116" s="276"/>
      <c r="EEB116" s="276"/>
      <c r="EEC116" s="276"/>
      <c r="EED116" s="276"/>
      <c r="EEE116" s="276"/>
      <c r="EEF116" s="276"/>
      <c r="EEG116" s="276"/>
      <c r="EEH116" s="276"/>
      <c r="EEI116" s="276"/>
      <c r="EEJ116" s="276"/>
      <c r="EEK116" s="276"/>
      <c r="EEL116" s="276"/>
      <c r="EEM116" s="276"/>
      <c r="EEN116" s="276"/>
      <c r="EEO116" s="276"/>
      <c r="EEP116" s="276"/>
      <c r="EEQ116" s="276"/>
      <c r="EER116" s="276"/>
      <c r="EES116" s="276"/>
      <c r="EET116" s="276"/>
      <c r="EEU116" s="276"/>
      <c r="EEV116" s="276"/>
      <c r="EEW116" s="276"/>
      <c r="EEX116" s="276"/>
      <c r="EEY116" s="276"/>
      <c r="EEZ116" s="276"/>
      <c r="EFA116" s="276"/>
      <c r="EFB116" s="276"/>
      <c r="EFC116" s="276"/>
      <c r="EFD116" s="276"/>
      <c r="EFE116" s="276"/>
      <c r="EFF116" s="276"/>
      <c r="EFG116" s="276"/>
      <c r="EFH116" s="276"/>
      <c r="EFI116" s="276"/>
      <c r="EFJ116" s="276"/>
      <c r="EFK116" s="276"/>
      <c r="EFL116" s="276"/>
      <c r="EFM116" s="276"/>
      <c r="EFN116" s="276"/>
      <c r="EFO116" s="276"/>
      <c r="EFP116" s="276"/>
      <c r="EFQ116" s="276"/>
      <c r="EFR116" s="276"/>
      <c r="EFS116" s="276"/>
      <c r="EFT116" s="276"/>
      <c r="EFU116" s="276"/>
      <c r="EFV116" s="276"/>
      <c r="EFW116" s="276"/>
      <c r="EFX116" s="276"/>
      <c r="EFY116" s="276"/>
      <c r="EFZ116" s="276"/>
      <c r="EGA116" s="276"/>
      <c r="EGB116" s="276"/>
      <c r="EGC116" s="276"/>
      <c r="EGD116" s="276"/>
      <c r="EGE116" s="276"/>
      <c r="EGF116" s="276"/>
      <c r="EGG116" s="276"/>
      <c r="EGH116" s="276"/>
      <c r="EGI116" s="276"/>
      <c r="EGJ116" s="276"/>
      <c r="EGK116" s="276"/>
      <c r="EGL116" s="276"/>
      <c r="EGM116" s="276"/>
      <c r="EGN116" s="276"/>
      <c r="EGO116" s="276"/>
      <c r="EGP116" s="276"/>
      <c r="EGQ116" s="276"/>
      <c r="EGR116" s="276"/>
      <c r="EGS116" s="276"/>
      <c r="EGT116" s="276"/>
      <c r="EGU116" s="276"/>
      <c r="EGV116" s="276"/>
      <c r="EGW116" s="276"/>
      <c r="EGX116" s="276"/>
      <c r="EGY116" s="276"/>
      <c r="EGZ116" s="276"/>
      <c r="EHA116" s="276"/>
      <c r="EHB116" s="276"/>
      <c r="EHC116" s="276"/>
      <c r="EHD116" s="276"/>
      <c r="EHE116" s="276"/>
      <c r="EHF116" s="276"/>
      <c r="EHG116" s="276"/>
      <c r="EHH116" s="276"/>
      <c r="EHI116" s="276"/>
      <c r="EHJ116" s="276"/>
      <c r="EHK116" s="276"/>
      <c r="EHL116" s="276"/>
      <c r="EHM116" s="276"/>
      <c r="EHN116" s="276"/>
      <c r="EHO116" s="276"/>
      <c r="EHP116" s="276"/>
      <c r="EHQ116" s="276"/>
      <c r="EHR116" s="276"/>
      <c r="EHS116" s="276"/>
      <c r="EHT116" s="276"/>
      <c r="EHU116" s="276"/>
      <c r="EHV116" s="276"/>
      <c r="EHW116" s="276"/>
      <c r="EHX116" s="276"/>
      <c r="EHY116" s="276"/>
      <c r="EHZ116" s="276"/>
      <c r="EIA116" s="276"/>
      <c r="EIB116" s="276"/>
      <c r="EIC116" s="276"/>
      <c r="EID116" s="276"/>
      <c r="EIE116" s="276"/>
      <c r="EIF116" s="276"/>
      <c r="EIG116" s="276"/>
      <c r="EIH116" s="276"/>
      <c r="EII116" s="276"/>
      <c r="EIJ116" s="276"/>
      <c r="EIK116" s="276"/>
      <c r="EIL116" s="276"/>
      <c r="EIM116" s="276"/>
      <c r="EIN116" s="276"/>
      <c r="EIO116" s="276"/>
      <c r="EIP116" s="276"/>
      <c r="EIQ116" s="276"/>
      <c r="EIR116" s="276"/>
      <c r="EIS116" s="276"/>
      <c r="EIT116" s="276"/>
      <c r="EIU116" s="276"/>
      <c r="EIV116" s="276"/>
      <c r="EIW116" s="276"/>
      <c r="EIX116" s="276"/>
      <c r="EIY116" s="276"/>
      <c r="EIZ116" s="276"/>
      <c r="EJA116" s="276"/>
      <c r="EJB116" s="276"/>
      <c r="EJC116" s="276"/>
      <c r="EJD116" s="276"/>
      <c r="EJE116" s="276"/>
      <c r="EJF116" s="276"/>
      <c r="EJG116" s="276"/>
      <c r="EJH116" s="276"/>
      <c r="EJI116" s="276"/>
      <c r="EJJ116" s="276"/>
      <c r="EJK116" s="276"/>
      <c r="EJL116" s="276"/>
      <c r="EJM116" s="276"/>
      <c r="EJN116" s="276"/>
      <c r="EJO116" s="276"/>
      <c r="EJP116" s="276"/>
      <c r="EJQ116" s="276"/>
      <c r="EJR116" s="276"/>
      <c r="EJS116" s="276"/>
      <c r="EJT116" s="276"/>
      <c r="EJU116" s="276"/>
      <c r="EJV116" s="276"/>
      <c r="EJW116" s="276"/>
      <c r="EJX116" s="276"/>
      <c r="EJY116" s="276"/>
      <c r="EJZ116" s="276"/>
      <c r="EKA116" s="276"/>
      <c r="EKB116" s="276"/>
      <c r="EKC116" s="276"/>
      <c r="EKD116" s="276"/>
      <c r="EKE116" s="276"/>
      <c r="EKF116" s="276"/>
      <c r="EKG116" s="276"/>
      <c r="EKH116" s="276"/>
      <c r="EKI116" s="276"/>
      <c r="EKJ116" s="276"/>
      <c r="EKK116" s="276"/>
      <c r="EKL116" s="276"/>
      <c r="EKM116" s="276"/>
      <c r="EKN116" s="276"/>
      <c r="EKO116" s="276"/>
      <c r="EKP116" s="276"/>
      <c r="EKQ116" s="276"/>
      <c r="EKR116" s="276"/>
      <c r="EKS116" s="276"/>
      <c r="EKT116" s="276"/>
      <c r="EKU116" s="276"/>
      <c r="EKV116" s="276"/>
      <c r="EKW116" s="276"/>
      <c r="EKX116" s="276"/>
      <c r="EKY116" s="276"/>
      <c r="EKZ116" s="276"/>
      <c r="ELA116" s="276"/>
      <c r="ELB116" s="276"/>
      <c r="ELC116" s="276"/>
      <c r="ELD116" s="276"/>
      <c r="ELE116" s="276"/>
      <c r="ELF116" s="276"/>
      <c r="ELG116" s="276"/>
      <c r="ELH116" s="276"/>
      <c r="ELI116" s="276"/>
      <c r="ELJ116" s="276"/>
      <c r="ELK116" s="276"/>
      <c r="ELL116" s="276"/>
      <c r="ELM116" s="276"/>
      <c r="ELN116" s="276"/>
      <c r="ELO116" s="276"/>
      <c r="ELP116" s="276"/>
      <c r="ELQ116" s="276"/>
      <c r="ELR116" s="276"/>
      <c r="ELS116" s="276"/>
      <c r="ELT116" s="276"/>
      <c r="ELU116" s="276"/>
      <c r="ELV116" s="276"/>
      <c r="ELW116" s="276"/>
      <c r="ELX116" s="276"/>
      <c r="ELY116" s="276"/>
      <c r="ELZ116" s="276"/>
      <c r="EMA116" s="276"/>
      <c r="EMB116" s="276"/>
      <c r="EMC116" s="276"/>
      <c r="EMD116" s="276"/>
      <c r="EME116" s="276"/>
      <c r="EMF116" s="276"/>
      <c r="EMG116" s="276"/>
      <c r="EMH116" s="276"/>
      <c r="EMI116" s="276"/>
      <c r="EMJ116" s="276"/>
      <c r="EMK116" s="276"/>
      <c r="EML116" s="276"/>
      <c r="EMM116" s="276"/>
      <c r="EMN116" s="276"/>
      <c r="EMO116" s="276"/>
      <c r="EMP116" s="276"/>
      <c r="EMQ116" s="276"/>
      <c r="EMR116" s="276"/>
      <c r="EMS116" s="276"/>
      <c r="EMT116" s="276"/>
      <c r="EMU116" s="276"/>
      <c r="EMV116" s="276"/>
      <c r="EMW116" s="276"/>
      <c r="EMX116" s="276"/>
      <c r="EMY116" s="276"/>
      <c r="EMZ116" s="276"/>
      <c r="ENA116" s="276"/>
      <c r="ENB116" s="276"/>
      <c r="ENC116" s="276"/>
      <c r="END116" s="276"/>
      <c r="ENE116" s="276"/>
      <c r="ENF116" s="276"/>
      <c r="ENG116" s="276"/>
      <c r="ENH116" s="276"/>
      <c r="ENI116" s="276"/>
      <c r="ENJ116" s="276"/>
      <c r="ENK116" s="276"/>
      <c r="ENL116" s="276"/>
      <c r="ENM116" s="276"/>
      <c r="ENN116" s="276"/>
      <c r="ENO116" s="276"/>
      <c r="ENP116" s="276"/>
      <c r="ENQ116" s="276"/>
      <c r="ENR116" s="276"/>
      <c r="ENS116" s="276"/>
      <c r="ENT116" s="276"/>
      <c r="ENU116" s="276"/>
      <c r="ENV116" s="276"/>
      <c r="ENW116" s="276"/>
      <c r="ENX116" s="276"/>
      <c r="ENY116" s="276"/>
      <c r="ENZ116" s="276"/>
      <c r="EOA116" s="276"/>
      <c r="EOB116" s="276"/>
      <c r="EOC116" s="276"/>
      <c r="EOD116" s="276"/>
      <c r="EOE116" s="276"/>
      <c r="EOF116" s="276"/>
      <c r="EOG116" s="276"/>
      <c r="EOH116" s="276"/>
      <c r="EOI116" s="276"/>
      <c r="EOJ116" s="276"/>
      <c r="EOK116" s="276"/>
      <c r="EOL116" s="276"/>
      <c r="EOM116" s="276"/>
      <c r="EON116" s="276"/>
      <c r="EOO116" s="276"/>
      <c r="EOP116" s="276"/>
      <c r="EOQ116" s="276"/>
      <c r="EOR116" s="276"/>
      <c r="EOS116" s="276"/>
      <c r="EOT116" s="276"/>
      <c r="EOU116" s="276"/>
      <c r="EOV116" s="276"/>
      <c r="EOW116" s="276"/>
      <c r="EOX116" s="276"/>
      <c r="EOY116" s="276"/>
      <c r="EOZ116" s="276"/>
      <c r="EPA116" s="276"/>
      <c r="EPB116" s="276"/>
      <c r="EPC116" s="276"/>
      <c r="EPD116" s="276"/>
      <c r="EPE116" s="276"/>
      <c r="EPF116" s="276"/>
      <c r="EPG116" s="276"/>
      <c r="EPH116" s="276"/>
      <c r="EPI116" s="276"/>
      <c r="EPJ116" s="276"/>
      <c r="EPK116" s="276"/>
      <c r="EPL116" s="276"/>
      <c r="EPM116" s="276"/>
      <c r="EPN116" s="276"/>
      <c r="EPO116" s="276"/>
      <c r="EPP116" s="276"/>
      <c r="EPQ116" s="276"/>
      <c r="EPR116" s="276"/>
      <c r="EPS116" s="276"/>
      <c r="EPT116" s="276"/>
      <c r="EPU116" s="276"/>
      <c r="EPV116" s="276"/>
      <c r="EPW116" s="276"/>
      <c r="EPX116" s="276"/>
      <c r="EPY116" s="276"/>
      <c r="EPZ116" s="276"/>
      <c r="EQA116" s="276"/>
      <c r="EQB116" s="276"/>
      <c r="EQC116" s="276"/>
      <c r="EQD116" s="276"/>
      <c r="EQE116" s="276"/>
      <c r="EQF116" s="276"/>
      <c r="EQG116" s="276"/>
      <c r="EQH116" s="276"/>
      <c r="EQI116" s="276"/>
      <c r="EQJ116" s="276"/>
      <c r="EQK116" s="276"/>
      <c r="EQL116" s="276"/>
      <c r="EQM116" s="276"/>
      <c r="EQN116" s="276"/>
      <c r="EQO116" s="276"/>
      <c r="EQP116" s="276"/>
      <c r="EQQ116" s="276"/>
      <c r="EQR116" s="276"/>
      <c r="EQS116" s="276"/>
      <c r="EQT116" s="276"/>
      <c r="EQU116" s="276"/>
      <c r="EQV116" s="276"/>
      <c r="EQW116" s="276"/>
      <c r="EQX116" s="276"/>
      <c r="EQY116" s="276"/>
      <c r="EQZ116" s="276"/>
      <c r="ERA116" s="276"/>
      <c r="ERB116" s="276"/>
      <c r="ERC116" s="276"/>
      <c r="ERD116" s="276"/>
      <c r="ERE116" s="276"/>
      <c r="ERF116" s="276"/>
      <c r="ERG116" s="276"/>
      <c r="ERH116" s="276"/>
      <c r="ERI116" s="276"/>
      <c r="ERJ116" s="276"/>
      <c r="ERK116" s="276"/>
      <c r="ERL116" s="276"/>
      <c r="ERM116" s="276"/>
      <c r="ERN116" s="276"/>
      <c r="ERO116" s="276"/>
      <c r="ERP116" s="276"/>
      <c r="ERQ116" s="276"/>
      <c r="ERR116" s="276"/>
      <c r="ERS116" s="276"/>
      <c r="ERT116" s="276"/>
      <c r="ERU116" s="276"/>
      <c r="ERV116" s="276"/>
      <c r="ERW116" s="276"/>
      <c r="ERX116" s="276"/>
      <c r="ERY116" s="276"/>
      <c r="ERZ116" s="276"/>
      <c r="ESA116" s="276"/>
      <c r="ESB116" s="276"/>
      <c r="ESC116" s="276"/>
      <c r="ESD116" s="276"/>
      <c r="ESE116" s="276"/>
      <c r="ESF116" s="276"/>
      <c r="ESG116" s="276"/>
      <c r="ESH116" s="276"/>
      <c r="ESI116" s="276"/>
      <c r="ESJ116" s="276"/>
      <c r="ESK116" s="276"/>
      <c r="ESL116" s="276"/>
      <c r="ESM116" s="276"/>
      <c r="ESN116" s="276"/>
      <c r="ESO116" s="276"/>
      <c r="ESP116" s="276"/>
      <c r="ESQ116" s="276"/>
      <c r="ESR116" s="276"/>
      <c r="ESS116" s="276"/>
      <c r="EST116" s="276"/>
      <c r="ESU116" s="276"/>
      <c r="ESV116" s="276"/>
      <c r="ESW116" s="276"/>
      <c r="ESX116" s="276"/>
      <c r="ESY116" s="276"/>
      <c r="ESZ116" s="276"/>
      <c r="ETA116" s="276"/>
      <c r="ETB116" s="276"/>
      <c r="ETC116" s="276"/>
      <c r="ETD116" s="276"/>
      <c r="ETE116" s="276"/>
      <c r="ETF116" s="276"/>
      <c r="ETG116" s="276"/>
      <c r="ETH116" s="276"/>
      <c r="ETI116" s="276"/>
      <c r="ETJ116" s="276"/>
      <c r="ETK116" s="276"/>
      <c r="ETL116" s="276"/>
      <c r="ETM116" s="276"/>
      <c r="ETN116" s="276"/>
      <c r="ETO116" s="276"/>
      <c r="ETP116" s="276"/>
      <c r="ETQ116" s="276"/>
      <c r="ETR116" s="276"/>
      <c r="ETS116" s="276"/>
      <c r="ETT116" s="276"/>
      <c r="ETU116" s="276"/>
      <c r="ETV116" s="276"/>
      <c r="ETW116" s="276"/>
      <c r="ETX116" s="276"/>
      <c r="ETY116" s="276"/>
      <c r="ETZ116" s="276"/>
      <c r="EUA116" s="276"/>
      <c r="EUB116" s="276"/>
      <c r="EUC116" s="276"/>
      <c r="EUD116" s="276"/>
      <c r="EUE116" s="276"/>
      <c r="EUF116" s="276"/>
      <c r="EUG116" s="276"/>
      <c r="EUH116" s="276"/>
      <c r="EUI116" s="276"/>
      <c r="EUJ116" s="276"/>
      <c r="EUK116" s="276"/>
      <c r="EUL116" s="276"/>
      <c r="EUM116" s="276"/>
      <c r="EUN116" s="276"/>
      <c r="EUO116" s="276"/>
      <c r="EUP116" s="276"/>
      <c r="EUQ116" s="276"/>
      <c r="EUR116" s="276"/>
      <c r="EUS116" s="276"/>
      <c r="EUT116" s="276"/>
      <c r="EUU116" s="276"/>
      <c r="EUV116" s="276"/>
      <c r="EUW116" s="276"/>
      <c r="EUX116" s="276"/>
      <c r="EUY116" s="276"/>
      <c r="EUZ116" s="276"/>
      <c r="EVA116" s="276"/>
      <c r="EVB116" s="276"/>
      <c r="EVC116" s="276"/>
      <c r="EVD116" s="276"/>
      <c r="EVE116" s="276"/>
      <c r="EVF116" s="276"/>
      <c r="EVG116" s="276"/>
      <c r="EVH116" s="276"/>
      <c r="EVI116" s="276"/>
      <c r="EVJ116" s="276"/>
      <c r="EVK116" s="276"/>
      <c r="EVL116" s="276"/>
      <c r="EVM116" s="276"/>
      <c r="EVN116" s="276"/>
      <c r="EVO116" s="276"/>
      <c r="EVP116" s="276"/>
      <c r="EVQ116" s="276"/>
      <c r="EVR116" s="276"/>
      <c r="EVS116" s="276"/>
      <c r="EVT116" s="276"/>
      <c r="EVU116" s="276"/>
      <c r="EVV116" s="276"/>
      <c r="EVW116" s="276"/>
      <c r="EVX116" s="276"/>
      <c r="EVY116" s="276"/>
      <c r="EVZ116" s="276"/>
      <c r="EWA116" s="276"/>
      <c r="EWB116" s="276"/>
      <c r="EWC116" s="276"/>
      <c r="EWD116" s="276"/>
      <c r="EWE116" s="276"/>
      <c r="EWF116" s="276"/>
      <c r="EWG116" s="276"/>
      <c r="EWH116" s="276"/>
      <c r="EWI116" s="276"/>
      <c r="EWJ116" s="276"/>
      <c r="EWK116" s="276"/>
      <c r="EWL116" s="276"/>
      <c r="EWM116" s="276"/>
      <c r="EWN116" s="276"/>
      <c r="EWO116" s="276"/>
      <c r="EWP116" s="276"/>
      <c r="EWQ116" s="276"/>
      <c r="EWR116" s="276"/>
      <c r="EWS116" s="276"/>
      <c r="EWT116" s="276"/>
      <c r="EWU116" s="276"/>
      <c r="EWV116" s="276"/>
      <c r="EWW116" s="276"/>
      <c r="EWX116" s="276"/>
      <c r="EWY116" s="276"/>
      <c r="EWZ116" s="276"/>
      <c r="EXA116" s="276"/>
      <c r="EXB116" s="276"/>
      <c r="EXC116" s="276"/>
      <c r="EXD116" s="276"/>
      <c r="EXE116" s="276"/>
      <c r="EXF116" s="276"/>
      <c r="EXG116" s="276"/>
      <c r="EXH116" s="276"/>
      <c r="EXI116" s="276"/>
      <c r="EXJ116" s="276"/>
      <c r="EXK116" s="276"/>
      <c r="EXL116" s="276"/>
      <c r="EXM116" s="276"/>
      <c r="EXN116" s="276"/>
      <c r="EXO116" s="276"/>
      <c r="EXP116" s="276"/>
      <c r="EXQ116" s="276"/>
      <c r="EXR116" s="276"/>
      <c r="EXS116" s="276"/>
      <c r="EXT116" s="276"/>
      <c r="EXU116" s="276"/>
      <c r="EXV116" s="276"/>
      <c r="EXW116" s="276"/>
      <c r="EXX116" s="276"/>
      <c r="EXY116" s="276"/>
      <c r="EXZ116" s="276"/>
      <c r="EYA116" s="276"/>
      <c r="EYB116" s="276"/>
      <c r="EYC116" s="276"/>
      <c r="EYD116" s="276"/>
      <c r="EYE116" s="276"/>
      <c r="EYF116" s="276"/>
      <c r="EYG116" s="276"/>
      <c r="EYH116" s="276"/>
      <c r="EYI116" s="276"/>
      <c r="EYJ116" s="276"/>
      <c r="EYK116" s="276"/>
      <c r="EYL116" s="276"/>
      <c r="EYM116" s="276"/>
      <c r="EYN116" s="276"/>
      <c r="EYO116" s="276"/>
      <c r="EYP116" s="276"/>
      <c r="EYQ116" s="276"/>
      <c r="EYR116" s="276"/>
      <c r="EYS116" s="276"/>
      <c r="EYT116" s="276"/>
      <c r="EYU116" s="276"/>
      <c r="EYV116" s="276"/>
      <c r="EYW116" s="276"/>
      <c r="EYX116" s="276"/>
      <c r="EYY116" s="276"/>
      <c r="EYZ116" s="276"/>
      <c r="EZA116" s="276"/>
      <c r="EZB116" s="276"/>
      <c r="EZC116" s="276"/>
      <c r="EZD116" s="276"/>
      <c r="EZE116" s="276"/>
      <c r="EZF116" s="276"/>
      <c r="EZG116" s="276"/>
      <c r="EZH116" s="276"/>
      <c r="EZI116" s="276"/>
      <c r="EZJ116" s="276"/>
      <c r="EZK116" s="276"/>
      <c r="EZL116" s="276"/>
      <c r="EZM116" s="276"/>
      <c r="EZN116" s="276"/>
      <c r="EZO116" s="276"/>
      <c r="EZP116" s="276"/>
      <c r="EZQ116" s="276"/>
      <c r="EZR116" s="276"/>
      <c r="EZS116" s="276"/>
      <c r="EZT116" s="276"/>
      <c r="EZU116" s="276"/>
      <c r="EZV116" s="276"/>
      <c r="EZW116" s="276"/>
      <c r="EZX116" s="276"/>
      <c r="EZY116" s="276"/>
      <c r="EZZ116" s="276"/>
      <c r="FAA116" s="276"/>
      <c r="FAB116" s="276"/>
      <c r="FAC116" s="276"/>
      <c r="FAD116" s="276"/>
      <c r="FAE116" s="276"/>
      <c r="FAF116" s="276"/>
      <c r="FAG116" s="276"/>
      <c r="FAH116" s="276"/>
      <c r="FAI116" s="276"/>
      <c r="FAJ116" s="276"/>
      <c r="FAK116" s="276"/>
      <c r="FAL116" s="276"/>
      <c r="FAM116" s="276"/>
      <c r="FAN116" s="276"/>
      <c r="FAO116" s="276"/>
      <c r="FAP116" s="276"/>
      <c r="FAQ116" s="276"/>
      <c r="FAR116" s="276"/>
      <c r="FAS116" s="276"/>
      <c r="FAT116" s="276"/>
      <c r="FAU116" s="276"/>
      <c r="FAV116" s="276"/>
      <c r="FAW116" s="276"/>
      <c r="FAX116" s="276"/>
      <c r="FAY116" s="276"/>
      <c r="FAZ116" s="276"/>
      <c r="FBA116" s="276"/>
      <c r="FBB116" s="276"/>
      <c r="FBC116" s="276"/>
      <c r="FBD116" s="276"/>
      <c r="FBE116" s="276"/>
      <c r="FBF116" s="276"/>
      <c r="FBG116" s="276"/>
      <c r="FBH116" s="276"/>
      <c r="FBI116" s="276"/>
      <c r="FBJ116" s="276"/>
      <c r="FBK116" s="276"/>
      <c r="FBL116" s="276"/>
      <c r="FBM116" s="276"/>
      <c r="FBN116" s="276"/>
      <c r="FBO116" s="276"/>
      <c r="FBP116" s="276"/>
      <c r="FBQ116" s="276"/>
      <c r="FBR116" s="276"/>
      <c r="FBS116" s="276"/>
      <c r="FBT116" s="276"/>
      <c r="FBU116" s="276"/>
      <c r="FBV116" s="276"/>
      <c r="FBW116" s="276"/>
      <c r="FBX116" s="276"/>
      <c r="FBY116" s="276"/>
      <c r="FBZ116" s="276"/>
      <c r="FCA116" s="276"/>
      <c r="FCB116" s="276"/>
      <c r="FCC116" s="276"/>
      <c r="FCD116" s="276"/>
      <c r="FCE116" s="276"/>
      <c r="FCF116" s="276"/>
      <c r="FCG116" s="276"/>
      <c r="FCH116" s="276"/>
      <c r="FCI116" s="276"/>
      <c r="FCJ116" s="276"/>
      <c r="FCK116" s="276"/>
      <c r="FCL116" s="276"/>
      <c r="FCM116" s="276"/>
      <c r="FCN116" s="276"/>
      <c r="FCO116" s="276"/>
      <c r="FCP116" s="276"/>
      <c r="FCQ116" s="276"/>
      <c r="FCR116" s="276"/>
      <c r="FCS116" s="276"/>
      <c r="FCT116" s="276"/>
      <c r="FCU116" s="276"/>
      <c r="FCV116" s="276"/>
      <c r="FCW116" s="276"/>
      <c r="FCX116" s="276"/>
      <c r="FCY116" s="276"/>
      <c r="FCZ116" s="276"/>
      <c r="FDA116" s="276"/>
      <c r="FDB116" s="276"/>
      <c r="FDC116" s="276"/>
      <c r="FDD116" s="276"/>
      <c r="FDE116" s="276"/>
      <c r="FDF116" s="276"/>
      <c r="FDG116" s="276"/>
      <c r="FDH116" s="276"/>
      <c r="FDI116" s="276"/>
      <c r="FDJ116" s="276"/>
      <c r="FDK116" s="276"/>
      <c r="FDL116" s="276"/>
      <c r="FDM116" s="276"/>
      <c r="FDN116" s="276"/>
      <c r="FDO116" s="276"/>
      <c r="FDP116" s="276"/>
      <c r="FDQ116" s="276"/>
      <c r="FDR116" s="276"/>
      <c r="FDS116" s="276"/>
      <c r="FDT116" s="276"/>
      <c r="FDU116" s="276"/>
      <c r="FDV116" s="276"/>
      <c r="FDW116" s="276"/>
      <c r="FDX116" s="276"/>
      <c r="FDY116" s="276"/>
      <c r="FDZ116" s="276"/>
      <c r="FEA116" s="276"/>
      <c r="FEB116" s="276"/>
      <c r="FEC116" s="276"/>
      <c r="FED116" s="276"/>
      <c r="FEE116" s="276"/>
      <c r="FEF116" s="276"/>
      <c r="FEG116" s="276"/>
      <c r="FEH116" s="276"/>
      <c r="FEI116" s="276"/>
      <c r="FEJ116" s="276"/>
      <c r="FEK116" s="276"/>
      <c r="FEL116" s="276"/>
      <c r="FEM116" s="276"/>
      <c r="FEN116" s="276"/>
      <c r="FEO116" s="276"/>
      <c r="FEP116" s="276"/>
      <c r="FEQ116" s="276"/>
      <c r="FER116" s="276"/>
      <c r="FES116" s="276"/>
      <c r="FET116" s="276"/>
      <c r="FEU116" s="276"/>
      <c r="FEV116" s="276"/>
      <c r="FEW116" s="276"/>
      <c r="FEX116" s="276"/>
      <c r="FEY116" s="276"/>
      <c r="FEZ116" s="276"/>
      <c r="FFA116" s="276"/>
      <c r="FFB116" s="276"/>
      <c r="FFC116" s="276"/>
      <c r="FFD116" s="276"/>
      <c r="FFE116" s="276"/>
      <c r="FFF116" s="276"/>
      <c r="FFG116" s="276"/>
      <c r="FFH116" s="276"/>
      <c r="FFI116" s="276"/>
      <c r="FFJ116" s="276"/>
      <c r="FFK116" s="276"/>
      <c r="FFL116" s="276"/>
      <c r="FFM116" s="276"/>
      <c r="FFN116" s="276"/>
      <c r="FFO116" s="276"/>
      <c r="FFP116" s="276"/>
      <c r="FFQ116" s="276"/>
      <c r="FFR116" s="276"/>
      <c r="FFS116" s="276"/>
      <c r="FFT116" s="276"/>
      <c r="FFU116" s="276"/>
      <c r="FFV116" s="276"/>
      <c r="FFW116" s="276"/>
      <c r="FFX116" s="276"/>
      <c r="FFY116" s="276"/>
      <c r="FFZ116" s="276"/>
      <c r="FGA116" s="276"/>
      <c r="FGB116" s="276"/>
      <c r="FGC116" s="276"/>
      <c r="FGD116" s="276"/>
      <c r="FGE116" s="276"/>
      <c r="FGF116" s="276"/>
      <c r="FGG116" s="276"/>
      <c r="FGH116" s="276"/>
      <c r="FGI116" s="276"/>
      <c r="FGJ116" s="276"/>
      <c r="FGK116" s="276"/>
      <c r="FGL116" s="276"/>
      <c r="FGM116" s="276"/>
      <c r="FGN116" s="276"/>
      <c r="FGO116" s="276"/>
      <c r="FGP116" s="276"/>
      <c r="FGQ116" s="276"/>
      <c r="FGR116" s="276"/>
      <c r="FGS116" s="276"/>
      <c r="FGT116" s="276"/>
      <c r="FGU116" s="276"/>
      <c r="FGV116" s="276"/>
      <c r="FGW116" s="276"/>
      <c r="FGX116" s="276"/>
      <c r="FGY116" s="276"/>
      <c r="FGZ116" s="276"/>
      <c r="FHA116" s="276"/>
      <c r="FHB116" s="276"/>
      <c r="FHC116" s="276"/>
      <c r="FHD116" s="276"/>
      <c r="FHE116" s="276"/>
      <c r="FHF116" s="276"/>
      <c r="FHG116" s="276"/>
      <c r="FHH116" s="276"/>
      <c r="FHI116" s="276"/>
      <c r="FHJ116" s="276"/>
      <c r="FHK116" s="276"/>
      <c r="FHL116" s="276"/>
      <c r="FHM116" s="276"/>
      <c r="FHN116" s="276"/>
      <c r="FHO116" s="276"/>
      <c r="FHP116" s="276"/>
      <c r="FHQ116" s="276"/>
      <c r="FHR116" s="276"/>
      <c r="FHS116" s="276"/>
      <c r="FHT116" s="276"/>
      <c r="FHU116" s="276"/>
      <c r="FHV116" s="276"/>
      <c r="FHW116" s="276"/>
      <c r="FHX116" s="276"/>
      <c r="FHY116" s="276"/>
      <c r="FHZ116" s="276"/>
      <c r="FIA116" s="276"/>
      <c r="FIB116" s="276"/>
      <c r="FIC116" s="276"/>
      <c r="FID116" s="276"/>
      <c r="FIE116" s="276"/>
      <c r="FIF116" s="276"/>
      <c r="FIG116" s="276"/>
      <c r="FIH116" s="276"/>
      <c r="FII116" s="276"/>
      <c r="FIJ116" s="276"/>
      <c r="FIK116" s="276"/>
      <c r="FIL116" s="276"/>
      <c r="FIM116" s="276"/>
      <c r="FIN116" s="276"/>
      <c r="FIO116" s="276"/>
      <c r="FIP116" s="276"/>
      <c r="FIQ116" s="276"/>
      <c r="FIR116" s="276"/>
      <c r="FIS116" s="276"/>
      <c r="FIT116" s="276"/>
      <c r="FIU116" s="276"/>
      <c r="FIV116" s="276"/>
      <c r="FIW116" s="276"/>
      <c r="FIX116" s="276"/>
      <c r="FIY116" s="276"/>
      <c r="FIZ116" s="276"/>
      <c r="FJA116" s="276"/>
      <c r="FJB116" s="276"/>
      <c r="FJC116" s="276"/>
      <c r="FJD116" s="276"/>
      <c r="FJE116" s="276"/>
      <c r="FJF116" s="276"/>
      <c r="FJG116" s="276"/>
      <c r="FJH116" s="276"/>
      <c r="FJI116" s="276"/>
      <c r="FJJ116" s="276"/>
      <c r="FJK116" s="276"/>
      <c r="FJL116" s="276"/>
      <c r="FJM116" s="276"/>
      <c r="FJN116" s="276"/>
      <c r="FJO116" s="276"/>
      <c r="FJP116" s="276"/>
      <c r="FJQ116" s="276"/>
      <c r="FJR116" s="276"/>
      <c r="FJS116" s="276"/>
      <c r="FJT116" s="276"/>
      <c r="FJU116" s="276"/>
      <c r="FJV116" s="276"/>
      <c r="FJW116" s="276"/>
      <c r="FJX116" s="276"/>
      <c r="FJY116" s="276"/>
      <c r="FJZ116" s="276"/>
      <c r="FKA116" s="276"/>
      <c r="FKB116" s="276"/>
      <c r="FKC116" s="276"/>
      <c r="FKD116" s="276"/>
      <c r="FKE116" s="276"/>
      <c r="FKF116" s="276"/>
      <c r="FKG116" s="276"/>
      <c r="FKH116" s="276"/>
      <c r="FKI116" s="276"/>
      <c r="FKJ116" s="276"/>
      <c r="FKK116" s="276"/>
      <c r="FKL116" s="276"/>
      <c r="FKM116" s="276"/>
      <c r="FKN116" s="276"/>
      <c r="FKO116" s="276"/>
      <c r="FKP116" s="276"/>
      <c r="FKQ116" s="276"/>
      <c r="FKR116" s="276"/>
      <c r="FKS116" s="276"/>
      <c r="FKT116" s="276"/>
      <c r="FKU116" s="276"/>
      <c r="FKV116" s="276"/>
      <c r="FKW116" s="276"/>
      <c r="FKX116" s="276"/>
      <c r="FKY116" s="276"/>
      <c r="FKZ116" s="276"/>
      <c r="FLA116" s="276"/>
      <c r="FLB116" s="276"/>
      <c r="FLC116" s="276"/>
      <c r="FLD116" s="276"/>
      <c r="FLE116" s="276"/>
      <c r="FLF116" s="276"/>
      <c r="FLG116" s="276"/>
      <c r="FLH116" s="276"/>
      <c r="FLI116" s="276"/>
      <c r="FLJ116" s="276"/>
      <c r="FLK116" s="276"/>
      <c r="FLL116" s="276"/>
      <c r="FLM116" s="276"/>
      <c r="FLN116" s="276"/>
      <c r="FLO116" s="276"/>
      <c r="FLP116" s="276"/>
      <c r="FLQ116" s="276"/>
      <c r="FLR116" s="276"/>
      <c r="FLS116" s="276"/>
      <c r="FLT116" s="276"/>
      <c r="FLU116" s="276"/>
      <c r="FLV116" s="276"/>
      <c r="FLW116" s="276"/>
      <c r="FLX116" s="276"/>
      <c r="FLY116" s="276"/>
      <c r="FLZ116" s="276"/>
      <c r="FMA116" s="276"/>
      <c r="FMB116" s="276"/>
      <c r="FMC116" s="276"/>
      <c r="FMD116" s="276"/>
      <c r="FME116" s="276"/>
      <c r="FMF116" s="276"/>
      <c r="FMG116" s="276"/>
      <c r="FMH116" s="276"/>
      <c r="FMI116" s="276"/>
      <c r="FMJ116" s="276"/>
      <c r="FMK116" s="276"/>
      <c r="FML116" s="276"/>
      <c r="FMM116" s="276"/>
      <c r="FMN116" s="276"/>
      <c r="FMO116" s="276"/>
      <c r="FMP116" s="276"/>
      <c r="FMQ116" s="276"/>
      <c r="FMR116" s="276"/>
      <c r="FMS116" s="276"/>
      <c r="FMT116" s="276"/>
      <c r="FMU116" s="276"/>
      <c r="FMV116" s="276"/>
      <c r="FMW116" s="276"/>
      <c r="FMX116" s="276"/>
      <c r="FMY116" s="276"/>
      <c r="FMZ116" s="276"/>
      <c r="FNA116" s="276"/>
      <c r="FNB116" s="276"/>
      <c r="FNC116" s="276"/>
      <c r="FND116" s="276"/>
      <c r="FNE116" s="276"/>
      <c r="FNF116" s="276"/>
      <c r="FNG116" s="276"/>
      <c r="FNH116" s="276"/>
      <c r="FNI116" s="276"/>
      <c r="FNJ116" s="276"/>
      <c r="FNK116" s="276"/>
      <c r="FNL116" s="276"/>
      <c r="FNM116" s="276"/>
      <c r="FNN116" s="276"/>
      <c r="FNO116" s="276"/>
      <c r="FNP116" s="276"/>
      <c r="FNQ116" s="276"/>
      <c r="FNR116" s="276"/>
      <c r="FNS116" s="276"/>
      <c r="FNT116" s="276"/>
      <c r="FNU116" s="276"/>
      <c r="FNV116" s="276"/>
      <c r="FNW116" s="276"/>
      <c r="FNX116" s="276"/>
      <c r="FNY116" s="276"/>
      <c r="FNZ116" s="276"/>
      <c r="FOA116" s="276"/>
      <c r="FOB116" s="276"/>
      <c r="FOC116" s="276"/>
      <c r="FOD116" s="276"/>
      <c r="FOE116" s="276"/>
      <c r="FOF116" s="276"/>
      <c r="FOG116" s="276"/>
      <c r="FOH116" s="276"/>
      <c r="FOI116" s="276"/>
      <c r="FOJ116" s="276"/>
      <c r="FOK116" s="276"/>
      <c r="FOL116" s="276"/>
      <c r="FOM116" s="276"/>
      <c r="FON116" s="276"/>
      <c r="FOO116" s="276"/>
      <c r="FOP116" s="276"/>
      <c r="FOQ116" s="276"/>
      <c r="FOR116" s="276"/>
      <c r="FOS116" s="276"/>
      <c r="FOT116" s="276"/>
      <c r="FOU116" s="276"/>
      <c r="FOV116" s="276"/>
      <c r="FOW116" s="276"/>
      <c r="FOX116" s="276"/>
      <c r="FOY116" s="276"/>
      <c r="FOZ116" s="276"/>
      <c r="FPA116" s="276"/>
      <c r="FPB116" s="276"/>
      <c r="FPC116" s="276"/>
      <c r="FPD116" s="276"/>
      <c r="FPE116" s="276"/>
      <c r="FPF116" s="276"/>
      <c r="FPG116" s="276"/>
      <c r="FPH116" s="276"/>
      <c r="FPI116" s="276"/>
      <c r="FPJ116" s="276"/>
      <c r="FPK116" s="276"/>
      <c r="FPL116" s="276"/>
      <c r="FPM116" s="276"/>
      <c r="FPN116" s="276"/>
      <c r="FPO116" s="276"/>
      <c r="FPP116" s="276"/>
      <c r="FPQ116" s="276"/>
      <c r="FPR116" s="276"/>
      <c r="FPS116" s="276"/>
      <c r="FPT116" s="276"/>
      <c r="FPU116" s="276"/>
      <c r="FPV116" s="276"/>
      <c r="FPW116" s="276"/>
      <c r="FPX116" s="276"/>
      <c r="FPY116" s="276"/>
      <c r="FPZ116" s="276"/>
      <c r="FQA116" s="276"/>
      <c r="FQB116" s="276"/>
      <c r="FQC116" s="276"/>
      <c r="FQD116" s="276"/>
      <c r="FQE116" s="276"/>
      <c r="FQF116" s="276"/>
      <c r="FQG116" s="276"/>
      <c r="FQH116" s="276"/>
      <c r="FQI116" s="276"/>
      <c r="FQJ116" s="276"/>
      <c r="FQK116" s="276"/>
      <c r="FQL116" s="276"/>
      <c r="FQM116" s="276"/>
      <c r="FQN116" s="276"/>
      <c r="FQO116" s="276"/>
      <c r="FQP116" s="276"/>
      <c r="FQQ116" s="276"/>
      <c r="FQR116" s="276"/>
      <c r="FQS116" s="276"/>
      <c r="FQT116" s="276"/>
      <c r="FQU116" s="276"/>
      <c r="FQV116" s="276"/>
      <c r="FQW116" s="276"/>
      <c r="FQX116" s="276"/>
      <c r="FQY116" s="276"/>
      <c r="FQZ116" s="276"/>
      <c r="FRA116" s="276"/>
      <c r="FRB116" s="276"/>
      <c r="FRC116" s="276"/>
      <c r="FRD116" s="276"/>
      <c r="FRE116" s="276"/>
      <c r="FRF116" s="276"/>
      <c r="FRG116" s="276"/>
      <c r="FRH116" s="276"/>
      <c r="FRI116" s="276"/>
      <c r="FRJ116" s="276"/>
      <c r="FRK116" s="276"/>
      <c r="FRL116" s="276"/>
      <c r="FRM116" s="276"/>
      <c r="FRN116" s="276"/>
      <c r="FRO116" s="276"/>
      <c r="FRP116" s="276"/>
      <c r="FRQ116" s="276"/>
      <c r="FRR116" s="276"/>
      <c r="FRS116" s="276"/>
      <c r="FRT116" s="276"/>
      <c r="FRU116" s="276"/>
      <c r="FRV116" s="276"/>
      <c r="FRW116" s="276"/>
      <c r="FRX116" s="276"/>
      <c r="FRY116" s="276"/>
      <c r="FRZ116" s="276"/>
      <c r="FSA116" s="276"/>
      <c r="FSB116" s="276"/>
      <c r="FSC116" s="276"/>
      <c r="FSD116" s="276"/>
      <c r="FSE116" s="276"/>
      <c r="FSF116" s="276"/>
      <c r="FSG116" s="276"/>
      <c r="FSH116" s="276"/>
      <c r="FSI116" s="276"/>
      <c r="FSJ116" s="276"/>
      <c r="FSK116" s="276"/>
      <c r="FSL116" s="276"/>
      <c r="FSM116" s="276"/>
      <c r="FSN116" s="276"/>
      <c r="FSO116" s="276"/>
      <c r="FSP116" s="276"/>
      <c r="FSQ116" s="276"/>
      <c r="FSR116" s="276"/>
      <c r="FSS116" s="276"/>
      <c r="FST116" s="276"/>
      <c r="FSU116" s="276"/>
      <c r="FSV116" s="276"/>
      <c r="FSW116" s="276"/>
      <c r="FSX116" s="276"/>
      <c r="FSY116" s="276"/>
      <c r="FSZ116" s="276"/>
      <c r="FTA116" s="276"/>
      <c r="FTB116" s="276"/>
      <c r="FTC116" s="276"/>
      <c r="FTD116" s="276"/>
      <c r="FTE116" s="276"/>
      <c r="FTF116" s="276"/>
      <c r="FTG116" s="276"/>
      <c r="FTH116" s="276"/>
      <c r="FTI116" s="276"/>
      <c r="FTJ116" s="276"/>
      <c r="FTK116" s="276"/>
      <c r="FTL116" s="276"/>
      <c r="FTM116" s="276"/>
      <c r="FTN116" s="276"/>
      <c r="FTO116" s="276"/>
      <c r="FTP116" s="276"/>
      <c r="FTQ116" s="276"/>
      <c r="FTR116" s="276"/>
      <c r="FTS116" s="276"/>
      <c r="FTT116" s="276"/>
      <c r="FTU116" s="276"/>
      <c r="FTV116" s="276"/>
      <c r="FTW116" s="276"/>
      <c r="FTX116" s="276"/>
      <c r="FTY116" s="276"/>
      <c r="FTZ116" s="276"/>
      <c r="FUA116" s="276"/>
      <c r="FUB116" s="276"/>
      <c r="FUC116" s="276"/>
      <c r="FUD116" s="276"/>
      <c r="FUE116" s="276"/>
      <c r="FUF116" s="276"/>
      <c r="FUG116" s="276"/>
      <c r="FUH116" s="276"/>
      <c r="FUI116" s="276"/>
      <c r="FUJ116" s="276"/>
      <c r="FUK116" s="276"/>
      <c r="FUL116" s="276"/>
      <c r="FUM116" s="276"/>
      <c r="FUN116" s="276"/>
      <c r="FUO116" s="276"/>
      <c r="FUP116" s="276"/>
      <c r="FUQ116" s="276"/>
      <c r="FUR116" s="276"/>
      <c r="FUS116" s="276"/>
      <c r="FUT116" s="276"/>
      <c r="FUU116" s="276"/>
      <c r="FUV116" s="276"/>
      <c r="FUW116" s="276"/>
      <c r="FUX116" s="276"/>
      <c r="FUY116" s="276"/>
      <c r="FUZ116" s="276"/>
      <c r="FVA116" s="276"/>
      <c r="FVB116" s="276"/>
      <c r="FVC116" s="276"/>
      <c r="FVD116" s="276"/>
      <c r="FVE116" s="276"/>
      <c r="FVF116" s="276"/>
      <c r="FVG116" s="276"/>
      <c r="FVH116" s="276"/>
      <c r="FVI116" s="276"/>
      <c r="FVJ116" s="276"/>
      <c r="FVK116" s="276"/>
      <c r="FVL116" s="276"/>
      <c r="FVM116" s="276"/>
      <c r="FVN116" s="276"/>
      <c r="FVO116" s="276"/>
      <c r="FVP116" s="276"/>
      <c r="FVQ116" s="276"/>
      <c r="FVR116" s="276"/>
      <c r="FVS116" s="276"/>
      <c r="FVT116" s="276"/>
      <c r="FVU116" s="276"/>
      <c r="FVV116" s="276"/>
      <c r="FVW116" s="276"/>
      <c r="FVX116" s="276"/>
      <c r="FVY116" s="276"/>
      <c r="FVZ116" s="276"/>
      <c r="FWA116" s="276"/>
      <c r="FWB116" s="276"/>
      <c r="FWC116" s="276"/>
      <c r="FWD116" s="276"/>
      <c r="FWE116" s="276"/>
      <c r="FWF116" s="276"/>
      <c r="FWG116" s="276"/>
      <c r="FWH116" s="276"/>
      <c r="FWI116" s="276"/>
      <c r="FWJ116" s="276"/>
      <c r="FWK116" s="276"/>
      <c r="FWL116" s="276"/>
      <c r="FWM116" s="276"/>
      <c r="FWN116" s="276"/>
      <c r="FWO116" s="276"/>
      <c r="FWP116" s="276"/>
      <c r="FWQ116" s="276"/>
      <c r="FWR116" s="276"/>
      <c r="FWS116" s="276"/>
      <c r="FWT116" s="276"/>
      <c r="FWU116" s="276"/>
      <c r="FWV116" s="276"/>
      <c r="FWW116" s="276"/>
      <c r="FWX116" s="276"/>
      <c r="FWY116" s="276"/>
      <c r="FWZ116" s="276"/>
      <c r="FXA116" s="276"/>
      <c r="FXB116" s="276"/>
      <c r="FXC116" s="276"/>
      <c r="FXD116" s="276"/>
      <c r="FXE116" s="276"/>
      <c r="FXF116" s="276"/>
      <c r="FXG116" s="276"/>
      <c r="FXH116" s="276"/>
      <c r="FXI116" s="276"/>
      <c r="FXJ116" s="276"/>
      <c r="FXK116" s="276"/>
      <c r="FXL116" s="276"/>
      <c r="FXM116" s="276"/>
      <c r="FXN116" s="276"/>
      <c r="FXO116" s="276"/>
      <c r="FXP116" s="276"/>
      <c r="FXQ116" s="276"/>
      <c r="FXR116" s="276"/>
      <c r="FXS116" s="276"/>
      <c r="FXT116" s="276"/>
      <c r="FXU116" s="276"/>
      <c r="FXV116" s="276"/>
      <c r="FXW116" s="276"/>
      <c r="FXX116" s="276"/>
      <c r="FXY116" s="276"/>
      <c r="FXZ116" s="276"/>
      <c r="FYA116" s="276"/>
      <c r="FYB116" s="276"/>
      <c r="FYC116" s="276"/>
      <c r="FYD116" s="276"/>
      <c r="FYE116" s="276"/>
      <c r="FYF116" s="276"/>
      <c r="FYG116" s="276"/>
      <c r="FYH116" s="276"/>
      <c r="FYI116" s="276"/>
      <c r="FYJ116" s="276"/>
      <c r="FYK116" s="276"/>
      <c r="FYL116" s="276"/>
      <c r="FYM116" s="276"/>
      <c r="FYN116" s="276"/>
      <c r="FYO116" s="276"/>
      <c r="FYP116" s="276"/>
      <c r="FYQ116" s="276"/>
      <c r="FYR116" s="276"/>
      <c r="FYS116" s="276"/>
      <c r="FYT116" s="276"/>
      <c r="FYU116" s="276"/>
      <c r="FYV116" s="276"/>
      <c r="FYW116" s="276"/>
      <c r="FYX116" s="276"/>
      <c r="FYY116" s="276"/>
      <c r="FYZ116" s="276"/>
      <c r="FZA116" s="276"/>
      <c r="FZB116" s="276"/>
      <c r="FZC116" s="276"/>
      <c r="FZD116" s="276"/>
      <c r="FZE116" s="276"/>
      <c r="FZF116" s="276"/>
      <c r="FZG116" s="276"/>
      <c r="FZH116" s="276"/>
      <c r="FZI116" s="276"/>
      <c r="FZJ116" s="276"/>
      <c r="FZK116" s="276"/>
      <c r="FZL116" s="276"/>
      <c r="FZM116" s="276"/>
      <c r="FZN116" s="276"/>
      <c r="FZO116" s="276"/>
      <c r="FZP116" s="276"/>
      <c r="FZQ116" s="276"/>
      <c r="FZR116" s="276"/>
      <c r="FZS116" s="276"/>
      <c r="FZT116" s="276"/>
      <c r="FZU116" s="276"/>
      <c r="FZV116" s="276"/>
      <c r="FZW116" s="276"/>
      <c r="FZX116" s="276"/>
      <c r="FZY116" s="276"/>
      <c r="FZZ116" s="276"/>
      <c r="GAA116" s="276"/>
      <c r="GAB116" s="276"/>
      <c r="GAC116" s="276"/>
      <c r="GAD116" s="276"/>
      <c r="GAE116" s="276"/>
      <c r="GAF116" s="276"/>
      <c r="GAG116" s="276"/>
      <c r="GAH116" s="276"/>
      <c r="GAI116" s="276"/>
      <c r="GAJ116" s="276"/>
      <c r="GAK116" s="276"/>
      <c r="GAL116" s="276"/>
      <c r="GAM116" s="276"/>
      <c r="GAN116" s="276"/>
      <c r="GAO116" s="276"/>
      <c r="GAP116" s="276"/>
      <c r="GAQ116" s="276"/>
      <c r="GAR116" s="276"/>
      <c r="GAS116" s="276"/>
      <c r="GAT116" s="276"/>
      <c r="GAU116" s="276"/>
      <c r="GAV116" s="276"/>
      <c r="GAW116" s="276"/>
      <c r="GAX116" s="276"/>
      <c r="GAY116" s="276"/>
      <c r="GAZ116" s="276"/>
      <c r="GBA116" s="276"/>
      <c r="GBB116" s="276"/>
      <c r="GBC116" s="276"/>
      <c r="GBD116" s="276"/>
      <c r="GBE116" s="276"/>
      <c r="GBF116" s="276"/>
      <c r="GBG116" s="276"/>
      <c r="GBH116" s="276"/>
      <c r="GBI116" s="276"/>
      <c r="GBJ116" s="276"/>
      <c r="GBK116" s="276"/>
      <c r="GBL116" s="276"/>
      <c r="GBM116" s="276"/>
      <c r="GBN116" s="276"/>
      <c r="GBO116" s="276"/>
      <c r="GBP116" s="276"/>
      <c r="GBQ116" s="276"/>
      <c r="GBR116" s="276"/>
      <c r="GBS116" s="276"/>
      <c r="GBT116" s="276"/>
      <c r="GBU116" s="276"/>
      <c r="GBV116" s="276"/>
      <c r="GBW116" s="276"/>
      <c r="GBX116" s="276"/>
      <c r="GBY116" s="276"/>
      <c r="GBZ116" s="276"/>
      <c r="GCA116" s="276"/>
      <c r="GCB116" s="276"/>
      <c r="GCC116" s="276"/>
      <c r="GCD116" s="276"/>
      <c r="GCE116" s="276"/>
      <c r="GCF116" s="276"/>
      <c r="GCG116" s="276"/>
      <c r="GCH116" s="276"/>
      <c r="GCI116" s="276"/>
      <c r="GCJ116" s="276"/>
      <c r="GCK116" s="276"/>
      <c r="GCL116" s="276"/>
      <c r="GCM116" s="276"/>
      <c r="GCN116" s="276"/>
      <c r="GCO116" s="276"/>
      <c r="GCP116" s="276"/>
      <c r="GCQ116" s="276"/>
      <c r="GCR116" s="276"/>
      <c r="GCS116" s="276"/>
      <c r="GCT116" s="276"/>
      <c r="GCU116" s="276"/>
      <c r="GCV116" s="276"/>
      <c r="GCW116" s="276"/>
      <c r="GCX116" s="276"/>
      <c r="GCY116" s="276"/>
      <c r="GCZ116" s="276"/>
      <c r="GDA116" s="276"/>
      <c r="GDB116" s="276"/>
      <c r="GDC116" s="276"/>
      <c r="GDD116" s="276"/>
      <c r="GDE116" s="276"/>
      <c r="GDF116" s="276"/>
      <c r="GDG116" s="276"/>
      <c r="GDH116" s="276"/>
      <c r="GDI116" s="276"/>
      <c r="GDJ116" s="276"/>
      <c r="GDK116" s="276"/>
      <c r="GDL116" s="276"/>
      <c r="GDM116" s="276"/>
      <c r="GDN116" s="276"/>
      <c r="GDO116" s="276"/>
      <c r="GDP116" s="276"/>
      <c r="GDQ116" s="276"/>
      <c r="GDR116" s="276"/>
      <c r="GDS116" s="276"/>
      <c r="GDT116" s="276"/>
      <c r="GDU116" s="276"/>
      <c r="GDV116" s="276"/>
      <c r="GDW116" s="276"/>
      <c r="GDX116" s="276"/>
      <c r="GDY116" s="276"/>
      <c r="GDZ116" s="276"/>
      <c r="GEA116" s="276"/>
      <c r="GEB116" s="276"/>
      <c r="GEC116" s="276"/>
      <c r="GED116" s="276"/>
      <c r="GEE116" s="276"/>
      <c r="GEF116" s="276"/>
      <c r="GEG116" s="276"/>
      <c r="GEH116" s="276"/>
      <c r="GEI116" s="276"/>
      <c r="GEJ116" s="276"/>
      <c r="GEK116" s="276"/>
      <c r="GEL116" s="276"/>
      <c r="GEM116" s="276"/>
      <c r="GEN116" s="276"/>
      <c r="GEO116" s="276"/>
      <c r="GEP116" s="276"/>
      <c r="GEQ116" s="276"/>
      <c r="GER116" s="276"/>
      <c r="GES116" s="276"/>
      <c r="GET116" s="276"/>
      <c r="GEU116" s="276"/>
      <c r="GEV116" s="276"/>
      <c r="GEW116" s="276"/>
      <c r="GEX116" s="276"/>
      <c r="GEY116" s="276"/>
      <c r="GEZ116" s="276"/>
      <c r="GFA116" s="276"/>
      <c r="GFB116" s="276"/>
      <c r="GFC116" s="276"/>
      <c r="GFD116" s="276"/>
      <c r="GFE116" s="276"/>
      <c r="GFF116" s="276"/>
      <c r="GFG116" s="276"/>
      <c r="GFH116" s="276"/>
      <c r="GFI116" s="276"/>
      <c r="GFJ116" s="276"/>
      <c r="GFK116" s="276"/>
      <c r="GFL116" s="276"/>
      <c r="GFM116" s="276"/>
      <c r="GFN116" s="276"/>
      <c r="GFO116" s="276"/>
      <c r="GFP116" s="276"/>
      <c r="GFQ116" s="276"/>
      <c r="GFR116" s="276"/>
      <c r="GFS116" s="276"/>
      <c r="GFT116" s="276"/>
      <c r="GFU116" s="276"/>
      <c r="GFV116" s="276"/>
      <c r="GFW116" s="276"/>
      <c r="GFX116" s="276"/>
      <c r="GFY116" s="276"/>
      <c r="GFZ116" s="276"/>
      <c r="GGA116" s="276"/>
      <c r="GGB116" s="276"/>
      <c r="GGC116" s="276"/>
      <c r="GGD116" s="276"/>
      <c r="GGE116" s="276"/>
      <c r="GGF116" s="276"/>
      <c r="GGG116" s="276"/>
      <c r="GGH116" s="276"/>
      <c r="GGI116" s="276"/>
      <c r="GGJ116" s="276"/>
      <c r="GGK116" s="276"/>
      <c r="GGL116" s="276"/>
      <c r="GGM116" s="276"/>
      <c r="GGN116" s="276"/>
      <c r="GGO116" s="276"/>
      <c r="GGP116" s="276"/>
      <c r="GGQ116" s="276"/>
      <c r="GGR116" s="276"/>
      <c r="GGS116" s="276"/>
      <c r="GGT116" s="276"/>
      <c r="GGU116" s="276"/>
      <c r="GGV116" s="276"/>
      <c r="GGW116" s="276"/>
      <c r="GGX116" s="276"/>
      <c r="GGY116" s="276"/>
      <c r="GGZ116" s="276"/>
      <c r="GHA116" s="276"/>
      <c r="GHB116" s="276"/>
      <c r="GHC116" s="276"/>
      <c r="GHD116" s="276"/>
      <c r="GHE116" s="276"/>
      <c r="GHF116" s="276"/>
      <c r="GHG116" s="276"/>
      <c r="GHH116" s="276"/>
      <c r="GHI116" s="276"/>
      <c r="GHJ116" s="276"/>
      <c r="GHK116" s="276"/>
      <c r="GHL116" s="276"/>
      <c r="GHM116" s="276"/>
      <c r="GHN116" s="276"/>
      <c r="GHO116" s="276"/>
      <c r="GHP116" s="276"/>
      <c r="GHQ116" s="276"/>
      <c r="GHR116" s="276"/>
      <c r="GHS116" s="276"/>
      <c r="GHT116" s="276"/>
      <c r="GHU116" s="276"/>
      <c r="GHV116" s="276"/>
      <c r="GHW116" s="276"/>
      <c r="GHX116" s="276"/>
      <c r="GHY116" s="276"/>
      <c r="GHZ116" s="276"/>
      <c r="GIA116" s="276"/>
      <c r="GIB116" s="276"/>
      <c r="GIC116" s="276"/>
      <c r="GID116" s="276"/>
      <c r="GIE116" s="276"/>
      <c r="GIF116" s="276"/>
      <c r="GIG116" s="276"/>
      <c r="GIH116" s="276"/>
      <c r="GII116" s="276"/>
      <c r="GIJ116" s="276"/>
      <c r="GIK116" s="276"/>
      <c r="GIL116" s="276"/>
      <c r="GIM116" s="276"/>
      <c r="GIN116" s="276"/>
      <c r="GIO116" s="276"/>
      <c r="GIP116" s="276"/>
      <c r="GIQ116" s="276"/>
      <c r="GIR116" s="276"/>
      <c r="GIS116" s="276"/>
      <c r="GIT116" s="276"/>
      <c r="GIU116" s="276"/>
      <c r="GIV116" s="276"/>
      <c r="GIW116" s="276"/>
      <c r="GIX116" s="276"/>
      <c r="GIY116" s="276"/>
      <c r="GIZ116" s="276"/>
      <c r="GJA116" s="276"/>
      <c r="GJB116" s="276"/>
      <c r="GJC116" s="276"/>
      <c r="GJD116" s="276"/>
      <c r="GJE116" s="276"/>
      <c r="GJF116" s="276"/>
      <c r="GJG116" s="276"/>
      <c r="GJH116" s="276"/>
      <c r="GJI116" s="276"/>
      <c r="GJJ116" s="276"/>
      <c r="GJK116" s="276"/>
      <c r="GJL116" s="276"/>
      <c r="GJM116" s="276"/>
      <c r="GJN116" s="276"/>
      <c r="GJO116" s="276"/>
      <c r="GJP116" s="276"/>
      <c r="GJQ116" s="276"/>
      <c r="GJR116" s="276"/>
      <c r="GJS116" s="276"/>
      <c r="GJT116" s="276"/>
      <c r="GJU116" s="276"/>
      <c r="GJV116" s="276"/>
      <c r="GJW116" s="276"/>
      <c r="GJX116" s="276"/>
      <c r="GJY116" s="276"/>
      <c r="GJZ116" s="276"/>
      <c r="GKA116" s="276"/>
      <c r="GKB116" s="276"/>
      <c r="GKC116" s="276"/>
      <c r="GKD116" s="276"/>
      <c r="GKE116" s="276"/>
      <c r="GKF116" s="276"/>
      <c r="GKG116" s="276"/>
      <c r="GKH116" s="276"/>
      <c r="GKI116" s="276"/>
      <c r="GKJ116" s="276"/>
      <c r="GKK116" s="276"/>
      <c r="GKL116" s="276"/>
      <c r="GKM116" s="276"/>
      <c r="GKN116" s="276"/>
      <c r="GKO116" s="276"/>
      <c r="GKP116" s="276"/>
      <c r="GKQ116" s="276"/>
      <c r="GKR116" s="276"/>
      <c r="GKS116" s="276"/>
      <c r="GKT116" s="276"/>
      <c r="GKU116" s="276"/>
      <c r="GKV116" s="276"/>
      <c r="GKW116" s="276"/>
      <c r="GKX116" s="276"/>
      <c r="GKY116" s="276"/>
      <c r="GKZ116" s="276"/>
      <c r="GLA116" s="276"/>
      <c r="GLB116" s="276"/>
      <c r="GLC116" s="276"/>
      <c r="GLD116" s="276"/>
      <c r="GLE116" s="276"/>
      <c r="GLF116" s="276"/>
      <c r="GLG116" s="276"/>
      <c r="GLH116" s="276"/>
      <c r="GLI116" s="276"/>
      <c r="GLJ116" s="276"/>
      <c r="GLK116" s="276"/>
      <c r="GLL116" s="276"/>
      <c r="GLM116" s="276"/>
      <c r="GLN116" s="276"/>
      <c r="GLO116" s="276"/>
      <c r="GLP116" s="276"/>
      <c r="GLQ116" s="276"/>
      <c r="GLR116" s="276"/>
      <c r="GLS116" s="276"/>
      <c r="GLT116" s="276"/>
      <c r="GLU116" s="276"/>
      <c r="GLV116" s="276"/>
      <c r="GLW116" s="276"/>
      <c r="GLX116" s="276"/>
      <c r="GLY116" s="276"/>
      <c r="GLZ116" s="276"/>
      <c r="GMA116" s="276"/>
      <c r="GMB116" s="276"/>
      <c r="GMC116" s="276"/>
      <c r="GMD116" s="276"/>
      <c r="GME116" s="276"/>
      <c r="GMF116" s="276"/>
      <c r="GMG116" s="276"/>
      <c r="GMH116" s="276"/>
      <c r="GMI116" s="276"/>
      <c r="GMJ116" s="276"/>
      <c r="GMK116" s="276"/>
      <c r="GML116" s="276"/>
      <c r="GMM116" s="276"/>
      <c r="GMN116" s="276"/>
      <c r="GMO116" s="276"/>
      <c r="GMP116" s="276"/>
      <c r="GMQ116" s="276"/>
      <c r="GMR116" s="276"/>
      <c r="GMS116" s="276"/>
      <c r="GMT116" s="276"/>
      <c r="GMU116" s="276"/>
      <c r="GMV116" s="276"/>
      <c r="GMW116" s="276"/>
      <c r="GMX116" s="276"/>
      <c r="GMY116" s="276"/>
      <c r="GMZ116" s="276"/>
      <c r="GNA116" s="276"/>
      <c r="GNB116" s="276"/>
      <c r="GNC116" s="276"/>
      <c r="GND116" s="276"/>
      <c r="GNE116" s="276"/>
      <c r="GNF116" s="276"/>
      <c r="GNG116" s="276"/>
      <c r="GNH116" s="276"/>
      <c r="GNI116" s="276"/>
      <c r="GNJ116" s="276"/>
      <c r="GNK116" s="276"/>
      <c r="GNL116" s="276"/>
      <c r="GNM116" s="276"/>
      <c r="GNN116" s="276"/>
      <c r="GNO116" s="276"/>
      <c r="GNP116" s="276"/>
      <c r="GNQ116" s="276"/>
      <c r="GNR116" s="276"/>
      <c r="GNS116" s="276"/>
      <c r="GNT116" s="276"/>
      <c r="GNU116" s="276"/>
      <c r="GNV116" s="276"/>
      <c r="GNW116" s="276"/>
      <c r="GNX116" s="276"/>
      <c r="GNY116" s="276"/>
      <c r="GNZ116" s="276"/>
      <c r="GOA116" s="276"/>
      <c r="GOB116" s="276"/>
      <c r="GOC116" s="276"/>
      <c r="GOD116" s="276"/>
      <c r="GOE116" s="276"/>
      <c r="GOF116" s="276"/>
      <c r="GOG116" s="276"/>
      <c r="GOH116" s="276"/>
      <c r="GOI116" s="276"/>
      <c r="GOJ116" s="276"/>
      <c r="GOK116" s="276"/>
      <c r="GOL116" s="276"/>
      <c r="GOM116" s="276"/>
      <c r="GON116" s="276"/>
      <c r="GOO116" s="276"/>
      <c r="GOP116" s="276"/>
      <c r="GOQ116" s="276"/>
      <c r="GOR116" s="276"/>
      <c r="GOS116" s="276"/>
      <c r="GOT116" s="276"/>
      <c r="GOU116" s="276"/>
      <c r="GOV116" s="276"/>
      <c r="GOW116" s="276"/>
      <c r="GOX116" s="276"/>
      <c r="GOY116" s="276"/>
      <c r="GOZ116" s="276"/>
      <c r="GPA116" s="276"/>
      <c r="GPB116" s="276"/>
      <c r="GPC116" s="276"/>
      <c r="GPD116" s="276"/>
      <c r="GPE116" s="276"/>
      <c r="GPF116" s="276"/>
      <c r="GPG116" s="276"/>
      <c r="GPH116" s="276"/>
      <c r="GPI116" s="276"/>
      <c r="GPJ116" s="276"/>
      <c r="GPK116" s="276"/>
      <c r="GPL116" s="276"/>
      <c r="GPM116" s="276"/>
      <c r="GPN116" s="276"/>
      <c r="GPO116" s="276"/>
      <c r="GPP116" s="276"/>
      <c r="GPQ116" s="276"/>
      <c r="GPR116" s="276"/>
      <c r="GPS116" s="276"/>
      <c r="GPT116" s="276"/>
      <c r="GPU116" s="276"/>
      <c r="GPV116" s="276"/>
      <c r="GPW116" s="276"/>
      <c r="GPX116" s="276"/>
      <c r="GPY116" s="276"/>
      <c r="GPZ116" s="276"/>
      <c r="GQA116" s="276"/>
      <c r="GQB116" s="276"/>
      <c r="GQC116" s="276"/>
      <c r="GQD116" s="276"/>
      <c r="GQE116" s="276"/>
      <c r="GQF116" s="276"/>
      <c r="GQG116" s="276"/>
      <c r="GQH116" s="276"/>
      <c r="GQI116" s="276"/>
      <c r="GQJ116" s="276"/>
      <c r="GQK116" s="276"/>
      <c r="GQL116" s="276"/>
      <c r="GQM116" s="276"/>
      <c r="GQN116" s="276"/>
      <c r="GQO116" s="276"/>
      <c r="GQP116" s="276"/>
      <c r="GQQ116" s="276"/>
      <c r="GQR116" s="276"/>
      <c r="GQS116" s="276"/>
      <c r="GQT116" s="276"/>
      <c r="GQU116" s="276"/>
      <c r="GQV116" s="276"/>
      <c r="GQW116" s="276"/>
      <c r="GQX116" s="276"/>
      <c r="GQY116" s="276"/>
      <c r="GQZ116" s="276"/>
      <c r="GRA116" s="276"/>
      <c r="GRB116" s="276"/>
      <c r="GRC116" s="276"/>
      <c r="GRD116" s="276"/>
      <c r="GRE116" s="276"/>
      <c r="GRF116" s="276"/>
      <c r="GRG116" s="276"/>
      <c r="GRH116" s="276"/>
      <c r="GRI116" s="276"/>
      <c r="GRJ116" s="276"/>
      <c r="GRK116" s="276"/>
      <c r="GRL116" s="276"/>
      <c r="GRM116" s="276"/>
      <c r="GRN116" s="276"/>
      <c r="GRO116" s="276"/>
      <c r="GRP116" s="276"/>
      <c r="GRQ116" s="276"/>
      <c r="GRR116" s="276"/>
      <c r="GRS116" s="276"/>
      <c r="GRT116" s="276"/>
      <c r="GRU116" s="276"/>
      <c r="GRV116" s="276"/>
      <c r="GRW116" s="276"/>
      <c r="GRX116" s="276"/>
      <c r="GRY116" s="276"/>
      <c r="GRZ116" s="276"/>
      <c r="GSA116" s="276"/>
      <c r="GSB116" s="276"/>
      <c r="GSC116" s="276"/>
      <c r="GSD116" s="276"/>
      <c r="GSE116" s="276"/>
      <c r="GSF116" s="276"/>
      <c r="GSG116" s="276"/>
      <c r="GSH116" s="276"/>
      <c r="GSI116" s="276"/>
      <c r="GSJ116" s="276"/>
      <c r="GSK116" s="276"/>
      <c r="GSL116" s="276"/>
      <c r="GSM116" s="276"/>
      <c r="GSN116" s="276"/>
      <c r="GSO116" s="276"/>
      <c r="GSP116" s="276"/>
      <c r="GSQ116" s="276"/>
      <c r="GSR116" s="276"/>
      <c r="GSS116" s="276"/>
      <c r="GST116" s="276"/>
      <c r="GSU116" s="276"/>
      <c r="GSV116" s="276"/>
      <c r="GSW116" s="276"/>
      <c r="GSX116" s="276"/>
      <c r="GSY116" s="276"/>
      <c r="GSZ116" s="276"/>
      <c r="GTA116" s="276"/>
      <c r="GTB116" s="276"/>
      <c r="GTC116" s="276"/>
      <c r="GTD116" s="276"/>
      <c r="GTE116" s="276"/>
      <c r="GTF116" s="276"/>
      <c r="GTG116" s="276"/>
      <c r="GTH116" s="276"/>
      <c r="GTI116" s="276"/>
      <c r="GTJ116" s="276"/>
      <c r="GTK116" s="276"/>
      <c r="GTL116" s="276"/>
      <c r="GTM116" s="276"/>
      <c r="GTN116" s="276"/>
      <c r="GTO116" s="276"/>
      <c r="GTP116" s="276"/>
      <c r="GTQ116" s="276"/>
      <c r="GTR116" s="276"/>
      <c r="GTS116" s="276"/>
      <c r="GTT116" s="276"/>
      <c r="GTU116" s="276"/>
      <c r="GTV116" s="276"/>
      <c r="GTW116" s="276"/>
      <c r="GTX116" s="276"/>
      <c r="GTY116" s="276"/>
      <c r="GTZ116" s="276"/>
      <c r="GUA116" s="276"/>
      <c r="GUB116" s="276"/>
      <c r="GUC116" s="276"/>
      <c r="GUD116" s="276"/>
      <c r="GUE116" s="276"/>
      <c r="GUF116" s="276"/>
      <c r="GUG116" s="276"/>
      <c r="GUH116" s="276"/>
      <c r="GUI116" s="276"/>
      <c r="GUJ116" s="276"/>
      <c r="GUK116" s="276"/>
      <c r="GUL116" s="276"/>
      <c r="GUM116" s="276"/>
      <c r="GUN116" s="276"/>
      <c r="GUO116" s="276"/>
      <c r="GUP116" s="276"/>
      <c r="GUQ116" s="276"/>
      <c r="GUR116" s="276"/>
      <c r="GUS116" s="276"/>
      <c r="GUT116" s="276"/>
      <c r="GUU116" s="276"/>
      <c r="GUV116" s="276"/>
      <c r="GUW116" s="276"/>
      <c r="GUX116" s="276"/>
      <c r="GUY116" s="276"/>
      <c r="GUZ116" s="276"/>
      <c r="GVA116" s="276"/>
      <c r="GVB116" s="276"/>
      <c r="GVC116" s="276"/>
      <c r="GVD116" s="276"/>
      <c r="GVE116" s="276"/>
      <c r="GVF116" s="276"/>
      <c r="GVG116" s="276"/>
      <c r="GVH116" s="276"/>
      <c r="GVI116" s="276"/>
      <c r="GVJ116" s="276"/>
      <c r="GVK116" s="276"/>
      <c r="GVL116" s="276"/>
      <c r="GVM116" s="276"/>
      <c r="GVN116" s="276"/>
      <c r="GVO116" s="276"/>
      <c r="GVP116" s="276"/>
      <c r="GVQ116" s="276"/>
      <c r="GVR116" s="276"/>
      <c r="GVS116" s="276"/>
      <c r="GVT116" s="276"/>
      <c r="GVU116" s="276"/>
      <c r="GVV116" s="276"/>
      <c r="GVW116" s="276"/>
      <c r="GVX116" s="276"/>
      <c r="GVY116" s="276"/>
      <c r="GVZ116" s="276"/>
      <c r="GWA116" s="276"/>
      <c r="GWB116" s="276"/>
      <c r="GWC116" s="276"/>
      <c r="GWD116" s="276"/>
      <c r="GWE116" s="276"/>
      <c r="GWF116" s="276"/>
      <c r="GWG116" s="276"/>
      <c r="GWH116" s="276"/>
      <c r="GWI116" s="276"/>
      <c r="GWJ116" s="276"/>
      <c r="GWK116" s="276"/>
      <c r="GWL116" s="276"/>
      <c r="GWM116" s="276"/>
      <c r="GWN116" s="276"/>
      <c r="GWO116" s="276"/>
      <c r="GWP116" s="276"/>
      <c r="GWQ116" s="276"/>
      <c r="GWR116" s="276"/>
      <c r="GWS116" s="276"/>
      <c r="GWT116" s="276"/>
      <c r="GWU116" s="276"/>
      <c r="GWV116" s="276"/>
      <c r="GWW116" s="276"/>
      <c r="GWX116" s="276"/>
      <c r="GWY116" s="276"/>
      <c r="GWZ116" s="276"/>
      <c r="GXA116" s="276"/>
      <c r="GXB116" s="276"/>
      <c r="GXC116" s="276"/>
      <c r="GXD116" s="276"/>
      <c r="GXE116" s="276"/>
      <c r="GXF116" s="276"/>
      <c r="GXG116" s="276"/>
      <c r="GXH116" s="276"/>
      <c r="GXI116" s="276"/>
      <c r="GXJ116" s="276"/>
      <c r="GXK116" s="276"/>
      <c r="GXL116" s="276"/>
      <c r="GXM116" s="276"/>
      <c r="GXN116" s="276"/>
      <c r="GXO116" s="276"/>
      <c r="GXP116" s="276"/>
      <c r="GXQ116" s="276"/>
      <c r="GXR116" s="276"/>
      <c r="GXS116" s="276"/>
      <c r="GXT116" s="276"/>
      <c r="GXU116" s="276"/>
      <c r="GXV116" s="276"/>
      <c r="GXW116" s="276"/>
      <c r="GXX116" s="276"/>
      <c r="GXY116" s="276"/>
      <c r="GXZ116" s="276"/>
      <c r="GYA116" s="276"/>
      <c r="GYB116" s="276"/>
      <c r="GYC116" s="276"/>
      <c r="GYD116" s="276"/>
      <c r="GYE116" s="276"/>
      <c r="GYF116" s="276"/>
      <c r="GYG116" s="276"/>
      <c r="GYH116" s="276"/>
      <c r="GYI116" s="276"/>
      <c r="GYJ116" s="276"/>
      <c r="GYK116" s="276"/>
      <c r="GYL116" s="276"/>
      <c r="GYM116" s="276"/>
      <c r="GYN116" s="276"/>
      <c r="GYO116" s="276"/>
      <c r="GYP116" s="276"/>
      <c r="GYQ116" s="276"/>
      <c r="GYR116" s="276"/>
      <c r="GYS116" s="276"/>
      <c r="GYT116" s="276"/>
      <c r="GYU116" s="276"/>
      <c r="GYV116" s="276"/>
      <c r="GYW116" s="276"/>
      <c r="GYX116" s="276"/>
      <c r="GYY116" s="276"/>
      <c r="GYZ116" s="276"/>
      <c r="GZA116" s="276"/>
      <c r="GZB116" s="276"/>
      <c r="GZC116" s="276"/>
      <c r="GZD116" s="276"/>
      <c r="GZE116" s="276"/>
      <c r="GZF116" s="276"/>
      <c r="GZG116" s="276"/>
      <c r="GZH116" s="276"/>
      <c r="GZI116" s="276"/>
      <c r="GZJ116" s="276"/>
      <c r="GZK116" s="276"/>
      <c r="GZL116" s="276"/>
      <c r="GZM116" s="276"/>
      <c r="GZN116" s="276"/>
      <c r="GZO116" s="276"/>
      <c r="GZP116" s="276"/>
      <c r="GZQ116" s="276"/>
      <c r="GZR116" s="276"/>
      <c r="GZS116" s="276"/>
      <c r="GZT116" s="276"/>
      <c r="GZU116" s="276"/>
      <c r="GZV116" s="276"/>
      <c r="GZW116" s="276"/>
      <c r="GZX116" s="276"/>
      <c r="GZY116" s="276"/>
      <c r="GZZ116" s="276"/>
      <c r="HAA116" s="276"/>
      <c r="HAB116" s="276"/>
      <c r="HAC116" s="276"/>
      <c r="HAD116" s="276"/>
      <c r="HAE116" s="276"/>
      <c r="HAF116" s="276"/>
      <c r="HAG116" s="276"/>
      <c r="HAH116" s="276"/>
      <c r="HAI116" s="276"/>
      <c r="HAJ116" s="276"/>
      <c r="HAK116" s="276"/>
      <c r="HAL116" s="276"/>
      <c r="HAM116" s="276"/>
      <c r="HAN116" s="276"/>
      <c r="HAO116" s="276"/>
      <c r="HAP116" s="276"/>
      <c r="HAQ116" s="276"/>
      <c r="HAR116" s="276"/>
      <c r="HAS116" s="276"/>
      <c r="HAT116" s="276"/>
      <c r="HAU116" s="276"/>
      <c r="HAV116" s="276"/>
      <c r="HAW116" s="276"/>
      <c r="HAX116" s="276"/>
      <c r="HAY116" s="276"/>
      <c r="HAZ116" s="276"/>
      <c r="HBA116" s="276"/>
      <c r="HBB116" s="276"/>
      <c r="HBC116" s="276"/>
      <c r="HBD116" s="276"/>
      <c r="HBE116" s="276"/>
      <c r="HBF116" s="276"/>
      <c r="HBG116" s="276"/>
      <c r="HBH116" s="276"/>
      <c r="HBI116" s="276"/>
      <c r="HBJ116" s="276"/>
      <c r="HBK116" s="276"/>
      <c r="HBL116" s="276"/>
      <c r="HBM116" s="276"/>
      <c r="HBN116" s="276"/>
      <c r="HBO116" s="276"/>
      <c r="HBP116" s="276"/>
      <c r="HBQ116" s="276"/>
      <c r="HBR116" s="276"/>
      <c r="HBS116" s="276"/>
      <c r="HBT116" s="276"/>
      <c r="HBU116" s="276"/>
      <c r="HBV116" s="276"/>
      <c r="HBW116" s="276"/>
      <c r="HBX116" s="276"/>
      <c r="HBY116" s="276"/>
      <c r="HBZ116" s="276"/>
      <c r="HCA116" s="276"/>
      <c r="HCB116" s="276"/>
      <c r="HCC116" s="276"/>
      <c r="HCD116" s="276"/>
      <c r="HCE116" s="276"/>
      <c r="HCF116" s="276"/>
      <c r="HCG116" s="276"/>
      <c r="HCH116" s="276"/>
      <c r="HCI116" s="276"/>
      <c r="HCJ116" s="276"/>
      <c r="HCK116" s="276"/>
      <c r="HCL116" s="276"/>
      <c r="HCM116" s="276"/>
      <c r="HCN116" s="276"/>
      <c r="HCO116" s="276"/>
      <c r="HCP116" s="276"/>
      <c r="HCQ116" s="276"/>
      <c r="HCR116" s="276"/>
      <c r="HCS116" s="276"/>
      <c r="HCT116" s="276"/>
      <c r="HCU116" s="276"/>
      <c r="HCV116" s="276"/>
      <c r="HCW116" s="276"/>
      <c r="HCX116" s="276"/>
      <c r="HCY116" s="276"/>
      <c r="HCZ116" s="276"/>
      <c r="HDA116" s="276"/>
      <c r="HDB116" s="276"/>
      <c r="HDC116" s="276"/>
      <c r="HDD116" s="276"/>
      <c r="HDE116" s="276"/>
      <c r="HDF116" s="276"/>
      <c r="HDG116" s="276"/>
      <c r="HDH116" s="276"/>
      <c r="HDI116" s="276"/>
      <c r="HDJ116" s="276"/>
      <c r="HDK116" s="276"/>
      <c r="HDL116" s="276"/>
      <c r="HDM116" s="276"/>
      <c r="HDN116" s="276"/>
      <c r="HDO116" s="276"/>
      <c r="HDP116" s="276"/>
      <c r="HDQ116" s="276"/>
      <c r="HDR116" s="276"/>
      <c r="HDS116" s="276"/>
      <c r="HDT116" s="276"/>
      <c r="HDU116" s="276"/>
      <c r="HDV116" s="276"/>
      <c r="HDW116" s="276"/>
      <c r="HDX116" s="276"/>
      <c r="HDY116" s="276"/>
      <c r="HDZ116" s="276"/>
      <c r="HEA116" s="276"/>
      <c r="HEB116" s="276"/>
      <c r="HEC116" s="276"/>
      <c r="HED116" s="276"/>
      <c r="HEE116" s="276"/>
      <c r="HEF116" s="276"/>
      <c r="HEG116" s="276"/>
      <c r="HEH116" s="276"/>
      <c r="HEI116" s="276"/>
      <c r="HEJ116" s="276"/>
      <c r="HEK116" s="276"/>
      <c r="HEL116" s="276"/>
      <c r="HEM116" s="276"/>
      <c r="HEN116" s="276"/>
      <c r="HEO116" s="276"/>
      <c r="HEP116" s="276"/>
      <c r="HEQ116" s="276"/>
      <c r="HER116" s="276"/>
      <c r="HES116" s="276"/>
      <c r="HET116" s="276"/>
      <c r="HEU116" s="276"/>
      <c r="HEV116" s="276"/>
      <c r="HEW116" s="276"/>
      <c r="HEX116" s="276"/>
      <c r="HEY116" s="276"/>
      <c r="HEZ116" s="276"/>
      <c r="HFA116" s="276"/>
      <c r="HFB116" s="276"/>
      <c r="HFC116" s="276"/>
      <c r="HFD116" s="276"/>
      <c r="HFE116" s="276"/>
      <c r="HFF116" s="276"/>
      <c r="HFG116" s="276"/>
      <c r="HFH116" s="276"/>
      <c r="HFI116" s="276"/>
      <c r="HFJ116" s="276"/>
      <c r="HFK116" s="276"/>
      <c r="HFL116" s="276"/>
      <c r="HFM116" s="276"/>
      <c r="HFN116" s="276"/>
      <c r="HFO116" s="276"/>
      <c r="HFP116" s="276"/>
      <c r="HFQ116" s="276"/>
      <c r="HFR116" s="276"/>
      <c r="HFS116" s="276"/>
      <c r="HFT116" s="276"/>
      <c r="HFU116" s="276"/>
      <c r="HFV116" s="276"/>
      <c r="HFW116" s="276"/>
      <c r="HFX116" s="276"/>
      <c r="HFY116" s="276"/>
      <c r="HFZ116" s="276"/>
      <c r="HGA116" s="276"/>
      <c r="HGB116" s="276"/>
      <c r="HGC116" s="276"/>
      <c r="HGD116" s="276"/>
      <c r="HGE116" s="276"/>
      <c r="HGF116" s="276"/>
      <c r="HGG116" s="276"/>
      <c r="HGH116" s="276"/>
      <c r="HGI116" s="276"/>
      <c r="HGJ116" s="276"/>
      <c r="HGK116" s="276"/>
      <c r="HGL116" s="276"/>
      <c r="HGM116" s="276"/>
      <c r="HGN116" s="276"/>
      <c r="HGO116" s="276"/>
      <c r="HGP116" s="276"/>
      <c r="HGQ116" s="276"/>
      <c r="HGR116" s="276"/>
      <c r="HGS116" s="276"/>
      <c r="HGT116" s="276"/>
      <c r="HGU116" s="276"/>
      <c r="HGV116" s="276"/>
      <c r="HGW116" s="276"/>
      <c r="HGX116" s="276"/>
      <c r="HGY116" s="276"/>
      <c r="HGZ116" s="276"/>
      <c r="HHA116" s="276"/>
      <c r="HHB116" s="276"/>
      <c r="HHC116" s="276"/>
      <c r="HHD116" s="276"/>
      <c r="HHE116" s="276"/>
      <c r="HHF116" s="276"/>
      <c r="HHG116" s="276"/>
      <c r="HHH116" s="276"/>
      <c r="HHI116" s="276"/>
      <c r="HHJ116" s="276"/>
      <c r="HHK116" s="276"/>
      <c r="HHL116" s="276"/>
      <c r="HHM116" s="276"/>
      <c r="HHN116" s="276"/>
      <c r="HHO116" s="276"/>
      <c r="HHP116" s="276"/>
      <c r="HHQ116" s="276"/>
      <c r="HHR116" s="276"/>
      <c r="HHS116" s="276"/>
      <c r="HHT116" s="276"/>
      <c r="HHU116" s="276"/>
      <c r="HHV116" s="276"/>
      <c r="HHW116" s="276"/>
      <c r="HHX116" s="276"/>
      <c r="HHY116" s="276"/>
      <c r="HHZ116" s="276"/>
      <c r="HIA116" s="276"/>
      <c r="HIB116" s="276"/>
      <c r="HIC116" s="276"/>
      <c r="HID116" s="276"/>
      <c r="HIE116" s="276"/>
      <c r="HIF116" s="276"/>
      <c r="HIG116" s="276"/>
      <c r="HIH116" s="276"/>
      <c r="HII116" s="276"/>
      <c r="HIJ116" s="276"/>
      <c r="HIK116" s="276"/>
      <c r="HIL116" s="276"/>
      <c r="HIM116" s="276"/>
      <c r="HIN116" s="276"/>
      <c r="HIO116" s="276"/>
      <c r="HIP116" s="276"/>
      <c r="HIQ116" s="276"/>
      <c r="HIR116" s="276"/>
      <c r="HIS116" s="276"/>
      <c r="HIT116" s="276"/>
      <c r="HIU116" s="276"/>
      <c r="HIV116" s="276"/>
      <c r="HIW116" s="276"/>
      <c r="HIX116" s="276"/>
      <c r="HIY116" s="276"/>
      <c r="HIZ116" s="276"/>
      <c r="HJA116" s="276"/>
      <c r="HJB116" s="276"/>
      <c r="HJC116" s="276"/>
      <c r="HJD116" s="276"/>
      <c r="HJE116" s="276"/>
      <c r="HJF116" s="276"/>
      <c r="HJG116" s="276"/>
      <c r="HJH116" s="276"/>
      <c r="HJI116" s="276"/>
      <c r="HJJ116" s="276"/>
      <c r="HJK116" s="276"/>
      <c r="HJL116" s="276"/>
      <c r="HJM116" s="276"/>
      <c r="HJN116" s="276"/>
      <c r="HJO116" s="276"/>
      <c r="HJP116" s="276"/>
      <c r="HJQ116" s="276"/>
      <c r="HJR116" s="276"/>
      <c r="HJS116" s="276"/>
      <c r="HJT116" s="276"/>
      <c r="HJU116" s="276"/>
      <c r="HJV116" s="276"/>
      <c r="HJW116" s="276"/>
      <c r="HJX116" s="276"/>
      <c r="HJY116" s="276"/>
      <c r="HJZ116" s="276"/>
      <c r="HKA116" s="276"/>
      <c r="HKB116" s="276"/>
      <c r="HKC116" s="276"/>
      <c r="HKD116" s="276"/>
      <c r="HKE116" s="276"/>
      <c r="HKF116" s="276"/>
      <c r="HKG116" s="276"/>
      <c r="HKH116" s="276"/>
      <c r="HKI116" s="276"/>
      <c r="HKJ116" s="276"/>
      <c r="HKK116" s="276"/>
      <c r="HKL116" s="276"/>
      <c r="HKM116" s="276"/>
      <c r="HKN116" s="276"/>
      <c r="HKO116" s="276"/>
      <c r="HKP116" s="276"/>
      <c r="HKQ116" s="276"/>
      <c r="HKR116" s="276"/>
      <c r="HKS116" s="276"/>
      <c r="HKT116" s="276"/>
      <c r="HKU116" s="276"/>
      <c r="HKV116" s="276"/>
      <c r="HKW116" s="276"/>
      <c r="HKX116" s="276"/>
      <c r="HKY116" s="276"/>
      <c r="HKZ116" s="276"/>
      <c r="HLA116" s="276"/>
      <c r="HLB116" s="276"/>
      <c r="HLC116" s="276"/>
      <c r="HLD116" s="276"/>
      <c r="HLE116" s="276"/>
      <c r="HLF116" s="276"/>
      <c r="HLG116" s="276"/>
      <c r="HLH116" s="276"/>
      <c r="HLI116" s="276"/>
      <c r="HLJ116" s="276"/>
      <c r="HLK116" s="276"/>
      <c r="HLL116" s="276"/>
      <c r="HLM116" s="276"/>
      <c r="HLN116" s="276"/>
      <c r="HLO116" s="276"/>
      <c r="HLP116" s="276"/>
      <c r="HLQ116" s="276"/>
      <c r="HLR116" s="276"/>
      <c r="HLS116" s="276"/>
      <c r="HLT116" s="276"/>
      <c r="HLU116" s="276"/>
      <c r="HLV116" s="276"/>
      <c r="HLW116" s="276"/>
      <c r="HLX116" s="276"/>
      <c r="HLY116" s="276"/>
      <c r="HLZ116" s="276"/>
      <c r="HMA116" s="276"/>
      <c r="HMB116" s="276"/>
      <c r="HMC116" s="276"/>
      <c r="HMD116" s="276"/>
      <c r="HME116" s="276"/>
      <c r="HMF116" s="276"/>
      <c r="HMG116" s="276"/>
      <c r="HMH116" s="276"/>
      <c r="HMI116" s="276"/>
      <c r="HMJ116" s="276"/>
      <c r="HMK116" s="276"/>
      <c r="HML116" s="276"/>
      <c r="HMM116" s="276"/>
      <c r="HMN116" s="276"/>
      <c r="HMO116" s="276"/>
      <c r="HMP116" s="276"/>
      <c r="HMQ116" s="276"/>
      <c r="HMR116" s="276"/>
      <c r="HMS116" s="276"/>
      <c r="HMT116" s="276"/>
      <c r="HMU116" s="276"/>
      <c r="HMV116" s="276"/>
      <c r="HMW116" s="276"/>
      <c r="HMX116" s="276"/>
      <c r="HMY116" s="276"/>
      <c r="HMZ116" s="276"/>
      <c r="HNA116" s="276"/>
      <c r="HNB116" s="276"/>
      <c r="HNC116" s="276"/>
      <c r="HND116" s="276"/>
      <c r="HNE116" s="276"/>
      <c r="HNF116" s="276"/>
      <c r="HNG116" s="276"/>
      <c r="HNH116" s="276"/>
      <c r="HNI116" s="276"/>
      <c r="HNJ116" s="276"/>
      <c r="HNK116" s="276"/>
      <c r="HNL116" s="276"/>
      <c r="HNM116" s="276"/>
      <c r="HNN116" s="276"/>
      <c r="HNO116" s="276"/>
      <c r="HNP116" s="276"/>
      <c r="HNQ116" s="276"/>
      <c r="HNR116" s="276"/>
      <c r="HNS116" s="276"/>
      <c r="HNT116" s="276"/>
      <c r="HNU116" s="276"/>
      <c r="HNV116" s="276"/>
      <c r="HNW116" s="276"/>
      <c r="HNX116" s="276"/>
      <c r="HNY116" s="276"/>
      <c r="HNZ116" s="276"/>
      <c r="HOA116" s="276"/>
      <c r="HOB116" s="276"/>
      <c r="HOC116" s="276"/>
      <c r="HOD116" s="276"/>
      <c r="HOE116" s="276"/>
      <c r="HOF116" s="276"/>
      <c r="HOG116" s="276"/>
      <c r="HOH116" s="276"/>
      <c r="HOI116" s="276"/>
      <c r="HOJ116" s="276"/>
      <c r="HOK116" s="276"/>
      <c r="HOL116" s="276"/>
      <c r="HOM116" s="276"/>
      <c r="HON116" s="276"/>
      <c r="HOO116" s="276"/>
      <c r="HOP116" s="276"/>
      <c r="HOQ116" s="276"/>
      <c r="HOR116" s="276"/>
      <c r="HOS116" s="276"/>
      <c r="HOT116" s="276"/>
      <c r="HOU116" s="276"/>
      <c r="HOV116" s="276"/>
      <c r="HOW116" s="276"/>
      <c r="HOX116" s="276"/>
      <c r="HOY116" s="276"/>
      <c r="HOZ116" s="276"/>
      <c r="HPA116" s="276"/>
      <c r="HPB116" s="276"/>
      <c r="HPC116" s="276"/>
      <c r="HPD116" s="276"/>
      <c r="HPE116" s="276"/>
      <c r="HPF116" s="276"/>
      <c r="HPG116" s="276"/>
      <c r="HPH116" s="276"/>
      <c r="HPI116" s="276"/>
      <c r="HPJ116" s="276"/>
      <c r="HPK116" s="276"/>
      <c r="HPL116" s="276"/>
      <c r="HPM116" s="276"/>
      <c r="HPN116" s="276"/>
      <c r="HPO116" s="276"/>
      <c r="HPP116" s="276"/>
      <c r="HPQ116" s="276"/>
      <c r="HPR116" s="276"/>
      <c r="HPS116" s="276"/>
      <c r="HPT116" s="276"/>
      <c r="HPU116" s="276"/>
      <c r="HPV116" s="276"/>
      <c r="HPW116" s="276"/>
      <c r="HPX116" s="276"/>
      <c r="HPY116" s="276"/>
      <c r="HPZ116" s="276"/>
      <c r="HQA116" s="276"/>
      <c r="HQB116" s="276"/>
      <c r="HQC116" s="276"/>
      <c r="HQD116" s="276"/>
      <c r="HQE116" s="276"/>
      <c r="HQF116" s="276"/>
      <c r="HQG116" s="276"/>
      <c r="HQH116" s="276"/>
      <c r="HQI116" s="276"/>
      <c r="HQJ116" s="276"/>
      <c r="HQK116" s="276"/>
      <c r="HQL116" s="276"/>
      <c r="HQM116" s="276"/>
      <c r="HQN116" s="276"/>
      <c r="HQO116" s="276"/>
      <c r="HQP116" s="276"/>
      <c r="HQQ116" s="276"/>
      <c r="HQR116" s="276"/>
      <c r="HQS116" s="276"/>
      <c r="HQT116" s="276"/>
      <c r="HQU116" s="276"/>
      <c r="HQV116" s="276"/>
      <c r="HQW116" s="276"/>
      <c r="HQX116" s="276"/>
      <c r="HQY116" s="276"/>
      <c r="HQZ116" s="276"/>
      <c r="HRA116" s="276"/>
      <c r="HRB116" s="276"/>
      <c r="HRC116" s="276"/>
      <c r="HRD116" s="276"/>
      <c r="HRE116" s="276"/>
      <c r="HRF116" s="276"/>
      <c r="HRG116" s="276"/>
      <c r="HRH116" s="276"/>
      <c r="HRI116" s="276"/>
      <c r="HRJ116" s="276"/>
      <c r="HRK116" s="276"/>
      <c r="HRL116" s="276"/>
      <c r="HRM116" s="276"/>
      <c r="HRN116" s="276"/>
      <c r="HRO116" s="276"/>
      <c r="HRP116" s="276"/>
      <c r="HRQ116" s="276"/>
      <c r="HRR116" s="276"/>
      <c r="HRS116" s="276"/>
      <c r="HRT116" s="276"/>
      <c r="HRU116" s="276"/>
      <c r="HRV116" s="276"/>
      <c r="HRW116" s="276"/>
      <c r="HRX116" s="276"/>
      <c r="HRY116" s="276"/>
      <c r="HRZ116" s="276"/>
      <c r="HSA116" s="276"/>
      <c r="HSB116" s="276"/>
      <c r="HSC116" s="276"/>
      <c r="HSD116" s="276"/>
      <c r="HSE116" s="276"/>
      <c r="HSF116" s="276"/>
      <c r="HSG116" s="276"/>
      <c r="HSH116" s="276"/>
      <c r="HSI116" s="276"/>
      <c r="HSJ116" s="276"/>
      <c r="HSK116" s="276"/>
      <c r="HSL116" s="276"/>
      <c r="HSM116" s="276"/>
      <c r="HSN116" s="276"/>
      <c r="HSO116" s="276"/>
      <c r="HSP116" s="276"/>
      <c r="HSQ116" s="276"/>
      <c r="HSR116" s="276"/>
      <c r="HSS116" s="276"/>
      <c r="HST116" s="276"/>
      <c r="HSU116" s="276"/>
      <c r="HSV116" s="276"/>
      <c r="HSW116" s="276"/>
      <c r="HSX116" s="276"/>
      <c r="HSY116" s="276"/>
      <c r="HSZ116" s="276"/>
      <c r="HTA116" s="276"/>
      <c r="HTB116" s="276"/>
      <c r="HTC116" s="276"/>
      <c r="HTD116" s="276"/>
      <c r="HTE116" s="276"/>
      <c r="HTF116" s="276"/>
      <c r="HTG116" s="276"/>
      <c r="HTH116" s="276"/>
      <c r="HTI116" s="276"/>
      <c r="HTJ116" s="276"/>
      <c r="HTK116" s="276"/>
      <c r="HTL116" s="276"/>
      <c r="HTM116" s="276"/>
      <c r="HTN116" s="276"/>
      <c r="HTO116" s="276"/>
      <c r="HTP116" s="276"/>
      <c r="HTQ116" s="276"/>
      <c r="HTR116" s="276"/>
      <c r="HTS116" s="276"/>
      <c r="HTT116" s="276"/>
      <c r="HTU116" s="276"/>
      <c r="HTV116" s="276"/>
      <c r="HTW116" s="276"/>
      <c r="HTX116" s="276"/>
      <c r="HTY116" s="276"/>
      <c r="HTZ116" s="276"/>
      <c r="HUA116" s="276"/>
      <c r="HUB116" s="276"/>
      <c r="HUC116" s="276"/>
      <c r="HUD116" s="276"/>
      <c r="HUE116" s="276"/>
      <c r="HUF116" s="276"/>
      <c r="HUG116" s="276"/>
      <c r="HUH116" s="276"/>
      <c r="HUI116" s="276"/>
      <c r="HUJ116" s="276"/>
      <c r="HUK116" s="276"/>
      <c r="HUL116" s="276"/>
      <c r="HUM116" s="276"/>
      <c r="HUN116" s="276"/>
      <c r="HUO116" s="276"/>
      <c r="HUP116" s="276"/>
      <c r="HUQ116" s="276"/>
      <c r="HUR116" s="276"/>
      <c r="HUS116" s="276"/>
      <c r="HUT116" s="276"/>
      <c r="HUU116" s="276"/>
      <c r="HUV116" s="276"/>
      <c r="HUW116" s="276"/>
      <c r="HUX116" s="276"/>
      <c r="HUY116" s="276"/>
      <c r="HUZ116" s="276"/>
      <c r="HVA116" s="276"/>
      <c r="HVB116" s="276"/>
      <c r="HVC116" s="276"/>
      <c r="HVD116" s="276"/>
      <c r="HVE116" s="276"/>
      <c r="HVF116" s="276"/>
      <c r="HVG116" s="276"/>
      <c r="HVH116" s="276"/>
      <c r="HVI116" s="276"/>
      <c r="HVJ116" s="276"/>
      <c r="HVK116" s="276"/>
      <c r="HVL116" s="276"/>
      <c r="HVM116" s="276"/>
      <c r="HVN116" s="276"/>
      <c r="HVO116" s="276"/>
      <c r="HVP116" s="276"/>
      <c r="HVQ116" s="276"/>
      <c r="HVR116" s="276"/>
      <c r="HVS116" s="276"/>
      <c r="HVT116" s="276"/>
      <c r="HVU116" s="276"/>
      <c r="HVV116" s="276"/>
      <c r="HVW116" s="276"/>
      <c r="HVX116" s="276"/>
      <c r="HVY116" s="276"/>
      <c r="HVZ116" s="276"/>
      <c r="HWA116" s="276"/>
      <c r="HWB116" s="276"/>
      <c r="HWC116" s="276"/>
      <c r="HWD116" s="276"/>
      <c r="HWE116" s="276"/>
      <c r="HWF116" s="276"/>
      <c r="HWG116" s="276"/>
      <c r="HWH116" s="276"/>
      <c r="HWI116" s="276"/>
      <c r="HWJ116" s="276"/>
      <c r="HWK116" s="276"/>
      <c r="HWL116" s="276"/>
      <c r="HWM116" s="276"/>
      <c r="HWN116" s="276"/>
      <c r="HWO116" s="276"/>
      <c r="HWP116" s="276"/>
      <c r="HWQ116" s="276"/>
      <c r="HWR116" s="276"/>
      <c r="HWS116" s="276"/>
      <c r="HWT116" s="276"/>
      <c r="HWU116" s="276"/>
      <c r="HWV116" s="276"/>
      <c r="HWW116" s="276"/>
      <c r="HWX116" s="276"/>
      <c r="HWY116" s="276"/>
      <c r="HWZ116" s="276"/>
      <c r="HXA116" s="276"/>
      <c r="HXB116" s="276"/>
      <c r="HXC116" s="276"/>
      <c r="HXD116" s="276"/>
      <c r="HXE116" s="276"/>
      <c r="HXF116" s="276"/>
      <c r="HXG116" s="276"/>
      <c r="HXH116" s="276"/>
      <c r="HXI116" s="276"/>
      <c r="HXJ116" s="276"/>
      <c r="HXK116" s="276"/>
      <c r="HXL116" s="276"/>
      <c r="HXM116" s="276"/>
      <c r="HXN116" s="276"/>
      <c r="HXO116" s="276"/>
      <c r="HXP116" s="276"/>
      <c r="HXQ116" s="276"/>
      <c r="HXR116" s="276"/>
      <c r="HXS116" s="276"/>
      <c r="HXT116" s="276"/>
      <c r="HXU116" s="276"/>
      <c r="HXV116" s="276"/>
      <c r="HXW116" s="276"/>
      <c r="HXX116" s="276"/>
      <c r="HXY116" s="276"/>
      <c r="HXZ116" s="276"/>
      <c r="HYA116" s="276"/>
      <c r="HYB116" s="276"/>
      <c r="HYC116" s="276"/>
      <c r="HYD116" s="276"/>
      <c r="HYE116" s="276"/>
      <c r="HYF116" s="276"/>
      <c r="HYG116" s="276"/>
      <c r="HYH116" s="276"/>
      <c r="HYI116" s="276"/>
      <c r="HYJ116" s="276"/>
      <c r="HYK116" s="276"/>
      <c r="HYL116" s="276"/>
      <c r="HYM116" s="276"/>
      <c r="HYN116" s="276"/>
      <c r="HYO116" s="276"/>
      <c r="HYP116" s="276"/>
      <c r="HYQ116" s="276"/>
      <c r="HYR116" s="276"/>
      <c r="HYS116" s="276"/>
      <c r="HYT116" s="276"/>
      <c r="HYU116" s="276"/>
      <c r="HYV116" s="276"/>
      <c r="HYW116" s="276"/>
      <c r="HYX116" s="276"/>
      <c r="HYY116" s="276"/>
      <c r="HYZ116" s="276"/>
      <c r="HZA116" s="276"/>
      <c r="HZB116" s="276"/>
      <c r="HZC116" s="276"/>
      <c r="HZD116" s="276"/>
      <c r="HZE116" s="276"/>
      <c r="HZF116" s="276"/>
      <c r="HZG116" s="276"/>
      <c r="HZH116" s="276"/>
      <c r="HZI116" s="276"/>
      <c r="HZJ116" s="276"/>
      <c r="HZK116" s="276"/>
      <c r="HZL116" s="276"/>
      <c r="HZM116" s="276"/>
      <c r="HZN116" s="276"/>
      <c r="HZO116" s="276"/>
      <c r="HZP116" s="276"/>
      <c r="HZQ116" s="276"/>
      <c r="HZR116" s="276"/>
      <c r="HZS116" s="276"/>
      <c r="HZT116" s="276"/>
      <c r="HZU116" s="276"/>
      <c r="HZV116" s="276"/>
      <c r="HZW116" s="276"/>
      <c r="HZX116" s="276"/>
      <c r="HZY116" s="276"/>
      <c r="HZZ116" s="276"/>
      <c r="IAA116" s="276"/>
      <c r="IAB116" s="276"/>
      <c r="IAC116" s="276"/>
      <c r="IAD116" s="276"/>
      <c r="IAE116" s="276"/>
      <c r="IAF116" s="276"/>
      <c r="IAG116" s="276"/>
      <c r="IAH116" s="276"/>
      <c r="IAI116" s="276"/>
      <c r="IAJ116" s="276"/>
      <c r="IAK116" s="276"/>
      <c r="IAL116" s="276"/>
      <c r="IAM116" s="276"/>
      <c r="IAN116" s="276"/>
      <c r="IAO116" s="276"/>
      <c r="IAP116" s="276"/>
      <c r="IAQ116" s="276"/>
      <c r="IAR116" s="276"/>
      <c r="IAS116" s="276"/>
      <c r="IAT116" s="276"/>
      <c r="IAU116" s="276"/>
      <c r="IAV116" s="276"/>
      <c r="IAW116" s="276"/>
      <c r="IAX116" s="276"/>
      <c r="IAY116" s="276"/>
      <c r="IAZ116" s="276"/>
      <c r="IBA116" s="276"/>
      <c r="IBB116" s="276"/>
      <c r="IBC116" s="276"/>
      <c r="IBD116" s="276"/>
      <c r="IBE116" s="276"/>
      <c r="IBF116" s="276"/>
      <c r="IBG116" s="276"/>
      <c r="IBH116" s="276"/>
      <c r="IBI116" s="276"/>
      <c r="IBJ116" s="276"/>
      <c r="IBK116" s="276"/>
      <c r="IBL116" s="276"/>
      <c r="IBM116" s="276"/>
      <c r="IBN116" s="276"/>
      <c r="IBO116" s="276"/>
      <c r="IBP116" s="276"/>
      <c r="IBQ116" s="276"/>
      <c r="IBR116" s="276"/>
      <c r="IBS116" s="276"/>
      <c r="IBT116" s="276"/>
      <c r="IBU116" s="276"/>
      <c r="IBV116" s="276"/>
      <c r="IBW116" s="276"/>
      <c r="IBX116" s="276"/>
      <c r="IBY116" s="276"/>
      <c r="IBZ116" s="276"/>
      <c r="ICA116" s="276"/>
      <c r="ICB116" s="276"/>
      <c r="ICC116" s="276"/>
      <c r="ICD116" s="276"/>
      <c r="ICE116" s="276"/>
      <c r="ICF116" s="276"/>
      <c r="ICG116" s="276"/>
      <c r="ICH116" s="276"/>
      <c r="ICI116" s="276"/>
      <c r="ICJ116" s="276"/>
      <c r="ICK116" s="276"/>
      <c r="ICL116" s="276"/>
      <c r="ICM116" s="276"/>
      <c r="ICN116" s="276"/>
      <c r="ICO116" s="276"/>
      <c r="ICP116" s="276"/>
      <c r="ICQ116" s="276"/>
      <c r="ICR116" s="276"/>
      <c r="ICS116" s="276"/>
      <c r="ICT116" s="276"/>
      <c r="ICU116" s="276"/>
      <c r="ICV116" s="276"/>
      <c r="ICW116" s="276"/>
      <c r="ICX116" s="276"/>
      <c r="ICY116" s="276"/>
      <c r="ICZ116" s="276"/>
      <c r="IDA116" s="276"/>
      <c r="IDB116" s="276"/>
      <c r="IDC116" s="276"/>
      <c r="IDD116" s="276"/>
      <c r="IDE116" s="276"/>
      <c r="IDF116" s="276"/>
      <c r="IDG116" s="276"/>
      <c r="IDH116" s="276"/>
      <c r="IDI116" s="276"/>
      <c r="IDJ116" s="276"/>
      <c r="IDK116" s="276"/>
      <c r="IDL116" s="276"/>
      <c r="IDM116" s="276"/>
      <c r="IDN116" s="276"/>
      <c r="IDO116" s="276"/>
      <c r="IDP116" s="276"/>
      <c r="IDQ116" s="276"/>
      <c r="IDR116" s="276"/>
      <c r="IDS116" s="276"/>
      <c r="IDT116" s="276"/>
      <c r="IDU116" s="276"/>
      <c r="IDV116" s="276"/>
      <c r="IDW116" s="276"/>
      <c r="IDX116" s="276"/>
      <c r="IDY116" s="276"/>
      <c r="IDZ116" s="276"/>
      <c r="IEA116" s="276"/>
      <c r="IEB116" s="276"/>
      <c r="IEC116" s="276"/>
      <c r="IED116" s="276"/>
      <c r="IEE116" s="276"/>
      <c r="IEF116" s="276"/>
      <c r="IEG116" s="276"/>
      <c r="IEH116" s="276"/>
      <c r="IEI116" s="276"/>
      <c r="IEJ116" s="276"/>
      <c r="IEK116" s="276"/>
      <c r="IEL116" s="276"/>
      <c r="IEM116" s="276"/>
      <c r="IEN116" s="276"/>
      <c r="IEO116" s="276"/>
      <c r="IEP116" s="276"/>
      <c r="IEQ116" s="276"/>
      <c r="IER116" s="276"/>
      <c r="IES116" s="276"/>
      <c r="IET116" s="276"/>
      <c r="IEU116" s="276"/>
      <c r="IEV116" s="276"/>
      <c r="IEW116" s="276"/>
      <c r="IEX116" s="276"/>
      <c r="IEY116" s="276"/>
      <c r="IEZ116" s="276"/>
      <c r="IFA116" s="276"/>
      <c r="IFB116" s="276"/>
      <c r="IFC116" s="276"/>
      <c r="IFD116" s="276"/>
      <c r="IFE116" s="276"/>
      <c r="IFF116" s="276"/>
      <c r="IFG116" s="276"/>
      <c r="IFH116" s="276"/>
      <c r="IFI116" s="276"/>
      <c r="IFJ116" s="276"/>
      <c r="IFK116" s="276"/>
      <c r="IFL116" s="276"/>
      <c r="IFM116" s="276"/>
      <c r="IFN116" s="276"/>
      <c r="IFO116" s="276"/>
      <c r="IFP116" s="276"/>
      <c r="IFQ116" s="276"/>
      <c r="IFR116" s="276"/>
      <c r="IFS116" s="276"/>
      <c r="IFT116" s="276"/>
      <c r="IFU116" s="276"/>
      <c r="IFV116" s="276"/>
      <c r="IFW116" s="276"/>
      <c r="IFX116" s="276"/>
      <c r="IFY116" s="276"/>
      <c r="IFZ116" s="276"/>
      <c r="IGA116" s="276"/>
      <c r="IGB116" s="276"/>
      <c r="IGC116" s="276"/>
      <c r="IGD116" s="276"/>
      <c r="IGE116" s="276"/>
      <c r="IGF116" s="276"/>
      <c r="IGG116" s="276"/>
      <c r="IGH116" s="276"/>
      <c r="IGI116" s="276"/>
      <c r="IGJ116" s="276"/>
      <c r="IGK116" s="276"/>
      <c r="IGL116" s="276"/>
      <c r="IGM116" s="276"/>
      <c r="IGN116" s="276"/>
      <c r="IGO116" s="276"/>
      <c r="IGP116" s="276"/>
      <c r="IGQ116" s="276"/>
      <c r="IGR116" s="276"/>
      <c r="IGS116" s="276"/>
      <c r="IGT116" s="276"/>
      <c r="IGU116" s="276"/>
      <c r="IGV116" s="276"/>
      <c r="IGW116" s="276"/>
      <c r="IGX116" s="276"/>
      <c r="IGY116" s="276"/>
      <c r="IGZ116" s="276"/>
      <c r="IHA116" s="276"/>
      <c r="IHB116" s="276"/>
      <c r="IHC116" s="276"/>
      <c r="IHD116" s="276"/>
      <c r="IHE116" s="276"/>
      <c r="IHF116" s="276"/>
      <c r="IHG116" s="276"/>
      <c r="IHH116" s="276"/>
      <c r="IHI116" s="276"/>
      <c r="IHJ116" s="276"/>
      <c r="IHK116" s="276"/>
      <c r="IHL116" s="276"/>
      <c r="IHM116" s="276"/>
      <c r="IHN116" s="276"/>
      <c r="IHO116" s="276"/>
      <c r="IHP116" s="276"/>
      <c r="IHQ116" s="276"/>
      <c r="IHR116" s="276"/>
      <c r="IHS116" s="276"/>
      <c r="IHT116" s="276"/>
      <c r="IHU116" s="276"/>
      <c r="IHV116" s="276"/>
      <c r="IHW116" s="276"/>
      <c r="IHX116" s="276"/>
      <c r="IHY116" s="276"/>
      <c r="IHZ116" s="276"/>
      <c r="IIA116" s="276"/>
      <c r="IIB116" s="276"/>
      <c r="IIC116" s="276"/>
      <c r="IID116" s="276"/>
      <c r="IIE116" s="276"/>
      <c r="IIF116" s="276"/>
      <c r="IIG116" s="276"/>
      <c r="IIH116" s="276"/>
      <c r="III116" s="276"/>
      <c r="IIJ116" s="276"/>
      <c r="IIK116" s="276"/>
      <c r="IIL116" s="276"/>
      <c r="IIM116" s="276"/>
      <c r="IIN116" s="276"/>
      <c r="IIO116" s="276"/>
      <c r="IIP116" s="276"/>
      <c r="IIQ116" s="276"/>
      <c r="IIR116" s="276"/>
      <c r="IIS116" s="276"/>
      <c r="IIT116" s="276"/>
      <c r="IIU116" s="276"/>
      <c r="IIV116" s="276"/>
      <c r="IIW116" s="276"/>
      <c r="IIX116" s="276"/>
      <c r="IIY116" s="276"/>
      <c r="IIZ116" s="276"/>
      <c r="IJA116" s="276"/>
      <c r="IJB116" s="276"/>
      <c r="IJC116" s="276"/>
      <c r="IJD116" s="276"/>
      <c r="IJE116" s="276"/>
      <c r="IJF116" s="276"/>
      <c r="IJG116" s="276"/>
      <c r="IJH116" s="276"/>
      <c r="IJI116" s="276"/>
      <c r="IJJ116" s="276"/>
      <c r="IJK116" s="276"/>
      <c r="IJL116" s="276"/>
      <c r="IJM116" s="276"/>
      <c r="IJN116" s="276"/>
      <c r="IJO116" s="276"/>
      <c r="IJP116" s="276"/>
      <c r="IJQ116" s="276"/>
      <c r="IJR116" s="276"/>
      <c r="IJS116" s="276"/>
      <c r="IJT116" s="276"/>
      <c r="IJU116" s="276"/>
      <c r="IJV116" s="276"/>
      <c r="IJW116" s="276"/>
      <c r="IJX116" s="276"/>
      <c r="IJY116" s="276"/>
      <c r="IJZ116" s="276"/>
      <c r="IKA116" s="276"/>
      <c r="IKB116" s="276"/>
      <c r="IKC116" s="276"/>
      <c r="IKD116" s="276"/>
      <c r="IKE116" s="276"/>
      <c r="IKF116" s="276"/>
      <c r="IKG116" s="276"/>
      <c r="IKH116" s="276"/>
      <c r="IKI116" s="276"/>
      <c r="IKJ116" s="276"/>
      <c r="IKK116" s="276"/>
      <c r="IKL116" s="276"/>
      <c r="IKM116" s="276"/>
      <c r="IKN116" s="276"/>
      <c r="IKO116" s="276"/>
      <c r="IKP116" s="276"/>
      <c r="IKQ116" s="276"/>
      <c r="IKR116" s="276"/>
      <c r="IKS116" s="276"/>
      <c r="IKT116" s="276"/>
      <c r="IKU116" s="276"/>
      <c r="IKV116" s="276"/>
      <c r="IKW116" s="276"/>
      <c r="IKX116" s="276"/>
      <c r="IKY116" s="276"/>
      <c r="IKZ116" s="276"/>
      <c r="ILA116" s="276"/>
      <c r="ILB116" s="276"/>
      <c r="ILC116" s="276"/>
      <c r="ILD116" s="276"/>
      <c r="ILE116" s="276"/>
      <c r="ILF116" s="276"/>
      <c r="ILG116" s="276"/>
      <c r="ILH116" s="276"/>
      <c r="ILI116" s="276"/>
      <c r="ILJ116" s="276"/>
      <c r="ILK116" s="276"/>
      <c r="ILL116" s="276"/>
      <c r="ILM116" s="276"/>
      <c r="ILN116" s="276"/>
      <c r="ILO116" s="276"/>
      <c r="ILP116" s="276"/>
      <c r="ILQ116" s="276"/>
      <c r="ILR116" s="276"/>
      <c r="ILS116" s="276"/>
      <c r="ILT116" s="276"/>
      <c r="ILU116" s="276"/>
      <c r="ILV116" s="276"/>
      <c r="ILW116" s="276"/>
      <c r="ILX116" s="276"/>
      <c r="ILY116" s="276"/>
      <c r="ILZ116" s="276"/>
      <c r="IMA116" s="276"/>
      <c r="IMB116" s="276"/>
      <c r="IMC116" s="276"/>
      <c r="IMD116" s="276"/>
      <c r="IME116" s="276"/>
      <c r="IMF116" s="276"/>
      <c r="IMG116" s="276"/>
      <c r="IMH116" s="276"/>
      <c r="IMI116" s="276"/>
      <c r="IMJ116" s="276"/>
      <c r="IMK116" s="276"/>
      <c r="IML116" s="276"/>
      <c r="IMM116" s="276"/>
      <c r="IMN116" s="276"/>
      <c r="IMO116" s="276"/>
      <c r="IMP116" s="276"/>
      <c r="IMQ116" s="276"/>
      <c r="IMR116" s="276"/>
      <c r="IMS116" s="276"/>
      <c r="IMT116" s="276"/>
      <c r="IMU116" s="276"/>
      <c r="IMV116" s="276"/>
      <c r="IMW116" s="276"/>
      <c r="IMX116" s="276"/>
      <c r="IMY116" s="276"/>
      <c r="IMZ116" s="276"/>
      <c r="INA116" s="276"/>
      <c r="INB116" s="276"/>
      <c r="INC116" s="276"/>
      <c r="IND116" s="276"/>
      <c r="INE116" s="276"/>
      <c r="INF116" s="276"/>
      <c r="ING116" s="276"/>
      <c r="INH116" s="276"/>
      <c r="INI116" s="276"/>
      <c r="INJ116" s="276"/>
      <c r="INK116" s="276"/>
      <c r="INL116" s="276"/>
      <c r="INM116" s="276"/>
      <c r="INN116" s="276"/>
      <c r="INO116" s="276"/>
      <c r="INP116" s="276"/>
      <c r="INQ116" s="276"/>
      <c r="INR116" s="276"/>
      <c r="INS116" s="276"/>
      <c r="INT116" s="276"/>
      <c r="INU116" s="276"/>
      <c r="INV116" s="276"/>
      <c r="INW116" s="276"/>
      <c r="INX116" s="276"/>
      <c r="INY116" s="276"/>
      <c r="INZ116" s="276"/>
      <c r="IOA116" s="276"/>
      <c r="IOB116" s="276"/>
      <c r="IOC116" s="276"/>
      <c r="IOD116" s="276"/>
      <c r="IOE116" s="276"/>
      <c r="IOF116" s="276"/>
      <c r="IOG116" s="276"/>
      <c r="IOH116" s="276"/>
      <c r="IOI116" s="276"/>
      <c r="IOJ116" s="276"/>
      <c r="IOK116" s="276"/>
      <c r="IOL116" s="276"/>
      <c r="IOM116" s="276"/>
      <c r="ION116" s="276"/>
      <c r="IOO116" s="276"/>
      <c r="IOP116" s="276"/>
      <c r="IOQ116" s="276"/>
      <c r="IOR116" s="276"/>
      <c r="IOS116" s="276"/>
      <c r="IOT116" s="276"/>
      <c r="IOU116" s="276"/>
      <c r="IOV116" s="276"/>
      <c r="IOW116" s="276"/>
      <c r="IOX116" s="276"/>
      <c r="IOY116" s="276"/>
      <c r="IOZ116" s="276"/>
      <c r="IPA116" s="276"/>
      <c r="IPB116" s="276"/>
      <c r="IPC116" s="276"/>
      <c r="IPD116" s="276"/>
      <c r="IPE116" s="276"/>
      <c r="IPF116" s="276"/>
      <c r="IPG116" s="276"/>
      <c r="IPH116" s="276"/>
      <c r="IPI116" s="276"/>
      <c r="IPJ116" s="276"/>
      <c r="IPK116" s="276"/>
      <c r="IPL116" s="276"/>
      <c r="IPM116" s="276"/>
      <c r="IPN116" s="276"/>
      <c r="IPO116" s="276"/>
      <c r="IPP116" s="276"/>
      <c r="IPQ116" s="276"/>
      <c r="IPR116" s="276"/>
      <c r="IPS116" s="276"/>
      <c r="IPT116" s="276"/>
      <c r="IPU116" s="276"/>
      <c r="IPV116" s="276"/>
      <c r="IPW116" s="276"/>
      <c r="IPX116" s="276"/>
      <c r="IPY116" s="276"/>
      <c r="IPZ116" s="276"/>
      <c r="IQA116" s="276"/>
      <c r="IQB116" s="276"/>
      <c r="IQC116" s="276"/>
      <c r="IQD116" s="276"/>
      <c r="IQE116" s="276"/>
      <c r="IQF116" s="276"/>
      <c r="IQG116" s="276"/>
      <c r="IQH116" s="276"/>
      <c r="IQI116" s="276"/>
      <c r="IQJ116" s="276"/>
      <c r="IQK116" s="276"/>
      <c r="IQL116" s="276"/>
      <c r="IQM116" s="276"/>
      <c r="IQN116" s="276"/>
      <c r="IQO116" s="276"/>
      <c r="IQP116" s="276"/>
      <c r="IQQ116" s="276"/>
      <c r="IQR116" s="276"/>
      <c r="IQS116" s="276"/>
      <c r="IQT116" s="276"/>
      <c r="IQU116" s="276"/>
      <c r="IQV116" s="276"/>
      <c r="IQW116" s="276"/>
      <c r="IQX116" s="276"/>
      <c r="IQY116" s="276"/>
      <c r="IQZ116" s="276"/>
      <c r="IRA116" s="276"/>
      <c r="IRB116" s="276"/>
      <c r="IRC116" s="276"/>
      <c r="IRD116" s="276"/>
      <c r="IRE116" s="276"/>
      <c r="IRF116" s="276"/>
      <c r="IRG116" s="276"/>
      <c r="IRH116" s="276"/>
      <c r="IRI116" s="276"/>
      <c r="IRJ116" s="276"/>
      <c r="IRK116" s="276"/>
      <c r="IRL116" s="276"/>
      <c r="IRM116" s="276"/>
      <c r="IRN116" s="276"/>
      <c r="IRO116" s="276"/>
      <c r="IRP116" s="276"/>
      <c r="IRQ116" s="276"/>
      <c r="IRR116" s="276"/>
      <c r="IRS116" s="276"/>
      <c r="IRT116" s="276"/>
      <c r="IRU116" s="276"/>
      <c r="IRV116" s="276"/>
      <c r="IRW116" s="276"/>
      <c r="IRX116" s="276"/>
      <c r="IRY116" s="276"/>
      <c r="IRZ116" s="276"/>
      <c r="ISA116" s="276"/>
      <c r="ISB116" s="276"/>
      <c r="ISC116" s="276"/>
      <c r="ISD116" s="276"/>
      <c r="ISE116" s="276"/>
      <c r="ISF116" s="276"/>
      <c r="ISG116" s="276"/>
      <c r="ISH116" s="276"/>
      <c r="ISI116" s="276"/>
      <c r="ISJ116" s="276"/>
      <c r="ISK116" s="276"/>
      <c r="ISL116" s="276"/>
      <c r="ISM116" s="276"/>
      <c r="ISN116" s="276"/>
      <c r="ISO116" s="276"/>
      <c r="ISP116" s="276"/>
      <c r="ISQ116" s="276"/>
      <c r="ISR116" s="276"/>
      <c r="ISS116" s="276"/>
      <c r="IST116" s="276"/>
      <c r="ISU116" s="276"/>
      <c r="ISV116" s="276"/>
      <c r="ISW116" s="276"/>
      <c r="ISX116" s="276"/>
      <c r="ISY116" s="276"/>
      <c r="ISZ116" s="276"/>
      <c r="ITA116" s="276"/>
      <c r="ITB116" s="276"/>
      <c r="ITC116" s="276"/>
      <c r="ITD116" s="276"/>
      <c r="ITE116" s="276"/>
      <c r="ITF116" s="276"/>
      <c r="ITG116" s="276"/>
      <c r="ITH116" s="276"/>
      <c r="ITI116" s="276"/>
      <c r="ITJ116" s="276"/>
      <c r="ITK116" s="276"/>
      <c r="ITL116" s="276"/>
      <c r="ITM116" s="276"/>
      <c r="ITN116" s="276"/>
      <c r="ITO116" s="276"/>
      <c r="ITP116" s="276"/>
      <c r="ITQ116" s="276"/>
      <c r="ITR116" s="276"/>
      <c r="ITS116" s="276"/>
      <c r="ITT116" s="276"/>
      <c r="ITU116" s="276"/>
      <c r="ITV116" s="276"/>
      <c r="ITW116" s="276"/>
      <c r="ITX116" s="276"/>
      <c r="ITY116" s="276"/>
      <c r="ITZ116" s="276"/>
      <c r="IUA116" s="276"/>
      <c r="IUB116" s="276"/>
      <c r="IUC116" s="276"/>
      <c r="IUD116" s="276"/>
      <c r="IUE116" s="276"/>
      <c r="IUF116" s="276"/>
      <c r="IUG116" s="276"/>
      <c r="IUH116" s="276"/>
      <c r="IUI116" s="276"/>
      <c r="IUJ116" s="276"/>
      <c r="IUK116" s="276"/>
      <c r="IUL116" s="276"/>
      <c r="IUM116" s="276"/>
      <c r="IUN116" s="276"/>
      <c r="IUO116" s="276"/>
      <c r="IUP116" s="276"/>
      <c r="IUQ116" s="276"/>
      <c r="IUR116" s="276"/>
      <c r="IUS116" s="276"/>
      <c r="IUT116" s="276"/>
      <c r="IUU116" s="276"/>
      <c r="IUV116" s="276"/>
      <c r="IUW116" s="276"/>
      <c r="IUX116" s="276"/>
      <c r="IUY116" s="276"/>
      <c r="IUZ116" s="276"/>
      <c r="IVA116" s="276"/>
      <c r="IVB116" s="276"/>
      <c r="IVC116" s="276"/>
      <c r="IVD116" s="276"/>
      <c r="IVE116" s="276"/>
      <c r="IVF116" s="276"/>
      <c r="IVG116" s="276"/>
      <c r="IVH116" s="276"/>
      <c r="IVI116" s="276"/>
      <c r="IVJ116" s="276"/>
      <c r="IVK116" s="276"/>
      <c r="IVL116" s="276"/>
      <c r="IVM116" s="276"/>
      <c r="IVN116" s="276"/>
      <c r="IVO116" s="276"/>
      <c r="IVP116" s="276"/>
      <c r="IVQ116" s="276"/>
      <c r="IVR116" s="276"/>
      <c r="IVS116" s="276"/>
      <c r="IVT116" s="276"/>
      <c r="IVU116" s="276"/>
      <c r="IVV116" s="276"/>
      <c r="IVW116" s="276"/>
      <c r="IVX116" s="276"/>
      <c r="IVY116" s="276"/>
      <c r="IVZ116" s="276"/>
      <c r="IWA116" s="276"/>
      <c r="IWB116" s="276"/>
      <c r="IWC116" s="276"/>
      <c r="IWD116" s="276"/>
      <c r="IWE116" s="276"/>
      <c r="IWF116" s="276"/>
      <c r="IWG116" s="276"/>
      <c r="IWH116" s="276"/>
      <c r="IWI116" s="276"/>
      <c r="IWJ116" s="276"/>
      <c r="IWK116" s="276"/>
      <c r="IWL116" s="276"/>
      <c r="IWM116" s="276"/>
      <c r="IWN116" s="276"/>
      <c r="IWO116" s="276"/>
      <c r="IWP116" s="276"/>
      <c r="IWQ116" s="276"/>
      <c r="IWR116" s="276"/>
      <c r="IWS116" s="276"/>
      <c r="IWT116" s="276"/>
      <c r="IWU116" s="276"/>
      <c r="IWV116" s="276"/>
      <c r="IWW116" s="276"/>
      <c r="IWX116" s="276"/>
      <c r="IWY116" s="276"/>
      <c r="IWZ116" s="276"/>
      <c r="IXA116" s="276"/>
      <c r="IXB116" s="276"/>
      <c r="IXC116" s="276"/>
      <c r="IXD116" s="276"/>
      <c r="IXE116" s="276"/>
      <c r="IXF116" s="276"/>
      <c r="IXG116" s="276"/>
      <c r="IXH116" s="276"/>
      <c r="IXI116" s="276"/>
      <c r="IXJ116" s="276"/>
      <c r="IXK116" s="276"/>
      <c r="IXL116" s="276"/>
      <c r="IXM116" s="276"/>
      <c r="IXN116" s="276"/>
      <c r="IXO116" s="276"/>
      <c r="IXP116" s="276"/>
      <c r="IXQ116" s="276"/>
      <c r="IXR116" s="276"/>
      <c r="IXS116" s="276"/>
      <c r="IXT116" s="276"/>
      <c r="IXU116" s="276"/>
      <c r="IXV116" s="276"/>
      <c r="IXW116" s="276"/>
      <c r="IXX116" s="276"/>
      <c r="IXY116" s="276"/>
      <c r="IXZ116" s="276"/>
      <c r="IYA116" s="276"/>
      <c r="IYB116" s="276"/>
      <c r="IYC116" s="276"/>
      <c r="IYD116" s="276"/>
      <c r="IYE116" s="276"/>
      <c r="IYF116" s="276"/>
      <c r="IYG116" s="276"/>
      <c r="IYH116" s="276"/>
      <c r="IYI116" s="276"/>
      <c r="IYJ116" s="276"/>
      <c r="IYK116" s="276"/>
      <c r="IYL116" s="276"/>
      <c r="IYM116" s="276"/>
      <c r="IYN116" s="276"/>
      <c r="IYO116" s="276"/>
      <c r="IYP116" s="276"/>
      <c r="IYQ116" s="276"/>
      <c r="IYR116" s="276"/>
      <c r="IYS116" s="276"/>
      <c r="IYT116" s="276"/>
      <c r="IYU116" s="276"/>
      <c r="IYV116" s="276"/>
      <c r="IYW116" s="276"/>
      <c r="IYX116" s="276"/>
      <c r="IYY116" s="276"/>
      <c r="IYZ116" s="276"/>
      <c r="IZA116" s="276"/>
      <c r="IZB116" s="276"/>
      <c r="IZC116" s="276"/>
      <c r="IZD116" s="276"/>
      <c r="IZE116" s="276"/>
      <c r="IZF116" s="276"/>
      <c r="IZG116" s="276"/>
      <c r="IZH116" s="276"/>
      <c r="IZI116" s="276"/>
      <c r="IZJ116" s="276"/>
      <c r="IZK116" s="276"/>
      <c r="IZL116" s="276"/>
      <c r="IZM116" s="276"/>
      <c r="IZN116" s="276"/>
      <c r="IZO116" s="276"/>
      <c r="IZP116" s="276"/>
      <c r="IZQ116" s="276"/>
      <c r="IZR116" s="276"/>
      <c r="IZS116" s="276"/>
      <c r="IZT116" s="276"/>
      <c r="IZU116" s="276"/>
      <c r="IZV116" s="276"/>
      <c r="IZW116" s="276"/>
      <c r="IZX116" s="276"/>
      <c r="IZY116" s="276"/>
      <c r="IZZ116" s="276"/>
      <c r="JAA116" s="276"/>
      <c r="JAB116" s="276"/>
      <c r="JAC116" s="276"/>
      <c r="JAD116" s="276"/>
      <c r="JAE116" s="276"/>
      <c r="JAF116" s="276"/>
      <c r="JAG116" s="276"/>
      <c r="JAH116" s="276"/>
      <c r="JAI116" s="276"/>
      <c r="JAJ116" s="276"/>
      <c r="JAK116" s="276"/>
      <c r="JAL116" s="276"/>
      <c r="JAM116" s="276"/>
      <c r="JAN116" s="276"/>
      <c r="JAO116" s="276"/>
      <c r="JAP116" s="276"/>
      <c r="JAQ116" s="276"/>
      <c r="JAR116" s="276"/>
      <c r="JAS116" s="276"/>
      <c r="JAT116" s="276"/>
      <c r="JAU116" s="276"/>
      <c r="JAV116" s="276"/>
      <c r="JAW116" s="276"/>
      <c r="JAX116" s="276"/>
      <c r="JAY116" s="276"/>
      <c r="JAZ116" s="276"/>
      <c r="JBA116" s="276"/>
      <c r="JBB116" s="276"/>
      <c r="JBC116" s="276"/>
      <c r="JBD116" s="276"/>
      <c r="JBE116" s="276"/>
      <c r="JBF116" s="276"/>
      <c r="JBG116" s="276"/>
      <c r="JBH116" s="276"/>
      <c r="JBI116" s="276"/>
      <c r="JBJ116" s="276"/>
      <c r="JBK116" s="276"/>
      <c r="JBL116" s="276"/>
      <c r="JBM116" s="276"/>
      <c r="JBN116" s="276"/>
      <c r="JBO116" s="276"/>
      <c r="JBP116" s="276"/>
      <c r="JBQ116" s="276"/>
      <c r="JBR116" s="276"/>
      <c r="JBS116" s="276"/>
      <c r="JBT116" s="276"/>
      <c r="JBU116" s="276"/>
      <c r="JBV116" s="276"/>
      <c r="JBW116" s="276"/>
      <c r="JBX116" s="276"/>
      <c r="JBY116" s="276"/>
      <c r="JBZ116" s="276"/>
      <c r="JCA116" s="276"/>
      <c r="JCB116" s="276"/>
      <c r="JCC116" s="276"/>
      <c r="JCD116" s="276"/>
      <c r="JCE116" s="276"/>
      <c r="JCF116" s="276"/>
      <c r="JCG116" s="276"/>
      <c r="JCH116" s="276"/>
      <c r="JCI116" s="276"/>
      <c r="JCJ116" s="276"/>
      <c r="JCK116" s="276"/>
      <c r="JCL116" s="276"/>
      <c r="JCM116" s="276"/>
      <c r="JCN116" s="276"/>
      <c r="JCO116" s="276"/>
      <c r="JCP116" s="276"/>
      <c r="JCQ116" s="276"/>
      <c r="JCR116" s="276"/>
      <c r="JCS116" s="276"/>
      <c r="JCT116" s="276"/>
      <c r="JCU116" s="276"/>
      <c r="JCV116" s="276"/>
      <c r="JCW116" s="276"/>
      <c r="JCX116" s="276"/>
      <c r="JCY116" s="276"/>
      <c r="JCZ116" s="276"/>
      <c r="JDA116" s="276"/>
      <c r="JDB116" s="276"/>
      <c r="JDC116" s="276"/>
      <c r="JDD116" s="276"/>
      <c r="JDE116" s="276"/>
      <c r="JDF116" s="276"/>
      <c r="JDG116" s="276"/>
      <c r="JDH116" s="276"/>
      <c r="JDI116" s="276"/>
      <c r="JDJ116" s="276"/>
      <c r="JDK116" s="276"/>
      <c r="JDL116" s="276"/>
      <c r="JDM116" s="276"/>
      <c r="JDN116" s="276"/>
      <c r="JDO116" s="276"/>
      <c r="JDP116" s="276"/>
      <c r="JDQ116" s="276"/>
      <c r="JDR116" s="276"/>
      <c r="JDS116" s="276"/>
      <c r="JDT116" s="276"/>
      <c r="JDU116" s="276"/>
      <c r="JDV116" s="276"/>
      <c r="JDW116" s="276"/>
      <c r="JDX116" s="276"/>
      <c r="JDY116" s="276"/>
      <c r="JDZ116" s="276"/>
      <c r="JEA116" s="276"/>
      <c r="JEB116" s="276"/>
      <c r="JEC116" s="276"/>
      <c r="JED116" s="276"/>
      <c r="JEE116" s="276"/>
      <c r="JEF116" s="276"/>
      <c r="JEG116" s="276"/>
      <c r="JEH116" s="276"/>
      <c r="JEI116" s="276"/>
      <c r="JEJ116" s="276"/>
      <c r="JEK116" s="276"/>
      <c r="JEL116" s="276"/>
      <c r="JEM116" s="276"/>
      <c r="JEN116" s="276"/>
      <c r="JEO116" s="276"/>
      <c r="JEP116" s="276"/>
      <c r="JEQ116" s="276"/>
      <c r="JER116" s="276"/>
      <c r="JES116" s="276"/>
      <c r="JET116" s="276"/>
      <c r="JEU116" s="276"/>
      <c r="JEV116" s="276"/>
      <c r="JEW116" s="276"/>
      <c r="JEX116" s="276"/>
      <c r="JEY116" s="276"/>
      <c r="JEZ116" s="276"/>
      <c r="JFA116" s="276"/>
      <c r="JFB116" s="276"/>
      <c r="JFC116" s="276"/>
      <c r="JFD116" s="276"/>
      <c r="JFE116" s="276"/>
      <c r="JFF116" s="276"/>
      <c r="JFG116" s="276"/>
      <c r="JFH116" s="276"/>
      <c r="JFI116" s="276"/>
      <c r="JFJ116" s="276"/>
      <c r="JFK116" s="276"/>
      <c r="JFL116" s="276"/>
      <c r="JFM116" s="276"/>
      <c r="JFN116" s="276"/>
      <c r="JFO116" s="276"/>
      <c r="JFP116" s="276"/>
      <c r="JFQ116" s="276"/>
      <c r="JFR116" s="276"/>
      <c r="JFS116" s="276"/>
      <c r="JFT116" s="276"/>
      <c r="JFU116" s="276"/>
      <c r="JFV116" s="276"/>
      <c r="JFW116" s="276"/>
      <c r="JFX116" s="276"/>
      <c r="JFY116" s="276"/>
      <c r="JFZ116" s="276"/>
      <c r="JGA116" s="276"/>
      <c r="JGB116" s="276"/>
      <c r="JGC116" s="276"/>
      <c r="JGD116" s="276"/>
      <c r="JGE116" s="276"/>
      <c r="JGF116" s="276"/>
      <c r="JGG116" s="276"/>
      <c r="JGH116" s="276"/>
      <c r="JGI116" s="276"/>
      <c r="JGJ116" s="276"/>
      <c r="JGK116" s="276"/>
      <c r="JGL116" s="276"/>
      <c r="JGM116" s="276"/>
      <c r="JGN116" s="276"/>
      <c r="JGO116" s="276"/>
      <c r="JGP116" s="276"/>
      <c r="JGQ116" s="276"/>
      <c r="JGR116" s="276"/>
      <c r="JGS116" s="276"/>
      <c r="JGT116" s="276"/>
      <c r="JGU116" s="276"/>
      <c r="JGV116" s="276"/>
      <c r="JGW116" s="276"/>
      <c r="JGX116" s="276"/>
      <c r="JGY116" s="276"/>
      <c r="JGZ116" s="276"/>
      <c r="JHA116" s="276"/>
      <c r="JHB116" s="276"/>
      <c r="JHC116" s="276"/>
      <c r="JHD116" s="276"/>
      <c r="JHE116" s="276"/>
      <c r="JHF116" s="276"/>
      <c r="JHG116" s="276"/>
      <c r="JHH116" s="276"/>
      <c r="JHI116" s="276"/>
      <c r="JHJ116" s="276"/>
      <c r="JHK116" s="276"/>
      <c r="JHL116" s="276"/>
      <c r="JHM116" s="276"/>
      <c r="JHN116" s="276"/>
      <c r="JHO116" s="276"/>
      <c r="JHP116" s="276"/>
      <c r="JHQ116" s="276"/>
      <c r="JHR116" s="276"/>
      <c r="JHS116" s="276"/>
      <c r="JHT116" s="276"/>
      <c r="JHU116" s="276"/>
      <c r="JHV116" s="276"/>
      <c r="JHW116" s="276"/>
      <c r="JHX116" s="276"/>
      <c r="JHY116" s="276"/>
      <c r="JHZ116" s="276"/>
      <c r="JIA116" s="276"/>
      <c r="JIB116" s="276"/>
      <c r="JIC116" s="276"/>
      <c r="JID116" s="276"/>
      <c r="JIE116" s="276"/>
      <c r="JIF116" s="276"/>
      <c r="JIG116" s="276"/>
      <c r="JIH116" s="276"/>
      <c r="JII116" s="276"/>
      <c r="JIJ116" s="276"/>
      <c r="JIK116" s="276"/>
      <c r="JIL116" s="276"/>
      <c r="JIM116" s="276"/>
      <c r="JIN116" s="276"/>
      <c r="JIO116" s="276"/>
      <c r="JIP116" s="276"/>
      <c r="JIQ116" s="276"/>
      <c r="JIR116" s="276"/>
      <c r="JIS116" s="276"/>
      <c r="JIT116" s="276"/>
      <c r="JIU116" s="276"/>
      <c r="JIV116" s="276"/>
      <c r="JIW116" s="276"/>
      <c r="JIX116" s="276"/>
      <c r="JIY116" s="276"/>
      <c r="JIZ116" s="276"/>
      <c r="JJA116" s="276"/>
      <c r="JJB116" s="276"/>
      <c r="JJC116" s="276"/>
      <c r="JJD116" s="276"/>
      <c r="JJE116" s="276"/>
      <c r="JJF116" s="276"/>
      <c r="JJG116" s="276"/>
      <c r="JJH116" s="276"/>
      <c r="JJI116" s="276"/>
      <c r="JJJ116" s="276"/>
      <c r="JJK116" s="276"/>
      <c r="JJL116" s="276"/>
      <c r="JJM116" s="276"/>
      <c r="JJN116" s="276"/>
      <c r="JJO116" s="276"/>
      <c r="JJP116" s="276"/>
      <c r="JJQ116" s="276"/>
      <c r="JJR116" s="276"/>
      <c r="JJS116" s="276"/>
      <c r="JJT116" s="276"/>
      <c r="JJU116" s="276"/>
      <c r="JJV116" s="276"/>
      <c r="JJW116" s="276"/>
      <c r="JJX116" s="276"/>
      <c r="JJY116" s="276"/>
      <c r="JJZ116" s="276"/>
      <c r="JKA116" s="276"/>
      <c r="JKB116" s="276"/>
      <c r="JKC116" s="276"/>
      <c r="JKD116" s="276"/>
      <c r="JKE116" s="276"/>
      <c r="JKF116" s="276"/>
      <c r="JKG116" s="276"/>
      <c r="JKH116" s="276"/>
      <c r="JKI116" s="276"/>
      <c r="JKJ116" s="276"/>
      <c r="JKK116" s="276"/>
      <c r="JKL116" s="276"/>
      <c r="JKM116" s="276"/>
      <c r="JKN116" s="276"/>
      <c r="JKO116" s="276"/>
      <c r="JKP116" s="276"/>
      <c r="JKQ116" s="276"/>
      <c r="JKR116" s="276"/>
      <c r="JKS116" s="276"/>
      <c r="JKT116" s="276"/>
      <c r="JKU116" s="276"/>
      <c r="JKV116" s="276"/>
      <c r="JKW116" s="276"/>
      <c r="JKX116" s="276"/>
      <c r="JKY116" s="276"/>
      <c r="JKZ116" s="276"/>
      <c r="JLA116" s="276"/>
      <c r="JLB116" s="276"/>
      <c r="JLC116" s="276"/>
      <c r="JLD116" s="276"/>
      <c r="JLE116" s="276"/>
      <c r="JLF116" s="276"/>
      <c r="JLG116" s="276"/>
      <c r="JLH116" s="276"/>
      <c r="JLI116" s="276"/>
      <c r="JLJ116" s="276"/>
      <c r="JLK116" s="276"/>
      <c r="JLL116" s="276"/>
      <c r="JLM116" s="276"/>
      <c r="JLN116" s="276"/>
      <c r="JLO116" s="276"/>
      <c r="JLP116" s="276"/>
      <c r="JLQ116" s="276"/>
      <c r="JLR116" s="276"/>
      <c r="JLS116" s="276"/>
      <c r="JLT116" s="276"/>
      <c r="JLU116" s="276"/>
      <c r="JLV116" s="276"/>
      <c r="JLW116" s="276"/>
      <c r="JLX116" s="276"/>
      <c r="JLY116" s="276"/>
      <c r="JLZ116" s="276"/>
      <c r="JMA116" s="276"/>
      <c r="JMB116" s="276"/>
      <c r="JMC116" s="276"/>
      <c r="JMD116" s="276"/>
      <c r="JME116" s="276"/>
      <c r="JMF116" s="276"/>
      <c r="JMG116" s="276"/>
      <c r="JMH116" s="276"/>
      <c r="JMI116" s="276"/>
      <c r="JMJ116" s="276"/>
      <c r="JMK116" s="276"/>
      <c r="JML116" s="276"/>
      <c r="JMM116" s="276"/>
      <c r="JMN116" s="276"/>
      <c r="JMO116" s="276"/>
      <c r="JMP116" s="276"/>
      <c r="JMQ116" s="276"/>
      <c r="JMR116" s="276"/>
      <c r="JMS116" s="276"/>
      <c r="JMT116" s="276"/>
      <c r="JMU116" s="276"/>
      <c r="JMV116" s="276"/>
      <c r="JMW116" s="276"/>
      <c r="JMX116" s="276"/>
      <c r="JMY116" s="276"/>
      <c r="JMZ116" s="276"/>
      <c r="JNA116" s="276"/>
      <c r="JNB116" s="276"/>
      <c r="JNC116" s="276"/>
      <c r="JND116" s="276"/>
      <c r="JNE116" s="276"/>
      <c r="JNF116" s="276"/>
      <c r="JNG116" s="276"/>
      <c r="JNH116" s="276"/>
      <c r="JNI116" s="276"/>
      <c r="JNJ116" s="276"/>
      <c r="JNK116" s="276"/>
      <c r="JNL116" s="276"/>
      <c r="JNM116" s="276"/>
      <c r="JNN116" s="276"/>
      <c r="JNO116" s="276"/>
      <c r="JNP116" s="276"/>
      <c r="JNQ116" s="276"/>
      <c r="JNR116" s="276"/>
      <c r="JNS116" s="276"/>
      <c r="JNT116" s="276"/>
      <c r="JNU116" s="276"/>
      <c r="JNV116" s="276"/>
      <c r="JNW116" s="276"/>
      <c r="JNX116" s="276"/>
      <c r="JNY116" s="276"/>
      <c r="JNZ116" s="276"/>
      <c r="JOA116" s="276"/>
      <c r="JOB116" s="276"/>
      <c r="JOC116" s="276"/>
      <c r="JOD116" s="276"/>
      <c r="JOE116" s="276"/>
      <c r="JOF116" s="276"/>
      <c r="JOG116" s="276"/>
      <c r="JOH116" s="276"/>
      <c r="JOI116" s="276"/>
      <c r="JOJ116" s="276"/>
      <c r="JOK116" s="276"/>
      <c r="JOL116" s="276"/>
      <c r="JOM116" s="276"/>
      <c r="JON116" s="276"/>
      <c r="JOO116" s="276"/>
      <c r="JOP116" s="276"/>
      <c r="JOQ116" s="276"/>
      <c r="JOR116" s="276"/>
      <c r="JOS116" s="276"/>
      <c r="JOT116" s="276"/>
      <c r="JOU116" s="276"/>
      <c r="JOV116" s="276"/>
      <c r="JOW116" s="276"/>
      <c r="JOX116" s="276"/>
      <c r="JOY116" s="276"/>
      <c r="JOZ116" s="276"/>
      <c r="JPA116" s="276"/>
      <c r="JPB116" s="276"/>
      <c r="JPC116" s="276"/>
      <c r="JPD116" s="276"/>
      <c r="JPE116" s="276"/>
      <c r="JPF116" s="276"/>
      <c r="JPG116" s="276"/>
      <c r="JPH116" s="276"/>
      <c r="JPI116" s="276"/>
      <c r="JPJ116" s="276"/>
      <c r="JPK116" s="276"/>
      <c r="JPL116" s="276"/>
      <c r="JPM116" s="276"/>
      <c r="JPN116" s="276"/>
      <c r="JPO116" s="276"/>
      <c r="JPP116" s="276"/>
      <c r="JPQ116" s="276"/>
      <c r="JPR116" s="276"/>
      <c r="JPS116" s="276"/>
      <c r="JPT116" s="276"/>
      <c r="JPU116" s="276"/>
      <c r="JPV116" s="276"/>
      <c r="JPW116" s="276"/>
      <c r="JPX116" s="276"/>
      <c r="JPY116" s="276"/>
      <c r="JPZ116" s="276"/>
      <c r="JQA116" s="276"/>
      <c r="JQB116" s="276"/>
      <c r="JQC116" s="276"/>
      <c r="JQD116" s="276"/>
      <c r="JQE116" s="276"/>
      <c r="JQF116" s="276"/>
      <c r="JQG116" s="276"/>
      <c r="JQH116" s="276"/>
      <c r="JQI116" s="276"/>
      <c r="JQJ116" s="276"/>
      <c r="JQK116" s="276"/>
      <c r="JQL116" s="276"/>
      <c r="JQM116" s="276"/>
      <c r="JQN116" s="276"/>
      <c r="JQO116" s="276"/>
      <c r="JQP116" s="276"/>
      <c r="JQQ116" s="276"/>
      <c r="JQR116" s="276"/>
      <c r="JQS116" s="276"/>
      <c r="JQT116" s="276"/>
      <c r="JQU116" s="276"/>
      <c r="JQV116" s="276"/>
      <c r="JQW116" s="276"/>
      <c r="JQX116" s="276"/>
      <c r="JQY116" s="276"/>
      <c r="JQZ116" s="276"/>
      <c r="JRA116" s="276"/>
      <c r="JRB116" s="276"/>
      <c r="JRC116" s="276"/>
      <c r="JRD116" s="276"/>
      <c r="JRE116" s="276"/>
      <c r="JRF116" s="276"/>
      <c r="JRG116" s="276"/>
      <c r="JRH116" s="276"/>
      <c r="JRI116" s="276"/>
      <c r="JRJ116" s="276"/>
      <c r="JRK116" s="276"/>
      <c r="JRL116" s="276"/>
      <c r="JRM116" s="276"/>
      <c r="JRN116" s="276"/>
      <c r="JRO116" s="276"/>
      <c r="JRP116" s="276"/>
      <c r="JRQ116" s="276"/>
      <c r="JRR116" s="276"/>
      <c r="JRS116" s="276"/>
      <c r="JRT116" s="276"/>
      <c r="JRU116" s="276"/>
      <c r="JRV116" s="276"/>
      <c r="JRW116" s="276"/>
      <c r="JRX116" s="276"/>
      <c r="JRY116" s="276"/>
      <c r="JRZ116" s="276"/>
      <c r="JSA116" s="276"/>
      <c r="JSB116" s="276"/>
      <c r="JSC116" s="276"/>
      <c r="JSD116" s="276"/>
      <c r="JSE116" s="276"/>
      <c r="JSF116" s="276"/>
      <c r="JSG116" s="276"/>
      <c r="JSH116" s="276"/>
      <c r="JSI116" s="276"/>
      <c r="JSJ116" s="276"/>
      <c r="JSK116" s="276"/>
      <c r="JSL116" s="276"/>
      <c r="JSM116" s="276"/>
      <c r="JSN116" s="276"/>
      <c r="JSO116" s="276"/>
      <c r="JSP116" s="276"/>
      <c r="JSQ116" s="276"/>
      <c r="JSR116" s="276"/>
      <c r="JSS116" s="276"/>
      <c r="JST116" s="276"/>
      <c r="JSU116" s="276"/>
      <c r="JSV116" s="276"/>
      <c r="JSW116" s="276"/>
      <c r="JSX116" s="276"/>
      <c r="JSY116" s="276"/>
      <c r="JSZ116" s="276"/>
      <c r="JTA116" s="276"/>
      <c r="JTB116" s="276"/>
      <c r="JTC116" s="276"/>
      <c r="JTD116" s="276"/>
      <c r="JTE116" s="276"/>
      <c r="JTF116" s="276"/>
      <c r="JTG116" s="276"/>
      <c r="JTH116" s="276"/>
      <c r="JTI116" s="276"/>
      <c r="JTJ116" s="276"/>
      <c r="JTK116" s="276"/>
      <c r="JTL116" s="276"/>
      <c r="JTM116" s="276"/>
      <c r="JTN116" s="276"/>
      <c r="JTO116" s="276"/>
      <c r="JTP116" s="276"/>
      <c r="JTQ116" s="276"/>
      <c r="JTR116" s="276"/>
      <c r="JTS116" s="276"/>
      <c r="JTT116" s="276"/>
      <c r="JTU116" s="276"/>
      <c r="JTV116" s="276"/>
      <c r="JTW116" s="276"/>
      <c r="JTX116" s="276"/>
      <c r="JTY116" s="276"/>
      <c r="JTZ116" s="276"/>
      <c r="JUA116" s="276"/>
      <c r="JUB116" s="276"/>
      <c r="JUC116" s="276"/>
      <c r="JUD116" s="276"/>
      <c r="JUE116" s="276"/>
      <c r="JUF116" s="276"/>
      <c r="JUG116" s="276"/>
      <c r="JUH116" s="276"/>
      <c r="JUI116" s="276"/>
      <c r="JUJ116" s="276"/>
      <c r="JUK116" s="276"/>
      <c r="JUL116" s="276"/>
      <c r="JUM116" s="276"/>
      <c r="JUN116" s="276"/>
      <c r="JUO116" s="276"/>
      <c r="JUP116" s="276"/>
      <c r="JUQ116" s="276"/>
      <c r="JUR116" s="276"/>
      <c r="JUS116" s="276"/>
      <c r="JUT116" s="276"/>
      <c r="JUU116" s="276"/>
      <c r="JUV116" s="276"/>
      <c r="JUW116" s="276"/>
      <c r="JUX116" s="276"/>
      <c r="JUY116" s="276"/>
      <c r="JUZ116" s="276"/>
      <c r="JVA116" s="276"/>
      <c r="JVB116" s="276"/>
      <c r="JVC116" s="276"/>
      <c r="JVD116" s="276"/>
      <c r="JVE116" s="276"/>
      <c r="JVF116" s="276"/>
      <c r="JVG116" s="276"/>
      <c r="JVH116" s="276"/>
      <c r="JVI116" s="276"/>
      <c r="JVJ116" s="276"/>
      <c r="JVK116" s="276"/>
      <c r="JVL116" s="276"/>
      <c r="JVM116" s="276"/>
      <c r="JVN116" s="276"/>
      <c r="JVO116" s="276"/>
      <c r="JVP116" s="276"/>
      <c r="JVQ116" s="276"/>
      <c r="JVR116" s="276"/>
      <c r="JVS116" s="276"/>
      <c r="JVT116" s="276"/>
      <c r="JVU116" s="276"/>
      <c r="JVV116" s="276"/>
      <c r="JVW116" s="276"/>
      <c r="JVX116" s="276"/>
      <c r="JVY116" s="276"/>
      <c r="JVZ116" s="276"/>
      <c r="JWA116" s="276"/>
      <c r="JWB116" s="276"/>
      <c r="JWC116" s="276"/>
      <c r="JWD116" s="276"/>
      <c r="JWE116" s="276"/>
      <c r="JWF116" s="276"/>
      <c r="JWG116" s="276"/>
      <c r="JWH116" s="276"/>
      <c r="JWI116" s="276"/>
      <c r="JWJ116" s="276"/>
      <c r="JWK116" s="276"/>
      <c r="JWL116" s="276"/>
      <c r="JWM116" s="276"/>
      <c r="JWN116" s="276"/>
      <c r="JWO116" s="276"/>
      <c r="JWP116" s="276"/>
      <c r="JWQ116" s="276"/>
      <c r="JWR116" s="276"/>
      <c r="JWS116" s="276"/>
      <c r="JWT116" s="276"/>
      <c r="JWU116" s="276"/>
      <c r="JWV116" s="276"/>
      <c r="JWW116" s="276"/>
      <c r="JWX116" s="276"/>
      <c r="JWY116" s="276"/>
      <c r="JWZ116" s="276"/>
      <c r="JXA116" s="276"/>
      <c r="JXB116" s="276"/>
      <c r="JXC116" s="276"/>
      <c r="JXD116" s="276"/>
      <c r="JXE116" s="276"/>
      <c r="JXF116" s="276"/>
      <c r="JXG116" s="276"/>
      <c r="JXH116" s="276"/>
      <c r="JXI116" s="276"/>
      <c r="JXJ116" s="276"/>
      <c r="JXK116" s="276"/>
      <c r="JXL116" s="276"/>
      <c r="JXM116" s="276"/>
      <c r="JXN116" s="276"/>
      <c r="JXO116" s="276"/>
      <c r="JXP116" s="276"/>
      <c r="JXQ116" s="276"/>
      <c r="JXR116" s="276"/>
      <c r="JXS116" s="276"/>
      <c r="JXT116" s="276"/>
      <c r="JXU116" s="276"/>
      <c r="JXV116" s="276"/>
      <c r="JXW116" s="276"/>
      <c r="JXX116" s="276"/>
      <c r="JXY116" s="276"/>
      <c r="JXZ116" s="276"/>
      <c r="JYA116" s="276"/>
      <c r="JYB116" s="276"/>
      <c r="JYC116" s="276"/>
      <c r="JYD116" s="276"/>
      <c r="JYE116" s="276"/>
      <c r="JYF116" s="276"/>
      <c r="JYG116" s="276"/>
      <c r="JYH116" s="276"/>
      <c r="JYI116" s="276"/>
      <c r="JYJ116" s="276"/>
      <c r="JYK116" s="276"/>
      <c r="JYL116" s="276"/>
      <c r="JYM116" s="276"/>
      <c r="JYN116" s="276"/>
      <c r="JYO116" s="276"/>
      <c r="JYP116" s="276"/>
      <c r="JYQ116" s="276"/>
      <c r="JYR116" s="276"/>
      <c r="JYS116" s="276"/>
      <c r="JYT116" s="276"/>
      <c r="JYU116" s="276"/>
      <c r="JYV116" s="276"/>
      <c r="JYW116" s="276"/>
      <c r="JYX116" s="276"/>
      <c r="JYY116" s="276"/>
      <c r="JYZ116" s="276"/>
      <c r="JZA116" s="276"/>
      <c r="JZB116" s="276"/>
      <c r="JZC116" s="276"/>
      <c r="JZD116" s="276"/>
      <c r="JZE116" s="276"/>
      <c r="JZF116" s="276"/>
      <c r="JZG116" s="276"/>
      <c r="JZH116" s="276"/>
      <c r="JZI116" s="276"/>
      <c r="JZJ116" s="276"/>
      <c r="JZK116" s="276"/>
      <c r="JZL116" s="276"/>
      <c r="JZM116" s="276"/>
      <c r="JZN116" s="276"/>
      <c r="JZO116" s="276"/>
      <c r="JZP116" s="276"/>
      <c r="JZQ116" s="276"/>
      <c r="JZR116" s="276"/>
      <c r="JZS116" s="276"/>
      <c r="JZT116" s="276"/>
      <c r="JZU116" s="276"/>
      <c r="JZV116" s="276"/>
      <c r="JZW116" s="276"/>
      <c r="JZX116" s="276"/>
      <c r="JZY116" s="276"/>
      <c r="JZZ116" s="276"/>
      <c r="KAA116" s="276"/>
      <c r="KAB116" s="276"/>
      <c r="KAC116" s="276"/>
      <c r="KAD116" s="276"/>
      <c r="KAE116" s="276"/>
      <c r="KAF116" s="276"/>
      <c r="KAG116" s="276"/>
      <c r="KAH116" s="276"/>
      <c r="KAI116" s="276"/>
      <c r="KAJ116" s="276"/>
      <c r="KAK116" s="276"/>
      <c r="KAL116" s="276"/>
      <c r="KAM116" s="276"/>
      <c r="KAN116" s="276"/>
      <c r="KAO116" s="276"/>
      <c r="KAP116" s="276"/>
      <c r="KAQ116" s="276"/>
      <c r="KAR116" s="276"/>
      <c r="KAS116" s="276"/>
      <c r="KAT116" s="276"/>
      <c r="KAU116" s="276"/>
      <c r="KAV116" s="276"/>
      <c r="KAW116" s="276"/>
      <c r="KAX116" s="276"/>
      <c r="KAY116" s="276"/>
      <c r="KAZ116" s="276"/>
      <c r="KBA116" s="276"/>
      <c r="KBB116" s="276"/>
      <c r="KBC116" s="276"/>
      <c r="KBD116" s="276"/>
      <c r="KBE116" s="276"/>
      <c r="KBF116" s="276"/>
      <c r="KBG116" s="276"/>
      <c r="KBH116" s="276"/>
      <c r="KBI116" s="276"/>
      <c r="KBJ116" s="276"/>
      <c r="KBK116" s="276"/>
      <c r="KBL116" s="276"/>
      <c r="KBM116" s="276"/>
      <c r="KBN116" s="276"/>
      <c r="KBO116" s="276"/>
      <c r="KBP116" s="276"/>
      <c r="KBQ116" s="276"/>
      <c r="KBR116" s="276"/>
      <c r="KBS116" s="276"/>
      <c r="KBT116" s="276"/>
      <c r="KBU116" s="276"/>
      <c r="KBV116" s="276"/>
      <c r="KBW116" s="276"/>
      <c r="KBX116" s="276"/>
      <c r="KBY116" s="276"/>
      <c r="KBZ116" s="276"/>
      <c r="KCA116" s="276"/>
      <c r="KCB116" s="276"/>
      <c r="KCC116" s="276"/>
      <c r="KCD116" s="276"/>
      <c r="KCE116" s="276"/>
      <c r="KCF116" s="276"/>
      <c r="KCG116" s="276"/>
      <c r="KCH116" s="276"/>
      <c r="KCI116" s="276"/>
      <c r="KCJ116" s="276"/>
      <c r="KCK116" s="276"/>
      <c r="KCL116" s="276"/>
      <c r="KCM116" s="276"/>
      <c r="KCN116" s="276"/>
      <c r="KCO116" s="276"/>
      <c r="KCP116" s="276"/>
      <c r="KCQ116" s="276"/>
      <c r="KCR116" s="276"/>
      <c r="KCS116" s="276"/>
      <c r="KCT116" s="276"/>
      <c r="KCU116" s="276"/>
      <c r="KCV116" s="276"/>
      <c r="KCW116" s="276"/>
      <c r="KCX116" s="276"/>
      <c r="KCY116" s="276"/>
      <c r="KCZ116" s="276"/>
      <c r="KDA116" s="276"/>
      <c r="KDB116" s="276"/>
      <c r="KDC116" s="276"/>
      <c r="KDD116" s="276"/>
      <c r="KDE116" s="276"/>
      <c r="KDF116" s="276"/>
      <c r="KDG116" s="276"/>
      <c r="KDH116" s="276"/>
      <c r="KDI116" s="276"/>
      <c r="KDJ116" s="276"/>
      <c r="KDK116" s="276"/>
      <c r="KDL116" s="276"/>
      <c r="KDM116" s="276"/>
      <c r="KDN116" s="276"/>
      <c r="KDO116" s="276"/>
      <c r="KDP116" s="276"/>
      <c r="KDQ116" s="276"/>
      <c r="KDR116" s="276"/>
      <c r="KDS116" s="276"/>
      <c r="KDT116" s="276"/>
      <c r="KDU116" s="276"/>
      <c r="KDV116" s="276"/>
      <c r="KDW116" s="276"/>
      <c r="KDX116" s="276"/>
      <c r="KDY116" s="276"/>
      <c r="KDZ116" s="276"/>
      <c r="KEA116" s="276"/>
      <c r="KEB116" s="276"/>
      <c r="KEC116" s="276"/>
      <c r="KED116" s="276"/>
      <c r="KEE116" s="276"/>
      <c r="KEF116" s="276"/>
      <c r="KEG116" s="276"/>
      <c r="KEH116" s="276"/>
      <c r="KEI116" s="276"/>
      <c r="KEJ116" s="276"/>
      <c r="KEK116" s="276"/>
      <c r="KEL116" s="276"/>
      <c r="KEM116" s="276"/>
      <c r="KEN116" s="276"/>
      <c r="KEO116" s="276"/>
      <c r="KEP116" s="276"/>
      <c r="KEQ116" s="276"/>
      <c r="KER116" s="276"/>
      <c r="KES116" s="276"/>
      <c r="KET116" s="276"/>
      <c r="KEU116" s="276"/>
      <c r="KEV116" s="276"/>
      <c r="KEW116" s="276"/>
      <c r="KEX116" s="276"/>
      <c r="KEY116" s="276"/>
      <c r="KEZ116" s="276"/>
      <c r="KFA116" s="276"/>
      <c r="KFB116" s="276"/>
      <c r="KFC116" s="276"/>
      <c r="KFD116" s="276"/>
      <c r="KFE116" s="276"/>
      <c r="KFF116" s="276"/>
      <c r="KFG116" s="276"/>
      <c r="KFH116" s="276"/>
      <c r="KFI116" s="276"/>
      <c r="KFJ116" s="276"/>
      <c r="KFK116" s="276"/>
      <c r="KFL116" s="276"/>
      <c r="KFM116" s="276"/>
      <c r="KFN116" s="276"/>
      <c r="KFO116" s="276"/>
      <c r="KFP116" s="276"/>
      <c r="KFQ116" s="276"/>
      <c r="KFR116" s="276"/>
      <c r="KFS116" s="276"/>
      <c r="KFT116" s="276"/>
      <c r="KFU116" s="276"/>
      <c r="KFV116" s="276"/>
      <c r="KFW116" s="276"/>
      <c r="KFX116" s="276"/>
      <c r="KFY116" s="276"/>
      <c r="KFZ116" s="276"/>
      <c r="KGA116" s="276"/>
      <c r="KGB116" s="276"/>
      <c r="KGC116" s="276"/>
      <c r="KGD116" s="276"/>
      <c r="KGE116" s="276"/>
      <c r="KGF116" s="276"/>
      <c r="KGG116" s="276"/>
      <c r="KGH116" s="276"/>
      <c r="KGI116" s="276"/>
      <c r="KGJ116" s="276"/>
      <c r="KGK116" s="276"/>
      <c r="KGL116" s="276"/>
      <c r="KGM116" s="276"/>
      <c r="KGN116" s="276"/>
      <c r="KGO116" s="276"/>
      <c r="KGP116" s="276"/>
      <c r="KGQ116" s="276"/>
      <c r="KGR116" s="276"/>
      <c r="KGS116" s="276"/>
      <c r="KGT116" s="276"/>
      <c r="KGU116" s="276"/>
      <c r="KGV116" s="276"/>
      <c r="KGW116" s="276"/>
      <c r="KGX116" s="276"/>
      <c r="KGY116" s="276"/>
      <c r="KGZ116" s="276"/>
      <c r="KHA116" s="276"/>
      <c r="KHB116" s="276"/>
      <c r="KHC116" s="276"/>
      <c r="KHD116" s="276"/>
      <c r="KHE116" s="276"/>
      <c r="KHF116" s="276"/>
      <c r="KHG116" s="276"/>
      <c r="KHH116" s="276"/>
      <c r="KHI116" s="276"/>
      <c r="KHJ116" s="276"/>
      <c r="KHK116" s="276"/>
      <c r="KHL116" s="276"/>
      <c r="KHM116" s="276"/>
      <c r="KHN116" s="276"/>
      <c r="KHO116" s="276"/>
      <c r="KHP116" s="276"/>
      <c r="KHQ116" s="276"/>
      <c r="KHR116" s="276"/>
      <c r="KHS116" s="276"/>
      <c r="KHT116" s="276"/>
      <c r="KHU116" s="276"/>
      <c r="KHV116" s="276"/>
      <c r="KHW116" s="276"/>
      <c r="KHX116" s="276"/>
      <c r="KHY116" s="276"/>
      <c r="KHZ116" s="276"/>
      <c r="KIA116" s="276"/>
      <c r="KIB116" s="276"/>
      <c r="KIC116" s="276"/>
      <c r="KID116" s="276"/>
      <c r="KIE116" s="276"/>
      <c r="KIF116" s="276"/>
      <c r="KIG116" s="276"/>
      <c r="KIH116" s="276"/>
      <c r="KII116" s="276"/>
      <c r="KIJ116" s="276"/>
      <c r="KIK116" s="276"/>
      <c r="KIL116" s="276"/>
      <c r="KIM116" s="276"/>
      <c r="KIN116" s="276"/>
      <c r="KIO116" s="276"/>
      <c r="KIP116" s="276"/>
      <c r="KIQ116" s="276"/>
      <c r="KIR116" s="276"/>
      <c r="KIS116" s="276"/>
      <c r="KIT116" s="276"/>
      <c r="KIU116" s="276"/>
      <c r="KIV116" s="276"/>
      <c r="KIW116" s="276"/>
      <c r="KIX116" s="276"/>
      <c r="KIY116" s="276"/>
      <c r="KIZ116" s="276"/>
      <c r="KJA116" s="276"/>
      <c r="KJB116" s="276"/>
      <c r="KJC116" s="276"/>
      <c r="KJD116" s="276"/>
      <c r="KJE116" s="276"/>
      <c r="KJF116" s="276"/>
      <c r="KJG116" s="276"/>
      <c r="KJH116" s="276"/>
      <c r="KJI116" s="276"/>
      <c r="KJJ116" s="276"/>
      <c r="KJK116" s="276"/>
      <c r="KJL116" s="276"/>
      <c r="KJM116" s="276"/>
      <c r="KJN116" s="276"/>
      <c r="KJO116" s="276"/>
      <c r="KJP116" s="276"/>
      <c r="KJQ116" s="276"/>
      <c r="KJR116" s="276"/>
      <c r="KJS116" s="276"/>
      <c r="KJT116" s="276"/>
      <c r="KJU116" s="276"/>
      <c r="KJV116" s="276"/>
      <c r="KJW116" s="276"/>
      <c r="KJX116" s="276"/>
      <c r="KJY116" s="276"/>
      <c r="KJZ116" s="276"/>
      <c r="KKA116" s="276"/>
      <c r="KKB116" s="276"/>
      <c r="KKC116" s="276"/>
      <c r="KKD116" s="276"/>
      <c r="KKE116" s="276"/>
      <c r="KKF116" s="276"/>
      <c r="KKG116" s="276"/>
      <c r="KKH116" s="276"/>
      <c r="KKI116" s="276"/>
      <c r="KKJ116" s="276"/>
      <c r="KKK116" s="276"/>
      <c r="KKL116" s="276"/>
      <c r="KKM116" s="276"/>
      <c r="KKN116" s="276"/>
      <c r="KKO116" s="276"/>
      <c r="KKP116" s="276"/>
      <c r="KKQ116" s="276"/>
      <c r="KKR116" s="276"/>
      <c r="KKS116" s="276"/>
      <c r="KKT116" s="276"/>
      <c r="KKU116" s="276"/>
      <c r="KKV116" s="276"/>
      <c r="KKW116" s="276"/>
      <c r="KKX116" s="276"/>
      <c r="KKY116" s="276"/>
      <c r="KKZ116" s="276"/>
      <c r="KLA116" s="276"/>
      <c r="KLB116" s="276"/>
      <c r="KLC116" s="276"/>
      <c r="KLD116" s="276"/>
      <c r="KLE116" s="276"/>
      <c r="KLF116" s="276"/>
      <c r="KLG116" s="276"/>
      <c r="KLH116" s="276"/>
      <c r="KLI116" s="276"/>
      <c r="KLJ116" s="276"/>
      <c r="KLK116" s="276"/>
      <c r="KLL116" s="276"/>
      <c r="KLM116" s="276"/>
      <c r="KLN116" s="276"/>
      <c r="KLO116" s="276"/>
      <c r="KLP116" s="276"/>
      <c r="KLQ116" s="276"/>
      <c r="KLR116" s="276"/>
      <c r="KLS116" s="276"/>
      <c r="KLT116" s="276"/>
      <c r="KLU116" s="276"/>
      <c r="KLV116" s="276"/>
      <c r="KLW116" s="276"/>
      <c r="KLX116" s="276"/>
      <c r="KLY116" s="276"/>
      <c r="KLZ116" s="276"/>
      <c r="KMA116" s="276"/>
      <c r="KMB116" s="276"/>
      <c r="KMC116" s="276"/>
      <c r="KMD116" s="276"/>
      <c r="KME116" s="276"/>
      <c r="KMF116" s="276"/>
      <c r="KMG116" s="276"/>
      <c r="KMH116" s="276"/>
      <c r="KMI116" s="276"/>
      <c r="KMJ116" s="276"/>
      <c r="KMK116" s="276"/>
      <c r="KML116" s="276"/>
      <c r="KMM116" s="276"/>
      <c r="KMN116" s="276"/>
      <c r="KMO116" s="276"/>
      <c r="KMP116" s="276"/>
      <c r="KMQ116" s="276"/>
      <c r="KMR116" s="276"/>
      <c r="KMS116" s="276"/>
      <c r="KMT116" s="276"/>
      <c r="KMU116" s="276"/>
      <c r="KMV116" s="276"/>
      <c r="KMW116" s="276"/>
      <c r="KMX116" s="276"/>
      <c r="KMY116" s="276"/>
      <c r="KMZ116" s="276"/>
      <c r="KNA116" s="276"/>
      <c r="KNB116" s="276"/>
      <c r="KNC116" s="276"/>
      <c r="KND116" s="276"/>
      <c r="KNE116" s="276"/>
      <c r="KNF116" s="276"/>
      <c r="KNG116" s="276"/>
      <c r="KNH116" s="276"/>
      <c r="KNI116" s="276"/>
      <c r="KNJ116" s="276"/>
      <c r="KNK116" s="276"/>
      <c r="KNL116" s="276"/>
      <c r="KNM116" s="276"/>
      <c r="KNN116" s="276"/>
      <c r="KNO116" s="276"/>
      <c r="KNP116" s="276"/>
      <c r="KNQ116" s="276"/>
      <c r="KNR116" s="276"/>
      <c r="KNS116" s="276"/>
      <c r="KNT116" s="276"/>
      <c r="KNU116" s="276"/>
      <c r="KNV116" s="276"/>
      <c r="KNW116" s="276"/>
      <c r="KNX116" s="276"/>
      <c r="KNY116" s="276"/>
      <c r="KNZ116" s="276"/>
      <c r="KOA116" s="276"/>
      <c r="KOB116" s="276"/>
      <c r="KOC116" s="276"/>
      <c r="KOD116" s="276"/>
      <c r="KOE116" s="276"/>
      <c r="KOF116" s="276"/>
      <c r="KOG116" s="276"/>
      <c r="KOH116" s="276"/>
      <c r="KOI116" s="276"/>
      <c r="KOJ116" s="276"/>
      <c r="KOK116" s="276"/>
      <c r="KOL116" s="276"/>
      <c r="KOM116" s="276"/>
      <c r="KON116" s="276"/>
      <c r="KOO116" s="276"/>
      <c r="KOP116" s="276"/>
      <c r="KOQ116" s="276"/>
      <c r="KOR116" s="276"/>
      <c r="KOS116" s="276"/>
      <c r="KOT116" s="276"/>
      <c r="KOU116" s="276"/>
      <c r="KOV116" s="276"/>
      <c r="KOW116" s="276"/>
      <c r="KOX116" s="276"/>
      <c r="KOY116" s="276"/>
      <c r="KOZ116" s="276"/>
      <c r="KPA116" s="276"/>
      <c r="KPB116" s="276"/>
      <c r="KPC116" s="276"/>
      <c r="KPD116" s="276"/>
      <c r="KPE116" s="276"/>
      <c r="KPF116" s="276"/>
      <c r="KPG116" s="276"/>
      <c r="KPH116" s="276"/>
      <c r="KPI116" s="276"/>
      <c r="KPJ116" s="276"/>
      <c r="KPK116" s="276"/>
      <c r="KPL116" s="276"/>
      <c r="KPM116" s="276"/>
      <c r="KPN116" s="276"/>
      <c r="KPO116" s="276"/>
      <c r="KPP116" s="276"/>
      <c r="KPQ116" s="276"/>
      <c r="KPR116" s="276"/>
      <c r="KPS116" s="276"/>
      <c r="KPT116" s="276"/>
      <c r="KPU116" s="276"/>
      <c r="KPV116" s="276"/>
      <c r="KPW116" s="276"/>
      <c r="KPX116" s="276"/>
      <c r="KPY116" s="276"/>
      <c r="KPZ116" s="276"/>
      <c r="KQA116" s="276"/>
      <c r="KQB116" s="276"/>
      <c r="KQC116" s="276"/>
      <c r="KQD116" s="276"/>
      <c r="KQE116" s="276"/>
      <c r="KQF116" s="276"/>
      <c r="KQG116" s="276"/>
      <c r="KQH116" s="276"/>
      <c r="KQI116" s="276"/>
      <c r="KQJ116" s="276"/>
      <c r="KQK116" s="276"/>
      <c r="KQL116" s="276"/>
      <c r="KQM116" s="276"/>
      <c r="KQN116" s="276"/>
      <c r="KQO116" s="276"/>
      <c r="KQP116" s="276"/>
      <c r="KQQ116" s="276"/>
      <c r="KQR116" s="276"/>
      <c r="KQS116" s="276"/>
      <c r="KQT116" s="276"/>
      <c r="KQU116" s="276"/>
      <c r="KQV116" s="276"/>
      <c r="KQW116" s="276"/>
      <c r="KQX116" s="276"/>
      <c r="KQY116" s="276"/>
      <c r="KQZ116" s="276"/>
      <c r="KRA116" s="276"/>
      <c r="KRB116" s="276"/>
      <c r="KRC116" s="276"/>
      <c r="KRD116" s="276"/>
      <c r="KRE116" s="276"/>
      <c r="KRF116" s="276"/>
      <c r="KRG116" s="276"/>
      <c r="KRH116" s="276"/>
      <c r="KRI116" s="276"/>
      <c r="KRJ116" s="276"/>
      <c r="KRK116" s="276"/>
      <c r="KRL116" s="276"/>
      <c r="KRM116" s="276"/>
      <c r="KRN116" s="276"/>
      <c r="KRO116" s="276"/>
      <c r="KRP116" s="276"/>
      <c r="KRQ116" s="276"/>
      <c r="KRR116" s="276"/>
      <c r="KRS116" s="276"/>
      <c r="KRT116" s="276"/>
      <c r="KRU116" s="276"/>
      <c r="KRV116" s="276"/>
      <c r="KRW116" s="276"/>
      <c r="KRX116" s="276"/>
      <c r="KRY116" s="276"/>
      <c r="KRZ116" s="276"/>
      <c r="KSA116" s="276"/>
      <c r="KSB116" s="276"/>
      <c r="KSC116" s="276"/>
      <c r="KSD116" s="276"/>
      <c r="KSE116" s="276"/>
      <c r="KSF116" s="276"/>
      <c r="KSG116" s="276"/>
      <c r="KSH116" s="276"/>
      <c r="KSI116" s="276"/>
      <c r="KSJ116" s="276"/>
      <c r="KSK116" s="276"/>
      <c r="KSL116" s="276"/>
      <c r="KSM116" s="276"/>
      <c r="KSN116" s="276"/>
      <c r="KSO116" s="276"/>
      <c r="KSP116" s="276"/>
      <c r="KSQ116" s="276"/>
      <c r="KSR116" s="276"/>
      <c r="KSS116" s="276"/>
      <c r="KST116" s="276"/>
      <c r="KSU116" s="276"/>
      <c r="KSV116" s="276"/>
      <c r="KSW116" s="276"/>
      <c r="KSX116" s="276"/>
      <c r="KSY116" s="276"/>
      <c r="KSZ116" s="276"/>
      <c r="KTA116" s="276"/>
      <c r="KTB116" s="276"/>
      <c r="KTC116" s="276"/>
      <c r="KTD116" s="276"/>
      <c r="KTE116" s="276"/>
      <c r="KTF116" s="276"/>
      <c r="KTG116" s="276"/>
      <c r="KTH116" s="276"/>
      <c r="KTI116" s="276"/>
      <c r="KTJ116" s="276"/>
      <c r="KTK116" s="276"/>
      <c r="KTL116" s="276"/>
      <c r="KTM116" s="276"/>
      <c r="KTN116" s="276"/>
      <c r="KTO116" s="276"/>
      <c r="KTP116" s="276"/>
      <c r="KTQ116" s="276"/>
      <c r="KTR116" s="276"/>
      <c r="KTS116" s="276"/>
      <c r="KTT116" s="276"/>
      <c r="KTU116" s="276"/>
      <c r="KTV116" s="276"/>
      <c r="KTW116" s="276"/>
      <c r="KTX116" s="276"/>
      <c r="KTY116" s="276"/>
      <c r="KTZ116" s="276"/>
      <c r="KUA116" s="276"/>
      <c r="KUB116" s="276"/>
      <c r="KUC116" s="276"/>
      <c r="KUD116" s="276"/>
      <c r="KUE116" s="276"/>
      <c r="KUF116" s="276"/>
      <c r="KUG116" s="276"/>
      <c r="KUH116" s="276"/>
      <c r="KUI116" s="276"/>
      <c r="KUJ116" s="276"/>
      <c r="KUK116" s="276"/>
      <c r="KUL116" s="276"/>
      <c r="KUM116" s="276"/>
      <c r="KUN116" s="276"/>
      <c r="KUO116" s="276"/>
      <c r="KUP116" s="276"/>
      <c r="KUQ116" s="276"/>
      <c r="KUR116" s="276"/>
      <c r="KUS116" s="276"/>
      <c r="KUT116" s="276"/>
      <c r="KUU116" s="276"/>
      <c r="KUV116" s="276"/>
      <c r="KUW116" s="276"/>
      <c r="KUX116" s="276"/>
      <c r="KUY116" s="276"/>
      <c r="KUZ116" s="276"/>
      <c r="KVA116" s="276"/>
      <c r="KVB116" s="276"/>
      <c r="KVC116" s="276"/>
      <c r="KVD116" s="276"/>
      <c r="KVE116" s="276"/>
      <c r="KVF116" s="276"/>
      <c r="KVG116" s="276"/>
      <c r="KVH116" s="276"/>
      <c r="KVI116" s="276"/>
      <c r="KVJ116" s="276"/>
      <c r="KVK116" s="276"/>
      <c r="KVL116" s="276"/>
      <c r="KVM116" s="276"/>
      <c r="KVN116" s="276"/>
      <c r="KVO116" s="276"/>
      <c r="KVP116" s="276"/>
      <c r="KVQ116" s="276"/>
      <c r="KVR116" s="276"/>
      <c r="KVS116" s="276"/>
      <c r="KVT116" s="276"/>
      <c r="KVU116" s="276"/>
      <c r="KVV116" s="276"/>
      <c r="KVW116" s="276"/>
      <c r="KVX116" s="276"/>
      <c r="KVY116" s="276"/>
      <c r="KVZ116" s="276"/>
      <c r="KWA116" s="276"/>
      <c r="KWB116" s="276"/>
      <c r="KWC116" s="276"/>
      <c r="KWD116" s="276"/>
      <c r="KWE116" s="276"/>
      <c r="KWF116" s="276"/>
      <c r="KWG116" s="276"/>
      <c r="KWH116" s="276"/>
      <c r="KWI116" s="276"/>
      <c r="KWJ116" s="276"/>
      <c r="KWK116" s="276"/>
      <c r="KWL116" s="276"/>
      <c r="KWM116" s="276"/>
      <c r="KWN116" s="276"/>
      <c r="KWO116" s="276"/>
      <c r="KWP116" s="276"/>
      <c r="KWQ116" s="276"/>
      <c r="KWR116" s="276"/>
      <c r="KWS116" s="276"/>
      <c r="KWT116" s="276"/>
      <c r="KWU116" s="276"/>
      <c r="KWV116" s="276"/>
      <c r="KWW116" s="276"/>
      <c r="KWX116" s="276"/>
      <c r="KWY116" s="276"/>
      <c r="KWZ116" s="276"/>
      <c r="KXA116" s="276"/>
      <c r="KXB116" s="276"/>
      <c r="KXC116" s="276"/>
      <c r="KXD116" s="276"/>
      <c r="KXE116" s="276"/>
      <c r="KXF116" s="276"/>
      <c r="KXG116" s="276"/>
      <c r="KXH116" s="276"/>
      <c r="KXI116" s="276"/>
      <c r="KXJ116" s="276"/>
      <c r="KXK116" s="276"/>
      <c r="KXL116" s="276"/>
      <c r="KXM116" s="276"/>
      <c r="KXN116" s="276"/>
      <c r="KXO116" s="276"/>
      <c r="KXP116" s="276"/>
      <c r="KXQ116" s="276"/>
      <c r="KXR116" s="276"/>
      <c r="KXS116" s="276"/>
      <c r="KXT116" s="276"/>
      <c r="KXU116" s="276"/>
      <c r="KXV116" s="276"/>
      <c r="KXW116" s="276"/>
      <c r="KXX116" s="276"/>
      <c r="KXY116" s="276"/>
      <c r="KXZ116" s="276"/>
      <c r="KYA116" s="276"/>
      <c r="KYB116" s="276"/>
      <c r="KYC116" s="276"/>
      <c r="KYD116" s="276"/>
      <c r="KYE116" s="276"/>
      <c r="KYF116" s="276"/>
      <c r="KYG116" s="276"/>
      <c r="KYH116" s="276"/>
      <c r="KYI116" s="276"/>
      <c r="KYJ116" s="276"/>
      <c r="KYK116" s="276"/>
      <c r="KYL116" s="276"/>
      <c r="KYM116" s="276"/>
      <c r="KYN116" s="276"/>
      <c r="KYO116" s="276"/>
      <c r="KYP116" s="276"/>
      <c r="KYQ116" s="276"/>
      <c r="KYR116" s="276"/>
      <c r="KYS116" s="276"/>
      <c r="KYT116" s="276"/>
      <c r="KYU116" s="276"/>
      <c r="KYV116" s="276"/>
      <c r="KYW116" s="276"/>
      <c r="KYX116" s="276"/>
      <c r="KYY116" s="276"/>
      <c r="KYZ116" s="276"/>
      <c r="KZA116" s="276"/>
      <c r="KZB116" s="276"/>
      <c r="KZC116" s="276"/>
      <c r="KZD116" s="276"/>
      <c r="KZE116" s="276"/>
      <c r="KZF116" s="276"/>
      <c r="KZG116" s="276"/>
      <c r="KZH116" s="276"/>
      <c r="KZI116" s="276"/>
      <c r="KZJ116" s="276"/>
      <c r="KZK116" s="276"/>
      <c r="KZL116" s="276"/>
      <c r="KZM116" s="276"/>
      <c r="KZN116" s="276"/>
      <c r="KZO116" s="276"/>
      <c r="KZP116" s="276"/>
      <c r="KZQ116" s="276"/>
      <c r="KZR116" s="276"/>
      <c r="KZS116" s="276"/>
      <c r="KZT116" s="276"/>
      <c r="KZU116" s="276"/>
      <c r="KZV116" s="276"/>
      <c r="KZW116" s="276"/>
      <c r="KZX116" s="276"/>
      <c r="KZY116" s="276"/>
      <c r="KZZ116" s="276"/>
      <c r="LAA116" s="276"/>
      <c r="LAB116" s="276"/>
      <c r="LAC116" s="276"/>
      <c r="LAD116" s="276"/>
      <c r="LAE116" s="276"/>
      <c r="LAF116" s="276"/>
      <c r="LAG116" s="276"/>
      <c r="LAH116" s="276"/>
      <c r="LAI116" s="276"/>
      <c r="LAJ116" s="276"/>
      <c r="LAK116" s="276"/>
      <c r="LAL116" s="276"/>
      <c r="LAM116" s="276"/>
      <c r="LAN116" s="276"/>
      <c r="LAO116" s="276"/>
      <c r="LAP116" s="276"/>
      <c r="LAQ116" s="276"/>
      <c r="LAR116" s="276"/>
      <c r="LAS116" s="276"/>
      <c r="LAT116" s="276"/>
      <c r="LAU116" s="276"/>
      <c r="LAV116" s="276"/>
      <c r="LAW116" s="276"/>
      <c r="LAX116" s="276"/>
      <c r="LAY116" s="276"/>
      <c r="LAZ116" s="276"/>
      <c r="LBA116" s="276"/>
      <c r="LBB116" s="276"/>
      <c r="LBC116" s="276"/>
      <c r="LBD116" s="276"/>
      <c r="LBE116" s="276"/>
      <c r="LBF116" s="276"/>
      <c r="LBG116" s="276"/>
      <c r="LBH116" s="276"/>
      <c r="LBI116" s="276"/>
      <c r="LBJ116" s="276"/>
      <c r="LBK116" s="276"/>
      <c r="LBL116" s="276"/>
      <c r="LBM116" s="276"/>
      <c r="LBN116" s="276"/>
      <c r="LBO116" s="276"/>
      <c r="LBP116" s="276"/>
      <c r="LBQ116" s="276"/>
      <c r="LBR116" s="276"/>
      <c r="LBS116" s="276"/>
      <c r="LBT116" s="276"/>
      <c r="LBU116" s="276"/>
      <c r="LBV116" s="276"/>
      <c r="LBW116" s="276"/>
      <c r="LBX116" s="276"/>
      <c r="LBY116" s="276"/>
      <c r="LBZ116" s="276"/>
      <c r="LCA116" s="276"/>
      <c r="LCB116" s="276"/>
      <c r="LCC116" s="276"/>
      <c r="LCD116" s="276"/>
      <c r="LCE116" s="276"/>
      <c r="LCF116" s="276"/>
      <c r="LCG116" s="276"/>
      <c r="LCH116" s="276"/>
      <c r="LCI116" s="276"/>
      <c r="LCJ116" s="276"/>
      <c r="LCK116" s="276"/>
      <c r="LCL116" s="276"/>
      <c r="LCM116" s="276"/>
      <c r="LCN116" s="276"/>
      <c r="LCO116" s="276"/>
      <c r="LCP116" s="276"/>
      <c r="LCQ116" s="276"/>
      <c r="LCR116" s="276"/>
      <c r="LCS116" s="276"/>
      <c r="LCT116" s="276"/>
      <c r="LCU116" s="276"/>
      <c r="LCV116" s="276"/>
      <c r="LCW116" s="276"/>
      <c r="LCX116" s="276"/>
      <c r="LCY116" s="276"/>
      <c r="LCZ116" s="276"/>
      <c r="LDA116" s="276"/>
      <c r="LDB116" s="276"/>
      <c r="LDC116" s="276"/>
      <c r="LDD116" s="276"/>
      <c r="LDE116" s="276"/>
      <c r="LDF116" s="276"/>
      <c r="LDG116" s="276"/>
      <c r="LDH116" s="276"/>
      <c r="LDI116" s="276"/>
      <c r="LDJ116" s="276"/>
      <c r="LDK116" s="276"/>
      <c r="LDL116" s="276"/>
      <c r="LDM116" s="276"/>
      <c r="LDN116" s="276"/>
      <c r="LDO116" s="276"/>
      <c r="LDP116" s="276"/>
      <c r="LDQ116" s="276"/>
      <c r="LDR116" s="276"/>
      <c r="LDS116" s="276"/>
      <c r="LDT116" s="276"/>
      <c r="LDU116" s="276"/>
      <c r="LDV116" s="276"/>
      <c r="LDW116" s="276"/>
      <c r="LDX116" s="276"/>
      <c r="LDY116" s="276"/>
      <c r="LDZ116" s="276"/>
      <c r="LEA116" s="276"/>
      <c r="LEB116" s="276"/>
      <c r="LEC116" s="276"/>
      <c r="LED116" s="276"/>
      <c r="LEE116" s="276"/>
      <c r="LEF116" s="276"/>
      <c r="LEG116" s="276"/>
      <c r="LEH116" s="276"/>
      <c r="LEI116" s="276"/>
      <c r="LEJ116" s="276"/>
      <c r="LEK116" s="276"/>
      <c r="LEL116" s="276"/>
      <c r="LEM116" s="276"/>
      <c r="LEN116" s="276"/>
      <c r="LEO116" s="276"/>
      <c r="LEP116" s="276"/>
      <c r="LEQ116" s="276"/>
      <c r="LER116" s="276"/>
      <c r="LES116" s="276"/>
      <c r="LET116" s="276"/>
      <c r="LEU116" s="276"/>
      <c r="LEV116" s="276"/>
      <c r="LEW116" s="276"/>
      <c r="LEX116" s="276"/>
      <c r="LEY116" s="276"/>
      <c r="LEZ116" s="276"/>
      <c r="LFA116" s="276"/>
      <c r="LFB116" s="276"/>
      <c r="LFC116" s="276"/>
      <c r="LFD116" s="276"/>
      <c r="LFE116" s="276"/>
      <c r="LFF116" s="276"/>
      <c r="LFG116" s="276"/>
      <c r="LFH116" s="276"/>
      <c r="LFI116" s="276"/>
      <c r="LFJ116" s="276"/>
      <c r="LFK116" s="276"/>
      <c r="LFL116" s="276"/>
      <c r="LFM116" s="276"/>
      <c r="LFN116" s="276"/>
      <c r="LFO116" s="276"/>
      <c r="LFP116" s="276"/>
      <c r="LFQ116" s="276"/>
      <c r="LFR116" s="276"/>
      <c r="LFS116" s="276"/>
      <c r="LFT116" s="276"/>
      <c r="LFU116" s="276"/>
      <c r="LFV116" s="276"/>
      <c r="LFW116" s="276"/>
      <c r="LFX116" s="276"/>
      <c r="LFY116" s="276"/>
      <c r="LFZ116" s="276"/>
      <c r="LGA116" s="276"/>
      <c r="LGB116" s="276"/>
      <c r="LGC116" s="276"/>
      <c r="LGD116" s="276"/>
      <c r="LGE116" s="276"/>
      <c r="LGF116" s="276"/>
      <c r="LGG116" s="276"/>
      <c r="LGH116" s="276"/>
      <c r="LGI116" s="276"/>
      <c r="LGJ116" s="276"/>
      <c r="LGK116" s="276"/>
      <c r="LGL116" s="276"/>
      <c r="LGM116" s="276"/>
      <c r="LGN116" s="276"/>
      <c r="LGO116" s="276"/>
      <c r="LGP116" s="276"/>
      <c r="LGQ116" s="276"/>
      <c r="LGR116" s="276"/>
      <c r="LGS116" s="276"/>
      <c r="LGT116" s="276"/>
      <c r="LGU116" s="276"/>
      <c r="LGV116" s="276"/>
      <c r="LGW116" s="276"/>
      <c r="LGX116" s="276"/>
      <c r="LGY116" s="276"/>
      <c r="LGZ116" s="276"/>
      <c r="LHA116" s="276"/>
      <c r="LHB116" s="276"/>
      <c r="LHC116" s="276"/>
      <c r="LHD116" s="276"/>
      <c r="LHE116" s="276"/>
      <c r="LHF116" s="276"/>
      <c r="LHG116" s="276"/>
      <c r="LHH116" s="276"/>
      <c r="LHI116" s="276"/>
      <c r="LHJ116" s="276"/>
      <c r="LHK116" s="276"/>
      <c r="LHL116" s="276"/>
      <c r="LHM116" s="276"/>
      <c r="LHN116" s="276"/>
      <c r="LHO116" s="276"/>
      <c r="LHP116" s="276"/>
      <c r="LHQ116" s="276"/>
      <c r="LHR116" s="276"/>
      <c r="LHS116" s="276"/>
      <c r="LHT116" s="276"/>
      <c r="LHU116" s="276"/>
      <c r="LHV116" s="276"/>
      <c r="LHW116" s="276"/>
      <c r="LHX116" s="276"/>
      <c r="LHY116" s="276"/>
      <c r="LHZ116" s="276"/>
      <c r="LIA116" s="276"/>
      <c r="LIB116" s="276"/>
      <c r="LIC116" s="276"/>
      <c r="LID116" s="276"/>
      <c r="LIE116" s="276"/>
      <c r="LIF116" s="276"/>
      <c r="LIG116" s="276"/>
      <c r="LIH116" s="276"/>
      <c r="LII116" s="276"/>
      <c r="LIJ116" s="276"/>
      <c r="LIK116" s="276"/>
      <c r="LIL116" s="276"/>
      <c r="LIM116" s="276"/>
      <c r="LIN116" s="276"/>
      <c r="LIO116" s="276"/>
      <c r="LIP116" s="276"/>
      <c r="LIQ116" s="276"/>
      <c r="LIR116" s="276"/>
      <c r="LIS116" s="276"/>
      <c r="LIT116" s="276"/>
      <c r="LIU116" s="276"/>
      <c r="LIV116" s="276"/>
      <c r="LIW116" s="276"/>
      <c r="LIX116" s="276"/>
      <c r="LIY116" s="276"/>
      <c r="LIZ116" s="276"/>
      <c r="LJA116" s="276"/>
      <c r="LJB116" s="276"/>
      <c r="LJC116" s="276"/>
      <c r="LJD116" s="276"/>
      <c r="LJE116" s="276"/>
      <c r="LJF116" s="276"/>
      <c r="LJG116" s="276"/>
      <c r="LJH116" s="276"/>
      <c r="LJI116" s="276"/>
      <c r="LJJ116" s="276"/>
      <c r="LJK116" s="276"/>
      <c r="LJL116" s="276"/>
      <c r="LJM116" s="276"/>
      <c r="LJN116" s="276"/>
      <c r="LJO116" s="276"/>
      <c r="LJP116" s="276"/>
      <c r="LJQ116" s="276"/>
      <c r="LJR116" s="276"/>
      <c r="LJS116" s="276"/>
      <c r="LJT116" s="276"/>
      <c r="LJU116" s="276"/>
      <c r="LJV116" s="276"/>
      <c r="LJW116" s="276"/>
      <c r="LJX116" s="276"/>
      <c r="LJY116" s="276"/>
      <c r="LJZ116" s="276"/>
      <c r="LKA116" s="276"/>
      <c r="LKB116" s="276"/>
      <c r="LKC116" s="276"/>
      <c r="LKD116" s="276"/>
      <c r="LKE116" s="276"/>
      <c r="LKF116" s="276"/>
      <c r="LKG116" s="276"/>
      <c r="LKH116" s="276"/>
      <c r="LKI116" s="276"/>
      <c r="LKJ116" s="276"/>
      <c r="LKK116" s="276"/>
      <c r="LKL116" s="276"/>
      <c r="LKM116" s="276"/>
      <c r="LKN116" s="276"/>
      <c r="LKO116" s="276"/>
      <c r="LKP116" s="276"/>
      <c r="LKQ116" s="276"/>
      <c r="LKR116" s="276"/>
      <c r="LKS116" s="276"/>
      <c r="LKT116" s="276"/>
      <c r="LKU116" s="276"/>
      <c r="LKV116" s="276"/>
      <c r="LKW116" s="276"/>
      <c r="LKX116" s="276"/>
      <c r="LKY116" s="276"/>
      <c r="LKZ116" s="276"/>
      <c r="LLA116" s="276"/>
      <c r="LLB116" s="276"/>
      <c r="LLC116" s="276"/>
      <c r="LLD116" s="276"/>
      <c r="LLE116" s="276"/>
      <c r="LLF116" s="276"/>
      <c r="LLG116" s="276"/>
      <c r="LLH116" s="276"/>
      <c r="LLI116" s="276"/>
      <c r="LLJ116" s="276"/>
      <c r="LLK116" s="276"/>
      <c r="LLL116" s="276"/>
      <c r="LLM116" s="276"/>
      <c r="LLN116" s="276"/>
      <c r="LLO116" s="276"/>
      <c r="LLP116" s="276"/>
      <c r="LLQ116" s="276"/>
      <c r="LLR116" s="276"/>
      <c r="LLS116" s="276"/>
      <c r="LLT116" s="276"/>
      <c r="LLU116" s="276"/>
      <c r="LLV116" s="276"/>
      <c r="LLW116" s="276"/>
      <c r="LLX116" s="276"/>
      <c r="LLY116" s="276"/>
      <c r="LLZ116" s="276"/>
      <c r="LMA116" s="276"/>
      <c r="LMB116" s="276"/>
      <c r="LMC116" s="276"/>
      <c r="LMD116" s="276"/>
      <c r="LME116" s="276"/>
      <c r="LMF116" s="276"/>
      <c r="LMG116" s="276"/>
      <c r="LMH116" s="276"/>
      <c r="LMI116" s="276"/>
      <c r="LMJ116" s="276"/>
      <c r="LMK116" s="276"/>
      <c r="LML116" s="276"/>
      <c r="LMM116" s="276"/>
      <c r="LMN116" s="276"/>
      <c r="LMO116" s="276"/>
      <c r="LMP116" s="276"/>
      <c r="LMQ116" s="276"/>
      <c r="LMR116" s="276"/>
      <c r="LMS116" s="276"/>
      <c r="LMT116" s="276"/>
      <c r="LMU116" s="276"/>
      <c r="LMV116" s="276"/>
      <c r="LMW116" s="276"/>
      <c r="LMX116" s="276"/>
      <c r="LMY116" s="276"/>
      <c r="LMZ116" s="276"/>
      <c r="LNA116" s="276"/>
      <c r="LNB116" s="276"/>
      <c r="LNC116" s="276"/>
      <c r="LND116" s="276"/>
      <c r="LNE116" s="276"/>
      <c r="LNF116" s="276"/>
      <c r="LNG116" s="276"/>
      <c r="LNH116" s="276"/>
      <c r="LNI116" s="276"/>
      <c r="LNJ116" s="276"/>
      <c r="LNK116" s="276"/>
      <c r="LNL116" s="276"/>
      <c r="LNM116" s="276"/>
      <c r="LNN116" s="276"/>
      <c r="LNO116" s="276"/>
      <c r="LNP116" s="276"/>
      <c r="LNQ116" s="276"/>
      <c r="LNR116" s="276"/>
      <c r="LNS116" s="276"/>
      <c r="LNT116" s="276"/>
      <c r="LNU116" s="276"/>
      <c r="LNV116" s="276"/>
      <c r="LNW116" s="276"/>
      <c r="LNX116" s="276"/>
      <c r="LNY116" s="276"/>
      <c r="LNZ116" s="276"/>
      <c r="LOA116" s="276"/>
      <c r="LOB116" s="276"/>
      <c r="LOC116" s="276"/>
      <c r="LOD116" s="276"/>
      <c r="LOE116" s="276"/>
      <c r="LOF116" s="276"/>
      <c r="LOG116" s="276"/>
      <c r="LOH116" s="276"/>
      <c r="LOI116" s="276"/>
      <c r="LOJ116" s="276"/>
      <c r="LOK116" s="276"/>
      <c r="LOL116" s="276"/>
      <c r="LOM116" s="276"/>
      <c r="LON116" s="276"/>
      <c r="LOO116" s="276"/>
      <c r="LOP116" s="276"/>
      <c r="LOQ116" s="276"/>
      <c r="LOR116" s="276"/>
      <c r="LOS116" s="276"/>
      <c r="LOT116" s="276"/>
      <c r="LOU116" s="276"/>
      <c r="LOV116" s="276"/>
      <c r="LOW116" s="276"/>
      <c r="LOX116" s="276"/>
      <c r="LOY116" s="276"/>
      <c r="LOZ116" s="276"/>
      <c r="LPA116" s="276"/>
      <c r="LPB116" s="276"/>
      <c r="LPC116" s="276"/>
      <c r="LPD116" s="276"/>
      <c r="LPE116" s="276"/>
      <c r="LPF116" s="276"/>
      <c r="LPG116" s="276"/>
      <c r="LPH116" s="276"/>
      <c r="LPI116" s="276"/>
      <c r="LPJ116" s="276"/>
      <c r="LPK116" s="276"/>
      <c r="LPL116" s="276"/>
      <c r="LPM116" s="276"/>
      <c r="LPN116" s="276"/>
      <c r="LPO116" s="276"/>
      <c r="LPP116" s="276"/>
      <c r="LPQ116" s="276"/>
      <c r="LPR116" s="276"/>
      <c r="LPS116" s="276"/>
      <c r="LPT116" s="276"/>
      <c r="LPU116" s="276"/>
      <c r="LPV116" s="276"/>
      <c r="LPW116" s="276"/>
      <c r="LPX116" s="276"/>
      <c r="LPY116" s="276"/>
      <c r="LPZ116" s="276"/>
      <c r="LQA116" s="276"/>
      <c r="LQB116" s="276"/>
      <c r="LQC116" s="276"/>
      <c r="LQD116" s="276"/>
      <c r="LQE116" s="276"/>
      <c r="LQF116" s="276"/>
      <c r="LQG116" s="276"/>
      <c r="LQH116" s="276"/>
      <c r="LQI116" s="276"/>
      <c r="LQJ116" s="276"/>
      <c r="LQK116" s="276"/>
      <c r="LQL116" s="276"/>
      <c r="LQM116" s="276"/>
      <c r="LQN116" s="276"/>
      <c r="LQO116" s="276"/>
      <c r="LQP116" s="276"/>
      <c r="LQQ116" s="276"/>
      <c r="LQR116" s="276"/>
      <c r="LQS116" s="276"/>
      <c r="LQT116" s="276"/>
      <c r="LQU116" s="276"/>
      <c r="LQV116" s="276"/>
      <c r="LQW116" s="276"/>
      <c r="LQX116" s="276"/>
      <c r="LQY116" s="276"/>
      <c r="LQZ116" s="276"/>
      <c r="LRA116" s="276"/>
      <c r="LRB116" s="276"/>
      <c r="LRC116" s="276"/>
      <c r="LRD116" s="276"/>
      <c r="LRE116" s="276"/>
      <c r="LRF116" s="276"/>
      <c r="LRG116" s="276"/>
      <c r="LRH116" s="276"/>
      <c r="LRI116" s="276"/>
      <c r="LRJ116" s="276"/>
      <c r="LRK116" s="276"/>
      <c r="LRL116" s="276"/>
      <c r="LRM116" s="276"/>
      <c r="LRN116" s="276"/>
      <c r="LRO116" s="276"/>
      <c r="LRP116" s="276"/>
      <c r="LRQ116" s="276"/>
      <c r="LRR116" s="276"/>
      <c r="LRS116" s="276"/>
      <c r="LRT116" s="276"/>
      <c r="LRU116" s="276"/>
      <c r="LRV116" s="276"/>
      <c r="LRW116" s="276"/>
      <c r="LRX116" s="276"/>
      <c r="LRY116" s="276"/>
      <c r="LRZ116" s="276"/>
      <c r="LSA116" s="276"/>
      <c r="LSB116" s="276"/>
      <c r="LSC116" s="276"/>
      <c r="LSD116" s="276"/>
      <c r="LSE116" s="276"/>
      <c r="LSF116" s="276"/>
      <c r="LSG116" s="276"/>
      <c r="LSH116" s="276"/>
      <c r="LSI116" s="276"/>
      <c r="LSJ116" s="276"/>
      <c r="LSK116" s="276"/>
      <c r="LSL116" s="276"/>
      <c r="LSM116" s="276"/>
      <c r="LSN116" s="276"/>
      <c r="LSO116" s="276"/>
      <c r="LSP116" s="276"/>
      <c r="LSQ116" s="276"/>
      <c r="LSR116" s="276"/>
      <c r="LSS116" s="276"/>
      <c r="LST116" s="276"/>
      <c r="LSU116" s="276"/>
      <c r="LSV116" s="276"/>
      <c r="LSW116" s="276"/>
      <c r="LSX116" s="276"/>
      <c r="LSY116" s="276"/>
      <c r="LSZ116" s="276"/>
      <c r="LTA116" s="276"/>
      <c r="LTB116" s="276"/>
      <c r="LTC116" s="276"/>
      <c r="LTD116" s="276"/>
      <c r="LTE116" s="276"/>
      <c r="LTF116" s="276"/>
      <c r="LTG116" s="276"/>
      <c r="LTH116" s="276"/>
      <c r="LTI116" s="276"/>
      <c r="LTJ116" s="276"/>
      <c r="LTK116" s="276"/>
      <c r="LTL116" s="276"/>
      <c r="LTM116" s="276"/>
      <c r="LTN116" s="276"/>
      <c r="LTO116" s="276"/>
      <c r="LTP116" s="276"/>
      <c r="LTQ116" s="276"/>
      <c r="LTR116" s="276"/>
      <c r="LTS116" s="276"/>
      <c r="LTT116" s="276"/>
      <c r="LTU116" s="276"/>
      <c r="LTV116" s="276"/>
      <c r="LTW116" s="276"/>
      <c r="LTX116" s="276"/>
      <c r="LTY116" s="276"/>
      <c r="LTZ116" s="276"/>
      <c r="LUA116" s="276"/>
      <c r="LUB116" s="276"/>
      <c r="LUC116" s="276"/>
      <c r="LUD116" s="276"/>
      <c r="LUE116" s="276"/>
      <c r="LUF116" s="276"/>
      <c r="LUG116" s="276"/>
      <c r="LUH116" s="276"/>
      <c r="LUI116" s="276"/>
      <c r="LUJ116" s="276"/>
      <c r="LUK116" s="276"/>
      <c r="LUL116" s="276"/>
      <c r="LUM116" s="276"/>
      <c r="LUN116" s="276"/>
      <c r="LUO116" s="276"/>
      <c r="LUP116" s="276"/>
      <c r="LUQ116" s="276"/>
      <c r="LUR116" s="276"/>
      <c r="LUS116" s="276"/>
      <c r="LUT116" s="276"/>
      <c r="LUU116" s="276"/>
      <c r="LUV116" s="276"/>
      <c r="LUW116" s="276"/>
      <c r="LUX116" s="276"/>
      <c r="LUY116" s="276"/>
      <c r="LUZ116" s="276"/>
      <c r="LVA116" s="276"/>
      <c r="LVB116" s="276"/>
      <c r="LVC116" s="276"/>
      <c r="LVD116" s="276"/>
      <c r="LVE116" s="276"/>
      <c r="LVF116" s="276"/>
      <c r="LVG116" s="276"/>
      <c r="LVH116" s="276"/>
      <c r="LVI116" s="276"/>
      <c r="LVJ116" s="276"/>
      <c r="LVK116" s="276"/>
      <c r="LVL116" s="276"/>
      <c r="LVM116" s="276"/>
      <c r="LVN116" s="276"/>
      <c r="LVO116" s="276"/>
      <c r="LVP116" s="276"/>
      <c r="LVQ116" s="276"/>
      <c r="LVR116" s="276"/>
      <c r="LVS116" s="276"/>
      <c r="LVT116" s="276"/>
      <c r="LVU116" s="276"/>
      <c r="LVV116" s="276"/>
      <c r="LVW116" s="276"/>
      <c r="LVX116" s="276"/>
      <c r="LVY116" s="276"/>
      <c r="LVZ116" s="276"/>
      <c r="LWA116" s="276"/>
      <c r="LWB116" s="276"/>
      <c r="LWC116" s="276"/>
      <c r="LWD116" s="276"/>
      <c r="LWE116" s="276"/>
      <c r="LWF116" s="276"/>
      <c r="LWG116" s="276"/>
      <c r="LWH116" s="276"/>
      <c r="LWI116" s="276"/>
      <c r="LWJ116" s="276"/>
      <c r="LWK116" s="276"/>
      <c r="LWL116" s="276"/>
      <c r="LWM116" s="276"/>
      <c r="LWN116" s="276"/>
      <c r="LWO116" s="276"/>
      <c r="LWP116" s="276"/>
      <c r="LWQ116" s="276"/>
      <c r="LWR116" s="276"/>
      <c r="LWS116" s="276"/>
      <c r="LWT116" s="276"/>
      <c r="LWU116" s="276"/>
      <c r="LWV116" s="276"/>
      <c r="LWW116" s="276"/>
      <c r="LWX116" s="276"/>
      <c r="LWY116" s="276"/>
      <c r="LWZ116" s="276"/>
      <c r="LXA116" s="276"/>
      <c r="LXB116" s="276"/>
      <c r="LXC116" s="276"/>
      <c r="LXD116" s="276"/>
      <c r="LXE116" s="276"/>
      <c r="LXF116" s="276"/>
      <c r="LXG116" s="276"/>
      <c r="LXH116" s="276"/>
      <c r="LXI116" s="276"/>
      <c r="LXJ116" s="276"/>
      <c r="LXK116" s="276"/>
      <c r="LXL116" s="276"/>
      <c r="LXM116" s="276"/>
      <c r="LXN116" s="276"/>
      <c r="LXO116" s="276"/>
      <c r="LXP116" s="276"/>
      <c r="LXQ116" s="276"/>
      <c r="LXR116" s="276"/>
      <c r="LXS116" s="276"/>
      <c r="LXT116" s="276"/>
      <c r="LXU116" s="276"/>
      <c r="LXV116" s="276"/>
      <c r="LXW116" s="276"/>
      <c r="LXX116" s="276"/>
      <c r="LXY116" s="276"/>
      <c r="LXZ116" s="276"/>
      <c r="LYA116" s="276"/>
      <c r="LYB116" s="276"/>
      <c r="LYC116" s="276"/>
      <c r="LYD116" s="276"/>
      <c r="LYE116" s="276"/>
      <c r="LYF116" s="276"/>
      <c r="LYG116" s="276"/>
      <c r="LYH116" s="276"/>
      <c r="LYI116" s="276"/>
      <c r="LYJ116" s="276"/>
      <c r="LYK116" s="276"/>
      <c r="LYL116" s="276"/>
      <c r="LYM116" s="276"/>
      <c r="LYN116" s="276"/>
      <c r="LYO116" s="276"/>
      <c r="LYP116" s="276"/>
      <c r="LYQ116" s="276"/>
      <c r="LYR116" s="276"/>
      <c r="LYS116" s="276"/>
      <c r="LYT116" s="276"/>
      <c r="LYU116" s="276"/>
      <c r="LYV116" s="276"/>
      <c r="LYW116" s="276"/>
      <c r="LYX116" s="276"/>
      <c r="LYY116" s="276"/>
      <c r="LYZ116" s="276"/>
      <c r="LZA116" s="276"/>
      <c r="LZB116" s="276"/>
      <c r="LZC116" s="276"/>
      <c r="LZD116" s="276"/>
      <c r="LZE116" s="276"/>
      <c r="LZF116" s="276"/>
      <c r="LZG116" s="276"/>
      <c r="LZH116" s="276"/>
      <c r="LZI116" s="276"/>
      <c r="LZJ116" s="276"/>
      <c r="LZK116" s="276"/>
      <c r="LZL116" s="276"/>
      <c r="LZM116" s="276"/>
      <c r="LZN116" s="276"/>
      <c r="LZO116" s="276"/>
      <c r="LZP116" s="276"/>
      <c r="LZQ116" s="276"/>
      <c r="LZR116" s="276"/>
      <c r="LZS116" s="276"/>
      <c r="LZT116" s="276"/>
      <c r="LZU116" s="276"/>
      <c r="LZV116" s="276"/>
      <c r="LZW116" s="276"/>
      <c r="LZX116" s="276"/>
      <c r="LZY116" s="276"/>
      <c r="LZZ116" s="276"/>
      <c r="MAA116" s="276"/>
      <c r="MAB116" s="276"/>
      <c r="MAC116" s="276"/>
      <c r="MAD116" s="276"/>
      <c r="MAE116" s="276"/>
      <c r="MAF116" s="276"/>
      <c r="MAG116" s="276"/>
      <c r="MAH116" s="276"/>
      <c r="MAI116" s="276"/>
      <c r="MAJ116" s="276"/>
      <c r="MAK116" s="276"/>
      <c r="MAL116" s="276"/>
      <c r="MAM116" s="276"/>
      <c r="MAN116" s="276"/>
      <c r="MAO116" s="276"/>
      <c r="MAP116" s="276"/>
      <c r="MAQ116" s="276"/>
      <c r="MAR116" s="276"/>
      <c r="MAS116" s="276"/>
      <c r="MAT116" s="276"/>
      <c r="MAU116" s="276"/>
      <c r="MAV116" s="276"/>
      <c r="MAW116" s="276"/>
      <c r="MAX116" s="276"/>
      <c r="MAY116" s="276"/>
      <c r="MAZ116" s="276"/>
      <c r="MBA116" s="276"/>
      <c r="MBB116" s="276"/>
      <c r="MBC116" s="276"/>
      <c r="MBD116" s="276"/>
      <c r="MBE116" s="276"/>
      <c r="MBF116" s="276"/>
      <c r="MBG116" s="276"/>
      <c r="MBH116" s="276"/>
      <c r="MBI116" s="276"/>
      <c r="MBJ116" s="276"/>
      <c r="MBK116" s="276"/>
      <c r="MBL116" s="276"/>
      <c r="MBM116" s="276"/>
      <c r="MBN116" s="276"/>
      <c r="MBO116" s="276"/>
      <c r="MBP116" s="276"/>
      <c r="MBQ116" s="276"/>
      <c r="MBR116" s="276"/>
      <c r="MBS116" s="276"/>
      <c r="MBT116" s="276"/>
      <c r="MBU116" s="276"/>
      <c r="MBV116" s="276"/>
      <c r="MBW116" s="276"/>
      <c r="MBX116" s="276"/>
      <c r="MBY116" s="276"/>
      <c r="MBZ116" s="276"/>
      <c r="MCA116" s="276"/>
      <c r="MCB116" s="276"/>
      <c r="MCC116" s="276"/>
      <c r="MCD116" s="276"/>
      <c r="MCE116" s="276"/>
      <c r="MCF116" s="276"/>
      <c r="MCG116" s="276"/>
      <c r="MCH116" s="276"/>
      <c r="MCI116" s="276"/>
      <c r="MCJ116" s="276"/>
      <c r="MCK116" s="276"/>
      <c r="MCL116" s="276"/>
      <c r="MCM116" s="276"/>
      <c r="MCN116" s="276"/>
      <c r="MCO116" s="276"/>
      <c r="MCP116" s="276"/>
      <c r="MCQ116" s="276"/>
      <c r="MCR116" s="276"/>
      <c r="MCS116" s="276"/>
      <c r="MCT116" s="276"/>
      <c r="MCU116" s="276"/>
      <c r="MCV116" s="276"/>
      <c r="MCW116" s="276"/>
      <c r="MCX116" s="276"/>
      <c r="MCY116" s="276"/>
      <c r="MCZ116" s="276"/>
      <c r="MDA116" s="276"/>
      <c r="MDB116" s="276"/>
      <c r="MDC116" s="276"/>
      <c r="MDD116" s="276"/>
      <c r="MDE116" s="276"/>
      <c r="MDF116" s="276"/>
      <c r="MDG116" s="276"/>
      <c r="MDH116" s="276"/>
      <c r="MDI116" s="276"/>
      <c r="MDJ116" s="276"/>
      <c r="MDK116" s="276"/>
      <c r="MDL116" s="276"/>
      <c r="MDM116" s="276"/>
      <c r="MDN116" s="276"/>
      <c r="MDO116" s="276"/>
      <c r="MDP116" s="276"/>
      <c r="MDQ116" s="276"/>
      <c r="MDR116" s="276"/>
      <c r="MDS116" s="276"/>
      <c r="MDT116" s="276"/>
      <c r="MDU116" s="276"/>
      <c r="MDV116" s="276"/>
      <c r="MDW116" s="276"/>
      <c r="MDX116" s="276"/>
      <c r="MDY116" s="276"/>
      <c r="MDZ116" s="276"/>
      <c r="MEA116" s="276"/>
      <c r="MEB116" s="276"/>
      <c r="MEC116" s="276"/>
      <c r="MED116" s="276"/>
      <c r="MEE116" s="276"/>
      <c r="MEF116" s="276"/>
      <c r="MEG116" s="276"/>
      <c r="MEH116" s="276"/>
      <c r="MEI116" s="276"/>
      <c r="MEJ116" s="276"/>
      <c r="MEK116" s="276"/>
      <c r="MEL116" s="276"/>
      <c r="MEM116" s="276"/>
      <c r="MEN116" s="276"/>
      <c r="MEO116" s="276"/>
      <c r="MEP116" s="276"/>
      <c r="MEQ116" s="276"/>
      <c r="MER116" s="276"/>
      <c r="MES116" s="276"/>
      <c r="MET116" s="276"/>
      <c r="MEU116" s="276"/>
      <c r="MEV116" s="276"/>
      <c r="MEW116" s="276"/>
      <c r="MEX116" s="276"/>
      <c r="MEY116" s="276"/>
      <c r="MEZ116" s="276"/>
      <c r="MFA116" s="276"/>
      <c r="MFB116" s="276"/>
      <c r="MFC116" s="276"/>
      <c r="MFD116" s="276"/>
      <c r="MFE116" s="276"/>
      <c r="MFF116" s="276"/>
      <c r="MFG116" s="276"/>
      <c r="MFH116" s="276"/>
      <c r="MFI116" s="276"/>
      <c r="MFJ116" s="276"/>
      <c r="MFK116" s="276"/>
      <c r="MFL116" s="276"/>
      <c r="MFM116" s="276"/>
      <c r="MFN116" s="276"/>
      <c r="MFO116" s="276"/>
      <c r="MFP116" s="276"/>
      <c r="MFQ116" s="276"/>
      <c r="MFR116" s="276"/>
      <c r="MFS116" s="276"/>
      <c r="MFT116" s="276"/>
      <c r="MFU116" s="276"/>
      <c r="MFV116" s="276"/>
      <c r="MFW116" s="276"/>
      <c r="MFX116" s="276"/>
      <c r="MFY116" s="276"/>
      <c r="MFZ116" s="276"/>
      <c r="MGA116" s="276"/>
      <c r="MGB116" s="276"/>
      <c r="MGC116" s="276"/>
      <c r="MGD116" s="276"/>
      <c r="MGE116" s="276"/>
      <c r="MGF116" s="276"/>
      <c r="MGG116" s="276"/>
      <c r="MGH116" s="276"/>
      <c r="MGI116" s="276"/>
      <c r="MGJ116" s="276"/>
      <c r="MGK116" s="276"/>
      <c r="MGL116" s="276"/>
      <c r="MGM116" s="276"/>
      <c r="MGN116" s="276"/>
      <c r="MGO116" s="276"/>
      <c r="MGP116" s="276"/>
      <c r="MGQ116" s="276"/>
      <c r="MGR116" s="276"/>
      <c r="MGS116" s="276"/>
      <c r="MGT116" s="276"/>
      <c r="MGU116" s="276"/>
      <c r="MGV116" s="276"/>
      <c r="MGW116" s="276"/>
      <c r="MGX116" s="276"/>
      <c r="MGY116" s="276"/>
      <c r="MGZ116" s="276"/>
      <c r="MHA116" s="276"/>
      <c r="MHB116" s="276"/>
      <c r="MHC116" s="276"/>
      <c r="MHD116" s="276"/>
      <c r="MHE116" s="276"/>
      <c r="MHF116" s="276"/>
      <c r="MHG116" s="276"/>
      <c r="MHH116" s="276"/>
      <c r="MHI116" s="276"/>
      <c r="MHJ116" s="276"/>
      <c r="MHK116" s="276"/>
      <c r="MHL116" s="276"/>
      <c r="MHM116" s="276"/>
      <c r="MHN116" s="276"/>
      <c r="MHO116" s="276"/>
      <c r="MHP116" s="276"/>
      <c r="MHQ116" s="276"/>
      <c r="MHR116" s="276"/>
      <c r="MHS116" s="276"/>
      <c r="MHT116" s="276"/>
      <c r="MHU116" s="276"/>
      <c r="MHV116" s="276"/>
      <c r="MHW116" s="276"/>
      <c r="MHX116" s="276"/>
      <c r="MHY116" s="276"/>
      <c r="MHZ116" s="276"/>
      <c r="MIA116" s="276"/>
      <c r="MIB116" s="276"/>
      <c r="MIC116" s="276"/>
      <c r="MID116" s="276"/>
      <c r="MIE116" s="276"/>
      <c r="MIF116" s="276"/>
      <c r="MIG116" s="276"/>
      <c r="MIH116" s="276"/>
      <c r="MII116" s="276"/>
      <c r="MIJ116" s="276"/>
      <c r="MIK116" s="276"/>
      <c r="MIL116" s="276"/>
      <c r="MIM116" s="276"/>
      <c r="MIN116" s="276"/>
      <c r="MIO116" s="276"/>
      <c r="MIP116" s="276"/>
      <c r="MIQ116" s="276"/>
      <c r="MIR116" s="276"/>
      <c r="MIS116" s="276"/>
      <c r="MIT116" s="276"/>
      <c r="MIU116" s="276"/>
      <c r="MIV116" s="276"/>
      <c r="MIW116" s="276"/>
      <c r="MIX116" s="276"/>
      <c r="MIY116" s="276"/>
      <c r="MIZ116" s="276"/>
      <c r="MJA116" s="276"/>
      <c r="MJB116" s="276"/>
      <c r="MJC116" s="276"/>
      <c r="MJD116" s="276"/>
      <c r="MJE116" s="276"/>
      <c r="MJF116" s="276"/>
      <c r="MJG116" s="276"/>
      <c r="MJH116" s="276"/>
      <c r="MJI116" s="276"/>
      <c r="MJJ116" s="276"/>
      <c r="MJK116" s="276"/>
      <c r="MJL116" s="276"/>
      <c r="MJM116" s="276"/>
      <c r="MJN116" s="276"/>
      <c r="MJO116" s="276"/>
      <c r="MJP116" s="276"/>
      <c r="MJQ116" s="276"/>
      <c r="MJR116" s="276"/>
      <c r="MJS116" s="276"/>
      <c r="MJT116" s="276"/>
      <c r="MJU116" s="276"/>
      <c r="MJV116" s="276"/>
      <c r="MJW116" s="276"/>
      <c r="MJX116" s="276"/>
      <c r="MJY116" s="276"/>
      <c r="MJZ116" s="276"/>
      <c r="MKA116" s="276"/>
      <c r="MKB116" s="276"/>
      <c r="MKC116" s="276"/>
      <c r="MKD116" s="276"/>
      <c r="MKE116" s="276"/>
      <c r="MKF116" s="276"/>
      <c r="MKG116" s="276"/>
      <c r="MKH116" s="276"/>
      <c r="MKI116" s="276"/>
      <c r="MKJ116" s="276"/>
      <c r="MKK116" s="276"/>
      <c r="MKL116" s="276"/>
      <c r="MKM116" s="276"/>
      <c r="MKN116" s="276"/>
      <c r="MKO116" s="276"/>
      <c r="MKP116" s="276"/>
      <c r="MKQ116" s="276"/>
      <c r="MKR116" s="276"/>
      <c r="MKS116" s="276"/>
      <c r="MKT116" s="276"/>
      <c r="MKU116" s="276"/>
      <c r="MKV116" s="276"/>
      <c r="MKW116" s="276"/>
      <c r="MKX116" s="276"/>
      <c r="MKY116" s="276"/>
      <c r="MKZ116" s="276"/>
      <c r="MLA116" s="276"/>
      <c r="MLB116" s="276"/>
      <c r="MLC116" s="276"/>
      <c r="MLD116" s="276"/>
      <c r="MLE116" s="276"/>
      <c r="MLF116" s="276"/>
      <c r="MLG116" s="276"/>
      <c r="MLH116" s="276"/>
      <c r="MLI116" s="276"/>
      <c r="MLJ116" s="276"/>
      <c r="MLK116" s="276"/>
      <c r="MLL116" s="276"/>
      <c r="MLM116" s="276"/>
      <c r="MLN116" s="276"/>
      <c r="MLO116" s="276"/>
      <c r="MLP116" s="276"/>
      <c r="MLQ116" s="276"/>
      <c r="MLR116" s="276"/>
      <c r="MLS116" s="276"/>
      <c r="MLT116" s="276"/>
      <c r="MLU116" s="276"/>
      <c r="MLV116" s="276"/>
      <c r="MLW116" s="276"/>
      <c r="MLX116" s="276"/>
      <c r="MLY116" s="276"/>
      <c r="MLZ116" s="276"/>
      <c r="MMA116" s="276"/>
      <c r="MMB116" s="276"/>
      <c r="MMC116" s="276"/>
      <c r="MMD116" s="276"/>
      <c r="MME116" s="276"/>
      <c r="MMF116" s="276"/>
      <c r="MMG116" s="276"/>
      <c r="MMH116" s="276"/>
      <c r="MMI116" s="276"/>
      <c r="MMJ116" s="276"/>
      <c r="MMK116" s="276"/>
      <c r="MML116" s="276"/>
      <c r="MMM116" s="276"/>
      <c r="MMN116" s="276"/>
      <c r="MMO116" s="276"/>
      <c r="MMP116" s="276"/>
      <c r="MMQ116" s="276"/>
      <c r="MMR116" s="276"/>
      <c r="MMS116" s="276"/>
      <c r="MMT116" s="276"/>
      <c r="MMU116" s="276"/>
      <c r="MMV116" s="276"/>
      <c r="MMW116" s="276"/>
      <c r="MMX116" s="276"/>
      <c r="MMY116" s="276"/>
      <c r="MMZ116" s="276"/>
      <c r="MNA116" s="276"/>
      <c r="MNB116" s="276"/>
      <c r="MNC116" s="276"/>
      <c r="MND116" s="276"/>
      <c r="MNE116" s="276"/>
      <c r="MNF116" s="276"/>
      <c r="MNG116" s="276"/>
      <c r="MNH116" s="276"/>
      <c r="MNI116" s="276"/>
      <c r="MNJ116" s="276"/>
      <c r="MNK116" s="276"/>
      <c r="MNL116" s="276"/>
      <c r="MNM116" s="276"/>
      <c r="MNN116" s="276"/>
      <c r="MNO116" s="276"/>
      <c r="MNP116" s="276"/>
      <c r="MNQ116" s="276"/>
      <c r="MNR116" s="276"/>
      <c r="MNS116" s="276"/>
      <c r="MNT116" s="276"/>
      <c r="MNU116" s="276"/>
      <c r="MNV116" s="276"/>
      <c r="MNW116" s="276"/>
      <c r="MNX116" s="276"/>
      <c r="MNY116" s="276"/>
      <c r="MNZ116" s="276"/>
      <c r="MOA116" s="276"/>
      <c r="MOB116" s="276"/>
      <c r="MOC116" s="276"/>
      <c r="MOD116" s="276"/>
      <c r="MOE116" s="276"/>
      <c r="MOF116" s="276"/>
      <c r="MOG116" s="276"/>
      <c r="MOH116" s="276"/>
      <c r="MOI116" s="276"/>
      <c r="MOJ116" s="276"/>
      <c r="MOK116" s="276"/>
      <c r="MOL116" s="276"/>
      <c r="MOM116" s="276"/>
      <c r="MON116" s="276"/>
      <c r="MOO116" s="276"/>
      <c r="MOP116" s="276"/>
      <c r="MOQ116" s="276"/>
      <c r="MOR116" s="276"/>
      <c r="MOS116" s="276"/>
      <c r="MOT116" s="276"/>
      <c r="MOU116" s="276"/>
      <c r="MOV116" s="276"/>
      <c r="MOW116" s="276"/>
      <c r="MOX116" s="276"/>
      <c r="MOY116" s="276"/>
      <c r="MOZ116" s="276"/>
      <c r="MPA116" s="276"/>
      <c r="MPB116" s="276"/>
      <c r="MPC116" s="276"/>
      <c r="MPD116" s="276"/>
      <c r="MPE116" s="276"/>
      <c r="MPF116" s="276"/>
      <c r="MPG116" s="276"/>
      <c r="MPH116" s="276"/>
      <c r="MPI116" s="276"/>
      <c r="MPJ116" s="276"/>
      <c r="MPK116" s="276"/>
      <c r="MPL116" s="276"/>
      <c r="MPM116" s="276"/>
      <c r="MPN116" s="276"/>
      <c r="MPO116" s="276"/>
      <c r="MPP116" s="276"/>
      <c r="MPQ116" s="276"/>
      <c r="MPR116" s="276"/>
      <c r="MPS116" s="276"/>
      <c r="MPT116" s="276"/>
      <c r="MPU116" s="276"/>
      <c r="MPV116" s="276"/>
      <c r="MPW116" s="276"/>
      <c r="MPX116" s="276"/>
      <c r="MPY116" s="276"/>
      <c r="MPZ116" s="276"/>
      <c r="MQA116" s="276"/>
      <c r="MQB116" s="276"/>
      <c r="MQC116" s="276"/>
      <c r="MQD116" s="276"/>
      <c r="MQE116" s="276"/>
      <c r="MQF116" s="276"/>
      <c r="MQG116" s="276"/>
      <c r="MQH116" s="276"/>
      <c r="MQI116" s="276"/>
      <c r="MQJ116" s="276"/>
      <c r="MQK116" s="276"/>
      <c r="MQL116" s="276"/>
      <c r="MQM116" s="276"/>
      <c r="MQN116" s="276"/>
      <c r="MQO116" s="276"/>
      <c r="MQP116" s="276"/>
      <c r="MQQ116" s="276"/>
      <c r="MQR116" s="276"/>
      <c r="MQS116" s="276"/>
      <c r="MQT116" s="276"/>
      <c r="MQU116" s="276"/>
      <c r="MQV116" s="276"/>
      <c r="MQW116" s="276"/>
      <c r="MQX116" s="276"/>
      <c r="MQY116" s="276"/>
      <c r="MQZ116" s="276"/>
      <c r="MRA116" s="276"/>
      <c r="MRB116" s="276"/>
      <c r="MRC116" s="276"/>
      <c r="MRD116" s="276"/>
      <c r="MRE116" s="276"/>
      <c r="MRF116" s="276"/>
      <c r="MRG116" s="276"/>
      <c r="MRH116" s="276"/>
      <c r="MRI116" s="276"/>
      <c r="MRJ116" s="276"/>
      <c r="MRK116" s="276"/>
      <c r="MRL116" s="276"/>
      <c r="MRM116" s="276"/>
      <c r="MRN116" s="276"/>
      <c r="MRO116" s="276"/>
      <c r="MRP116" s="276"/>
      <c r="MRQ116" s="276"/>
      <c r="MRR116" s="276"/>
      <c r="MRS116" s="276"/>
      <c r="MRT116" s="276"/>
      <c r="MRU116" s="276"/>
      <c r="MRV116" s="276"/>
      <c r="MRW116" s="276"/>
      <c r="MRX116" s="276"/>
      <c r="MRY116" s="276"/>
      <c r="MRZ116" s="276"/>
      <c r="MSA116" s="276"/>
      <c r="MSB116" s="276"/>
      <c r="MSC116" s="276"/>
      <c r="MSD116" s="276"/>
      <c r="MSE116" s="276"/>
      <c r="MSF116" s="276"/>
      <c r="MSG116" s="276"/>
      <c r="MSH116" s="276"/>
      <c r="MSI116" s="276"/>
      <c r="MSJ116" s="276"/>
      <c r="MSK116" s="276"/>
      <c r="MSL116" s="276"/>
      <c r="MSM116" s="276"/>
      <c r="MSN116" s="276"/>
      <c r="MSO116" s="276"/>
      <c r="MSP116" s="276"/>
      <c r="MSQ116" s="276"/>
      <c r="MSR116" s="276"/>
      <c r="MSS116" s="276"/>
      <c r="MST116" s="276"/>
      <c r="MSU116" s="276"/>
      <c r="MSV116" s="276"/>
      <c r="MSW116" s="276"/>
      <c r="MSX116" s="276"/>
      <c r="MSY116" s="276"/>
      <c r="MSZ116" s="276"/>
      <c r="MTA116" s="276"/>
      <c r="MTB116" s="276"/>
      <c r="MTC116" s="276"/>
      <c r="MTD116" s="276"/>
      <c r="MTE116" s="276"/>
      <c r="MTF116" s="276"/>
      <c r="MTG116" s="276"/>
      <c r="MTH116" s="276"/>
      <c r="MTI116" s="276"/>
      <c r="MTJ116" s="276"/>
      <c r="MTK116" s="276"/>
      <c r="MTL116" s="276"/>
      <c r="MTM116" s="276"/>
      <c r="MTN116" s="276"/>
      <c r="MTO116" s="276"/>
      <c r="MTP116" s="276"/>
      <c r="MTQ116" s="276"/>
      <c r="MTR116" s="276"/>
      <c r="MTS116" s="276"/>
      <c r="MTT116" s="276"/>
      <c r="MTU116" s="276"/>
      <c r="MTV116" s="276"/>
      <c r="MTW116" s="276"/>
      <c r="MTX116" s="276"/>
      <c r="MTY116" s="276"/>
      <c r="MTZ116" s="276"/>
      <c r="MUA116" s="276"/>
      <c r="MUB116" s="276"/>
      <c r="MUC116" s="276"/>
      <c r="MUD116" s="276"/>
      <c r="MUE116" s="276"/>
      <c r="MUF116" s="276"/>
      <c r="MUG116" s="276"/>
      <c r="MUH116" s="276"/>
      <c r="MUI116" s="276"/>
      <c r="MUJ116" s="276"/>
      <c r="MUK116" s="276"/>
      <c r="MUL116" s="276"/>
      <c r="MUM116" s="276"/>
      <c r="MUN116" s="276"/>
      <c r="MUO116" s="276"/>
      <c r="MUP116" s="276"/>
      <c r="MUQ116" s="276"/>
      <c r="MUR116" s="276"/>
      <c r="MUS116" s="276"/>
      <c r="MUT116" s="276"/>
      <c r="MUU116" s="276"/>
      <c r="MUV116" s="276"/>
      <c r="MUW116" s="276"/>
      <c r="MUX116" s="276"/>
      <c r="MUY116" s="276"/>
      <c r="MUZ116" s="276"/>
      <c r="MVA116" s="276"/>
      <c r="MVB116" s="276"/>
      <c r="MVC116" s="276"/>
      <c r="MVD116" s="276"/>
      <c r="MVE116" s="276"/>
      <c r="MVF116" s="276"/>
      <c r="MVG116" s="276"/>
      <c r="MVH116" s="276"/>
      <c r="MVI116" s="276"/>
      <c r="MVJ116" s="276"/>
      <c r="MVK116" s="276"/>
      <c r="MVL116" s="276"/>
      <c r="MVM116" s="276"/>
      <c r="MVN116" s="276"/>
      <c r="MVO116" s="276"/>
      <c r="MVP116" s="276"/>
      <c r="MVQ116" s="276"/>
      <c r="MVR116" s="276"/>
      <c r="MVS116" s="276"/>
      <c r="MVT116" s="276"/>
      <c r="MVU116" s="276"/>
      <c r="MVV116" s="276"/>
      <c r="MVW116" s="276"/>
      <c r="MVX116" s="276"/>
      <c r="MVY116" s="276"/>
      <c r="MVZ116" s="276"/>
      <c r="MWA116" s="276"/>
      <c r="MWB116" s="276"/>
      <c r="MWC116" s="276"/>
      <c r="MWD116" s="276"/>
      <c r="MWE116" s="276"/>
      <c r="MWF116" s="276"/>
      <c r="MWG116" s="276"/>
      <c r="MWH116" s="276"/>
      <c r="MWI116" s="276"/>
      <c r="MWJ116" s="276"/>
      <c r="MWK116" s="276"/>
      <c r="MWL116" s="276"/>
      <c r="MWM116" s="276"/>
      <c r="MWN116" s="276"/>
      <c r="MWO116" s="276"/>
      <c r="MWP116" s="276"/>
      <c r="MWQ116" s="276"/>
      <c r="MWR116" s="276"/>
      <c r="MWS116" s="276"/>
      <c r="MWT116" s="276"/>
      <c r="MWU116" s="276"/>
      <c r="MWV116" s="276"/>
      <c r="MWW116" s="276"/>
      <c r="MWX116" s="276"/>
      <c r="MWY116" s="276"/>
      <c r="MWZ116" s="276"/>
      <c r="MXA116" s="276"/>
      <c r="MXB116" s="276"/>
      <c r="MXC116" s="276"/>
      <c r="MXD116" s="276"/>
      <c r="MXE116" s="276"/>
      <c r="MXF116" s="276"/>
      <c r="MXG116" s="276"/>
      <c r="MXH116" s="276"/>
      <c r="MXI116" s="276"/>
      <c r="MXJ116" s="276"/>
      <c r="MXK116" s="276"/>
      <c r="MXL116" s="276"/>
      <c r="MXM116" s="276"/>
      <c r="MXN116" s="276"/>
      <c r="MXO116" s="276"/>
      <c r="MXP116" s="276"/>
      <c r="MXQ116" s="276"/>
      <c r="MXR116" s="276"/>
      <c r="MXS116" s="276"/>
      <c r="MXT116" s="276"/>
      <c r="MXU116" s="276"/>
      <c r="MXV116" s="276"/>
      <c r="MXW116" s="276"/>
      <c r="MXX116" s="276"/>
      <c r="MXY116" s="276"/>
      <c r="MXZ116" s="276"/>
      <c r="MYA116" s="276"/>
      <c r="MYB116" s="276"/>
      <c r="MYC116" s="276"/>
      <c r="MYD116" s="276"/>
      <c r="MYE116" s="276"/>
      <c r="MYF116" s="276"/>
      <c r="MYG116" s="276"/>
      <c r="MYH116" s="276"/>
      <c r="MYI116" s="276"/>
      <c r="MYJ116" s="276"/>
      <c r="MYK116" s="276"/>
      <c r="MYL116" s="276"/>
      <c r="MYM116" s="276"/>
      <c r="MYN116" s="276"/>
      <c r="MYO116" s="276"/>
      <c r="MYP116" s="276"/>
      <c r="MYQ116" s="276"/>
      <c r="MYR116" s="276"/>
      <c r="MYS116" s="276"/>
      <c r="MYT116" s="276"/>
      <c r="MYU116" s="276"/>
      <c r="MYV116" s="276"/>
      <c r="MYW116" s="276"/>
      <c r="MYX116" s="276"/>
      <c r="MYY116" s="276"/>
      <c r="MYZ116" s="276"/>
      <c r="MZA116" s="276"/>
      <c r="MZB116" s="276"/>
      <c r="MZC116" s="276"/>
      <c r="MZD116" s="276"/>
      <c r="MZE116" s="276"/>
      <c r="MZF116" s="276"/>
      <c r="MZG116" s="276"/>
      <c r="MZH116" s="276"/>
      <c r="MZI116" s="276"/>
      <c r="MZJ116" s="276"/>
      <c r="MZK116" s="276"/>
      <c r="MZL116" s="276"/>
      <c r="MZM116" s="276"/>
      <c r="MZN116" s="276"/>
      <c r="MZO116" s="276"/>
      <c r="MZP116" s="276"/>
      <c r="MZQ116" s="276"/>
      <c r="MZR116" s="276"/>
      <c r="MZS116" s="276"/>
      <c r="MZT116" s="276"/>
      <c r="MZU116" s="276"/>
      <c r="MZV116" s="276"/>
      <c r="MZW116" s="276"/>
      <c r="MZX116" s="276"/>
      <c r="MZY116" s="276"/>
      <c r="MZZ116" s="276"/>
      <c r="NAA116" s="276"/>
      <c r="NAB116" s="276"/>
      <c r="NAC116" s="276"/>
      <c r="NAD116" s="276"/>
      <c r="NAE116" s="276"/>
      <c r="NAF116" s="276"/>
      <c r="NAG116" s="276"/>
      <c r="NAH116" s="276"/>
      <c r="NAI116" s="276"/>
      <c r="NAJ116" s="276"/>
      <c r="NAK116" s="276"/>
      <c r="NAL116" s="276"/>
      <c r="NAM116" s="276"/>
      <c r="NAN116" s="276"/>
      <c r="NAO116" s="276"/>
      <c r="NAP116" s="276"/>
      <c r="NAQ116" s="276"/>
      <c r="NAR116" s="276"/>
      <c r="NAS116" s="276"/>
      <c r="NAT116" s="276"/>
      <c r="NAU116" s="276"/>
      <c r="NAV116" s="276"/>
      <c r="NAW116" s="276"/>
      <c r="NAX116" s="276"/>
      <c r="NAY116" s="276"/>
      <c r="NAZ116" s="276"/>
      <c r="NBA116" s="276"/>
      <c r="NBB116" s="276"/>
      <c r="NBC116" s="276"/>
      <c r="NBD116" s="276"/>
      <c r="NBE116" s="276"/>
      <c r="NBF116" s="276"/>
      <c r="NBG116" s="276"/>
      <c r="NBH116" s="276"/>
      <c r="NBI116" s="276"/>
      <c r="NBJ116" s="276"/>
      <c r="NBK116" s="276"/>
      <c r="NBL116" s="276"/>
      <c r="NBM116" s="276"/>
      <c r="NBN116" s="276"/>
      <c r="NBO116" s="276"/>
      <c r="NBP116" s="276"/>
      <c r="NBQ116" s="276"/>
      <c r="NBR116" s="276"/>
      <c r="NBS116" s="276"/>
      <c r="NBT116" s="276"/>
      <c r="NBU116" s="276"/>
      <c r="NBV116" s="276"/>
      <c r="NBW116" s="276"/>
      <c r="NBX116" s="276"/>
      <c r="NBY116" s="276"/>
      <c r="NBZ116" s="276"/>
      <c r="NCA116" s="276"/>
      <c r="NCB116" s="276"/>
      <c r="NCC116" s="276"/>
      <c r="NCD116" s="276"/>
      <c r="NCE116" s="276"/>
      <c r="NCF116" s="276"/>
      <c r="NCG116" s="276"/>
      <c r="NCH116" s="276"/>
      <c r="NCI116" s="276"/>
      <c r="NCJ116" s="276"/>
      <c r="NCK116" s="276"/>
      <c r="NCL116" s="276"/>
      <c r="NCM116" s="276"/>
      <c r="NCN116" s="276"/>
      <c r="NCO116" s="276"/>
      <c r="NCP116" s="276"/>
      <c r="NCQ116" s="276"/>
      <c r="NCR116" s="276"/>
      <c r="NCS116" s="276"/>
      <c r="NCT116" s="276"/>
      <c r="NCU116" s="276"/>
      <c r="NCV116" s="276"/>
      <c r="NCW116" s="276"/>
      <c r="NCX116" s="276"/>
      <c r="NCY116" s="276"/>
      <c r="NCZ116" s="276"/>
      <c r="NDA116" s="276"/>
      <c r="NDB116" s="276"/>
      <c r="NDC116" s="276"/>
      <c r="NDD116" s="276"/>
      <c r="NDE116" s="276"/>
      <c r="NDF116" s="276"/>
      <c r="NDG116" s="276"/>
      <c r="NDH116" s="276"/>
      <c r="NDI116" s="276"/>
      <c r="NDJ116" s="276"/>
      <c r="NDK116" s="276"/>
      <c r="NDL116" s="276"/>
      <c r="NDM116" s="276"/>
      <c r="NDN116" s="276"/>
      <c r="NDO116" s="276"/>
      <c r="NDP116" s="276"/>
      <c r="NDQ116" s="276"/>
      <c r="NDR116" s="276"/>
      <c r="NDS116" s="276"/>
      <c r="NDT116" s="276"/>
      <c r="NDU116" s="276"/>
      <c r="NDV116" s="276"/>
      <c r="NDW116" s="276"/>
      <c r="NDX116" s="276"/>
      <c r="NDY116" s="276"/>
      <c r="NDZ116" s="276"/>
      <c r="NEA116" s="276"/>
      <c r="NEB116" s="276"/>
      <c r="NEC116" s="276"/>
      <c r="NED116" s="276"/>
      <c r="NEE116" s="276"/>
      <c r="NEF116" s="276"/>
      <c r="NEG116" s="276"/>
      <c r="NEH116" s="276"/>
      <c r="NEI116" s="276"/>
      <c r="NEJ116" s="276"/>
      <c r="NEK116" s="276"/>
      <c r="NEL116" s="276"/>
      <c r="NEM116" s="276"/>
      <c r="NEN116" s="276"/>
      <c r="NEO116" s="276"/>
      <c r="NEP116" s="276"/>
      <c r="NEQ116" s="276"/>
      <c r="NER116" s="276"/>
      <c r="NES116" s="276"/>
      <c r="NET116" s="276"/>
      <c r="NEU116" s="276"/>
      <c r="NEV116" s="276"/>
      <c r="NEW116" s="276"/>
      <c r="NEX116" s="276"/>
      <c r="NEY116" s="276"/>
      <c r="NEZ116" s="276"/>
      <c r="NFA116" s="276"/>
      <c r="NFB116" s="276"/>
      <c r="NFC116" s="276"/>
      <c r="NFD116" s="276"/>
      <c r="NFE116" s="276"/>
      <c r="NFF116" s="276"/>
      <c r="NFG116" s="276"/>
      <c r="NFH116" s="276"/>
      <c r="NFI116" s="276"/>
      <c r="NFJ116" s="276"/>
      <c r="NFK116" s="276"/>
      <c r="NFL116" s="276"/>
      <c r="NFM116" s="276"/>
      <c r="NFN116" s="276"/>
      <c r="NFO116" s="276"/>
      <c r="NFP116" s="276"/>
      <c r="NFQ116" s="276"/>
      <c r="NFR116" s="276"/>
      <c r="NFS116" s="276"/>
      <c r="NFT116" s="276"/>
      <c r="NFU116" s="276"/>
      <c r="NFV116" s="276"/>
      <c r="NFW116" s="276"/>
      <c r="NFX116" s="276"/>
      <c r="NFY116" s="276"/>
      <c r="NFZ116" s="276"/>
      <c r="NGA116" s="276"/>
      <c r="NGB116" s="276"/>
      <c r="NGC116" s="276"/>
      <c r="NGD116" s="276"/>
      <c r="NGE116" s="276"/>
      <c r="NGF116" s="276"/>
      <c r="NGG116" s="276"/>
      <c r="NGH116" s="276"/>
      <c r="NGI116" s="276"/>
      <c r="NGJ116" s="276"/>
      <c r="NGK116" s="276"/>
      <c r="NGL116" s="276"/>
      <c r="NGM116" s="276"/>
      <c r="NGN116" s="276"/>
      <c r="NGO116" s="276"/>
      <c r="NGP116" s="276"/>
      <c r="NGQ116" s="276"/>
      <c r="NGR116" s="276"/>
      <c r="NGS116" s="276"/>
      <c r="NGT116" s="276"/>
      <c r="NGU116" s="276"/>
      <c r="NGV116" s="276"/>
      <c r="NGW116" s="276"/>
      <c r="NGX116" s="276"/>
      <c r="NGY116" s="276"/>
      <c r="NGZ116" s="276"/>
      <c r="NHA116" s="276"/>
      <c r="NHB116" s="276"/>
      <c r="NHC116" s="276"/>
      <c r="NHD116" s="276"/>
      <c r="NHE116" s="276"/>
      <c r="NHF116" s="276"/>
      <c r="NHG116" s="276"/>
      <c r="NHH116" s="276"/>
      <c r="NHI116" s="276"/>
      <c r="NHJ116" s="276"/>
      <c r="NHK116" s="276"/>
      <c r="NHL116" s="276"/>
      <c r="NHM116" s="276"/>
      <c r="NHN116" s="276"/>
      <c r="NHO116" s="276"/>
      <c r="NHP116" s="276"/>
      <c r="NHQ116" s="276"/>
      <c r="NHR116" s="276"/>
      <c r="NHS116" s="276"/>
      <c r="NHT116" s="276"/>
      <c r="NHU116" s="276"/>
      <c r="NHV116" s="276"/>
      <c r="NHW116" s="276"/>
      <c r="NHX116" s="276"/>
      <c r="NHY116" s="276"/>
      <c r="NHZ116" s="276"/>
      <c r="NIA116" s="276"/>
      <c r="NIB116" s="276"/>
      <c r="NIC116" s="276"/>
      <c r="NID116" s="276"/>
      <c r="NIE116" s="276"/>
      <c r="NIF116" s="276"/>
      <c r="NIG116" s="276"/>
      <c r="NIH116" s="276"/>
      <c r="NII116" s="276"/>
      <c r="NIJ116" s="276"/>
      <c r="NIK116" s="276"/>
      <c r="NIL116" s="276"/>
      <c r="NIM116" s="276"/>
      <c r="NIN116" s="276"/>
      <c r="NIO116" s="276"/>
      <c r="NIP116" s="276"/>
      <c r="NIQ116" s="276"/>
      <c r="NIR116" s="276"/>
      <c r="NIS116" s="276"/>
      <c r="NIT116" s="276"/>
      <c r="NIU116" s="276"/>
      <c r="NIV116" s="276"/>
      <c r="NIW116" s="276"/>
      <c r="NIX116" s="276"/>
      <c r="NIY116" s="276"/>
      <c r="NIZ116" s="276"/>
      <c r="NJA116" s="276"/>
      <c r="NJB116" s="276"/>
      <c r="NJC116" s="276"/>
      <c r="NJD116" s="276"/>
      <c r="NJE116" s="276"/>
      <c r="NJF116" s="276"/>
      <c r="NJG116" s="276"/>
      <c r="NJH116" s="276"/>
      <c r="NJI116" s="276"/>
      <c r="NJJ116" s="276"/>
      <c r="NJK116" s="276"/>
      <c r="NJL116" s="276"/>
      <c r="NJM116" s="276"/>
      <c r="NJN116" s="276"/>
      <c r="NJO116" s="276"/>
      <c r="NJP116" s="276"/>
      <c r="NJQ116" s="276"/>
      <c r="NJR116" s="276"/>
      <c r="NJS116" s="276"/>
      <c r="NJT116" s="276"/>
      <c r="NJU116" s="276"/>
      <c r="NJV116" s="276"/>
      <c r="NJW116" s="276"/>
      <c r="NJX116" s="276"/>
      <c r="NJY116" s="276"/>
      <c r="NJZ116" s="276"/>
      <c r="NKA116" s="276"/>
      <c r="NKB116" s="276"/>
      <c r="NKC116" s="276"/>
      <c r="NKD116" s="276"/>
      <c r="NKE116" s="276"/>
      <c r="NKF116" s="276"/>
      <c r="NKG116" s="276"/>
      <c r="NKH116" s="276"/>
      <c r="NKI116" s="276"/>
      <c r="NKJ116" s="276"/>
      <c r="NKK116" s="276"/>
      <c r="NKL116" s="276"/>
      <c r="NKM116" s="276"/>
      <c r="NKN116" s="276"/>
      <c r="NKO116" s="276"/>
      <c r="NKP116" s="276"/>
      <c r="NKQ116" s="276"/>
      <c r="NKR116" s="276"/>
      <c r="NKS116" s="276"/>
      <c r="NKT116" s="276"/>
      <c r="NKU116" s="276"/>
      <c r="NKV116" s="276"/>
      <c r="NKW116" s="276"/>
      <c r="NKX116" s="276"/>
      <c r="NKY116" s="276"/>
      <c r="NKZ116" s="276"/>
      <c r="NLA116" s="276"/>
      <c r="NLB116" s="276"/>
      <c r="NLC116" s="276"/>
      <c r="NLD116" s="276"/>
      <c r="NLE116" s="276"/>
      <c r="NLF116" s="276"/>
      <c r="NLG116" s="276"/>
      <c r="NLH116" s="276"/>
      <c r="NLI116" s="276"/>
      <c r="NLJ116" s="276"/>
      <c r="NLK116" s="276"/>
      <c r="NLL116" s="276"/>
      <c r="NLM116" s="276"/>
      <c r="NLN116" s="276"/>
      <c r="NLO116" s="276"/>
      <c r="NLP116" s="276"/>
      <c r="NLQ116" s="276"/>
      <c r="NLR116" s="276"/>
      <c r="NLS116" s="276"/>
      <c r="NLT116" s="276"/>
      <c r="NLU116" s="276"/>
      <c r="NLV116" s="276"/>
      <c r="NLW116" s="276"/>
      <c r="NLX116" s="276"/>
      <c r="NLY116" s="276"/>
      <c r="NLZ116" s="276"/>
      <c r="NMA116" s="276"/>
      <c r="NMB116" s="276"/>
      <c r="NMC116" s="276"/>
      <c r="NMD116" s="276"/>
      <c r="NME116" s="276"/>
      <c r="NMF116" s="276"/>
      <c r="NMG116" s="276"/>
      <c r="NMH116" s="276"/>
      <c r="NMI116" s="276"/>
      <c r="NMJ116" s="276"/>
      <c r="NMK116" s="276"/>
      <c r="NML116" s="276"/>
      <c r="NMM116" s="276"/>
      <c r="NMN116" s="276"/>
      <c r="NMO116" s="276"/>
      <c r="NMP116" s="276"/>
      <c r="NMQ116" s="276"/>
      <c r="NMR116" s="276"/>
      <c r="NMS116" s="276"/>
      <c r="NMT116" s="276"/>
      <c r="NMU116" s="276"/>
      <c r="NMV116" s="276"/>
      <c r="NMW116" s="276"/>
      <c r="NMX116" s="276"/>
      <c r="NMY116" s="276"/>
      <c r="NMZ116" s="276"/>
      <c r="NNA116" s="276"/>
      <c r="NNB116" s="276"/>
      <c r="NNC116" s="276"/>
      <c r="NND116" s="276"/>
      <c r="NNE116" s="276"/>
      <c r="NNF116" s="276"/>
      <c r="NNG116" s="276"/>
      <c r="NNH116" s="276"/>
      <c r="NNI116" s="276"/>
      <c r="NNJ116" s="276"/>
      <c r="NNK116" s="276"/>
      <c r="NNL116" s="276"/>
      <c r="NNM116" s="276"/>
      <c r="NNN116" s="276"/>
      <c r="NNO116" s="276"/>
      <c r="NNP116" s="276"/>
      <c r="NNQ116" s="276"/>
      <c r="NNR116" s="276"/>
      <c r="NNS116" s="276"/>
      <c r="NNT116" s="276"/>
      <c r="NNU116" s="276"/>
      <c r="NNV116" s="276"/>
      <c r="NNW116" s="276"/>
      <c r="NNX116" s="276"/>
      <c r="NNY116" s="276"/>
      <c r="NNZ116" s="276"/>
      <c r="NOA116" s="276"/>
      <c r="NOB116" s="276"/>
      <c r="NOC116" s="276"/>
      <c r="NOD116" s="276"/>
      <c r="NOE116" s="276"/>
      <c r="NOF116" s="276"/>
      <c r="NOG116" s="276"/>
      <c r="NOH116" s="276"/>
      <c r="NOI116" s="276"/>
      <c r="NOJ116" s="276"/>
      <c r="NOK116" s="276"/>
      <c r="NOL116" s="276"/>
      <c r="NOM116" s="276"/>
      <c r="NON116" s="276"/>
      <c r="NOO116" s="276"/>
      <c r="NOP116" s="276"/>
      <c r="NOQ116" s="276"/>
      <c r="NOR116" s="276"/>
      <c r="NOS116" s="276"/>
      <c r="NOT116" s="276"/>
      <c r="NOU116" s="276"/>
      <c r="NOV116" s="276"/>
      <c r="NOW116" s="276"/>
      <c r="NOX116" s="276"/>
      <c r="NOY116" s="276"/>
      <c r="NOZ116" s="276"/>
      <c r="NPA116" s="276"/>
      <c r="NPB116" s="276"/>
      <c r="NPC116" s="276"/>
      <c r="NPD116" s="276"/>
      <c r="NPE116" s="276"/>
      <c r="NPF116" s="276"/>
      <c r="NPG116" s="276"/>
      <c r="NPH116" s="276"/>
      <c r="NPI116" s="276"/>
      <c r="NPJ116" s="276"/>
      <c r="NPK116" s="276"/>
      <c r="NPL116" s="276"/>
      <c r="NPM116" s="276"/>
      <c r="NPN116" s="276"/>
      <c r="NPO116" s="276"/>
      <c r="NPP116" s="276"/>
      <c r="NPQ116" s="276"/>
      <c r="NPR116" s="276"/>
      <c r="NPS116" s="276"/>
      <c r="NPT116" s="276"/>
      <c r="NPU116" s="276"/>
      <c r="NPV116" s="276"/>
      <c r="NPW116" s="276"/>
      <c r="NPX116" s="276"/>
      <c r="NPY116" s="276"/>
      <c r="NPZ116" s="276"/>
      <c r="NQA116" s="276"/>
      <c r="NQB116" s="276"/>
      <c r="NQC116" s="276"/>
      <c r="NQD116" s="276"/>
      <c r="NQE116" s="276"/>
      <c r="NQF116" s="276"/>
      <c r="NQG116" s="276"/>
      <c r="NQH116" s="276"/>
      <c r="NQI116" s="276"/>
      <c r="NQJ116" s="276"/>
      <c r="NQK116" s="276"/>
      <c r="NQL116" s="276"/>
      <c r="NQM116" s="276"/>
      <c r="NQN116" s="276"/>
      <c r="NQO116" s="276"/>
      <c r="NQP116" s="276"/>
      <c r="NQQ116" s="276"/>
      <c r="NQR116" s="276"/>
      <c r="NQS116" s="276"/>
      <c r="NQT116" s="276"/>
      <c r="NQU116" s="276"/>
      <c r="NQV116" s="276"/>
      <c r="NQW116" s="276"/>
      <c r="NQX116" s="276"/>
      <c r="NQY116" s="276"/>
      <c r="NQZ116" s="276"/>
      <c r="NRA116" s="276"/>
      <c r="NRB116" s="276"/>
      <c r="NRC116" s="276"/>
      <c r="NRD116" s="276"/>
      <c r="NRE116" s="276"/>
      <c r="NRF116" s="276"/>
      <c r="NRG116" s="276"/>
      <c r="NRH116" s="276"/>
      <c r="NRI116" s="276"/>
      <c r="NRJ116" s="276"/>
      <c r="NRK116" s="276"/>
      <c r="NRL116" s="276"/>
      <c r="NRM116" s="276"/>
      <c r="NRN116" s="276"/>
      <c r="NRO116" s="276"/>
      <c r="NRP116" s="276"/>
      <c r="NRQ116" s="276"/>
      <c r="NRR116" s="276"/>
      <c r="NRS116" s="276"/>
      <c r="NRT116" s="276"/>
      <c r="NRU116" s="276"/>
      <c r="NRV116" s="276"/>
      <c r="NRW116" s="276"/>
      <c r="NRX116" s="276"/>
      <c r="NRY116" s="276"/>
      <c r="NRZ116" s="276"/>
      <c r="NSA116" s="276"/>
      <c r="NSB116" s="276"/>
      <c r="NSC116" s="276"/>
      <c r="NSD116" s="276"/>
      <c r="NSE116" s="276"/>
      <c r="NSF116" s="276"/>
      <c r="NSG116" s="276"/>
      <c r="NSH116" s="276"/>
      <c r="NSI116" s="276"/>
      <c r="NSJ116" s="276"/>
      <c r="NSK116" s="276"/>
      <c r="NSL116" s="276"/>
      <c r="NSM116" s="276"/>
      <c r="NSN116" s="276"/>
      <c r="NSO116" s="276"/>
      <c r="NSP116" s="276"/>
      <c r="NSQ116" s="276"/>
      <c r="NSR116" s="276"/>
      <c r="NSS116" s="276"/>
      <c r="NST116" s="276"/>
      <c r="NSU116" s="276"/>
      <c r="NSV116" s="276"/>
      <c r="NSW116" s="276"/>
      <c r="NSX116" s="276"/>
      <c r="NSY116" s="276"/>
      <c r="NSZ116" s="276"/>
      <c r="NTA116" s="276"/>
      <c r="NTB116" s="276"/>
      <c r="NTC116" s="276"/>
      <c r="NTD116" s="276"/>
      <c r="NTE116" s="276"/>
      <c r="NTF116" s="276"/>
      <c r="NTG116" s="276"/>
      <c r="NTH116" s="276"/>
      <c r="NTI116" s="276"/>
      <c r="NTJ116" s="276"/>
      <c r="NTK116" s="276"/>
      <c r="NTL116" s="276"/>
      <c r="NTM116" s="276"/>
      <c r="NTN116" s="276"/>
      <c r="NTO116" s="276"/>
      <c r="NTP116" s="276"/>
      <c r="NTQ116" s="276"/>
      <c r="NTR116" s="276"/>
      <c r="NTS116" s="276"/>
      <c r="NTT116" s="276"/>
      <c r="NTU116" s="276"/>
      <c r="NTV116" s="276"/>
      <c r="NTW116" s="276"/>
      <c r="NTX116" s="276"/>
      <c r="NTY116" s="276"/>
      <c r="NTZ116" s="276"/>
      <c r="NUA116" s="276"/>
      <c r="NUB116" s="276"/>
      <c r="NUC116" s="276"/>
      <c r="NUD116" s="276"/>
      <c r="NUE116" s="276"/>
      <c r="NUF116" s="276"/>
      <c r="NUG116" s="276"/>
      <c r="NUH116" s="276"/>
      <c r="NUI116" s="276"/>
      <c r="NUJ116" s="276"/>
      <c r="NUK116" s="276"/>
      <c r="NUL116" s="276"/>
      <c r="NUM116" s="276"/>
      <c r="NUN116" s="276"/>
      <c r="NUO116" s="276"/>
      <c r="NUP116" s="276"/>
      <c r="NUQ116" s="276"/>
      <c r="NUR116" s="276"/>
      <c r="NUS116" s="276"/>
      <c r="NUT116" s="276"/>
      <c r="NUU116" s="276"/>
      <c r="NUV116" s="276"/>
      <c r="NUW116" s="276"/>
      <c r="NUX116" s="276"/>
      <c r="NUY116" s="276"/>
      <c r="NUZ116" s="276"/>
      <c r="NVA116" s="276"/>
      <c r="NVB116" s="276"/>
      <c r="NVC116" s="276"/>
      <c r="NVD116" s="276"/>
      <c r="NVE116" s="276"/>
      <c r="NVF116" s="276"/>
      <c r="NVG116" s="276"/>
      <c r="NVH116" s="276"/>
      <c r="NVI116" s="276"/>
      <c r="NVJ116" s="276"/>
      <c r="NVK116" s="276"/>
      <c r="NVL116" s="276"/>
      <c r="NVM116" s="276"/>
      <c r="NVN116" s="276"/>
      <c r="NVO116" s="276"/>
      <c r="NVP116" s="276"/>
      <c r="NVQ116" s="276"/>
      <c r="NVR116" s="276"/>
      <c r="NVS116" s="276"/>
      <c r="NVT116" s="276"/>
      <c r="NVU116" s="276"/>
      <c r="NVV116" s="276"/>
      <c r="NVW116" s="276"/>
      <c r="NVX116" s="276"/>
      <c r="NVY116" s="276"/>
      <c r="NVZ116" s="276"/>
      <c r="NWA116" s="276"/>
      <c r="NWB116" s="276"/>
      <c r="NWC116" s="276"/>
      <c r="NWD116" s="276"/>
      <c r="NWE116" s="276"/>
      <c r="NWF116" s="276"/>
      <c r="NWG116" s="276"/>
      <c r="NWH116" s="276"/>
      <c r="NWI116" s="276"/>
      <c r="NWJ116" s="276"/>
      <c r="NWK116" s="276"/>
      <c r="NWL116" s="276"/>
      <c r="NWM116" s="276"/>
      <c r="NWN116" s="276"/>
      <c r="NWO116" s="276"/>
      <c r="NWP116" s="276"/>
      <c r="NWQ116" s="276"/>
      <c r="NWR116" s="276"/>
      <c r="NWS116" s="276"/>
      <c r="NWT116" s="276"/>
      <c r="NWU116" s="276"/>
      <c r="NWV116" s="276"/>
      <c r="NWW116" s="276"/>
      <c r="NWX116" s="276"/>
      <c r="NWY116" s="276"/>
      <c r="NWZ116" s="276"/>
      <c r="NXA116" s="276"/>
      <c r="NXB116" s="276"/>
      <c r="NXC116" s="276"/>
      <c r="NXD116" s="276"/>
      <c r="NXE116" s="276"/>
      <c r="NXF116" s="276"/>
      <c r="NXG116" s="276"/>
      <c r="NXH116" s="276"/>
      <c r="NXI116" s="276"/>
      <c r="NXJ116" s="276"/>
      <c r="NXK116" s="276"/>
      <c r="NXL116" s="276"/>
      <c r="NXM116" s="276"/>
      <c r="NXN116" s="276"/>
      <c r="NXO116" s="276"/>
      <c r="NXP116" s="276"/>
      <c r="NXQ116" s="276"/>
      <c r="NXR116" s="276"/>
      <c r="NXS116" s="276"/>
      <c r="NXT116" s="276"/>
      <c r="NXU116" s="276"/>
      <c r="NXV116" s="276"/>
      <c r="NXW116" s="276"/>
      <c r="NXX116" s="276"/>
      <c r="NXY116" s="276"/>
      <c r="NXZ116" s="276"/>
      <c r="NYA116" s="276"/>
      <c r="NYB116" s="276"/>
      <c r="NYC116" s="276"/>
      <c r="NYD116" s="276"/>
      <c r="NYE116" s="276"/>
      <c r="NYF116" s="276"/>
      <c r="NYG116" s="276"/>
      <c r="NYH116" s="276"/>
      <c r="NYI116" s="276"/>
      <c r="NYJ116" s="276"/>
      <c r="NYK116" s="276"/>
      <c r="NYL116" s="276"/>
      <c r="NYM116" s="276"/>
      <c r="NYN116" s="276"/>
      <c r="NYO116" s="276"/>
      <c r="NYP116" s="276"/>
      <c r="NYQ116" s="276"/>
      <c r="NYR116" s="276"/>
      <c r="NYS116" s="276"/>
      <c r="NYT116" s="276"/>
      <c r="NYU116" s="276"/>
      <c r="NYV116" s="276"/>
      <c r="NYW116" s="276"/>
      <c r="NYX116" s="276"/>
      <c r="NYY116" s="276"/>
      <c r="NYZ116" s="276"/>
      <c r="NZA116" s="276"/>
      <c r="NZB116" s="276"/>
      <c r="NZC116" s="276"/>
      <c r="NZD116" s="276"/>
      <c r="NZE116" s="276"/>
      <c r="NZF116" s="276"/>
      <c r="NZG116" s="276"/>
      <c r="NZH116" s="276"/>
      <c r="NZI116" s="276"/>
      <c r="NZJ116" s="276"/>
      <c r="NZK116" s="276"/>
      <c r="NZL116" s="276"/>
      <c r="NZM116" s="276"/>
      <c r="NZN116" s="276"/>
      <c r="NZO116" s="276"/>
      <c r="NZP116" s="276"/>
      <c r="NZQ116" s="276"/>
      <c r="NZR116" s="276"/>
      <c r="NZS116" s="276"/>
      <c r="NZT116" s="276"/>
      <c r="NZU116" s="276"/>
      <c r="NZV116" s="276"/>
      <c r="NZW116" s="276"/>
      <c r="NZX116" s="276"/>
      <c r="NZY116" s="276"/>
      <c r="NZZ116" s="276"/>
      <c r="OAA116" s="276"/>
      <c r="OAB116" s="276"/>
      <c r="OAC116" s="276"/>
      <c r="OAD116" s="276"/>
      <c r="OAE116" s="276"/>
      <c r="OAF116" s="276"/>
      <c r="OAG116" s="276"/>
      <c r="OAH116" s="276"/>
      <c r="OAI116" s="276"/>
      <c r="OAJ116" s="276"/>
      <c r="OAK116" s="276"/>
      <c r="OAL116" s="276"/>
      <c r="OAM116" s="276"/>
      <c r="OAN116" s="276"/>
      <c r="OAO116" s="276"/>
      <c r="OAP116" s="276"/>
      <c r="OAQ116" s="276"/>
      <c r="OAR116" s="276"/>
      <c r="OAS116" s="276"/>
      <c r="OAT116" s="276"/>
      <c r="OAU116" s="276"/>
      <c r="OAV116" s="276"/>
      <c r="OAW116" s="276"/>
      <c r="OAX116" s="276"/>
      <c r="OAY116" s="276"/>
      <c r="OAZ116" s="276"/>
      <c r="OBA116" s="276"/>
      <c r="OBB116" s="276"/>
      <c r="OBC116" s="276"/>
      <c r="OBD116" s="276"/>
      <c r="OBE116" s="276"/>
      <c r="OBF116" s="276"/>
      <c r="OBG116" s="276"/>
      <c r="OBH116" s="276"/>
      <c r="OBI116" s="276"/>
      <c r="OBJ116" s="276"/>
      <c r="OBK116" s="276"/>
      <c r="OBL116" s="276"/>
      <c r="OBM116" s="276"/>
      <c r="OBN116" s="276"/>
      <c r="OBO116" s="276"/>
      <c r="OBP116" s="276"/>
      <c r="OBQ116" s="276"/>
      <c r="OBR116" s="276"/>
      <c r="OBS116" s="276"/>
      <c r="OBT116" s="276"/>
      <c r="OBU116" s="276"/>
      <c r="OBV116" s="276"/>
      <c r="OBW116" s="276"/>
      <c r="OBX116" s="276"/>
      <c r="OBY116" s="276"/>
      <c r="OBZ116" s="276"/>
      <c r="OCA116" s="276"/>
      <c r="OCB116" s="276"/>
      <c r="OCC116" s="276"/>
      <c r="OCD116" s="276"/>
      <c r="OCE116" s="276"/>
      <c r="OCF116" s="276"/>
      <c r="OCG116" s="276"/>
      <c r="OCH116" s="276"/>
      <c r="OCI116" s="276"/>
      <c r="OCJ116" s="276"/>
      <c r="OCK116" s="276"/>
      <c r="OCL116" s="276"/>
      <c r="OCM116" s="276"/>
      <c r="OCN116" s="276"/>
      <c r="OCO116" s="276"/>
      <c r="OCP116" s="276"/>
      <c r="OCQ116" s="276"/>
      <c r="OCR116" s="276"/>
      <c r="OCS116" s="276"/>
      <c r="OCT116" s="276"/>
      <c r="OCU116" s="276"/>
      <c r="OCV116" s="276"/>
      <c r="OCW116" s="276"/>
      <c r="OCX116" s="276"/>
      <c r="OCY116" s="276"/>
      <c r="OCZ116" s="276"/>
      <c r="ODA116" s="276"/>
      <c r="ODB116" s="276"/>
      <c r="ODC116" s="276"/>
      <c r="ODD116" s="276"/>
      <c r="ODE116" s="276"/>
      <c r="ODF116" s="276"/>
      <c r="ODG116" s="276"/>
      <c r="ODH116" s="276"/>
      <c r="ODI116" s="276"/>
      <c r="ODJ116" s="276"/>
      <c r="ODK116" s="276"/>
      <c r="ODL116" s="276"/>
      <c r="ODM116" s="276"/>
      <c r="ODN116" s="276"/>
      <c r="ODO116" s="276"/>
      <c r="ODP116" s="276"/>
      <c r="ODQ116" s="276"/>
      <c r="ODR116" s="276"/>
      <c r="ODS116" s="276"/>
      <c r="ODT116" s="276"/>
      <c r="ODU116" s="276"/>
      <c r="ODV116" s="276"/>
      <c r="ODW116" s="276"/>
      <c r="ODX116" s="276"/>
      <c r="ODY116" s="276"/>
      <c r="ODZ116" s="276"/>
      <c r="OEA116" s="276"/>
      <c r="OEB116" s="276"/>
      <c r="OEC116" s="276"/>
      <c r="OED116" s="276"/>
      <c r="OEE116" s="276"/>
      <c r="OEF116" s="276"/>
      <c r="OEG116" s="276"/>
      <c r="OEH116" s="276"/>
      <c r="OEI116" s="276"/>
      <c r="OEJ116" s="276"/>
      <c r="OEK116" s="276"/>
      <c r="OEL116" s="276"/>
      <c r="OEM116" s="276"/>
      <c r="OEN116" s="276"/>
      <c r="OEO116" s="276"/>
      <c r="OEP116" s="276"/>
      <c r="OEQ116" s="276"/>
      <c r="OER116" s="276"/>
      <c r="OES116" s="276"/>
      <c r="OET116" s="276"/>
      <c r="OEU116" s="276"/>
      <c r="OEV116" s="276"/>
      <c r="OEW116" s="276"/>
      <c r="OEX116" s="276"/>
      <c r="OEY116" s="276"/>
      <c r="OEZ116" s="276"/>
      <c r="OFA116" s="276"/>
      <c r="OFB116" s="276"/>
      <c r="OFC116" s="276"/>
      <c r="OFD116" s="276"/>
      <c r="OFE116" s="276"/>
      <c r="OFF116" s="276"/>
      <c r="OFG116" s="276"/>
      <c r="OFH116" s="276"/>
      <c r="OFI116" s="276"/>
      <c r="OFJ116" s="276"/>
      <c r="OFK116" s="276"/>
      <c r="OFL116" s="276"/>
      <c r="OFM116" s="276"/>
      <c r="OFN116" s="276"/>
      <c r="OFO116" s="276"/>
      <c r="OFP116" s="276"/>
      <c r="OFQ116" s="276"/>
      <c r="OFR116" s="276"/>
      <c r="OFS116" s="276"/>
      <c r="OFT116" s="276"/>
      <c r="OFU116" s="276"/>
      <c r="OFV116" s="276"/>
      <c r="OFW116" s="276"/>
      <c r="OFX116" s="276"/>
      <c r="OFY116" s="276"/>
      <c r="OFZ116" s="276"/>
      <c r="OGA116" s="276"/>
      <c r="OGB116" s="276"/>
      <c r="OGC116" s="276"/>
      <c r="OGD116" s="276"/>
      <c r="OGE116" s="276"/>
      <c r="OGF116" s="276"/>
      <c r="OGG116" s="276"/>
      <c r="OGH116" s="276"/>
      <c r="OGI116" s="276"/>
      <c r="OGJ116" s="276"/>
      <c r="OGK116" s="276"/>
      <c r="OGL116" s="276"/>
      <c r="OGM116" s="276"/>
      <c r="OGN116" s="276"/>
      <c r="OGO116" s="276"/>
      <c r="OGP116" s="276"/>
      <c r="OGQ116" s="276"/>
      <c r="OGR116" s="276"/>
      <c r="OGS116" s="276"/>
      <c r="OGT116" s="276"/>
      <c r="OGU116" s="276"/>
      <c r="OGV116" s="276"/>
      <c r="OGW116" s="276"/>
      <c r="OGX116" s="276"/>
      <c r="OGY116" s="276"/>
      <c r="OGZ116" s="276"/>
      <c r="OHA116" s="276"/>
      <c r="OHB116" s="276"/>
      <c r="OHC116" s="276"/>
      <c r="OHD116" s="276"/>
      <c r="OHE116" s="276"/>
      <c r="OHF116" s="276"/>
      <c r="OHG116" s="276"/>
      <c r="OHH116" s="276"/>
      <c r="OHI116" s="276"/>
      <c r="OHJ116" s="276"/>
      <c r="OHK116" s="276"/>
      <c r="OHL116" s="276"/>
      <c r="OHM116" s="276"/>
      <c r="OHN116" s="276"/>
      <c r="OHO116" s="276"/>
      <c r="OHP116" s="276"/>
      <c r="OHQ116" s="276"/>
      <c r="OHR116" s="276"/>
      <c r="OHS116" s="276"/>
      <c r="OHT116" s="276"/>
      <c r="OHU116" s="276"/>
      <c r="OHV116" s="276"/>
      <c r="OHW116" s="276"/>
      <c r="OHX116" s="276"/>
      <c r="OHY116" s="276"/>
      <c r="OHZ116" s="276"/>
      <c r="OIA116" s="276"/>
      <c r="OIB116" s="276"/>
      <c r="OIC116" s="276"/>
      <c r="OID116" s="276"/>
      <c r="OIE116" s="276"/>
      <c r="OIF116" s="276"/>
      <c r="OIG116" s="276"/>
      <c r="OIH116" s="276"/>
      <c r="OII116" s="276"/>
      <c r="OIJ116" s="276"/>
      <c r="OIK116" s="276"/>
      <c r="OIL116" s="276"/>
      <c r="OIM116" s="276"/>
      <c r="OIN116" s="276"/>
      <c r="OIO116" s="276"/>
      <c r="OIP116" s="276"/>
      <c r="OIQ116" s="276"/>
      <c r="OIR116" s="276"/>
      <c r="OIS116" s="276"/>
      <c r="OIT116" s="276"/>
      <c r="OIU116" s="276"/>
      <c r="OIV116" s="276"/>
      <c r="OIW116" s="276"/>
      <c r="OIX116" s="276"/>
      <c r="OIY116" s="276"/>
      <c r="OIZ116" s="276"/>
      <c r="OJA116" s="276"/>
      <c r="OJB116" s="276"/>
      <c r="OJC116" s="276"/>
      <c r="OJD116" s="276"/>
      <c r="OJE116" s="276"/>
      <c r="OJF116" s="276"/>
      <c r="OJG116" s="276"/>
      <c r="OJH116" s="276"/>
      <c r="OJI116" s="276"/>
      <c r="OJJ116" s="276"/>
      <c r="OJK116" s="276"/>
      <c r="OJL116" s="276"/>
      <c r="OJM116" s="276"/>
      <c r="OJN116" s="276"/>
      <c r="OJO116" s="276"/>
      <c r="OJP116" s="276"/>
      <c r="OJQ116" s="276"/>
      <c r="OJR116" s="276"/>
      <c r="OJS116" s="276"/>
      <c r="OJT116" s="276"/>
      <c r="OJU116" s="276"/>
      <c r="OJV116" s="276"/>
      <c r="OJW116" s="276"/>
      <c r="OJX116" s="276"/>
      <c r="OJY116" s="276"/>
      <c r="OJZ116" s="276"/>
      <c r="OKA116" s="276"/>
      <c r="OKB116" s="276"/>
      <c r="OKC116" s="276"/>
      <c r="OKD116" s="276"/>
      <c r="OKE116" s="276"/>
      <c r="OKF116" s="276"/>
      <c r="OKG116" s="276"/>
      <c r="OKH116" s="276"/>
      <c r="OKI116" s="276"/>
      <c r="OKJ116" s="276"/>
      <c r="OKK116" s="276"/>
      <c r="OKL116" s="276"/>
      <c r="OKM116" s="276"/>
      <c r="OKN116" s="276"/>
      <c r="OKO116" s="276"/>
      <c r="OKP116" s="276"/>
      <c r="OKQ116" s="276"/>
      <c r="OKR116" s="276"/>
      <c r="OKS116" s="276"/>
      <c r="OKT116" s="276"/>
      <c r="OKU116" s="276"/>
      <c r="OKV116" s="276"/>
      <c r="OKW116" s="276"/>
      <c r="OKX116" s="276"/>
      <c r="OKY116" s="276"/>
      <c r="OKZ116" s="276"/>
      <c r="OLA116" s="276"/>
      <c r="OLB116" s="276"/>
      <c r="OLC116" s="276"/>
      <c r="OLD116" s="276"/>
      <c r="OLE116" s="276"/>
      <c r="OLF116" s="276"/>
      <c r="OLG116" s="276"/>
      <c r="OLH116" s="276"/>
      <c r="OLI116" s="276"/>
      <c r="OLJ116" s="276"/>
      <c r="OLK116" s="276"/>
      <c r="OLL116" s="276"/>
      <c r="OLM116" s="276"/>
      <c r="OLN116" s="276"/>
      <c r="OLO116" s="276"/>
      <c r="OLP116" s="276"/>
      <c r="OLQ116" s="276"/>
      <c r="OLR116" s="276"/>
      <c r="OLS116" s="276"/>
      <c r="OLT116" s="276"/>
      <c r="OLU116" s="276"/>
      <c r="OLV116" s="276"/>
      <c r="OLW116" s="276"/>
      <c r="OLX116" s="276"/>
      <c r="OLY116" s="276"/>
      <c r="OLZ116" s="276"/>
      <c r="OMA116" s="276"/>
      <c r="OMB116" s="276"/>
      <c r="OMC116" s="276"/>
      <c r="OMD116" s="276"/>
      <c r="OME116" s="276"/>
      <c r="OMF116" s="276"/>
      <c r="OMG116" s="276"/>
      <c r="OMH116" s="276"/>
      <c r="OMI116" s="276"/>
      <c r="OMJ116" s="276"/>
      <c r="OMK116" s="276"/>
      <c r="OML116" s="276"/>
      <c r="OMM116" s="276"/>
      <c r="OMN116" s="276"/>
      <c r="OMO116" s="276"/>
      <c r="OMP116" s="276"/>
      <c r="OMQ116" s="276"/>
      <c r="OMR116" s="276"/>
      <c r="OMS116" s="276"/>
      <c r="OMT116" s="276"/>
      <c r="OMU116" s="276"/>
      <c r="OMV116" s="276"/>
      <c r="OMW116" s="276"/>
      <c r="OMX116" s="276"/>
      <c r="OMY116" s="276"/>
      <c r="OMZ116" s="276"/>
      <c r="ONA116" s="276"/>
      <c r="ONB116" s="276"/>
      <c r="ONC116" s="276"/>
      <c r="OND116" s="276"/>
      <c r="ONE116" s="276"/>
      <c r="ONF116" s="276"/>
      <c r="ONG116" s="276"/>
      <c r="ONH116" s="276"/>
      <c r="ONI116" s="276"/>
      <c r="ONJ116" s="276"/>
      <c r="ONK116" s="276"/>
      <c r="ONL116" s="276"/>
      <c r="ONM116" s="276"/>
      <c r="ONN116" s="276"/>
      <c r="ONO116" s="276"/>
      <c r="ONP116" s="276"/>
      <c r="ONQ116" s="276"/>
      <c r="ONR116" s="276"/>
      <c r="ONS116" s="276"/>
      <c r="ONT116" s="276"/>
      <c r="ONU116" s="276"/>
      <c r="ONV116" s="276"/>
      <c r="ONW116" s="276"/>
      <c r="ONX116" s="276"/>
      <c r="ONY116" s="276"/>
      <c r="ONZ116" s="276"/>
      <c r="OOA116" s="276"/>
      <c r="OOB116" s="276"/>
      <c r="OOC116" s="276"/>
      <c r="OOD116" s="276"/>
      <c r="OOE116" s="276"/>
      <c r="OOF116" s="276"/>
      <c r="OOG116" s="276"/>
      <c r="OOH116" s="276"/>
      <c r="OOI116" s="276"/>
      <c r="OOJ116" s="276"/>
      <c r="OOK116" s="276"/>
      <c r="OOL116" s="276"/>
      <c r="OOM116" s="276"/>
      <c r="OON116" s="276"/>
      <c r="OOO116" s="276"/>
      <c r="OOP116" s="276"/>
      <c r="OOQ116" s="276"/>
      <c r="OOR116" s="276"/>
      <c r="OOS116" s="276"/>
      <c r="OOT116" s="276"/>
      <c r="OOU116" s="276"/>
      <c r="OOV116" s="276"/>
      <c r="OOW116" s="276"/>
      <c r="OOX116" s="276"/>
      <c r="OOY116" s="276"/>
      <c r="OOZ116" s="276"/>
      <c r="OPA116" s="276"/>
      <c r="OPB116" s="276"/>
      <c r="OPC116" s="276"/>
      <c r="OPD116" s="276"/>
      <c r="OPE116" s="276"/>
      <c r="OPF116" s="276"/>
      <c r="OPG116" s="276"/>
      <c r="OPH116" s="276"/>
      <c r="OPI116" s="276"/>
      <c r="OPJ116" s="276"/>
      <c r="OPK116" s="276"/>
      <c r="OPL116" s="276"/>
      <c r="OPM116" s="276"/>
      <c r="OPN116" s="276"/>
      <c r="OPO116" s="276"/>
      <c r="OPP116" s="276"/>
      <c r="OPQ116" s="276"/>
      <c r="OPR116" s="276"/>
      <c r="OPS116" s="276"/>
      <c r="OPT116" s="276"/>
      <c r="OPU116" s="276"/>
      <c r="OPV116" s="276"/>
      <c r="OPW116" s="276"/>
      <c r="OPX116" s="276"/>
      <c r="OPY116" s="276"/>
      <c r="OPZ116" s="276"/>
      <c r="OQA116" s="276"/>
      <c r="OQB116" s="276"/>
      <c r="OQC116" s="276"/>
      <c r="OQD116" s="276"/>
      <c r="OQE116" s="276"/>
      <c r="OQF116" s="276"/>
      <c r="OQG116" s="276"/>
      <c r="OQH116" s="276"/>
      <c r="OQI116" s="276"/>
      <c r="OQJ116" s="276"/>
      <c r="OQK116" s="276"/>
      <c r="OQL116" s="276"/>
      <c r="OQM116" s="276"/>
      <c r="OQN116" s="276"/>
      <c r="OQO116" s="276"/>
      <c r="OQP116" s="276"/>
      <c r="OQQ116" s="276"/>
      <c r="OQR116" s="276"/>
      <c r="OQS116" s="276"/>
      <c r="OQT116" s="276"/>
      <c r="OQU116" s="276"/>
      <c r="OQV116" s="276"/>
      <c r="OQW116" s="276"/>
      <c r="OQX116" s="276"/>
      <c r="OQY116" s="276"/>
      <c r="OQZ116" s="276"/>
      <c r="ORA116" s="276"/>
      <c r="ORB116" s="276"/>
      <c r="ORC116" s="276"/>
      <c r="ORD116" s="276"/>
      <c r="ORE116" s="276"/>
      <c r="ORF116" s="276"/>
      <c r="ORG116" s="276"/>
      <c r="ORH116" s="276"/>
      <c r="ORI116" s="276"/>
      <c r="ORJ116" s="276"/>
      <c r="ORK116" s="276"/>
      <c r="ORL116" s="276"/>
      <c r="ORM116" s="276"/>
      <c r="ORN116" s="276"/>
      <c r="ORO116" s="276"/>
      <c r="ORP116" s="276"/>
      <c r="ORQ116" s="276"/>
      <c r="ORR116" s="276"/>
      <c r="ORS116" s="276"/>
      <c r="ORT116" s="276"/>
      <c r="ORU116" s="276"/>
      <c r="ORV116" s="276"/>
      <c r="ORW116" s="276"/>
      <c r="ORX116" s="276"/>
      <c r="ORY116" s="276"/>
      <c r="ORZ116" s="276"/>
      <c r="OSA116" s="276"/>
      <c r="OSB116" s="276"/>
      <c r="OSC116" s="276"/>
      <c r="OSD116" s="276"/>
      <c r="OSE116" s="276"/>
      <c r="OSF116" s="276"/>
      <c r="OSG116" s="276"/>
      <c r="OSH116" s="276"/>
      <c r="OSI116" s="276"/>
      <c r="OSJ116" s="276"/>
      <c r="OSK116" s="276"/>
      <c r="OSL116" s="276"/>
      <c r="OSM116" s="276"/>
      <c r="OSN116" s="276"/>
      <c r="OSO116" s="276"/>
      <c r="OSP116" s="276"/>
      <c r="OSQ116" s="276"/>
      <c r="OSR116" s="276"/>
      <c r="OSS116" s="276"/>
      <c r="OST116" s="276"/>
      <c r="OSU116" s="276"/>
      <c r="OSV116" s="276"/>
      <c r="OSW116" s="276"/>
      <c r="OSX116" s="276"/>
      <c r="OSY116" s="276"/>
      <c r="OSZ116" s="276"/>
      <c r="OTA116" s="276"/>
      <c r="OTB116" s="276"/>
      <c r="OTC116" s="276"/>
      <c r="OTD116" s="276"/>
      <c r="OTE116" s="276"/>
      <c r="OTF116" s="276"/>
      <c r="OTG116" s="276"/>
      <c r="OTH116" s="276"/>
      <c r="OTI116" s="276"/>
      <c r="OTJ116" s="276"/>
      <c r="OTK116" s="276"/>
      <c r="OTL116" s="276"/>
      <c r="OTM116" s="276"/>
      <c r="OTN116" s="276"/>
      <c r="OTO116" s="276"/>
      <c r="OTP116" s="276"/>
      <c r="OTQ116" s="276"/>
      <c r="OTR116" s="276"/>
      <c r="OTS116" s="276"/>
      <c r="OTT116" s="276"/>
      <c r="OTU116" s="276"/>
      <c r="OTV116" s="276"/>
      <c r="OTW116" s="276"/>
      <c r="OTX116" s="276"/>
      <c r="OTY116" s="276"/>
      <c r="OTZ116" s="276"/>
      <c r="OUA116" s="276"/>
      <c r="OUB116" s="276"/>
      <c r="OUC116" s="276"/>
      <c r="OUD116" s="276"/>
      <c r="OUE116" s="276"/>
      <c r="OUF116" s="276"/>
      <c r="OUG116" s="276"/>
      <c r="OUH116" s="276"/>
      <c r="OUI116" s="276"/>
      <c r="OUJ116" s="276"/>
      <c r="OUK116" s="276"/>
      <c r="OUL116" s="276"/>
      <c r="OUM116" s="276"/>
      <c r="OUN116" s="276"/>
      <c r="OUO116" s="276"/>
      <c r="OUP116" s="276"/>
      <c r="OUQ116" s="276"/>
      <c r="OUR116" s="276"/>
      <c r="OUS116" s="276"/>
      <c r="OUT116" s="276"/>
      <c r="OUU116" s="276"/>
      <c r="OUV116" s="276"/>
      <c r="OUW116" s="276"/>
      <c r="OUX116" s="276"/>
      <c r="OUY116" s="276"/>
      <c r="OUZ116" s="276"/>
      <c r="OVA116" s="276"/>
      <c r="OVB116" s="276"/>
      <c r="OVC116" s="276"/>
      <c r="OVD116" s="276"/>
      <c r="OVE116" s="276"/>
      <c r="OVF116" s="276"/>
      <c r="OVG116" s="276"/>
      <c r="OVH116" s="276"/>
      <c r="OVI116" s="276"/>
      <c r="OVJ116" s="276"/>
      <c r="OVK116" s="276"/>
      <c r="OVL116" s="276"/>
      <c r="OVM116" s="276"/>
      <c r="OVN116" s="276"/>
      <c r="OVO116" s="276"/>
      <c r="OVP116" s="276"/>
      <c r="OVQ116" s="276"/>
      <c r="OVR116" s="276"/>
      <c r="OVS116" s="276"/>
      <c r="OVT116" s="276"/>
      <c r="OVU116" s="276"/>
      <c r="OVV116" s="276"/>
      <c r="OVW116" s="276"/>
      <c r="OVX116" s="276"/>
      <c r="OVY116" s="276"/>
      <c r="OVZ116" s="276"/>
      <c r="OWA116" s="276"/>
      <c r="OWB116" s="276"/>
      <c r="OWC116" s="276"/>
      <c r="OWD116" s="276"/>
      <c r="OWE116" s="276"/>
      <c r="OWF116" s="276"/>
      <c r="OWG116" s="276"/>
      <c r="OWH116" s="276"/>
      <c r="OWI116" s="276"/>
      <c r="OWJ116" s="276"/>
      <c r="OWK116" s="276"/>
      <c r="OWL116" s="276"/>
      <c r="OWM116" s="276"/>
      <c r="OWN116" s="276"/>
      <c r="OWO116" s="276"/>
      <c r="OWP116" s="276"/>
      <c r="OWQ116" s="276"/>
      <c r="OWR116" s="276"/>
      <c r="OWS116" s="276"/>
      <c r="OWT116" s="276"/>
      <c r="OWU116" s="276"/>
      <c r="OWV116" s="276"/>
      <c r="OWW116" s="276"/>
      <c r="OWX116" s="276"/>
      <c r="OWY116" s="276"/>
      <c r="OWZ116" s="276"/>
      <c r="OXA116" s="276"/>
      <c r="OXB116" s="276"/>
      <c r="OXC116" s="276"/>
      <c r="OXD116" s="276"/>
      <c r="OXE116" s="276"/>
      <c r="OXF116" s="276"/>
      <c r="OXG116" s="276"/>
      <c r="OXH116" s="276"/>
      <c r="OXI116" s="276"/>
      <c r="OXJ116" s="276"/>
      <c r="OXK116" s="276"/>
      <c r="OXL116" s="276"/>
      <c r="OXM116" s="276"/>
      <c r="OXN116" s="276"/>
      <c r="OXO116" s="276"/>
      <c r="OXP116" s="276"/>
      <c r="OXQ116" s="276"/>
      <c r="OXR116" s="276"/>
      <c r="OXS116" s="276"/>
      <c r="OXT116" s="276"/>
      <c r="OXU116" s="276"/>
      <c r="OXV116" s="276"/>
      <c r="OXW116" s="276"/>
      <c r="OXX116" s="276"/>
      <c r="OXY116" s="276"/>
      <c r="OXZ116" s="276"/>
      <c r="OYA116" s="276"/>
      <c r="OYB116" s="276"/>
      <c r="OYC116" s="276"/>
      <c r="OYD116" s="276"/>
      <c r="OYE116" s="276"/>
      <c r="OYF116" s="276"/>
      <c r="OYG116" s="276"/>
      <c r="OYH116" s="276"/>
      <c r="OYI116" s="276"/>
      <c r="OYJ116" s="276"/>
      <c r="OYK116" s="276"/>
      <c r="OYL116" s="276"/>
      <c r="OYM116" s="276"/>
      <c r="OYN116" s="276"/>
      <c r="OYO116" s="276"/>
      <c r="OYP116" s="276"/>
      <c r="OYQ116" s="276"/>
      <c r="OYR116" s="276"/>
      <c r="OYS116" s="276"/>
      <c r="OYT116" s="276"/>
      <c r="OYU116" s="276"/>
      <c r="OYV116" s="276"/>
      <c r="OYW116" s="276"/>
      <c r="OYX116" s="276"/>
      <c r="OYY116" s="276"/>
      <c r="OYZ116" s="276"/>
      <c r="OZA116" s="276"/>
      <c r="OZB116" s="276"/>
      <c r="OZC116" s="276"/>
      <c r="OZD116" s="276"/>
      <c r="OZE116" s="276"/>
      <c r="OZF116" s="276"/>
      <c r="OZG116" s="276"/>
      <c r="OZH116" s="276"/>
      <c r="OZI116" s="276"/>
      <c r="OZJ116" s="276"/>
      <c r="OZK116" s="276"/>
      <c r="OZL116" s="276"/>
      <c r="OZM116" s="276"/>
      <c r="OZN116" s="276"/>
      <c r="OZO116" s="276"/>
      <c r="OZP116" s="276"/>
      <c r="OZQ116" s="276"/>
      <c r="OZR116" s="276"/>
      <c r="OZS116" s="276"/>
      <c r="OZT116" s="276"/>
      <c r="OZU116" s="276"/>
      <c r="OZV116" s="276"/>
      <c r="OZW116" s="276"/>
      <c r="OZX116" s="276"/>
      <c r="OZY116" s="276"/>
      <c r="OZZ116" s="276"/>
      <c r="PAA116" s="276"/>
      <c r="PAB116" s="276"/>
      <c r="PAC116" s="276"/>
      <c r="PAD116" s="276"/>
      <c r="PAE116" s="276"/>
      <c r="PAF116" s="276"/>
      <c r="PAG116" s="276"/>
      <c r="PAH116" s="276"/>
      <c r="PAI116" s="276"/>
      <c r="PAJ116" s="276"/>
      <c r="PAK116" s="276"/>
      <c r="PAL116" s="276"/>
      <c r="PAM116" s="276"/>
      <c r="PAN116" s="276"/>
      <c r="PAO116" s="276"/>
      <c r="PAP116" s="276"/>
      <c r="PAQ116" s="276"/>
      <c r="PAR116" s="276"/>
      <c r="PAS116" s="276"/>
      <c r="PAT116" s="276"/>
      <c r="PAU116" s="276"/>
      <c r="PAV116" s="276"/>
      <c r="PAW116" s="276"/>
      <c r="PAX116" s="276"/>
      <c r="PAY116" s="276"/>
      <c r="PAZ116" s="276"/>
      <c r="PBA116" s="276"/>
      <c r="PBB116" s="276"/>
      <c r="PBC116" s="276"/>
      <c r="PBD116" s="276"/>
      <c r="PBE116" s="276"/>
      <c r="PBF116" s="276"/>
      <c r="PBG116" s="276"/>
      <c r="PBH116" s="276"/>
      <c r="PBI116" s="276"/>
      <c r="PBJ116" s="276"/>
      <c r="PBK116" s="276"/>
      <c r="PBL116" s="276"/>
      <c r="PBM116" s="276"/>
      <c r="PBN116" s="276"/>
      <c r="PBO116" s="276"/>
      <c r="PBP116" s="276"/>
      <c r="PBQ116" s="276"/>
      <c r="PBR116" s="276"/>
      <c r="PBS116" s="276"/>
      <c r="PBT116" s="276"/>
      <c r="PBU116" s="276"/>
      <c r="PBV116" s="276"/>
      <c r="PBW116" s="276"/>
      <c r="PBX116" s="276"/>
      <c r="PBY116" s="276"/>
      <c r="PBZ116" s="276"/>
      <c r="PCA116" s="276"/>
      <c r="PCB116" s="276"/>
      <c r="PCC116" s="276"/>
      <c r="PCD116" s="276"/>
      <c r="PCE116" s="276"/>
      <c r="PCF116" s="276"/>
      <c r="PCG116" s="276"/>
      <c r="PCH116" s="276"/>
      <c r="PCI116" s="276"/>
      <c r="PCJ116" s="276"/>
      <c r="PCK116" s="276"/>
      <c r="PCL116" s="276"/>
      <c r="PCM116" s="276"/>
      <c r="PCN116" s="276"/>
      <c r="PCO116" s="276"/>
      <c r="PCP116" s="276"/>
      <c r="PCQ116" s="276"/>
      <c r="PCR116" s="276"/>
      <c r="PCS116" s="276"/>
      <c r="PCT116" s="276"/>
      <c r="PCU116" s="276"/>
      <c r="PCV116" s="276"/>
      <c r="PCW116" s="276"/>
      <c r="PCX116" s="276"/>
      <c r="PCY116" s="276"/>
      <c r="PCZ116" s="276"/>
      <c r="PDA116" s="276"/>
      <c r="PDB116" s="276"/>
      <c r="PDC116" s="276"/>
      <c r="PDD116" s="276"/>
      <c r="PDE116" s="276"/>
      <c r="PDF116" s="276"/>
      <c r="PDG116" s="276"/>
      <c r="PDH116" s="276"/>
      <c r="PDI116" s="276"/>
      <c r="PDJ116" s="276"/>
      <c r="PDK116" s="276"/>
      <c r="PDL116" s="276"/>
      <c r="PDM116" s="276"/>
      <c r="PDN116" s="276"/>
      <c r="PDO116" s="276"/>
      <c r="PDP116" s="276"/>
      <c r="PDQ116" s="276"/>
      <c r="PDR116" s="276"/>
      <c r="PDS116" s="276"/>
      <c r="PDT116" s="276"/>
      <c r="PDU116" s="276"/>
      <c r="PDV116" s="276"/>
      <c r="PDW116" s="276"/>
      <c r="PDX116" s="276"/>
      <c r="PDY116" s="276"/>
      <c r="PDZ116" s="276"/>
      <c r="PEA116" s="276"/>
      <c r="PEB116" s="276"/>
      <c r="PEC116" s="276"/>
      <c r="PED116" s="276"/>
      <c r="PEE116" s="276"/>
      <c r="PEF116" s="276"/>
      <c r="PEG116" s="276"/>
      <c r="PEH116" s="276"/>
      <c r="PEI116" s="276"/>
      <c r="PEJ116" s="276"/>
      <c r="PEK116" s="276"/>
      <c r="PEL116" s="276"/>
      <c r="PEM116" s="276"/>
      <c r="PEN116" s="276"/>
      <c r="PEO116" s="276"/>
      <c r="PEP116" s="276"/>
      <c r="PEQ116" s="276"/>
      <c r="PER116" s="276"/>
      <c r="PES116" s="276"/>
      <c r="PET116" s="276"/>
      <c r="PEU116" s="276"/>
      <c r="PEV116" s="276"/>
      <c r="PEW116" s="276"/>
      <c r="PEX116" s="276"/>
      <c r="PEY116" s="276"/>
      <c r="PEZ116" s="276"/>
      <c r="PFA116" s="276"/>
      <c r="PFB116" s="276"/>
      <c r="PFC116" s="276"/>
      <c r="PFD116" s="276"/>
      <c r="PFE116" s="276"/>
      <c r="PFF116" s="276"/>
      <c r="PFG116" s="276"/>
      <c r="PFH116" s="276"/>
      <c r="PFI116" s="276"/>
      <c r="PFJ116" s="276"/>
      <c r="PFK116" s="276"/>
      <c r="PFL116" s="276"/>
      <c r="PFM116" s="276"/>
      <c r="PFN116" s="276"/>
      <c r="PFO116" s="276"/>
      <c r="PFP116" s="276"/>
      <c r="PFQ116" s="276"/>
      <c r="PFR116" s="276"/>
      <c r="PFS116" s="276"/>
      <c r="PFT116" s="276"/>
      <c r="PFU116" s="276"/>
      <c r="PFV116" s="276"/>
      <c r="PFW116" s="276"/>
      <c r="PFX116" s="276"/>
      <c r="PFY116" s="276"/>
      <c r="PFZ116" s="276"/>
      <c r="PGA116" s="276"/>
      <c r="PGB116" s="276"/>
      <c r="PGC116" s="276"/>
      <c r="PGD116" s="276"/>
      <c r="PGE116" s="276"/>
      <c r="PGF116" s="276"/>
      <c r="PGG116" s="276"/>
      <c r="PGH116" s="276"/>
      <c r="PGI116" s="276"/>
      <c r="PGJ116" s="276"/>
      <c r="PGK116" s="276"/>
      <c r="PGL116" s="276"/>
      <c r="PGM116" s="276"/>
      <c r="PGN116" s="276"/>
      <c r="PGO116" s="276"/>
      <c r="PGP116" s="276"/>
      <c r="PGQ116" s="276"/>
      <c r="PGR116" s="276"/>
      <c r="PGS116" s="276"/>
      <c r="PGT116" s="276"/>
      <c r="PGU116" s="276"/>
      <c r="PGV116" s="276"/>
      <c r="PGW116" s="276"/>
      <c r="PGX116" s="276"/>
      <c r="PGY116" s="276"/>
      <c r="PGZ116" s="276"/>
      <c r="PHA116" s="276"/>
      <c r="PHB116" s="276"/>
      <c r="PHC116" s="276"/>
      <c r="PHD116" s="276"/>
      <c r="PHE116" s="276"/>
      <c r="PHF116" s="276"/>
      <c r="PHG116" s="276"/>
      <c r="PHH116" s="276"/>
      <c r="PHI116" s="276"/>
      <c r="PHJ116" s="276"/>
      <c r="PHK116" s="276"/>
      <c r="PHL116" s="276"/>
      <c r="PHM116" s="276"/>
      <c r="PHN116" s="276"/>
      <c r="PHO116" s="276"/>
      <c r="PHP116" s="276"/>
      <c r="PHQ116" s="276"/>
      <c r="PHR116" s="276"/>
      <c r="PHS116" s="276"/>
      <c r="PHT116" s="276"/>
      <c r="PHU116" s="276"/>
      <c r="PHV116" s="276"/>
      <c r="PHW116" s="276"/>
      <c r="PHX116" s="276"/>
      <c r="PHY116" s="276"/>
      <c r="PHZ116" s="276"/>
      <c r="PIA116" s="276"/>
      <c r="PIB116" s="276"/>
      <c r="PIC116" s="276"/>
      <c r="PID116" s="276"/>
      <c r="PIE116" s="276"/>
      <c r="PIF116" s="276"/>
      <c r="PIG116" s="276"/>
      <c r="PIH116" s="276"/>
      <c r="PII116" s="276"/>
      <c r="PIJ116" s="276"/>
      <c r="PIK116" s="276"/>
      <c r="PIL116" s="276"/>
      <c r="PIM116" s="276"/>
      <c r="PIN116" s="276"/>
      <c r="PIO116" s="276"/>
      <c r="PIP116" s="276"/>
      <c r="PIQ116" s="276"/>
      <c r="PIR116" s="276"/>
      <c r="PIS116" s="276"/>
      <c r="PIT116" s="276"/>
      <c r="PIU116" s="276"/>
      <c r="PIV116" s="276"/>
      <c r="PIW116" s="276"/>
      <c r="PIX116" s="276"/>
      <c r="PIY116" s="276"/>
      <c r="PIZ116" s="276"/>
      <c r="PJA116" s="276"/>
      <c r="PJB116" s="276"/>
      <c r="PJC116" s="276"/>
      <c r="PJD116" s="276"/>
      <c r="PJE116" s="276"/>
      <c r="PJF116" s="276"/>
      <c r="PJG116" s="276"/>
      <c r="PJH116" s="276"/>
      <c r="PJI116" s="276"/>
      <c r="PJJ116" s="276"/>
      <c r="PJK116" s="276"/>
      <c r="PJL116" s="276"/>
      <c r="PJM116" s="276"/>
      <c r="PJN116" s="276"/>
      <c r="PJO116" s="276"/>
      <c r="PJP116" s="276"/>
      <c r="PJQ116" s="276"/>
      <c r="PJR116" s="276"/>
      <c r="PJS116" s="276"/>
      <c r="PJT116" s="276"/>
      <c r="PJU116" s="276"/>
      <c r="PJV116" s="276"/>
      <c r="PJW116" s="276"/>
      <c r="PJX116" s="276"/>
      <c r="PJY116" s="276"/>
      <c r="PJZ116" s="276"/>
      <c r="PKA116" s="276"/>
      <c r="PKB116" s="276"/>
      <c r="PKC116" s="276"/>
      <c r="PKD116" s="276"/>
      <c r="PKE116" s="276"/>
      <c r="PKF116" s="276"/>
      <c r="PKG116" s="276"/>
      <c r="PKH116" s="276"/>
      <c r="PKI116" s="276"/>
      <c r="PKJ116" s="276"/>
      <c r="PKK116" s="276"/>
      <c r="PKL116" s="276"/>
      <c r="PKM116" s="276"/>
      <c r="PKN116" s="276"/>
      <c r="PKO116" s="276"/>
      <c r="PKP116" s="276"/>
      <c r="PKQ116" s="276"/>
      <c r="PKR116" s="276"/>
      <c r="PKS116" s="276"/>
      <c r="PKT116" s="276"/>
      <c r="PKU116" s="276"/>
      <c r="PKV116" s="276"/>
      <c r="PKW116" s="276"/>
      <c r="PKX116" s="276"/>
      <c r="PKY116" s="276"/>
      <c r="PKZ116" s="276"/>
      <c r="PLA116" s="276"/>
      <c r="PLB116" s="276"/>
      <c r="PLC116" s="276"/>
      <c r="PLD116" s="276"/>
      <c r="PLE116" s="276"/>
      <c r="PLF116" s="276"/>
      <c r="PLG116" s="276"/>
      <c r="PLH116" s="276"/>
      <c r="PLI116" s="276"/>
      <c r="PLJ116" s="276"/>
      <c r="PLK116" s="276"/>
      <c r="PLL116" s="276"/>
      <c r="PLM116" s="276"/>
      <c r="PLN116" s="276"/>
      <c r="PLO116" s="276"/>
      <c r="PLP116" s="276"/>
      <c r="PLQ116" s="276"/>
      <c r="PLR116" s="276"/>
      <c r="PLS116" s="276"/>
      <c r="PLT116" s="276"/>
      <c r="PLU116" s="276"/>
      <c r="PLV116" s="276"/>
      <c r="PLW116" s="276"/>
      <c r="PLX116" s="276"/>
      <c r="PLY116" s="276"/>
      <c r="PLZ116" s="276"/>
      <c r="PMA116" s="276"/>
      <c r="PMB116" s="276"/>
      <c r="PMC116" s="276"/>
      <c r="PMD116" s="276"/>
      <c r="PME116" s="276"/>
      <c r="PMF116" s="276"/>
      <c r="PMG116" s="276"/>
      <c r="PMH116" s="276"/>
      <c r="PMI116" s="276"/>
      <c r="PMJ116" s="276"/>
      <c r="PMK116" s="276"/>
      <c r="PML116" s="276"/>
      <c r="PMM116" s="276"/>
      <c r="PMN116" s="276"/>
      <c r="PMO116" s="276"/>
      <c r="PMP116" s="276"/>
      <c r="PMQ116" s="276"/>
      <c r="PMR116" s="276"/>
      <c r="PMS116" s="276"/>
      <c r="PMT116" s="276"/>
      <c r="PMU116" s="276"/>
      <c r="PMV116" s="276"/>
      <c r="PMW116" s="276"/>
      <c r="PMX116" s="276"/>
      <c r="PMY116" s="276"/>
      <c r="PMZ116" s="276"/>
      <c r="PNA116" s="276"/>
      <c r="PNB116" s="276"/>
      <c r="PNC116" s="276"/>
      <c r="PND116" s="276"/>
      <c r="PNE116" s="276"/>
      <c r="PNF116" s="276"/>
      <c r="PNG116" s="276"/>
      <c r="PNH116" s="276"/>
      <c r="PNI116" s="276"/>
      <c r="PNJ116" s="276"/>
      <c r="PNK116" s="276"/>
      <c r="PNL116" s="276"/>
      <c r="PNM116" s="276"/>
      <c r="PNN116" s="276"/>
      <c r="PNO116" s="276"/>
      <c r="PNP116" s="276"/>
      <c r="PNQ116" s="276"/>
      <c r="PNR116" s="276"/>
      <c r="PNS116" s="276"/>
      <c r="PNT116" s="276"/>
      <c r="PNU116" s="276"/>
      <c r="PNV116" s="276"/>
      <c r="PNW116" s="276"/>
      <c r="PNX116" s="276"/>
      <c r="PNY116" s="276"/>
      <c r="PNZ116" s="276"/>
      <c r="POA116" s="276"/>
      <c r="POB116" s="276"/>
      <c r="POC116" s="276"/>
      <c r="POD116" s="276"/>
      <c r="POE116" s="276"/>
      <c r="POF116" s="276"/>
      <c r="POG116" s="276"/>
      <c r="POH116" s="276"/>
      <c r="POI116" s="276"/>
      <c r="POJ116" s="276"/>
      <c r="POK116" s="276"/>
      <c r="POL116" s="276"/>
      <c r="POM116" s="276"/>
      <c r="PON116" s="276"/>
      <c r="POO116" s="276"/>
      <c r="POP116" s="276"/>
      <c r="POQ116" s="276"/>
      <c r="POR116" s="276"/>
      <c r="POS116" s="276"/>
      <c r="POT116" s="276"/>
      <c r="POU116" s="276"/>
      <c r="POV116" s="276"/>
      <c r="POW116" s="276"/>
      <c r="POX116" s="276"/>
      <c r="POY116" s="276"/>
      <c r="POZ116" s="276"/>
      <c r="PPA116" s="276"/>
      <c r="PPB116" s="276"/>
      <c r="PPC116" s="276"/>
      <c r="PPD116" s="276"/>
      <c r="PPE116" s="276"/>
      <c r="PPF116" s="276"/>
      <c r="PPG116" s="276"/>
      <c r="PPH116" s="276"/>
      <c r="PPI116" s="276"/>
      <c r="PPJ116" s="276"/>
      <c r="PPK116" s="276"/>
      <c r="PPL116" s="276"/>
      <c r="PPM116" s="276"/>
      <c r="PPN116" s="276"/>
      <c r="PPO116" s="276"/>
      <c r="PPP116" s="276"/>
      <c r="PPQ116" s="276"/>
      <c r="PPR116" s="276"/>
      <c r="PPS116" s="276"/>
      <c r="PPT116" s="276"/>
      <c r="PPU116" s="276"/>
      <c r="PPV116" s="276"/>
      <c r="PPW116" s="276"/>
      <c r="PPX116" s="276"/>
      <c r="PPY116" s="276"/>
      <c r="PPZ116" s="276"/>
      <c r="PQA116" s="276"/>
      <c r="PQB116" s="276"/>
      <c r="PQC116" s="276"/>
      <c r="PQD116" s="276"/>
      <c r="PQE116" s="276"/>
      <c r="PQF116" s="276"/>
      <c r="PQG116" s="276"/>
      <c r="PQH116" s="276"/>
      <c r="PQI116" s="276"/>
      <c r="PQJ116" s="276"/>
      <c r="PQK116" s="276"/>
      <c r="PQL116" s="276"/>
      <c r="PQM116" s="276"/>
      <c r="PQN116" s="276"/>
      <c r="PQO116" s="276"/>
      <c r="PQP116" s="276"/>
      <c r="PQQ116" s="276"/>
      <c r="PQR116" s="276"/>
      <c r="PQS116" s="276"/>
      <c r="PQT116" s="276"/>
      <c r="PQU116" s="276"/>
      <c r="PQV116" s="276"/>
      <c r="PQW116" s="276"/>
      <c r="PQX116" s="276"/>
      <c r="PQY116" s="276"/>
      <c r="PQZ116" s="276"/>
      <c r="PRA116" s="276"/>
      <c r="PRB116" s="276"/>
      <c r="PRC116" s="276"/>
      <c r="PRD116" s="276"/>
      <c r="PRE116" s="276"/>
      <c r="PRF116" s="276"/>
      <c r="PRG116" s="276"/>
      <c r="PRH116" s="276"/>
      <c r="PRI116" s="276"/>
      <c r="PRJ116" s="276"/>
      <c r="PRK116" s="276"/>
      <c r="PRL116" s="276"/>
      <c r="PRM116" s="276"/>
      <c r="PRN116" s="276"/>
      <c r="PRO116" s="276"/>
      <c r="PRP116" s="276"/>
      <c r="PRQ116" s="276"/>
      <c r="PRR116" s="276"/>
      <c r="PRS116" s="276"/>
      <c r="PRT116" s="276"/>
      <c r="PRU116" s="276"/>
      <c r="PRV116" s="276"/>
      <c r="PRW116" s="276"/>
      <c r="PRX116" s="276"/>
      <c r="PRY116" s="276"/>
      <c r="PRZ116" s="276"/>
      <c r="PSA116" s="276"/>
      <c r="PSB116" s="276"/>
      <c r="PSC116" s="276"/>
      <c r="PSD116" s="276"/>
      <c r="PSE116" s="276"/>
      <c r="PSF116" s="276"/>
      <c r="PSG116" s="276"/>
      <c r="PSH116" s="276"/>
      <c r="PSI116" s="276"/>
      <c r="PSJ116" s="276"/>
      <c r="PSK116" s="276"/>
      <c r="PSL116" s="276"/>
      <c r="PSM116" s="276"/>
      <c r="PSN116" s="276"/>
      <c r="PSO116" s="276"/>
      <c r="PSP116" s="276"/>
      <c r="PSQ116" s="276"/>
      <c r="PSR116" s="276"/>
      <c r="PSS116" s="276"/>
      <c r="PST116" s="276"/>
      <c r="PSU116" s="276"/>
      <c r="PSV116" s="276"/>
      <c r="PSW116" s="276"/>
      <c r="PSX116" s="276"/>
      <c r="PSY116" s="276"/>
      <c r="PSZ116" s="276"/>
      <c r="PTA116" s="276"/>
      <c r="PTB116" s="276"/>
      <c r="PTC116" s="276"/>
      <c r="PTD116" s="276"/>
      <c r="PTE116" s="276"/>
      <c r="PTF116" s="276"/>
      <c r="PTG116" s="276"/>
      <c r="PTH116" s="276"/>
      <c r="PTI116" s="276"/>
      <c r="PTJ116" s="276"/>
      <c r="PTK116" s="276"/>
      <c r="PTL116" s="276"/>
      <c r="PTM116" s="276"/>
      <c r="PTN116" s="276"/>
      <c r="PTO116" s="276"/>
      <c r="PTP116" s="276"/>
      <c r="PTQ116" s="276"/>
      <c r="PTR116" s="276"/>
      <c r="PTS116" s="276"/>
      <c r="PTT116" s="276"/>
      <c r="PTU116" s="276"/>
      <c r="PTV116" s="276"/>
      <c r="PTW116" s="276"/>
      <c r="PTX116" s="276"/>
      <c r="PTY116" s="276"/>
      <c r="PTZ116" s="276"/>
      <c r="PUA116" s="276"/>
      <c r="PUB116" s="276"/>
      <c r="PUC116" s="276"/>
      <c r="PUD116" s="276"/>
      <c r="PUE116" s="276"/>
      <c r="PUF116" s="276"/>
      <c r="PUG116" s="276"/>
      <c r="PUH116" s="276"/>
      <c r="PUI116" s="276"/>
      <c r="PUJ116" s="276"/>
      <c r="PUK116" s="276"/>
      <c r="PUL116" s="276"/>
      <c r="PUM116" s="276"/>
      <c r="PUN116" s="276"/>
      <c r="PUO116" s="276"/>
      <c r="PUP116" s="276"/>
      <c r="PUQ116" s="276"/>
      <c r="PUR116" s="276"/>
      <c r="PUS116" s="276"/>
      <c r="PUT116" s="276"/>
      <c r="PUU116" s="276"/>
      <c r="PUV116" s="276"/>
      <c r="PUW116" s="276"/>
      <c r="PUX116" s="276"/>
      <c r="PUY116" s="276"/>
      <c r="PUZ116" s="276"/>
      <c r="PVA116" s="276"/>
      <c r="PVB116" s="276"/>
      <c r="PVC116" s="276"/>
      <c r="PVD116" s="276"/>
      <c r="PVE116" s="276"/>
      <c r="PVF116" s="276"/>
      <c r="PVG116" s="276"/>
      <c r="PVH116" s="276"/>
      <c r="PVI116" s="276"/>
      <c r="PVJ116" s="276"/>
      <c r="PVK116" s="276"/>
      <c r="PVL116" s="276"/>
      <c r="PVM116" s="276"/>
      <c r="PVN116" s="276"/>
      <c r="PVO116" s="276"/>
      <c r="PVP116" s="276"/>
      <c r="PVQ116" s="276"/>
      <c r="PVR116" s="276"/>
      <c r="PVS116" s="276"/>
      <c r="PVT116" s="276"/>
      <c r="PVU116" s="276"/>
      <c r="PVV116" s="276"/>
      <c r="PVW116" s="276"/>
      <c r="PVX116" s="276"/>
      <c r="PVY116" s="276"/>
      <c r="PVZ116" s="276"/>
      <c r="PWA116" s="276"/>
      <c r="PWB116" s="276"/>
      <c r="PWC116" s="276"/>
      <c r="PWD116" s="276"/>
      <c r="PWE116" s="276"/>
      <c r="PWF116" s="276"/>
      <c r="PWG116" s="276"/>
      <c r="PWH116" s="276"/>
      <c r="PWI116" s="276"/>
      <c r="PWJ116" s="276"/>
      <c r="PWK116" s="276"/>
      <c r="PWL116" s="276"/>
      <c r="PWM116" s="276"/>
      <c r="PWN116" s="276"/>
      <c r="PWO116" s="276"/>
      <c r="PWP116" s="276"/>
      <c r="PWQ116" s="276"/>
      <c r="PWR116" s="276"/>
      <c r="PWS116" s="276"/>
      <c r="PWT116" s="276"/>
      <c r="PWU116" s="276"/>
      <c r="PWV116" s="276"/>
      <c r="PWW116" s="276"/>
      <c r="PWX116" s="276"/>
      <c r="PWY116" s="276"/>
      <c r="PWZ116" s="276"/>
      <c r="PXA116" s="276"/>
      <c r="PXB116" s="276"/>
      <c r="PXC116" s="276"/>
      <c r="PXD116" s="276"/>
      <c r="PXE116" s="276"/>
      <c r="PXF116" s="276"/>
      <c r="PXG116" s="276"/>
      <c r="PXH116" s="276"/>
      <c r="PXI116" s="276"/>
      <c r="PXJ116" s="276"/>
      <c r="PXK116" s="276"/>
      <c r="PXL116" s="276"/>
      <c r="PXM116" s="276"/>
      <c r="PXN116" s="276"/>
      <c r="PXO116" s="276"/>
      <c r="PXP116" s="276"/>
      <c r="PXQ116" s="276"/>
      <c r="PXR116" s="276"/>
      <c r="PXS116" s="276"/>
      <c r="PXT116" s="276"/>
      <c r="PXU116" s="276"/>
      <c r="PXV116" s="276"/>
      <c r="PXW116" s="276"/>
      <c r="PXX116" s="276"/>
      <c r="PXY116" s="276"/>
      <c r="PXZ116" s="276"/>
      <c r="PYA116" s="276"/>
      <c r="PYB116" s="276"/>
      <c r="PYC116" s="276"/>
      <c r="PYD116" s="276"/>
      <c r="PYE116" s="276"/>
      <c r="PYF116" s="276"/>
      <c r="PYG116" s="276"/>
      <c r="PYH116" s="276"/>
      <c r="PYI116" s="276"/>
      <c r="PYJ116" s="276"/>
      <c r="PYK116" s="276"/>
      <c r="PYL116" s="276"/>
      <c r="PYM116" s="276"/>
      <c r="PYN116" s="276"/>
      <c r="PYO116" s="276"/>
      <c r="PYP116" s="276"/>
      <c r="PYQ116" s="276"/>
      <c r="PYR116" s="276"/>
      <c r="PYS116" s="276"/>
      <c r="PYT116" s="276"/>
      <c r="PYU116" s="276"/>
      <c r="PYV116" s="276"/>
      <c r="PYW116" s="276"/>
      <c r="PYX116" s="276"/>
      <c r="PYY116" s="276"/>
      <c r="PYZ116" s="276"/>
      <c r="PZA116" s="276"/>
      <c r="PZB116" s="276"/>
      <c r="PZC116" s="276"/>
      <c r="PZD116" s="276"/>
      <c r="PZE116" s="276"/>
      <c r="PZF116" s="276"/>
      <c r="PZG116" s="276"/>
      <c r="PZH116" s="276"/>
      <c r="PZI116" s="276"/>
      <c r="PZJ116" s="276"/>
      <c r="PZK116" s="276"/>
      <c r="PZL116" s="276"/>
      <c r="PZM116" s="276"/>
      <c r="PZN116" s="276"/>
      <c r="PZO116" s="276"/>
      <c r="PZP116" s="276"/>
      <c r="PZQ116" s="276"/>
      <c r="PZR116" s="276"/>
      <c r="PZS116" s="276"/>
      <c r="PZT116" s="276"/>
      <c r="PZU116" s="276"/>
      <c r="PZV116" s="276"/>
      <c r="PZW116" s="276"/>
      <c r="PZX116" s="276"/>
      <c r="PZY116" s="276"/>
      <c r="PZZ116" s="276"/>
      <c r="QAA116" s="276"/>
      <c r="QAB116" s="276"/>
      <c r="QAC116" s="276"/>
      <c r="QAD116" s="276"/>
      <c r="QAE116" s="276"/>
      <c r="QAF116" s="276"/>
      <c r="QAG116" s="276"/>
      <c r="QAH116" s="276"/>
      <c r="QAI116" s="276"/>
      <c r="QAJ116" s="276"/>
      <c r="QAK116" s="276"/>
      <c r="QAL116" s="276"/>
      <c r="QAM116" s="276"/>
      <c r="QAN116" s="276"/>
      <c r="QAO116" s="276"/>
      <c r="QAP116" s="276"/>
      <c r="QAQ116" s="276"/>
      <c r="QAR116" s="276"/>
      <c r="QAS116" s="276"/>
      <c r="QAT116" s="276"/>
      <c r="QAU116" s="276"/>
      <c r="QAV116" s="276"/>
      <c r="QAW116" s="276"/>
      <c r="QAX116" s="276"/>
      <c r="QAY116" s="276"/>
      <c r="QAZ116" s="276"/>
      <c r="QBA116" s="276"/>
      <c r="QBB116" s="276"/>
      <c r="QBC116" s="276"/>
      <c r="QBD116" s="276"/>
      <c r="QBE116" s="276"/>
      <c r="QBF116" s="276"/>
      <c r="QBG116" s="276"/>
      <c r="QBH116" s="276"/>
      <c r="QBI116" s="276"/>
      <c r="QBJ116" s="276"/>
      <c r="QBK116" s="276"/>
      <c r="QBL116" s="276"/>
      <c r="QBM116" s="276"/>
      <c r="QBN116" s="276"/>
      <c r="QBO116" s="276"/>
      <c r="QBP116" s="276"/>
      <c r="QBQ116" s="276"/>
      <c r="QBR116" s="276"/>
      <c r="QBS116" s="276"/>
      <c r="QBT116" s="276"/>
      <c r="QBU116" s="276"/>
      <c r="QBV116" s="276"/>
      <c r="QBW116" s="276"/>
      <c r="QBX116" s="276"/>
      <c r="QBY116" s="276"/>
      <c r="QBZ116" s="276"/>
      <c r="QCA116" s="276"/>
      <c r="QCB116" s="276"/>
      <c r="QCC116" s="276"/>
      <c r="QCD116" s="276"/>
      <c r="QCE116" s="276"/>
      <c r="QCF116" s="276"/>
      <c r="QCG116" s="276"/>
      <c r="QCH116" s="276"/>
      <c r="QCI116" s="276"/>
      <c r="QCJ116" s="276"/>
      <c r="QCK116" s="276"/>
      <c r="QCL116" s="276"/>
      <c r="QCM116" s="276"/>
      <c r="QCN116" s="276"/>
      <c r="QCO116" s="276"/>
      <c r="QCP116" s="276"/>
      <c r="QCQ116" s="276"/>
      <c r="QCR116" s="276"/>
      <c r="QCS116" s="276"/>
      <c r="QCT116" s="276"/>
      <c r="QCU116" s="276"/>
      <c r="QCV116" s="276"/>
      <c r="QCW116" s="276"/>
      <c r="QCX116" s="276"/>
      <c r="QCY116" s="276"/>
      <c r="QCZ116" s="276"/>
      <c r="QDA116" s="276"/>
      <c r="QDB116" s="276"/>
      <c r="QDC116" s="276"/>
      <c r="QDD116" s="276"/>
      <c r="QDE116" s="276"/>
      <c r="QDF116" s="276"/>
      <c r="QDG116" s="276"/>
      <c r="QDH116" s="276"/>
      <c r="QDI116" s="276"/>
      <c r="QDJ116" s="276"/>
      <c r="QDK116" s="276"/>
      <c r="QDL116" s="276"/>
      <c r="QDM116" s="276"/>
      <c r="QDN116" s="276"/>
      <c r="QDO116" s="276"/>
      <c r="QDP116" s="276"/>
      <c r="QDQ116" s="276"/>
      <c r="QDR116" s="276"/>
      <c r="QDS116" s="276"/>
      <c r="QDT116" s="276"/>
      <c r="QDU116" s="276"/>
      <c r="QDV116" s="276"/>
      <c r="QDW116" s="276"/>
      <c r="QDX116" s="276"/>
      <c r="QDY116" s="276"/>
      <c r="QDZ116" s="276"/>
      <c r="QEA116" s="276"/>
      <c r="QEB116" s="276"/>
      <c r="QEC116" s="276"/>
      <c r="QED116" s="276"/>
      <c r="QEE116" s="276"/>
      <c r="QEF116" s="276"/>
      <c r="QEG116" s="276"/>
      <c r="QEH116" s="276"/>
      <c r="QEI116" s="276"/>
      <c r="QEJ116" s="276"/>
      <c r="QEK116" s="276"/>
      <c r="QEL116" s="276"/>
      <c r="QEM116" s="276"/>
      <c r="QEN116" s="276"/>
      <c r="QEO116" s="276"/>
      <c r="QEP116" s="276"/>
      <c r="QEQ116" s="276"/>
      <c r="QER116" s="276"/>
      <c r="QES116" s="276"/>
      <c r="QET116" s="276"/>
      <c r="QEU116" s="276"/>
      <c r="QEV116" s="276"/>
      <c r="QEW116" s="276"/>
      <c r="QEX116" s="276"/>
      <c r="QEY116" s="276"/>
      <c r="QEZ116" s="276"/>
      <c r="QFA116" s="276"/>
      <c r="QFB116" s="276"/>
      <c r="QFC116" s="276"/>
      <c r="QFD116" s="276"/>
      <c r="QFE116" s="276"/>
      <c r="QFF116" s="276"/>
      <c r="QFG116" s="276"/>
      <c r="QFH116" s="276"/>
      <c r="QFI116" s="276"/>
      <c r="QFJ116" s="276"/>
      <c r="QFK116" s="276"/>
      <c r="QFL116" s="276"/>
      <c r="QFM116" s="276"/>
      <c r="QFN116" s="276"/>
      <c r="QFO116" s="276"/>
      <c r="QFP116" s="276"/>
      <c r="QFQ116" s="276"/>
      <c r="QFR116" s="276"/>
      <c r="QFS116" s="276"/>
      <c r="QFT116" s="276"/>
      <c r="QFU116" s="276"/>
      <c r="QFV116" s="276"/>
      <c r="QFW116" s="276"/>
      <c r="QFX116" s="276"/>
      <c r="QFY116" s="276"/>
      <c r="QFZ116" s="276"/>
      <c r="QGA116" s="276"/>
      <c r="QGB116" s="276"/>
      <c r="QGC116" s="276"/>
      <c r="QGD116" s="276"/>
      <c r="QGE116" s="276"/>
      <c r="QGF116" s="276"/>
      <c r="QGG116" s="276"/>
      <c r="QGH116" s="276"/>
      <c r="QGI116" s="276"/>
      <c r="QGJ116" s="276"/>
      <c r="QGK116" s="276"/>
      <c r="QGL116" s="276"/>
      <c r="QGM116" s="276"/>
      <c r="QGN116" s="276"/>
      <c r="QGO116" s="276"/>
      <c r="QGP116" s="276"/>
      <c r="QGQ116" s="276"/>
      <c r="QGR116" s="276"/>
      <c r="QGS116" s="276"/>
      <c r="QGT116" s="276"/>
      <c r="QGU116" s="276"/>
      <c r="QGV116" s="276"/>
      <c r="QGW116" s="276"/>
      <c r="QGX116" s="276"/>
      <c r="QGY116" s="276"/>
      <c r="QGZ116" s="276"/>
      <c r="QHA116" s="276"/>
      <c r="QHB116" s="276"/>
      <c r="QHC116" s="276"/>
      <c r="QHD116" s="276"/>
      <c r="QHE116" s="276"/>
      <c r="QHF116" s="276"/>
      <c r="QHG116" s="276"/>
      <c r="QHH116" s="276"/>
      <c r="QHI116" s="276"/>
      <c r="QHJ116" s="276"/>
      <c r="QHK116" s="276"/>
      <c r="QHL116" s="276"/>
      <c r="QHM116" s="276"/>
      <c r="QHN116" s="276"/>
      <c r="QHO116" s="276"/>
      <c r="QHP116" s="276"/>
      <c r="QHQ116" s="276"/>
      <c r="QHR116" s="276"/>
      <c r="QHS116" s="276"/>
      <c r="QHT116" s="276"/>
      <c r="QHU116" s="276"/>
      <c r="QHV116" s="276"/>
      <c r="QHW116" s="276"/>
      <c r="QHX116" s="276"/>
      <c r="QHY116" s="276"/>
      <c r="QHZ116" s="276"/>
      <c r="QIA116" s="276"/>
      <c r="QIB116" s="276"/>
      <c r="QIC116" s="276"/>
      <c r="QID116" s="276"/>
      <c r="QIE116" s="276"/>
      <c r="QIF116" s="276"/>
      <c r="QIG116" s="276"/>
      <c r="QIH116" s="276"/>
      <c r="QII116" s="276"/>
      <c r="QIJ116" s="276"/>
      <c r="QIK116" s="276"/>
      <c r="QIL116" s="276"/>
      <c r="QIM116" s="276"/>
      <c r="QIN116" s="276"/>
      <c r="QIO116" s="276"/>
      <c r="QIP116" s="276"/>
      <c r="QIQ116" s="276"/>
      <c r="QIR116" s="276"/>
      <c r="QIS116" s="276"/>
      <c r="QIT116" s="276"/>
      <c r="QIU116" s="276"/>
      <c r="QIV116" s="276"/>
      <c r="QIW116" s="276"/>
      <c r="QIX116" s="276"/>
      <c r="QIY116" s="276"/>
      <c r="QIZ116" s="276"/>
      <c r="QJA116" s="276"/>
      <c r="QJB116" s="276"/>
      <c r="QJC116" s="276"/>
      <c r="QJD116" s="276"/>
      <c r="QJE116" s="276"/>
      <c r="QJF116" s="276"/>
      <c r="QJG116" s="276"/>
      <c r="QJH116" s="276"/>
      <c r="QJI116" s="276"/>
      <c r="QJJ116" s="276"/>
      <c r="QJK116" s="276"/>
      <c r="QJL116" s="276"/>
      <c r="QJM116" s="276"/>
      <c r="QJN116" s="276"/>
      <c r="QJO116" s="276"/>
      <c r="QJP116" s="276"/>
      <c r="QJQ116" s="276"/>
      <c r="QJR116" s="276"/>
      <c r="QJS116" s="276"/>
      <c r="QJT116" s="276"/>
      <c r="QJU116" s="276"/>
      <c r="QJV116" s="276"/>
      <c r="QJW116" s="276"/>
      <c r="QJX116" s="276"/>
      <c r="QJY116" s="276"/>
      <c r="QJZ116" s="276"/>
      <c r="QKA116" s="276"/>
      <c r="QKB116" s="276"/>
      <c r="QKC116" s="276"/>
      <c r="QKD116" s="276"/>
      <c r="QKE116" s="276"/>
      <c r="QKF116" s="276"/>
      <c r="QKG116" s="276"/>
      <c r="QKH116" s="276"/>
      <c r="QKI116" s="276"/>
      <c r="QKJ116" s="276"/>
      <c r="QKK116" s="276"/>
      <c r="QKL116" s="276"/>
      <c r="QKM116" s="276"/>
      <c r="QKN116" s="276"/>
      <c r="QKO116" s="276"/>
      <c r="QKP116" s="276"/>
      <c r="QKQ116" s="276"/>
      <c r="QKR116" s="276"/>
      <c r="QKS116" s="276"/>
      <c r="QKT116" s="276"/>
      <c r="QKU116" s="276"/>
      <c r="QKV116" s="276"/>
      <c r="QKW116" s="276"/>
      <c r="QKX116" s="276"/>
      <c r="QKY116" s="276"/>
      <c r="QKZ116" s="276"/>
      <c r="QLA116" s="276"/>
      <c r="QLB116" s="276"/>
      <c r="QLC116" s="276"/>
      <c r="QLD116" s="276"/>
      <c r="QLE116" s="276"/>
      <c r="QLF116" s="276"/>
      <c r="QLG116" s="276"/>
      <c r="QLH116" s="276"/>
      <c r="QLI116" s="276"/>
      <c r="QLJ116" s="276"/>
      <c r="QLK116" s="276"/>
      <c r="QLL116" s="276"/>
      <c r="QLM116" s="276"/>
      <c r="QLN116" s="276"/>
      <c r="QLO116" s="276"/>
      <c r="QLP116" s="276"/>
      <c r="QLQ116" s="276"/>
      <c r="QLR116" s="276"/>
      <c r="QLS116" s="276"/>
      <c r="QLT116" s="276"/>
      <c r="QLU116" s="276"/>
      <c r="QLV116" s="276"/>
      <c r="QLW116" s="276"/>
      <c r="QLX116" s="276"/>
      <c r="QLY116" s="276"/>
      <c r="QLZ116" s="276"/>
      <c r="QMA116" s="276"/>
      <c r="QMB116" s="276"/>
      <c r="QMC116" s="276"/>
      <c r="QMD116" s="276"/>
      <c r="QME116" s="276"/>
      <c r="QMF116" s="276"/>
      <c r="QMG116" s="276"/>
      <c r="QMH116" s="276"/>
      <c r="QMI116" s="276"/>
      <c r="QMJ116" s="276"/>
      <c r="QMK116" s="276"/>
      <c r="QML116" s="276"/>
      <c r="QMM116" s="276"/>
      <c r="QMN116" s="276"/>
      <c r="QMO116" s="276"/>
      <c r="QMP116" s="276"/>
      <c r="QMQ116" s="276"/>
      <c r="QMR116" s="276"/>
      <c r="QMS116" s="276"/>
      <c r="QMT116" s="276"/>
      <c r="QMU116" s="276"/>
      <c r="QMV116" s="276"/>
      <c r="QMW116" s="276"/>
      <c r="QMX116" s="276"/>
      <c r="QMY116" s="276"/>
      <c r="QMZ116" s="276"/>
      <c r="QNA116" s="276"/>
      <c r="QNB116" s="276"/>
      <c r="QNC116" s="276"/>
      <c r="QND116" s="276"/>
      <c r="QNE116" s="276"/>
      <c r="QNF116" s="276"/>
      <c r="QNG116" s="276"/>
      <c r="QNH116" s="276"/>
      <c r="QNI116" s="276"/>
      <c r="QNJ116" s="276"/>
      <c r="QNK116" s="276"/>
      <c r="QNL116" s="276"/>
      <c r="QNM116" s="276"/>
      <c r="QNN116" s="276"/>
      <c r="QNO116" s="276"/>
      <c r="QNP116" s="276"/>
      <c r="QNQ116" s="276"/>
      <c r="QNR116" s="276"/>
      <c r="QNS116" s="276"/>
      <c r="QNT116" s="276"/>
      <c r="QNU116" s="276"/>
      <c r="QNV116" s="276"/>
      <c r="QNW116" s="276"/>
      <c r="QNX116" s="276"/>
      <c r="QNY116" s="276"/>
      <c r="QNZ116" s="276"/>
      <c r="QOA116" s="276"/>
      <c r="QOB116" s="276"/>
      <c r="QOC116" s="276"/>
      <c r="QOD116" s="276"/>
      <c r="QOE116" s="276"/>
      <c r="QOF116" s="276"/>
      <c r="QOG116" s="276"/>
      <c r="QOH116" s="276"/>
      <c r="QOI116" s="276"/>
      <c r="QOJ116" s="276"/>
      <c r="QOK116" s="276"/>
      <c r="QOL116" s="276"/>
      <c r="QOM116" s="276"/>
      <c r="QON116" s="276"/>
      <c r="QOO116" s="276"/>
      <c r="QOP116" s="276"/>
      <c r="QOQ116" s="276"/>
      <c r="QOR116" s="276"/>
      <c r="QOS116" s="276"/>
      <c r="QOT116" s="276"/>
      <c r="QOU116" s="276"/>
      <c r="QOV116" s="276"/>
      <c r="QOW116" s="276"/>
      <c r="QOX116" s="276"/>
      <c r="QOY116" s="276"/>
      <c r="QOZ116" s="276"/>
      <c r="QPA116" s="276"/>
      <c r="QPB116" s="276"/>
      <c r="QPC116" s="276"/>
      <c r="QPD116" s="276"/>
      <c r="QPE116" s="276"/>
      <c r="QPF116" s="276"/>
      <c r="QPG116" s="276"/>
      <c r="QPH116" s="276"/>
      <c r="QPI116" s="276"/>
      <c r="QPJ116" s="276"/>
      <c r="QPK116" s="276"/>
      <c r="QPL116" s="276"/>
      <c r="QPM116" s="276"/>
      <c r="QPN116" s="276"/>
      <c r="QPO116" s="276"/>
      <c r="QPP116" s="276"/>
      <c r="QPQ116" s="276"/>
      <c r="QPR116" s="276"/>
      <c r="QPS116" s="276"/>
      <c r="QPT116" s="276"/>
      <c r="QPU116" s="276"/>
      <c r="QPV116" s="276"/>
      <c r="QPW116" s="276"/>
      <c r="QPX116" s="276"/>
      <c r="QPY116" s="276"/>
      <c r="QPZ116" s="276"/>
      <c r="QQA116" s="276"/>
      <c r="QQB116" s="276"/>
      <c r="QQC116" s="276"/>
      <c r="QQD116" s="276"/>
      <c r="QQE116" s="276"/>
      <c r="QQF116" s="276"/>
      <c r="QQG116" s="276"/>
      <c r="QQH116" s="276"/>
      <c r="QQI116" s="276"/>
      <c r="QQJ116" s="276"/>
      <c r="QQK116" s="276"/>
      <c r="QQL116" s="276"/>
      <c r="QQM116" s="276"/>
      <c r="QQN116" s="276"/>
      <c r="QQO116" s="276"/>
      <c r="QQP116" s="276"/>
      <c r="QQQ116" s="276"/>
      <c r="QQR116" s="276"/>
      <c r="QQS116" s="276"/>
      <c r="QQT116" s="276"/>
      <c r="QQU116" s="276"/>
      <c r="QQV116" s="276"/>
      <c r="QQW116" s="276"/>
      <c r="QQX116" s="276"/>
      <c r="QQY116" s="276"/>
      <c r="QQZ116" s="276"/>
      <c r="QRA116" s="276"/>
      <c r="QRB116" s="276"/>
      <c r="QRC116" s="276"/>
      <c r="QRD116" s="276"/>
      <c r="QRE116" s="276"/>
      <c r="QRF116" s="276"/>
      <c r="QRG116" s="276"/>
      <c r="QRH116" s="276"/>
      <c r="QRI116" s="276"/>
      <c r="QRJ116" s="276"/>
      <c r="QRK116" s="276"/>
      <c r="QRL116" s="276"/>
      <c r="QRM116" s="276"/>
      <c r="QRN116" s="276"/>
      <c r="QRO116" s="276"/>
      <c r="QRP116" s="276"/>
      <c r="QRQ116" s="276"/>
      <c r="QRR116" s="276"/>
      <c r="QRS116" s="276"/>
      <c r="QRT116" s="276"/>
      <c r="QRU116" s="276"/>
      <c r="QRV116" s="276"/>
      <c r="QRW116" s="276"/>
      <c r="QRX116" s="276"/>
      <c r="QRY116" s="276"/>
      <c r="QRZ116" s="276"/>
      <c r="QSA116" s="276"/>
      <c r="QSB116" s="276"/>
      <c r="QSC116" s="276"/>
      <c r="QSD116" s="276"/>
      <c r="QSE116" s="276"/>
      <c r="QSF116" s="276"/>
      <c r="QSG116" s="276"/>
      <c r="QSH116" s="276"/>
      <c r="QSI116" s="276"/>
      <c r="QSJ116" s="276"/>
      <c r="QSK116" s="276"/>
      <c r="QSL116" s="276"/>
      <c r="QSM116" s="276"/>
      <c r="QSN116" s="276"/>
      <c r="QSO116" s="276"/>
      <c r="QSP116" s="276"/>
      <c r="QSQ116" s="276"/>
      <c r="QSR116" s="276"/>
      <c r="QSS116" s="276"/>
      <c r="QST116" s="276"/>
      <c r="QSU116" s="276"/>
      <c r="QSV116" s="276"/>
      <c r="QSW116" s="276"/>
      <c r="QSX116" s="276"/>
      <c r="QSY116" s="276"/>
      <c r="QSZ116" s="276"/>
      <c r="QTA116" s="276"/>
      <c r="QTB116" s="276"/>
      <c r="QTC116" s="276"/>
      <c r="QTD116" s="276"/>
      <c r="QTE116" s="276"/>
      <c r="QTF116" s="276"/>
      <c r="QTG116" s="276"/>
      <c r="QTH116" s="276"/>
      <c r="QTI116" s="276"/>
      <c r="QTJ116" s="276"/>
      <c r="QTK116" s="276"/>
      <c r="QTL116" s="276"/>
      <c r="QTM116" s="276"/>
      <c r="QTN116" s="276"/>
      <c r="QTO116" s="276"/>
      <c r="QTP116" s="276"/>
      <c r="QTQ116" s="276"/>
      <c r="QTR116" s="276"/>
      <c r="QTS116" s="276"/>
      <c r="QTT116" s="276"/>
      <c r="QTU116" s="276"/>
      <c r="QTV116" s="276"/>
      <c r="QTW116" s="276"/>
      <c r="QTX116" s="276"/>
      <c r="QTY116" s="276"/>
      <c r="QTZ116" s="276"/>
      <c r="QUA116" s="276"/>
      <c r="QUB116" s="276"/>
      <c r="QUC116" s="276"/>
      <c r="QUD116" s="276"/>
      <c r="QUE116" s="276"/>
      <c r="QUF116" s="276"/>
      <c r="QUG116" s="276"/>
      <c r="QUH116" s="276"/>
      <c r="QUI116" s="276"/>
      <c r="QUJ116" s="276"/>
      <c r="QUK116" s="276"/>
      <c r="QUL116" s="276"/>
      <c r="QUM116" s="276"/>
      <c r="QUN116" s="276"/>
      <c r="QUO116" s="276"/>
      <c r="QUP116" s="276"/>
      <c r="QUQ116" s="276"/>
      <c r="QUR116" s="276"/>
      <c r="QUS116" s="276"/>
      <c r="QUT116" s="276"/>
      <c r="QUU116" s="276"/>
      <c r="QUV116" s="276"/>
      <c r="QUW116" s="276"/>
      <c r="QUX116" s="276"/>
      <c r="QUY116" s="276"/>
      <c r="QUZ116" s="276"/>
      <c r="QVA116" s="276"/>
      <c r="QVB116" s="276"/>
      <c r="QVC116" s="276"/>
      <c r="QVD116" s="276"/>
      <c r="QVE116" s="276"/>
      <c r="QVF116" s="276"/>
      <c r="QVG116" s="276"/>
      <c r="QVH116" s="276"/>
      <c r="QVI116" s="276"/>
      <c r="QVJ116" s="276"/>
      <c r="QVK116" s="276"/>
      <c r="QVL116" s="276"/>
      <c r="QVM116" s="276"/>
      <c r="QVN116" s="276"/>
      <c r="QVO116" s="276"/>
      <c r="QVP116" s="276"/>
      <c r="QVQ116" s="276"/>
      <c r="QVR116" s="276"/>
      <c r="QVS116" s="276"/>
      <c r="QVT116" s="276"/>
      <c r="QVU116" s="276"/>
      <c r="QVV116" s="276"/>
      <c r="QVW116" s="276"/>
      <c r="QVX116" s="276"/>
      <c r="QVY116" s="276"/>
      <c r="QVZ116" s="276"/>
      <c r="QWA116" s="276"/>
      <c r="QWB116" s="276"/>
      <c r="QWC116" s="276"/>
      <c r="QWD116" s="276"/>
      <c r="QWE116" s="276"/>
      <c r="QWF116" s="276"/>
      <c r="QWG116" s="276"/>
      <c r="QWH116" s="276"/>
      <c r="QWI116" s="276"/>
      <c r="QWJ116" s="276"/>
      <c r="QWK116" s="276"/>
      <c r="QWL116" s="276"/>
      <c r="QWM116" s="276"/>
      <c r="QWN116" s="276"/>
      <c r="QWO116" s="276"/>
      <c r="QWP116" s="276"/>
      <c r="QWQ116" s="276"/>
      <c r="QWR116" s="276"/>
      <c r="QWS116" s="276"/>
      <c r="QWT116" s="276"/>
      <c r="QWU116" s="276"/>
      <c r="QWV116" s="276"/>
      <c r="QWW116" s="276"/>
      <c r="QWX116" s="276"/>
      <c r="QWY116" s="276"/>
      <c r="QWZ116" s="276"/>
      <c r="QXA116" s="276"/>
      <c r="QXB116" s="276"/>
      <c r="QXC116" s="276"/>
      <c r="QXD116" s="276"/>
      <c r="QXE116" s="276"/>
      <c r="QXF116" s="276"/>
      <c r="QXG116" s="276"/>
      <c r="QXH116" s="276"/>
      <c r="QXI116" s="276"/>
      <c r="QXJ116" s="276"/>
      <c r="QXK116" s="276"/>
      <c r="QXL116" s="276"/>
      <c r="QXM116" s="276"/>
      <c r="QXN116" s="276"/>
      <c r="QXO116" s="276"/>
      <c r="QXP116" s="276"/>
      <c r="QXQ116" s="276"/>
      <c r="QXR116" s="276"/>
      <c r="QXS116" s="276"/>
      <c r="QXT116" s="276"/>
      <c r="QXU116" s="276"/>
      <c r="QXV116" s="276"/>
      <c r="QXW116" s="276"/>
      <c r="QXX116" s="276"/>
      <c r="QXY116" s="276"/>
      <c r="QXZ116" s="276"/>
      <c r="QYA116" s="276"/>
      <c r="QYB116" s="276"/>
      <c r="QYC116" s="276"/>
      <c r="QYD116" s="276"/>
      <c r="QYE116" s="276"/>
      <c r="QYF116" s="276"/>
      <c r="QYG116" s="276"/>
      <c r="QYH116" s="276"/>
      <c r="QYI116" s="276"/>
      <c r="QYJ116" s="276"/>
      <c r="QYK116" s="276"/>
      <c r="QYL116" s="276"/>
      <c r="QYM116" s="276"/>
      <c r="QYN116" s="276"/>
      <c r="QYO116" s="276"/>
      <c r="QYP116" s="276"/>
      <c r="QYQ116" s="276"/>
      <c r="QYR116" s="276"/>
      <c r="QYS116" s="276"/>
      <c r="QYT116" s="276"/>
      <c r="QYU116" s="276"/>
      <c r="QYV116" s="276"/>
      <c r="QYW116" s="276"/>
      <c r="QYX116" s="276"/>
      <c r="QYY116" s="276"/>
      <c r="QYZ116" s="276"/>
      <c r="QZA116" s="276"/>
      <c r="QZB116" s="276"/>
      <c r="QZC116" s="276"/>
      <c r="QZD116" s="276"/>
      <c r="QZE116" s="276"/>
      <c r="QZF116" s="276"/>
      <c r="QZG116" s="276"/>
      <c r="QZH116" s="276"/>
      <c r="QZI116" s="276"/>
      <c r="QZJ116" s="276"/>
      <c r="QZK116" s="276"/>
      <c r="QZL116" s="276"/>
      <c r="QZM116" s="276"/>
      <c r="QZN116" s="276"/>
      <c r="QZO116" s="276"/>
      <c r="QZP116" s="276"/>
      <c r="QZQ116" s="276"/>
      <c r="QZR116" s="276"/>
      <c r="QZS116" s="276"/>
      <c r="QZT116" s="276"/>
      <c r="QZU116" s="276"/>
      <c r="QZV116" s="276"/>
      <c r="QZW116" s="276"/>
      <c r="QZX116" s="276"/>
      <c r="QZY116" s="276"/>
      <c r="QZZ116" s="276"/>
      <c r="RAA116" s="276"/>
      <c r="RAB116" s="276"/>
      <c r="RAC116" s="276"/>
      <c r="RAD116" s="276"/>
      <c r="RAE116" s="276"/>
      <c r="RAF116" s="276"/>
      <c r="RAG116" s="276"/>
      <c r="RAH116" s="276"/>
      <c r="RAI116" s="276"/>
      <c r="RAJ116" s="276"/>
      <c r="RAK116" s="276"/>
      <c r="RAL116" s="276"/>
      <c r="RAM116" s="276"/>
      <c r="RAN116" s="276"/>
      <c r="RAO116" s="276"/>
      <c r="RAP116" s="276"/>
      <c r="RAQ116" s="276"/>
      <c r="RAR116" s="276"/>
      <c r="RAS116" s="276"/>
      <c r="RAT116" s="276"/>
      <c r="RAU116" s="276"/>
      <c r="RAV116" s="276"/>
      <c r="RAW116" s="276"/>
      <c r="RAX116" s="276"/>
      <c r="RAY116" s="276"/>
      <c r="RAZ116" s="276"/>
      <c r="RBA116" s="276"/>
      <c r="RBB116" s="276"/>
      <c r="RBC116" s="276"/>
      <c r="RBD116" s="276"/>
      <c r="RBE116" s="276"/>
      <c r="RBF116" s="276"/>
      <c r="RBG116" s="276"/>
      <c r="RBH116" s="276"/>
      <c r="RBI116" s="276"/>
      <c r="RBJ116" s="276"/>
      <c r="RBK116" s="276"/>
      <c r="RBL116" s="276"/>
      <c r="RBM116" s="276"/>
      <c r="RBN116" s="276"/>
      <c r="RBO116" s="276"/>
      <c r="RBP116" s="276"/>
      <c r="RBQ116" s="276"/>
      <c r="RBR116" s="276"/>
      <c r="RBS116" s="276"/>
      <c r="RBT116" s="276"/>
      <c r="RBU116" s="276"/>
      <c r="RBV116" s="276"/>
      <c r="RBW116" s="276"/>
      <c r="RBX116" s="276"/>
      <c r="RBY116" s="276"/>
      <c r="RBZ116" s="276"/>
      <c r="RCA116" s="276"/>
      <c r="RCB116" s="276"/>
      <c r="RCC116" s="276"/>
      <c r="RCD116" s="276"/>
      <c r="RCE116" s="276"/>
      <c r="RCF116" s="276"/>
      <c r="RCG116" s="276"/>
      <c r="RCH116" s="276"/>
      <c r="RCI116" s="276"/>
      <c r="RCJ116" s="276"/>
      <c r="RCK116" s="276"/>
      <c r="RCL116" s="276"/>
      <c r="RCM116" s="276"/>
      <c r="RCN116" s="276"/>
      <c r="RCO116" s="276"/>
      <c r="RCP116" s="276"/>
      <c r="RCQ116" s="276"/>
      <c r="RCR116" s="276"/>
      <c r="RCS116" s="276"/>
      <c r="RCT116" s="276"/>
      <c r="RCU116" s="276"/>
      <c r="RCV116" s="276"/>
      <c r="RCW116" s="276"/>
      <c r="RCX116" s="276"/>
      <c r="RCY116" s="276"/>
      <c r="RCZ116" s="276"/>
      <c r="RDA116" s="276"/>
      <c r="RDB116" s="276"/>
      <c r="RDC116" s="276"/>
      <c r="RDD116" s="276"/>
      <c r="RDE116" s="276"/>
      <c r="RDF116" s="276"/>
      <c r="RDG116" s="276"/>
      <c r="RDH116" s="276"/>
      <c r="RDI116" s="276"/>
      <c r="RDJ116" s="276"/>
      <c r="RDK116" s="276"/>
      <c r="RDL116" s="276"/>
      <c r="RDM116" s="276"/>
      <c r="RDN116" s="276"/>
      <c r="RDO116" s="276"/>
      <c r="RDP116" s="276"/>
      <c r="RDQ116" s="276"/>
      <c r="RDR116" s="276"/>
      <c r="RDS116" s="276"/>
      <c r="RDT116" s="276"/>
      <c r="RDU116" s="276"/>
      <c r="RDV116" s="276"/>
      <c r="RDW116" s="276"/>
      <c r="RDX116" s="276"/>
      <c r="RDY116" s="276"/>
      <c r="RDZ116" s="276"/>
      <c r="REA116" s="276"/>
      <c r="REB116" s="276"/>
      <c r="REC116" s="276"/>
      <c r="RED116" s="276"/>
      <c r="REE116" s="276"/>
      <c r="REF116" s="276"/>
      <c r="REG116" s="276"/>
      <c r="REH116" s="276"/>
      <c r="REI116" s="276"/>
      <c r="REJ116" s="276"/>
      <c r="REK116" s="276"/>
      <c r="REL116" s="276"/>
      <c r="REM116" s="276"/>
      <c r="REN116" s="276"/>
      <c r="REO116" s="276"/>
      <c r="REP116" s="276"/>
      <c r="REQ116" s="276"/>
      <c r="RER116" s="276"/>
      <c r="RES116" s="276"/>
      <c r="RET116" s="276"/>
      <c r="REU116" s="276"/>
      <c r="REV116" s="276"/>
      <c r="REW116" s="276"/>
      <c r="REX116" s="276"/>
      <c r="REY116" s="276"/>
      <c r="REZ116" s="276"/>
      <c r="RFA116" s="276"/>
      <c r="RFB116" s="276"/>
      <c r="RFC116" s="276"/>
      <c r="RFD116" s="276"/>
      <c r="RFE116" s="276"/>
      <c r="RFF116" s="276"/>
      <c r="RFG116" s="276"/>
      <c r="RFH116" s="276"/>
      <c r="RFI116" s="276"/>
      <c r="RFJ116" s="276"/>
      <c r="RFK116" s="276"/>
      <c r="RFL116" s="276"/>
      <c r="RFM116" s="276"/>
      <c r="RFN116" s="276"/>
      <c r="RFO116" s="276"/>
      <c r="RFP116" s="276"/>
      <c r="RFQ116" s="276"/>
      <c r="RFR116" s="276"/>
      <c r="RFS116" s="276"/>
      <c r="RFT116" s="276"/>
      <c r="RFU116" s="276"/>
      <c r="RFV116" s="276"/>
      <c r="RFW116" s="276"/>
      <c r="RFX116" s="276"/>
      <c r="RFY116" s="276"/>
      <c r="RFZ116" s="276"/>
      <c r="RGA116" s="276"/>
      <c r="RGB116" s="276"/>
      <c r="RGC116" s="276"/>
      <c r="RGD116" s="276"/>
      <c r="RGE116" s="276"/>
      <c r="RGF116" s="276"/>
      <c r="RGG116" s="276"/>
      <c r="RGH116" s="276"/>
      <c r="RGI116" s="276"/>
      <c r="RGJ116" s="276"/>
      <c r="RGK116" s="276"/>
      <c r="RGL116" s="276"/>
      <c r="RGM116" s="276"/>
      <c r="RGN116" s="276"/>
      <c r="RGO116" s="276"/>
      <c r="RGP116" s="276"/>
      <c r="RGQ116" s="276"/>
      <c r="RGR116" s="276"/>
      <c r="RGS116" s="276"/>
      <c r="RGT116" s="276"/>
      <c r="RGU116" s="276"/>
      <c r="RGV116" s="276"/>
      <c r="RGW116" s="276"/>
      <c r="RGX116" s="276"/>
      <c r="RGY116" s="276"/>
      <c r="RGZ116" s="276"/>
      <c r="RHA116" s="276"/>
      <c r="RHB116" s="276"/>
      <c r="RHC116" s="276"/>
      <c r="RHD116" s="276"/>
      <c r="RHE116" s="276"/>
      <c r="RHF116" s="276"/>
      <c r="RHG116" s="276"/>
      <c r="RHH116" s="276"/>
      <c r="RHI116" s="276"/>
      <c r="RHJ116" s="276"/>
      <c r="RHK116" s="276"/>
      <c r="RHL116" s="276"/>
      <c r="RHM116" s="276"/>
      <c r="RHN116" s="276"/>
      <c r="RHO116" s="276"/>
      <c r="RHP116" s="276"/>
      <c r="RHQ116" s="276"/>
      <c r="RHR116" s="276"/>
      <c r="RHS116" s="276"/>
      <c r="RHT116" s="276"/>
      <c r="RHU116" s="276"/>
      <c r="RHV116" s="276"/>
      <c r="RHW116" s="276"/>
      <c r="RHX116" s="276"/>
      <c r="RHY116" s="276"/>
      <c r="RHZ116" s="276"/>
      <c r="RIA116" s="276"/>
      <c r="RIB116" s="276"/>
      <c r="RIC116" s="276"/>
      <c r="RID116" s="276"/>
      <c r="RIE116" s="276"/>
      <c r="RIF116" s="276"/>
      <c r="RIG116" s="276"/>
      <c r="RIH116" s="276"/>
      <c r="RII116" s="276"/>
      <c r="RIJ116" s="276"/>
      <c r="RIK116" s="276"/>
      <c r="RIL116" s="276"/>
      <c r="RIM116" s="276"/>
      <c r="RIN116" s="276"/>
      <c r="RIO116" s="276"/>
      <c r="RIP116" s="276"/>
      <c r="RIQ116" s="276"/>
      <c r="RIR116" s="276"/>
      <c r="RIS116" s="276"/>
      <c r="RIT116" s="276"/>
      <c r="RIU116" s="276"/>
      <c r="RIV116" s="276"/>
      <c r="RIW116" s="276"/>
      <c r="RIX116" s="276"/>
      <c r="RIY116" s="276"/>
      <c r="RIZ116" s="276"/>
      <c r="RJA116" s="276"/>
      <c r="RJB116" s="276"/>
      <c r="RJC116" s="276"/>
      <c r="RJD116" s="276"/>
      <c r="RJE116" s="276"/>
      <c r="RJF116" s="276"/>
      <c r="RJG116" s="276"/>
      <c r="RJH116" s="276"/>
      <c r="RJI116" s="276"/>
      <c r="RJJ116" s="276"/>
      <c r="RJK116" s="276"/>
      <c r="RJL116" s="276"/>
      <c r="RJM116" s="276"/>
      <c r="RJN116" s="276"/>
      <c r="RJO116" s="276"/>
      <c r="RJP116" s="276"/>
      <c r="RJQ116" s="276"/>
      <c r="RJR116" s="276"/>
      <c r="RJS116" s="276"/>
      <c r="RJT116" s="276"/>
      <c r="RJU116" s="276"/>
      <c r="RJV116" s="276"/>
      <c r="RJW116" s="276"/>
      <c r="RJX116" s="276"/>
      <c r="RJY116" s="276"/>
      <c r="RJZ116" s="276"/>
      <c r="RKA116" s="276"/>
      <c r="RKB116" s="276"/>
      <c r="RKC116" s="276"/>
      <c r="RKD116" s="276"/>
      <c r="RKE116" s="276"/>
      <c r="RKF116" s="276"/>
      <c r="RKG116" s="276"/>
      <c r="RKH116" s="276"/>
      <c r="RKI116" s="276"/>
      <c r="RKJ116" s="276"/>
      <c r="RKK116" s="276"/>
      <c r="RKL116" s="276"/>
      <c r="RKM116" s="276"/>
      <c r="RKN116" s="276"/>
      <c r="RKO116" s="276"/>
      <c r="RKP116" s="276"/>
      <c r="RKQ116" s="276"/>
      <c r="RKR116" s="276"/>
      <c r="RKS116" s="276"/>
      <c r="RKT116" s="276"/>
      <c r="RKU116" s="276"/>
      <c r="RKV116" s="276"/>
      <c r="RKW116" s="276"/>
      <c r="RKX116" s="276"/>
      <c r="RKY116" s="276"/>
      <c r="RKZ116" s="276"/>
      <c r="RLA116" s="276"/>
      <c r="RLB116" s="276"/>
      <c r="RLC116" s="276"/>
      <c r="RLD116" s="276"/>
      <c r="RLE116" s="276"/>
      <c r="RLF116" s="276"/>
      <c r="RLG116" s="276"/>
      <c r="RLH116" s="276"/>
      <c r="RLI116" s="276"/>
      <c r="RLJ116" s="276"/>
      <c r="RLK116" s="276"/>
      <c r="RLL116" s="276"/>
      <c r="RLM116" s="276"/>
      <c r="RLN116" s="276"/>
      <c r="RLO116" s="276"/>
      <c r="RLP116" s="276"/>
      <c r="RLQ116" s="276"/>
      <c r="RLR116" s="276"/>
      <c r="RLS116" s="276"/>
      <c r="RLT116" s="276"/>
      <c r="RLU116" s="276"/>
      <c r="RLV116" s="276"/>
      <c r="RLW116" s="276"/>
      <c r="RLX116" s="276"/>
      <c r="RLY116" s="276"/>
      <c r="RLZ116" s="276"/>
      <c r="RMA116" s="276"/>
      <c r="RMB116" s="276"/>
      <c r="RMC116" s="276"/>
      <c r="RMD116" s="276"/>
      <c r="RME116" s="276"/>
      <c r="RMF116" s="276"/>
      <c r="RMG116" s="276"/>
      <c r="RMH116" s="276"/>
      <c r="RMI116" s="276"/>
      <c r="RMJ116" s="276"/>
      <c r="RMK116" s="276"/>
      <c r="RML116" s="276"/>
      <c r="RMM116" s="276"/>
      <c r="RMN116" s="276"/>
      <c r="RMO116" s="276"/>
      <c r="RMP116" s="276"/>
      <c r="RMQ116" s="276"/>
      <c r="RMR116" s="276"/>
      <c r="RMS116" s="276"/>
      <c r="RMT116" s="276"/>
      <c r="RMU116" s="276"/>
      <c r="RMV116" s="276"/>
      <c r="RMW116" s="276"/>
      <c r="RMX116" s="276"/>
      <c r="RMY116" s="276"/>
      <c r="RMZ116" s="276"/>
      <c r="RNA116" s="276"/>
      <c r="RNB116" s="276"/>
      <c r="RNC116" s="276"/>
      <c r="RND116" s="276"/>
      <c r="RNE116" s="276"/>
      <c r="RNF116" s="276"/>
      <c r="RNG116" s="276"/>
      <c r="RNH116" s="276"/>
      <c r="RNI116" s="276"/>
      <c r="RNJ116" s="276"/>
      <c r="RNK116" s="276"/>
      <c r="RNL116" s="276"/>
      <c r="RNM116" s="276"/>
      <c r="RNN116" s="276"/>
      <c r="RNO116" s="276"/>
      <c r="RNP116" s="276"/>
      <c r="RNQ116" s="276"/>
      <c r="RNR116" s="276"/>
      <c r="RNS116" s="276"/>
      <c r="RNT116" s="276"/>
      <c r="RNU116" s="276"/>
      <c r="RNV116" s="276"/>
      <c r="RNW116" s="276"/>
      <c r="RNX116" s="276"/>
      <c r="RNY116" s="276"/>
      <c r="RNZ116" s="276"/>
      <c r="ROA116" s="276"/>
      <c r="ROB116" s="276"/>
      <c r="ROC116" s="276"/>
      <c r="ROD116" s="276"/>
      <c r="ROE116" s="276"/>
      <c r="ROF116" s="276"/>
      <c r="ROG116" s="276"/>
      <c r="ROH116" s="276"/>
      <c r="ROI116" s="276"/>
      <c r="ROJ116" s="276"/>
      <c r="ROK116" s="276"/>
      <c r="ROL116" s="276"/>
      <c r="ROM116" s="276"/>
      <c r="RON116" s="276"/>
      <c r="ROO116" s="276"/>
      <c r="ROP116" s="276"/>
      <c r="ROQ116" s="276"/>
      <c r="ROR116" s="276"/>
      <c r="ROS116" s="276"/>
      <c r="ROT116" s="276"/>
      <c r="ROU116" s="276"/>
      <c r="ROV116" s="276"/>
      <c r="ROW116" s="276"/>
      <c r="ROX116" s="276"/>
      <c r="ROY116" s="276"/>
      <c r="ROZ116" s="276"/>
      <c r="RPA116" s="276"/>
      <c r="RPB116" s="276"/>
      <c r="RPC116" s="276"/>
      <c r="RPD116" s="276"/>
      <c r="RPE116" s="276"/>
      <c r="RPF116" s="276"/>
      <c r="RPG116" s="276"/>
      <c r="RPH116" s="276"/>
      <c r="RPI116" s="276"/>
      <c r="RPJ116" s="276"/>
      <c r="RPK116" s="276"/>
      <c r="RPL116" s="276"/>
      <c r="RPM116" s="276"/>
      <c r="RPN116" s="276"/>
      <c r="RPO116" s="276"/>
      <c r="RPP116" s="276"/>
      <c r="RPQ116" s="276"/>
      <c r="RPR116" s="276"/>
      <c r="RPS116" s="276"/>
      <c r="RPT116" s="276"/>
      <c r="RPU116" s="276"/>
      <c r="RPV116" s="276"/>
      <c r="RPW116" s="276"/>
      <c r="RPX116" s="276"/>
      <c r="RPY116" s="276"/>
      <c r="RPZ116" s="276"/>
      <c r="RQA116" s="276"/>
      <c r="RQB116" s="276"/>
      <c r="RQC116" s="276"/>
      <c r="RQD116" s="276"/>
      <c r="RQE116" s="276"/>
      <c r="RQF116" s="276"/>
      <c r="RQG116" s="276"/>
      <c r="RQH116" s="276"/>
      <c r="RQI116" s="276"/>
      <c r="RQJ116" s="276"/>
      <c r="RQK116" s="276"/>
      <c r="RQL116" s="276"/>
      <c r="RQM116" s="276"/>
      <c r="RQN116" s="276"/>
      <c r="RQO116" s="276"/>
      <c r="RQP116" s="276"/>
      <c r="RQQ116" s="276"/>
      <c r="RQR116" s="276"/>
      <c r="RQS116" s="276"/>
      <c r="RQT116" s="276"/>
      <c r="RQU116" s="276"/>
      <c r="RQV116" s="276"/>
      <c r="RQW116" s="276"/>
      <c r="RQX116" s="276"/>
      <c r="RQY116" s="276"/>
      <c r="RQZ116" s="276"/>
      <c r="RRA116" s="276"/>
      <c r="RRB116" s="276"/>
      <c r="RRC116" s="276"/>
      <c r="RRD116" s="276"/>
      <c r="RRE116" s="276"/>
      <c r="RRF116" s="276"/>
      <c r="RRG116" s="276"/>
      <c r="RRH116" s="276"/>
      <c r="RRI116" s="276"/>
      <c r="RRJ116" s="276"/>
      <c r="RRK116" s="276"/>
      <c r="RRL116" s="276"/>
      <c r="RRM116" s="276"/>
      <c r="RRN116" s="276"/>
      <c r="RRO116" s="276"/>
      <c r="RRP116" s="276"/>
      <c r="RRQ116" s="276"/>
      <c r="RRR116" s="276"/>
      <c r="RRS116" s="276"/>
      <c r="RRT116" s="276"/>
      <c r="RRU116" s="276"/>
      <c r="RRV116" s="276"/>
      <c r="RRW116" s="276"/>
      <c r="RRX116" s="276"/>
      <c r="RRY116" s="276"/>
      <c r="RRZ116" s="276"/>
      <c r="RSA116" s="276"/>
      <c r="RSB116" s="276"/>
      <c r="RSC116" s="276"/>
      <c r="RSD116" s="276"/>
      <c r="RSE116" s="276"/>
      <c r="RSF116" s="276"/>
      <c r="RSG116" s="276"/>
      <c r="RSH116" s="276"/>
      <c r="RSI116" s="276"/>
      <c r="RSJ116" s="276"/>
      <c r="RSK116" s="276"/>
      <c r="RSL116" s="276"/>
      <c r="RSM116" s="276"/>
      <c r="RSN116" s="276"/>
      <c r="RSO116" s="276"/>
      <c r="RSP116" s="276"/>
      <c r="RSQ116" s="276"/>
      <c r="RSR116" s="276"/>
      <c r="RSS116" s="276"/>
      <c r="RST116" s="276"/>
      <c r="RSU116" s="276"/>
      <c r="RSV116" s="276"/>
      <c r="RSW116" s="276"/>
      <c r="RSX116" s="276"/>
      <c r="RSY116" s="276"/>
      <c r="RSZ116" s="276"/>
      <c r="RTA116" s="276"/>
      <c r="RTB116" s="276"/>
      <c r="RTC116" s="276"/>
      <c r="RTD116" s="276"/>
      <c r="RTE116" s="276"/>
      <c r="RTF116" s="276"/>
      <c r="RTG116" s="276"/>
      <c r="RTH116" s="276"/>
      <c r="RTI116" s="276"/>
      <c r="RTJ116" s="276"/>
      <c r="RTK116" s="276"/>
      <c r="RTL116" s="276"/>
      <c r="RTM116" s="276"/>
      <c r="RTN116" s="276"/>
      <c r="RTO116" s="276"/>
      <c r="RTP116" s="276"/>
      <c r="RTQ116" s="276"/>
      <c r="RTR116" s="276"/>
      <c r="RTS116" s="276"/>
      <c r="RTT116" s="276"/>
      <c r="RTU116" s="276"/>
      <c r="RTV116" s="276"/>
      <c r="RTW116" s="276"/>
      <c r="RTX116" s="276"/>
      <c r="RTY116" s="276"/>
      <c r="RTZ116" s="276"/>
      <c r="RUA116" s="276"/>
      <c r="RUB116" s="276"/>
      <c r="RUC116" s="276"/>
      <c r="RUD116" s="276"/>
      <c r="RUE116" s="276"/>
      <c r="RUF116" s="276"/>
      <c r="RUG116" s="276"/>
      <c r="RUH116" s="276"/>
      <c r="RUI116" s="276"/>
      <c r="RUJ116" s="276"/>
      <c r="RUK116" s="276"/>
      <c r="RUL116" s="276"/>
      <c r="RUM116" s="276"/>
      <c r="RUN116" s="276"/>
      <c r="RUO116" s="276"/>
      <c r="RUP116" s="276"/>
      <c r="RUQ116" s="276"/>
      <c r="RUR116" s="276"/>
      <c r="RUS116" s="276"/>
      <c r="RUT116" s="276"/>
      <c r="RUU116" s="276"/>
      <c r="RUV116" s="276"/>
      <c r="RUW116" s="276"/>
      <c r="RUX116" s="276"/>
      <c r="RUY116" s="276"/>
      <c r="RUZ116" s="276"/>
      <c r="RVA116" s="276"/>
      <c r="RVB116" s="276"/>
      <c r="RVC116" s="276"/>
      <c r="RVD116" s="276"/>
      <c r="RVE116" s="276"/>
      <c r="RVF116" s="276"/>
      <c r="RVG116" s="276"/>
      <c r="RVH116" s="276"/>
      <c r="RVI116" s="276"/>
      <c r="RVJ116" s="276"/>
      <c r="RVK116" s="276"/>
      <c r="RVL116" s="276"/>
      <c r="RVM116" s="276"/>
      <c r="RVN116" s="276"/>
      <c r="RVO116" s="276"/>
      <c r="RVP116" s="276"/>
      <c r="RVQ116" s="276"/>
      <c r="RVR116" s="276"/>
      <c r="RVS116" s="276"/>
      <c r="RVT116" s="276"/>
      <c r="RVU116" s="276"/>
      <c r="RVV116" s="276"/>
      <c r="RVW116" s="276"/>
      <c r="RVX116" s="276"/>
      <c r="RVY116" s="276"/>
      <c r="RVZ116" s="276"/>
      <c r="RWA116" s="276"/>
      <c r="RWB116" s="276"/>
      <c r="RWC116" s="276"/>
      <c r="RWD116" s="276"/>
      <c r="RWE116" s="276"/>
      <c r="RWF116" s="276"/>
      <c r="RWG116" s="276"/>
      <c r="RWH116" s="276"/>
      <c r="RWI116" s="276"/>
      <c r="RWJ116" s="276"/>
      <c r="RWK116" s="276"/>
      <c r="RWL116" s="276"/>
      <c r="RWM116" s="276"/>
      <c r="RWN116" s="276"/>
      <c r="RWO116" s="276"/>
      <c r="RWP116" s="276"/>
      <c r="RWQ116" s="276"/>
      <c r="RWR116" s="276"/>
      <c r="RWS116" s="276"/>
      <c r="RWT116" s="276"/>
      <c r="RWU116" s="276"/>
      <c r="RWV116" s="276"/>
      <c r="RWW116" s="276"/>
      <c r="RWX116" s="276"/>
      <c r="RWY116" s="276"/>
      <c r="RWZ116" s="276"/>
      <c r="RXA116" s="276"/>
      <c r="RXB116" s="276"/>
      <c r="RXC116" s="276"/>
      <c r="RXD116" s="276"/>
      <c r="RXE116" s="276"/>
      <c r="RXF116" s="276"/>
      <c r="RXG116" s="276"/>
      <c r="RXH116" s="276"/>
      <c r="RXI116" s="276"/>
      <c r="RXJ116" s="276"/>
      <c r="RXK116" s="276"/>
      <c r="RXL116" s="276"/>
      <c r="RXM116" s="276"/>
      <c r="RXN116" s="276"/>
      <c r="RXO116" s="276"/>
      <c r="RXP116" s="276"/>
      <c r="RXQ116" s="276"/>
      <c r="RXR116" s="276"/>
      <c r="RXS116" s="276"/>
      <c r="RXT116" s="276"/>
      <c r="RXU116" s="276"/>
      <c r="RXV116" s="276"/>
      <c r="RXW116" s="276"/>
      <c r="RXX116" s="276"/>
      <c r="RXY116" s="276"/>
      <c r="RXZ116" s="276"/>
      <c r="RYA116" s="276"/>
      <c r="RYB116" s="276"/>
      <c r="RYC116" s="276"/>
      <c r="RYD116" s="276"/>
      <c r="RYE116" s="276"/>
      <c r="RYF116" s="276"/>
      <c r="RYG116" s="276"/>
      <c r="RYH116" s="276"/>
      <c r="RYI116" s="276"/>
      <c r="RYJ116" s="276"/>
      <c r="RYK116" s="276"/>
      <c r="RYL116" s="276"/>
      <c r="RYM116" s="276"/>
      <c r="RYN116" s="276"/>
      <c r="RYO116" s="276"/>
      <c r="RYP116" s="276"/>
      <c r="RYQ116" s="276"/>
      <c r="RYR116" s="276"/>
      <c r="RYS116" s="276"/>
      <c r="RYT116" s="276"/>
      <c r="RYU116" s="276"/>
      <c r="RYV116" s="276"/>
      <c r="RYW116" s="276"/>
      <c r="RYX116" s="276"/>
      <c r="RYY116" s="276"/>
      <c r="RYZ116" s="276"/>
      <c r="RZA116" s="276"/>
      <c r="RZB116" s="276"/>
      <c r="RZC116" s="276"/>
      <c r="RZD116" s="276"/>
      <c r="RZE116" s="276"/>
      <c r="RZF116" s="276"/>
      <c r="RZG116" s="276"/>
      <c r="RZH116" s="276"/>
      <c r="RZI116" s="276"/>
      <c r="RZJ116" s="276"/>
      <c r="RZK116" s="276"/>
      <c r="RZL116" s="276"/>
      <c r="RZM116" s="276"/>
      <c r="RZN116" s="276"/>
      <c r="RZO116" s="276"/>
      <c r="RZP116" s="276"/>
      <c r="RZQ116" s="276"/>
      <c r="RZR116" s="276"/>
      <c r="RZS116" s="276"/>
      <c r="RZT116" s="276"/>
      <c r="RZU116" s="276"/>
      <c r="RZV116" s="276"/>
      <c r="RZW116" s="276"/>
      <c r="RZX116" s="276"/>
      <c r="RZY116" s="276"/>
      <c r="RZZ116" s="276"/>
      <c r="SAA116" s="276"/>
      <c r="SAB116" s="276"/>
      <c r="SAC116" s="276"/>
      <c r="SAD116" s="276"/>
      <c r="SAE116" s="276"/>
      <c r="SAF116" s="276"/>
      <c r="SAG116" s="276"/>
      <c r="SAH116" s="276"/>
      <c r="SAI116" s="276"/>
      <c r="SAJ116" s="276"/>
      <c r="SAK116" s="276"/>
      <c r="SAL116" s="276"/>
      <c r="SAM116" s="276"/>
      <c r="SAN116" s="276"/>
      <c r="SAO116" s="276"/>
      <c r="SAP116" s="276"/>
      <c r="SAQ116" s="276"/>
      <c r="SAR116" s="276"/>
      <c r="SAS116" s="276"/>
      <c r="SAT116" s="276"/>
      <c r="SAU116" s="276"/>
      <c r="SAV116" s="276"/>
      <c r="SAW116" s="276"/>
      <c r="SAX116" s="276"/>
      <c r="SAY116" s="276"/>
      <c r="SAZ116" s="276"/>
      <c r="SBA116" s="276"/>
      <c r="SBB116" s="276"/>
      <c r="SBC116" s="276"/>
      <c r="SBD116" s="276"/>
      <c r="SBE116" s="276"/>
      <c r="SBF116" s="276"/>
      <c r="SBG116" s="276"/>
      <c r="SBH116" s="276"/>
      <c r="SBI116" s="276"/>
      <c r="SBJ116" s="276"/>
      <c r="SBK116" s="276"/>
      <c r="SBL116" s="276"/>
      <c r="SBM116" s="276"/>
      <c r="SBN116" s="276"/>
      <c r="SBO116" s="276"/>
      <c r="SBP116" s="276"/>
      <c r="SBQ116" s="276"/>
      <c r="SBR116" s="276"/>
      <c r="SBS116" s="276"/>
      <c r="SBT116" s="276"/>
      <c r="SBU116" s="276"/>
      <c r="SBV116" s="276"/>
      <c r="SBW116" s="276"/>
      <c r="SBX116" s="276"/>
      <c r="SBY116" s="276"/>
      <c r="SBZ116" s="276"/>
      <c r="SCA116" s="276"/>
      <c r="SCB116" s="276"/>
      <c r="SCC116" s="276"/>
      <c r="SCD116" s="276"/>
      <c r="SCE116" s="276"/>
      <c r="SCF116" s="276"/>
      <c r="SCG116" s="276"/>
      <c r="SCH116" s="276"/>
      <c r="SCI116" s="276"/>
      <c r="SCJ116" s="276"/>
      <c r="SCK116" s="276"/>
      <c r="SCL116" s="276"/>
      <c r="SCM116" s="276"/>
      <c r="SCN116" s="276"/>
      <c r="SCO116" s="276"/>
      <c r="SCP116" s="276"/>
      <c r="SCQ116" s="276"/>
      <c r="SCR116" s="276"/>
      <c r="SCS116" s="276"/>
      <c r="SCT116" s="276"/>
      <c r="SCU116" s="276"/>
      <c r="SCV116" s="276"/>
      <c r="SCW116" s="276"/>
      <c r="SCX116" s="276"/>
      <c r="SCY116" s="276"/>
      <c r="SCZ116" s="276"/>
      <c r="SDA116" s="276"/>
      <c r="SDB116" s="276"/>
      <c r="SDC116" s="276"/>
      <c r="SDD116" s="276"/>
      <c r="SDE116" s="276"/>
      <c r="SDF116" s="276"/>
      <c r="SDG116" s="276"/>
      <c r="SDH116" s="276"/>
      <c r="SDI116" s="276"/>
      <c r="SDJ116" s="276"/>
      <c r="SDK116" s="276"/>
      <c r="SDL116" s="276"/>
      <c r="SDM116" s="276"/>
      <c r="SDN116" s="276"/>
      <c r="SDO116" s="276"/>
      <c r="SDP116" s="276"/>
      <c r="SDQ116" s="276"/>
      <c r="SDR116" s="276"/>
      <c r="SDS116" s="276"/>
      <c r="SDT116" s="276"/>
      <c r="SDU116" s="276"/>
      <c r="SDV116" s="276"/>
      <c r="SDW116" s="276"/>
      <c r="SDX116" s="276"/>
      <c r="SDY116" s="276"/>
      <c r="SDZ116" s="276"/>
      <c r="SEA116" s="276"/>
      <c r="SEB116" s="276"/>
      <c r="SEC116" s="276"/>
      <c r="SED116" s="276"/>
      <c r="SEE116" s="276"/>
      <c r="SEF116" s="276"/>
      <c r="SEG116" s="276"/>
      <c r="SEH116" s="276"/>
      <c r="SEI116" s="276"/>
      <c r="SEJ116" s="276"/>
      <c r="SEK116" s="276"/>
      <c r="SEL116" s="276"/>
      <c r="SEM116" s="276"/>
      <c r="SEN116" s="276"/>
      <c r="SEO116" s="276"/>
      <c r="SEP116" s="276"/>
      <c r="SEQ116" s="276"/>
      <c r="SER116" s="276"/>
      <c r="SES116" s="276"/>
      <c r="SET116" s="276"/>
      <c r="SEU116" s="276"/>
      <c r="SEV116" s="276"/>
      <c r="SEW116" s="276"/>
      <c r="SEX116" s="276"/>
      <c r="SEY116" s="276"/>
      <c r="SEZ116" s="276"/>
      <c r="SFA116" s="276"/>
      <c r="SFB116" s="276"/>
      <c r="SFC116" s="276"/>
      <c r="SFD116" s="276"/>
      <c r="SFE116" s="276"/>
      <c r="SFF116" s="276"/>
      <c r="SFG116" s="276"/>
      <c r="SFH116" s="276"/>
      <c r="SFI116" s="276"/>
      <c r="SFJ116" s="276"/>
      <c r="SFK116" s="276"/>
      <c r="SFL116" s="276"/>
      <c r="SFM116" s="276"/>
      <c r="SFN116" s="276"/>
      <c r="SFO116" s="276"/>
      <c r="SFP116" s="276"/>
      <c r="SFQ116" s="276"/>
      <c r="SFR116" s="276"/>
      <c r="SFS116" s="276"/>
      <c r="SFT116" s="276"/>
      <c r="SFU116" s="276"/>
      <c r="SFV116" s="276"/>
      <c r="SFW116" s="276"/>
      <c r="SFX116" s="276"/>
      <c r="SFY116" s="276"/>
      <c r="SFZ116" s="276"/>
      <c r="SGA116" s="276"/>
      <c r="SGB116" s="276"/>
      <c r="SGC116" s="276"/>
      <c r="SGD116" s="276"/>
      <c r="SGE116" s="276"/>
      <c r="SGF116" s="276"/>
      <c r="SGG116" s="276"/>
      <c r="SGH116" s="276"/>
      <c r="SGI116" s="276"/>
      <c r="SGJ116" s="276"/>
      <c r="SGK116" s="276"/>
      <c r="SGL116" s="276"/>
      <c r="SGM116" s="276"/>
      <c r="SGN116" s="276"/>
      <c r="SGO116" s="276"/>
      <c r="SGP116" s="276"/>
      <c r="SGQ116" s="276"/>
      <c r="SGR116" s="276"/>
      <c r="SGS116" s="276"/>
      <c r="SGT116" s="276"/>
      <c r="SGU116" s="276"/>
      <c r="SGV116" s="276"/>
      <c r="SGW116" s="276"/>
      <c r="SGX116" s="276"/>
      <c r="SGY116" s="276"/>
      <c r="SGZ116" s="276"/>
      <c r="SHA116" s="276"/>
      <c r="SHB116" s="276"/>
      <c r="SHC116" s="276"/>
      <c r="SHD116" s="276"/>
      <c r="SHE116" s="276"/>
      <c r="SHF116" s="276"/>
      <c r="SHG116" s="276"/>
      <c r="SHH116" s="276"/>
      <c r="SHI116" s="276"/>
      <c r="SHJ116" s="276"/>
      <c r="SHK116" s="276"/>
      <c r="SHL116" s="276"/>
      <c r="SHM116" s="276"/>
      <c r="SHN116" s="276"/>
      <c r="SHO116" s="276"/>
      <c r="SHP116" s="276"/>
      <c r="SHQ116" s="276"/>
      <c r="SHR116" s="276"/>
      <c r="SHS116" s="276"/>
      <c r="SHT116" s="276"/>
      <c r="SHU116" s="276"/>
      <c r="SHV116" s="276"/>
      <c r="SHW116" s="276"/>
      <c r="SHX116" s="276"/>
      <c r="SHY116" s="276"/>
      <c r="SHZ116" s="276"/>
      <c r="SIA116" s="276"/>
      <c r="SIB116" s="276"/>
      <c r="SIC116" s="276"/>
      <c r="SID116" s="276"/>
      <c r="SIE116" s="276"/>
      <c r="SIF116" s="276"/>
      <c r="SIG116" s="276"/>
      <c r="SIH116" s="276"/>
      <c r="SII116" s="276"/>
      <c r="SIJ116" s="276"/>
      <c r="SIK116" s="276"/>
      <c r="SIL116" s="276"/>
      <c r="SIM116" s="276"/>
      <c r="SIN116" s="276"/>
      <c r="SIO116" s="276"/>
      <c r="SIP116" s="276"/>
      <c r="SIQ116" s="276"/>
      <c r="SIR116" s="276"/>
      <c r="SIS116" s="276"/>
      <c r="SIT116" s="276"/>
      <c r="SIU116" s="276"/>
      <c r="SIV116" s="276"/>
      <c r="SIW116" s="276"/>
      <c r="SIX116" s="276"/>
      <c r="SIY116" s="276"/>
      <c r="SIZ116" s="276"/>
      <c r="SJA116" s="276"/>
      <c r="SJB116" s="276"/>
      <c r="SJC116" s="276"/>
      <c r="SJD116" s="276"/>
      <c r="SJE116" s="276"/>
      <c r="SJF116" s="276"/>
      <c r="SJG116" s="276"/>
      <c r="SJH116" s="276"/>
      <c r="SJI116" s="276"/>
      <c r="SJJ116" s="276"/>
      <c r="SJK116" s="276"/>
      <c r="SJL116" s="276"/>
      <c r="SJM116" s="276"/>
      <c r="SJN116" s="276"/>
      <c r="SJO116" s="276"/>
      <c r="SJP116" s="276"/>
      <c r="SJQ116" s="276"/>
      <c r="SJR116" s="276"/>
      <c r="SJS116" s="276"/>
      <c r="SJT116" s="276"/>
      <c r="SJU116" s="276"/>
      <c r="SJV116" s="276"/>
      <c r="SJW116" s="276"/>
      <c r="SJX116" s="276"/>
      <c r="SJY116" s="276"/>
      <c r="SJZ116" s="276"/>
      <c r="SKA116" s="276"/>
      <c r="SKB116" s="276"/>
      <c r="SKC116" s="276"/>
      <c r="SKD116" s="276"/>
      <c r="SKE116" s="276"/>
      <c r="SKF116" s="276"/>
      <c r="SKG116" s="276"/>
      <c r="SKH116" s="276"/>
      <c r="SKI116" s="276"/>
      <c r="SKJ116" s="276"/>
      <c r="SKK116" s="276"/>
      <c r="SKL116" s="276"/>
      <c r="SKM116" s="276"/>
      <c r="SKN116" s="276"/>
      <c r="SKO116" s="276"/>
      <c r="SKP116" s="276"/>
      <c r="SKQ116" s="276"/>
      <c r="SKR116" s="276"/>
      <c r="SKS116" s="276"/>
      <c r="SKT116" s="276"/>
      <c r="SKU116" s="276"/>
      <c r="SKV116" s="276"/>
      <c r="SKW116" s="276"/>
      <c r="SKX116" s="276"/>
      <c r="SKY116" s="276"/>
      <c r="SKZ116" s="276"/>
      <c r="SLA116" s="276"/>
      <c r="SLB116" s="276"/>
      <c r="SLC116" s="276"/>
      <c r="SLD116" s="276"/>
      <c r="SLE116" s="276"/>
      <c r="SLF116" s="276"/>
      <c r="SLG116" s="276"/>
      <c r="SLH116" s="276"/>
      <c r="SLI116" s="276"/>
      <c r="SLJ116" s="276"/>
      <c r="SLK116" s="276"/>
      <c r="SLL116" s="276"/>
      <c r="SLM116" s="276"/>
      <c r="SLN116" s="276"/>
      <c r="SLO116" s="276"/>
      <c r="SLP116" s="276"/>
      <c r="SLQ116" s="276"/>
      <c r="SLR116" s="276"/>
      <c r="SLS116" s="276"/>
      <c r="SLT116" s="276"/>
      <c r="SLU116" s="276"/>
      <c r="SLV116" s="276"/>
      <c r="SLW116" s="276"/>
      <c r="SLX116" s="276"/>
      <c r="SLY116" s="276"/>
      <c r="SLZ116" s="276"/>
      <c r="SMA116" s="276"/>
      <c r="SMB116" s="276"/>
      <c r="SMC116" s="276"/>
      <c r="SMD116" s="276"/>
      <c r="SME116" s="276"/>
      <c r="SMF116" s="276"/>
      <c r="SMG116" s="276"/>
      <c r="SMH116" s="276"/>
      <c r="SMI116" s="276"/>
      <c r="SMJ116" s="276"/>
      <c r="SMK116" s="276"/>
      <c r="SML116" s="276"/>
      <c r="SMM116" s="276"/>
      <c r="SMN116" s="276"/>
      <c r="SMO116" s="276"/>
      <c r="SMP116" s="276"/>
      <c r="SMQ116" s="276"/>
      <c r="SMR116" s="276"/>
      <c r="SMS116" s="276"/>
      <c r="SMT116" s="276"/>
      <c r="SMU116" s="276"/>
      <c r="SMV116" s="276"/>
      <c r="SMW116" s="276"/>
      <c r="SMX116" s="276"/>
      <c r="SMY116" s="276"/>
      <c r="SMZ116" s="276"/>
      <c r="SNA116" s="276"/>
      <c r="SNB116" s="276"/>
      <c r="SNC116" s="276"/>
      <c r="SND116" s="276"/>
      <c r="SNE116" s="276"/>
      <c r="SNF116" s="276"/>
      <c r="SNG116" s="276"/>
      <c r="SNH116" s="276"/>
      <c r="SNI116" s="276"/>
      <c r="SNJ116" s="276"/>
      <c r="SNK116" s="276"/>
      <c r="SNL116" s="276"/>
      <c r="SNM116" s="276"/>
      <c r="SNN116" s="276"/>
      <c r="SNO116" s="276"/>
      <c r="SNP116" s="276"/>
      <c r="SNQ116" s="276"/>
      <c r="SNR116" s="276"/>
      <c r="SNS116" s="276"/>
      <c r="SNT116" s="276"/>
      <c r="SNU116" s="276"/>
      <c r="SNV116" s="276"/>
      <c r="SNW116" s="276"/>
      <c r="SNX116" s="276"/>
      <c r="SNY116" s="276"/>
      <c r="SNZ116" s="276"/>
      <c r="SOA116" s="276"/>
      <c r="SOB116" s="276"/>
      <c r="SOC116" s="276"/>
      <c r="SOD116" s="276"/>
      <c r="SOE116" s="276"/>
      <c r="SOF116" s="276"/>
      <c r="SOG116" s="276"/>
      <c r="SOH116" s="276"/>
      <c r="SOI116" s="276"/>
      <c r="SOJ116" s="276"/>
      <c r="SOK116" s="276"/>
      <c r="SOL116" s="276"/>
      <c r="SOM116" s="276"/>
      <c r="SON116" s="276"/>
      <c r="SOO116" s="276"/>
      <c r="SOP116" s="276"/>
      <c r="SOQ116" s="276"/>
      <c r="SOR116" s="276"/>
      <c r="SOS116" s="276"/>
      <c r="SOT116" s="276"/>
      <c r="SOU116" s="276"/>
      <c r="SOV116" s="276"/>
      <c r="SOW116" s="276"/>
      <c r="SOX116" s="276"/>
      <c r="SOY116" s="276"/>
      <c r="SOZ116" s="276"/>
      <c r="SPA116" s="276"/>
      <c r="SPB116" s="276"/>
      <c r="SPC116" s="276"/>
      <c r="SPD116" s="276"/>
      <c r="SPE116" s="276"/>
      <c r="SPF116" s="276"/>
      <c r="SPG116" s="276"/>
      <c r="SPH116" s="276"/>
      <c r="SPI116" s="276"/>
      <c r="SPJ116" s="276"/>
      <c r="SPK116" s="276"/>
      <c r="SPL116" s="276"/>
      <c r="SPM116" s="276"/>
      <c r="SPN116" s="276"/>
      <c r="SPO116" s="276"/>
      <c r="SPP116" s="276"/>
      <c r="SPQ116" s="276"/>
      <c r="SPR116" s="276"/>
      <c r="SPS116" s="276"/>
      <c r="SPT116" s="276"/>
      <c r="SPU116" s="276"/>
      <c r="SPV116" s="276"/>
      <c r="SPW116" s="276"/>
      <c r="SPX116" s="276"/>
      <c r="SPY116" s="276"/>
      <c r="SPZ116" s="276"/>
      <c r="SQA116" s="276"/>
      <c r="SQB116" s="276"/>
      <c r="SQC116" s="276"/>
      <c r="SQD116" s="276"/>
      <c r="SQE116" s="276"/>
      <c r="SQF116" s="276"/>
      <c r="SQG116" s="276"/>
      <c r="SQH116" s="276"/>
      <c r="SQI116" s="276"/>
      <c r="SQJ116" s="276"/>
      <c r="SQK116" s="276"/>
      <c r="SQL116" s="276"/>
      <c r="SQM116" s="276"/>
      <c r="SQN116" s="276"/>
      <c r="SQO116" s="276"/>
      <c r="SQP116" s="276"/>
      <c r="SQQ116" s="276"/>
      <c r="SQR116" s="276"/>
      <c r="SQS116" s="276"/>
      <c r="SQT116" s="276"/>
      <c r="SQU116" s="276"/>
      <c r="SQV116" s="276"/>
      <c r="SQW116" s="276"/>
      <c r="SQX116" s="276"/>
      <c r="SQY116" s="276"/>
      <c r="SQZ116" s="276"/>
      <c r="SRA116" s="276"/>
      <c r="SRB116" s="276"/>
      <c r="SRC116" s="276"/>
      <c r="SRD116" s="276"/>
      <c r="SRE116" s="276"/>
      <c r="SRF116" s="276"/>
      <c r="SRG116" s="276"/>
      <c r="SRH116" s="276"/>
      <c r="SRI116" s="276"/>
      <c r="SRJ116" s="276"/>
      <c r="SRK116" s="276"/>
      <c r="SRL116" s="276"/>
      <c r="SRM116" s="276"/>
      <c r="SRN116" s="276"/>
      <c r="SRO116" s="276"/>
      <c r="SRP116" s="276"/>
      <c r="SRQ116" s="276"/>
      <c r="SRR116" s="276"/>
      <c r="SRS116" s="276"/>
      <c r="SRT116" s="276"/>
      <c r="SRU116" s="276"/>
      <c r="SRV116" s="276"/>
      <c r="SRW116" s="276"/>
      <c r="SRX116" s="276"/>
      <c r="SRY116" s="276"/>
      <c r="SRZ116" s="276"/>
      <c r="SSA116" s="276"/>
      <c r="SSB116" s="276"/>
      <c r="SSC116" s="276"/>
      <c r="SSD116" s="276"/>
      <c r="SSE116" s="276"/>
      <c r="SSF116" s="276"/>
      <c r="SSG116" s="276"/>
      <c r="SSH116" s="276"/>
      <c r="SSI116" s="276"/>
      <c r="SSJ116" s="276"/>
      <c r="SSK116" s="276"/>
      <c r="SSL116" s="276"/>
      <c r="SSM116" s="276"/>
      <c r="SSN116" s="276"/>
      <c r="SSO116" s="276"/>
      <c r="SSP116" s="276"/>
      <c r="SSQ116" s="276"/>
      <c r="SSR116" s="276"/>
      <c r="SSS116" s="276"/>
      <c r="SST116" s="276"/>
      <c r="SSU116" s="276"/>
      <c r="SSV116" s="276"/>
      <c r="SSW116" s="276"/>
      <c r="SSX116" s="276"/>
      <c r="SSY116" s="276"/>
      <c r="SSZ116" s="276"/>
      <c r="STA116" s="276"/>
      <c r="STB116" s="276"/>
      <c r="STC116" s="276"/>
      <c r="STD116" s="276"/>
      <c r="STE116" s="276"/>
      <c r="STF116" s="276"/>
      <c r="STG116" s="276"/>
      <c r="STH116" s="276"/>
      <c r="STI116" s="276"/>
      <c r="STJ116" s="276"/>
      <c r="STK116" s="276"/>
      <c r="STL116" s="276"/>
      <c r="STM116" s="276"/>
      <c r="STN116" s="276"/>
      <c r="STO116" s="276"/>
      <c r="STP116" s="276"/>
      <c r="STQ116" s="276"/>
      <c r="STR116" s="276"/>
      <c r="STS116" s="276"/>
      <c r="STT116" s="276"/>
      <c r="STU116" s="276"/>
      <c r="STV116" s="276"/>
      <c r="STW116" s="276"/>
      <c r="STX116" s="276"/>
      <c r="STY116" s="276"/>
      <c r="STZ116" s="276"/>
      <c r="SUA116" s="276"/>
      <c r="SUB116" s="276"/>
      <c r="SUC116" s="276"/>
      <c r="SUD116" s="276"/>
      <c r="SUE116" s="276"/>
      <c r="SUF116" s="276"/>
      <c r="SUG116" s="276"/>
      <c r="SUH116" s="276"/>
      <c r="SUI116" s="276"/>
      <c r="SUJ116" s="276"/>
      <c r="SUK116" s="276"/>
      <c r="SUL116" s="276"/>
      <c r="SUM116" s="276"/>
      <c r="SUN116" s="276"/>
      <c r="SUO116" s="276"/>
      <c r="SUP116" s="276"/>
      <c r="SUQ116" s="276"/>
      <c r="SUR116" s="276"/>
      <c r="SUS116" s="276"/>
      <c r="SUT116" s="276"/>
      <c r="SUU116" s="276"/>
      <c r="SUV116" s="276"/>
      <c r="SUW116" s="276"/>
      <c r="SUX116" s="276"/>
      <c r="SUY116" s="276"/>
      <c r="SUZ116" s="276"/>
      <c r="SVA116" s="276"/>
      <c r="SVB116" s="276"/>
      <c r="SVC116" s="276"/>
      <c r="SVD116" s="276"/>
      <c r="SVE116" s="276"/>
      <c r="SVF116" s="276"/>
      <c r="SVG116" s="276"/>
      <c r="SVH116" s="276"/>
      <c r="SVI116" s="276"/>
      <c r="SVJ116" s="276"/>
      <c r="SVK116" s="276"/>
      <c r="SVL116" s="276"/>
      <c r="SVM116" s="276"/>
      <c r="SVN116" s="276"/>
      <c r="SVO116" s="276"/>
      <c r="SVP116" s="276"/>
      <c r="SVQ116" s="276"/>
      <c r="SVR116" s="276"/>
      <c r="SVS116" s="276"/>
      <c r="SVT116" s="276"/>
      <c r="SVU116" s="276"/>
      <c r="SVV116" s="276"/>
      <c r="SVW116" s="276"/>
      <c r="SVX116" s="276"/>
      <c r="SVY116" s="276"/>
      <c r="SVZ116" s="276"/>
      <c r="SWA116" s="276"/>
      <c r="SWB116" s="276"/>
      <c r="SWC116" s="276"/>
      <c r="SWD116" s="276"/>
      <c r="SWE116" s="276"/>
      <c r="SWF116" s="276"/>
      <c r="SWG116" s="276"/>
      <c r="SWH116" s="276"/>
      <c r="SWI116" s="276"/>
      <c r="SWJ116" s="276"/>
      <c r="SWK116" s="276"/>
      <c r="SWL116" s="276"/>
      <c r="SWM116" s="276"/>
      <c r="SWN116" s="276"/>
      <c r="SWO116" s="276"/>
      <c r="SWP116" s="276"/>
      <c r="SWQ116" s="276"/>
      <c r="SWR116" s="276"/>
      <c r="SWS116" s="276"/>
      <c r="SWT116" s="276"/>
      <c r="SWU116" s="276"/>
      <c r="SWV116" s="276"/>
      <c r="SWW116" s="276"/>
      <c r="SWX116" s="276"/>
      <c r="SWY116" s="276"/>
      <c r="SWZ116" s="276"/>
      <c r="SXA116" s="276"/>
      <c r="SXB116" s="276"/>
      <c r="SXC116" s="276"/>
      <c r="SXD116" s="276"/>
      <c r="SXE116" s="276"/>
      <c r="SXF116" s="276"/>
      <c r="SXG116" s="276"/>
      <c r="SXH116" s="276"/>
      <c r="SXI116" s="276"/>
      <c r="SXJ116" s="276"/>
      <c r="SXK116" s="276"/>
      <c r="SXL116" s="276"/>
      <c r="SXM116" s="276"/>
      <c r="SXN116" s="276"/>
      <c r="SXO116" s="276"/>
      <c r="SXP116" s="276"/>
      <c r="SXQ116" s="276"/>
      <c r="SXR116" s="276"/>
      <c r="SXS116" s="276"/>
      <c r="SXT116" s="276"/>
      <c r="SXU116" s="276"/>
      <c r="SXV116" s="276"/>
      <c r="SXW116" s="276"/>
      <c r="SXX116" s="276"/>
      <c r="SXY116" s="276"/>
      <c r="SXZ116" s="276"/>
      <c r="SYA116" s="276"/>
      <c r="SYB116" s="276"/>
      <c r="SYC116" s="276"/>
      <c r="SYD116" s="276"/>
      <c r="SYE116" s="276"/>
      <c r="SYF116" s="276"/>
      <c r="SYG116" s="276"/>
      <c r="SYH116" s="276"/>
      <c r="SYI116" s="276"/>
      <c r="SYJ116" s="276"/>
      <c r="SYK116" s="276"/>
      <c r="SYL116" s="276"/>
      <c r="SYM116" s="276"/>
      <c r="SYN116" s="276"/>
      <c r="SYO116" s="276"/>
      <c r="SYP116" s="276"/>
      <c r="SYQ116" s="276"/>
      <c r="SYR116" s="276"/>
      <c r="SYS116" s="276"/>
      <c r="SYT116" s="276"/>
      <c r="SYU116" s="276"/>
      <c r="SYV116" s="276"/>
      <c r="SYW116" s="276"/>
      <c r="SYX116" s="276"/>
      <c r="SYY116" s="276"/>
      <c r="SYZ116" s="276"/>
      <c r="SZA116" s="276"/>
      <c r="SZB116" s="276"/>
      <c r="SZC116" s="276"/>
      <c r="SZD116" s="276"/>
      <c r="SZE116" s="276"/>
      <c r="SZF116" s="276"/>
      <c r="SZG116" s="276"/>
      <c r="SZH116" s="276"/>
      <c r="SZI116" s="276"/>
      <c r="SZJ116" s="276"/>
      <c r="SZK116" s="276"/>
      <c r="SZL116" s="276"/>
      <c r="SZM116" s="276"/>
      <c r="SZN116" s="276"/>
      <c r="SZO116" s="276"/>
      <c r="SZP116" s="276"/>
      <c r="SZQ116" s="276"/>
      <c r="SZR116" s="276"/>
      <c r="SZS116" s="276"/>
      <c r="SZT116" s="276"/>
      <c r="SZU116" s="276"/>
      <c r="SZV116" s="276"/>
      <c r="SZW116" s="276"/>
      <c r="SZX116" s="276"/>
      <c r="SZY116" s="276"/>
      <c r="SZZ116" s="276"/>
      <c r="TAA116" s="276"/>
      <c r="TAB116" s="276"/>
      <c r="TAC116" s="276"/>
      <c r="TAD116" s="276"/>
      <c r="TAE116" s="276"/>
      <c r="TAF116" s="276"/>
      <c r="TAG116" s="276"/>
      <c r="TAH116" s="276"/>
      <c r="TAI116" s="276"/>
      <c r="TAJ116" s="276"/>
      <c r="TAK116" s="276"/>
      <c r="TAL116" s="276"/>
      <c r="TAM116" s="276"/>
      <c r="TAN116" s="276"/>
      <c r="TAO116" s="276"/>
      <c r="TAP116" s="276"/>
      <c r="TAQ116" s="276"/>
      <c r="TAR116" s="276"/>
      <c r="TAS116" s="276"/>
      <c r="TAT116" s="276"/>
      <c r="TAU116" s="276"/>
      <c r="TAV116" s="276"/>
      <c r="TAW116" s="276"/>
      <c r="TAX116" s="276"/>
      <c r="TAY116" s="276"/>
      <c r="TAZ116" s="276"/>
      <c r="TBA116" s="276"/>
      <c r="TBB116" s="276"/>
      <c r="TBC116" s="276"/>
      <c r="TBD116" s="276"/>
      <c r="TBE116" s="276"/>
      <c r="TBF116" s="276"/>
      <c r="TBG116" s="276"/>
      <c r="TBH116" s="276"/>
      <c r="TBI116" s="276"/>
      <c r="TBJ116" s="276"/>
      <c r="TBK116" s="276"/>
      <c r="TBL116" s="276"/>
      <c r="TBM116" s="276"/>
      <c r="TBN116" s="276"/>
      <c r="TBO116" s="276"/>
      <c r="TBP116" s="276"/>
      <c r="TBQ116" s="276"/>
      <c r="TBR116" s="276"/>
      <c r="TBS116" s="276"/>
      <c r="TBT116" s="276"/>
      <c r="TBU116" s="276"/>
      <c r="TBV116" s="276"/>
      <c r="TBW116" s="276"/>
      <c r="TBX116" s="276"/>
      <c r="TBY116" s="276"/>
      <c r="TBZ116" s="276"/>
      <c r="TCA116" s="276"/>
      <c r="TCB116" s="276"/>
      <c r="TCC116" s="276"/>
      <c r="TCD116" s="276"/>
      <c r="TCE116" s="276"/>
      <c r="TCF116" s="276"/>
      <c r="TCG116" s="276"/>
      <c r="TCH116" s="276"/>
      <c r="TCI116" s="276"/>
      <c r="TCJ116" s="276"/>
      <c r="TCK116" s="276"/>
      <c r="TCL116" s="276"/>
      <c r="TCM116" s="276"/>
      <c r="TCN116" s="276"/>
      <c r="TCO116" s="276"/>
      <c r="TCP116" s="276"/>
      <c r="TCQ116" s="276"/>
      <c r="TCR116" s="276"/>
      <c r="TCS116" s="276"/>
      <c r="TCT116" s="276"/>
      <c r="TCU116" s="276"/>
      <c r="TCV116" s="276"/>
      <c r="TCW116" s="276"/>
      <c r="TCX116" s="276"/>
      <c r="TCY116" s="276"/>
      <c r="TCZ116" s="276"/>
      <c r="TDA116" s="276"/>
      <c r="TDB116" s="276"/>
      <c r="TDC116" s="276"/>
      <c r="TDD116" s="276"/>
      <c r="TDE116" s="276"/>
      <c r="TDF116" s="276"/>
      <c r="TDG116" s="276"/>
      <c r="TDH116" s="276"/>
      <c r="TDI116" s="276"/>
      <c r="TDJ116" s="276"/>
      <c r="TDK116" s="276"/>
      <c r="TDL116" s="276"/>
      <c r="TDM116" s="276"/>
      <c r="TDN116" s="276"/>
      <c r="TDO116" s="276"/>
      <c r="TDP116" s="276"/>
      <c r="TDQ116" s="276"/>
      <c r="TDR116" s="276"/>
      <c r="TDS116" s="276"/>
      <c r="TDT116" s="276"/>
      <c r="TDU116" s="276"/>
      <c r="TDV116" s="276"/>
      <c r="TDW116" s="276"/>
      <c r="TDX116" s="276"/>
      <c r="TDY116" s="276"/>
      <c r="TDZ116" s="276"/>
      <c r="TEA116" s="276"/>
      <c r="TEB116" s="276"/>
      <c r="TEC116" s="276"/>
      <c r="TED116" s="276"/>
      <c r="TEE116" s="276"/>
      <c r="TEF116" s="276"/>
      <c r="TEG116" s="276"/>
      <c r="TEH116" s="276"/>
      <c r="TEI116" s="276"/>
      <c r="TEJ116" s="276"/>
      <c r="TEK116" s="276"/>
      <c r="TEL116" s="276"/>
      <c r="TEM116" s="276"/>
      <c r="TEN116" s="276"/>
      <c r="TEO116" s="276"/>
      <c r="TEP116" s="276"/>
      <c r="TEQ116" s="276"/>
      <c r="TER116" s="276"/>
      <c r="TES116" s="276"/>
      <c r="TET116" s="276"/>
      <c r="TEU116" s="276"/>
      <c r="TEV116" s="276"/>
      <c r="TEW116" s="276"/>
      <c r="TEX116" s="276"/>
      <c r="TEY116" s="276"/>
      <c r="TEZ116" s="276"/>
      <c r="TFA116" s="276"/>
      <c r="TFB116" s="276"/>
      <c r="TFC116" s="276"/>
      <c r="TFD116" s="276"/>
      <c r="TFE116" s="276"/>
      <c r="TFF116" s="276"/>
      <c r="TFG116" s="276"/>
      <c r="TFH116" s="276"/>
      <c r="TFI116" s="276"/>
      <c r="TFJ116" s="276"/>
      <c r="TFK116" s="276"/>
      <c r="TFL116" s="276"/>
      <c r="TFM116" s="276"/>
      <c r="TFN116" s="276"/>
      <c r="TFO116" s="276"/>
      <c r="TFP116" s="276"/>
      <c r="TFQ116" s="276"/>
      <c r="TFR116" s="276"/>
      <c r="TFS116" s="276"/>
      <c r="TFT116" s="276"/>
      <c r="TFU116" s="276"/>
      <c r="TFV116" s="276"/>
      <c r="TFW116" s="276"/>
      <c r="TFX116" s="276"/>
      <c r="TFY116" s="276"/>
      <c r="TFZ116" s="276"/>
      <c r="TGA116" s="276"/>
      <c r="TGB116" s="276"/>
      <c r="TGC116" s="276"/>
      <c r="TGD116" s="276"/>
      <c r="TGE116" s="276"/>
      <c r="TGF116" s="276"/>
      <c r="TGG116" s="276"/>
      <c r="TGH116" s="276"/>
      <c r="TGI116" s="276"/>
      <c r="TGJ116" s="276"/>
      <c r="TGK116" s="276"/>
      <c r="TGL116" s="276"/>
      <c r="TGM116" s="276"/>
      <c r="TGN116" s="276"/>
      <c r="TGO116" s="276"/>
      <c r="TGP116" s="276"/>
      <c r="TGQ116" s="276"/>
      <c r="TGR116" s="276"/>
      <c r="TGS116" s="276"/>
      <c r="TGT116" s="276"/>
      <c r="TGU116" s="276"/>
      <c r="TGV116" s="276"/>
      <c r="TGW116" s="276"/>
      <c r="TGX116" s="276"/>
      <c r="TGY116" s="276"/>
      <c r="TGZ116" s="276"/>
      <c r="THA116" s="276"/>
      <c r="THB116" s="276"/>
      <c r="THC116" s="276"/>
      <c r="THD116" s="276"/>
      <c r="THE116" s="276"/>
      <c r="THF116" s="276"/>
      <c r="THG116" s="276"/>
      <c r="THH116" s="276"/>
      <c r="THI116" s="276"/>
      <c r="THJ116" s="276"/>
      <c r="THK116" s="276"/>
      <c r="THL116" s="276"/>
      <c r="THM116" s="276"/>
      <c r="THN116" s="276"/>
      <c r="THO116" s="276"/>
      <c r="THP116" s="276"/>
      <c r="THQ116" s="276"/>
      <c r="THR116" s="276"/>
      <c r="THS116" s="276"/>
      <c r="THT116" s="276"/>
      <c r="THU116" s="276"/>
      <c r="THV116" s="276"/>
      <c r="THW116" s="276"/>
      <c r="THX116" s="276"/>
      <c r="THY116" s="276"/>
      <c r="THZ116" s="276"/>
      <c r="TIA116" s="276"/>
      <c r="TIB116" s="276"/>
      <c r="TIC116" s="276"/>
      <c r="TID116" s="276"/>
      <c r="TIE116" s="276"/>
      <c r="TIF116" s="276"/>
      <c r="TIG116" s="276"/>
      <c r="TIH116" s="276"/>
      <c r="TII116" s="276"/>
      <c r="TIJ116" s="276"/>
      <c r="TIK116" s="276"/>
      <c r="TIL116" s="276"/>
      <c r="TIM116" s="276"/>
      <c r="TIN116" s="276"/>
      <c r="TIO116" s="276"/>
      <c r="TIP116" s="276"/>
      <c r="TIQ116" s="276"/>
      <c r="TIR116" s="276"/>
      <c r="TIS116" s="276"/>
      <c r="TIT116" s="276"/>
      <c r="TIU116" s="276"/>
      <c r="TIV116" s="276"/>
      <c r="TIW116" s="276"/>
      <c r="TIX116" s="276"/>
      <c r="TIY116" s="276"/>
      <c r="TIZ116" s="276"/>
      <c r="TJA116" s="276"/>
      <c r="TJB116" s="276"/>
      <c r="TJC116" s="276"/>
      <c r="TJD116" s="276"/>
      <c r="TJE116" s="276"/>
      <c r="TJF116" s="276"/>
      <c r="TJG116" s="276"/>
      <c r="TJH116" s="276"/>
      <c r="TJI116" s="276"/>
      <c r="TJJ116" s="276"/>
      <c r="TJK116" s="276"/>
      <c r="TJL116" s="276"/>
      <c r="TJM116" s="276"/>
      <c r="TJN116" s="276"/>
      <c r="TJO116" s="276"/>
      <c r="TJP116" s="276"/>
      <c r="TJQ116" s="276"/>
      <c r="TJR116" s="276"/>
      <c r="TJS116" s="276"/>
      <c r="TJT116" s="276"/>
      <c r="TJU116" s="276"/>
      <c r="TJV116" s="276"/>
      <c r="TJW116" s="276"/>
      <c r="TJX116" s="276"/>
      <c r="TJY116" s="276"/>
      <c r="TJZ116" s="276"/>
      <c r="TKA116" s="276"/>
      <c r="TKB116" s="276"/>
      <c r="TKC116" s="276"/>
      <c r="TKD116" s="276"/>
      <c r="TKE116" s="276"/>
      <c r="TKF116" s="276"/>
      <c r="TKG116" s="276"/>
      <c r="TKH116" s="276"/>
      <c r="TKI116" s="276"/>
      <c r="TKJ116" s="276"/>
      <c r="TKK116" s="276"/>
      <c r="TKL116" s="276"/>
      <c r="TKM116" s="276"/>
      <c r="TKN116" s="276"/>
      <c r="TKO116" s="276"/>
      <c r="TKP116" s="276"/>
      <c r="TKQ116" s="276"/>
      <c r="TKR116" s="276"/>
      <c r="TKS116" s="276"/>
      <c r="TKT116" s="276"/>
      <c r="TKU116" s="276"/>
      <c r="TKV116" s="276"/>
      <c r="TKW116" s="276"/>
      <c r="TKX116" s="276"/>
      <c r="TKY116" s="276"/>
      <c r="TKZ116" s="276"/>
      <c r="TLA116" s="276"/>
      <c r="TLB116" s="276"/>
      <c r="TLC116" s="276"/>
      <c r="TLD116" s="276"/>
      <c r="TLE116" s="276"/>
      <c r="TLF116" s="276"/>
      <c r="TLG116" s="276"/>
      <c r="TLH116" s="276"/>
      <c r="TLI116" s="276"/>
      <c r="TLJ116" s="276"/>
      <c r="TLK116" s="276"/>
      <c r="TLL116" s="276"/>
      <c r="TLM116" s="276"/>
      <c r="TLN116" s="276"/>
      <c r="TLO116" s="276"/>
      <c r="TLP116" s="276"/>
      <c r="TLQ116" s="276"/>
      <c r="TLR116" s="276"/>
      <c r="TLS116" s="276"/>
      <c r="TLT116" s="276"/>
      <c r="TLU116" s="276"/>
      <c r="TLV116" s="276"/>
      <c r="TLW116" s="276"/>
      <c r="TLX116" s="276"/>
      <c r="TLY116" s="276"/>
      <c r="TLZ116" s="276"/>
      <c r="TMA116" s="276"/>
      <c r="TMB116" s="276"/>
      <c r="TMC116" s="276"/>
      <c r="TMD116" s="276"/>
      <c r="TME116" s="276"/>
      <c r="TMF116" s="276"/>
      <c r="TMG116" s="276"/>
      <c r="TMH116" s="276"/>
      <c r="TMI116" s="276"/>
      <c r="TMJ116" s="276"/>
      <c r="TMK116" s="276"/>
      <c r="TML116" s="276"/>
      <c r="TMM116" s="276"/>
      <c r="TMN116" s="276"/>
      <c r="TMO116" s="276"/>
      <c r="TMP116" s="276"/>
      <c r="TMQ116" s="276"/>
      <c r="TMR116" s="276"/>
      <c r="TMS116" s="276"/>
      <c r="TMT116" s="276"/>
      <c r="TMU116" s="276"/>
      <c r="TMV116" s="276"/>
      <c r="TMW116" s="276"/>
      <c r="TMX116" s="276"/>
      <c r="TMY116" s="276"/>
      <c r="TMZ116" s="276"/>
      <c r="TNA116" s="276"/>
      <c r="TNB116" s="276"/>
      <c r="TNC116" s="276"/>
      <c r="TND116" s="276"/>
      <c r="TNE116" s="276"/>
      <c r="TNF116" s="276"/>
      <c r="TNG116" s="276"/>
      <c r="TNH116" s="276"/>
      <c r="TNI116" s="276"/>
      <c r="TNJ116" s="276"/>
      <c r="TNK116" s="276"/>
      <c r="TNL116" s="276"/>
      <c r="TNM116" s="276"/>
      <c r="TNN116" s="276"/>
      <c r="TNO116" s="276"/>
      <c r="TNP116" s="276"/>
      <c r="TNQ116" s="276"/>
      <c r="TNR116" s="276"/>
      <c r="TNS116" s="276"/>
      <c r="TNT116" s="276"/>
      <c r="TNU116" s="276"/>
      <c r="TNV116" s="276"/>
      <c r="TNW116" s="276"/>
      <c r="TNX116" s="276"/>
      <c r="TNY116" s="276"/>
      <c r="TNZ116" s="276"/>
      <c r="TOA116" s="276"/>
      <c r="TOB116" s="276"/>
      <c r="TOC116" s="276"/>
      <c r="TOD116" s="276"/>
      <c r="TOE116" s="276"/>
      <c r="TOF116" s="276"/>
      <c r="TOG116" s="276"/>
      <c r="TOH116" s="276"/>
      <c r="TOI116" s="276"/>
      <c r="TOJ116" s="276"/>
      <c r="TOK116" s="276"/>
      <c r="TOL116" s="276"/>
      <c r="TOM116" s="276"/>
      <c r="TON116" s="276"/>
      <c r="TOO116" s="276"/>
      <c r="TOP116" s="276"/>
      <c r="TOQ116" s="276"/>
      <c r="TOR116" s="276"/>
      <c r="TOS116" s="276"/>
      <c r="TOT116" s="276"/>
      <c r="TOU116" s="276"/>
      <c r="TOV116" s="276"/>
      <c r="TOW116" s="276"/>
      <c r="TOX116" s="276"/>
      <c r="TOY116" s="276"/>
      <c r="TOZ116" s="276"/>
      <c r="TPA116" s="276"/>
      <c r="TPB116" s="276"/>
      <c r="TPC116" s="276"/>
      <c r="TPD116" s="276"/>
      <c r="TPE116" s="276"/>
      <c r="TPF116" s="276"/>
      <c r="TPG116" s="276"/>
      <c r="TPH116" s="276"/>
      <c r="TPI116" s="276"/>
      <c r="TPJ116" s="276"/>
      <c r="TPK116" s="276"/>
      <c r="TPL116" s="276"/>
      <c r="TPM116" s="276"/>
      <c r="TPN116" s="276"/>
      <c r="TPO116" s="276"/>
      <c r="TPP116" s="276"/>
      <c r="TPQ116" s="276"/>
      <c r="TPR116" s="276"/>
      <c r="TPS116" s="276"/>
      <c r="TPT116" s="276"/>
      <c r="TPU116" s="276"/>
      <c r="TPV116" s="276"/>
      <c r="TPW116" s="276"/>
      <c r="TPX116" s="276"/>
      <c r="TPY116" s="276"/>
      <c r="TPZ116" s="276"/>
      <c r="TQA116" s="276"/>
      <c r="TQB116" s="276"/>
      <c r="TQC116" s="276"/>
      <c r="TQD116" s="276"/>
      <c r="TQE116" s="276"/>
      <c r="TQF116" s="276"/>
      <c r="TQG116" s="276"/>
      <c r="TQH116" s="276"/>
      <c r="TQI116" s="276"/>
      <c r="TQJ116" s="276"/>
      <c r="TQK116" s="276"/>
      <c r="TQL116" s="276"/>
      <c r="TQM116" s="276"/>
      <c r="TQN116" s="276"/>
      <c r="TQO116" s="276"/>
      <c r="TQP116" s="276"/>
      <c r="TQQ116" s="276"/>
      <c r="TQR116" s="276"/>
      <c r="TQS116" s="276"/>
      <c r="TQT116" s="276"/>
      <c r="TQU116" s="276"/>
      <c r="TQV116" s="276"/>
      <c r="TQW116" s="276"/>
      <c r="TQX116" s="276"/>
      <c r="TQY116" s="276"/>
      <c r="TQZ116" s="276"/>
      <c r="TRA116" s="276"/>
      <c r="TRB116" s="276"/>
      <c r="TRC116" s="276"/>
      <c r="TRD116" s="276"/>
      <c r="TRE116" s="276"/>
      <c r="TRF116" s="276"/>
      <c r="TRG116" s="276"/>
      <c r="TRH116" s="276"/>
      <c r="TRI116" s="276"/>
      <c r="TRJ116" s="276"/>
      <c r="TRK116" s="276"/>
      <c r="TRL116" s="276"/>
      <c r="TRM116" s="276"/>
      <c r="TRN116" s="276"/>
      <c r="TRO116" s="276"/>
      <c r="TRP116" s="276"/>
      <c r="TRQ116" s="276"/>
      <c r="TRR116" s="276"/>
      <c r="TRS116" s="276"/>
      <c r="TRT116" s="276"/>
      <c r="TRU116" s="276"/>
      <c r="TRV116" s="276"/>
      <c r="TRW116" s="276"/>
      <c r="TRX116" s="276"/>
      <c r="TRY116" s="276"/>
      <c r="TRZ116" s="276"/>
      <c r="TSA116" s="276"/>
      <c r="TSB116" s="276"/>
      <c r="TSC116" s="276"/>
      <c r="TSD116" s="276"/>
      <c r="TSE116" s="276"/>
      <c r="TSF116" s="276"/>
      <c r="TSG116" s="276"/>
      <c r="TSH116" s="276"/>
      <c r="TSI116" s="276"/>
      <c r="TSJ116" s="276"/>
      <c r="TSK116" s="276"/>
      <c r="TSL116" s="276"/>
      <c r="TSM116" s="276"/>
      <c r="TSN116" s="276"/>
      <c r="TSO116" s="276"/>
      <c r="TSP116" s="276"/>
      <c r="TSQ116" s="276"/>
      <c r="TSR116" s="276"/>
      <c r="TSS116" s="276"/>
      <c r="TST116" s="276"/>
      <c r="TSU116" s="276"/>
      <c r="TSV116" s="276"/>
      <c r="TSW116" s="276"/>
      <c r="TSX116" s="276"/>
      <c r="TSY116" s="276"/>
      <c r="TSZ116" s="276"/>
      <c r="TTA116" s="276"/>
      <c r="TTB116" s="276"/>
      <c r="TTC116" s="276"/>
      <c r="TTD116" s="276"/>
      <c r="TTE116" s="276"/>
      <c r="TTF116" s="276"/>
      <c r="TTG116" s="276"/>
      <c r="TTH116" s="276"/>
      <c r="TTI116" s="276"/>
      <c r="TTJ116" s="276"/>
      <c r="TTK116" s="276"/>
      <c r="TTL116" s="276"/>
      <c r="TTM116" s="276"/>
      <c r="TTN116" s="276"/>
      <c r="TTO116" s="276"/>
      <c r="TTP116" s="276"/>
      <c r="TTQ116" s="276"/>
      <c r="TTR116" s="276"/>
      <c r="TTS116" s="276"/>
      <c r="TTT116" s="276"/>
      <c r="TTU116" s="276"/>
      <c r="TTV116" s="276"/>
      <c r="TTW116" s="276"/>
      <c r="TTX116" s="276"/>
      <c r="TTY116" s="276"/>
      <c r="TTZ116" s="276"/>
      <c r="TUA116" s="276"/>
      <c r="TUB116" s="276"/>
      <c r="TUC116" s="276"/>
      <c r="TUD116" s="276"/>
      <c r="TUE116" s="276"/>
      <c r="TUF116" s="276"/>
      <c r="TUG116" s="276"/>
      <c r="TUH116" s="276"/>
      <c r="TUI116" s="276"/>
      <c r="TUJ116" s="276"/>
      <c r="TUK116" s="276"/>
      <c r="TUL116" s="276"/>
      <c r="TUM116" s="276"/>
      <c r="TUN116" s="276"/>
      <c r="TUO116" s="276"/>
      <c r="TUP116" s="276"/>
      <c r="TUQ116" s="276"/>
      <c r="TUR116" s="276"/>
      <c r="TUS116" s="276"/>
      <c r="TUT116" s="276"/>
      <c r="TUU116" s="276"/>
      <c r="TUV116" s="276"/>
      <c r="TUW116" s="276"/>
      <c r="TUX116" s="276"/>
      <c r="TUY116" s="276"/>
      <c r="TUZ116" s="276"/>
      <c r="TVA116" s="276"/>
      <c r="TVB116" s="276"/>
      <c r="TVC116" s="276"/>
      <c r="TVD116" s="276"/>
      <c r="TVE116" s="276"/>
      <c r="TVF116" s="276"/>
      <c r="TVG116" s="276"/>
      <c r="TVH116" s="276"/>
      <c r="TVI116" s="276"/>
      <c r="TVJ116" s="276"/>
      <c r="TVK116" s="276"/>
      <c r="TVL116" s="276"/>
      <c r="TVM116" s="276"/>
      <c r="TVN116" s="276"/>
      <c r="TVO116" s="276"/>
      <c r="TVP116" s="276"/>
      <c r="TVQ116" s="276"/>
      <c r="TVR116" s="276"/>
      <c r="TVS116" s="276"/>
      <c r="TVT116" s="276"/>
      <c r="TVU116" s="276"/>
      <c r="TVV116" s="276"/>
      <c r="TVW116" s="276"/>
      <c r="TVX116" s="276"/>
      <c r="TVY116" s="276"/>
      <c r="TVZ116" s="276"/>
      <c r="TWA116" s="276"/>
      <c r="TWB116" s="276"/>
      <c r="TWC116" s="276"/>
      <c r="TWD116" s="276"/>
      <c r="TWE116" s="276"/>
      <c r="TWF116" s="276"/>
      <c r="TWG116" s="276"/>
      <c r="TWH116" s="276"/>
      <c r="TWI116" s="276"/>
      <c r="TWJ116" s="276"/>
      <c r="TWK116" s="276"/>
      <c r="TWL116" s="276"/>
      <c r="TWM116" s="276"/>
      <c r="TWN116" s="276"/>
      <c r="TWO116" s="276"/>
      <c r="TWP116" s="276"/>
      <c r="TWQ116" s="276"/>
      <c r="TWR116" s="276"/>
      <c r="TWS116" s="276"/>
      <c r="TWT116" s="276"/>
      <c r="TWU116" s="276"/>
      <c r="TWV116" s="276"/>
      <c r="TWW116" s="276"/>
      <c r="TWX116" s="276"/>
      <c r="TWY116" s="276"/>
      <c r="TWZ116" s="276"/>
      <c r="TXA116" s="276"/>
      <c r="TXB116" s="276"/>
      <c r="TXC116" s="276"/>
      <c r="TXD116" s="276"/>
      <c r="TXE116" s="276"/>
      <c r="TXF116" s="276"/>
      <c r="TXG116" s="276"/>
      <c r="TXH116" s="276"/>
      <c r="TXI116" s="276"/>
      <c r="TXJ116" s="276"/>
      <c r="TXK116" s="276"/>
      <c r="TXL116" s="276"/>
      <c r="TXM116" s="276"/>
      <c r="TXN116" s="276"/>
      <c r="TXO116" s="276"/>
      <c r="TXP116" s="276"/>
      <c r="TXQ116" s="276"/>
      <c r="TXR116" s="276"/>
      <c r="TXS116" s="276"/>
      <c r="TXT116" s="276"/>
      <c r="TXU116" s="276"/>
      <c r="TXV116" s="276"/>
      <c r="TXW116" s="276"/>
      <c r="TXX116" s="276"/>
      <c r="TXY116" s="276"/>
      <c r="TXZ116" s="276"/>
      <c r="TYA116" s="276"/>
      <c r="TYB116" s="276"/>
      <c r="TYC116" s="276"/>
      <c r="TYD116" s="276"/>
      <c r="TYE116" s="276"/>
      <c r="TYF116" s="276"/>
      <c r="TYG116" s="276"/>
      <c r="TYH116" s="276"/>
      <c r="TYI116" s="276"/>
      <c r="TYJ116" s="276"/>
      <c r="TYK116" s="276"/>
      <c r="TYL116" s="276"/>
      <c r="TYM116" s="276"/>
      <c r="TYN116" s="276"/>
      <c r="TYO116" s="276"/>
      <c r="TYP116" s="276"/>
      <c r="TYQ116" s="276"/>
      <c r="TYR116" s="276"/>
      <c r="TYS116" s="276"/>
      <c r="TYT116" s="276"/>
      <c r="TYU116" s="276"/>
      <c r="TYV116" s="276"/>
      <c r="TYW116" s="276"/>
      <c r="TYX116" s="276"/>
      <c r="TYY116" s="276"/>
      <c r="TYZ116" s="276"/>
      <c r="TZA116" s="276"/>
      <c r="TZB116" s="276"/>
      <c r="TZC116" s="276"/>
      <c r="TZD116" s="276"/>
      <c r="TZE116" s="276"/>
      <c r="TZF116" s="276"/>
      <c r="TZG116" s="276"/>
      <c r="TZH116" s="276"/>
      <c r="TZI116" s="276"/>
      <c r="TZJ116" s="276"/>
      <c r="TZK116" s="276"/>
      <c r="TZL116" s="276"/>
      <c r="TZM116" s="276"/>
      <c r="TZN116" s="276"/>
      <c r="TZO116" s="276"/>
      <c r="TZP116" s="276"/>
      <c r="TZQ116" s="276"/>
      <c r="TZR116" s="276"/>
      <c r="TZS116" s="276"/>
      <c r="TZT116" s="276"/>
      <c r="TZU116" s="276"/>
      <c r="TZV116" s="276"/>
      <c r="TZW116" s="276"/>
      <c r="TZX116" s="276"/>
      <c r="TZY116" s="276"/>
      <c r="TZZ116" s="276"/>
      <c r="UAA116" s="276"/>
      <c r="UAB116" s="276"/>
      <c r="UAC116" s="276"/>
      <c r="UAD116" s="276"/>
      <c r="UAE116" s="276"/>
      <c r="UAF116" s="276"/>
      <c r="UAG116" s="276"/>
      <c r="UAH116" s="276"/>
      <c r="UAI116" s="276"/>
      <c r="UAJ116" s="276"/>
      <c r="UAK116" s="276"/>
      <c r="UAL116" s="276"/>
      <c r="UAM116" s="276"/>
      <c r="UAN116" s="276"/>
      <c r="UAO116" s="276"/>
      <c r="UAP116" s="276"/>
      <c r="UAQ116" s="276"/>
      <c r="UAR116" s="276"/>
      <c r="UAS116" s="276"/>
      <c r="UAT116" s="276"/>
      <c r="UAU116" s="276"/>
      <c r="UAV116" s="276"/>
      <c r="UAW116" s="276"/>
      <c r="UAX116" s="276"/>
      <c r="UAY116" s="276"/>
      <c r="UAZ116" s="276"/>
      <c r="UBA116" s="276"/>
      <c r="UBB116" s="276"/>
      <c r="UBC116" s="276"/>
      <c r="UBD116" s="276"/>
      <c r="UBE116" s="276"/>
      <c r="UBF116" s="276"/>
      <c r="UBG116" s="276"/>
      <c r="UBH116" s="276"/>
      <c r="UBI116" s="276"/>
      <c r="UBJ116" s="276"/>
      <c r="UBK116" s="276"/>
      <c r="UBL116" s="276"/>
      <c r="UBM116" s="276"/>
      <c r="UBN116" s="276"/>
      <c r="UBO116" s="276"/>
      <c r="UBP116" s="276"/>
      <c r="UBQ116" s="276"/>
      <c r="UBR116" s="276"/>
      <c r="UBS116" s="276"/>
      <c r="UBT116" s="276"/>
      <c r="UBU116" s="276"/>
      <c r="UBV116" s="276"/>
      <c r="UBW116" s="276"/>
      <c r="UBX116" s="276"/>
      <c r="UBY116" s="276"/>
      <c r="UBZ116" s="276"/>
      <c r="UCA116" s="276"/>
      <c r="UCB116" s="276"/>
      <c r="UCC116" s="276"/>
      <c r="UCD116" s="276"/>
      <c r="UCE116" s="276"/>
      <c r="UCF116" s="276"/>
      <c r="UCG116" s="276"/>
      <c r="UCH116" s="276"/>
      <c r="UCI116" s="276"/>
      <c r="UCJ116" s="276"/>
      <c r="UCK116" s="276"/>
      <c r="UCL116" s="276"/>
      <c r="UCM116" s="276"/>
      <c r="UCN116" s="276"/>
      <c r="UCO116" s="276"/>
      <c r="UCP116" s="276"/>
      <c r="UCQ116" s="276"/>
      <c r="UCR116" s="276"/>
      <c r="UCS116" s="276"/>
      <c r="UCT116" s="276"/>
      <c r="UCU116" s="276"/>
      <c r="UCV116" s="276"/>
      <c r="UCW116" s="276"/>
      <c r="UCX116" s="276"/>
      <c r="UCY116" s="276"/>
      <c r="UCZ116" s="276"/>
      <c r="UDA116" s="276"/>
      <c r="UDB116" s="276"/>
      <c r="UDC116" s="276"/>
      <c r="UDD116" s="276"/>
      <c r="UDE116" s="276"/>
      <c r="UDF116" s="276"/>
      <c r="UDG116" s="276"/>
      <c r="UDH116" s="276"/>
      <c r="UDI116" s="276"/>
      <c r="UDJ116" s="276"/>
      <c r="UDK116" s="276"/>
      <c r="UDL116" s="276"/>
      <c r="UDM116" s="276"/>
      <c r="UDN116" s="276"/>
      <c r="UDO116" s="276"/>
      <c r="UDP116" s="276"/>
      <c r="UDQ116" s="276"/>
      <c r="UDR116" s="276"/>
      <c r="UDS116" s="276"/>
      <c r="UDT116" s="276"/>
      <c r="UDU116" s="276"/>
      <c r="UDV116" s="276"/>
      <c r="UDW116" s="276"/>
      <c r="UDX116" s="276"/>
      <c r="UDY116" s="276"/>
      <c r="UDZ116" s="276"/>
      <c r="UEA116" s="276"/>
      <c r="UEB116" s="276"/>
      <c r="UEC116" s="276"/>
      <c r="UED116" s="276"/>
      <c r="UEE116" s="276"/>
      <c r="UEF116" s="276"/>
      <c r="UEG116" s="276"/>
      <c r="UEH116" s="276"/>
      <c r="UEI116" s="276"/>
      <c r="UEJ116" s="276"/>
      <c r="UEK116" s="276"/>
      <c r="UEL116" s="276"/>
      <c r="UEM116" s="276"/>
      <c r="UEN116" s="276"/>
      <c r="UEO116" s="276"/>
      <c r="UEP116" s="276"/>
      <c r="UEQ116" s="276"/>
      <c r="UER116" s="276"/>
      <c r="UES116" s="276"/>
      <c r="UET116" s="276"/>
      <c r="UEU116" s="276"/>
      <c r="UEV116" s="276"/>
      <c r="UEW116" s="276"/>
      <c r="UEX116" s="276"/>
      <c r="UEY116" s="276"/>
      <c r="UEZ116" s="276"/>
      <c r="UFA116" s="276"/>
      <c r="UFB116" s="276"/>
      <c r="UFC116" s="276"/>
      <c r="UFD116" s="276"/>
      <c r="UFE116" s="276"/>
      <c r="UFF116" s="276"/>
      <c r="UFG116" s="276"/>
      <c r="UFH116" s="276"/>
      <c r="UFI116" s="276"/>
      <c r="UFJ116" s="276"/>
      <c r="UFK116" s="276"/>
      <c r="UFL116" s="276"/>
      <c r="UFM116" s="276"/>
      <c r="UFN116" s="276"/>
      <c r="UFO116" s="276"/>
      <c r="UFP116" s="276"/>
      <c r="UFQ116" s="276"/>
      <c r="UFR116" s="276"/>
      <c r="UFS116" s="276"/>
      <c r="UFT116" s="276"/>
      <c r="UFU116" s="276"/>
      <c r="UFV116" s="276"/>
      <c r="UFW116" s="276"/>
      <c r="UFX116" s="276"/>
      <c r="UFY116" s="276"/>
      <c r="UFZ116" s="276"/>
      <c r="UGA116" s="276"/>
      <c r="UGB116" s="276"/>
      <c r="UGC116" s="276"/>
      <c r="UGD116" s="276"/>
      <c r="UGE116" s="276"/>
      <c r="UGF116" s="276"/>
      <c r="UGG116" s="276"/>
      <c r="UGH116" s="276"/>
      <c r="UGI116" s="276"/>
      <c r="UGJ116" s="276"/>
      <c r="UGK116" s="276"/>
      <c r="UGL116" s="276"/>
      <c r="UGM116" s="276"/>
      <c r="UGN116" s="276"/>
      <c r="UGO116" s="276"/>
      <c r="UGP116" s="276"/>
      <c r="UGQ116" s="276"/>
      <c r="UGR116" s="276"/>
      <c r="UGS116" s="276"/>
      <c r="UGT116" s="276"/>
      <c r="UGU116" s="276"/>
      <c r="UGV116" s="276"/>
      <c r="UGW116" s="276"/>
      <c r="UGX116" s="276"/>
      <c r="UGY116" s="276"/>
      <c r="UGZ116" s="276"/>
      <c r="UHA116" s="276"/>
      <c r="UHB116" s="276"/>
      <c r="UHC116" s="276"/>
      <c r="UHD116" s="276"/>
      <c r="UHE116" s="276"/>
      <c r="UHF116" s="276"/>
      <c r="UHG116" s="276"/>
      <c r="UHH116" s="276"/>
      <c r="UHI116" s="276"/>
      <c r="UHJ116" s="276"/>
      <c r="UHK116" s="276"/>
      <c r="UHL116" s="276"/>
      <c r="UHM116" s="276"/>
      <c r="UHN116" s="276"/>
      <c r="UHO116" s="276"/>
      <c r="UHP116" s="276"/>
      <c r="UHQ116" s="276"/>
      <c r="UHR116" s="276"/>
      <c r="UHS116" s="276"/>
      <c r="UHT116" s="276"/>
      <c r="UHU116" s="276"/>
      <c r="UHV116" s="276"/>
      <c r="UHW116" s="276"/>
      <c r="UHX116" s="276"/>
      <c r="UHY116" s="276"/>
      <c r="UHZ116" s="276"/>
      <c r="UIA116" s="276"/>
      <c r="UIB116" s="276"/>
      <c r="UIC116" s="276"/>
      <c r="UID116" s="276"/>
      <c r="UIE116" s="276"/>
      <c r="UIF116" s="276"/>
      <c r="UIG116" s="276"/>
      <c r="UIH116" s="276"/>
      <c r="UII116" s="276"/>
      <c r="UIJ116" s="276"/>
      <c r="UIK116" s="276"/>
      <c r="UIL116" s="276"/>
      <c r="UIM116" s="276"/>
      <c r="UIN116" s="276"/>
      <c r="UIO116" s="276"/>
      <c r="UIP116" s="276"/>
      <c r="UIQ116" s="276"/>
      <c r="UIR116" s="276"/>
      <c r="UIS116" s="276"/>
      <c r="UIT116" s="276"/>
      <c r="UIU116" s="276"/>
      <c r="UIV116" s="276"/>
      <c r="UIW116" s="276"/>
      <c r="UIX116" s="276"/>
      <c r="UIY116" s="276"/>
      <c r="UIZ116" s="276"/>
      <c r="UJA116" s="276"/>
      <c r="UJB116" s="276"/>
      <c r="UJC116" s="276"/>
      <c r="UJD116" s="276"/>
      <c r="UJE116" s="276"/>
      <c r="UJF116" s="276"/>
      <c r="UJG116" s="276"/>
      <c r="UJH116" s="276"/>
      <c r="UJI116" s="276"/>
      <c r="UJJ116" s="276"/>
      <c r="UJK116" s="276"/>
      <c r="UJL116" s="276"/>
      <c r="UJM116" s="276"/>
      <c r="UJN116" s="276"/>
      <c r="UJO116" s="276"/>
      <c r="UJP116" s="276"/>
      <c r="UJQ116" s="276"/>
      <c r="UJR116" s="276"/>
      <c r="UJS116" s="276"/>
      <c r="UJT116" s="276"/>
      <c r="UJU116" s="276"/>
      <c r="UJV116" s="276"/>
      <c r="UJW116" s="276"/>
      <c r="UJX116" s="276"/>
      <c r="UJY116" s="276"/>
      <c r="UJZ116" s="276"/>
      <c r="UKA116" s="276"/>
      <c r="UKB116" s="276"/>
      <c r="UKC116" s="276"/>
      <c r="UKD116" s="276"/>
      <c r="UKE116" s="276"/>
      <c r="UKF116" s="276"/>
      <c r="UKG116" s="276"/>
      <c r="UKH116" s="276"/>
      <c r="UKI116" s="276"/>
      <c r="UKJ116" s="276"/>
      <c r="UKK116" s="276"/>
      <c r="UKL116" s="276"/>
      <c r="UKM116" s="276"/>
      <c r="UKN116" s="276"/>
      <c r="UKO116" s="276"/>
      <c r="UKP116" s="276"/>
      <c r="UKQ116" s="276"/>
      <c r="UKR116" s="276"/>
      <c r="UKS116" s="276"/>
      <c r="UKT116" s="276"/>
      <c r="UKU116" s="276"/>
      <c r="UKV116" s="276"/>
      <c r="UKW116" s="276"/>
      <c r="UKX116" s="276"/>
      <c r="UKY116" s="276"/>
      <c r="UKZ116" s="276"/>
      <c r="ULA116" s="276"/>
      <c r="ULB116" s="276"/>
      <c r="ULC116" s="276"/>
      <c r="ULD116" s="276"/>
      <c r="ULE116" s="276"/>
      <c r="ULF116" s="276"/>
      <c r="ULG116" s="276"/>
      <c r="ULH116" s="276"/>
      <c r="ULI116" s="276"/>
      <c r="ULJ116" s="276"/>
      <c r="ULK116" s="276"/>
      <c r="ULL116" s="276"/>
      <c r="ULM116" s="276"/>
      <c r="ULN116" s="276"/>
      <c r="ULO116" s="276"/>
      <c r="ULP116" s="276"/>
      <c r="ULQ116" s="276"/>
      <c r="ULR116" s="276"/>
      <c r="ULS116" s="276"/>
      <c r="ULT116" s="276"/>
      <c r="ULU116" s="276"/>
      <c r="ULV116" s="276"/>
      <c r="ULW116" s="276"/>
      <c r="ULX116" s="276"/>
      <c r="ULY116" s="276"/>
      <c r="ULZ116" s="276"/>
      <c r="UMA116" s="276"/>
      <c r="UMB116" s="276"/>
      <c r="UMC116" s="276"/>
      <c r="UMD116" s="276"/>
      <c r="UME116" s="276"/>
      <c r="UMF116" s="276"/>
      <c r="UMG116" s="276"/>
      <c r="UMH116" s="276"/>
      <c r="UMI116" s="276"/>
      <c r="UMJ116" s="276"/>
      <c r="UMK116" s="276"/>
      <c r="UML116" s="276"/>
      <c r="UMM116" s="276"/>
      <c r="UMN116" s="276"/>
      <c r="UMO116" s="276"/>
      <c r="UMP116" s="276"/>
      <c r="UMQ116" s="276"/>
      <c r="UMR116" s="276"/>
      <c r="UMS116" s="276"/>
      <c r="UMT116" s="276"/>
      <c r="UMU116" s="276"/>
      <c r="UMV116" s="276"/>
      <c r="UMW116" s="276"/>
      <c r="UMX116" s="276"/>
      <c r="UMY116" s="276"/>
      <c r="UMZ116" s="276"/>
      <c r="UNA116" s="276"/>
      <c r="UNB116" s="276"/>
      <c r="UNC116" s="276"/>
      <c r="UND116" s="276"/>
      <c r="UNE116" s="276"/>
      <c r="UNF116" s="276"/>
      <c r="UNG116" s="276"/>
      <c r="UNH116" s="276"/>
      <c r="UNI116" s="276"/>
      <c r="UNJ116" s="276"/>
      <c r="UNK116" s="276"/>
      <c r="UNL116" s="276"/>
      <c r="UNM116" s="276"/>
      <c r="UNN116" s="276"/>
      <c r="UNO116" s="276"/>
      <c r="UNP116" s="276"/>
      <c r="UNQ116" s="276"/>
      <c r="UNR116" s="276"/>
      <c r="UNS116" s="276"/>
      <c r="UNT116" s="276"/>
      <c r="UNU116" s="276"/>
      <c r="UNV116" s="276"/>
      <c r="UNW116" s="276"/>
      <c r="UNX116" s="276"/>
      <c r="UNY116" s="276"/>
      <c r="UNZ116" s="276"/>
      <c r="UOA116" s="276"/>
      <c r="UOB116" s="276"/>
      <c r="UOC116" s="276"/>
      <c r="UOD116" s="276"/>
      <c r="UOE116" s="276"/>
      <c r="UOF116" s="276"/>
      <c r="UOG116" s="276"/>
      <c r="UOH116" s="276"/>
      <c r="UOI116" s="276"/>
      <c r="UOJ116" s="276"/>
      <c r="UOK116" s="276"/>
      <c r="UOL116" s="276"/>
      <c r="UOM116" s="276"/>
      <c r="UON116" s="276"/>
      <c r="UOO116" s="276"/>
      <c r="UOP116" s="276"/>
      <c r="UOQ116" s="276"/>
      <c r="UOR116" s="276"/>
      <c r="UOS116" s="276"/>
      <c r="UOT116" s="276"/>
      <c r="UOU116" s="276"/>
      <c r="UOV116" s="276"/>
      <c r="UOW116" s="276"/>
      <c r="UOX116" s="276"/>
      <c r="UOY116" s="276"/>
      <c r="UOZ116" s="276"/>
      <c r="UPA116" s="276"/>
      <c r="UPB116" s="276"/>
      <c r="UPC116" s="276"/>
      <c r="UPD116" s="276"/>
      <c r="UPE116" s="276"/>
      <c r="UPF116" s="276"/>
      <c r="UPG116" s="276"/>
      <c r="UPH116" s="276"/>
      <c r="UPI116" s="276"/>
      <c r="UPJ116" s="276"/>
      <c r="UPK116" s="276"/>
      <c r="UPL116" s="276"/>
      <c r="UPM116" s="276"/>
      <c r="UPN116" s="276"/>
      <c r="UPO116" s="276"/>
      <c r="UPP116" s="276"/>
      <c r="UPQ116" s="276"/>
      <c r="UPR116" s="276"/>
      <c r="UPS116" s="276"/>
      <c r="UPT116" s="276"/>
      <c r="UPU116" s="276"/>
      <c r="UPV116" s="276"/>
      <c r="UPW116" s="276"/>
      <c r="UPX116" s="276"/>
      <c r="UPY116" s="276"/>
      <c r="UPZ116" s="276"/>
      <c r="UQA116" s="276"/>
      <c r="UQB116" s="276"/>
      <c r="UQC116" s="276"/>
      <c r="UQD116" s="276"/>
      <c r="UQE116" s="276"/>
      <c r="UQF116" s="276"/>
      <c r="UQG116" s="276"/>
      <c r="UQH116" s="276"/>
      <c r="UQI116" s="276"/>
      <c r="UQJ116" s="276"/>
      <c r="UQK116" s="276"/>
      <c r="UQL116" s="276"/>
      <c r="UQM116" s="276"/>
      <c r="UQN116" s="276"/>
      <c r="UQO116" s="276"/>
      <c r="UQP116" s="276"/>
      <c r="UQQ116" s="276"/>
      <c r="UQR116" s="276"/>
      <c r="UQS116" s="276"/>
      <c r="UQT116" s="276"/>
      <c r="UQU116" s="276"/>
      <c r="UQV116" s="276"/>
      <c r="UQW116" s="276"/>
      <c r="UQX116" s="276"/>
      <c r="UQY116" s="276"/>
      <c r="UQZ116" s="276"/>
      <c r="URA116" s="276"/>
      <c r="URB116" s="276"/>
      <c r="URC116" s="276"/>
      <c r="URD116" s="276"/>
      <c r="URE116" s="276"/>
      <c r="URF116" s="276"/>
      <c r="URG116" s="276"/>
      <c r="URH116" s="276"/>
      <c r="URI116" s="276"/>
      <c r="URJ116" s="276"/>
      <c r="URK116" s="276"/>
      <c r="URL116" s="276"/>
      <c r="URM116" s="276"/>
      <c r="URN116" s="276"/>
      <c r="URO116" s="276"/>
      <c r="URP116" s="276"/>
      <c r="URQ116" s="276"/>
      <c r="URR116" s="276"/>
      <c r="URS116" s="276"/>
      <c r="URT116" s="276"/>
      <c r="URU116" s="276"/>
      <c r="URV116" s="276"/>
      <c r="URW116" s="276"/>
      <c r="URX116" s="276"/>
      <c r="URY116" s="276"/>
      <c r="URZ116" s="276"/>
      <c r="USA116" s="276"/>
      <c r="USB116" s="276"/>
      <c r="USC116" s="276"/>
      <c r="USD116" s="276"/>
      <c r="USE116" s="276"/>
      <c r="USF116" s="276"/>
      <c r="USG116" s="276"/>
      <c r="USH116" s="276"/>
      <c r="USI116" s="276"/>
      <c r="USJ116" s="276"/>
      <c r="USK116" s="276"/>
      <c r="USL116" s="276"/>
      <c r="USM116" s="276"/>
      <c r="USN116" s="276"/>
      <c r="USO116" s="276"/>
      <c r="USP116" s="276"/>
      <c r="USQ116" s="276"/>
      <c r="USR116" s="276"/>
      <c r="USS116" s="276"/>
      <c r="UST116" s="276"/>
      <c r="USU116" s="276"/>
      <c r="USV116" s="276"/>
      <c r="USW116" s="276"/>
      <c r="USX116" s="276"/>
      <c r="USY116" s="276"/>
      <c r="USZ116" s="276"/>
      <c r="UTA116" s="276"/>
      <c r="UTB116" s="276"/>
      <c r="UTC116" s="276"/>
      <c r="UTD116" s="276"/>
      <c r="UTE116" s="276"/>
      <c r="UTF116" s="276"/>
      <c r="UTG116" s="276"/>
      <c r="UTH116" s="276"/>
      <c r="UTI116" s="276"/>
      <c r="UTJ116" s="276"/>
      <c r="UTK116" s="276"/>
      <c r="UTL116" s="276"/>
      <c r="UTM116" s="276"/>
      <c r="UTN116" s="276"/>
      <c r="UTO116" s="276"/>
      <c r="UTP116" s="276"/>
      <c r="UTQ116" s="276"/>
      <c r="UTR116" s="276"/>
      <c r="UTS116" s="276"/>
      <c r="UTT116" s="276"/>
      <c r="UTU116" s="276"/>
      <c r="UTV116" s="276"/>
      <c r="UTW116" s="276"/>
      <c r="UTX116" s="276"/>
      <c r="UTY116" s="276"/>
      <c r="UTZ116" s="276"/>
      <c r="UUA116" s="276"/>
      <c r="UUB116" s="276"/>
      <c r="UUC116" s="276"/>
      <c r="UUD116" s="276"/>
      <c r="UUE116" s="276"/>
      <c r="UUF116" s="276"/>
      <c r="UUG116" s="276"/>
      <c r="UUH116" s="276"/>
      <c r="UUI116" s="276"/>
      <c r="UUJ116" s="276"/>
      <c r="UUK116" s="276"/>
      <c r="UUL116" s="276"/>
      <c r="UUM116" s="276"/>
      <c r="UUN116" s="276"/>
      <c r="UUO116" s="276"/>
      <c r="UUP116" s="276"/>
      <c r="UUQ116" s="276"/>
      <c r="UUR116" s="276"/>
      <c r="UUS116" s="276"/>
      <c r="UUT116" s="276"/>
      <c r="UUU116" s="276"/>
      <c r="UUV116" s="276"/>
      <c r="UUW116" s="276"/>
      <c r="UUX116" s="276"/>
      <c r="UUY116" s="276"/>
      <c r="UUZ116" s="276"/>
      <c r="UVA116" s="276"/>
      <c r="UVB116" s="276"/>
      <c r="UVC116" s="276"/>
      <c r="UVD116" s="276"/>
      <c r="UVE116" s="276"/>
      <c r="UVF116" s="276"/>
      <c r="UVG116" s="276"/>
      <c r="UVH116" s="276"/>
      <c r="UVI116" s="276"/>
      <c r="UVJ116" s="276"/>
      <c r="UVK116" s="276"/>
      <c r="UVL116" s="276"/>
      <c r="UVM116" s="276"/>
      <c r="UVN116" s="276"/>
      <c r="UVO116" s="276"/>
      <c r="UVP116" s="276"/>
      <c r="UVQ116" s="276"/>
      <c r="UVR116" s="276"/>
      <c r="UVS116" s="276"/>
      <c r="UVT116" s="276"/>
      <c r="UVU116" s="276"/>
      <c r="UVV116" s="276"/>
      <c r="UVW116" s="276"/>
      <c r="UVX116" s="276"/>
      <c r="UVY116" s="276"/>
      <c r="UVZ116" s="276"/>
      <c r="UWA116" s="276"/>
      <c r="UWB116" s="276"/>
      <c r="UWC116" s="276"/>
      <c r="UWD116" s="276"/>
      <c r="UWE116" s="276"/>
      <c r="UWF116" s="276"/>
      <c r="UWG116" s="276"/>
      <c r="UWH116" s="276"/>
      <c r="UWI116" s="276"/>
      <c r="UWJ116" s="276"/>
      <c r="UWK116" s="276"/>
      <c r="UWL116" s="276"/>
      <c r="UWM116" s="276"/>
      <c r="UWN116" s="276"/>
      <c r="UWO116" s="276"/>
      <c r="UWP116" s="276"/>
      <c r="UWQ116" s="276"/>
      <c r="UWR116" s="276"/>
      <c r="UWS116" s="276"/>
      <c r="UWT116" s="276"/>
      <c r="UWU116" s="276"/>
      <c r="UWV116" s="276"/>
      <c r="UWW116" s="276"/>
      <c r="UWX116" s="276"/>
      <c r="UWY116" s="276"/>
      <c r="UWZ116" s="276"/>
      <c r="UXA116" s="276"/>
      <c r="UXB116" s="276"/>
      <c r="UXC116" s="276"/>
      <c r="UXD116" s="276"/>
      <c r="UXE116" s="276"/>
      <c r="UXF116" s="276"/>
      <c r="UXG116" s="276"/>
      <c r="UXH116" s="276"/>
      <c r="UXI116" s="276"/>
      <c r="UXJ116" s="276"/>
      <c r="UXK116" s="276"/>
      <c r="UXL116" s="276"/>
      <c r="UXM116" s="276"/>
      <c r="UXN116" s="276"/>
      <c r="UXO116" s="276"/>
      <c r="UXP116" s="276"/>
      <c r="UXQ116" s="276"/>
      <c r="UXR116" s="276"/>
      <c r="UXS116" s="276"/>
      <c r="UXT116" s="276"/>
      <c r="UXU116" s="276"/>
      <c r="UXV116" s="276"/>
      <c r="UXW116" s="276"/>
      <c r="UXX116" s="276"/>
      <c r="UXY116" s="276"/>
      <c r="UXZ116" s="276"/>
      <c r="UYA116" s="276"/>
      <c r="UYB116" s="276"/>
      <c r="UYC116" s="276"/>
      <c r="UYD116" s="276"/>
      <c r="UYE116" s="276"/>
      <c r="UYF116" s="276"/>
      <c r="UYG116" s="276"/>
      <c r="UYH116" s="276"/>
      <c r="UYI116" s="276"/>
      <c r="UYJ116" s="276"/>
      <c r="UYK116" s="276"/>
      <c r="UYL116" s="276"/>
      <c r="UYM116" s="276"/>
      <c r="UYN116" s="276"/>
      <c r="UYO116" s="276"/>
      <c r="UYP116" s="276"/>
      <c r="UYQ116" s="276"/>
      <c r="UYR116" s="276"/>
      <c r="UYS116" s="276"/>
      <c r="UYT116" s="276"/>
      <c r="UYU116" s="276"/>
      <c r="UYV116" s="276"/>
      <c r="UYW116" s="276"/>
      <c r="UYX116" s="276"/>
      <c r="UYY116" s="276"/>
      <c r="UYZ116" s="276"/>
      <c r="UZA116" s="276"/>
      <c r="UZB116" s="276"/>
      <c r="UZC116" s="276"/>
      <c r="UZD116" s="276"/>
      <c r="UZE116" s="276"/>
      <c r="UZF116" s="276"/>
      <c r="UZG116" s="276"/>
      <c r="UZH116" s="276"/>
      <c r="UZI116" s="276"/>
      <c r="UZJ116" s="276"/>
      <c r="UZK116" s="276"/>
      <c r="UZL116" s="276"/>
      <c r="UZM116" s="276"/>
      <c r="UZN116" s="276"/>
      <c r="UZO116" s="276"/>
      <c r="UZP116" s="276"/>
      <c r="UZQ116" s="276"/>
      <c r="UZR116" s="276"/>
      <c r="UZS116" s="276"/>
      <c r="UZT116" s="276"/>
      <c r="UZU116" s="276"/>
      <c r="UZV116" s="276"/>
      <c r="UZW116" s="276"/>
      <c r="UZX116" s="276"/>
      <c r="UZY116" s="276"/>
      <c r="UZZ116" s="276"/>
      <c r="VAA116" s="276"/>
      <c r="VAB116" s="276"/>
      <c r="VAC116" s="276"/>
      <c r="VAD116" s="276"/>
      <c r="VAE116" s="276"/>
      <c r="VAF116" s="276"/>
      <c r="VAG116" s="276"/>
      <c r="VAH116" s="276"/>
      <c r="VAI116" s="276"/>
      <c r="VAJ116" s="276"/>
      <c r="VAK116" s="276"/>
      <c r="VAL116" s="276"/>
      <c r="VAM116" s="276"/>
      <c r="VAN116" s="276"/>
      <c r="VAO116" s="276"/>
      <c r="VAP116" s="276"/>
      <c r="VAQ116" s="276"/>
      <c r="VAR116" s="276"/>
      <c r="VAS116" s="276"/>
      <c r="VAT116" s="276"/>
      <c r="VAU116" s="276"/>
      <c r="VAV116" s="276"/>
      <c r="VAW116" s="276"/>
      <c r="VAX116" s="276"/>
      <c r="VAY116" s="276"/>
      <c r="VAZ116" s="276"/>
      <c r="VBA116" s="276"/>
      <c r="VBB116" s="276"/>
      <c r="VBC116" s="276"/>
      <c r="VBD116" s="276"/>
      <c r="VBE116" s="276"/>
      <c r="VBF116" s="276"/>
      <c r="VBG116" s="276"/>
      <c r="VBH116" s="276"/>
      <c r="VBI116" s="276"/>
      <c r="VBJ116" s="276"/>
      <c r="VBK116" s="276"/>
      <c r="VBL116" s="276"/>
      <c r="VBM116" s="276"/>
      <c r="VBN116" s="276"/>
      <c r="VBO116" s="276"/>
      <c r="VBP116" s="276"/>
      <c r="VBQ116" s="276"/>
      <c r="VBR116" s="276"/>
      <c r="VBS116" s="276"/>
      <c r="VBT116" s="276"/>
      <c r="VBU116" s="276"/>
      <c r="VBV116" s="276"/>
      <c r="VBW116" s="276"/>
      <c r="VBX116" s="276"/>
      <c r="VBY116" s="276"/>
      <c r="VBZ116" s="276"/>
      <c r="VCA116" s="276"/>
      <c r="VCB116" s="276"/>
      <c r="VCC116" s="276"/>
      <c r="VCD116" s="276"/>
      <c r="VCE116" s="276"/>
      <c r="VCF116" s="276"/>
      <c r="VCG116" s="276"/>
      <c r="VCH116" s="276"/>
      <c r="VCI116" s="276"/>
      <c r="VCJ116" s="276"/>
      <c r="VCK116" s="276"/>
      <c r="VCL116" s="276"/>
      <c r="VCM116" s="276"/>
      <c r="VCN116" s="276"/>
      <c r="VCO116" s="276"/>
      <c r="VCP116" s="276"/>
      <c r="VCQ116" s="276"/>
      <c r="VCR116" s="276"/>
      <c r="VCS116" s="276"/>
      <c r="VCT116" s="276"/>
      <c r="VCU116" s="276"/>
      <c r="VCV116" s="276"/>
      <c r="VCW116" s="276"/>
      <c r="VCX116" s="276"/>
      <c r="VCY116" s="276"/>
      <c r="VCZ116" s="276"/>
      <c r="VDA116" s="276"/>
      <c r="VDB116" s="276"/>
      <c r="VDC116" s="276"/>
      <c r="VDD116" s="276"/>
      <c r="VDE116" s="276"/>
      <c r="VDF116" s="276"/>
      <c r="VDG116" s="276"/>
      <c r="VDH116" s="276"/>
      <c r="VDI116" s="276"/>
      <c r="VDJ116" s="276"/>
      <c r="VDK116" s="276"/>
      <c r="VDL116" s="276"/>
      <c r="VDM116" s="276"/>
      <c r="VDN116" s="276"/>
      <c r="VDO116" s="276"/>
      <c r="VDP116" s="276"/>
      <c r="VDQ116" s="276"/>
      <c r="VDR116" s="276"/>
      <c r="VDS116" s="276"/>
      <c r="VDT116" s="276"/>
      <c r="VDU116" s="276"/>
      <c r="VDV116" s="276"/>
      <c r="VDW116" s="276"/>
      <c r="VDX116" s="276"/>
      <c r="VDY116" s="276"/>
      <c r="VDZ116" s="276"/>
      <c r="VEA116" s="276"/>
      <c r="VEB116" s="276"/>
      <c r="VEC116" s="276"/>
      <c r="VED116" s="276"/>
      <c r="VEE116" s="276"/>
      <c r="VEF116" s="276"/>
      <c r="VEG116" s="276"/>
      <c r="VEH116" s="276"/>
      <c r="VEI116" s="276"/>
      <c r="VEJ116" s="276"/>
      <c r="VEK116" s="276"/>
      <c r="VEL116" s="276"/>
      <c r="VEM116" s="276"/>
      <c r="VEN116" s="276"/>
      <c r="VEO116" s="276"/>
      <c r="VEP116" s="276"/>
      <c r="VEQ116" s="276"/>
      <c r="VER116" s="276"/>
      <c r="VES116" s="276"/>
      <c r="VET116" s="276"/>
      <c r="VEU116" s="276"/>
      <c r="VEV116" s="276"/>
      <c r="VEW116" s="276"/>
      <c r="VEX116" s="276"/>
      <c r="VEY116" s="276"/>
      <c r="VEZ116" s="276"/>
      <c r="VFA116" s="276"/>
      <c r="VFB116" s="276"/>
      <c r="VFC116" s="276"/>
      <c r="VFD116" s="276"/>
      <c r="VFE116" s="276"/>
      <c r="VFF116" s="276"/>
      <c r="VFG116" s="276"/>
      <c r="VFH116" s="276"/>
      <c r="VFI116" s="276"/>
      <c r="VFJ116" s="276"/>
      <c r="VFK116" s="276"/>
      <c r="VFL116" s="276"/>
      <c r="VFM116" s="276"/>
      <c r="VFN116" s="276"/>
      <c r="VFO116" s="276"/>
      <c r="VFP116" s="276"/>
      <c r="VFQ116" s="276"/>
      <c r="VFR116" s="276"/>
      <c r="VFS116" s="276"/>
      <c r="VFT116" s="276"/>
      <c r="VFU116" s="276"/>
      <c r="VFV116" s="276"/>
      <c r="VFW116" s="276"/>
      <c r="VFX116" s="276"/>
      <c r="VFY116" s="276"/>
      <c r="VFZ116" s="276"/>
      <c r="VGA116" s="276"/>
      <c r="VGB116" s="276"/>
      <c r="VGC116" s="276"/>
      <c r="VGD116" s="276"/>
      <c r="VGE116" s="276"/>
      <c r="VGF116" s="276"/>
      <c r="VGG116" s="276"/>
      <c r="VGH116" s="276"/>
      <c r="VGI116" s="276"/>
      <c r="VGJ116" s="276"/>
      <c r="VGK116" s="276"/>
      <c r="VGL116" s="276"/>
      <c r="VGM116" s="276"/>
      <c r="VGN116" s="276"/>
      <c r="VGO116" s="276"/>
      <c r="VGP116" s="276"/>
      <c r="VGQ116" s="276"/>
      <c r="VGR116" s="276"/>
      <c r="VGS116" s="276"/>
      <c r="VGT116" s="276"/>
      <c r="VGU116" s="276"/>
      <c r="VGV116" s="276"/>
      <c r="VGW116" s="276"/>
      <c r="VGX116" s="276"/>
      <c r="VGY116" s="276"/>
      <c r="VGZ116" s="276"/>
      <c r="VHA116" s="276"/>
      <c r="VHB116" s="276"/>
      <c r="VHC116" s="276"/>
      <c r="VHD116" s="276"/>
      <c r="VHE116" s="276"/>
      <c r="VHF116" s="276"/>
      <c r="VHG116" s="276"/>
      <c r="VHH116" s="276"/>
      <c r="VHI116" s="276"/>
      <c r="VHJ116" s="276"/>
      <c r="VHK116" s="276"/>
      <c r="VHL116" s="276"/>
      <c r="VHM116" s="276"/>
      <c r="VHN116" s="276"/>
      <c r="VHO116" s="276"/>
      <c r="VHP116" s="276"/>
      <c r="VHQ116" s="276"/>
      <c r="VHR116" s="276"/>
      <c r="VHS116" s="276"/>
      <c r="VHT116" s="276"/>
      <c r="VHU116" s="276"/>
      <c r="VHV116" s="276"/>
      <c r="VHW116" s="276"/>
      <c r="VHX116" s="276"/>
      <c r="VHY116" s="276"/>
      <c r="VHZ116" s="276"/>
      <c r="VIA116" s="276"/>
      <c r="VIB116" s="276"/>
      <c r="VIC116" s="276"/>
      <c r="VID116" s="276"/>
      <c r="VIE116" s="276"/>
      <c r="VIF116" s="276"/>
      <c r="VIG116" s="276"/>
      <c r="VIH116" s="276"/>
      <c r="VII116" s="276"/>
      <c r="VIJ116" s="276"/>
      <c r="VIK116" s="276"/>
      <c r="VIL116" s="276"/>
      <c r="VIM116" s="276"/>
      <c r="VIN116" s="276"/>
      <c r="VIO116" s="276"/>
      <c r="VIP116" s="276"/>
      <c r="VIQ116" s="276"/>
      <c r="VIR116" s="276"/>
      <c r="VIS116" s="276"/>
      <c r="VIT116" s="276"/>
      <c r="VIU116" s="276"/>
      <c r="VIV116" s="276"/>
      <c r="VIW116" s="276"/>
      <c r="VIX116" s="276"/>
      <c r="VIY116" s="276"/>
      <c r="VIZ116" s="276"/>
      <c r="VJA116" s="276"/>
      <c r="VJB116" s="276"/>
      <c r="VJC116" s="276"/>
      <c r="VJD116" s="276"/>
      <c r="VJE116" s="276"/>
      <c r="VJF116" s="276"/>
      <c r="VJG116" s="276"/>
      <c r="VJH116" s="276"/>
      <c r="VJI116" s="276"/>
      <c r="VJJ116" s="276"/>
      <c r="VJK116" s="276"/>
      <c r="VJL116" s="276"/>
      <c r="VJM116" s="276"/>
      <c r="VJN116" s="276"/>
      <c r="VJO116" s="276"/>
      <c r="VJP116" s="276"/>
      <c r="VJQ116" s="276"/>
      <c r="VJR116" s="276"/>
      <c r="VJS116" s="276"/>
      <c r="VJT116" s="276"/>
      <c r="VJU116" s="276"/>
      <c r="VJV116" s="276"/>
      <c r="VJW116" s="276"/>
      <c r="VJX116" s="276"/>
      <c r="VJY116" s="276"/>
      <c r="VJZ116" s="276"/>
      <c r="VKA116" s="276"/>
      <c r="VKB116" s="276"/>
      <c r="VKC116" s="276"/>
      <c r="VKD116" s="276"/>
      <c r="VKE116" s="276"/>
      <c r="VKF116" s="276"/>
      <c r="VKG116" s="276"/>
      <c r="VKH116" s="276"/>
      <c r="VKI116" s="276"/>
      <c r="VKJ116" s="276"/>
      <c r="VKK116" s="276"/>
      <c r="VKL116" s="276"/>
      <c r="VKM116" s="276"/>
      <c r="VKN116" s="276"/>
      <c r="VKO116" s="276"/>
      <c r="VKP116" s="276"/>
      <c r="VKQ116" s="276"/>
      <c r="VKR116" s="276"/>
      <c r="VKS116" s="276"/>
      <c r="VKT116" s="276"/>
      <c r="VKU116" s="276"/>
      <c r="VKV116" s="276"/>
      <c r="VKW116" s="276"/>
      <c r="VKX116" s="276"/>
      <c r="VKY116" s="276"/>
      <c r="VKZ116" s="276"/>
      <c r="VLA116" s="276"/>
      <c r="VLB116" s="276"/>
      <c r="VLC116" s="276"/>
      <c r="VLD116" s="276"/>
      <c r="VLE116" s="276"/>
      <c r="VLF116" s="276"/>
      <c r="VLG116" s="276"/>
      <c r="VLH116" s="276"/>
      <c r="VLI116" s="276"/>
      <c r="VLJ116" s="276"/>
      <c r="VLK116" s="276"/>
      <c r="VLL116" s="276"/>
      <c r="VLM116" s="276"/>
      <c r="VLN116" s="276"/>
      <c r="VLO116" s="276"/>
      <c r="VLP116" s="276"/>
      <c r="VLQ116" s="276"/>
      <c r="VLR116" s="276"/>
      <c r="VLS116" s="276"/>
      <c r="VLT116" s="276"/>
      <c r="VLU116" s="276"/>
      <c r="VLV116" s="276"/>
      <c r="VLW116" s="276"/>
      <c r="VLX116" s="276"/>
      <c r="VLY116" s="276"/>
      <c r="VLZ116" s="276"/>
      <c r="VMA116" s="276"/>
      <c r="VMB116" s="276"/>
      <c r="VMC116" s="276"/>
      <c r="VMD116" s="276"/>
      <c r="VME116" s="276"/>
      <c r="VMF116" s="276"/>
      <c r="VMG116" s="276"/>
      <c r="VMH116" s="276"/>
      <c r="VMI116" s="276"/>
      <c r="VMJ116" s="276"/>
      <c r="VMK116" s="276"/>
      <c r="VML116" s="276"/>
      <c r="VMM116" s="276"/>
      <c r="VMN116" s="276"/>
      <c r="VMO116" s="276"/>
      <c r="VMP116" s="276"/>
      <c r="VMQ116" s="276"/>
      <c r="VMR116" s="276"/>
      <c r="VMS116" s="276"/>
      <c r="VMT116" s="276"/>
      <c r="VMU116" s="276"/>
      <c r="VMV116" s="276"/>
      <c r="VMW116" s="276"/>
      <c r="VMX116" s="276"/>
      <c r="VMY116" s="276"/>
      <c r="VMZ116" s="276"/>
      <c r="VNA116" s="276"/>
      <c r="VNB116" s="276"/>
      <c r="VNC116" s="276"/>
      <c r="VND116" s="276"/>
      <c r="VNE116" s="276"/>
      <c r="VNF116" s="276"/>
      <c r="VNG116" s="276"/>
      <c r="VNH116" s="276"/>
      <c r="VNI116" s="276"/>
      <c r="VNJ116" s="276"/>
      <c r="VNK116" s="276"/>
      <c r="VNL116" s="276"/>
      <c r="VNM116" s="276"/>
      <c r="VNN116" s="276"/>
      <c r="VNO116" s="276"/>
      <c r="VNP116" s="276"/>
      <c r="VNQ116" s="276"/>
      <c r="VNR116" s="276"/>
      <c r="VNS116" s="276"/>
      <c r="VNT116" s="276"/>
      <c r="VNU116" s="276"/>
      <c r="VNV116" s="276"/>
      <c r="VNW116" s="276"/>
      <c r="VNX116" s="276"/>
      <c r="VNY116" s="276"/>
      <c r="VNZ116" s="276"/>
      <c r="VOA116" s="276"/>
      <c r="VOB116" s="276"/>
      <c r="VOC116" s="276"/>
      <c r="VOD116" s="276"/>
      <c r="VOE116" s="276"/>
      <c r="VOF116" s="276"/>
      <c r="VOG116" s="276"/>
      <c r="VOH116" s="276"/>
      <c r="VOI116" s="276"/>
      <c r="VOJ116" s="276"/>
      <c r="VOK116" s="276"/>
      <c r="VOL116" s="276"/>
      <c r="VOM116" s="276"/>
      <c r="VON116" s="276"/>
      <c r="VOO116" s="276"/>
      <c r="VOP116" s="276"/>
      <c r="VOQ116" s="276"/>
      <c r="VOR116" s="276"/>
      <c r="VOS116" s="276"/>
      <c r="VOT116" s="276"/>
      <c r="VOU116" s="276"/>
      <c r="VOV116" s="276"/>
      <c r="VOW116" s="276"/>
      <c r="VOX116" s="276"/>
      <c r="VOY116" s="276"/>
      <c r="VOZ116" s="276"/>
      <c r="VPA116" s="276"/>
      <c r="VPB116" s="276"/>
      <c r="VPC116" s="276"/>
      <c r="VPD116" s="276"/>
      <c r="VPE116" s="276"/>
      <c r="VPF116" s="276"/>
      <c r="VPG116" s="276"/>
      <c r="VPH116" s="276"/>
      <c r="VPI116" s="276"/>
      <c r="VPJ116" s="276"/>
      <c r="VPK116" s="276"/>
      <c r="VPL116" s="276"/>
      <c r="VPM116" s="276"/>
      <c r="VPN116" s="276"/>
      <c r="VPO116" s="276"/>
      <c r="VPP116" s="276"/>
      <c r="VPQ116" s="276"/>
      <c r="VPR116" s="276"/>
      <c r="VPS116" s="276"/>
      <c r="VPT116" s="276"/>
      <c r="VPU116" s="276"/>
      <c r="VPV116" s="276"/>
      <c r="VPW116" s="276"/>
      <c r="VPX116" s="276"/>
      <c r="VPY116" s="276"/>
      <c r="VPZ116" s="276"/>
      <c r="VQA116" s="276"/>
      <c r="VQB116" s="276"/>
      <c r="VQC116" s="276"/>
      <c r="VQD116" s="276"/>
      <c r="VQE116" s="276"/>
      <c r="VQF116" s="276"/>
      <c r="VQG116" s="276"/>
      <c r="VQH116" s="276"/>
      <c r="VQI116" s="276"/>
      <c r="VQJ116" s="276"/>
      <c r="VQK116" s="276"/>
      <c r="VQL116" s="276"/>
      <c r="VQM116" s="276"/>
      <c r="VQN116" s="276"/>
      <c r="VQO116" s="276"/>
      <c r="VQP116" s="276"/>
      <c r="VQQ116" s="276"/>
      <c r="VQR116" s="276"/>
      <c r="VQS116" s="276"/>
      <c r="VQT116" s="276"/>
      <c r="VQU116" s="276"/>
      <c r="VQV116" s="276"/>
      <c r="VQW116" s="276"/>
      <c r="VQX116" s="276"/>
      <c r="VQY116" s="276"/>
      <c r="VQZ116" s="276"/>
      <c r="VRA116" s="276"/>
      <c r="VRB116" s="276"/>
      <c r="VRC116" s="276"/>
      <c r="VRD116" s="276"/>
      <c r="VRE116" s="276"/>
      <c r="VRF116" s="276"/>
      <c r="VRG116" s="276"/>
      <c r="VRH116" s="276"/>
      <c r="VRI116" s="276"/>
      <c r="VRJ116" s="276"/>
      <c r="VRK116" s="276"/>
      <c r="VRL116" s="276"/>
      <c r="VRM116" s="276"/>
      <c r="VRN116" s="276"/>
      <c r="VRO116" s="276"/>
      <c r="VRP116" s="276"/>
      <c r="VRQ116" s="276"/>
      <c r="VRR116" s="276"/>
      <c r="VRS116" s="276"/>
      <c r="VRT116" s="276"/>
      <c r="VRU116" s="276"/>
      <c r="VRV116" s="276"/>
      <c r="VRW116" s="276"/>
      <c r="VRX116" s="276"/>
      <c r="VRY116" s="276"/>
      <c r="VRZ116" s="276"/>
      <c r="VSA116" s="276"/>
      <c r="VSB116" s="276"/>
      <c r="VSC116" s="276"/>
      <c r="VSD116" s="276"/>
      <c r="VSE116" s="276"/>
      <c r="VSF116" s="276"/>
      <c r="VSG116" s="276"/>
      <c r="VSH116" s="276"/>
      <c r="VSI116" s="276"/>
      <c r="VSJ116" s="276"/>
      <c r="VSK116" s="276"/>
      <c r="VSL116" s="276"/>
      <c r="VSM116" s="276"/>
      <c r="VSN116" s="276"/>
      <c r="VSO116" s="276"/>
      <c r="VSP116" s="276"/>
      <c r="VSQ116" s="276"/>
      <c r="VSR116" s="276"/>
      <c r="VSS116" s="276"/>
      <c r="VST116" s="276"/>
      <c r="VSU116" s="276"/>
      <c r="VSV116" s="276"/>
      <c r="VSW116" s="276"/>
      <c r="VSX116" s="276"/>
      <c r="VSY116" s="276"/>
      <c r="VSZ116" s="276"/>
      <c r="VTA116" s="276"/>
      <c r="VTB116" s="276"/>
      <c r="VTC116" s="276"/>
      <c r="VTD116" s="276"/>
      <c r="VTE116" s="276"/>
      <c r="VTF116" s="276"/>
      <c r="VTG116" s="276"/>
      <c r="VTH116" s="276"/>
      <c r="VTI116" s="276"/>
      <c r="VTJ116" s="276"/>
      <c r="VTK116" s="276"/>
      <c r="VTL116" s="276"/>
      <c r="VTM116" s="276"/>
      <c r="VTN116" s="276"/>
      <c r="VTO116" s="276"/>
      <c r="VTP116" s="276"/>
      <c r="VTQ116" s="276"/>
      <c r="VTR116" s="276"/>
      <c r="VTS116" s="276"/>
      <c r="VTT116" s="276"/>
      <c r="VTU116" s="276"/>
      <c r="VTV116" s="276"/>
      <c r="VTW116" s="276"/>
      <c r="VTX116" s="276"/>
      <c r="VTY116" s="276"/>
      <c r="VTZ116" s="276"/>
      <c r="VUA116" s="276"/>
      <c r="VUB116" s="276"/>
      <c r="VUC116" s="276"/>
      <c r="VUD116" s="276"/>
      <c r="VUE116" s="276"/>
      <c r="VUF116" s="276"/>
      <c r="VUG116" s="276"/>
      <c r="VUH116" s="276"/>
      <c r="VUI116" s="276"/>
      <c r="VUJ116" s="276"/>
      <c r="VUK116" s="276"/>
      <c r="VUL116" s="276"/>
      <c r="VUM116" s="276"/>
      <c r="VUN116" s="276"/>
      <c r="VUO116" s="276"/>
      <c r="VUP116" s="276"/>
      <c r="VUQ116" s="276"/>
      <c r="VUR116" s="276"/>
      <c r="VUS116" s="276"/>
      <c r="VUT116" s="276"/>
      <c r="VUU116" s="276"/>
      <c r="VUV116" s="276"/>
      <c r="VUW116" s="276"/>
      <c r="VUX116" s="276"/>
      <c r="VUY116" s="276"/>
      <c r="VUZ116" s="276"/>
      <c r="VVA116" s="276"/>
      <c r="VVB116" s="276"/>
      <c r="VVC116" s="276"/>
      <c r="VVD116" s="276"/>
      <c r="VVE116" s="276"/>
      <c r="VVF116" s="276"/>
      <c r="VVG116" s="276"/>
      <c r="VVH116" s="276"/>
      <c r="VVI116" s="276"/>
      <c r="VVJ116" s="276"/>
      <c r="VVK116" s="276"/>
      <c r="VVL116" s="276"/>
      <c r="VVM116" s="276"/>
      <c r="VVN116" s="276"/>
      <c r="VVO116" s="276"/>
      <c r="VVP116" s="276"/>
      <c r="VVQ116" s="276"/>
      <c r="VVR116" s="276"/>
      <c r="VVS116" s="276"/>
      <c r="VVT116" s="276"/>
      <c r="VVU116" s="276"/>
      <c r="VVV116" s="276"/>
      <c r="VVW116" s="276"/>
      <c r="VVX116" s="276"/>
      <c r="VVY116" s="276"/>
      <c r="VVZ116" s="276"/>
      <c r="VWA116" s="276"/>
      <c r="VWB116" s="276"/>
      <c r="VWC116" s="276"/>
      <c r="VWD116" s="276"/>
      <c r="VWE116" s="276"/>
      <c r="VWF116" s="276"/>
      <c r="VWG116" s="276"/>
      <c r="VWH116" s="276"/>
      <c r="VWI116" s="276"/>
      <c r="VWJ116" s="276"/>
      <c r="VWK116" s="276"/>
      <c r="VWL116" s="276"/>
      <c r="VWM116" s="276"/>
      <c r="VWN116" s="276"/>
      <c r="VWO116" s="276"/>
      <c r="VWP116" s="276"/>
      <c r="VWQ116" s="276"/>
      <c r="VWR116" s="276"/>
      <c r="VWS116" s="276"/>
      <c r="VWT116" s="276"/>
      <c r="VWU116" s="276"/>
      <c r="VWV116" s="276"/>
      <c r="VWW116" s="276"/>
      <c r="VWX116" s="276"/>
      <c r="VWY116" s="276"/>
      <c r="VWZ116" s="276"/>
      <c r="VXA116" s="276"/>
      <c r="VXB116" s="276"/>
      <c r="VXC116" s="276"/>
      <c r="VXD116" s="276"/>
      <c r="VXE116" s="276"/>
      <c r="VXF116" s="276"/>
      <c r="VXG116" s="276"/>
      <c r="VXH116" s="276"/>
      <c r="VXI116" s="276"/>
      <c r="VXJ116" s="276"/>
      <c r="VXK116" s="276"/>
      <c r="VXL116" s="276"/>
      <c r="VXM116" s="276"/>
      <c r="VXN116" s="276"/>
      <c r="VXO116" s="276"/>
      <c r="VXP116" s="276"/>
      <c r="VXQ116" s="276"/>
      <c r="VXR116" s="276"/>
      <c r="VXS116" s="276"/>
      <c r="VXT116" s="276"/>
      <c r="VXU116" s="276"/>
      <c r="VXV116" s="276"/>
      <c r="VXW116" s="276"/>
      <c r="VXX116" s="276"/>
      <c r="VXY116" s="276"/>
      <c r="VXZ116" s="276"/>
      <c r="VYA116" s="276"/>
      <c r="VYB116" s="276"/>
      <c r="VYC116" s="276"/>
      <c r="VYD116" s="276"/>
      <c r="VYE116" s="276"/>
      <c r="VYF116" s="276"/>
      <c r="VYG116" s="276"/>
      <c r="VYH116" s="276"/>
      <c r="VYI116" s="276"/>
      <c r="VYJ116" s="276"/>
      <c r="VYK116" s="276"/>
      <c r="VYL116" s="276"/>
      <c r="VYM116" s="276"/>
      <c r="VYN116" s="276"/>
      <c r="VYO116" s="276"/>
      <c r="VYP116" s="276"/>
      <c r="VYQ116" s="276"/>
      <c r="VYR116" s="276"/>
      <c r="VYS116" s="276"/>
      <c r="VYT116" s="276"/>
      <c r="VYU116" s="276"/>
      <c r="VYV116" s="276"/>
      <c r="VYW116" s="276"/>
      <c r="VYX116" s="276"/>
      <c r="VYY116" s="276"/>
      <c r="VYZ116" s="276"/>
      <c r="VZA116" s="276"/>
      <c r="VZB116" s="276"/>
      <c r="VZC116" s="276"/>
      <c r="VZD116" s="276"/>
      <c r="VZE116" s="276"/>
      <c r="VZF116" s="276"/>
      <c r="VZG116" s="276"/>
      <c r="VZH116" s="276"/>
      <c r="VZI116" s="276"/>
      <c r="VZJ116" s="276"/>
      <c r="VZK116" s="276"/>
      <c r="VZL116" s="276"/>
      <c r="VZM116" s="276"/>
      <c r="VZN116" s="276"/>
      <c r="VZO116" s="276"/>
      <c r="VZP116" s="276"/>
      <c r="VZQ116" s="276"/>
      <c r="VZR116" s="276"/>
      <c r="VZS116" s="276"/>
      <c r="VZT116" s="276"/>
      <c r="VZU116" s="276"/>
      <c r="VZV116" s="276"/>
      <c r="VZW116" s="276"/>
      <c r="VZX116" s="276"/>
      <c r="VZY116" s="276"/>
      <c r="VZZ116" s="276"/>
      <c r="WAA116" s="276"/>
      <c r="WAB116" s="276"/>
      <c r="WAC116" s="276"/>
      <c r="WAD116" s="276"/>
      <c r="WAE116" s="276"/>
      <c r="WAF116" s="276"/>
      <c r="WAG116" s="276"/>
      <c r="WAH116" s="276"/>
      <c r="WAI116" s="276"/>
      <c r="WAJ116" s="276"/>
      <c r="WAK116" s="276"/>
      <c r="WAL116" s="276"/>
      <c r="WAM116" s="276"/>
      <c r="WAN116" s="276"/>
      <c r="WAO116" s="276"/>
      <c r="WAP116" s="276"/>
      <c r="WAQ116" s="276"/>
      <c r="WAR116" s="276"/>
      <c r="WAS116" s="276"/>
      <c r="WAT116" s="276"/>
      <c r="WAU116" s="276"/>
      <c r="WAV116" s="276"/>
      <c r="WAW116" s="276"/>
      <c r="WAX116" s="276"/>
      <c r="WAY116" s="276"/>
      <c r="WAZ116" s="276"/>
      <c r="WBA116" s="276"/>
      <c r="WBB116" s="276"/>
      <c r="WBC116" s="276"/>
      <c r="WBD116" s="276"/>
      <c r="WBE116" s="276"/>
      <c r="WBF116" s="276"/>
      <c r="WBG116" s="276"/>
      <c r="WBH116" s="276"/>
      <c r="WBI116" s="276"/>
      <c r="WBJ116" s="276"/>
      <c r="WBK116" s="276"/>
      <c r="WBL116" s="276"/>
      <c r="WBM116" s="276"/>
      <c r="WBN116" s="276"/>
      <c r="WBO116" s="276"/>
      <c r="WBP116" s="276"/>
      <c r="WBQ116" s="276"/>
      <c r="WBR116" s="276"/>
      <c r="WBS116" s="276"/>
      <c r="WBT116" s="276"/>
      <c r="WBU116" s="276"/>
      <c r="WBV116" s="276"/>
      <c r="WBW116" s="276"/>
      <c r="WBX116" s="276"/>
      <c r="WBY116" s="276"/>
      <c r="WBZ116" s="276"/>
      <c r="WCA116" s="276"/>
      <c r="WCB116" s="276"/>
      <c r="WCC116" s="276"/>
      <c r="WCD116" s="276"/>
      <c r="WCE116" s="276"/>
      <c r="WCF116" s="276"/>
      <c r="WCG116" s="276"/>
      <c r="WCH116" s="276"/>
      <c r="WCI116" s="276"/>
      <c r="WCJ116" s="276"/>
      <c r="WCK116" s="276"/>
      <c r="WCL116" s="276"/>
      <c r="WCM116" s="276"/>
      <c r="WCN116" s="276"/>
      <c r="WCO116" s="276"/>
      <c r="WCP116" s="276"/>
      <c r="WCQ116" s="276"/>
      <c r="WCR116" s="276"/>
      <c r="WCS116" s="276"/>
      <c r="WCT116" s="276"/>
      <c r="WCU116" s="276"/>
      <c r="WCV116" s="276"/>
      <c r="WCW116" s="276"/>
      <c r="WCX116" s="276"/>
      <c r="WCY116" s="276"/>
      <c r="WCZ116" s="276"/>
      <c r="WDA116" s="276"/>
      <c r="WDB116" s="276"/>
      <c r="WDC116" s="276"/>
      <c r="WDD116" s="276"/>
      <c r="WDE116" s="276"/>
      <c r="WDF116" s="276"/>
      <c r="WDG116" s="276"/>
      <c r="WDH116" s="276"/>
      <c r="WDI116" s="276"/>
      <c r="WDJ116" s="276"/>
      <c r="WDK116" s="276"/>
      <c r="WDL116" s="276"/>
      <c r="WDM116" s="276"/>
      <c r="WDN116" s="276"/>
      <c r="WDO116" s="276"/>
      <c r="WDP116" s="276"/>
      <c r="WDQ116" s="276"/>
      <c r="WDR116" s="276"/>
      <c r="WDS116" s="276"/>
      <c r="WDT116" s="276"/>
      <c r="WDU116" s="276"/>
      <c r="WDV116" s="276"/>
      <c r="WDW116" s="276"/>
      <c r="WDX116" s="276"/>
      <c r="WDY116" s="276"/>
      <c r="WDZ116" s="276"/>
      <c r="WEA116" s="276"/>
      <c r="WEB116" s="276"/>
      <c r="WEC116" s="276"/>
      <c r="WED116" s="276"/>
      <c r="WEE116" s="276"/>
      <c r="WEF116" s="276"/>
      <c r="WEG116" s="276"/>
      <c r="WEH116" s="276"/>
      <c r="WEI116" s="276"/>
      <c r="WEJ116" s="276"/>
      <c r="WEK116" s="276"/>
      <c r="WEL116" s="276"/>
      <c r="WEM116" s="276"/>
      <c r="WEN116" s="276"/>
      <c r="WEO116" s="276"/>
      <c r="WEP116" s="276"/>
      <c r="WEQ116" s="276"/>
      <c r="WER116" s="276"/>
      <c r="WES116" s="276"/>
      <c r="WET116" s="276"/>
      <c r="WEU116" s="276"/>
      <c r="WEV116" s="276"/>
      <c r="WEW116" s="276"/>
      <c r="WEX116" s="276"/>
      <c r="WEY116" s="276"/>
      <c r="WEZ116" s="276"/>
      <c r="WFA116" s="276"/>
      <c r="WFB116" s="276"/>
      <c r="WFC116" s="276"/>
      <c r="WFD116" s="276"/>
      <c r="WFE116" s="276"/>
      <c r="WFF116" s="276"/>
      <c r="WFG116" s="276"/>
      <c r="WFH116" s="276"/>
      <c r="WFI116" s="276"/>
      <c r="WFJ116" s="276"/>
      <c r="WFK116" s="276"/>
      <c r="WFL116" s="276"/>
      <c r="WFM116" s="276"/>
      <c r="WFN116" s="276"/>
      <c r="WFO116" s="276"/>
      <c r="WFP116" s="276"/>
      <c r="WFQ116" s="276"/>
      <c r="WFR116" s="276"/>
      <c r="WFS116" s="276"/>
      <c r="WFT116" s="276"/>
      <c r="WFU116" s="276"/>
      <c r="WFV116" s="276"/>
      <c r="WFW116" s="276"/>
      <c r="WFX116" s="276"/>
      <c r="WFY116" s="276"/>
      <c r="WFZ116" s="276"/>
      <c r="WGA116" s="276"/>
      <c r="WGB116" s="276"/>
      <c r="WGC116" s="276"/>
      <c r="WGD116" s="276"/>
      <c r="WGE116" s="276"/>
      <c r="WGF116" s="276"/>
      <c r="WGG116" s="276"/>
      <c r="WGH116" s="276"/>
      <c r="WGI116" s="276"/>
      <c r="WGJ116" s="276"/>
      <c r="WGK116" s="276"/>
      <c r="WGL116" s="276"/>
      <c r="WGM116" s="276"/>
      <c r="WGN116" s="276"/>
      <c r="WGO116" s="276"/>
      <c r="WGP116" s="276"/>
      <c r="WGQ116" s="276"/>
      <c r="WGR116" s="276"/>
      <c r="WGS116" s="276"/>
      <c r="WGT116" s="276"/>
      <c r="WGU116" s="276"/>
      <c r="WGV116" s="276"/>
      <c r="WGW116" s="276"/>
      <c r="WGX116" s="276"/>
      <c r="WGY116" s="276"/>
      <c r="WGZ116" s="276"/>
      <c r="WHA116" s="276"/>
      <c r="WHB116" s="276"/>
      <c r="WHC116" s="276"/>
      <c r="WHD116" s="276"/>
      <c r="WHE116" s="276"/>
      <c r="WHF116" s="276"/>
      <c r="WHG116" s="276"/>
      <c r="WHH116" s="276"/>
      <c r="WHI116" s="276"/>
      <c r="WHJ116" s="276"/>
      <c r="WHK116" s="276"/>
      <c r="WHL116" s="276"/>
      <c r="WHM116" s="276"/>
      <c r="WHN116" s="276"/>
      <c r="WHO116" s="276"/>
      <c r="WHP116" s="276"/>
      <c r="WHQ116" s="276"/>
      <c r="WHR116" s="276"/>
      <c r="WHS116" s="276"/>
      <c r="WHT116" s="276"/>
      <c r="WHU116" s="276"/>
      <c r="WHV116" s="276"/>
      <c r="WHW116" s="276"/>
      <c r="WHX116" s="276"/>
      <c r="WHY116" s="276"/>
      <c r="WHZ116" s="276"/>
      <c r="WIA116" s="276"/>
      <c r="WIB116" s="276"/>
      <c r="WIC116" s="276"/>
      <c r="WID116" s="276"/>
      <c r="WIE116" s="276"/>
      <c r="WIF116" s="276"/>
      <c r="WIG116" s="276"/>
      <c r="WIH116" s="276"/>
      <c r="WII116" s="276"/>
      <c r="WIJ116" s="276"/>
      <c r="WIK116" s="276"/>
      <c r="WIL116" s="276"/>
      <c r="WIM116" s="276"/>
      <c r="WIN116" s="276"/>
      <c r="WIO116" s="276"/>
      <c r="WIP116" s="276"/>
      <c r="WIQ116" s="276"/>
      <c r="WIR116" s="276"/>
      <c r="WIS116" s="276"/>
      <c r="WIT116" s="276"/>
      <c r="WIU116" s="276"/>
      <c r="WIV116" s="276"/>
      <c r="WIW116" s="276"/>
      <c r="WIX116" s="276"/>
      <c r="WIY116" s="276"/>
      <c r="WIZ116" s="276"/>
      <c r="WJA116" s="276"/>
      <c r="WJB116" s="276"/>
      <c r="WJC116" s="276"/>
      <c r="WJD116" s="276"/>
      <c r="WJE116" s="276"/>
      <c r="WJF116" s="276"/>
      <c r="WJG116" s="276"/>
      <c r="WJH116" s="276"/>
      <c r="WJI116" s="276"/>
      <c r="WJJ116" s="276"/>
      <c r="WJK116" s="276"/>
      <c r="WJL116" s="276"/>
      <c r="WJM116" s="276"/>
      <c r="WJN116" s="276"/>
      <c r="WJO116" s="276"/>
      <c r="WJP116" s="276"/>
      <c r="WJQ116" s="276"/>
      <c r="WJR116" s="276"/>
      <c r="WJS116" s="276"/>
      <c r="WJT116" s="276"/>
      <c r="WJU116" s="276"/>
      <c r="WJV116" s="276"/>
      <c r="WJW116" s="276"/>
      <c r="WJX116" s="276"/>
      <c r="WJY116" s="276"/>
      <c r="WJZ116" s="276"/>
      <c r="WKA116" s="276"/>
      <c r="WKB116" s="276"/>
      <c r="WKC116" s="276"/>
      <c r="WKD116" s="276"/>
      <c r="WKE116" s="276"/>
      <c r="WKF116" s="276"/>
      <c r="WKG116" s="276"/>
      <c r="WKH116" s="276"/>
      <c r="WKI116" s="276"/>
      <c r="WKJ116" s="276"/>
      <c r="WKK116" s="276"/>
      <c r="WKL116" s="276"/>
      <c r="WKM116" s="276"/>
      <c r="WKN116" s="276"/>
      <c r="WKO116" s="276"/>
      <c r="WKP116" s="276"/>
      <c r="WKQ116" s="276"/>
      <c r="WKR116" s="276"/>
      <c r="WKS116" s="276"/>
      <c r="WKT116" s="276"/>
      <c r="WKU116" s="276"/>
      <c r="WKV116" s="276"/>
      <c r="WKW116" s="276"/>
      <c r="WKX116" s="276"/>
      <c r="WKY116" s="276"/>
      <c r="WKZ116" s="276"/>
      <c r="WLA116" s="276"/>
      <c r="WLB116" s="276"/>
      <c r="WLC116" s="276"/>
      <c r="WLD116" s="276"/>
      <c r="WLE116" s="276"/>
      <c r="WLF116" s="276"/>
      <c r="WLG116" s="276"/>
      <c r="WLH116" s="276"/>
      <c r="WLI116" s="276"/>
      <c r="WLJ116" s="276"/>
      <c r="WLK116" s="276"/>
      <c r="WLL116" s="276"/>
      <c r="WLM116" s="276"/>
      <c r="WLN116" s="276"/>
      <c r="WLO116" s="276"/>
      <c r="WLP116" s="276"/>
      <c r="WLQ116" s="276"/>
      <c r="WLR116" s="276"/>
      <c r="WLS116" s="276"/>
      <c r="WLT116" s="276"/>
      <c r="WLU116" s="276"/>
      <c r="WLV116" s="276"/>
      <c r="WLW116" s="276"/>
      <c r="WLX116" s="276"/>
      <c r="WLY116" s="276"/>
      <c r="WLZ116" s="276"/>
      <c r="WMA116" s="276"/>
      <c r="WMB116" s="276"/>
      <c r="WMC116" s="276"/>
      <c r="WMD116" s="276"/>
      <c r="WME116" s="276"/>
      <c r="WMF116" s="276"/>
      <c r="WMG116" s="276"/>
      <c r="WMH116" s="276"/>
      <c r="WMI116" s="276"/>
      <c r="WMJ116" s="276"/>
      <c r="WMK116" s="276"/>
      <c r="WML116" s="276"/>
      <c r="WMM116" s="276"/>
      <c r="WMN116" s="276"/>
      <c r="WMO116" s="276"/>
      <c r="WMP116" s="276"/>
      <c r="WMQ116" s="276"/>
      <c r="WMR116" s="276"/>
      <c r="WMS116" s="276"/>
      <c r="WMT116" s="276"/>
      <c r="WMU116" s="276"/>
      <c r="WMV116" s="276"/>
      <c r="WMW116" s="276"/>
      <c r="WMX116" s="276"/>
      <c r="WMY116" s="276"/>
      <c r="WMZ116" s="276"/>
      <c r="WNA116" s="276"/>
      <c r="WNB116" s="276"/>
      <c r="WNC116" s="276"/>
      <c r="WND116" s="276"/>
      <c r="WNE116" s="276"/>
      <c r="WNF116" s="276"/>
      <c r="WNG116" s="276"/>
      <c r="WNH116" s="276"/>
      <c r="WNI116" s="276"/>
      <c r="WNJ116" s="276"/>
      <c r="WNK116" s="276"/>
      <c r="WNL116" s="276"/>
      <c r="WNM116" s="276"/>
      <c r="WNN116" s="276"/>
      <c r="WNO116" s="276"/>
      <c r="WNP116" s="276"/>
      <c r="WNQ116" s="276"/>
      <c r="WNR116" s="276"/>
      <c r="WNS116" s="276"/>
      <c r="WNT116" s="276"/>
      <c r="WNU116" s="276"/>
      <c r="WNV116" s="276"/>
      <c r="WNW116" s="276"/>
      <c r="WNX116" s="276"/>
      <c r="WNY116" s="276"/>
      <c r="WNZ116" s="276"/>
      <c r="WOA116" s="276"/>
      <c r="WOB116" s="276"/>
      <c r="WOC116" s="276"/>
      <c r="WOD116" s="276"/>
      <c r="WOE116" s="276"/>
      <c r="WOF116" s="276"/>
      <c r="WOG116" s="276"/>
      <c r="WOH116" s="276"/>
      <c r="WOI116" s="276"/>
      <c r="WOJ116" s="276"/>
      <c r="WOK116" s="276"/>
      <c r="WOL116" s="276"/>
      <c r="WOM116" s="276"/>
      <c r="WON116" s="276"/>
      <c r="WOO116" s="276"/>
      <c r="WOP116" s="276"/>
      <c r="WOQ116" s="276"/>
      <c r="WOR116" s="276"/>
      <c r="WOS116" s="276"/>
      <c r="WOT116" s="276"/>
      <c r="WOU116" s="276"/>
      <c r="WOV116" s="276"/>
      <c r="WOW116" s="276"/>
      <c r="WOX116" s="276"/>
      <c r="WOY116" s="276"/>
      <c r="WOZ116" s="276"/>
      <c r="WPA116" s="276"/>
      <c r="WPB116" s="276"/>
      <c r="WPC116" s="276"/>
      <c r="WPD116" s="276"/>
      <c r="WPE116" s="276"/>
      <c r="WPF116" s="276"/>
      <c r="WPG116" s="276"/>
      <c r="WPH116" s="276"/>
      <c r="WPI116" s="276"/>
      <c r="WPJ116" s="276"/>
      <c r="WPK116" s="276"/>
      <c r="WPL116" s="276"/>
      <c r="WPM116" s="276"/>
      <c r="WPN116" s="276"/>
      <c r="WPO116" s="276"/>
      <c r="WPP116" s="276"/>
      <c r="WPQ116" s="276"/>
      <c r="WPR116" s="276"/>
      <c r="WPS116" s="276"/>
      <c r="WPT116" s="276"/>
      <c r="WPU116" s="276"/>
      <c r="WPV116" s="276"/>
      <c r="WPW116" s="276"/>
      <c r="WPX116" s="276"/>
      <c r="WPY116" s="276"/>
      <c r="WPZ116" s="276"/>
      <c r="WQA116" s="276"/>
      <c r="WQB116" s="276"/>
      <c r="WQC116" s="276"/>
      <c r="WQD116" s="276"/>
      <c r="WQE116" s="276"/>
      <c r="WQF116" s="276"/>
      <c r="WQG116" s="276"/>
      <c r="WQH116" s="276"/>
      <c r="WQI116" s="276"/>
      <c r="WQJ116" s="276"/>
      <c r="WQK116" s="276"/>
      <c r="WQL116" s="276"/>
      <c r="WQM116" s="276"/>
      <c r="WQN116" s="276"/>
      <c r="WQO116" s="276"/>
      <c r="WQP116" s="276"/>
      <c r="WQQ116" s="276"/>
      <c r="WQR116" s="276"/>
      <c r="WQS116" s="276"/>
      <c r="WQT116" s="276"/>
      <c r="WQU116" s="276"/>
      <c r="WQV116" s="276"/>
      <c r="WQW116" s="276"/>
      <c r="WQX116" s="276"/>
      <c r="WQY116" s="276"/>
      <c r="WQZ116" s="276"/>
      <c r="WRA116" s="276"/>
      <c r="WRB116" s="276"/>
      <c r="WRC116" s="276"/>
      <c r="WRD116" s="276"/>
      <c r="WRE116" s="276"/>
      <c r="WRF116" s="276"/>
      <c r="WRG116" s="276"/>
      <c r="WRH116" s="276"/>
      <c r="WRI116" s="276"/>
      <c r="WRJ116" s="276"/>
      <c r="WRK116" s="276"/>
      <c r="WRL116" s="276"/>
      <c r="WRM116" s="276"/>
      <c r="WRN116" s="276"/>
      <c r="WRO116" s="276"/>
      <c r="WRP116" s="276"/>
      <c r="WRQ116" s="276"/>
      <c r="WRR116" s="276"/>
      <c r="WRS116" s="276"/>
      <c r="WRT116" s="276"/>
      <c r="WRU116" s="276"/>
      <c r="WRV116" s="276"/>
      <c r="WRW116" s="276"/>
      <c r="WRX116" s="276"/>
      <c r="WRY116" s="276"/>
      <c r="WRZ116" s="276"/>
      <c r="WSA116" s="276"/>
      <c r="WSB116" s="276"/>
      <c r="WSC116" s="276"/>
      <c r="WSD116" s="276"/>
      <c r="WSE116" s="276"/>
      <c r="WSF116" s="276"/>
      <c r="WSG116" s="276"/>
      <c r="WSH116" s="276"/>
      <c r="WSI116" s="276"/>
      <c r="WSJ116" s="276"/>
      <c r="WSK116" s="276"/>
      <c r="WSL116" s="276"/>
      <c r="WSM116" s="276"/>
      <c r="WSN116" s="276"/>
      <c r="WSO116" s="276"/>
      <c r="WSP116" s="276"/>
      <c r="WSQ116" s="276"/>
      <c r="WSR116" s="276"/>
      <c r="WSS116" s="276"/>
      <c r="WST116" s="276"/>
      <c r="WSU116" s="276"/>
      <c r="WSV116" s="276"/>
      <c r="WSW116" s="276"/>
      <c r="WSX116" s="276"/>
      <c r="WSY116" s="276"/>
      <c r="WSZ116" s="276"/>
      <c r="WTA116" s="276"/>
      <c r="WTB116" s="276"/>
      <c r="WTC116" s="276"/>
      <c r="WTD116" s="276"/>
      <c r="WTE116" s="276"/>
      <c r="WTF116" s="276"/>
      <c r="WTG116" s="276"/>
      <c r="WTH116" s="276"/>
      <c r="WTI116" s="276"/>
      <c r="WTJ116" s="276"/>
      <c r="WTK116" s="276"/>
      <c r="WTL116" s="276"/>
      <c r="WTM116" s="276"/>
      <c r="WTN116" s="276"/>
      <c r="WTO116" s="276"/>
      <c r="WTP116" s="276"/>
      <c r="WTQ116" s="276"/>
      <c r="WTR116" s="276"/>
      <c r="WTS116" s="276"/>
      <c r="WTT116" s="276"/>
      <c r="WTU116" s="276"/>
      <c r="WTV116" s="276"/>
      <c r="WTW116" s="276"/>
      <c r="WTX116" s="276"/>
      <c r="WTY116" s="276"/>
      <c r="WTZ116" s="276"/>
      <c r="WUA116" s="276"/>
      <c r="WUB116" s="276"/>
      <c r="WUC116" s="276"/>
      <c r="WUD116" s="276"/>
      <c r="WUE116" s="276"/>
      <c r="WUF116" s="276"/>
      <c r="WUG116" s="276"/>
      <c r="WUH116" s="276"/>
      <c r="WUI116" s="276"/>
      <c r="WUJ116" s="276"/>
      <c r="WUK116" s="276"/>
      <c r="WUL116" s="276"/>
      <c r="WUM116" s="276"/>
      <c r="WUN116" s="276"/>
      <c r="WUO116" s="276"/>
      <c r="WUP116" s="276"/>
      <c r="WUQ116" s="276"/>
      <c r="WUR116" s="276"/>
      <c r="WUS116" s="276"/>
      <c r="WUT116" s="276"/>
      <c r="WUU116" s="276"/>
      <c r="WUV116" s="276"/>
      <c r="WUW116" s="276"/>
      <c r="WUX116" s="276"/>
      <c r="WUY116" s="276"/>
      <c r="WUZ116" s="276"/>
      <c r="WVA116" s="276"/>
      <c r="WVB116" s="276"/>
      <c r="WVC116" s="276"/>
      <c r="WVD116" s="276"/>
      <c r="WVE116" s="276"/>
      <c r="WVF116" s="276"/>
      <c r="WVG116" s="276"/>
      <c r="WVH116" s="276"/>
      <c r="WVI116" s="276"/>
      <c r="WVJ116" s="276"/>
      <c r="WVK116" s="276"/>
      <c r="WVL116" s="276"/>
      <c r="WVM116" s="276"/>
      <c r="WVN116" s="276"/>
      <c r="WVO116" s="276"/>
      <c r="WVP116" s="276"/>
      <c r="WVQ116" s="276"/>
      <c r="WVR116" s="276"/>
      <c r="WVS116" s="276"/>
      <c r="WVT116" s="276"/>
      <c r="WVU116" s="276"/>
      <c r="WVV116" s="276"/>
      <c r="WVW116" s="276"/>
      <c r="WVX116" s="276"/>
      <c r="WVY116" s="276"/>
      <c r="WVZ116" s="276"/>
      <c r="WWA116" s="276"/>
      <c r="WWB116" s="276"/>
      <c r="WWC116" s="276"/>
      <c r="WWD116" s="276"/>
      <c r="WWE116" s="276"/>
      <c r="WWF116" s="276"/>
      <c r="WWG116" s="276"/>
      <c r="WWH116" s="276"/>
      <c r="WWI116" s="276"/>
      <c r="WWJ116" s="276"/>
      <c r="WWK116" s="276"/>
      <c r="WWL116" s="276"/>
      <c r="WWM116" s="276"/>
      <c r="WWN116" s="276"/>
      <c r="WWO116" s="276"/>
      <c r="WWP116" s="276"/>
      <c r="WWQ116" s="276"/>
      <c r="WWR116" s="276"/>
      <c r="WWS116" s="276"/>
      <c r="WWT116" s="276"/>
      <c r="WWU116" s="276"/>
      <c r="WWV116" s="276"/>
      <c r="WWW116" s="276"/>
      <c r="WWX116" s="276"/>
      <c r="WWY116" s="276"/>
      <c r="WWZ116" s="276"/>
      <c r="WXA116" s="276"/>
      <c r="WXB116" s="276"/>
      <c r="WXC116" s="276"/>
      <c r="WXD116" s="276"/>
      <c r="WXE116" s="276"/>
      <c r="WXF116" s="276"/>
      <c r="WXG116" s="276"/>
      <c r="WXH116" s="276"/>
      <c r="WXI116" s="276"/>
      <c r="WXJ116" s="276"/>
      <c r="WXK116" s="276"/>
      <c r="WXL116" s="276"/>
      <c r="WXM116" s="276"/>
      <c r="WXN116" s="276"/>
      <c r="WXO116" s="276"/>
      <c r="WXP116" s="276"/>
      <c r="WXQ116" s="276"/>
      <c r="WXR116" s="276"/>
      <c r="WXS116" s="276"/>
      <c r="WXT116" s="276"/>
      <c r="WXU116" s="276"/>
      <c r="WXV116" s="276"/>
      <c r="WXW116" s="276"/>
      <c r="WXX116" s="276"/>
      <c r="WXY116" s="276"/>
      <c r="WXZ116" s="276"/>
      <c r="WYA116" s="276"/>
      <c r="WYB116" s="276"/>
      <c r="WYC116" s="276"/>
      <c r="WYD116" s="276"/>
      <c r="WYE116" s="276"/>
      <c r="WYF116" s="276"/>
      <c r="WYG116" s="276"/>
      <c r="WYH116" s="276"/>
      <c r="WYI116" s="276"/>
      <c r="WYJ116" s="276"/>
      <c r="WYK116" s="276"/>
      <c r="WYL116" s="276"/>
      <c r="WYM116" s="276"/>
      <c r="WYN116" s="276"/>
      <c r="WYO116" s="276"/>
      <c r="WYP116" s="276"/>
      <c r="WYQ116" s="276"/>
      <c r="WYR116" s="276"/>
      <c r="WYS116" s="276"/>
      <c r="WYT116" s="276"/>
      <c r="WYU116" s="276"/>
      <c r="WYV116" s="276"/>
      <c r="WYW116" s="276"/>
      <c r="WYX116" s="276"/>
      <c r="WYY116" s="276"/>
      <c r="WYZ116" s="276"/>
      <c r="WZA116" s="276"/>
      <c r="WZB116" s="276"/>
      <c r="WZC116" s="276"/>
      <c r="WZD116" s="276"/>
      <c r="WZE116" s="276"/>
      <c r="WZF116" s="276"/>
      <c r="WZG116" s="276"/>
      <c r="WZH116" s="276"/>
      <c r="WZI116" s="276"/>
      <c r="WZJ116" s="276"/>
      <c r="WZK116" s="276"/>
      <c r="WZL116" s="276"/>
      <c r="WZM116" s="276"/>
      <c r="WZN116" s="276"/>
      <c r="WZO116" s="276"/>
      <c r="WZP116" s="276"/>
      <c r="WZQ116" s="276"/>
      <c r="WZR116" s="276"/>
      <c r="WZS116" s="276"/>
      <c r="WZT116" s="276"/>
      <c r="WZU116" s="276"/>
      <c r="WZV116" s="276"/>
      <c r="WZW116" s="276"/>
      <c r="WZX116" s="276"/>
      <c r="WZY116" s="276"/>
      <c r="WZZ116" s="276"/>
      <c r="XAA116" s="276"/>
      <c r="XAB116" s="276"/>
      <c r="XAC116" s="276"/>
      <c r="XAD116" s="276"/>
      <c r="XAE116" s="276"/>
      <c r="XAF116" s="276"/>
      <c r="XAG116" s="276"/>
      <c r="XAH116" s="276"/>
      <c r="XAI116" s="276"/>
      <c r="XAJ116" s="276"/>
      <c r="XAK116" s="276"/>
      <c r="XAL116" s="276"/>
      <c r="XAM116" s="276"/>
      <c r="XAN116" s="276"/>
      <c r="XAO116" s="276"/>
      <c r="XAP116" s="276"/>
      <c r="XAQ116" s="276"/>
      <c r="XAR116" s="276"/>
      <c r="XAS116" s="276"/>
      <c r="XAT116" s="276"/>
      <c r="XAU116" s="276"/>
      <c r="XAV116" s="276"/>
      <c r="XAW116" s="276"/>
      <c r="XAX116" s="276"/>
      <c r="XAY116" s="276"/>
      <c r="XAZ116" s="276"/>
      <c r="XBA116" s="276"/>
      <c r="XBB116" s="276"/>
      <c r="XBC116" s="276"/>
      <c r="XBD116" s="276"/>
      <c r="XBE116" s="276"/>
      <c r="XBF116" s="276"/>
      <c r="XBG116" s="276"/>
      <c r="XBH116" s="276"/>
      <c r="XBI116" s="276"/>
      <c r="XBJ116" s="276"/>
      <c r="XBK116" s="276"/>
      <c r="XBL116" s="276"/>
      <c r="XBM116" s="276"/>
      <c r="XBN116" s="276"/>
      <c r="XBO116" s="276"/>
      <c r="XBP116" s="276"/>
      <c r="XBQ116" s="276"/>
      <c r="XBR116" s="276"/>
      <c r="XBS116" s="276"/>
      <c r="XBT116" s="276"/>
      <c r="XBU116" s="276"/>
      <c r="XBV116" s="276"/>
      <c r="XBW116" s="276"/>
      <c r="XBX116" s="276"/>
      <c r="XBY116" s="276"/>
      <c r="XBZ116" s="276"/>
      <c r="XCA116" s="276"/>
      <c r="XCB116" s="276"/>
      <c r="XCC116" s="276"/>
      <c r="XCD116" s="276"/>
      <c r="XCE116" s="276"/>
      <c r="XCF116" s="276"/>
      <c r="XCG116" s="276"/>
      <c r="XCH116" s="276"/>
      <c r="XCI116" s="276"/>
      <c r="XCJ116" s="276"/>
      <c r="XCK116" s="276"/>
      <c r="XCL116" s="276"/>
      <c r="XCM116" s="276"/>
      <c r="XCN116" s="276"/>
      <c r="XCO116" s="276"/>
      <c r="XCP116" s="276"/>
      <c r="XCQ116" s="276"/>
      <c r="XCR116" s="276"/>
      <c r="XCS116" s="276"/>
      <c r="XCT116" s="276"/>
      <c r="XCU116" s="276"/>
      <c r="XCV116" s="276"/>
      <c r="XCW116" s="276"/>
      <c r="XCX116" s="276"/>
      <c r="XCY116" s="276"/>
      <c r="XCZ116" s="276"/>
      <c r="XDA116" s="276"/>
      <c r="XDB116" s="276"/>
      <c r="XDC116" s="276"/>
      <c r="XDD116" s="276"/>
      <c r="XDE116" s="276"/>
      <c r="XDF116" s="276"/>
      <c r="XDG116" s="276"/>
      <c r="XDH116" s="276"/>
      <c r="XDI116" s="276"/>
      <c r="XDJ116" s="276"/>
      <c r="XDK116" s="276"/>
      <c r="XDL116" s="276"/>
      <c r="XDM116" s="276"/>
      <c r="XDN116" s="276"/>
      <c r="XDO116" s="276"/>
      <c r="XDP116" s="276"/>
      <c r="XDQ116" s="276"/>
      <c r="XDR116" s="276"/>
      <c r="XDS116" s="276"/>
      <c r="XDT116" s="276"/>
      <c r="XDU116" s="276"/>
      <c r="XDV116" s="276"/>
      <c r="XDW116" s="276"/>
      <c r="XDX116" s="276"/>
      <c r="XDY116" s="276"/>
      <c r="XDZ116" s="276"/>
      <c r="XEA116" s="276"/>
      <c r="XEB116" s="276"/>
      <c r="XEC116" s="276"/>
      <c r="XED116" s="276"/>
      <c r="XEE116" s="276"/>
      <c r="XEF116" s="276"/>
      <c r="XEG116" s="276"/>
      <c r="XEH116" s="276"/>
      <c r="XEI116" s="276"/>
      <c r="XEJ116" s="276"/>
      <c r="XEK116" s="276"/>
      <c r="XEL116" s="276"/>
      <c r="XEM116" s="276"/>
      <c r="XEN116" s="276"/>
      <c r="XEO116" s="276"/>
      <c r="XEP116" s="276"/>
      <c r="XEQ116" s="276"/>
      <c r="XER116" s="276"/>
      <c r="XES116" s="276"/>
      <c r="XET116" s="276"/>
      <c r="XEU116" s="276"/>
      <c r="XEV116" s="276"/>
      <c r="XEW116" s="276"/>
      <c r="XEX116" s="276"/>
      <c r="XEY116" s="276"/>
      <c r="XEZ116" s="276"/>
      <c r="XFA116" s="276"/>
      <c r="XFB116" s="276"/>
      <c r="XFC116" s="276"/>
      <c r="XFD116" s="276"/>
    </row>
    <row r="117" spans="2:16384" ht="12">
      <c r="E117" s="287"/>
      <c r="F117" s="287"/>
      <c r="G117" s="287"/>
      <c r="H117" s="287"/>
      <c r="I117" s="287"/>
      <c r="J117" s="287"/>
      <c r="K117" s="287"/>
      <c r="L117" s="287"/>
      <c r="M117" s="287"/>
      <c r="N117" s="287"/>
      <c r="P117" s="324"/>
      <c r="Q117" s="282"/>
      <c r="R117" s="282"/>
      <c r="S117" s="282"/>
      <c r="T117" s="282"/>
      <c r="U117" s="282"/>
      <c r="V117" s="282"/>
      <c r="W117" s="282"/>
      <c r="X117" s="282"/>
      <c r="Y117" s="282"/>
      <c r="Z117" s="282"/>
      <c r="AA117" s="282"/>
      <c r="AB117" s="282"/>
      <c r="AC117" s="282"/>
      <c r="AD117" s="282"/>
      <c r="AE117" s="282"/>
      <c r="AG117" s="324"/>
      <c r="AH117" s="324"/>
      <c r="AI117" s="324"/>
      <c r="AJ117" s="324"/>
      <c r="AK117" s="324"/>
      <c r="AL117" s="324"/>
      <c r="AM117" s="324"/>
      <c r="AN117" s="324"/>
      <c r="AO117" s="324"/>
      <c r="AP117" s="324"/>
      <c r="AQ117" s="324"/>
      <c r="AR117" s="324"/>
      <c r="AS117" s="324"/>
      <c r="AT117" s="324"/>
      <c r="AU117" s="324"/>
      <c r="AW117" s="287"/>
      <c r="AX117" s="287"/>
      <c r="AY117" s="287"/>
      <c r="AZ117" s="287"/>
      <c r="BA117" s="287"/>
      <c r="BB117" s="287"/>
      <c r="BC117" s="287"/>
      <c r="BD117" s="287"/>
      <c r="BE117" s="287"/>
      <c r="BF117" s="287"/>
      <c r="BG117" s="287"/>
      <c r="BH117" s="287"/>
      <c r="BI117" s="287"/>
      <c r="BJ117" s="287"/>
      <c r="BK117" s="287"/>
    </row>
    <row r="118" spans="2:16384" ht="12">
      <c r="C118" s="278" t="s">
        <v>311</v>
      </c>
      <c r="E118" s="287"/>
      <c r="F118" s="287"/>
      <c r="G118" s="287"/>
      <c r="H118" s="287"/>
      <c r="I118" s="287"/>
      <c r="J118" s="287"/>
      <c r="K118" s="287"/>
      <c r="L118" s="287"/>
      <c r="M118" s="287"/>
      <c r="N118" s="287"/>
      <c r="P118" s="324"/>
      <c r="Q118" s="324"/>
      <c r="R118" s="324"/>
      <c r="S118" s="324"/>
      <c r="T118" s="324"/>
      <c r="U118" s="324"/>
      <c r="V118" s="324"/>
      <c r="W118" s="324"/>
      <c r="X118" s="324"/>
      <c r="Y118" s="324"/>
      <c r="Z118" s="324"/>
      <c r="AA118" s="324"/>
      <c r="AB118" s="324"/>
      <c r="AC118" s="324"/>
      <c r="AD118" s="324"/>
      <c r="AE118" s="324"/>
      <c r="AG118" s="324"/>
      <c r="AH118" s="324"/>
      <c r="AI118" s="324"/>
      <c r="AJ118" s="324"/>
      <c r="AK118" s="324"/>
      <c r="AL118" s="324"/>
      <c r="AM118" s="324"/>
      <c r="AN118" s="324"/>
      <c r="AO118" s="324"/>
      <c r="AP118" s="324"/>
      <c r="AQ118" s="324"/>
      <c r="AR118" s="324"/>
      <c r="AS118" s="324"/>
      <c r="AT118" s="324"/>
      <c r="AU118" s="324"/>
      <c r="AW118" s="329"/>
      <c r="AX118" s="329"/>
      <c r="AY118" s="329"/>
      <c r="AZ118" s="329"/>
      <c r="BA118" s="329"/>
      <c r="BB118" s="329"/>
      <c r="BC118" s="329"/>
      <c r="BD118" s="329"/>
      <c r="BE118" s="329"/>
      <c r="BF118" s="329"/>
      <c r="BG118" s="329"/>
      <c r="BH118" s="329"/>
      <c r="BI118" s="329"/>
      <c r="BJ118" s="329"/>
      <c r="BK118" s="329"/>
    </row>
    <row r="119" spans="2:16384">
      <c r="C119" s="285" t="s">
        <v>283</v>
      </c>
      <c r="E119" s="329">
        <v>0</v>
      </c>
      <c r="F119" s="329">
        <v>0</v>
      </c>
      <c r="G119" s="329">
        <v>0</v>
      </c>
      <c r="H119" s="329">
        <v>0</v>
      </c>
      <c r="I119" s="329">
        <v>0</v>
      </c>
      <c r="J119" s="329">
        <v>0</v>
      </c>
      <c r="K119" s="329">
        <v>0</v>
      </c>
      <c r="L119" s="329">
        <v>0</v>
      </c>
      <c r="M119" s="329">
        <v>0</v>
      </c>
      <c r="N119" s="329">
        <v>0</v>
      </c>
      <c r="P119" s="349"/>
      <c r="Q119" s="329">
        <v>0</v>
      </c>
      <c r="R119" s="329">
        <v>0</v>
      </c>
      <c r="S119" s="329">
        <v>0</v>
      </c>
      <c r="T119" s="329">
        <v>0</v>
      </c>
      <c r="U119" s="329">
        <v>0</v>
      </c>
      <c r="V119" s="329">
        <v>0</v>
      </c>
      <c r="W119" s="329">
        <v>0</v>
      </c>
      <c r="X119" s="329">
        <v>0</v>
      </c>
      <c r="Y119" s="329">
        <v>0</v>
      </c>
      <c r="Z119" s="329">
        <v>0</v>
      </c>
      <c r="AA119" s="329">
        <v>0</v>
      </c>
      <c r="AB119" s="329">
        <v>0</v>
      </c>
      <c r="AC119" s="329">
        <v>0</v>
      </c>
      <c r="AD119" s="329">
        <v>0</v>
      </c>
      <c r="AE119" s="329">
        <v>0</v>
      </c>
      <c r="AG119" s="323">
        <f>G18</f>
        <v>718.67520000000002</v>
      </c>
      <c r="AH119" s="324"/>
      <c r="AI119" s="324"/>
      <c r="AJ119" s="324"/>
      <c r="AK119" s="324"/>
      <c r="AL119" s="324"/>
      <c r="AM119" s="324"/>
      <c r="AN119" s="324"/>
      <c r="AO119" s="324"/>
      <c r="AP119" s="324"/>
      <c r="AQ119" s="324"/>
      <c r="AR119" s="324"/>
      <c r="AS119" s="324"/>
      <c r="AT119" s="324"/>
      <c r="AU119" s="324"/>
      <c r="AW119" s="287"/>
      <c r="AX119" s="329">
        <f t="shared" ref="AX119:BF119" si="120">F119+R119+AH119</f>
        <v>0</v>
      </c>
      <c r="AY119" s="329">
        <f t="shared" si="120"/>
        <v>0</v>
      </c>
      <c r="AZ119" s="329">
        <f t="shared" si="120"/>
        <v>0</v>
      </c>
      <c r="BA119" s="329">
        <f t="shared" si="120"/>
        <v>0</v>
      </c>
      <c r="BB119" s="329">
        <f t="shared" si="120"/>
        <v>0</v>
      </c>
      <c r="BC119" s="329">
        <f t="shared" si="120"/>
        <v>0</v>
      </c>
      <c r="BD119" s="329">
        <f t="shared" si="120"/>
        <v>0</v>
      </c>
      <c r="BE119" s="329">
        <f t="shared" si="120"/>
        <v>0</v>
      </c>
      <c r="BF119" s="329">
        <f t="shared" si="120"/>
        <v>0</v>
      </c>
      <c r="BG119" s="329" t="e">
        <f>#REF!+AA119+AQ119</f>
        <v>#REF!</v>
      </c>
      <c r="BH119" s="329" t="e">
        <f>#REF!+AB119+AR119</f>
        <v>#REF!</v>
      </c>
      <c r="BI119" s="329" t="e">
        <f>#REF!+AC119+AS119</f>
        <v>#REF!</v>
      </c>
      <c r="BJ119" s="329" t="e">
        <f>#REF!+AD119+AT119</f>
        <v>#REF!</v>
      </c>
      <c r="BK119" s="329" t="e">
        <f>#REF!+AE119+AU119</f>
        <v>#REF!</v>
      </c>
    </row>
    <row r="120" spans="2:16384" ht="12">
      <c r="B120" s="355"/>
      <c r="C120" s="285" t="s">
        <v>284</v>
      </c>
      <c r="E120" s="350">
        <f t="shared" ref="E120:N120" ca="1" si="121">E135</f>
        <v>-663.83430810471964</v>
      </c>
      <c r="F120" s="350">
        <f t="shared" ca="1" si="121"/>
        <v>-737.35327357244887</v>
      </c>
      <c r="G120" s="350">
        <f t="shared" ca="1" si="121"/>
        <v>-447.32841832283157</v>
      </c>
      <c r="H120" s="350">
        <f t="shared" ca="1" si="121"/>
        <v>0</v>
      </c>
      <c r="I120" s="350">
        <f t="shared" ca="1" si="121"/>
        <v>0</v>
      </c>
      <c r="J120" s="350">
        <f t="shared" ca="1" si="121"/>
        <v>0</v>
      </c>
      <c r="K120" s="350">
        <f t="shared" ca="1" si="121"/>
        <v>0</v>
      </c>
      <c r="L120" s="350">
        <f t="shared" ca="1" si="121"/>
        <v>0</v>
      </c>
      <c r="M120" s="350">
        <f t="shared" ca="1" si="121"/>
        <v>0</v>
      </c>
      <c r="N120" s="350">
        <f t="shared" ca="1" si="121"/>
        <v>0</v>
      </c>
      <c r="P120" s="349"/>
      <c r="Q120" s="350">
        <f>Q135</f>
        <v>59.231308669487575</v>
      </c>
      <c r="R120" s="350">
        <f>R135</f>
        <v>31.715747476824891</v>
      </c>
      <c r="S120" s="350">
        <f>S135</f>
        <v>-0.23494465878176596</v>
      </c>
      <c r="T120" s="350">
        <f>T135</f>
        <v>-33.427923213607315</v>
      </c>
      <c r="U120" s="350">
        <f>U135</f>
        <v>-62.73818827392337</v>
      </c>
      <c r="V120" s="350">
        <f t="shared" ref="V120:AD120" si="122">V135</f>
        <v>0</v>
      </c>
      <c r="W120" s="350">
        <f t="shared" si="122"/>
        <v>0</v>
      </c>
      <c r="X120" s="350">
        <f t="shared" si="122"/>
        <v>0</v>
      </c>
      <c r="Y120" s="350">
        <f t="shared" si="122"/>
        <v>0</v>
      </c>
      <c r="Z120" s="350">
        <f t="shared" si="122"/>
        <v>0</v>
      </c>
      <c r="AA120" s="350">
        <f t="shared" si="122"/>
        <v>0</v>
      </c>
      <c r="AB120" s="350">
        <f t="shared" si="122"/>
        <v>0</v>
      </c>
      <c r="AC120" s="350">
        <f t="shared" si="122"/>
        <v>0</v>
      </c>
      <c r="AD120" s="350">
        <f t="shared" si="122"/>
        <v>0</v>
      </c>
      <c r="AE120" s="350">
        <f>AE135</f>
        <v>0</v>
      </c>
      <c r="AG120" s="324"/>
      <c r="AH120" s="324"/>
      <c r="AI120" s="324"/>
      <c r="AJ120" s="324"/>
      <c r="AK120" s="324"/>
      <c r="AL120" s="324"/>
      <c r="AM120" s="324"/>
      <c r="AN120" s="324"/>
      <c r="AO120" s="324"/>
      <c r="AP120" s="324"/>
      <c r="AQ120" s="324"/>
      <c r="AR120" s="324"/>
      <c r="AS120" s="324"/>
      <c r="AT120" s="324"/>
      <c r="AU120" s="324"/>
      <c r="AW120" s="287"/>
      <c r="AX120" s="350">
        <f t="shared" ref="AX120:BK120" ca="1" si="123">AX135+AX143</f>
        <v>-1113.0587276265935</v>
      </c>
      <c r="AY120" s="350">
        <f t="shared" ca="1" si="123"/>
        <v>-1060.1661095971776</v>
      </c>
      <c r="AZ120" s="350">
        <f t="shared" ca="1" si="123"/>
        <v>-1077.2718354271567</v>
      </c>
      <c r="BA120" s="350">
        <f t="shared" ca="1" si="123"/>
        <v>-1152.6388772903463</v>
      </c>
      <c r="BB120" s="350">
        <f t="shared" ca="1" si="123"/>
        <v>-1227.8012631663371</v>
      </c>
      <c r="BC120" s="350">
        <f t="shared" ca="1" si="123"/>
        <v>-953.6644512200096</v>
      </c>
      <c r="BD120" s="350">
        <f t="shared" ca="1" si="123"/>
        <v>-286.09933536600295</v>
      </c>
      <c r="BE120" s="350">
        <f t="shared" ca="1" si="123"/>
        <v>-85.829800609800927</v>
      </c>
      <c r="BF120" s="350">
        <f t="shared" ca="1" si="123"/>
        <v>-25.748940182940281</v>
      </c>
      <c r="BG120" s="350">
        <f t="shared" ca="1" si="123"/>
        <v>-7.7246820548820834</v>
      </c>
      <c r="BH120" s="350">
        <f t="shared" ca="1" si="123"/>
        <v>-2.3174046164646258</v>
      </c>
      <c r="BI120" s="350">
        <f t="shared" ca="1" si="123"/>
        <v>-0.69522138493938779</v>
      </c>
      <c r="BJ120" s="350">
        <f t="shared" ca="1" si="123"/>
        <v>-0.20856641548181637</v>
      </c>
      <c r="BK120" s="350">
        <f t="shared" ca="1" si="123"/>
        <v>-6.2569924644544916E-2</v>
      </c>
    </row>
    <row r="121" spans="2:16384" s="355" customFormat="1" ht="12">
      <c r="B121" s="311"/>
      <c r="C121" s="317" t="s">
        <v>285</v>
      </c>
      <c r="D121" s="317"/>
      <c r="E121" s="330">
        <f t="shared" ref="E121:N121" ca="1" si="124">SUM(E119:E120)</f>
        <v>-663.83430810471964</v>
      </c>
      <c r="F121" s="330">
        <f t="shared" ca="1" si="124"/>
        <v>-737.35327357244887</v>
      </c>
      <c r="G121" s="330">
        <f t="shared" ca="1" si="124"/>
        <v>-447.32841832283157</v>
      </c>
      <c r="H121" s="330">
        <f t="shared" ca="1" si="124"/>
        <v>0</v>
      </c>
      <c r="I121" s="330">
        <f t="shared" ca="1" si="124"/>
        <v>0</v>
      </c>
      <c r="J121" s="330">
        <f t="shared" ca="1" si="124"/>
        <v>0</v>
      </c>
      <c r="K121" s="330">
        <f t="shared" ca="1" si="124"/>
        <v>0</v>
      </c>
      <c r="L121" s="330">
        <f t="shared" ca="1" si="124"/>
        <v>0</v>
      </c>
      <c r="M121" s="330">
        <f t="shared" ca="1" si="124"/>
        <v>0</v>
      </c>
      <c r="N121" s="330">
        <f t="shared" ca="1" si="124"/>
        <v>0</v>
      </c>
      <c r="O121" s="326"/>
      <c r="P121" s="351"/>
      <c r="Q121" s="330">
        <f>SUM(Q119:Q120)</f>
        <v>59.231308669487575</v>
      </c>
      <c r="R121" s="330">
        <f>SUM(R119:R120)</f>
        <v>31.715747476824891</v>
      </c>
      <c r="S121" s="330">
        <f>SUM(S119:S120)</f>
        <v>-0.23494465878176596</v>
      </c>
      <c r="T121" s="330">
        <f>SUM(T119:T120)</f>
        <v>-33.427923213607315</v>
      </c>
      <c r="U121" s="330">
        <f>SUM(U119:U120)</f>
        <v>-62.73818827392337</v>
      </c>
      <c r="V121" s="330">
        <f t="shared" ref="V121:AD121" si="125">SUM(V119:V120)</f>
        <v>0</v>
      </c>
      <c r="W121" s="330">
        <f t="shared" si="125"/>
        <v>0</v>
      </c>
      <c r="X121" s="330">
        <f t="shared" si="125"/>
        <v>0</v>
      </c>
      <c r="Y121" s="330">
        <f t="shared" si="125"/>
        <v>0</v>
      </c>
      <c r="Z121" s="330">
        <f t="shared" si="125"/>
        <v>0</v>
      </c>
      <c r="AA121" s="330">
        <f t="shared" si="125"/>
        <v>0</v>
      </c>
      <c r="AB121" s="330">
        <f t="shared" si="125"/>
        <v>0</v>
      </c>
      <c r="AC121" s="330">
        <f t="shared" si="125"/>
        <v>0</v>
      </c>
      <c r="AD121" s="330">
        <f t="shared" si="125"/>
        <v>0</v>
      </c>
      <c r="AE121" s="330">
        <f>SUM(AE119:AE120)</f>
        <v>0</v>
      </c>
      <c r="AF121" s="326"/>
      <c r="AG121" s="352"/>
      <c r="AH121" s="352"/>
      <c r="AI121" s="352"/>
      <c r="AJ121" s="352"/>
      <c r="AK121" s="352"/>
      <c r="AL121" s="352"/>
      <c r="AM121" s="352"/>
      <c r="AN121" s="352"/>
      <c r="AO121" s="352"/>
      <c r="AP121" s="352"/>
      <c r="AQ121" s="352"/>
      <c r="AR121" s="352"/>
      <c r="AS121" s="352"/>
      <c r="AT121" s="352"/>
      <c r="AU121" s="352"/>
      <c r="AV121" s="326"/>
      <c r="AW121" s="330"/>
      <c r="AX121" s="330">
        <f ca="1">SUM(AX119:AX120)</f>
        <v>-1113.0587276265935</v>
      </c>
      <c r="AY121" s="330">
        <f ca="1">SUM(AY119:AY120)</f>
        <v>-1060.1661095971776</v>
      </c>
      <c r="AZ121" s="330">
        <f ca="1">SUM(AZ119:AZ120)</f>
        <v>-1077.2718354271567</v>
      </c>
      <c r="BA121" s="330">
        <f ca="1">SUM(BA119:BA120)</f>
        <v>-1152.6388772903463</v>
      </c>
      <c r="BB121" s="330">
        <f t="shared" ref="BB121:BK121" ca="1" si="126">SUM(BB119:BB120)</f>
        <v>-1227.8012631663371</v>
      </c>
      <c r="BC121" s="330">
        <f t="shared" ca="1" si="126"/>
        <v>-953.6644512200096</v>
      </c>
      <c r="BD121" s="330">
        <f t="shared" ca="1" si="126"/>
        <v>-286.09933536600295</v>
      </c>
      <c r="BE121" s="330" t="e">
        <f t="shared" ca="1" si="126"/>
        <v>#REF!</v>
      </c>
      <c r="BF121" s="330" t="e">
        <f t="shared" ca="1" si="126"/>
        <v>#REF!</v>
      </c>
      <c r="BG121" s="330" t="e">
        <f t="shared" si="126"/>
        <v>#REF!</v>
      </c>
      <c r="BH121" s="330" t="e">
        <f t="shared" si="126"/>
        <v>#REF!</v>
      </c>
      <c r="BI121" s="330" t="e">
        <f t="shared" si="126"/>
        <v>#REF!</v>
      </c>
      <c r="BJ121" s="330" t="e">
        <f t="shared" si="126"/>
        <v>#REF!</v>
      </c>
      <c r="BK121" s="330" t="e">
        <f t="shared" si="126"/>
        <v>#REF!</v>
      </c>
      <c r="BL121" s="278"/>
      <c r="BM121" s="278"/>
      <c r="BN121" s="278"/>
      <c r="BO121" s="278"/>
      <c r="BP121" s="278"/>
      <c r="BQ121" s="278"/>
      <c r="BR121" s="278"/>
      <c r="BS121" s="278"/>
      <c r="BT121" s="278"/>
      <c r="BU121" s="278"/>
      <c r="BV121" s="278"/>
      <c r="BW121" s="278"/>
      <c r="BX121" s="278"/>
      <c r="BY121" s="278"/>
      <c r="BZ121" s="278"/>
      <c r="CA121" s="278"/>
      <c r="CB121" s="278"/>
      <c r="CC121" s="278"/>
      <c r="CD121" s="278"/>
      <c r="CE121" s="278"/>
      <c r="CF121" s="278"/>
      <c r="CG121" s="278"/>
      <c r="CH121" s="278"/>
      <c r="CI121" s="278"/>
      <c r="CJ121" s="278"/>
      <c r="CK121" s="278"/>
      <c r="CL121" s="278"/>
      <c r="CM121" s="278"/>
      <c r="CN121" s="278"/>
      <c r="CO121" s="278"/>
      <c r="CP121" s="278"/>
      <c r="CQ121" s="278"/>
      <c r="CR121" s="278"/>
      <c r="CS121" s="278"/>
      <c r="CT121" s="278"/>
      <c r="CU121" s="278"/>
      <c r="CV121" s="278"/>
      <c r="CW121" s="278"/>
      <c r="CX121" s="278"/>
      <c r="CY121" s="278"/>
      <c r="CZ121" s="278"/>
      <c r="DA121" s="278"/>
      <c r="DB121" s="278"/>
      <c r="DC121" s="278"/>
      <c r="DD121" s="278"/>
      <c r="DE121" s="278"/>
      <c r="DF121" s="278"/>
      <c r="DG121" s="278"/>
      <c r="DH121" s="278"/>
      <c r="DI121" s="278"/>
      <c r="DJ121" s="278"/>
      <c r="DK121" s="278"/>
      <c r="DL121" s="278"/>
      <c r="DM121" s="278"/>
      <c r="DN121" s="278"/>
      <c r="DO121" s="278"/>
      <c r="DP121" s="278"/>
      <c r="DQ121" s="278"/>
      <c r="DR121" s="278"/>
      <c r="DS121" s="278"/>
      <c r="DT121" s="278"/>
      <c r="DU121" s="278"/>
      <c r="DV121" s="278"/>
      <c r="DW121" s="278"/>
      <c r="DX121" s="278"/>
      <c r="DY121" s="278"/>
      <c r="DZ121" s="278"/>
      <c r="EA121" s="278"/>
      <c r="EB121" s="278"/>
      <c r="EC121" s="278"/>
      <c r="ED121" s="278"/>
      <c r="EE121" s="278"/>
      <c r="EF121" s="278"/>
      <c r="EG121" s="278"/>
      <c r="EH121" s="278"/>
      <c r="EI121" s="278"/>
      <c r="EJ121" s="278"/>
      <c r="EK121" s="278"/>
      <c r="EL121" s="278"/>
      <c r="EM121" s="278"/>
      <c r="EN121" s="278"/>
      <c r="EO121" s="278"/>
      <c r="EP121" s="278"/>
      <c r="EQ121" s="278"/>
      <c r="ER121" s="278"/>
      <c r="ES121" s="278"/>
      <c r="ET121" s="278"/>
      <c r="EU121" s="278"/>
      <c r="EV121" s="278"/>
      <c r="EW121" s="278"/>
      <c r="EX121" s="278"/>
      <c r="EY121" s="278"/>
      <c r="EZ121" s="278"/>
      <c r="FA121" s="278"/>
      <c r="FB121" s="278"/>
      <c r="FC121" s="278"/>
      <c r="FD121" s="278"/>
      <c r="FE121" s="278"/>
      <c r="FF121" s="278"/>
      <c r="FG121" s="278"/>
      <c r="FH121" s="278"/>
      <c r="FI121" s="278"/>
      <c r="FJ121" s="278"/>
      <c r="FK121" s="278"/>
      <c r="FL121" s="278"/>
      <c r="FM121" s="278"/>
      <c r="FN121" s="278"/>
      <c r="FO121" s="278"/>
      <c r="FP121" s="278"/>
      <c r="FQ121" s="278"/>
      <c r="FR121" s="278"/>
      <c r="FS121" s="278"/>
      <c r="FT121" s="278"/>
      <c r="FU121" s="278"/>
      <c r="FV121" s="278"/>
      <c r="FW121" s="278"/>
      <c r="FX121" s="278"/>
      <c r="FY121" s="278"/>
      <c r="FZ121" s="278"/>
      <c r="GA121" s="278"/>
      <c r="GB121" s="278"/>
      <c r="GC121" s="278"/>
      <c r="GD121" s="278"/>
      <c r="GE121" s="278"/>
      <c r="GF121" s="278"/>
      <c r="GG121" s="278"/>
      <c r="GH121" s="278"/>
      <c r="GI121" s="278"/>
      <c r="GJ121" s="278"/>
      <c r="GK121" s="278"/>
      <c r="GL121" s="278"/>
      <c r="GM121" s="278"/>
      <c r="GN121" s="278"/>
      <c r="GO121" s="278"/>
      <c r="GP121" s="278"/>
      <c r="GQ121" s="278"/>
      <c r="GR121" s="278"/>
      <c r="GS121" s="278"/>
      <c r="GT121" s="278"/>
      <c r="GU121" s="278"/>
      <c r="GV121" s="278"/>
      <c r="GW121" s="278"/>
      <c r="GX121" s="278"/>
      <c r="GY121" s="278"/>
      <c r="GZ121" s="278"/>
      <c r="HA121" s="278"/>
      <c r="HB121" s="278"/>
      <c r="HC121" s="278"/>
      <c r="HD121" s="278"/>
      <c r="HE121" s="278"/>
      <c r="HF121" s="278"/>
      <c r="HG121" s="278"/>
      <c r="HH121" s="278"/>
      <c r="HI121" s="278"/>
      <c r="HJ121" s="278"/>
      <c r="HK121" s="278"/>
      <c r="HL121" s="278"/>
      <c r="HM121" s="278"/>
      <c r="HN121" s="278"/>
      <c r="HO121" s="278"/>
      <c r="HP121" s="278"/>
      <c r="HQ121" s="278"/>
      <c r="HR121" s="278"/>
      <c r="HS121" s="278"/>
      <c r="HT121" s="278"/>
      <c r="HU121" s="278"/>
      <c r="HV121" s="278"/>
      <c r="HW121" s="278"/>
      <c r="HX121" s="278"/>
      <c r="HY121" s="278"/>
      <c r="HZ121" s="278"/>
      <c r="IA121" s="278"/>
      <c r="IB121" s="278"/>
      <c r="IC121" s="278"/>
      <c r="ID121" s="278"/>
      <c r="IE121" s="278"/>
      <c r="IF121" s="278"/>
      <c r="IG121" s="278"/>
      <c r="IH121" s="278"/>
      <c r="II121" s="278"/>
      <c r="IJ121" s="278"/>
      <c r="IK121" s="278"/>
      <c r="IL121" s="278"/>
      <c r="IM121" s="278"/>
      <c r="IN121" s="278"/>
      <c r="IO121" s="278"/>
      <c r="IP121" s="278"/>
      <c r="IQ121" s="278"/>
      <c r="IR121" s="278"/>
      <c r="IS121" s="278"/>
      <c r="IT121" s="278"/>
      <c r="IU121" s="278"/>
      <c r="IV121" s="278"/>
      <c r="IW121" s="278"/>
      <c r="IX121" s="278"/>
      <c r="IY121" s="278"/>
      <c r="IZ121" s="278"/>
      <c r="JA121" s="278"/>
      <c r="JB121" s="278"/>
      <c r="JC121" s="278"/>
      <c r="JD121" s="278"/>
      <c r="JE121" s="278"/>
      <c r="JF121" s="278"/>
      <c r="JG121" s="278"/>
      <c r="JH121" s="278"/>
      <c r="JI121" s="278"/>
      <c r="JJ121" s="278"/>
      <c r="JK121" s="278"/>
      <c r="JL121" s="278"/>
      <c r="JM121" s="278"/>
      <c r="JN121" s="278"/>
      <c r="JO121" s="278"/>
      <c r="JP121" s="278"/>
      <c r="JQ121" s="278"/>
      <c r="JR121" s="278"/>
      <c r="JS121" s="278"/>
      <c r="JT121" s="278"/>
      <c r="JU121" s="278"/>
      <c r="JV121" s="278"/>
      <c r="JW121" s="278"/>
      <c r="JX121" s="278"/>
      <c r="JY121" s="278"/>
      <c r="JZ121" s="278"/>
      <c r="KA121" s="278"/>
      <c r="KB121" s="278"/>
      <c r="KC121" s="278"/>
      <c r="KD121" s="278"/>
      <c r="KE121" s="278"/>
      <c r="KF121" s="278"/>
      <c r="KG121" s="278"/>
      <c r="KH121" s="278"/>
      <c r="KI121" s="278"/>
      <c r="KJ121" s="278"/>
      <c r="KK121" s="278"/>
      <c r="KL121" s="278"/>
      <c r="KM121" s="278"/>
      <c r="KN121" s="278"/>
      <c r="KO121" s="278"/>
      <c r="KP121" s="278"/>
      <c r="KQ121" s="278"/>
      <c r="KR121" s="278"/>
      <c r="KS121" s="278"/>
      <c r="KT121" s="278"/>
      <c r="KU121" s="278"/>
      <c r="KV121" s="278"/>
      <c r="KW121" s="278"/>
      <c r="KX121" s="278"/>
      <c r="KY121" s="278"/>
      <c r="KZ121" s="278"/>
      <c r="LA121" s="278"/>
      <c r="LB121" s="278"/>
      <c r="LC121" s="278"/>
      <c r="LD121" s="278"/>
      <c r="LE121" s="278"/>
      <c r="LF121" s="278"/>
      <c r="LG121" s="278"/>
      <c r="LH121" s="278"/>
      <c r="LI121" s="278"/>
      <c r="LJ121" s="278"/>
      <c r="LK121" s="278"/>
      <c r="LL121" s="278"/>
      <c r="LM121" s="278"/>
      <c r="LN121" s="278"/>
      <c r="LO121" s="278"/>
      <c r="LP121" s="278"/>
      <c r="LQ121" s="278"/>
      <c r="LR121" s="278"/>
      <c r="LS121" s="278"/>
      <c r="LT121" s="278"/>
      <c r="LU121" s="278"/>
      <c r="LV121" s="278"/>
      <c r="LW121" s="278"/>
      <c r="LX121" s="278"/>
      <c r="LY121" s="278"/>
      <c r="LZ121" s="278"/>
      <c r="MA121" s="278"/>
      <c r="MB121" s="278"/>
      <c r="MC121" s="278"/>
      <c r="MD121" s="278"/>
      <c r="ME121" s="278"/>
      <c r="MF121" s="278"/>
      <c r="MG121" s="278"/>
      <c r="MH121" s="278"/>
      <c r="MI121" s="278"/>
      <c r="MJ121" s="278"/>
      <c r="MK121" s="278"/>
      <c r="ML121" s="278"/>
      <c r="MM121" s="278"/>
      <c r="MN121" s="278"/>
      <c r="MO121" s="278"/>
      <c r="MP121" s="278"/>
      <c r="MQ121" s="278"/>
      <c r="MR121" s="278"/>
      <c r="MS121" s="278"/>
      <c r="MT121" s="278"/>
      <c r="MU121" s="278"/>
      <c r="MV121" s="278"/>
      <c r="MW121" s="278"/>
      <c r="MX121" s="278"/>
      <c r="MY121" s="278"/>
      <c r="MZ121" s="278"/>
      <c r="NA121" s="278"/>
      <c r="NB121" s="278"/>
      <c r="NC121" s="278"/>
      <c r="ND121" s="278"/>
      <c r="NE121" s="278"/>
      <c r="NF121" s="278"/>
      <c r="NG121" s="278"/>
      <c r="NH121" s="278"/>
      <c r="NI121" s="278"/>
      <c r="NJ121" s="278"/>
      <c r="NK121" s="278"/>
      <c r="NL121" s="278"/>
      <c r="NM121" s="278"/>
      <c r="NN121" s="278"/>
      <c r="NO121" s="278"/>
      <c r="NP121" s="278"/>
      <c r="NQ121" s="278"/>
      <c r="NR121" s="278"/>
      <c r="NS121" s="278"/>
      <c r="NT121" s="278"/>
      <c r="NU121" s="278"/>
      <c r="NV121" s="278"/>
      <c r="NW121" s="278"/>
      <c r="NX121" s="278"/>
      <c r="NY121" s="278"/>
      <c r="NZ121" s="278"/>
      <c r="OA121" s="278"/>
      <c r="OB121" s="278"/>
      <c r="OC121" s="278"/>
      <c r="OD121" s="278"/>
      <c r="OE121" s="278"/>
      <c r="OF121" s="278"/>
      <c r="OG121" s="278"/>
      <c r="OH121" s="278"/>
      <c r="OI121" s="278"/>
      <c r="OJ121" s="278"/>
      <c r="OK121" s="278"/>
      <c r="OL121" s="278"/>
      <c r="OM121" s="278"/>
      <c r="ON121" s="278"/>
      <c r="OO121" s="278"/>
      <c r="OP121" s="278"/>
      <c r="OQ121" s="278"/>
      <c r="OR121" s="278"/>
      <c r="OS121" s="278"/>
      <c r="OT121" s="278"/>
      <c r="OU121" s="278"/>
      <c r="OV121" s="278"/>
      <c r="OW121" s="278"/>
      <c r="OX121" s="278"/>
      <c r="OY121" s="278"/>
      <c r="OZ121" s="278"/>
      <c r="PA121" s="278"/>
      <c r="PB121" s="278"/>
      <c r="PC121" s="278"/>
      <c r="PD121" s="278"/>
      <c r="PE121" s="278"/>
      <c r="PF121" s="278"/>
      <c r="PG121" s="278"/>
      <c r="PH121" s="278"/>
      <c r="PI121" s="278"/>
      <c r="PJ121" s="278"/>
      <c r="PK121" s="278"/>
      <c r="PL121" s="278"/>
      <c r="PM121" s="278"/>
      <c r="PN121" s="278"/>
      <c r="PO121" s="278"/>
      <c r="PP121" s="278"/>
      <c r="PQ121" s="278"/>
      <c r="PR121" s="278"/>
      <c r="PS121" s="278"/>
      <c r="PT121" s="278"/>
      <c r="PU121" s="278"/>
      <c r="PV121" s="278"/>
      <c r="PW121" s="278"/>
      <c r="PX121" s="278"/>
      <c r="PY121" s="278"/>
      <c r="PZ121" s="278"/>
      <c r="QA121" s="278"/>
      <c r="QB121" s="278"/>
      <c r="QC121" s="278"/>
      <c r="QD121" s="278"/>
      <c r="QE121" s="278"/>
      <c r="QF121" s="278"/>
      <c r="QG121" s="278"/>
      <c r="QH121" s="278"/>
      <c r="QI121" s="278"/>
      <c r="QJ121" s="278"/>
      <c r="QK121" s="278"/>
      <c r="QL121" s="278"/>
      <c r="QM121" s="278"/>
      <c r="QN121" s="278"/>
      <c r="QO121" s="278"/>
      <c r="QP121" s="278"/>
      <c r="QQ121" s="278"/>
      <c r="QR121" s="278"/>
      <c r="QS121" s="278"/>
      <c r="QT121" s="278"/>
      <c r="QU121" s="278"/>
      <c r="QV121" s="278"/>
      <c r="QW121" s="278"/>
      <c r="QX121" s="278"/>
      <c r="QY121" s="278"/>
      <c r="QZ121" s="278"/>
      <c r="RA121" s="278"/>
      <c r="RB121" s="278"/>
      <c r="RC121" s="278"/>
      <c r="RD121" s="278"/>
      <c r="RE121" s="278"/>
      <c r="RF121" s="278"/>
      <c r="RG121" s="278"/>
      <c r="RH121" s="278"/>
      <c r="RI121" s="278"/>
      <c r="RJ121" s="278"/>
      <c r="RK121" s="278"/>
      <c r="RL121" s="278"/>
      <c r="RM121" s="278"/>
      <c r="RN121" s="278"/>
      <c r="RO121" s="278"/>
      <c r="RP121" s="278"/>
      <c r="RQ121" s="278"/>
      <c r="RR121" s="278"/>
      <c r="RS121" s="278"/>
      <c r="RT121" s="278"/>
      <c r="RU121" s="278"/>
      <c r="RV121" s="278"/>
      <c r="RW121" s="278"/>
      <c r="RX121" s="278"/>
      <c r="RY121" s="278"/>
      <c r="RZ121" s="278"/>
      <c r="SA121" s="278"/>
      <c r="SB121" s="278"/>
      <c r="SC121" s="278"/>
      <c r="SD121" s="278"/>
      <c r="SE121" s="278"/>
      <c r="SF121" s="278"/>
      <c r="SG121" s="278"/>
      <c r="SH121" s="278"/>
      <c r="SI121" s="278"/>
      <c r="SJ121" s="278"/>
      <c r="SK121" s="278"/>
      <c r="SL121" s="278"/>
      <c r="SM121" s="278"/>
      <c r="SN121" s="278"/>
      <c r="SO121" s="278"/>
      <c r="SP121" s="278"/>
      <c r="SQ121" s="278"/>
      <c r="SR121" s="278"/>
      <c r="SS121" s="278"/>
      <c r="ST121" s="278"/>
      <c r="SU121" s="278"/>
      <c r="SV121" s="278"/>
      <c r="SW121" s="278"/>
      <c r="SX121" s="278"/>
      <c r="SY121" s="278"/>
      <c r="SZ121" s="278"/>
      <c r="TA121" s="278"/>
      <c r="TB121" s="278"/>
      <c r="TC121" s="278"/>
      <c r="TD121" s="278"/>
      <c r="TE121" s="278"/>
      <c r="TF121" s="278"/>
      <c r="TG121" s="278"/>
      <c r="TH121" s="278"/>
      <c r="TI121" s="278"/>
      <c r="TJ121" s="278"/>
      <c r="TK121" s="278"/>
      <c r="TL121" s="278"/>
      <c r="TM121" s="278"/>
      <c r="TN121" s="278"/>
      <c r="TO121" s="278"/>
      <c r="TP121" s="278"/>
      <c r="TQ121" s="278"/>
      <c r="TR121" s="278"/>
      <c r="TS121" s="278"/>
      <c r="TT121" s="278"/>
      <c r="TU121" s="278"/>
      <c r="TV121" s="278"/>
      <c r="TW121" s="278"/>
      <c r="TX121" s="278"/>
      <c r="TY121" s="278"/>
      <c r="TZ121" s="278"/>
      <c r="UA121" s="278"/>
      <c r="UB121" s="278"/>
      <c r="UC121" s="278"/>
      <c r="UD121" s="278"/>
      <c r="UE121" s="278"/>
      <c r="UF121" s="278"/>
      <c r="UG121" s="278"/>
      <c r="UH121" s="278"/>
      <c r="UI121" s="278"/>
      <c r="UJ121" s="278"/>
      <c r="UK121" s="278"/>
      <c r="UL121" s="278"/>
      <c r="UM121" s="278"/>
      <c r="UN121" s="278"/>
      <c r="UO121" s="278"/>
      <c r="UP121" s="278"/>
      <c r="UQ121" s="278"/>
      <c r="UR121" s="278"/>
      <c r="US121" s="278"/>
      <c r="UT121" s="278"/>
      <c r="UU121" s="278"/>
      <c r="UV121" s="278"/>
      <c r="UW121" s="278"/>
      <c r="UX121" s="278"/>
      <c r="UY121" s="278"/>
      <c r="UZ121" s="278"/>
      <c r="VA121" s="278"/>
      <c r="VB121" s="278"/>
      <c r="VC121" s="278"/>
      <c r="VD121" s="278"/>
      <c r="VE121" s="278"/>
      <c r="VF121" s="278"/>
      <c r="VG121" s="278"/>
      <c r="VH121" s="278"/>
      <c r="VI121" s="278"/>
      <c r="VJ121" s="278"/>
      <c r="VK121" s="278"/>
      <c r="VL121" s="278"/>
      <c r="VM121" s="278"/>
      <c r="VN121" s="278"/>
      <c r="VO121" s="278"/>
      <c r="VP121" s="278"/>
      <c r="VQ121" s="278"/>
      <c r="VR121" s="278"/>
      <c r="VS121" s="278"/>
      <c r="VT121" s="278"/>
      <c r="VU121" s="278"/>
      <c r="VV121" s="278"/>
      <c r="VW121" s="278"/>
      <c r="VX121" s="278"/>
      <c r="VY121" s="278"/>
      <c r="VZ121" s="278"/>
      <c r="WA121" s="278"/>
      <c r="WB121" s="278"/>
      <c r="WC121" s="278"/>
      <c r="WD121" s="278"/>
      <c r="WE121" s="278"/>
      <c r="WF121" s="278"/>
      <c r="WG121" s="278"/>
      <c r="WH121" s="278"/>
      <c r="WI121" s="278"/>
      <c r="WJ121" s="278"/>
      <c r="WK121" s="278"/>
      <c r="WL121" s="278"/>
      <c r="WM121" s="278"/>
      <c r="WN121" s="278"/>
      <c r="WO121" s="278"/>
      <c r="WP121" s="278"/>
      <c r="WQ121" s="278"/>
      <c r="WR121" s="278"/>
      <c r="WS121" s="278"/>
      <c r="WT121" s="278"/>
      <c r="WU121" s="278"/>
      <c r="WV121" s="278"/>
      <c r="WW121" s="278"/>
      <c r="WX121" s="278"/>
      <c r="WY121" s="278"/>
      <c r="WZ121" s="278"/>
      <c r="XA121" s="278"/>
      <c r="XB121" s="278"/>
      <c r="XC121" s="278"/>
      <c r="XD121" s="278"/>
      <c r="XE121" s="278"/>
      <c r="XF121" s="278"/>
      <c r="XG121" s="278"/>
      <c r="XH121" s="278"/>
      <c r="XI121" s="278"/>
      <c r="XJ121" s="278"/>
      <c r="XK121" s="278"/>
      <c r="XL121" s="278"/>
      <c r="XM121" s="278"/>
      <c r="XN121" s="278"/>
      <c r="XO121" s="278"/>
      <c r="XP121" s="278"/>
      <c r="XQ121" s="278"/>
      <c r="XR121" s="278"/>
      <c r="XS121" s="278"/>
      <c r="XT121" s="278"/>
      <c r="XU121" s="278"/>
      <c r="XV121" s="278"/>
      <c r="XW121" s="278"/>
      <c r="XX121" s="278"/>
      <c r="XY121" s="278"/>
      <c r="XZ121" s="278"/>
      <c r="YA121" s="278"/>
      <c r="YB121" s="278"/>
      <c r="YC121" s="278"/>
      <c r="YD121" s="278"/>
      <c r="YE121" s="278"/>
      <c r="YF121" s="278"/>
      <c r="YG121" s="278"/>
      <c r="YH121" s="278"/>
      <c r="YI121" s="278"/>
      <c r="YJ121" s="278"/>
      <c r="YK121" s="278"/>
      <c r="YL121" s="278"/>
      <c r="YM121" s="278"/>
      <c r="YN121" s="278"/>
      <c r="YO121" s="278"/>
      <c r="YP121" s="278"/>
      <c r="YQ121" s="278"/>
      <c r="YR121" s="278"/>
      <c r="YS121" s="278"/>
      <c r="YT121" s="278"/>
      <c r="YU121" s="278"/>
      <c r="YV121" s="278"/>
      <c r="YW121" s="278"/>
      <c r="YX121" s="278"/>
      <c r="YY121" s="278"/>
      <c r="YZ121" s="278"/>
      <c r="ZA121" s="278"/>
      <c r="ZB121" s="278"/>
      <c r="ZC121" s="278"/>
      <c r="ZD121" s="278"/>
      <c r="ZE121" s="278"/>
      <c r="ZF121" s="278"/>
      <c r="ZG121" s="278"/>
      <c r="ZH121" s="278"/>
      <c r="ZI121" s="278"/>
      <c r="ZJ121" s="278"/>
      <c r="ZK121" s="278"/>
      <c r="ZL121" s="278"/>
      <c r="ZM121" s="278"/>
      <c r="ZN121" s="278"/>
      <c r="ZO121" s="278"/>
      <c r="ZP121" s="278"/>
      <c r="ZQ121" s="278"/>
      <c r="ZR121" s="278"/>
      <c r="ZS121" s="278"/>
      <c r="ZT121" s="278"/>
      <c r="ZU121" s="278"/>
      <c r="ZV121" s="278"/>
      <c r="ZW121" s="278"/>
      <c r="ZX121" s="278"/>
      <c r="ZY121" s="278"/>
      <c r="ZZ121" s="278"/>
      <c r="AAA121" s="278"/>
      <c r="AAB121" s="278"/>
      <c r="AAC121" s="278"/>
      <c r="AAD121" s="278"/>
      <c r="AAE121" s="278"/>
      <c r="AAF121" s="278"/>
      <c r="AAG121" s="278"/>
      <c r="AAH121" s="278"/>
      <c r="AAI121" s="278"/>
      <c r="AAJ121" s="278"/>
      <c r="AAK121" s="278"/>
      <c r="AAL121" s="278"/>
      <c r="AAM121" s="278"/>
      <c r="AAN121" s="278"/>
      <c r="AAO121" s="278"/>
      <c r="AAP121" s="278"/>
      <c r="AAQ121" s="278"/>
      <c r="AAR121" s="278"/>
      <c r="AAS121" s="278"/>
      <c r="AAT121" s="278"/>
      <c r="AAU121" s="278"/>
      <c r="AAV121" s="278"/>
      <c r="AAW121" s="278"/>
      <c r="AAX121" s="278"/>
      <c r="AAY121" s="278"/>
      <c r="AAZ121" s="278"/>
      <c r="ABA121" s="278"/>
      <c r="ABB121" s="278"/>
      <c r="ABC121" s="278"/>
      <c r="ABD121" s="278"/>
      <c r="ABE121" s="278"/>
      <c r="ABF121" s="278"/>
      <c r="ABG121" s="278"/>
      <c r="ABH121" s="278"/>
      <c r="ABI121" s="278"/>
      <c r="ABJ121" s="278"/>
      <c r="ABK121" s="278"/>
      <c r="ABL121" s="278"/>
      <c r="ABM121" s="278"/>
      <c r="ABN121" s="278"/>
      <c r="ABO121" s="278"/>
      <c r="ABP121" s="278"/>
      <c r="ABQ121" s="278"/>
      <c r="ABR121" s="278"/>
      <c r="ABS121" s="278"/>
      <c r="ABT121" s="278"/>
      <c r="ABU121" s="278"/>
      <c r="ABV121" s="278"/>
      <c r="ABW121" s="278"/>
      <c r="ABX121" s="278"/>
      <c r="ABY121" s="278"/>
      <c r="ABZ121" s="278"/>
      <c r="ACA121" s="278"/>
      <c r="ACB121" s="278"/>
      <c r="ACC121" s="278"/>
      <c r="ACD121" s="278"/>
      <c r="ACE121" s="278"/>
      <c r="ACF121" s="278"/>
      <c r="ACG121" s="278"/>
      <c r="ACH121" s="278"/>
      <c r="ACI121" s="278"/>
      <c r="ACJ121" s="278"/>
      <c r="ACK121" s="278"/>
      <c r="ACL121" s="278"/>
      <c r="ACM121" s="278"/>
      <c r="ACN121" s="278"/>
      <c r="ACO121" s="278"/>
      <c r="ACP121" s="278"/>
      <c r="ACQ121" s="278"/>
      <c r="ACR121" s="278"/>
      <c r="ACS121" s="278"/>
      <c r="ACT121" s="278"/>
      <c r="ACU121" s="278"/>
      <c r="ACV121" s="278"/>
      <c r="ACW121" s="278"/>
      <c r="ACX121" s="278"/>
      <c r="ACY121" s="278"/>
      <c r="ACZ121" s="278"/>
      <c r="ADA121" s="278"/>
      <c r="ADB121" s="278"/>
      <c r="ADC121" s="278"/>
      <c r="ADD121" s="278"/>
      <c r="ADE121" s="278"/>
      <c r="ADF121" s="278"/>
      <c r="ADG121" s="278"/>
      <c r="ADH121" s="278"/>
      <c r="ADI121" s="278"/>
      <c r="ADJ121" s="278"/>
      <c r="ADK121" s="278"/>
      <c r="ADL121" s="278"/>
      <c r="ADM121" s="278"/>
      <c r="ADN121" s="278"/>
      <c r="ADO121" s="278"/>
      <c r="ADP121" s="278"/>
      <c r="ADQ121" s="278"/>
      <c r="ADR121" s="278"/>
      <c r="ADS121" s="278"/>
      <c r="ADT121" s="278"/>
      <c r="ADU121" s="278"/>
      <c r="ADV121" s="278"/>
      <c r="ADW121" s="278"/>
      <c r="ADX121" s="278"/>
      <c r="ADY121" s="278"/>
      <c r="ADZ121" s="278"/>
      <c r="AEA121" s="278"/>
      <c r="AEB121" s="278"/>
      <c r="AEC121" s="278"/>
      <c r="AED121" s="278"/>
      <c r="AEE121" s="278"/>
      <c r="AEF121" s="278"/>
      <c r="AEG121" s="278"/>
      <c r="AEH121" s="278"/>
      <c r="AEI121" s="278"/>
      <c r="AEJ121" s="278"/>
      <c r="AEK121" s="278"/>
      <c r="AEL121" s="278"/>
      <c r="AEM121" s="278"/>
      <c r="AEN121" s="278"/>
      <c r="AEO121" s="278"/>
      <c r="AEP121" s="278"/>
      <c r="AEQ121" s="278"/>
      <c r="AER121" s="278"/>
      <c r="AES121" s="278"/>
      <c r="AET121" s="278"/>
      <c r="AEU121" s="278"/>
      <c r="AEV121" s="278"/>
      <c r="AEW121" s="278"/>
      <c r="AEX121" s="278"/>
      <c r="AEY121" s="278"/>
      <c r="AEZ121" s="278"/>
      <c r="AFA121" s="278"/>
      <c r="AFB121" s="278"/>
      <c r="AFC121" s="278"/>
      <c r="AFD121" s="278"/>
      <c r="AFE121" s="278"/>
      <c r="AFF121" s="278"/>
      <c r="AFG121" s="278"/>
      <c r="AFH121" s="278"/>
      <c r="AFI121" s="278"/>
      <c r="AFJ121" s="278"/>
      <c r="AFK121" s="278"/>
      <c r="AFL121" s="278"/>
      <c r="AFM121" s="278"/>
      <c r="AFN121" s="278"/>
      <c r="AFO121" s="278"/>
      <c r="AFP121" s="278"/>
      <c r="AFQ121" s="278"/>
      <c r="AFR121" s="278"/>
      <c r="AFS121" s="278"/>
      <c r="AFT121" s="278"/>
      <c r="AFU121" s="278"/>
      <c r="AFV121" s="278"/>
      <c r="AFW121" s="278"/>
      <c r="AFX121" s="278"/>
      <c r="AFY121" s="278"/>
      <c r="AFZ121" s="278"/>
      <c r="AGA121" s="278"/>
      <c r="AGB121" s="278"/>
      <c r="AGC121" s="278"/>
      <c r="AGD121" s="278"/>
      <c r="AGE121" s="278"/>
      <c r="AGF121" s="278"/>
      <c r="AGG121" s="278"/>
      <c r="AGH121" s="278"/>
      <c r="AGI121" s="278"/>
      <c r="AGJ121" s="278"/>
      <c r="AGK121" s="278"/>
      <c r="AGL121" s="278"/>
      <c r="AGM121" s="278"/>
      <c r="AGN121" s="278"/>
      <c r="AGO121" s="278"/>
      <c r="AGP121" s="278"/>
      <c r="AGQ121" s="278"/>
      <c r="AGR121" s="278"/>
      <c r="AGS121" s="278"/>
      <c r="AGT121" s="278"/>
      <c r="AGU121" s="278"/>
      <c r="AGV121" s="278"/>
      <c r="AGW121" s="278"/>
      <c r="AGX121" s="278"/>
      <c r="AGY121" s="278"/>
      <c r="AGZ121" s="278"/>
      <c r="AHA121" s="278"/>
      <c r="AHB121" s="278"/>
      <c r="AHC121" s="278"/>
      <c r="AHD121" s="278"/>
      <c r="AHE121" s="278"/>
      <c r="AHF121" s="278"/>
      <c r="AHG121" s="278"/>
      <c r="AHH121" s="278"/>
      <c r="AHI121" s="278"/>
      <c r="AHJ121" s="278"/>
      <c r="AHK121" s="278"/>
      <c r="AHL121" s="278"/>
      <c r="AHM121" s="278"/>
      <c r="AHN121" s="278"/>
      <c r="AHO121" s="278"/>
      <c r="AHP121" s="278"/>
      <c r="AHQ121" s="278"/>
      <c r="AHR121" s="278"/>
      <c r="AHS121" s="278"/>
      <c r="AHT121" s="278"/>
      <c r="AHU121" s="278"/>
      <c r="AHV121" s="278"/>
      <c r="AHW121" s="278"/>
      <c r="AHX121" s="278"/>
      <c r="AHY121" s="278"/>
      <c r="AHZ121" s="278"/>
      <c r="AIA121" s="278"/>
      <c r="AIB121" s="278"/>
      <c r="AIC121" s="278"/>
      <c r="AID121" s="278"/>
      <c r="AIE121" s="278"/>
      <c r="AIF121" s="278"/>
      <c r="AIG121" s="278"/>
      <c r="AIH121" s="278"/>
      <c r="AII121" s="278"/>
      <c r="AIJ121" s="278"/>
      <c r="AIK121" s="278"/>
      <c r="AIL121" s="278"/>
      <c r="AIM121" s="278"/>
      <c r="AIN121" s="278"/>
      <c r="AIO121" s="278"/>
      <c r="AIP121" s="278"/>
      <c r="AIQ121" s="278"/>
      <c r="AIR121" s="278"/>
      <c r="AIS121" s="278"/>
      <c r="AIT121" s="278"/>
      <c r="AIU121" s="278"/>
      <c r="AIV121" s="278"/>
      <c r="AIW121" s="278"/>
      <c r="AIX121" s="278"/>
      <c r="AIY121" s="278"/>
      <c r="AIZ121" s="278"/>
      <c r="AJA121" s="278"/>
      <c r="AJB121" s="278"/>
      <c r="AJC121" s="278"/>
      <c r="AJD121" s="278"/>
      <c r="AJE121" s="278"/>
      <c r="AJF121" s="278"/>
      <c r="AJG121" s="278"/>
      <c r="AJH121" s="278"/>
      <c r="AJI121" s="278"/>
      <c r="AJJ121" s="278"/>
      <c r="AJK121" s="278"/>
      <c r="AJL121" s="278"/>
      <c r="AJM121" s="278"/>
      <c r="AJN121" s="278"/>
      <c r="AJO121" s="278"/>
      <c r="AJP121" s="278"/>
      <c r="AJQ121" s="278"/>
      <c r="AJR121" s="278"/>
      <c r="AJS121" s="278"/>
      <c r="AJT121" s="278"/>
      <c r="AJU121" s="278"/>
      <c r="AJV121" s="278"/>
      <c r="AJW121" s="278"/>
      <c r="AJX121" s="278"/>
      <c r="AJY121" s="278"/>
      <c r="AJZ121" s="278"/>
      <c r="AKA121" s="278"/>
      <c r="AKB121" s="278"/>
      <c r="AKC121" s="278"/>
      <c r="AKD121" s="278"/>
      <c r="AKE121" s="278"/>
      <c r="AKF121" s="278"/>
      <c r="AKG121" s="278"/>
      <c r="AKH121" s="278"/>
      <c r="AKI121" s="278"/>
      <c r="AKJ121" s="278"/>
      <c r="AKK121" s="278"/>
      <c r="AKL121" s="278"/>
      <c r="AKM121" s="278"/>
      <c r="AKN121" s="278"/>
      <c r="AKO121" s="278"/>
      <c r="AKP121" s="278"/>
      <c r="AKQ121" s="278"/>
      <c r="AKR121" s="278"/>
      <c r="AKS121" s="278"/>
      <c r="AKT121" s="278"/>
      <c r="AKU121" s="278"/>
      <c r="AKV121" s="278"/>
      <c r="AKW121" s="278"/>
      <c r="AKX121" s="278"/>
      <c r="AKY121" s="278"/>
      <c r="AKZ121" s="278"/>
      <c r="ALA121" s="278"/>
      <c r="ALB121" s="278"/>
      <c r="ALC121" s="278"/>
      <c r="ALD121" s="278"/>
      <c r="ALE121" s="278"/>
      <c r="ALF121" s="278"/>
      <c r="ALG121" s="278"/>
      <c r="ALH121" s="278"/>
      <c r="ALI121" s="278"/>
      <c r="ALJ121" s="278"/>
      <c r="ALK121" s="278"/>
      <c r="ALL121" s="278"/>
      <c r="ALM121" s="278"/>
      <c r="ALN121" s="278"/>
      <c r="ALO121" s="278"/>
      <c r="ALP121" s="278"/>
      <c r="ALQ121" s="278"/>
      <c r="ALR121" s="278"/>
      <c r="ALS121" s="278"/>
      <c r="ALT121" s="278"/>
      <c r="ALU121" s="278"/>
      <c r="ALV121" s="278"/>
      <c r="ALW121" s="278"/>
      <c r="ALX121" s="278"/>
      <c r="ALY121" s="278"/>
      <c r="ALZ121" s="278"/>
      <c r="AMA121" s="278"/>
      <c r="AMB121" s="278"/>
      <c r="AMC121" s="278"/>
      <c r="AMD121" s="278"/>
      <c r="AME121" s="278"/>
      <c r="AMF121" s="278"/>
      <c r="AMG121" s="278"/>
      <c r="AMH121" s="278"/>
      <c r="AMI121" s="278"/>
      <c r="AMJ121" s="278"/>
      <c r="AMK121" s="278"/>
      <c r="AML121" s="278"/>
      <c r="AMM121" s="278"/>
      <c r="AMN121" s="278"/>
      <c r="AMO121" s="278"/>
      <c r="AMP121" s="278"/>
      <c r="AMQ121" s="278"/>
      <c r="AMR121" s="278"/>
      <c r="AMS121" s="278"/>
      <c r="AMT121" s="278"/>
      <c r="AMU121" s="278"/>
      <c r="AMV121" s="278"/>
      <c r="AMW121" s="278"/>
      <c r="AMX121" s="278"/>
      <c r="AMY121" s="278"/>
      <c r="AMZ121" s="278"/>
      <c r="ANA121" s="278"/>
      <c r="ANB121" s="278"/>
      <c r="ANC121" s="278"/>
      <c r="AND121" s="278"/>
      <c r="ANE121" s="278"/>
      <c r="ANF121" s="278"/>
      <c r="ANG121" s="278"/>
      <c r="ANH121" s="278"/>
      <c r="ANI121" s="278"/>
      <c r="ANJ121" s="278"/>
      <c r="ANK121" s="278"/>
      <c r="ANL121" s="278"/>
      <c r="ANM121" s="278"/>
      <c r="ANN121" s="278"/>
      <c r="ANO121" s="278"/>
      <c r="ANP121" s="278"/>
      <c r="ANQ121" s="278"/>
      <c r="ANR121" s="278"/>
      <c r="ANS121" s="278"/>
      <c r="ANT121" s="278"/>
      <c r="ANU121" s="278"/>
      <c r="ANV121" s="278"/>
      <c r="ANW121" s="278"/>
      <c r="ANX121" s="278"/>
      <c r="ANY121" s="278"/>
      <c r="ANZ121" s="278"/>
      <c r="AOA121" s="278"/>
      <c r="AOB121" s="278"/>
      <c r="AOC121" s="278"/>
      <c r="AOD121" s="278"/>
      <c r="AOE121" s="278"/>
      <c r="AOF121" s="278"/>
      <c r="AOG121" s="278"/>
      <c r="AOH121" s="278"/>
      <c r="AOI121" s="278"/>
      <c r="AOJ121" s="278"/>
      <c r="AOK121" s="278"/>
      <c r="AOL121" s="278"/>
      <c r="AOM121" s="278"/>
      <c r="AON121" s="278"/>
      <c r="AOO121" s="278"/>
      <c r="AOP121" s="278"/>
      <c r="AOQ121" s="278"/>
      <c r="AOR121" s="278"/>
      <c r="AOS121" s="278"/>
      <c r="AOT121" s="278"/>
      <c r="AOU121" s="278"/>
      <c r="AOV121" s="278"/>
      <c r="AOW121" s="278"/>
      <c r="AOX121" s="278"/>
      <c r="AOY121" s="278"/>
      <c r="AOZ121" s="278"/>
      <c r="APA121" s="278"/>
      <c r="APB121" s="278"/>
      <c r="APC121" s="278"/>
      <c r="APD121" s="278"/>
      <c r="APE121" s="278"/>
      <c r="APF121" s="278"/>
      <c r="APG121" s="278"/>
      <c r="APH121" s="278"/>
      <c r="API121" s="278"/>
      <c r="APJ121" s="278"/>
      <c r="APK121" s="278"/>
      <c r="APL121" s="278"/>
      <c r="APM121" s="278"/>
      <c r="APN121" s="278"/>
      <c r="APO121" s="278"/>
      <c r="APP121" s="278"/>
      <c r="APQ121" s="278"/>
      <c r="APR121" s="278"/>
      <c r="APS121" s="278"/>
      <c r="APT121" s="278"/>
      <c r="APU121" s="278"/>
      <c r="APV121" s="278"/>
      <c r="APW121" s="278"/>
      <c r="APX121" s="278"/>
      <c r="APY121" s="278"/>
      <c r="APZ121" s="278"/>
      <c r="AQA121" s="278"/>
      <c r="AQB121" s="278"/>
      <c r="AQC121" s="278"/>
      <c r="AQD121" s="278"/>
      <c r="AQE121" s="278"/>
      <c r="AQF121" s="278"/>
      <c r="AQG121" s="278"/>
      <c r="AQH121" s="278"/>
      <c r="AQI121" s="278"/>
      <c r="AQJ121" s="278"/>
      <c r="AQK121" s="278"/>
      <c r="AQL121" s="278"/>
      <c r="AQM121" s="278"/>
      <c r="AQN121" s="278"/>
      <c r="AQO121" s="278"/>
      <c r="AQP121" s="278"/>
      <c r="AQQ121" s="278"/>
      <c r="AQR121" s="278"/>
      <c r="AQS121" s="278"/>
      <c r="AQT121" s="278"/>
      <c r="AQU121" s="278"/>
      <c r="AQV121" s="278"/>
      <c r="AQW121" s="278"/>
      <c r="AQX121" s="278"/>
      <c r="AQY121" s="278"/>
      <c r="AQZ121" s="278"/>
      <c r="ARA121" s="278"/>
      <c r="ARB121" s="278"/>
      <c r="ARC121" s="278"/>
      <c r="ARD121" s="278"/>
      <c r="ARE121" s="278"/>
      <c r="ARF121" s="278"/>
      <c r="ARG121" s="278"/>
      <c r="ARH121" s="278"/>
      <c r="ARI121" s="278"/>
      <c r="ARJ121" s="278"/>
      <c r="ARK121" s="278"/>
      <c r="ARL121" s="278"/>
      <c r="ARM121" s="278"/>
      <c r="ARN121" s="278"/>
      <c r="ARO121" s="278"/>
      <c r="ARP121" s="278"/>
      <c r="ARQ121" s="278"/>
      <c r="ARR121" s="278"/>
      <c r="ARS121" s="278"/>
      <c r="ART121" s="278"/>
      <c r="ARU121" s="278"/>
      <c r="ARV121" s="278"/>
      <c r="ARW121" s="278"/>
      <c r="ARX121" s="278"/>
      <c r="ARY121" s="278"/>
      <c r="ARZ121" s="278"/>
      <c r="ASA121" s="278"/>
      <c r="ASB121" s="278"/>
      <c r="ASC121" s="278"/>
      <c r="ASD121" s="278"/>
      <c r="ASE121" s="278"/>
      <c r="ASF121" s="278"/>
      <c r="ASG121" s="278"/>
      <c r="ASH121" s="278"/>
      <c r="ASI121" s="278"/>
      <c r="ASJ121" s="278"/>
      <c r="ASK121" s="278"/>
      <c r="ASL121" s="278"/>
      <c r="ASM121" s="278"/>
      <c r="ASN121" s="278"/>
      <c r="ASO121" s="278"/>
      <c r="ASP121" s="278"/>
      <c r="ASQ121" s="278"/>
      <c r="ASR121" s="278"/>
      <c r="ASS121" s="278"/>
      <c r="AST121" s="278"/>
      <c r="ASU121" s="278"/>
      <c r="ASV121" s="278"/>
      <c r="ASW121" s="278"/>
      <c r="ASX121" s="278"/>
      <c r="ASY121" s="278"/>
      <c r="ASZ121" s="278"/>
      <c r="ATA121" s="278"/>
      <c r="ATB121" s="278"/>
      <c r="ATC121" s="278"/>
      <c r="ATD121" s="278"/>
      <c r="ATE121" s="278"/>
      <c r="ATF121" s="278"/>
      <c r="ATG121" s="278"/>
      <c r="ATH121" s="278"/>
      <c r="ATI121" s="278"/>
      <c r="ATJ121" s="278"/>
      <c r="ATK121" s="278"/>
      <c r="ATL121" s="278"/>
      <c r="ATM121" s="278"/>
      <c r="ATN121" s="278"/>
      <c r="ATO121" s="278"/>
      <c r="ATP121" s="278"/>
      <c r="ATQ121" s="278"/>
      <c r="ATR121" s="278"/>
      <c r="ATS121" s="278"/>
      <c r="ATT121" s="278"/>
      <c r="ATU121" s="278"/>
      <c r="ATV121" s="278"/>
      <c r="ATW121" s="278"/>
      <c r="ATX121" s="278"/>
      <c r="ATY121" s="278"/>
      <c r="ATZ121" s="278"/>
      <c r="AUA121" s="278"/>
      <c r="AUB121" s="278"/>
      <c r="AUC121" s="278"/>
      <c r="AUD121" s="278"/>
      <c r="AUE121" s="278"/>
      <c r="AUF121" s="278"/>
      <c r="AUG121" s="278"/>
      <c r="AUH121" s="278"/>
      <c r="AUI121" s="278"/>
      <c r="AUJ121" s="278"/>
      <c r="AUK121" s="278"/>
      <c r="AUL121" s="278"/>
      <c r="AUM121" s="278"/>
      <c r="AUN121" s="278"/>
      <c r="AUO121" s="278"/>
      <c r="AUP121" s="278"/>
      <c r="AUQ121" s="278"/>
      <c r="AUR121" s="278"/>
      <c r="AUS121" s="278"/>
      <c r="AUT121" s="278"/>
      <c r="AUU121" s="278"/>
      <c r="AUV121" s="278"/>
      <c r="AUW121" s="278"/>
      <c r="AUX121" s="278"/>
      <c r="AUY121" s="278"/>
      <c r="AUZ121" s="278"/>
      <c r="AVA121" s="278"/>
      <c r="AVB121" s="278"/>
      <c r="AVC121" s="278"/>
      <c r="AVD121" s="278"/>
      <c r="AVE121" s="278"/>
      <c r="AVF121" s="278"/>
      <c r="AVG121" s="278"/>
      <c r="AVH121" s="278"/>
      <c r="AVI121" s="278"/>
      <c r="AVJ121" s="278"/>
      <c r="AVK121" s="278"/>
      <c r="AVL121" s="278"/>
      <c r="AVM121" s="278"/>
      <c r="AVN121" s="278"/>
      <c r="AVO121" s="278"/>
      <c r="AVP121" s="278"/>
      <c r="AVQ121" s="278"/>
      <c r="AVR121" s="278"/>
      <c r="AVS121" s="278"/>
      <c r="AVT121" s="278"/>
      <c r="AVU121" s="278"/>
      <c r="AVV121" s="278"/>
      <c r="AVW121" s="278"/>
      <c r="AVX121" s="278"/>
      <c r="AVY121" s="278"/>
      <c r="AVZ121" s="278"/>
      <c r="AWA121" s="278"/>
      <c r="AWB121" s="278"/>
      <c r="AWC121" s="278"/>
      <c r="AWD121" s="278"/>
      <c r="AWE121" s="278"/>
      <c r="AWF121" s="278"/>
      <c r="AWG121" s="278"/>
      <c r="AWH121" s="278"/>
      <c r="AWI121" s="278"/>
      <c r="AWJ121" s="278"/>
      <c r="AWK121" s="278"/>
      <c r="AWL121" s="278"/>
      <c r="AWM121" s="278"/>
      <c r="AWN121" s="278"/>
      <c r="AWO121" s="278"/>
      <c r="AWP121" s="278"/>
      <c r="AWQ121" s="278"/>
      <c r="AWR121" s="278"/>
      <c r="AWS121" s="278"/>
      <c r="AWT121" s="278"/>
      <c r="AWU121" s="278"/>
      <c r="AWV121" s="278"/>
      <c r="AWW121" s="278"/>
      <c r="AWX121" s="278"/>
      <c r="AWY121" s="278"/>
      <c r="AWZ121" s="278"/>
      <c r="AXA121" s="278"/>
      <c r="AXB121" s="278"/>
      <c r="AXC121" s="278"/>
      <c r="AXD121" s="278"/>
      <c r="AXE121" s="278"/>
      <c r="AXF121" s="278"/>
      <c r="AXG121" s="278"/>
      <c r="AXH121" s="278"/>
      <c r="AXI121" s="278"/>
      <c r="AXJ121" s="278"/>
      <c r="AXK121" s="278"/>
      <c r="AXL121" s="278"/>
      <c r="AXM121" s="278"/>
      <c r="AXN121" s="278"/>
      <c r="AXO121" s="278"/>
      <c r="AXP121" s="278"/>
      <c r="AXQ121" s="278"/>
      <c r="AXR121" s="278"/>
      <c r="AXS121" s="278"/>
      <c r="AXT121" s="278"/>
      <c r="AXU121" s="278"/>
      <c r="AXV121" s="278"/>
      <c r="AXW121" s="278"/>
      <c r="AXX121" s="278"/>
      <c r="AXY121" s="278"/>
      <c r="AXZ121" s="278"/>
      <c r="AYA121" s="278"/>
      <c r="AYB121" s="278"/>
      <c r="AYC121" s="278"/>
      <c r="AYD121" s="278"/>
      <c r="AYE121" s="278"/>
      <c r="AYF121" s="278"/>
      <c r="AYG121" s="278"/>
      <c r="AYH121" s="278"/>
      <c r="AYI121" s="278"/>
      <c r="AYJ121" s="278"/>
      <c r="AYK121" s="278"/>
      <c r="AYL121" s="278"/>
      <c r="AYM121" s="278"/>
      <c r="AYN121" s="278"/>
      <c r="AYO121" s="278"/>
      <c r="AYP121" s="278"/>
      <c r="AYQ121" s="278"/>
      <c r="AYR121" s="278"/>
      <c r="AYS121" s="278"/>
      <c r="AYT121" s="278"/>
      <c r="AYU121" s="278"/>
      <c r="AYV121" s="278"/>
      <c r="AYW121" s="278"/>
      <c r="AYX121" s="278"/>
      <c r="AYY121" s="278"/>
      <c r="AYZ121" s="278"/>
      <c r="AZA121" s="278"/>
      <c r="AZB121" s="278"/>
      <c r="AZC121" s="278"/>
      <c r="AZD121" s="278"/>
      <c r="AZE121" s="278"/>
      <c r="AZF121" s="278"/>
      <c r="AZG121" s="278"/>
      <c r="AZH121" s="278"/>
      <c r="AZI121" s="278"/>
      <c r="AZJ121" s="278"/>
      <c r="AZK121" s="278"/>
      <c r="AZL121" s="278"/>
      <c r="AZM121" s="278"/>
      <c r="AZN121" s="278"/>
      <c r="AZO121" s="278"/>
      <c r="AZP121" s="278"/>
      <c r="AZQ121" s="278"/>
      <c r="AZR121" s="278"/>
      <c r="AZS121" s="278"/>
      <c r="AZT121" s="278"/>
      <c r="AZU121" s="278"/>
      <c r="AZV121" s="278"/>
      <c r="AZW121" s="278"/>
      <c r="AZX121" s="278"/>
      <c r="AZY121" s="278"/>
      <c r="AZZ121" s="278"/>
      <c r="BAA121" s="278"/>
      <c r="BAB121" s="278"/>
      <c r="BAC121" s="278"/>
      <c r="BAD121" s="278"/>
      <c r="BAE121" s="278"/>
      <c r="BAF121" s="278"/>
      <c r="BAG121" s="278"/>
      <c r="BAH121" s="278"/>
      <c r="BAI121" s="278"/>
      <c r="BAJ121" s="278"/>
      <c r="BAK121" s="278"/>
      <c r="BAL121" s="278"/>
      <c r="BAM121" s="278"/>
      <c r="BAN121" s="278"/>
      <c r="BAO121" s="278"/>
      <c r="BAP121" s="278"/>
      <c r="BAQ121" s="278"/>
      <c r="BAR121" s="278"/>
      <c r="BAS121" s="278"/>
      <c r="BAT121" s="278"/>
      <c r="BAU121" s="278"/>
      <c r="BAV121" s="278"/>
      <c r="BAW121" s="278"/>
      <c r="BAX121" s="278"/>
      <c r="BAY121" s="278"/>
      <c r="BAZ121" s="278"/>
      <c r="BBA121" s="278"/>
      <c r="BBB121" s="278"/>
      <c r="BBC121" s="278"/>
      <c r="BBD121" s="278"/>
      <c r="BBE121" s="278"/>
      <c r="BBF121" s="278"/>
      <c r="BBG121" s="278"/>
      <c r="BBH121" s="278"/>
      <c r="BBI121" s="278"/>
      <c r="BBJ121" s="278"/>
      <c r="BBK121" s="278"/>
      <c r="BBL121" s="278"/>
      <c r="BBM121" s="278"/>
      <c r="BBN121" s="278"/>
      <c r="BBO121" s="278"/>
      <c r="BBP121" s="278"/>
      <c r="BBQ121" s="278"/>
      <c r="BBR121" s="278"/>
      <c r="BBS121" s="278"/>
      <c r="BBT121" s="278"/>
      <c r="BBU121" s="278"/>
      <c r="BBV121" s="278"/>
      <c r="BBW121" s="278"/>
      <c r="BBX121" s="278"/>
      <c r="BBY121" s="278"/>
      <c r="BBZ121" s="278"/>
      <c r="BCA121" s="278"/>
      <c r="BCB121" s="278"/>
      <c r="BCC121" s="278"/>
      <c r="BCD121" s="278"/>
      <c r="BCE121" s="278"/>
      <c r="BCF121" s="278"/>
      <c r="BCG121" s="278"/>
      <c r="BCH121" s="278"/>
      <c r="BCI121" s="278"/>
      <c r="BCJ121" s="278"/>
      <c r="BCK121" s="278"/>
      <c r="BCL121" s="278"/>
      <c r="BCM121" s="278"/>
      <c r="BCN121" s="278"/>
      <c r="BCO121" s="278"/>
      <c r="BCP121" s="278"/>
      <c r="BCQ121" s="278"/>
      <c r="BCR121" s="278"/>
      <c r="BCS121" s="278"/>
      <c r="BCT121" s="278"/>
      <c r="BCU121" s="278"/>
      <c r="BCV121" s="278"/>
      <c r="BCW121" s="278"/>
      <c r="BCX121" s="278"/>
      <c r="BCY121" s="278"/>
      <c r="BCZ121" s="278"/>
      <c r="BDA121" s="278"/>
      <c r="BDB121" s="278"/>
      <c r="BDC121" s="278"/>
      <c r="BDD121" s="278"/>
      <c r="BDE121" s="278"/>
      <c r="BDF121" s="278"/>
      <c r="BDG121" s="278"/>
      <c r="BDH121" s="278"/>
      <c r="BDI121" s="278"/>
      <c r="BDJ121" s="278"/>
      <c r="BDK121" s="278"/>
      <c r="BDL121" s="278"/>
      <c r="BDM121" s="278"/>
      <c r="BDN121" s="278"/>
      <c r="BDO121" s="278"/>
      <c r="BDP121" s="278"/>
      <c r="BDQ121" s="278"/>
      <c r="BDR121" s="278"/>
      <c r="BDS121" s="278"/>
      <c r="BDT121" s="278"/>
      <c r="BDU121" s="278"/>
      <c r="BDV121" s="278"/>
      <c r="BDW121" s="278"/>
      <c r="BDX121" s="278"/>
      <c r="BDY121" s="278"/>
      <c r="BDZ121" s="278"/>
      <c r="BEA121" s="278"/>
      <c r="BEB121" s="278"/>
      <c r="BEC121" s="278"/>
      <c r="BED121" s="278"/>
      <c r="BEE121" s="278"/>
      <c r="BEF121" s="278"/>
      <c r="BEG121" s="278"/>
      <c r="BEH121" s="278"/>
      <c r="BEI121" s="278"/>
      <c r="BEJ121" s="278"/>
      <c r="BEK121" s="278"/>
      <c r="BEL121" s="278"/>
      <c r="BEM121" s="278"/>
      <c r="BEN121" s="278"/>
      <c r="BEO121" s="278"/>
      <c r="BEP121" s="278"/>
      <c r="BEQ121" s="278"/>
      <c r="BER121" s="278"/>
      <c r="BES121" s="278"/>
      <c r="BET121" s="278"/>
      <c r="BEU121" s="278"/>
      <c r="BEV121" s="278"/>
      <c r="BEW121" s="278"/>
      <c r="BEX121" s="278"/>
      <c r="BEY121" s="278"/>
      <c r="BEZ121" s="278"/>
      <c r="BFA121" s="278"/>
      <c r="BFB121" s="278"/>
      <c r="BFC121" s="278"/>
      <c r="BFD121" s="278"/>
      <c r="BFE121" s="278"/>
      <c r="BFF121" s="278"/>
      <c r="BFG121" s="278"/>
      <c r="BFH121" s="278"/>
      <c r="BFI121" s="278"/>
      <c r="BFJ121" s="278"/>
      <c r="BFK121" s="278"/>
      <c r="BFL121" s="278"/>
      <c r="BFM121" s="278"/>
      <c r="BFN121" s="278"/>
      <c r="BFO121" s="278"/>
      <c r="BFP121" s="278"/>
      <c r="BFQ121" s="278"/>
      <c r="BFR121" s="278"/>
      <c r="BFS121" s="278"/>
      <c r="BFT121" s="278"/>
      <c r="BFU121" s="278"/>
      <c r="BFV121" s="278"/>
      <c r="BFW121" s="278"/>
      <c r="BFX121" s="278"/>
      <c r="BFY121" s="278"/>
      <c r="BFZ121" s="278"/>
      <c r="BGA121" s="278"/>
      <c r="BGB121" s="278"/>
      <c r="BGC121" s="278"/>
      <c r="BGD121" s="278"/>
      <c r="BGE121" s="278"/>
      <c r="BGF121" s="278"/>
      <c r="BGG121" s="278"/>
      <c r="BGH121" s="278"/>
      <c r="BGI121" s="278"/>
      <c r="BGJ121" s="278"/>
      <c r="BGK121" s="278"/>
      <c r="BGL121" s="278"/>
      <c r="BGM121" s="278"/>
      <c r="BGN121" s="278"/>
      <c r="BGO121" s="278"/>
      <c r="BGP121" s="278"/>
      <c r="BGQ121" s="278"/>
      <c r="BGR121" s="278"/>
      <c r="BGS121" s="278"/>
      <c r="BGT121" s="278"/>
      <c r="BGU121" s="278"/>
      <c r="BGV121" s="278"/>
      <c r="BGW121" s="278"/>
      <c r="BGX121" s="278"/>
      <c r="BGY121" s="278"/>
      <c r="BGZ121" s="278"/>
      <c r="BHA121" s="278"/>
      <c r="BHB121" s="278"/>
      <c r="BHC121" s="278"/>
      <c r="BHD121" s="278"/>
      <c r="BHE121" s="278"/>
      <c r="BHF121" s="278"/>
      <c r="BHG121" s="278"/>
      <c r="BHH121" s="278"/>
      <c r="BHI121" s="278"/>
      <c r="BHJ121" s="278"/>
      <c r="BHK121" s="278"/>
      <c r="BHL121" s="278"/>
      <c r="BHM121" s="278"/>
      <c r="BHN121" s="278"/>
      <c r="BHO121" s="278"/>
      <c r="BHP121" s="278"/>
      <c r="BHQ121" s="278"/>
      <c r="BHR121" s="278"/>
      <c r="BHS121" s="278"/>
      <c r="BHT121" s="278"/>
      <c r="BHU121" s="278"/>
      <c r="BHV121" s="278"/>
      <c r="BHW121" s="278"/>
      <c r="BHX121" s="278"/>
      <c r="BHY121" s="278"/>
      <c r="BHZ121" s="278"/>
      <c r="BIA121" s="278"/>
      <c r="BIB121" s="278"/>
      <c r="BIC121" s="278"/>
      <c r="BID121" s="278"/>
      <c r="BIE121" s="278"/>
      <c r="BIF121" s="278"/>
      <c r="BIG121" s="278"/>
      <c r="BIH121" s="278"/>
      <c r="BII121" s="278"/>
      <c r="BIJ121" s="278"/>
      <c r="BIK121" s="278"/>
      <c r="BIL121" s="278"/>
      <c r="BIM121" s="278"/>
      <c r="BIN121" s="278"/>
      <c r="BIO121" s="278"/>
      <c r="BIP121" s="278"/>
      <c r="BIQ121" s="278"/>
      <c r="BIR121" s="278"/>
      <c r="BIS121" s="278"/>
      <c r="BIT121" s="278"/>
      <c r="BIU121" s="278"/>
      <c r="BIV121" s="278"/>
      <c r="BIW121" s="278"/>
      <c r="BIX121" s="278"/>
      <c r="BIY121" s="278"/>
      <c r="BIZ121" s="278"/>
      <c r="BJA121" s="278"/>
      <c r="BJB121" s="278"/>
      <c r="BJC121" s="278"/>
      <c r="BJD121" s="278"/>
      <c r="BJE121" s="278"/>
      <c r="BJF121" s="278"/>
      <c r="BJG121" s="278"/>
      <c r="BJH121" s="278"/>
      <c r="BJI121" s="278"/>
      <c r="BJJ121" s="278"/>
      <c r="BJK121" s="278"/>
      <c r="BJL121" s="278"/>
      <c r="BJM121" s="278"/>
      <c r="BJN121" s="278"/>
      <c r="BJO121" s="278"/>
      <c r="BJP121" s="278"/>
      <c r="BJQ121" s="278"/>
      <c r="BJR121" s="278"/>
      <c r="BJS121" s="278"/>
      <c r="BJT121" s="278"/>
      <c r="BJU121" s="278"/>
      <c r="BJV121" s="278"/>
      <c r="BJW121" s="278"/>
      <c r="BJX121" s="278"/>
      <c r="BJY121" s="278"/>
      <c r="BJZ121" s="278"/>
      <c r="BKA121" s="278"/>
      <c r="BKB121" s="278"/>
      <c r="BKC121" s="278"/>
      <c r="BKD121" s="278"/>
      <c r="BKE121" s="278"/>
      <c r="BKF121" s="278"/>
      <c r="BKG121" s="278"/>
      <c r="BKH121" s="278"/>
      <c r="BKI121" s="278"/>
      <c r="BKJ121" s="278"/>
      <c r="BKK121" s="278"/>
      <c r="BKL121" s="278"/>
      <c r="BKM121" s="278"/>
      <c r="BKN121" s="278"/>
      <c r="BKO121" s="278"/>
      <c r="BKP121" s="278"/>
      <c r="BKQ121" s="278"/>
      <c r="BKR121" s="278"/>
      <c r="BKS121" s="278"/>
      <c r="BKT121" s="278"/>
      <c r="BKU121" s="278"/>
      <c r="BKV121" s="278"/>
      <c r="BKW121" s="278"/>
      <c r="BKX121" s="278"/>
      <c r="BKY121" s="278"/>
      <c r="BKZ121" s="278"/>
      <c r="BLA121" s="278"/>
      <c r="BLB121" s="278"/>
      <c r="BLC121" s="278"/>
      <c r="BLD121" s="278"/>
      <c r="BLE121" s="278"/>
      <c r="BLF121" s="278"/>
      <c r="BLG121" s="278"/>
      <c r="BLH121" s="278"/>
      <c r="BLI121" s="278"/>
      <c r="BLJ121" s="278"/>
      <c r="BLK121" s="278"/>
      <c r="BLL121" s="278"/>
      <c r="BLM121" s="278"/>
      <c r="BLN121" s="278"/>
      <c r="BLO121" s="278"/>
      <c r="BLP121" s="278"/>
      <c r="BLQ121" s="278"/>
      <c r="BLR121" s="278"/>
      <c r="BLS121" s="278"/>
      <c r="BLT121" s="278"/>
      <c r="BLU121" s="278"/>
      <c r="BLV121" s="278"/>
      <c r="BLW121" s="278"/>
      <c r="BLX121" s="278"/>
      <c r="BLY121" s="278"/>
      <c r="BLZ121" s="278"/>
      <c r="BMA121" s="278"/>
      <c r="BMB121" s="278"/>
      <c r="BMC121" s="278"/>
      <c r="BMD121" s="278"/>
      <c r="BME121" s="278"/>
      <c r="BMF121" s="278"/>
      <c r="BMG121" s="278"/>
      <c r="BMH121" s="278"/>
      <c r="BMI121" s="278"/>
      <c r="BMJ121" s="278"/>
      <c r="BMK121" s="278"/>
      <c r="BML121" s="278"/>
      <c r="BMM121" s="278"/>
      <c r="BMN121" s="278"/>
      <c r="BMO121" s="278"/>
      <c r="BMP121" s="278"/>
      <c r="BMQ121" s="278"/>
      <c r="BMR121" s="278"/>
      <c r="BMS121" s="278"/>
      <c r="BMT121" s="278"/>
      <c r="BMU121" s="278"/>
      <c r="BMV121" s="278"/>
      <c r="BMW121" s="278"/>
      <c r="BMX121" s="278"/>
      <c r="BMY121" s="278"/>
      <c r="BMZ121" s="278"/>
      <c r="BNA121" s="278"/>
      <c r="BNB121" s="278"/>
      <c r="BNC121" s="278"/>
      <c r="BND121" s="278"/>
      <c r="BNE121" s="278"/>
      <c r="BNF121" s="278"/>
      <c r="BNG121" s="278"/>
      <c r="BNH121" s="278"/>
      <c r="BNI121" s="278"/>
      <c r="BNJ121" s="278"/>
      <c r="BNK121" s="278"/>
      <c r="BNL121" s="278"/>
      <c r="BNM121" s="278"/>
      <c r="BNN121" s="278"/>
      <c r="BNO121" s="278"/>
      <c r="BNP121" s="278"/>
      <c r="BNQ121" s="278"/>
      <c r="BNR121" s="278"/>
      <c r="BNS121" s="278"/>
      <c r="BNT121" s="278"/>
      <c r="BNU121" s="278"/>
      <c r="BNV121" s="278"/>
      <c r="BNW121" s="278"/>
      <c r="BNX121" s="278"/>
      <c r="BNY121" s="278"/>
      <c r="BNZ121" s="278"/>
      <c r="BOA121" s="278"/>
      <c r="BOB121" s="278"/>
      <c r="BOC121" s="278"/>
      <c r="BOD121" s="278"/>
      <c r="BOE121" s="278"/>
      <c r="BOF121" s="278"/>
      <c r="BOG121" s="278"/>
      <c r="BOH121" s="278"/>
      <c r="BOI121" s="278"/>
      <c r="BOJ121" s="278"/>
      <c r="BOK121" s="278"/>
      <c r="BOL121" s="278"/>
      <c r="BOM121" s="278"/>
      <c r="BON121" s="278"/>
      <c r="BOO121" s="278"/>
      <c r="BOP121" s="278"/>
      <c r="BOQ121" s="278"/>
      <c r="BOR121" s="278"/>
      <c r="BOS121" s="278"/>
      <c r="BOT121" s="278"/>
      <c r="BOU121" s="278"/>
      <c r="BOV121" s="278"/>
      <c r="BOW121" s="278"/>
      <c r="BOX121" s="278"/>
      <c r="BOY121" s="278"/>
      <c r="BOZ121" s="278"/>
      <c r="BPA121" s="278"/>
      <c r="BPB121" s="278"/>
      <c r="BPC121" s="278"/>
      <c r="BPD121" s="278"/>
      <c r="BPE121" s="278"/>
      <c r="BPF121" s="278"/>
      <c r="BPG121" s="278"/>
      <c r="BPH121" s="278"/>
      <c r="BPI121" s="278"/>
      <c r="BPJ121" s="278"/>
      <c r="BPK121" s="278"/>
      <c r="BPL121" s="278"/>
      <c r="BPM121" s="278"/>
      <c r="BPN121" s="278"/>
      <c r="BPO121" s="278"/>
      <c r="BPP121" s="278"/>
      <c r="BPQ121" s="278"/>
      <c r="BPR121" s="278"/>
      <c r="BPS121" s="278"/>
      <c r="BPT121" s="278"/>
      <c r="BPU121" s="278"/>
      <c r="BPV121" s="278"/>
      <c r="BPW121" s="278"/>
      <c r="BPX121" s="278"/>
      <c r="BPY121" s="278"/>
      <c r="BPZ121" s="278"/>
      <c r="BQA121" s="278"/>
      <c r="BQB121" s="278"/>
      <c r="BQC121" s="278"/>
      <c r="BQD121" s="278"/>
      <c r="BQE121" s="278"/>
      <c r="BQF121" s="278"/>
      <c r="BQG121" s="278"/>
      <c r="BQH121" s="278"/>
      <c r="BQI121" s="278"/>
      <c r="BQJ121" s="278"/>
      <c r="BQK121" s="278"/>
      <c r="BQL121" s="278"/>
      <c r="BQM121" s="278"/>
      <c r="BQN121" s="278"/>
      <c r="BQO121" s="278"/>
      <c r="BQP121" s="278"/>
      <c r="BQQ121" s="278"/>
      <c r="BQR121" s="278"/>
      <c r="BQS121" s="278"/>
      <c r="BQT121" s="278"/>
      <c r="BQU121" s="278"/>
      <c r="BQV121" s="278"/>
      <c r="BQW121" s="278"/>
      <c r="BQX121" s="278"/>
      <c r="BQY121" s="278"/>
      <c r="BQZ121" s="278"/>
      <c r="BRA121" s="278"/>
      <c r="BRB121" s="278"/>
      <c r="BRC121" s="278"/>
      <c r="BRD121" s="278"/>
      <c r="BRE121" s="278"/>
      <c r="BRF121" s="278"/>
      <c r="BRG121" s="278"/>
      <c r="BRH121" s="278"/>
      <c r="BRI121" s="278"/>
      <c r="BRJ121" s="278"/>
      <c r="BRK121" s="278"/>
      <c r="BRL121" s="278"/>
      <c r="BRM121" s="278"/>
      <c r="BRN121" s="278"/>
      <c r="BRO121" s="278"/>
      <c r="BRP121" s="278"/>
      <c r="BRQ121" s="278"/>
      <c r="BRR121" s="278"/>
      <c r="BRS121" s="278"/>
      <c r="BRT121" s="278"/>
      <c r="BRU121" s="278"/>
      <c r="BRV121" s="278"/>
      <c r="BRW121" s="278"/>
      <c r="BRX121" s="278"/>
      <c r="BRY121" s="278"/>
      <c r="BRZ121" s="278"/>
      <c r="BSA121" s="278"/>
      <c r="BSB121" s="278"/>
      <c r="BSC121" s="278"/>
      <c r="BSD121" s="278"/>
      <c r="BSE121" s="278"/>
      <c r="BSF121" s="278"/>
      <c r="BSG121" s="278"/>
      <c r="BSH121" s="278"/>
      <c r="BSI121" s="278"/>
      <c r="BSJ121" s="278"/>
      <c r="BSK121" s="278"/>
      <c r="BSL121" s="278"/>
      <c r="BSM121" s="278"/>
      <c r="BSN121" s="278"/>
      <c r="BSO121" s="278"/>
      <c r="BSP121" s="278"/>
      <c r="BSQ121" s="278"/>
      <c r="BSR121" s="278"/>
      <c r="BSS121" s="278"/>
      <c r="BST121" s="278"/>
      <c r="BSU121" s="278"/>
      <c r="BSV121" s="278"/>
      <c r="BSW121" s="278"/>
      <c r="BSX121" s="278"/>
      <c r="BSY121" s="278"/>
      <c r="BSZ121" s="278"/>
      <c r="BTA121" s="278"/>
      <c r="BTB121" s="278"/>
      <c r="BTC121" s="278"/>
      <c r="BTD121" s="278"/>
      <c r="BTE121" s="278"/>
      <c r="BTF121" s="278"/>
      <c r="BTG121" s="278"/>
      <c r="BTH121" s="278"/>
      <c r="BTI121" s="278"/>
      <c r="BTJ121" s="278"/>
      <c r="BTK121" s="278"/>
      <c r="BTL121" s="278"/>
      <c r="BTM121" s="278"/>
      <c r="BTN121" s="278"/>
      <c r="BTO121" s="278"/>
      <c r="BTP121" s="278"/>
      <c r="BTQ121" s="278"/>
      <c r="BTR121" s="278"/>
      <c r="BTS121" s="278"/>
      <c r="BTT121" s="278"/>
      <c r="BTU121" s="278"/>
      <c r="BTV121" s="278"/>
      <c r="BTW121" s="278"/>
      <c r="BTX121" s="278"/>
      <c r="BTY121" s="278"/>
      <c r="BTZ121" s="278"/>
      <c r="BUA121" s="278"/>
      <c r="BUB121" s="278"/>
      <c r="BUC121" s="278"/>
      <c r="BUD121" s="278"/>
      <c r="BUE121" s="278"/>
      <c r="BUF121" s="278"/>
      <c r="BUG121" s="278"/>
      <c r="BUH121" s="278"/>
      <c r="BUI121" s="278"/>
      <c r="BUJ121" s="278"/>
      <c r="BUK121" s="278"/>
      <c r="BUL121" s="278"/>
      <c r="BUM121" s="278"/>
      <c r="BUN121" s="278"/>
      <c r="BUO121" s="278"/>
      <c r="BUP121" s="278"/>
      <c r="BUQ121" s="278"/>
      <c r="BUR121" s="278"/>
      <c r="BUS121" s="278"/>
      <c r="BUT121" s="278"/>
      <c r="BUU121" s="278"/>
      <c r="BUV121" s="278"/>
      <c r="BUW121" s="278"/>
      <c r="BUX121" s="278"/>
      <c r="BUY121" s="278"/>
      <c r="BUZ121" s="278"/>
      <c r="BVA121" s="278"/>
      <c r="BVB121" s="278"/>
      <c r="BVC121" s="278"/>
      <c r="BVD121" s="278"/>
      <c r="BVE121" s="278"/>
      <c r="BVF121" s="278"/>
      <c r="BVG121" s="278"/>
      <c r="BVH121" s="278"/>
      <c r="BVI121" s="278"/>
      <c r="BVJ121" s="278"/>
      <c r="BVK121" s="278"/>
      <c r="BVL121" s="278"/>
      <c r="BVM121" s="278"/>
      <c r="BVN121" s="278"/>
      <c r="BVO121" s="278"/>
      <c r="BVP121" s="278"/>
      <c r="BVQ121" s="278"/>
      <c r="BVR121" s="278"/>
      <c r="BVS121" s="278"/>
      <c r="BVT121" s="278"/>
      <c r="BVU121" s="278"/>
      <c r="BVV121" s="278"/>
      <c r="BVW121" s="278"/>
      <c r="BVX121" s="278"/>
      <c r="BVY121" s="278"/>
      <c r="BVZ121" s="278"/>
      <c r="BWA121" s="278"/>
      <c r="BWB121" s="278"/>
      <c r="BWC121" s="278"/>
      <c r="BWD121" s="278"/>
      <c r="BWE121" s="278"/>
      <c r="BWF121" s="278"/>
      <c r="BWG121" s="278"/>
      <c r="BWH121" s="278"/>
      <c r="BWI121" s="278"/>
      <c r="BWJ121" s="278"/>
      <c r="BWK121" s="278"/>
      <c r="BWL121" s="278"/>
      <c r="BWM121" s="278"/>
      <c r="BWN121" s="278"/>
      <c r="BWO121" s="278"/>
      <c r="BWP121" s="278"/>
      <c r="BWQ121" s="278"/>
      <c r="BWR121" s="278"/>
      <c r="BWS121" s="278"/>
      <c r="BWT121" s="278"/>
      <c r="BWU121" s="278"/>
      <c r="BWV121" s="278"/>
      <c r="BWW121" s="278"/>
      <c r="BWX121" s="278"/>
      <c r="BWY121" s="278"/>
      <c r="BWZ121" s="278"/>
      <c r="BXA121" s="278"/>
      <c r="BXB121" s="278"/>
      <c r="BXC121" s="278"/>
      <c r="BXD121" s="278"/>
      <c r="BXE121" s="278"/>
      <c r="BXF121" s="278"/>
      <c r="BXG121" s="278"/>
      <c r="BXH121" s="278"/>
      <c r="BXI121" s="278"/>
      <c r="BXJ121" s="278"/>
      <c r="BXK121" s="278"/>
      <c r="BXL121" s="278"/>
      <c r="BXM121" s="278"/>
      <c r="BXN121" s="278"/>
      <c r="BXO121" s="278"/>
      <c r="BXP121" s="278"/>
      <c r="BXQ121" s="278"/>
      <c r="BXR121" s="278"/>
      <c r="BXS121" s="278"/>
      <c r="BXT121" s="278"/>
      <c r="BXU121" s="278"/>
      <c r="BXV121" s="278"/>
      <c r="BXW121" s="278"/>
      <c r="BXX121" s="278"/>
      <c r="BXY121" s="278"/>
      <c r="BXZ121" s="278"/>
      <c r="BYA121" s="278"/>
      <c r="BYB121" s="278"/>
      <c r="BYC121" s="278"/>
      <c r="BYD121" s="278"/>
      <c r="BYE121" s="278"/>
      <c r="BYF121" s="278"/>
      <c r="BYG121" s="278"/>
      <c r="BYH121" s="278"/>
      <c r="BYI121" s="278"/>
      <c r="BYJ121" s="278"/>
      <c r="BYK121" s="278"/>
      <c r="BYL121" s="278"/>
      <c r="BYM121" s="278"/>
      <c r="BYN121" s="278"/>
      <c r="BYO121" s="278"/>
      <c r="BYP121" s="278"/>
      <c r="BYQ121" s="278"/>
      <c r="BYR121" s="278"/>
      <c r="BYS121" s="278"/>
      <c r="BYT121" s="278"/>
      <c r="BYU121" s="278"/>
      <c r="BYV121" s="278"/>
      <c r="BYW121" s="278"/>
      <c r="BYX121" s="278"/>
      <c r="BYY121" s="278"/>
      <c r="BYZ121" s="278"/>
      <c r="BZA121" s="278"/>
      <c r="BZB121" s="278"/>
      <c r="BZC121" s="278"/>
      <c r="BZD121" s="278"/>
      <c r="BZE121" s="278"/>
      <c r="BZF121" s="278"/>
      <c r="BZG121" s="278"/>
      <c r="BZH121" s="278"/>
      <c r="BZI121" s="278"/>
      <c r="BZJ121" s="278"/>
      <c r="BZK121" s="278"/>
      <c r="BZL121" s="278"/>
      <c r="BZM121" s="278"/>
      <c r="BZN121" s="278"/>
      <c r="BZO121" s="278"/>
      <c r="BZP121" s="278"/>
      <c r="BZQ121" s="278"/>
      <c r="BZR121" s="278"/>
      <c r="BZS121" s="278"/>
      <c r="BZT121" s="278"/>
      <c r="BZU121" s="278"/>
      <c r="BZV121" s="278"/>
      <c r="BZW121" s="278"/>
      <c r="BZX121" s="278"/>
      <c r="BZY121" s="278"/>
      <c r="BZZ121" s="278"/>
      <c r="CAA121" s="278"/>
      <c r="CAB121" s="278"/>
      <c r="CAC121" s="278"/>
      <c r="CAD121" s="278"/>
      <c r="CAE121" s="278"/>
      <c r="CAF121" s="278"/>
      <c r="CAG121" s="278"/>
      <c r="CAH121" s="278"/>
      <c r="CAI121" s="278"/>
      <c r="CAJ121" s="278"/>
      <c r="CAK121" s="278"/>
      <c r="CAL121" s="278"/>
      <c r="CAM121" s="278"/>
      <c r="CAN121" s="278"/>
      <c r="CAO121" s="278"/>
      <c r="CAP121" s="278"/>
      <c r="CAQ121" s="278"/>
      <c r="CAR121" s="278"/>
      <c r="CAS121" s="278"/>
      <c r="CAT121" s="278"/>
      <c r="CAU121" s="278"/>
      <c r="CAV121" s="278"/>
      <c r="CAW121" s="278"/>
      <c r="CAX121" s="278"/>
      <c r="CAY121" s="278"/>
      <c r="CAZ121" s="278"/>
      <c r="CBA121" s="278"/>
      <c r="CBB121" s="278"/>
      <c r="CBC121" s="278"/>
      <c r="CBD121" s="278"/>
      <c r="CBE121" s="278"/>
      <c r="CBF121" s="278"/>
      <c r="CBG121" s="278"/>
      <c r="CBH121" s="278"/>
      <c r="CBI121" s="278"/>
      <c r="CBJ121" s="278"/>
      <c r="CBK121" s="278"/>
      <c r="CBL121" s="278"/>
      <c r="CBM121" s="278"/>
      <c r="CBN121" s="278"/>
      <c r="CBO121" s="278"/>
      <c r="CBP121" s="278"/>
      <c r="CBQ121" s="278"/>
      <c r="CBR121" s="278"/>
      <c r="CBS121" s="278"/>
      <c r="CBT121" s="278"/>
      <c r="CBU121" s="278"/>
      <c r="CBV121" s="278"/>
      <c r="CBW121" s="278"/>
      <c r="CBX121" s="278"/>
      <c r="CBY121" s="278"/>
      <c r="CBZ121" s="278"/>
      <c r="CCA121" s="278"/>
      <c r="CCB121" s="278"/>
      <c r="CCC121" s="278"/>
      <c r="CCD121" s="278"/>
      <c r="CCE121" s="278"/>
      <c r="CCF121" s="278"/>
      <c r="CCG121" s="278"/>
      <c r="CCH121" s="278"/>
      <c r="CCI121" s="278"/>
      <c r="CCJ121" s="278"/>
      <c r="CCK121" s="278"/>
      <c r="CCL121" s="278"/>
      <c r="CCM121" s="278"/>
      <c r="CCN121" s="278"/>
      <c r="CCO121" s="278"/>
      <c r="CCP121" s="278"/>
      <c r="CCQ121" s="278"/>
      <c r="CCR121" s="278"/>
      <c r="CCS121" s="278"/>
      <c r="CCT121" s="278"/>
      <c r="CCU121" s="278"/>
      <c r="CCV121" s="278"/>
      <c r="CCW121" s="278"/>
      <c r="CCX121" s="278"/>
      <c r="CCY121" s="278"/>
      <c r="CCZ121" s="278"/>
      <c r="CDA121" s="278"/>
      <c r="CDB121" s="278"/>
      <c r="CDC121" s="278"/>
      <c r="CDD121" s="278"/>
      <c r="CDE121" s="278"/>
      <c r="CDF121" s="278"/>
      <c r="CDG121" s="278"/>
      <c r="CDH121" s="278"/>
      <c r="CDI121" s="278"/>
      <c r="CDJ121" s="278"/>
      <c r="CDK121" s="278"/>
      <c r="CDL121" s="278"/>
      <c r="CDM121" s="278"/>
      <c r="CDN121" s="278"/>
      <c r="CDO121" s="278"/>
      <c r="CDP121" s="278"/>
      <c r="CDQ121" s="278"/>
      <c r="CDR121" s="278"/>
      <c r="CDS121" s="278"/>
      <c r="CDT121" s="278"/>
      <c r="CDU121" s="278"/>
      <c r="CDV121" s="278"/>
      <c r="CDW121" s="278"/>
      <c r="CDX121" s="278"/>
      <c r="CDY121" s="278"/>
      <c r="CDZ121" s="278"/>
      <c r="CEA121" s="278"/>
      <c r="CEB121" s="278"/>
      <c r="CEC121" s="278"/>
      <c r="CED121" s="278"/>
      <c r="CEE121" s="278"/>
      <c r="CEF121" s="278"/>
      <c r="CEG121" s="278"/>
      <c r="CEH121" s="278"/>
      <c r="CEI121" s="278"/>
      <c r="CEJ121" s="278"/>
      <c r="CEK121" s="278"/>
      <c r="CEL121" s="278"/>
      <c r="CEM121" s="278"/>
      <c r="CEN121" s="278"/>
      <c r="CEO121" s="278"/>
      <c r="CEP121" s="278"/>
      <c r="CEQ121" s="278"/>
      <c r="CER121" s="278"/>
      <c r="CES121" s="278"/>
      <c r="CET121" s="278"/>
      <c r="CEU121" s="278"/>
      <c r="CEV121" s="278"/>
      <c r="CEW121" s="278"/>
      <c r="CEX121" s="278"/>
      <c r="CEY121" s="278"/>
      <c r="CEZ121" s="278"/>
      <c r="CFA121" s="278"/>
      <c r="CFB121" s="278"/>
      <c r="CFC121" s="278"/>
      <c r="CFD121" s="278"/>
      <c r="CFE121" s="278"/>
      <c r="CFF121" s="278"/>
      <c r="CFG121" s="278"/>
      <c r="CFH121" s="278"/>
      <c r="CFI121" s="278"/>
      <c r="CFJ121" s="278"/>
      <c r="CFK121" s="278"/>
      <c r="CFL121" s="278"/>
      <c r="CFM121" s="278"/>
      <c r="CFN121" s="278"/>
      <c r="CFO121" s="278"/>
      <c r="CFP121" s="278"/>
      <c r="CFQ121" s="278"/>
      <c r="CFR121" s="278"/>
      <c r="CFS121" s="278"/>
      <c r="CFT121" s="278"/>
      <c r="CFU121" s="278"/>
      <c r="CFV121" s="278"/>
      <c r="CFW121" s="278"/>
      <c r="CFX121" s="278"/>
      <c r="CFY121" s="278"/>
      <c r="CFZ121" s="278"/>
      <c r="CGA121" s="278"/>
      <c r="CGB121" s="278"/>
      <c r="CGC121" s="278"/>
      <c r="CGD121" s="278"/>
      <c r="CGE121" s="278"/>
      <c r="CGF121" s="278"/>
      <c r="CGG121" s="278"/>
      <c r="CGH121" s="278"/>
      <c r="CGI121" s="278"/>
      <c r="CGJ121" s="278"/>
      <c r="CGK121" s="278"/>
      <c r="CGL121" s="278"/>
      <c r="CGM121" s="278"/>
      <c r="CGN121" s="278"/>
      <c r="CGO121" s="278"/>
      <c r="CGP121" s="278"/>
      <c r="CGQ121" s="278"/>
      <c r="CGR121" s="278"/>
      <c r="CGS121" s="278"/>
      <c r="CGT121" s="278"/>
      <c r="CGU121" s="278"/>
      <c r="CGV121" s="278"/>
      <c r="CGW121" s="278"/>
      <c r="CGX121" s="278"/>
      <c r="CGY121" s="278"/>
      <c r="CGZ121" s="278"/>
      <c r="CHA121" s="278"/>
      <c r="CHB121" s="278"/>
      <c r="CHC121" s="278"/>
      <c r="CHD121" s="278"/>
      <c r="CHE121" s="278"/>
      <c r="CHF121" s="278"/>
      <c r="CHG121" s="278"/>
      <c r="CHH121" s="278"/>
      <c r="CHI121" s="278"/>
      <c r="CHJ121" s="278"/>
      <c r="CHK121" s="278"/>
      <c r="CHL121" s="278"/>
      <c r="CHM121" s="278"/>
      <c r="CHN121" s="278"/>
      <c r="CHO121" s="278"/>
      <c r="CHP121" s="278"/>
      <c r="CHQ121" s="278"/>
      <c r="CHR121" s="278"/>
      <c r="CHS121" s="278"/>
      <c r="CHT121" s="278"/>
      <c r="CHU121" s="278"/>
      <c r="CHV121" s="278"/>
      <c r="CHW121" s="278"/>
      <c r="CHX121" s="278"/>
      <c r="CHY121" s="278"/>
      <c r="CHZ121" s="278"/>
      <c r="CIA121" s="278"/>
      <c r="CIB121" s="278"/>
      <c r="CIC121" s="278"/>
      <c r="CID121" s="278"/>
      <c r="CIE121" s="278"/>
      <c r="CIF121" s="278"/>
      <c r="CIG121" s="278"/>
      <c r="CIH121" s="278"/>
      <c r="CII121" s="278"/>
      <c r="CIJ121" s="278"/>
      <c r="CIK121" s="278"/>
      <c r="CIL121" s="278"/>
      <c r="CIM121" s="278"/>
      <c r="CIN121" s="278"/>
      <c r="CIO121" s="278"/>
      <c r="CIP121" s="278"/>
      <c r="CIQ121" s="278"/>
      <c r="CIR121" s="278"/>
      <c r="CIS121" s="278"/>
      <c r="CIT121" s="278"/>
      <c r="CIU121" s="278"/>
      <c r="CIV121" s="278"/>
      <c r="CIW121" s="278"/>
      <c r="CIX121" s="278"/>
      <c r="CIY121" s="278"/>
      <c r="CIZ121" s="278"/>
      <c r="CJA121" s="278"/>
      <c r="CJB121" s="278"/>
      <c r="CJC121" s="278"/>
      <c r="CJD121" s="278"/>
      <c r="CJE121" s="278"/>
      <c r="CJF121" s="278"/>
      <c r="CJG121" s="278"/>
      <c r="CJH121" s="278"/>
      <c r="CJI121" s="278"/>
      <c r="CJJ121" s="278"/>
      <c r="CJK121" s="278"/>
      <c r="CJL121" s="278"/>
      <c r="CJM121" s="278"/>
      <c r="CJN121" s="278"/>
      <c r="CJO121" s="278"/>
      <c r="CJP121" s="278"/>
      <c r="CJQ121" s="278"/>
      <c r="CJR121" s="278"/>
      <c r="CJS121" s="278"/>
      <c r="CJT121" s="278"/>
      <c r="CJU121" s="278"/>
      <c r="CJV121" s="278"/>
      <c r="CJW121" s="278"/>
      <c r="CJX121" s="278"/>
      <c r="CJY121" s="278"/>
      <c r="CJZ121" s="278"/>
      <c r="CKA121" s="278"/>
      <c r="CKB121" s="278"/>
      <c r="CKC121" s="278"/>
      <c r="CKD121" s="278"/>
      <c r="CKE121" s="278"/>
      <c r="CKF121" s="278"/>
      <c r="CKG121" s="278"/>
      <c r="CKH121" s="278"/>
      <c r="CKI121" s="278"/>
      <c r="CKJ121" s="278"/>
      <c r="CKK121" s="278"/>
      <c r="CKL121" s="278"/>
      <c r="CKM121" s="278"/>
      <c r="CKN121" s="278"/>
      <c r="CKO121" s="278"/>
      <c r="CKP121" s="278"/>
      <c r="CKQ121" s="278"/>
      <c r="CKR121" s="278"/>
      <c r="CKS121" s="278"/>
      <c r="CKT121" s="278"/>
      <c r="CKU121" s="278"/>
      <c r="CKV121" s="278"/>
      <c r="CKW121" s="278"/>
      <c r="CKX121" s="278"/>
      <c r="CKY121" s="278"/>
      <c r="CKZ121" s="278"/>
      <c r="CLA121" s="278"/>
      <c r="CLB121" s="278"/>
      <c r="CLC121" s="278"/>
      <c r="CLD121" s="278"/>
      <c r="CLE121" s="278"/>
      <c r="CLF121" s="278"/>
      <c r="CLG121" s="278"/>
      <c r="CLH121" s="278"/>
      <c r="CLI121" s="278"/>
      <c r="CLJ121" s="278"/>
      <c r="CLK121" s="278"/>
      <c r="CLL121" s="278"/>
      <c r="CLM121" s="278"/>
      <c r="CLN121" s="278"/>
      <c r="CLO121" s="278"/>
      <c r="CLP121" s="278"/>
      <c r="CLQ121" s="278"/>
      <c r="CLR121" s="278"/>
      <c r="CLS121" s="278"/>
      <c r="CLT121" s="278"/>
      <c r="CLU121" s="278"/>
      <c r="CLV121" s="278"/>
      <c r="CLW121" s="278"/>
      <c r="CLX121" s="278"/>
      <c r="CLY121" s="278"/>
      <c r="CLZ121" s="278"/>
      <c r="CMA121" s="278"/>
      <c r="CMB121" s="278"/>
      <c r="CMC121" s="278"/>
      <c r="CMD121" s="278"/>
      <c r="CME121" s="278"/>
      <c r="CMF121" s="278"/>
      <c r="CMG121" s="278"/>
      <c r="CMH121" s="278"/>
      <c r="CMI121" s="278"/>
      <c r="CMJ121" s="278"/>
      <c r="CMK121" s="278"/>
      <c r="CML121" s="278"/>
      <c r="CMM121" s="278"/>
      <c r="CMN121" s="278"/>
      <c r="CMO121" s="278"/>
      <c r="CMP121" s="278"/>
      <c r="CMQ121" s="278"/>
      <c r="CMR121" s="278"/>
      <c r="CMS121" s="278"/>
      <c r="CMT121" s="278"/>
      <c r="CMU121" s="278"/>
      <c r="CMV121" s="278"/>
      <c r="CMW121" s="278"/>
      <c r="CMX121" s="278"/>
      <c r="CMY121" s="278"/>
      <c r="CMZ121" s="278"/>
      <c r="CNA121" s="278"/>
      <c r="CNB121" s="278"/>
      <c r="CNC121" s="278"/>
      <c r="CND121" s="278"/>
      <c r="CNE121" s="278"/>
      <c r="CNF121" s="278"/>
      <c r="CNG121" s="278"/>
      <c r="CNH121" s="278"/>
      <c r="CNI121" s="278"/>
      <c r="CNJ121" s="278"/>
      <c r="CNK121" s="278"/>
      <c r="CNL121" s="278"/>
      <c r="CNM121" s="278"/>
      <c r="CNN121" s="278"/>
      <c r="CNO121" s="278"/>
      <c r="CNP121" s="278"/>
      <c r="CNQ121" s="278"/>
      <c r="CNR121" s="278"/>
      <c r="CNS121" s="278"/>
      <c r="CNT121" s="278"/>
      <c r="CNU121" s="278"/>
      <c r="CNV121" s="278"/>
      <c r="CNW121" s="278"/>
      <c r="CNX121" s="278"/>
      <c r="CNY121" s="278"/>
      <c r="CNZ121" s="278"/>
      <c r="COA121" s="278"/>
      <c r="COB121" s="278"/>
      <c r="COC121" s="278"/>
      <c r="COD121" s="278"/>
      <c r="COE121" s="278"/>
      <c r="COF121" s="278"/>
      <c r="COG121" s="278"/>
      <c r="COH121" s="278"/>
      <c r="COI121" s="278"/>
      <c r="COJ121" s="278"/>
      <c r="COK121" s="278"/>
      <c r="COL121" s="278"/>
      <c r="COM121" s="278"/>
      <c r="CON121" s="278"/>
      <c r="COO121" s="278"/>
      <c r="COP121" s="278"/>
      <c r="COQ121" s="278"/>
      <c r="COR121" s="278"/>
      <c r="COS121" s="278"/>
      <c r="COT121" s="278"/>
      <c r="COU121" s="278"/>
      <c r="COV121" s="278"/>
      <c r="COW121" s="278"/>
      <c r="COX121" s="278"/>
      <c r="COY121" s="278"/>
      <c r="COZ121" s="278"/>
      <c r="CPA121" s="278"/>
      <c r="CPB121" s="278"/>
      <c r="CPC121" s="278"/>
      <c r="CPD121" s="278"/>
      <c r="CPE121" s="278"/>
      <c r="CPF121" s="278"/>
      <c r="CPG121" s="278"/>
      <c r="CPH121" s="278"/>
      <c r="CPI121" s="278"/>
      <c r="CPJ121" s="278"/>
      <c r="CPK121" s="278"/>
      <c r="CPL121" s="278"/>
      <c r="CPM121" s="278"/>
      <c r="CPN121" s="278"/>
      <c r="CPO121" s="278"/>
      <c r="CPP121" s="278"/>
      <c r="CPQ121" s="278"/>
      <c r="CPR121" s="278"/>
      <c r="CPS121" s="278"/>
      <c r="CPT121" s="278"/>
      <c r="CPU121" s="278"/>
      <c r="CPV121" s="278"/>
      <c r="CPW121" s="278"/>
      <c r="CPX121" s="278"/>
      <c r="CPY121" s="278"/>
      <c r="CPZ121" s="278"/>
      <c r="CQA121" s="278"/>
      <c r="CQB121" s="278"/>
      <c r="CQC121" s="278"/>
      <c r="CQD121" s="278"/>
      <c r="CQE121" s="278"/>
      <c r="CQF121" s="278"/>
      <c r="CQG121" s="278"/>
      <c r="CQH121" s="278"/>
      <c r="CQI121" s="278"/>
      <c r="CQJ121" s="278"/>
      <c r="CQK121" s="278"/>
      <c r="CQL121" s="278"/>
      <c r="CQM121" s="278"/>
      <c r="CQN121" s="278"/>
      <c r="CQO121" s="278"/>
      <c r="CQP121" s="278"/>
      <c r="CQQ121" s="278"/>
      <c r="CQR121" s="278"/>
      <c r="CQS121" s="278"/>
      <c r="CQT121" s="278"/>
      <c r="CQU121" s="278"/>
      <c r="CQV121" s="278"/>
      <c r="CQW121" s="278"/>
      <c r="CQX121" s="278"/>
      <c r="CQY121" s="278"/>
      <c r="CQZ121" s="278"/>
      <c r="CRA121" s="278"/>
      <c r="CRB121" s="278"/>
      <c r="CRC121" s="278"/>
      <c r="CRD121" s="278"/>
      <c r="CRE121" s="278"/>
      <c r="CRF121" s="278"/>
      <c r="CRG121" s="278"/>
      <c r="CRH121" s="278"/>
      <c r="CRI121" s="278"/>
      <c r="CRJ121" s="278"/>
      <c r="CRK121" s="278"/>
      <c r="CRL121" s="278"/>
      <c r="CRM121" s="278"/>
      <c r="CRN121" s="278"/>
      <c r="CRO121" s="278"/>
      <c r="CRP121" s="278"/>
      <c r="CRQ121" s="278"/>
      <c r="CRR121" s="278"/>
      <c r="CRS121" s="278"/>
      <c r="CRT121" s="278"/>
      <c r="CRU121" s="278"/>
      <c r="CRV121" s="278"/>
      <c r="CRW121" s="278"/>
      <c r="CRX121" s="278"/>
      <c r="CRY121" s="278"/>
      <c r="CRZ121" s="278"/>
      <c r="CSA121" s="278"/>
      <c r="CSB121" s="278"/>
      <c r="CSC121" s="278"/>
      <c r="CSD121" s="278"/>
      <c r="CSE121" s="278"/>
      <c r="CSF121" s="278"/>
      <c r="CSG121" s="278"/>
      <c r="CSH121" s="278"/>
      <c r="CSI121" s="278"/>
      <c r="CSJ121" s="278"/>
      <c r="CSK121" s="278"/>
      <c r="CSL121" s="278"/>
      <c r="CSM121" s="278"/>
      <c r="CSN121" s="278"/>
      <c r="CSO121" s="278"/>
      <c r="CSP121" s="278"/>
      <c r="CSQ121" s="278"/>
      <c r="CSR121" s="278"/>
      <c r="CSS121" s="278"/>
      <c r="CST121" s="278"/>
      <c r="CSU121" s="278"/>
      <c r="CSV121" s="278"/>
      <c r="CSW121" s="278"/>
      <c r="CSX121" s="278"/>
      <c r="CSY121" s="278"/>
      <c r="CSZ121" s="278"/>
      <c r="CTA121" s="278"/>
      <c r="CTB121" s="278"/>
      <c r="CTC121" s="278"/>
      <c r="CTD121" s="278"/>
      <c r="CTE121" s="278"/>
      <c r="CTF121" s="278"/>
      <c r="CTG121" s="278"/>
      <c r="CTH121" s="278"/>
      <c r="CTI121" s="278"/>
      <c r="CTJ121" s="278"/>
      <c r="CTK121" s="278"/>
      <c r="CTL121" s="278"/>
      <c r="CTM121" s="278"/>
      <c r="CTN121" s="278"/>
      <c r="CTO121" s="278"/>
      <c r="CTP121" s="278"/>
      <c r="CTQ121" s="278"/>
      <c r="CTR121" s="278"/>
      <c r="CTS121" s="278"/>
      <c r="CTT121" s="278"/>
      <c r="CTU121" s="278"/>
      <c r="CTV121" s="278"/>
      <c r="CTW121" s="278"/>
      <c r="CTX121" s="278"/>
      <c r="CTY121" s="278"/>
      <c r="CTZ121" s="278"/>
      <c r="CUA121" s="278"/>
      <c r="CUB121" s="278"/>
      <c r="CUC121" s="278"/>
      <c r="CUD121" s="278"/>
      <c r="CUE121" s="278"/>
      <c r="CUF121" s="278"/>
      <c r="CUG121" s="278"/>
      <c r="CUH121" s="278"/>
      <c r="CUI121" s="278"/>
      <c r="CUJ121" s="278"/>
      <c r="CUK121" s="278"/>
      <c r="CUL121" s="278"/>
      <c r="CUM121" s="278"/>
      <c r="CUN121" s="278"/>
      <c r="CUO121" s="278"/>
      <c r="CUP121" s="278"/>
      <c r="CUQ121" s="278"/>
      <c r="CUR121" s="278"/>
      <c r="CUS121" s="278"/>
      <c r="CUT121" s="278"/>
      <c r="CUU121" s="278"/>
      <c r="CUV121" s="278"/>
      <c r="CUW121" s="278"/>
      <c r="CUX121" s="278"/>
      <c r="CUY121" s="278"/>
      <c r="CUZ121" s="278"/>
      <c r="CVA121" s="278"/>
      <c r="CVB121" s="278"/>
      <c r="CVC121" s="278"/>
      <c r="CVD121" s="278"/>
      <c r="CVE121" s="278"/>
      <c r="CVF121" s="278"/>
      <c r="CVG121" s="278"/>
      <c r="CVH121" s="278"/>
      <c r="CVI121" s="278"/>
      <c r="CVJ121" s="278"/>
      <c r="CVK121" s="278"/>
      <c r="CVL121" s="278"/>
      <c r="CVM121" s="278"/>
      <c r="CVN121" s="278"/>
      <c r="CVO121" s="278"/>
      <c r="CVP121" s="278"/>
      <c r="CVQ121" s="278"/>
      <c r="CVR121" s="278"/>
      <c r="CVS121" s="278"/>
      <c r="CVT121" s="278"/>
      <c r="CVU121" s="278"/>
      <c r="CVV121" s="278"/>
      <c r="CVW121" s="278"/>
      <c r="CVX121" s="278"/>
      <c r="CVY121" s="278"/>
      <c r="CVZ121" s="278"/>
      <c r="CWA121" s="278"/>
      <c r="CWB121" s="278"/>
      <c r="CWC121" s="278"/>
      <c r="CWD121" s="278"/>
      <c r="CWE121" s="278"/>
      <c r="CWF121" s="278"/>
      <c r="CWG121" s="278"/>
      <c r="CWH121" s="278"/>
      <c r="CWI121" s="278"/>
      <c r="CWJ121" s="278"/>
      <c r="CWK121" s="278"/>
      <c r="CWL121" s="278"/>
      <c r="CWM121" s="278"/>
      <c r="CWN121" s="278"/>
      <c r="CWO121" s="278"/>
      <c r="CWP121" s="278"/>
      <c r="CWQ121" s="278"/>
      <c r="CWR121" s="278"/>
      <c r="CWS121" s="278"/>
      <c r="CWT121" s="278"/>
      <c r="CWU121" s="278"/>
      <c r="CWV121" s="278"/>
      <c r="CWW121" s="278"/>
      <c r="CWX121" s="278"/>
      <c r="CWY121" s="278"/>
      <c r="CWZ121" s="278"/>
      <c r="CXA121" s="278"/>
      <c r="CXB121" s="278"/>
      <c r="CXC121" s="278"/>
      <c r="CXD121" s="278"/>
      <c r="CXE121" s="278"/>
      <c r="CXF121" s="278"/>
      <c r="CXG121" s="278"/>
      <c r="CXH121" s="278"/>
      <c r="CXI121" s="278"/>
      <c r="CXJ121" s="278"/>
      <c r="CXK121" s="278"/>
      <c r="CXL121" s="278"/>
      <c r="CXM121" s="278"/>
      <c r="CXN121" s="278"/>
      <c r="CXO121" s="278"/>
      <c r="CXP121" s="278"/>
      <c r="CXQ121" s="278"/>
      <c r="CXR121" s="278"/>
      <c r="CXS121" s="278"/>
      <c r="CXT121" s="278"/>
      <c r="CXU121" s="278"/>
      <c r="CXV121" s="278"/>
      <c r="CXW121" s="278"/>
      <c r="CXX121" s="278"/>
      <c r="CXY121" s="278"/>
      <c r="CXZ121" s="278"/>
      <c r="CYA121" s="278"/>
      <c r="CYB121" s="278"/>
      <c r="CYC121" s="278"/>
      <c r="CYD121" s="278"/>
      <c r="CYE121" s="278"/>
      <c r="CYF121" s="278"/>
      <c r="CYG121" s="278"/>
      <c r="CYH121" s="278"/>
      <c r="CYI121" s="278"/>
      <c r="CYJ121" s="278"/>
      <c r="CYK121" s="278"/>
      <c r="CYL121" s="278"/>
      <c r="CYM121" s="278"/>
      <c r="CYN121" s="278"/>
      <c r="CYO121" s="278"/>
      <c r="CYP121" s="278"/>
      <c r="CYQ121" s="278"/>
      <c r="CYR121" s="278"/>
      <c r="CYS121" s="278"/>
      <c r="CYT121" s="278"/>
      <c r="CYU121" s="278"/>
      <c r="CYV121" s="278"/>
      <c r="CYW121" s="278"/>
      <c r="CYX121" s="278"/>
      <c r="CYY121" s="278"/>
      <c r="CYZ121" s="278"/>
      <c r="CZA121" s="278"/>
      <c r="CZB121" s="278"/>
      <c r="CZC121" s="278"/>
      <c r="CZD121" s="278"/>
      <c r="CZE121" s="278"/>
      <c r="CZF121" s="278"/>
      <c r="CZG121" s="278"/>
      <c r="CZH121" s="278"/>
      <c r="CZI121" s="278"/>
      <c r="CZJ121" s="278"/>
      <c r="CZK121" s="278"/>
      <c r="CZL121" s="278"/>
      <c r="CZM121" s="278"/>
      <c r="CZN121" s="278"/>
      <c r="CZO121" s="278"/>
      <c r="CZP121" s="278"/>
      <c r="CZQ121" s="278"/>
      <c r="CZR121" s="278"/>
      <c r="CZS121" s="278"/>
      <c r="CZT121" s="278"/>
      <c r="CZU121" s="278"/>
      <c r="CZV121" s="278"/>
      <c r="CZW121" s="278"/>
      <c r="CZX121" s="278"/>
      <c r="CZY121" s="278"/>
      <c r="CZZ121" s="278"/>
      <c r="DAA121" s="278"/>
      <c r="DAB121" s="278"/>
      <c r="DAC121" s="278"/>
      <c r="DAD121" s="278"/>
      <c r="DAE121" s="278"/>
      <c r="DAF121" s="278"/>
      <c r="DAG121" s="278"/>
      <c r="DAH121" s="278"/>
      <c r="DAI121" s="278"/>
      <c r="DAJ121" s="278"/>
      <c r="DAK121" s="278"/>
      <c r="DAL121" s="278"/>
      <c r="DAM121" s="278"/>
      <c r="DAN121" s="278"/>
      <c r="DAO121" s="278"/>
      <c r="DAP121" s="278"/>
      <c r="DAQ121" s="278"/>
      <c r="DAR121" s="278"/>
      <c r="DAS121" s="278"/>
      <c r="DAT121" s="278"/>
      <c r="DAU121" s="278"/>
      <c r="DAV121" s="278"/>
      <c r="DAW121" s="278"/>
      <c r="DAX121" s="278"/>
      <c r="DAY121" s="278"/>
      <c r="DAZ121" s="278"/>
      <c r="DBA121" s="278"/>
      <c r="DBB121" s="278"/>
      <c r="DBC121" s="278"/>
      <c r="DBD121" s="278"/>
      <c r="DBE121" s="278"/>
      <c r="DBF121" s="278"/>
      <c r="DBG121" s="278"/>
      <c r="DBH121" s="278"/>
      <c r="DBI121" s="278"/>
      <c r="DBJ121" s="278"/>
      <c r="DBK121" s="278"/>
      <c r="DBL121" s="278"/>
      <c r="DBM121" s="278"/>
      <c r="DBN121" s="278"/>
      <c r="DBO121" s="278"/>
      <c r="DBP121" s="278"/>
      <c r="DBQ121" s="278"/>
      <c r="DBR121" s="278"/>
      <c r="DBS121" s="278"/>
      <c r="DBT121" s="278"/>
      <c r="DBU121" s="278"/>
      <c r="DBV121" s="278"/>
      <c r="DBW121" s="278"/>
      <c r="DBX121" s="278"/>
      <c r="DBY121" s="278"/>
      <c r="DBZ121" s="278"/>
      <c r="DCA121" s="278"/>
      <c r="DCB121" s="278"/>
      <c r="DCC121" s="278"/>
      <c r="DCD121" s="278"/>
      <c r="DCE121" s="278"/>
      <c r="DCF121" s="278"/>
      <c r="DCG121" s="278"/>
      <c r="DCH121" s="278"/>
      <c r="DCI121" s="278"/>
      <c r="DCJ121" s="278"/>
      <c r="DCK121" s="278"/>
      <c r="DCL121" s="278"/>
      <c r="DCM121" s="278"/>
      <c r="DCN121" s="278"/>
      <c r="DCO121" s="278"/>
      <c r="DCP121" s="278"/>
      <c r="DCQ121" s="278"/>
      <c r="DCR121" s="278"/>
      <c r="DCS121" s="278"/>
      <c r="DCT121" s="278"/>
      <c r="DCU121" s="278"/>
      <c r="DCV121" s="278"/>
      <c r="DCW121" s="278"/>
      <c r="DCX121" s="278"/>
      <c r="DCY121" s="278"/>
      <c r="DCZ121" s="278"/>
      <c r="DDA121" s="278"/>
      <c r="DDB121" s="278"/>
      <c r="DDC121" s="278"/>
      <c r="DDD121" s="278"/>
      <c r="DDE121" s="278"/>
      <c r="DDF121" s="278"/>
      <c r="DDG121" s="278"/>
      <c r="DDH121" s="278"/>
      <c r="DDI121" s="278"/>
      <c r="DDJ121" s="278"/>
      <c r="DDK121" s="278"/>
      <c r="DDL121" s="278"/>
      <c r="DDM121" s="278"/>
      <c r="DDN121" s="278"/>
      <c r="DDO121" s="278"/>
      <c r="DDP121" s="278"/>
      <c r="DDQ121" s="278"/>
      <c r="DDR121" s="278"/>
      <c r="DDS121" s="278"/>
      <c r="DDT121" s="278"/>
      <c r="DDU121" s="278"/>
      <c r="DDV121" s="278"/>
      <c r="DDW121" s="278"/>
      <c r="DDX121" s="278"/>
      <c r="DDY121" s="278"/>
      <c r="DDZ121" s="278"/>
      <c r="DEA121" s="278"/>
      <c r="DEB121" s="278"/>
      <c r="DEC121" s="278"/>
      <c r="DED121" s="278"/>
      <c r="DEE121" s="278"/>
      <c r="DEF121" s="278"/>
      <c r="DEG121" s="278"/>
      <c r="DEH121" s="278"/>
      <c r="DEI121" s="278"/>
      <c r="DEJ121" s="278"/>
      <c r="DEK121" s="278"/>
      <c r="DEL121" s="278"/>
      <c r="DEM121" s="278"/>
      <c r="DEN121" s="278"/>
      <c r="DEO121" s="278"/>
      <c r="DEP121" s="278"/>
      <c r="DEQ121" s="278"/>
      <c r="DER121" s="278"/>
      <c r="DES121" s="278"/>
      <c r="DET121" s="278"/>
      <c r="DEU121" s="278"/>
      <c r="DEV121" s="278"/>
      <c r="DEW121" s="278"/>
      <c r="DEX121" s="278"/>
      <c r="DEY121" s="278"/>
      <c r="DEZ121" s="278"/>
      <c r="DFA121" s="278"/>
      <c r="DFB121" s="278"/>
      <c r="DFC121" s="278"/>
      <c r="DFD121" s="278"/>
      <c r="DFE121" s="278"/>
      <c r="DFF121" s="278"/>
      <c r="DFG121" s="278"/>
      <c r="DFH121" s="278"/>
      <c r="DFI121" s="278"/>
      <c r="DFJ121" s="278"/>
      <c r="DFK121" s="278"/>
      <c r="DFL121" s="278"/>
      <c r="DFM121" s="278"/>
      <c r="DFN121" s="278"/>
      <c r="DFO121" s="278"/>
      <c r="DFP121" s="278"/>
      <c r="DFQ121" s="278"/>
      <c r="DFR121" s="278"/>
      <c r="DFS121" s="278"/>
      <c r="DFT121" s="278"/>
      <c r="DFU121" s="278"/>
      <c r="DFV121" s="278"/>
      <c r="DFW121" s="278"/>
      <c r="DFX121" s="278"/>
      <c r="DFY121" s="278"/>
      <c r="DFZ121" s="278"/>
      <c r="DGA121" s="278"/>
      <c r="DGB121" s="278"/>
      <c r="DGC121" s="278"/>
      <c r="DGD121" s="278"/>
      <c r="DGE121" s="278"/>
      <c r="DGF121" s="278"/>
      <c r="DGG121" s="278"/>
      <c r="DGH121" s="278"/>
      <c r="DGI121" s="278"/>
      <c r="DGJ121" s="278"/>
      <c r="DGK121" s="278"/>
      <c r="DGL121" s="278"/>
      <c r="DGM121" s="278"/>
      <c r="DGN121" s="278"/>
      <c r="DGO121" s="278"/>
      <c r="DGP121" s="278"/>
      <c r="DGQ121" s="278"/>
      <c r="DGR121" s="278"/>
      <c r="DGS121" s="278"/>
      <c r="DGT121" s="278"/>
      <c r="DGU121" s="278"/>
      <c r="DGV121" s="278"/>
      <c r="DGW121" s="278"/>
      <c r="DGX121" s="278"/>
      <c r="DGY121" s="278"/>
      <c r="DGZ121" s="278"/>
      <c r="DHA121" s="278"/>
      <c r="DHB121" s="278"/>
      <c r="DHC121" s="278"/>
      <c r="DHD121" s="278"/>
      <c r="DHE121" s="278"/>
      <c r="DHF121" s="278"/>
      <c r="DHG121" s="278"/>
      <c r="DHH121" s="278"/>
      <c r="DHI121" s="278"/>
      <c r="DHJ121" s="278"/>
      <c r="DHK121" s="278"/>
      <c r="DHL121" s="278"/>
      <c r="DHM121" s="278"/>
      <c r="DHN121" s="278"/>
      <c r="DHO121" s="278"/>
      <c r="DHP121" s="278"/>
      <c r="DHQ121" s="278"/>
      <c r="DHR121" s="278"/>
      <c r="DHS121" s="278"/>
      <c r="DHT121" s="278"/>
      <c r="DHU121" s="278"/>
      <c r="DHV121" s="278"/>
      <c r="DHW121" s="278"/>
      <c r="DHX121" s="278"/>
      <c r="DHY121" s="278"/>
      <c r="DHZ121" s="278"/>
      <c r="DIA121" s="278"/>
      <c r="DIB121" s="278"/>
      <c r="DIC121" s="278"/>
      <c r="DID121" s="278"/>
      <c r="DIE121" s="278"/>
      <c r="DIF121" s="278"/>
      <c r="DIG121" s="278"/>
      <c r="DIH121" s="278"/>
      <c r="DII121" s="278"/>
      <c r="DIJ121" s="278"/>
      <c r="DIK121" s="278"/>
      <c r="DIL121" s="278"/>
      <c r="DIM121" s="278"/>
      <c r="DIN121" s="278"/>
      <c r="DIO121" s="278"/>
      <c r="DIP121" s="278"/>
      <c r="DIQ121" s="278"/>
      <c r="DIR121" s="278"/>
      <c r="DIS121" s="278"/>
      <c r="DIT121" s="278"/>
      <c r="DIU121" s="278"/>
      <c r="DIV121" s="278"/>
      <c r="DIW121" s="278"/>
      <c r="DIX121" s="278"/>
      <c r="DIY121" s="278"/>
      <c r="DIZ121" s="278"/>
      <c r="DJA121" s="278"/>
      <c r="DJB121" s="278"/>
      <c r="DJC121" s="278"/>
      <c r="DJD121" s="278"/>
      <c r="DJE121" s="278"/>
      <c r="DJF121" s="278"/>
      <c r="DJG121" s="278"/>
      <c r="DJH121" s="278"/>
      <c r="DJI121" s="278"/>
      <c r="DJJ121" s="278"/>
      <c r="DJK121" s="278"/>
      <c r="DJL121" s="278"/>
      <c r="DJM121" s="278"/>
      <c r="DJN121" s="278"/>
      <c r="DJO121" s="278"/>
      <c r="DJP121" s="278"/>
      <c r="DJQ121" s="278"/>
      <c r="DJR121" s="278"/>
      <c r="DJS121" s="278"/>
      <c r="DJT121" s="278"/>
      <c r="DJU121" s="278"/>
      <c r="DJV121" s="278"/>
      <c r="DJW121" s="278"/>
      <c r="DJX121" s="278"/>
      <c r="DJY121" s="278"/>
      <c r="DJZ121" s="278"/>
      <c r="DKA121" s="278"/>
      <c r="DKB121" s="278"/>
      <c r="DKC121" s="278"/>
      <c r="DKD121" s="278"/>
      <c r="DKE121" s="278"/>
      <c r="DKF121" s="278"/>
      <c r="DKG121" s="278"/>
      <c r="DKH121" s="278"/>
      <c r="DKI121" s="278"/>
      <c r="DKJ121" s="278"/>
      <c r="DKK121" s="278"/>
      <c r="DKL121" s="278"/>
      <c r="DKM121" s="278"/>
      <c r="DKN121" s="278"/>
      <c r="DKO121" s="278"/>
      <c r="DKP121" s="278"/>
      <c r="DKQ121" s="278"/>
      <c r="DKR121" s="278"/>
      <c r="DKS121" s="278"/>
      <c r="DKT121" s="278"/>
      <c r="DKU121" s="278"/>
      <c r="DKV121" s="278"/>
      <c r="DKW121" s="278"/>
      <c r="DKX121" s="278"/>
      <c r="DKY121" s="278"/>
      <c r="DKZ121" s="278"/>
      <c r="DLA121" s="278"/>
      <c r="DLB121" s="278"/>
      <c r="DLC121" s="278"/>
      <c r="DLD121" s="278"/>
      <c r="DLE121" s="278"/>
      <c r="DLF121" s="278"/>
      <c r="DLG121" s="278"/>
      <c r="DLH121" s="278"/>
      <c r="DLI121" s="278"/>
      <c r="DLJ121" s="278"/>
      <c r="DLK121" s="278"/>
      <c r="DLL121" s="278"/>
      <c r="DLM121" s="278"/>
      <c r="DLN121" s="278"/>
      <c r="DLO121" s="278"/>
      <c r="DLP121" s="278"/>
      <c r="DLQ121" s="278"/>
      <c r="DLR121" s="278"/>
      <c r="DLS121" s="278"/>
      <c r="DLT121" s="278"/>
      <c r="DLU121" s="278"/>
      <c r="DLV121" s="278"/>
      <c r="DLW121" s="278"/>
      <c r="DLX121" s="278"/>
      <c r="DLY121" s="278"/>
      <c r="DLZ121" s="278"/>
      <c r="DMA121" s="278"/>
      <c r="DMB121" s="278"/>
      <c r="DMC121" s="278"/>
      <c r="DMD121" s="278"/>
      <c r="DME121" s="278"/>
      <c r="DMF121" s="278"/>
      <c r="DMG121" s="278"/>
      <c r="DMH121" s="278"/>
      <c r="DMI121" s="278"/>
      <c r="DMJ121" s="278"/>
      <c r="DMK121" s="278"/>
      <c r="DML121" s="278"/>
      <c r="DMM121" s="278"/>
      <c r="DMN121" s="278"/>
      <c r="DMO121" s="278"/>
      <c r="DMP121" s="278"/>
      <c r="DMQ121" s="278"/>
      <c r="DMR121" s="278"/>
      <c r="DMS121" s="278"/>
      <c r="DMT121" s="278"/>
      <c r="DMU121" s="278"/>
      <c r="DMV121" s="278"/>
      <c r="DMW121" s="278"/>
      <c r="DMX121" s="278"/>
      <c r="DMY121" s="278"/>
      <c r="DMZ121" s="278"/>
      <c r="DNA121" s="278"/>
      <c r="DNB121" s="278"/>
      <c r="DNC121" s="278"/>
      <c r="DND121" s="278"/>
      <c r="DNE121" s="278"/>
      <c r="DNF121" s="278"/>
      <c r="DNG121" s="278"/>
      <c r="DNH121" s="278"/>
      <c r="DNI121" s="278"/>
      <c r="DNJ121" s="278"/>
      <c r="DNK121" s="278"/>
      <c r="DNL121" s="278"/>
      <c r="DNM121" s="278"/>
      <c r="DNN121" s="278"/>
      <c r="DNO121" s="278"/>
      <c r="DNP121" s="278"/>
      <c r="DNQ121" s="278"/>
      <c r="DNR121" s="278"/>
      <c r="DNS121" s="278"/>
      <c r="DNT121" s="278"/>
      <c r="DNU121" s="278"/>
      <c r="DNV121" s="278"/>
      <c r="DNW121" s="278"/>
      <c r="DNX121" s="278"/>
      <c r="DNY121" s="278"/>
      <c r="DNZ121" s="278"/>
      <c r="DOA121" s="278"/>
      <c r="DOB121" s="278"/>
      <c r="DOC121" s="278"/>
      <c r="DOD121" s="278"/>
      <c r="DOE121" s="278"/>
      <c r="DOF121" s="278"/>
      <c r="DOG121" s="278"/>
      <c r="DOH121" s="278"/>
      <c r="DOI121" s="278"/>
      <c r="DOJ121" s="278"/>
      <c r="DOK121" s="278"/>
      <c r="DOL121" s="278"/>
      <c r="DOM121" s="278"/>
      <c r="DON121" s="278"/>
      <c r="DOO121" s="278"/>
      <c r="DOP121" s="278"/>
      <c r="DOQ121" s="278"/>
      <c r="DOR121" s="278"/>
      <c r="DOS121" s="278"/>
      <c r="DOT121" s="278"/>
      <c r="DOU121" s="278"/>
      <c r="DOV121" s="278"/>
      <c r="DOW121" s="278"/>
      <c r="DOX121" s="278"/>
      <c r="DOY121" s="278"/>
      <c r="DOZ121" s="278"/>
      <c r="DPA121" s="278"/>
      <c r="DPB121" s="278"/>
      <c r="DPC121" s="278"/>
      <c r="DPD121" s="278"/>
      <c r="DPE121" s="278"/>
      <c r="DPF121" s="278"/>
      <c r="DPG121" s="278"/>
      <c r="DPH121" s="278"/>
      <c r="DPI121" s="278"/>
      <c r="DPJ121" s="278"/>
      <c r="DPK121" s="278"/>
      <c r="DPL121" s="278"/>
      <c r="DPM121" s="278"/>
      <c r="DPN121" s="278"/>
      <c r="DPO121" s="278"/>
      <c r="DPP121" s="278"/>
      <c r="DPQ121" s="278"/>
      <c r="DPR121" s="278"/>
      <c r="DPS121" s="278"/>
      <c r="DPT121" s="278"/>
      <c r="DPU121" s="278"/>
      <c r="DPV121" s="278"/>
      <c r="DPW121" s="278"/>
      <c r="DPX121" s="278"/>
      <c r="DPY121" s="278"/>
      <c r="DPZ121" s="278"/>
      <c r="DQA121" s="278"/>
      <c r="DQB121" s="278"/>
      <c r="DQC121" s="278"/>
      <c r="DQD121" s="278"/>
      <c r="DQE121" s="278"/>
      <c r="DQF121" s="278"/>
      <c r="DQG121" s="278"/>
      <c r="DQH121" s="278"/>
      <c r="DQI121" s="278"/>
      <c r="DQJ121" s="278"/>
      <c r="DQK121" s="278"/>
      <c r="DQL121" s="278"/>
      <c r="DQM121" s="278"/>
      <c r="DQN121" s="278"/>
      <c r="DQO121" s="278"/>
      <c r="DQP121" s="278"/>
      <c r="DQQ121" s="278"/>
      <c r="DQR121" s="278"/>
      <c r="DQS121" s="278"/>
      <c r="DQT121" s="278"/>
      <c r="DQU121" s="278"/>
      <c r="DQV121" s="278"/>
      <c r="DQW121" s="278"/>
      <c r="DQX121" s="278"/>
      <c r="DQY121" s="278"/>
      <c r="DQZ121" s="278"/>
      <c r="DRA121" s="278"/>
      <c r="DRB121" s="278"/>
      <c r="DRC121" s="278"/>
      <c r="DRD121" s="278"/>
      <c r="DRE121" s="278"/>
      <c r="DRF121" s="278"/>
      <c r="DRG121" s="278"/>
      <c r="DRH121" s="278"/>
      <c r="DRI121" s="278"/>
      <c r="DRJ121" s="278"/>
      <c r="DRK121" s="278"/>
      <c r="DRL121" s="278"/>
      <c r="DRM121" s="278"/>
      <c r="DRN121" s="278"/>
      <c r="DRO121" s="278"/>
      <c r="DRP121" s="278"/>
      <c r="DRQ121" s="278"/>
      <c r="DRR121" s="278"/>
      <c r="DRS121" s="278"/>
      <c r="DRT121" s="278"/>
      <c r="DRU121" s="278"/>
      <c r="DRV121" s="278"/>
      <c r="DRW121" s="278"/>
      <c r="DRX121" s="278"/>
      <c r="DRY121" s="278"/>
      <c r="DRZ121" s="278"/>
      <c r="DSA121" s="278"/>
      <c r="DSB121" s="278"/>
      <c r="DSC121" s="278"/>
      <c r="DSD121" s="278"/>
      <c r="DSE121" s="278"/>
      <c r="DSF121" s="278"/>
      <c r="DSG121" s="278"/>
      <c r="DSH121" s="278"/>
      <c r="DSI121" s="278"/>
      <c r="DSJ121" s="278"/>
      <c r="DSK121" s="278"/>
      <c r="DSL121" s="278"/>
      <c r="DSM121" s="278"/>
      <c r="DSN121" s="278"/>
      <c r="DSO121" s="278"/>
      <c r="DSP121" s="278"/>
      <c r="DSQ121" s="278"/>
      <c r="DSR121" s="278"/>
      <c r="DSS121" s="278"/>
      <c r="DST121" s="278"/>
      <c r="DSU121" s="278"/>
      <c r="DSV121" s="278"/>
      <c r="DSW121" s="278"/>
      <c r="DSX121" s="278"/>
      <c r="DSY121" s="278"/>
      <c r="DSZ121" s="278"/>
      <c r="DTA121" s="278"/>
      <c r="DTB121" s="278"/>
      <c r="DTC121" s="278"/>
      <c r="DTD121" s="278"/>
      <c r="DTE121" s="278"/>
      <c r="DTF121" s="278"/>
      <c r="DTG121" s="278"/>
      <c r="DTH121" s="278"/>
      <c r="DTI121" s="278"/>
      <c r="DTJ121" s="278"/>
      <c r="DTK121" s="278"/>
      <c r="DTL121" s="278"/>
      <c r="DTM121" s="278"/>
      <c r="DTN121" s="278"/>
      <c r="DTO121" s="278"/>
      <c r="DTP121" s="278"/>
      <c r="DTQ121" s="278"/>
      <c r="DTR121" s="278"/>
      <c r="DTS121" s="278"/>
      <c r="DTT121" s="278"/>
      <c r="DTU121" s="278"/>
      <c r="DTV121" s="278"/>
      <c r="DTW121" s="278"/>
      <c r="DTX121" s="278"/>
      <c r="DTY121" s="278"/>
      <c r="DTZ121" s="278"/>
      <c r="DUA121" s="278"/>
      <c r="DUB121" s="278"/>
      <c r="DUC121" s="278"/>
      <c r="DUD121" s="278"/>
      <c r="DUE121" s="278"/>
      <c r="DUF121" s="278"/>
      <c r="DUG121" s="278"/>
      <c r="DUH121" s="278"/>
      <c r="DUI121" s="278"/>
      <c r="DUJ121" s="278"/>
      <c r="DUK121" s="278"/>
      <c r="DUL121" s="278"/>
      <c r="DUM121" s="278"/>
      <c r="DUN121" s="278"/>
      <c r="DUO121" s="278"/>
      <c r="DUP121" s="278"/>
      <c r="DUQ121" s="278"/>
      <c r="DUR121" s="278"/>
      <c r="DUS121" s="278"/>
      <c r="DUT121" s="278"/>
      <c r="DUU121" s="278"/>
      <c r="DUV121" s="278"/>
      <c r="DUW121" s="278"/>
      <c r="DUX121" s="278"/>
      <c r="DUY121" s="278"/>
      <c r="DUZ121" s="278"/>
      <c r="DVA121" s="278"/>
      <c r="DVB121" s="278"/>
      <c r="DVC121" s="278"/>
      <c r="DVD121" s="278"/>
      <c r="DVE121" s="278"/>
      <c r="DVF121" s="278"/>
      <c r="DVG121" s="278"/>
      <c r="DVH121" s="278"/>
      <c r="DVI121" s="278"/>
      <c r="DVJ121" s="278"/>
      <c r="DVK121" s="278"/>
      <c r="DVL121" s="278"/>
      <c r="DVM121" s="278"/>
      <c r="DVN121" s="278"/>
      <c r="DVO121" s="278"/>
      <c r="DVP121" s="278"/>
      <c r="DVQ121" s="278"/>
      <c r="DVR121" s="278"/>
      <c r="DVS121" s="278"/>
      <c r="DVT121" s="278"/>
      <c r="DVU121" s="278"/>
      <c r="DVV121" s="278"/>
      <c r="DVW121" s="278"/>
      <c r="DVX121" s="278"/>
      <c r="DVY121" s="278"/>
      <c r="DVZ121" s="278"/>
      <c r="DWA121" s="278"/>
      <c r="DWB121" s="278"/>
      <c r="DWC121" s="278"/>
      <c r="DWD121" s="278"/>
      <c r="DWE121" s="278"/>
      <c r="DWF121" s="278"/>
      <c r="DWG121" s="278"/>
      <c r="DWH121" s="278"/>
      <c r="DWI121" s="278"/>
      <c r="DWJ121" s="278"/>
      <c r="DWK121" s="278"/>
      <c r="DWL121" s="278"/>
      <c r="DWM121" s="278"/>
      <c r="DWN121" s="278"/>
      <c r="DWO121" s="278"/>
      <c r="DWP121" s="278"/>
      <c r="DWQ121" s="278"/>
      <c r="DWR121" s="278"/>
      <c r="DWS121" s="278"/>
      <c r="DWT121" s="278"/>
      <c r="DWU121" s="278"/>
      <c r="DWV121" s="278"/>
      <c r="DWW121" s="278"/>
      <c r="DWX121" s="278"/>
      <c r="DWY121" s="278"/>
      <c r="DWZ121" s="278"/>
      <c r="DXA121" s="278"/>
      <c r="DXB121" s="278"/>
      <c r="DXC121" s="278"/>
      <c r="DXD121" s="278"/>
      <c r="DXE121" s="278"/>
      <c r="DXF121" s="278"/>
      <c r="DXG121" s="278"/>
      <c r="DXH121" s="278"/>
      <c r="DXI121" s="278"/>
      <c r="DXJ121" s="278"/>
      <c r="DXK121" s="278"/>
      <c r="DXL121" s="278"/>
      <c r="DXM121" s="278"/>
      <c r="DXN121" s="278"/>
      <c r="DXO121" s="278"/>
      <c r="DXP121" s="278"/>
      <c r="DXQ121" s="278"/>
      <c r="DXR121" s="278"/>
      <c r="DXS121" s="278"/>
      <c r="DXT121" s="278"/>
      <c r="DXU121" s="278"/>
      <c r="DXV121" s="278"/>
      <c r="DXW121" s="278"/>
      <c r="DXX121" s="278"/>
      <c r="DXY121" s="278"/>
      <c r="DXZ121" s="278"/>
      <c r="DYA121" s="278"/>
      <c r="DYB121" s="278"/>
      <c r="DYC121" s="278"/>
      <c r="DYD121" s="278"/>
      <c r="DYE121" s="278"/>
      <c r="DYF121" s="278"/>
      <c r="DYG121" s="278"/>
      <c r="DYH121" s="278"/>
      <c r="DYI121" s="278"/>
      <c r="DYJ121" s="278"/>
      <c r="DYK121" s="278"/>
      <c r="DYL121" s="278"/>
      <c r="DYM121" s="278"/>
      <c r="DYN121" s="278"/>
      <c r="DYO121" s="278"/>
      <c r="DYP121" s="278"/>
      <c r="DYQ121" s="278"/>
      <c r="DYR121" s="278"/>
      <c r="DYS121" s="278"/>
      <c r="DYT121" s="278"/>
      <c r="DYU121" s="278"/>
      <c r="DYV121" s="278"/>
      <c r="DYW121" s="278"/>
      <c r="DYX121" s="278"/>
      <c r="DYY121" s="278"/>
      <c r="DYZ121" s="278"/>
      <c r="DZA121" s="278"/>
      <c r="DZB121" s="278"/>
      <c r="DZC121" s="278"/>
      <c r="DZD121" s="278"/>
      <c r="DZE121" s="278"/>
      <c r="DZF121" s="278"/>
      <c r="DZG121" s="278"/>
      <c r="DZH121" s="278"/>
      <c r="DZI121" s="278"/>
      <c r="DZJ121" s="278"/>
      <c r="DZK121" s="278"/>
      <c r="DZL121" s="278"/>
      <c r="DZM121" s="278"/>
      <c r="DZN121" s="278"/>
      <c r="DZO121" s="278"/>
      <c r="DZP121" s="278"/>
      <c r="DZQ121" s="278"/>
      <c r="DZR121" s="278"/>
      <c r="DZS121" s="278"/>
      <c r="DZT121" s="278"/>
      <c r="DZU121" s="278"/>
      <c r="DZV121" s="278"/>
      <c r="DZW121" s="278"/>
      <c r="DZX121" s="278"/>
      <c r="DZY121" s="278"/>
      <c r="DZZ121" s="278"/>
      <c r="EAA121" s="278"/>
      <c r="EAB121" s="278"/>
      <c r="EAC121" s="278"/>
      <c r="EAD121" s="278"/>
      <c r="EAE121" s="278"/>
      <c r="EAF121" s="278"/>
      <c r="EAG121" s="278"/>
      <c r="EAH121" s="278"/>
      <c r="EAI121" s="278"/>
      <c r="EAJ121" s="278"/>
      <c r="EAK121" s="278"/>
      <c r="EAL121" s="278"/>
      <c r="EAM121" s="278"/>
      <c r="EAN121" s="278"/>
      <c r="EAO121" s="278"/>
      <c r="EAP121" s="278"/>
      <c r="EAQ121" s="278"/>
      <c r="EAR121" s="278"/>
      <c r="EAS121" s="278"/>
      <c r="EAT121" s="278"/>
      <c r="EAU121" s="278"/>
      <c r="EAV121" s="278"/>
      <c r="EAW121" s="278"/>
      <c r="EAX121" s="278"/>
      <c r="EAY121" s="278"/>
      <c r="EAZ121" s="278"/>
      <c r="EBA121" s="278"/>
      <c r="EBB121" s="278"/>
      <c r="EBC121" s="278"/>
      <c r="EBD121" s="278"/>
      <c r="EBE121" s="278"/>
      <c r="EBF121" s="278"/>
      <c r="EBG121" s="278"/>
      <c r="EBH121" s="278"/>
      <c r="EBI121" s="278"/>
      <c r="EBJ121" s="278"/>
      <c r="EBK121" s="278"/>
      <c r="EBL121" s="278"/>
      <c r="EBM121" s="278"/>
      <c r="EBN121" s="278"/>
      <c r="EBO121" s="278"/>
      <c r="EBP121" s="278"/>
      <c r="EBQ121" s="278"/>
      <c r="EBR121" s="278"/>
      <c r="EBS121" s="278"/>
      <c r="EBT121" s="278"/>
      <c r="EBU121" s="278"/>
      <c r="EBV121" s="278"/>
      <c r="EBW121" s="278"/>
      <c r="EBX121" s="278"/>
      <c r="EBY121" s="278"/>
      <c r="EBZ121" s="278"/>
      <c r="ECA121" s="278"/>
      <c r="ECB121" s="278"/>
      <c r="ECC121" s="278"/>
      <c r="ECD121" s="278"/>
      <c r="ECE121" s="278"/>
      <c r="ECF121" s="278"/>
      <c r="ECG121" s="278"/>
      <c r="ECH121" s="278"/>
      <c r="ECI121" s="278"/>
      <c r="ECJ121" s="278"/>
      <c r="ECK121" s="278"/>
      <c r="ECL121" s="278"/>
      <c r="ECM121" s="278"/>
      <c r="ECN121" s="278"/>
      <c r="ECO121" s="278"/>
      <c r="ECP121" s="278"/>
      <c r="ECQ121" s="278"/>
      <c r="ECR121" s="278"/>
      <c r="ECS121" s="278"/>
      <c r="ECT121" s="278"/>
      <c r="ECU121" s="278"/>
      <c r="ECV121" s="278"/>
      <c r="ECW121" s="278"/>
      <c r="ECX121" s="278"/>
      <c r="ECY121" s="278"/>
      <c r="ECZ121" s="278"/>
      <c r="EDA121" s="278"/>
      <c r="EDB121" s="278"/>
      <c r="EDC121" s="278"/>
      <c r="EDD121" s="278"/>
      <c r="EDE121" s="278"/>
      <c r="EDF121" s="278"/>
      <c r="EDG121" s="278"/>
      <c r="EDH121" s="278"/>
      <c r="EDI121" s="278"/>
      <c r="EDJ121" s="278"/>
      <c r="EDK121" s="278"/>
      <c r="EDL121" s="278"/>
      <c r="EDM121" s="278"/>
      <c r="EDN121" s="278"/>
      <c r="EDO121" s="278"/>
      <c r="EDP121" s="278"/>
      <c r="EDQ121" s="278"/>
      <c r="EDR121" s="278"/>
      <c r="EDS121" s="278"/>
      <c r="EDT121" s="278"/>
      <c r="EDU121" s="278"/>
      <c r="EDV121" s="278"/>
      <c r="EDW121" s="278"/>
      <c r="EDX121" s="278"/>
      <c r="EDY121" s="278"/>
      <c r="EDZ121" s="278"/>
      <c r="EEA121" s="278"/>
      <c r="EEB121" s="278"/>
      <c r="EEC121" s="278"/>
      <c r="EED121" s="278"/>
      <c r="EEE121" s="278"/>
      <c r="EEF121" s="278"/>
      <c r="EEG121" s="278"/>
      <c r="EEH121" s="278"/>
      <c r="EEI121" s="278"/>
      <c r="EEJ121" s="278"/>
      <c r="EEK121" s="278"/>
      <c r="EEL121" s="278"/>
      <c r="EEM121" s="278"/>
      <c r="EEN121" s="278"/>
      <c r="EEO121" s="278"/>
      <c r="EEP121" s="278"/>
      <c r="EEQ121" s="278"/>
      <c r="EER121" s="278"/>
      <c r="EES121" s="278"/>
      <c r="EET121" s="278"/>
      <c r="EEU121" s="278"/>
      <c r="EEV121" s="278"/>
      <c r="EEW121" s="278"/>
      <c r="EEX121" s="278"/>
      <c r="EEY121" s="278"/>
      <c r="EEZ121" s="278"/>
      <c r="EFA121" s="278"/>
      <c r="EFB121" s="278"/>
      <c r="EFC121" s="278"/>
      <c r="EFD121" s="278"/>
      <c r="EFE121" s="278"/>
      <c r="EFF121" s="278"/>
      <c r="EFG121" s="278"/>
      <c r="EFH121" s="278"/>
      <c r="EFI121" s="278"/>
      <c r="EFJ121" s="278"/>
      <c r="EFK121" s="278"/>
      <c r="EFL121" s="278"/>
      <c r="EFM121" s="278"/>
      <c r="EFN121" s="278"/>
      <c r="EFO121" s="278"/>
      <c r="EFP121" s="278"/>
      <c r="EFQ121" s="278"/>
      <c r="EFR121" s="278"/>
      <c r="EFS121" s="278"/>
      <c r="EFT121" s="278"/>
      <c r="EFU121" s="278"/>
      <c r="EFV121" s="278"/>
      <c r="EFW121" s="278"/>
      <c r="EFX121" s="278"/>
      <c r="EFY121" s="278"/>
      <c r="EFZ121" s="278"/>
      <c r="EGA121" s="278"/>
      <c r="EGB121" s="278"/>
      <c r="EGC121" s="278"/>
      <c r="EGD121" s="278"/>
      <c r="EGE121" s="278"/>
      <c r="EGF121" s="278"/>
      <c r="EGG121" s="278"/>
      <c r="EGH121" s="278"/>
      <c r="EGI121" s="278"/>
      <c r="EGJ121" s="278"/>
      <c r="EGK121" s="278"/>
      <c r="EGL121" s="278"/>
      <c r="EGM121" s="278"/>
      <c r="EGN121" s="278"/>
      <c r="EGO121" s="278"/>
      <c r="EGP121" s="278"/>
      <c r="EGQ121" s="278"/>
      <c r="EGR121" s="278"/>
      <c r="EGS121" s="278"/>
      <c r="EGT121" s="278"/>
      <c r="EGU121" s="278"/>
      <c r="EGV121" s="278"/>
      <c r="EGW121" s="278"/>
      <c r="EGX121" s="278"/>
      <c r="EGY121" s="278"/>
      <c r="EGZ121" s="278"/>
      <c r="EHA121" s="278"/>
      <c r="EHB121" s="278"/>
      <c r="EHC121" s="278"/>
      <c r="EHD121" s="278"/>
      <c r="EHE121" s="278"/>
      <c r="EHF121" s="278"/>
      <c r="EHG121" s="278"/>
      <c r="EHH121" s="278"/>
      <c r="EHI121" s="278"/>
      <c r="EHJ121" s="278"/>
      <c r="EHK121" s="278"/>
      <c r="EHL121" s="278"/>
      <c r="EHM121" s="278"/>
      <c r="EHN121" s="278"/>
      <c r="EHO121" s="278"/>
      <c r="EHP121" s="278"/>
      <c r="EHQ121" s="278"/>
      <c r="EHR121" s="278"/>
      <c r="EHS121" s="278"/>
      <c r="EHT121" s="278"/>
      <c r="EHU121" s="278"/>
      <c r="EHV121" s="278"/>
      <c r="EHW121" s="278"/>
      <c r="EHX121" s="278"/>
      <c r="EHY121" s="278"/>
      <c r="EHZ121" s="278"/>
      <c r="EIA121" s="278"/>
      <c r="EIB121" s="278"/>
      <c r="EIC121" s="278"/>
      <c r="EID121" s="278"/>
      <c r="EIE121" s="278"/>
      <c r="EIF121" s="278"/>
      <c r="EIG121" s="278"/>
      <c r="EIH121" s="278"/>
      <c r="EII121" s="278"/>
      <c r="EIJ121" s="278"/>
      <c r="EIK121" s="278"/>
      <c r="EIL121" s="278"/>
      <c r="EIM121" s="278"/>
      <c r="EIN121" s="278"/>
      <c r="EIO121" s="278"/>
      <c r="EIP121" s="278"/>
      <c r="EIQ121" s="278"/>
      <c r="EIR121" s="278"/>
      <c r="EIS121" s="278"/>
      <c r="EIT121" s="278"/>
      <c r="EIU121" s="278"/>
      <c r="EIV121" s="278"/>
      <c r="EIW121" s="278"/>
      <c r="EIX121" s="278"/>
      <c r="EIY121" s="278"/>
      <c r="EIZ121" s="278"/>
      <c r="EJA121" s="278"/>
      <c r="EJB121" s="278"/>
      <c r="EJC121" s="278"/>
      <c r="EJD121" s="278"/>
      <c r="EJE121" s="278"/>
      <c r="EJF121" s="278"/>
      <c r="EJG121" s="278"/>
      <c r="EJH121" s="278"/>
      <c r="EJI121" s="278"/>
      <c r="EJJ121" s="278"/>
      <c r="EJK121" s="278"/>
      <c r="EJL121" s="278"/>
      <c r="EJM121" s="278"/>
      <c r="EJN121" s="278"/>
      <c r="EJO121" s="278"/>
      <c r="EJP121" s="278"/>
      <c r="EJQ121" s="278"/>
      <c r="EJR121" s="278"/>
      <c r="EJS121" s="278"/>
      <c r="EJT121" s="278"/>
      <c r="EJU121" s="278"/>
      <c r="EJV121" s="278"/>
      <c r="EJW121" s="278"/>
      <c r="EJX121" s="278"/>
      <c r="EJY121" s="278"/>
      <c r="EJZ121" s="278"/>
      <c r="EKA121" s="278"/>
      <c r="EKB121" s="278"/>
      <c r="EKC121" s="278"/>
      <c r="EKD121" s="278"/>
      <c r="EKE121" s="278"/>
      <c r="EKF121" s="278"/>
      <c r="EKG121" s="278"/>
      <c r="EKH121" s="278"/>
      <c r="EKI121" s="278"/>
      <c r="EKJ121" s="278"/>
      <c r="EKK121" s="278"/>
      <c r="EKL121" s="278"/>
      <c r="EKM121" s="278"/>
      <c r="EKN121" s="278"/>
      <c r="EKO121" s="278"/>
      <c r="EKP121" s="278"/>
      <c r="EKQ121" s="278"/>
      <c r="EKR121" s="278"/>
      <c r="EKS121" s="278"/>
      <c r="EKT121" s="278"/>
      <c r="EKU121" s="278"/>
      <c r="EKV121" s="278"/>
      <c r="EKW121" s="278"/>
      <c r="EKX121" s="278"/>
      <c r="EKY121" s="278"/>
      <c r="EKZ121" s="278"/>
      <c r="ELA121" s="278"/>
      <c r="ELB121" s="278"/>
      <c r="ELC121" s="278"/>
      <c r="ELD121" s="278"/>
      <c r="ELE121" s="278"/>
      <c r="ELF121" s="278"/>
      <c r="ELG121" s="278"/>
      <c r="ELH121" s="278"/>
      <c r="ELI121" s="278"/>
      <c r="ELJ121" s="278"/>
      <c r="ELK121" s="278"/>
      <c r="ELL121" s="278"/>
      <c r="ELM121" s="278"/>
      <c r="ELN121" s="278"/>
      <c r="ELO121" s="278"/>
      <c r="ELP121" s="278"/>
      <c r="ELQ121" s="278"/>
      <c r="ELR121" s="278"/>
      <c r="ELS121" s="278"/>
      <c r="ELT121" s="278"/>
      <c r="ELU121" s="278"/>
      <c r="ELV121" s="278"/>
      <c r="ELW121" s="278"/>
      <c r="ELX121" s="278"/>
      <c r="ELY121" s="278"/>
      <c r="ELZ121" s="278"/>
      <c r="EMA121" s="278"/>
      <c r="EMB121" s="278"/>
      <c r="EMC121" s="278"/>
      <c r="EMD121" s="278"/>
      <c r="EME121" s="278"/>
      <c r="EMF121" s="278"/>
      <c r="EMG121" s="278"/>
      <c r="EMH121" s="278"/>
      <c r="EMI121" s="278"/>
      <c r="EMJ121" s="278"/>
      <c r="EMK121" s="278"/>
      <c r="EML121" s="278"/>
      <c r="EMM121" s="278"/>
      <c r="EMN121" s="278"/>
      <c r="EMO121" s="278"/>
      <c r="EMP121" s="278"/>
      <c r="EMQ121" s="278"/>
      <c r="EMR121" s="278"/>
      <c r="EMS121" s="278"/>
      <c r="EMT121" s="278"/>
      <c r="EMU121" s="278"/>
      <c r="EMV121" s="278"/>
      <c r="EMW121" s="278"/>
      <c r="EMX121" s="278"/>
      <c r="EMY121" s="278"/>
      <c r="EMZ121" s="278"/>
      <c r="ENA121" s="278"/>
      <c r="ENB121" s="278"/>
      <c r="ENC121" s="278"/>
      <c r="END121" s="278"/>
      <c r="ENE121" s="278"/>
      <c r="ENF121" s="278"/>
      <c r="ENG121" s="278"/>
      <c r="ENH121" s="278"/>
      <c r="ENI121" s="278"/>
      <c r="ENJ121" s="278"/>
      <c r="ENK121" s="278"/>
      <c r="ENL121" s="278"/>
      <c r="ENM121" s="278"/>
      <c r="ENN121" s="278"/>
      <c r="ENO121" s="278"/>
      <c r="ENP121" s="278"/>
      <c r="ENQ121" s="278"/>
      <c r="ENR121" s="278"/>
      <c r="ENS121" s="278"/>
      <c r="ENT121" s="278"/>
      <c r="ENU121" s="278"/>
      <c r="ENV121" s="278"/>
      <c r="ENW121" s="278"/>
      <c r="ENX121" s="278"/>
      <c r="ENY121" s="278"/>
      <c r="ENZ121" s="278"/>
      <c r="EOA121" s="278"/>
      <c r="EOB121" s="278"/>
      <c r="EOC121" s="278"/>
      <c r="EOD121" s="278"/>
      <c r="EOE121" s="278"/>
      <c r="EOF121" s="278"/>
      <c r="EOG121" s="278"/>
      <c r="EOH121" s="278"/>
      <c r="EOI121" s="278"/>
      <c r="EOJ121" s="278"/>
      <c r="EOK121" s="278"/>
      <c r="EOL121" s="278"/>
      <c r="EOM121" s="278"/>
      <c r="EON121" s="278"/>
      <c r="EOO121" s="278"/>
      <c r="EOP121" s="278"/>
      <c r="EOQ121" s="278"/>
      <c r="EOR121" s="278"/>
      <c r="EOS121" s="278"/>
      <c r="EOT121" s="278"/>
      <c r="EOU121" s="278"/>
      <c r="EOV121" s="278"/>
      <c r="EOW121" s="278"/>
      <c r="EOX121" s="278"/>
      <c r="EOY121" s="278"/>
      <c r="EOZ121" s="278"/>
      <c r="EPA121" s="278"/>
      <c r="EPB121" s="278"/>
      <c r="EPC121" s="278"/>
      <c r="EPD121" s="278"/>
      <c r="EPE121" s="278"/>
      <c r="EPF121" s="278"/>
      <c r="EPG121" s="278"/>
      <c r="EPH121" s="278"/>
      <c r="EPI121" s="278"/>
      <c r="EPJ121" s="278"/>
      <c r="EPK121" s="278"/>
      <c r="EPL121" s="278"/>
      <c r="EPM121" s="278"/>
      <c r="EPN121" s="278"/>
      <c r="EPO121" s="278"/>
      <c r="EPP121" s="278"/>
      <c r="EPQ121" s="278"/>
      <c r="EPR121" s="278"/>
      <c r="EPS121" s="278"/>
      <c r="EPT121" s="278"/>
      <c r="EPU121" s="278"/>
      <c r="EPV121" s="278"/>
      <c r="EPW121" s="278"/>
      <c r="EPX121" s="278"/>
      <c r="EPY121" s="278"/>
      <c r="EPZ121" s="278"/>
      <c r="EQA121" s="278"/>
      <c r="EQB121" s="278"/>
      <c r="EQC121" s="278"/>
      <c r="EQD121" s="278"/>
      <c r="EQE121" s="278"/>
      <c r="EQF121" s="278"/>
      <c r="EQG121" s="278"/>
      <c r="EQH121" s="278"/>
      <c r="EQI121" s="278"/>
      <c r="EQJ121" s="278"/>
      <c r="EQK121" s="278"/>
      <c r="EQL121" s="278"/>
      <c r="EQM121" s="278"/>
      <c r="EQN121" s="278"/>
      <c r="EQO121" s="278"/>
      <c r="EQP121" s="278"/>
      <c r="EQQ121" s="278"/>
      <c r="EQR121" s="278"/>
      <c r="EQS121" s="278"/>
      <c r="EQT121" s="278"/>
      <c r="EQU121" s="278"/>
      <c r="EQV121" s="278"/>
      <c r="EQW121" s="278"/>
      <c r="EQX121" s="278"/>
      <c r="EQY121" s="278"/>
      <c r="EQZ121" s="278"/>
      <c r="ERA121" s="278"/>
      <c r="ERB121" s="278"/>
      <c r="ERC121" s="278"/>
      <c r="ERD121" s="278"/>
      <c r="ERE121" s="278"/>
      <c r="ERF121" s="278"/>
      <c r="ERG121" s="278"/>
      <c r="ERH121" s="278"/>
      <c r="ERI121" s="278"/>
      <c r="ERJ121" s="278"/>
      <c r="ERK121" s="278"/>
      <c r="ERL121" s="278"/>
      <c r="ERM121" s="278"/>
      <c r="ERN121" s="278"/>
      <c r="ERO121" s="278"/>
      <c r="ERP121" s="278"/>
      <c r="ERQ121" s="278"/>
      <c r="ERR121" s="278"/>
      <c r="ERS121" s="278"/>
      <c r="ERT121" s="278"/>
      <c r="ERU121" s="278"/>
      <c r="ERV121" s="278"/>
      <c r="ERW121" s="278"/>
      <c r="ERX121" s="278"/>
      <c r="ERY121" s="278"/>
      <c r="ERZ121" s="278"/>
      <c r="ESA121" s="278"/>
      <c r="ESB121" s="278"/>
      <c r="ESC121" s="278"/>
      <c r="ESD121" s="278"/>
      <c r="ESE121" s="278"/>
      <c r="ESF121" s="278"/>
      <c r="ESG121" s="278"/>
      <c r="ESH121" s="278"/>
      <c r="ESI121" s="278"/>
      <c r="ESJ121" s="278"/>
      <c r="ESK121" s="278"/>
      <c r="ESL121" s="278"/>
      <c r="ESM121" s="278"/>
      <c r="ESN121" s="278"/>
      <c r="ESO121" s="278"/>
      <c r="ESP121" s="278"/>
      <c r="ESQ121" s="278"/>
      <c r="ESR121" s="278"/>
      <c r="ESS121" s="278"/>
      <c r="EST121" s="278"/>
      <c r="ESU121" s="278"/>
      <c r="ESV121" s="278"/>
      <c r="ESW121" s="278"/>
      <c r="ESX121" s="278"/>
      <c r="ESY121" s="278"/>
      <c r="ESZ121" s="278"/>
      <c r="ETA121" s="278"/>
      <c r="ETB121" s="278"/>
      <c r="ETC121" s="278"/>
      <c r="ETD121" s="278"/>
      <c r="ETE121" s="278"/>
      <c r="ETF121" s="278"/>
      <c r="ETG121" s="278"/>
      <c r="ETH121" s="278"/>
      <c r="ETI121" s="278"/>
      <c r="ETJ121" s="278"/>
      <c r="ETK121" s="278"/>
      <c r="ETL121" s="278"/>
      <c r="ETM121" s="278"/>
      <c r="ETN121" s="278"/>
      <c r="ETO121" s="278"/>
      <c r="ETP121" s="278"/>
      <c r="ETQ121" s="278"/>
      <c r="ETR121" s="278"/>
      <c r="ETS121" s="278"/>
      <c r="ETT121" s="278"/>
      <c r="ETU121" s="278"/>
      <c r="ETV121" s="278"/>
      <c r="ETW121" s="278"/>
      <c r="ETX121" s="278"/>
      <c r="ETY121" s="278"/>
      <c r="ETZ121" s="278"/>
      <c r="EUA121" s="278"/>
      <c r="EUB121" s="278"/>
      <c r="EUC121" s="278"/>
      <c r="EUD121" s="278"/>
      <c r="EUE121" s="278"/>
      <c r="EUF121" s="278"/>
      <c r="EUG121" s="278"/>
      <c r="EUH121" s="278"/>
      <c r="EUI121" s="278"/>
      <c r="EUJ121" s="278"/>
      <c r="EUK121" s="278"/>
      <c r="EUL121" s="278"/>
      <c r="EUM121" s="278"/>
      <c r="EUN121" s="278"/>
      <c r="EUO121" s="278"/>
      <c r="EUP121" s="278"/>
      <c r="EUQ121" s="278"/>
      <c r="EUR121" s="278"/>
      <c r="EUS121" s="278"/>
      <c r="EUT121" s="278"/>
      <c r="EUU121" s="278"/>
      <c r="EUV121" s="278"/>
      <c r="EUW121" s="278"/>
      <c r="EUX121" s="278"/>
      <c r="EUY121" s="278"/>
      <c r="EUZ121" s="278"/>
      <c r="EVA121" s="278"/>
      <c r="EVB121" s="278"/>
      <c r="EVC121" s="278"/>
      <c r="EVD121" s="278"/>
      <c r="EVE121" s="278"/>
      <c r="EVF121" s="278"/>
      <c r="EVG121" s="278"/>
      <c r="EVH121" s="278"/>
      <c r="EVI121" s="278"/>
      <c r="EVJ121" s="278"/>
      <c r="EVK121" s="278"/>
      <c r="EVL121" s="278"/>
      <c r="EVM121" s="278"/>
      <c r="EVN121" s="278"/>
      <c r="EVO121" s="278"/>
      <c r="EVP121" s="278"/>
      <c r="EVQ121" s="278"/>
      <c r="EVR121" s="278"/>
      <c r="EVS121" s="278"/>
      <c r="EVT121" s="278"/>
      <c r="EVU121" s="278"/>
      <c r="EVV121" s="278"/>
      <c r="EVW121" s="278"/>
      <c r="EVX121" s="278"/>
      <c r="EVY121" s="278"/>
      <c r="EVZ121" s="278"/>
      <c r="EWA121" s="278"/>
      <c r="EWB121" s="278"/>
      <c r="EWC121" s="278"/>
      <c r="EWD121" s="278"/>
      <c r="EWE121" s="278"/>
      <c r="EWF121" s="278"/>
      <c r="EWG121" s="278"/>
      <c r="EWH121" s="278"/>
      <c r="EWI121" s="278"/>
      <c r="EWJ121" s="278"/>
      <c r="EWK121" s="278"/>
      <c r="EWL121" s="278"/>
      <c r="EWM121" s="278"/>
      <c r="EWN121" s="278"/>
      <c r="EWO121" s="278"/>
      <c r="EWP121" s="278"/>
      <c r="EWQ121" s="278"/>
      <c r="EWR121" s="278"/>
      <c r="EWS121" s="278"/>
      <c r="EWT121" s="278"/>
      <c r="EWU121" s="278"/>
      <c r="EWV121" s="278"/>
      <c r="EWW121" s="278"/>
      <c r="EWX121" s="278"/>
      <c r="EWY121" s="278"/>
      <c r="EWZ121" s="278"/>
      <c r="EXA121" s="278"/>
      <c r="EXB121" s="278"/>
      <c r="EXC121" s="278"/>
      <c r="EXD121" s="278"/>
      <c r="EXE121" s="278"/>
      <c r="EXF121" s="278"/>
      <c r="EXG121" s="278"/>
      <c r="EXH121" s="278"/>
      <c r="EXI121" s="278"/>
      <c r="EXJ121" s="278"/>
      <c r="EXK121" s="278"/>
      <c r="EXL121" s="278"/>
      <c r="EXM121" s="278"/>
      <c r="EXN121" s="278"/>
      <c r="EXO121" s="278"/>
      <c r="EXP121" s="278"/>
      <c r="EXQ121" s="278"/>
      <c r="EXR121" s="278"/>
      <c r="EXS121" s="278"/>
      <c r="EXT121" s="278"/>
      <c r="EXU121" s="278"/>
      <c r="EXV121" s="278"/>
      <c r="EXW121" s="278"/>
      <c r="EXX121" s="278"/>
      <c r="EXY121" s="278"/>
      <c r="EXZ121" s="278"/>
      <c r="EYA121" s="278"/>
      <c r="EYB121" s="278"/>
      <c r="EYC121" s="278"/>
      <c r="EYD121" s="278"/>
      <c r="EYE121" s="278"/>
      <c r="EYF121" s="278"/>
      <c r="EYG121" s="278"/>
      <c r="EYH121" s="278"/>
      <c r="EYI121" s="278"/>
      <c r="EYJ121" s="278"/>
      <c r="EYK121" s="278"/>
      <c r="EYL121" s="278"/>
      <c r="EYM121" s="278"/>
      <c r="EYN121" s="278"/>
      <c r="EYO121" s="278"/>
      <c r="EYP121" s="278"/>
      <c r="EYQ121" s="278"/>
      <c r="EYR121" s="278"/>
      <c r="EYS121" s="278"/>
      <c r="EYT121" s="278"/>
      <c r="EYU121" s="278"/>
      <c r="EYV121" s="278"/>
      <c r="EYW121" s="278"/>
      <c r="EYX121" s="278"/>
      <c r="EYY121" s="278"/>
      <c r="EYZ121" s="278"/>
      <c r="EZA121" s="278"/>
      <c r="EZB121" s="278"/>
      <c r="EZC121" s="278"/>
      <c r="EZD121" s="278"/>
      <c r="EZE121" s="278"/>
      <c r="EZF121" s="278"/>
      <c r="EZG121" s="278"/>
      <c r="EZH121" s="278"/>
      <c r="EZI121" s="278"/>
      <c r="EZJ121" s="278"/>
      <c r="EZK121" s="278"/>
      <c r="EZL121" s="278"/>
      <c r="EZM121" s="278"/>
      <c r="EZN121" s="278"/>
      <c r="EZO121" s="278"/>
      <c r="EZP121" s="278"/>
      <c r="EZQ121" s="278"/>
      <c r="EZR121" s="278"/>
      <c r="EZS121" s="278"/>
      <c r="EZT121" s="278"/>
      <c r="EZU121" s="278"/>
      <c r="EZV121" s="278"/>
      <c r="EZW121" s="278"/>
      <c r="EZX121" s="278"/>
      <c r="EZY121" s="278"/>
      <c r="EZZ121" s="278"/>
      <c r="FAA121" s="278"/>
      <c r="FAB121" s="278"/>
      <c r="FAC121" s="278"/>
      <c r="FAD121" s="278"/>
      <c r="FAE121" s="278"/>
      <c r="FAF121" s="278"/>
      <c r="FAG121" s="278"/>
      <c r="FAH121" s="278"/>
      <c r="FAI121" s="278"/>
      <c r="FAJ121" s="278"/>
      <c r="FAK121" s="278"/>
      <c r="FAL121" s="278"/>
      <c r="FAM121" s="278"/>
      <c r="FAN121" s="278"/>
      <c r="FAO121" s="278"/>
      <c r="FAP121" s="278"/>
      <c r="FAQ121" s="278"/>
      <c r="FAR121" s="278"/>
      <c r="FAS121" s="278"/>
      <c r="FAT121" s="278"/>
      <c r="FAU121" s="278"/>
      <c r="FAV121" s="278"/>
      <c r="FAW121" s="278"/>
      <c r="FAX121" s="278"/>
      <c r="FAY121" s="278"/>
      <c r="FAZ121" s="278"/>
      <c r="FBA121" s="278"/>
      <c r="FBB121" s="278"/>
      <c r="FBC121" s="278"/>
      <c r="FBD121" s="278"/>
      <c r="FBE121" s="278"/>
      <c r="FBF121" s="278"/>
      <c r="FBG121" s="278"/>
      <c r="FBH121" s="278"/>
      <c r="FBI121" s="278"/>
      <c r="FBJ121" s="278"/>
      <c r="FBK121" s="278"/>
      <c r="FBL121" s="278"/>
      <c r="FBM121" s="278"/>
      <c r="FBN121" s="278"/>
      <c r="FBO121" s="278"/>
      <c r="FBP121" s="278"/>
      <c r="FBQ121" s="278"/>
      <c r="FBR121" s="278"/>
      <c r="FBS121" s="278"/>
      <c r="FBT121" s="278"/>
      <c r="FBU121" s="278"/>
      <c r="FBV121" s="278"/>
      <c r="FBW121" s="278"/>
      <c r="FBX121" s="278"/>
      <c r="FBY121" s="278"/>
      <c r="FBZ121" s="278"/>
      <c r="FCA121" s="278"/>
      <c r="FCB121" s="278"/>
      <c r="FCC121" s="278"/>
      <c r="FCD121" s="278"/>
      <c r="FCE121" s="278"/>
      <c r="FCF121" s="278"/>
      <c r="FCG121" s="278"/>
      <c r="FCH121" s="278"/>
      <c r="FCI121" s="278"/>
      <c r="FCJ121" s="278"/>
      <c r="FCK121" s="278"/>
      <c r="FCL121" s="278"/>
      <c r="FCM121" s="278"/>
      <c r="FCN121" s="278"/>
      <c r="FCO121" s="278"/>
      <c r="FCP121" s="278"/>
      <c r="FCQ121" s="278"/>
      <c r="FCR121" s="278"/>
      <c r="FCS121" s="278"/>
      <c r="FCT121" s="278"/>
      <c r="FCU121" s="278"/>
      <c r="FCV121" s="278"/>
      <c r="FCW121" s="278"/>
      <c r="FCX121" s="278"/>
      <c r="FCY121" s="278"/>
      <c r="FCZ121" s="278"/>
      <c r="FDA121" s="278"/>
      <c r="FDB121" s="278"/>
      <c r="FDC121" s="278"/>
      <c r="FDD121" s="278"/>
      <c r="FDE121" s="278"/>
      <c r="FDF121" s="278"/>
      <c r="FDG121" s="278"/>
      <c r="FDH121" s="278"/>
      <c r="FDI121" s="278"/>
      <c r="FDJ121" s="278"/>
      <c r="FDK121" s="278"/>
      <c r="FDL121" s="278"/>
      <c r="FDM121" s="278"/>
      <c r="FDN121" s="278"/>
      <c r="FDO121" s="278"/>
      <c r="FDP121" s="278"/>
      <c r="FDQ121" s="278"/>
      <c r="FDR121" s="278"/>
      <c r="FDS121" s="278"/>
      <c r="FDT121" s="278"/>
      <c r="FDU121" s="278"/>
      <c r="FDV121" s="278"/>
      <c r="FDW121" s="278"/>
      <c r="FDX121" s="278"/>
      <c r="FDY121" s="278"/>
      <c r="FDZ121" s="278"/>
      <c r="FEA121" s="278"/>
      <c r="FEB121" s="278"/>
      <c r="FEC121" s="278"/>
      <c r="FED121" s="278"/>
      <c r="FEE121" s="278"/>
      <c r="FEF121" s="278"/>
      <c r="FEG121" s="278"/>
      <c r="FEH121" s="278"/>
      <c r="FEI121" s="278"/>
      <c r="FEJ121" s="278"/>
      <c r="FEK121" s="278"/>
      <c r="FEL121" s="278"/>
      <c r="FEM121" s="278"/>
      <c r="FEN121" s="278"/>
      <c r="FEO121" s="278"/>
      <c r="FEP121" s="278"/>
      <c r="FEQ121" s="278"/>
      <c r="FER121" s="278"/>
      <c r="FES121" s="278"/>
      <c r="FET121" s="278"/>
      <c r="FEU121" s="278"/>
      <c r="FEV121" s="278"/>
      <c r="FEW121" s="278"/>
      <c r="FEX121" s="278"/>
      <c r="FEY121" s="278"/>
      <c r="FEZ121" s="278"/>
      <c r="FFA121" s="278"/>
      <c r="FFB121" s="278"/>
      <c r="FFC121" s="278"/>
      <c r="FFD121" s="278"/>
      <c r="FFE121" s="278"/>
      <c r="FFF121" s="278"/>
      <c r="FFG121" s="278"/>
      <c r="FFH121" s="278"/>
      <c r="FFI121" s="278"/>
      <c r="FFJ121" s="278"/>
      <c r="FFK121" s="278"/>
      <c r="FFL121" s="278"/>
      <c r="FFM121" s="278"/>
      <c r="FFN121" s="278"/>
      <c r="FFO121" s="278"/>
      <c r="FFP121" s="278"/>
      <c r="FFQ121" s="278"/>
      <c r="FFR121" s="278"/>
      <c r="FFS121" s="278"/>
      <c r="FFT121" s="278"/>
      <c r="FFU121" s="278"/>
      <c r="FFV121" s="278"/>
      <c r="FFW121" s="278"/>
      <c r="FFX121" s="278"/>
      <c r="FFY121" s="278"/>
      <c r="FFZ121" s="278"/>
      <c r="FGA121" s="278"/>
      <c r="FGB121" s="278"/>
      <c r="FGC121" s="278"/>
      <c r="FGD121" s="278"/>
      <c r="FGE121" s="278"/>
      <c r="FGF121" s="278"/>
      <c r="FGG121" s="278"/>
      <c r="FGH121" s="278"/>
      <c r="FGI121" s="278"/>
      <c r="FGJ121" s="278"/>
      <c r="FGK121" s="278"/>
      <c r="FGL121" s="278"/>
      <c r="FGM121" s="278"/>
      <c r="FGN121" s="278"/>
      <c r="FGO121" s="278"/>
      <c r="FGP121" s="278"/>
      <c r="FGQ121" s="278"/>
      <c r="FGR121" s="278"/>
      <c r="FGS121" s="278"/>
      <c r="FGT121" s="278"/>
      <c r="FGU121" s="278"/>
      <c r="FGV121" s="278"/>
      <c r="FGW121" s="278"/>
      <c r="FGX121" s="278"/>
      <c r="FGY121" s="278"/>
      <c r="FGZ121" s="278"/>
      <c r="FHA121" s="278"/>
      <c r="FHB121" s="278"/>
      <c r="FHC121" s="278"/>
      <c r="FHD121" s="278"/>
      <c r="FHE121" s="278"/>
      <c r="FHF121" s="278"/>
      <c r="FHG121" s="278"/>
      <c r="FHH121" s="278"/>
      <c r="FHI121" s="278"/>
      <c r="FHJ121" s="278"/>
      <c r="FHK121" s="278"/>
      <c r="FHL121" s="278"/>
      <c r="FHM121" s="278"/>
      <c r="FHN121" s="278"/>
      <c r="FHO121" s="278"/>
      <c r="FHP121" s="278"/>
      <c r="FHQ121" s="278"/>
      <c r="FHR121" s="278"/>
      <c r="FHS121" s="278"/>
      <c r="FHT121" s="278"/>
      <c r="FHU121" s="278"/>
      <c r="FHV121" s="278"/>
      <c r="FHW121" s="278"/>
      <c r="FHX121" s="278"/>
      <c r="FHY121" s="278"/>
      <c r="FHZ121" s="278"/>
      <c r="FIA121" s="278"/>
      <c r="FIB121" s="278"/>
      <c r="FIC121" s="278"/>
      <c r="FID121" s="278"/>
      <c r="FIE121" s="278"/>
      <c r="FIF121" s="278"/>
      <c r="FIG121" s="278"/>
      <c r="FIH121" s="278"/>
      <c r="FII121" s="278"/>
      <c r="FIJ121" s="278"/>
      <c r="FIK121" s="278"/>
      <c r="FIL121" s="278"/>
      <c r="FIM121" s="278"/>
      <c r="FIN121" s="278"/>
      <c r="FIO121" s="278"/>
      <c r="FIP121" s="278"/>
      <c r="FIQ121" s="278"/>
      <c r="FIR121" s="278"/>
      <c r="FIS121" s="278"/>
      <c r="FIT121" s="278"/>
      <c r="FIU121" s="278"/>
      <c r="FIV121" s="278"/>
      <c r="FIW121" s="278"/>
      <c r="FIX121" s="278"/>
      <c r="FIY121" s="278"/>
      <c r="FIZ121" s="278"/>
      <c r="FJA121" s="278"/>
      <c r="FJB121" s="278"/>
      <c r="FJC121" s="278"/>
      <c r="FJD121" s="278"/>
      <c r="FJE121" s="278"/>
      <c r="FJF121" s="278"/>
      <c r="FJG121" s="278"/>
      <c r="FJH121" s="278"/>
      <c r="FJI121" s="278"/>
      <c r="FJJ121" s="278"/>
      <c r="FJK121" s="278"/>
      <c r="FJL121" s="278"/>
      <c r="FJM121" s="278"/>
      <c r="FJN121" s="278"/>
      <c r="FJO121" s="278"/>
      <c r="FJP121" s="278"/>
      <c r="FJQ121" s="278"/>
      <c r="FJR121" s="278"/>
      <c r="FJS121" s="278"/>
      <c r="FJT121" s="278"/>
      <c r="FJU121" s="278"/>
      <c r="FJV121" s="278"/>
      <c r="FJW121" s="278"/>
      <c r="FJX121" s="278"/>
      <c r="FJY121" s="278"/>
      <c r="FJZ121" s="278"/>
      <c r="FKA121" s="278"/>
      <c r="FKB121" s="278"/>
      <c r="FKC121" s="278"/>
      <c r="FKD121" s="278"/>
      <c r="FKE121" s="278"/>
      <c r="FKF121" s="278"/>
      <c r="FKG121" s="278"/>
      <c r="FKH121" s="278"/>
      <c r="FKI121" s="278"/>
      <c r="FKJ121" s="278"/>
      <c r="FKK121" s="278"/>
      <c r="FKL121" s="278"/>
      <c r="FKM121" s="278"/>
      <c r="FKN121" s="278"/>
      <c r="FKO121" s="278"/>
      <c r="FKP121" s="278"/>
      <c r="FKQ121" s="278"/>
      <c r="FKR121" s="278"/>
      <c r="FKS121" s="278"/>
      <c r="FKT121" s="278"/>
      <c r="FKU121" s="278"/>
      <c r="FKV121" s="278"/>
      <c r="FKW121" s="278"/>
      <c r="FKX121" s="278"/>
      <c r="FKY121" s="278"/>
      <c r="FKZ121" s="278"/>
      <c r="FLA121" s="278"/>
      <c r="FLB121" s="278"/>
      <c r="FLC121" s="278"/>
      <c r="FLD121" s="278"/>
      <c r="FLE121" s="278"/>
      <c r="FLF121" s="278"/>
      <c r="FLG121" s="278"/>
      <c r="FLH121" s="278"/>
      <c r="FLI121" s="278"/>
      <c r="FLJ121" s="278"/>
      <c r="FLK121" s="278"/>
      <c r="FLL121" s="278"/>
      <c r="FLM121" s="278"/>
      <c r="FLN121" s="278"/>
      <c r="FLO121" s="278"/>
      <c r="FLP121" s="278"/>
      <c r="FLQ121" s="278"/>
      <c r="FLR121" s="278"/>
      <c r="FLS121" s="278"/>
      <c r="FLT121" s="278"/>
      <c r="FLU121" s="278"/>
      <c r="FLV121" s="278"/>
      <c r="FLW121" s="278"/>
      <c r="FLX121" s="278"/>
      <c r="FLY121" s="278"/>
      <c r="FLZ121" s="278"/>
      <c r="FMA121" s="278"/>
      <c r="FMB121" s="278"/>
      <c r="FMC121" s="278"/>
      <c r="FMD121" s="278"/>
      <c r="FME121" s="278"/>
      <c r="FMF121" s="278"/>
      <c r="FMG121" s="278"/>
      <c r="FMH121" s="278"/>
      <c r="FMI121" s="278"/>
      <c r="FMJ121" s="278"/>
      <c r="FMK121" s="278"/>
      <c r="FML121" s="278"/>
      <c r="FMM121" s="278"/>
      <c r="FMN121" s="278"/>
      <c r="FMO121" s="278"/>
      <c r="FMP121" s="278"/>
      <c r="FMQ121" s="278"/>
      <c r="FMR121" s="278"/>
      <c r="FMS121" s="278"/>
      <c r="FMT121" s="278"/>
      <c r="FMU121" s="278"/>
      <c r="FMV121" s="278"/>
      <c r="FMW121" s="278"/>
      <c r="FMX121" s="278"/>
      <c r="FMY121" s="278"/>
      <c r="FMZ121" s="278"/>
      <c r="FNA121" s="278"/>
      <c r="FNB121" s="278"/>
      <c r="FNC121" s="278"/>
      <c r="FND121" s="278"/>
      <c r="FNE121" s="278"/>
      <c r="FNF121" s="278"/>
      <c r="FNG121" s="278"/>
      <c r="FNH121" s="278"/>
      <c r="FNI121" s="278"/>
      <c r="FNJ121" s="278"/>
      <c r="FNK121" s="278"/>
      <c r="FNL121" s="278"/>
      <c r="FNM121" s="278"/>
      <c r="FNN121" s="278"/>
      <c r="FNO121" s="278"/>
      <c r="FNP121" s="278"/>
      <c r="FNQ121" s="278"/>
      <c r="FNR121" s="278"/>
      <c r="FNS121" s="278"/>
      <c r="FNT121" s="278"/>
      <c r="FNU121" s="278"/>
      <c r="FNV121" s="278"/>
      <c r="FNW121" s="278"/>
      <c r="FNX121" s="278"/>
      <c r="FNY121" s="278"/>
      <c r="FNZ121" s="278"/>
      <c r="FOA121" s="278"/>
      <c r="FOB121" s="278"/>
      <c r="FOC121" s="278"/>
      <c r="FOD121" s="278"/>
      <c r="FOE121" s="278"/>
      <c r="FOF121" s="278"/>
      <c r="FOG121" s="278"/>
      <c r="FOH121" s="278"/>
      <c r="FOI121" s="278"/>
      <c r="FOJ121" s="278"/>
      <c r="FOK121" s="278"/>
      <c r="FOL121" s="278"/>
      <c r="FOM121" s="278"/>
      <c r="FON121" s="278"/>
      <c r="FOO121" s="278"/>
      <c r="FOP121" s="278"/>
      <c r="FOQ121" s="278"/>
      <c r="FOR121" s="278"/>
      <c r="FOS121" s="278"/>
      <c r="FOT121" s="278"/>
      <c r="FOU121" s="278"/>
      <c r="FOV121" s="278"/>
      <c r="FOW121" s="278"/>
      <c r="FOX121" s="278"/>
      <c r="FOY121" s="278"/>
      <c r="FOZ121" s="278"/>
      <c r="FPA121" s="278"/>
      <c r="FPB121" s="278"/>
      <c r="FPC121" s="278"/>
      <c r="FPD121" s="278"/>
      <c r="FPE121" s="278"/>
      <c r="FPF121" s="278"/>
      <c r="FPG121" s="278"/>
      <c r="FPH121" s="278"/>
      <c r="FPI121" s="278"/>
      <c r="FPJ121" s="278"/>
      <c r="FPK121" s="278"/>
      <c r="FPL121" s="278"/>
      <c r="FPM121" s="278"/>
      <c r="FPN121" s="278"/>
      <c r="FPO121" s="278"/>
      <c r="FPP121" s="278"/>
      <c r="FPQ121" s="278"/>
      <c r="FPR121" s="278"/>
      <c r="FPS121" s="278"/>
      <c r="FPT121" s="278"/>
      <c r="FPU121" s="278"/>
      <c r="FPV121" s="278"/>
      <c r="FPW121" s="278"/>
      <c r="FPX121" s="278"/>
      <c r="FPY121" s="278"/>
      <c r="FPZ121" s="278"/>
      <c r="FQA121" s="278"/>
      <c r="FQB121" s="278"/>
      <c r="FQC121" s="278"/>
      <c r="FQD121" s="278"/>
      <c r="FQE121" s="278"/>
      <c r="FQF121" s="278"/>
      <c r="FQG121" s="278"/>
      <c r="FQH121" s="278"/>
      <c r="FQI121" s="278"/>
      <c r="FQJ121" s="278"/>
      <c r="FQK121" s="278"/>
      <c r="FQL121" s="278"/>
      <c r="FQM121" s="278"/>
      <c r="FQN121" s="278"/>
      <c r="FQO121" s="278"/>
      <c r="FQP121" s="278"/>
      <c r="FQQ121" s="278"/>
      <c r="FQR121" s="278"/>
      <c r="FQS121" s="278"/>
      <c r="FQT121" s="278"/>
      <c r="FQU121" s="278"/>
      <c r="FQV121" s="278"/>
      <c r="FQW121" s="278"/>
      <c r="FQX121" s="278"/>
      <c r="FQY121" s="278"/>
      <c r="FQZ121" s="278"/>
      <c r="FRA121" s="278"/>
      <c r="FRB121" s="278"/>
      <c r="FRC121" s="278"/>
      <c r="FRD121" s="278"/>
      <c r="FRE121" s="278"/>
      <c r="FRF121" s="278"/>
      <c r="FRG121" s="278"/>
      <c r="FRH121" s="278"/>
      <c r="FRI121" s="278"/>
      <c r="FRJ121" s="278"/>
      <c r="FRK121" s="278"/>
      <c r="FRL121" s="278"/>
      <c r="FRM121" s="278"/>
      <c r="FRN121" s="278"/>
      <c r="FRO121" s="278"/>
      <c r="FRP121" s="278"/>
      <c r="FRQ121" s="278"/>
      <c r="FRR121" s="278"/>
      <c r="FRS121" s="278"/>
      <c r="FRT121" s="278"/>
      <c r="FRU121" s="278"/>
      <c r="FRV121" s="278"/>
      <c r="FRW121" s="278"/>
      <c r="FRX121" s="278"/>
      <c r="FRY121" s="278"/>
      <c r="FRZ121" s="278"/>
      <c r="FSA121" s="278"/>
      <c r="FSB121" s="278"/>
      <c r="FSC121" s="278"/>
      <c r="FSD121" s="278"/>
      <c r="FSE121" s="278"/>
      <c r="FSF121" s="278"/>
      <c r="FSG121" s="278"/>
      <c r="FSH121" s="278"/>
      <c r="FSI121" s="278"/>
      <c r="FSJ121" s="278"/>
      <c r="FSK121" s="278"/>
      <c r="FSL121" s="278"/>
      <c r="FSM121" s="278"/>
      <c r="FSN121" s="278"/>
      <c r="FSO121" s="278"/>
      <c r="FSP121" s="278"/>
      <c r="FSQ121" s="278"/>
      <c r="FSR121" s="278"/>
      <c r="FSS121" s="278"/>
      <c r="FST121" s="278"/>
      <c r="FSU121" s="278"/>
      <c r="FSV121" s="278"/>
      <c r="FSW121" s="278"/>
      <c r="FSX121" s="278"/>
      <c r="FSY121" s="278"/>
      <c r="FSZ121" s="278"/>
      <c r="FTA121" s="278"/>
      <c r="FTB121" s="278"/>
      <c r="FTC121" s="278"/>
      <c r="FTD121" s="278"/>
      <c r="FTE121" s="278"/>
      <c r="FTF121" s="278"/>
      <c r="FTG121" s="278"/>
      <c r="FTH121" s="278"/>
      <c r="FTI121" s="278"/>
      <c r="FTJ121" s="278"/>
      <c r="FTK121" s="278"/>
      <c r="FTL121" s="278"/>
      <c r="FTM121" s="278"/>
      <c r="FTN121" s="278"/>
      <c r="FTO121" s="278"/>
      <c r="FTP121" s="278"/>
      <c r="FTQ121" s="278"/>
      <c r="FTR121" s="278"/>
      <c r="FTS121" s="278"/>
      <c r="FTT121" s="278"/>
      <c r="FTU121" s="278"/>
      <c r="FTV121" s="278"/>
      <c r="FTW121" s="278"/>
      <c r="FTX121" s="278"/>
      <c r="FTY121" s="278"/>
      <c r="FTZ121" s="278"/>
      <c r="FUA121" s="278"/>
      <c r="FUB121" s="278"/>
      <c r="FUC121" s="278"/>
      <c r="FUD121" s="278"/>
      <c r="FUE121" s="278"/>
      <c r="FUF121" s="278"/>
      <c r="FUG121" s="278"/>
      <c r="FUH121" s="278"/>
      <c r="FUI121" s="278"/>
      <c r="FUJ121" s="278"/>
      <c r="FUK121" s="278"/>
      <c r="FUL121" s="278"/>
      <c r="FUM121" s="278"/>
      <c r="FUN121" s="278"/>
      <c r="FUO121" s="278"/>
      <c r="FUP121" s="278"/>
      <c r="FUQ121" s="278"/>
      <c r="FUR121" s="278"/>
      <c r="FUS121" s="278"/>
      <c r="FUT121" s="278"/>
      <c r="FUU121" s="278"/>
      <c r="FUV121" s="278"/>
      <c r="FUW121" s="278"/>
      <c r="FUX121" s="278"/>
      <c r="FUY121" s="278"/>
      <c r="FUZ121" s="278"/>
      <c r="FVA121" s="278"/>
      <c r="FVB121" s="278"/>
      <c r="FVC121" s="278"/>
      <c r="FVD121" s="278"/>
      <c r="FVE121" s="278"/>
      <c r="FVF121" s="278"/>
      <c r="FVG121" s="278"/>
      <c r="FVH121" s="278"/>
      <c r="FVI121" s="278"/>
      <c r="FVJ121" s="278"/>
      <c r="FVK121" s="278"/>
      <c r="FVL121" s="278"/>
      <c r="FVM121" s="278"/>
      <c r="FVN121" s="278"/>
      <c r="FVO121" s="278"/>
      <c r="FVP121" s="278"/>
      <c r="FVQ121" s="278"/>
      <c r="FVR121" s="278"/>
      <c r="FVS121" s="278"/>
      <c r="FVT121" s="278"/>
      <c r="FVU121" s="278"/>
      <c r="FVV121" s="278"/>
      <c r="FVW121" s="278"/>
      <c r="FVX121" s="278"/>
      <c r="FVY121" s="278"/>
      <c r="FVZ121" s="278"/>
      <c r="FWA121" s="278"/>
      <c r="FWB121" s="278"/>
      <c r="FWC121" s="278"/>
      <c r="FWD121" s="278"/>
      <c r="FWE121" s="278"/>
      <c r="FWF121" s="278"/>
      <c r="FWG121" s="278"/>
      <c r="FWH121" s="278"/>
      <c r="FWI121" s="278"/>
      <c r="FWJ121" s="278"/>
      <c r="FWK121" s="278"/>
      <c r="FWL121" s="278"/>
      <c r="FWM121" s="278"/>
      <c r="FWN121" s="278"/>
      <c r="FWO121" s="278"/>
      <c r="FWP121" s="278"/>
      <c r="FWQ121" s="278"/>
      <c r="FWR121" s="278"/>
      <c r="FWS121" s="278"/>
      <c r="FWT121" s="278"/>
      <c r="FWU121" s="278"/>
      <c r="FWV121" s="278"/>
      <c r="FWW121" s="278"/>
      <c r="FWX121" s="278"/>
      <c r="FWY121" s="278"/>
      <c r="FWZ121" s="278"/>
      <c r="FXA121" s="278"/>
      <c r="FXB121" s="278"/>
      <c r="FXC121" s="278"/>
      <c r="FXD121" s="278"/>
      <c r="FXE121" s="278"/>
      <c r="FXF121" s="278"/>
      <c r="FXG121" s="278"/>
      <c r="FXH121" s="278"/>
      <c r="FXI121" s="278"/>
      <c r="FXJ121" s="278"/>
      <c r="FXK121" s="278"/>
      <c r="FXL121" s="278"/>
      <c r="FXM121" s="278"/>
      <c r="FXN121" s="278"/>
      <c r="FXO121" s="278"/>
      <c r="FXP121" s="278"/>
      <c r="FXQ121" s="278"/>
      <c r="FXR121" s="278"/>
      <c r="FXS121" s="278"/>
      <c r="FXT121" s="278"/>
      <c r="FXU121" s="278"/>
      <c r="FXV121" s="278"/>
      <c r="FXW121" s="278"/>
      <c r="FXX121" s="278"/>
      <c r="FXY121" s="278"/>
      <c r="FXZ121" s="278"/>
      <c r="FYA121" s="278"/>
      <c r="FYB121" s="278"/>
      <c r="FYC121" s="278"/>
      <c r="FYD121" s="278"/>
      <c r="FYE121" s="278"/>
      <c r="FYF121" s="278"/>
      <c r="FYG121" s="278"/>
      <c r="FYH121" s="278"/>
      <c r="FYI121" s="278"/>
      <c r="FYJ121" s="278"/>
      <c r="FYK121" s="278"/>
      <c r="FYL121" s="278"/>
      <c r="FYM121" s="278"/>
      <c r="FYN121" s="278"/>
      <c r="FYO121" s="278"/>
      <c r="FYP121" s="278"/>
      <c r="FYQ121" s="278"/>
      <c r="FYR121" s="278"/>
      <c r="FYS121" s="278"/>
      <c r="FYT121" s="278"/>
      <c r="FYU121" s="278"/>
      <c r="FYV121" s="278"/>
      <c r="FYW121" s="278"/>
      <c r="FYX121" s="278"/>
      <c r="FYY121" s="278"/>
      <c r="FYZ121" s="278"/>
      <c r="FZA121" s="278"/>
      <c r="FZB121" s="278"/>
      <c r="FZC121" s="278"/>
      <c r="FZD121" s="278"/>
      <c r="FZE121" s="278"/>
      <c r="FZF121" s="278"/>
      <c r="FZG121" s="278"/>
      <c r="FZH121" s="278"/>
      <c r="FZI121" s="278"/>
      <c r="FZJ121" s="278"/>
      <c r="FZK121" s="278"/>
      <c r="FZL121" s="278"/>
      <c r="FZM121" s="278"/>
      <c r="FZN121" s="278"/>
      <c r="FZO121" s="278"/>
      <c r="FZP121" s="278"/>
      <c r="FZQ121" s="278"/>
      <c r="FZR121" s="278"/>
      <c r="FZS121" s="278"/>
      <c r="FZT121" s="278"/>
      <c r="FZU121" s="278"/>
      <c r="FZV121" s="278"/>
      <c r="FZW121" s="278"/>
      <c r="FZX121" s="278"/>
      <c r="FZY121" s="278"/>
      <c r="FZZ121" s="278"/>
      <c r="GAA121" s="278"/>
      <c r="GAB121" s="278"/>
      <c r="GAC121" s="278"/>
      <c r="GAD121" s="278"/>
      <c r="GAE121" s="278"/>
      <c r="GAF121" s="278"/>
      <c r="GAG121" s="278"/>
      <c r="GAH121" s="278"/>
      <c r="GAI121" s="278"/>
      <c r="GAJ121" s="278"/>
      <c r="GAK121" s="278"/>
      <c r="GAL121" s="278"/>
      <c r="GAM121" s="278"/>
      <c r="GAN121" s="278"/>
      <c r="GAO121" s="278"/>
      <c r="GAP121" s="278"/>
      <c r="GAQ121" s="278"/>
      <c r="GAR121" s="278"/>
      <c r="GAS121" s="278"/>
      <c r="GAT121" s="278"/>
      <c r="GAU121" s="278"/>
      <c r="GAV121" s="278"/>
      <c r="GAW121" s="278"/>
      <c r="GAX121" s="278"/>
      <c r="GAY121" s="278"/>
      <c r="GAZ121" s="278"/>
      <c r="GBA121" s="278"/>
      <c r="GBB121" s="278"/>
      <c r="GBC121" s="278"/>
      <c r="GBD121" s="278"/>
      <c r="GBE121" s="278"/>
      <c r="GBF121" s="278"/>
      <c r="GBG121" s="278"/>
      <c r="GBH121" s="278"/>
      <c r="GBI121" s="278"/>
      <c r="GBJ121" s="278"/>
      <c r="GBK121" s="278"/>
      <c r="GBL121" s="278"/>
      <c r="GBM121" s="278"/>
      <c r="GBN121" s="278"/>
      <c r="GBO121" s="278"/>
      <c r="GBP121" s="278"/>
      <c r="GBQ121" s="278"/>
      <c r="GBR121" s="278"/>
      <c r="GBS121" s="278"/>
      <c r="GBT121" s="278"/>
      <c r="GBU121" s="278"/>
      <c r="GBV121" s="278"/>
      <c r="GBW121" s="278"/>
      <c r="GBX121" s="278"/>
      <c r="GBY121" s="278"/>
      <c r="GBZ121" s="278"/>
      <c r="GCA121" s="278"/>
      <c r="GCB121" s="278"/>
      <c r="GCC121" s="278"/>
      <c r="GCD121" s="278"/>
      <c r="GCE121" s="278"/>
      <c r="GCF121" s="278"/>
      <c r="GCG121" s="278"/>
      <c r="GCH121" s="278"/>
      <c r="GCI121" s="278"/>
      <c r="GCJ121" s="278"/>
      <c r="GCK121" s="278"/>
      <c r="GCL121" s="278"/>
      <c r="GCM121" s="278"/>
      <c r="GCN121" s="278"/>
      <c r="GCO121" s="278"/>
      <c r="GCP121" s="278"/>
      <c r="GCQ121" s="278"/>
      <c r="GCR121" s="278"/>
      <c r="GCS121" s="278"/>
      <c r="GCT121" s="278"/>
      <c r="GCU121" s="278"/>
      <c r="GCV121" s="278"/>
      <c r="GCW121" s="278"/>
      <c r="GCX121" s="278"/>
      <c r="GCY121" s="278"/>
      <c r="GCZ121" s="278"/>
      <c r="GDA121" s="278"/>
      <c r="GDB121" s="278"/>
      <c r="GDC121" s="278"/>
      <c r="GDD121" s="278"/>
      <c r="GDE121" s="278"/>
      <c r="GDF121" s="278"/>
      <c r="GDG121" s="278"/>
      <c r="GDH121" s="278"/>
      <c r="GDI121" s="278"/>
      <c r="GDJ121" s="278"/>
      <c r="GDK121" s="278"/>
      <c r="GDL121" s="278"/>
      <c r="GDM121" s="278"/>
      <c r="GDN121" s="278"/>
      <c r="GDO121" s="278"/>
      <c r="GDP121" s="278"/>
      <c r="GDQ121" s="278"/>
      <c r="GDR121" s="278"/>
      <c r="GDS121" s="278"/>
      <c r="GDT121" s="278"/>
      <c r="GDU121" s="278"/>
      <c r="GDV121" s="278"/>
      <c r="GDW121" s="278"/>
      <c r="GDX121" s="278"/>
      <c r="GDY121" s="278"/>
      <c r="GDZ121" s="278"/>
      <c r="GEA121" s="278"/>
      <c r="GEB121" s="278"/>
      <c r="GEC121" s="278"/>
      <c r="GED121" s="278"/>
      <c r="GEE121" s="278"/>
      <c r="GEF121" s="278"/>
      <c r="GEG121" s="278"/>
      <c r="GEH121" s="278"/>
      <c r="GEI121" s="278"/>
      <c r="GEJ121" s="278"/>
      <c r="GEK121" s="278"/>
      <c r="GEL121" s="278"/>
      <c r="GEM121" s="278"/>
      <c r="GEN121" s="278"/>
      <c r="GEO121" s="278"/>
      <c r="GEP121" s="278"/>
      <c r="GEQ121" s="278"/>
      <c r="GER121" s="278"/>
      <c r="GES121" s="278"/>
      <c r="GET121" s="278"/>
      <c r="GEU121" s="278"/>
      <c r="GEV121" s="278"/>
      <c r="GEW121" s="278"/>
      <c r="GEX121" s="278"/>
      <c r="GEY121" s="278"/>
      <c r="GEZ121" s="278"/>
      <c r="GFA121" s="278"/>
      <c r="GFB121" s="278"/>
      <c r="GFC121" s="278"/>
      <c r="GFD121" s="278"/>
      <c r="GFE121" s="278"/>
      <c r="GFF121" s="278"/>
      <c r="GFG121" s="278"/>
      <c r="GFH121" s="278"/>
      <c r="GFI121" s="278"/>
      <c r="GFJ121" s="278"/>
      <c r="GFK121" s="278"/>
      <c r="GFL121" s="278"/>
      <c r="GFM121" s="278"/>
      <c r="GFN121" s="278"/>
      <c r="GFO121" s="278"/>
      <c r="GFP121" s="278"/>
      <c r="GFQ121" s="278"/>
      <c r="GFR121" s="278"/>
      <c r="GFS121" s="278"/>
      <c r="GFT121" s="278"/>
      <c r="GFU121" s="278"/>
      <c r="GFV121" s="278"/>
      <c r="GFW121" s="278"/>
      <c r="GFX121" s="278"/>
      <c r="GFY121" s="278"/>
      <c r="GFZ121" s="278"/>
      <c r="GGA121" s="278"/>
      <c r="GGB121" s="278"/>
      <c r="GGC121" s="278"/>
      <c r="GGD121" s="278"/>
      <c r="GGE121" s="278"/>
      <c r="GGF121" s="278"/>
      <c r="GGG121" s="278"/>
      <c r="GGH121" s="278"/>
      <c r="GGI121" s="278"/>
      <c r="GGJ121" s="278"/>
      <c r="GGK121" s="278"/>
      <c r="GGL121" s="278"/>
      <c r="GGM121" s="278"/>
      <c r="GGN121" s="278"/>
      <c r="GGO121" s="278"/>
      <c r="GGP121" s="278"/>
      <c r="GGQ121" s="278"/>
      <c r="GGR121" s="278"/>
      <c r="GGS121" s="278"/>
      <c r="GGT121" s="278"/>
      <c r="GGU121" s="278"/>
      <c r="GGV121" s="278"/>
      <c r="GGW121" s="278"/>
      <c r="GGX121" s="278"/>
      <c r="GGY121" s="278"/>
      <c r="GGZ121" s="278"/>
      <c r="GHA121" s="278"/>
      <c r="GHB121" s="278"/>
      <c r="GHC121" s="278"/>
      <c r="GHD121" s="278"/>
      <c r="GHE121" s="278"/>
      <c r="GHF121" s="278"/>
      <c r="GHG121" s="278"/>
      <c r="GHH121" s="278"/>
      <c r="GHI121" s="278"/>
      <c r="GHJ121" s="278"/>
      <c r="GHK121" s="278"/>
      <c r="GHL121" s="278"/>
      <c r="GHM121" s="278"/>
      <c r="GHN121" s="278"/>
      <c r="GHO121" s="278"/>
      <c r="GHP121" s="278"/>
      <c r="GHQ121" s="278"/>
      <c r="GHR121" s="278"/>
      <c r="GHS121" s="278"/>
      <c r="GHT121" s="278"/>
      <c r="GHU121" s="278"/>
      <c r="GHV121" s="278"/>
      <c r="GHW121" s="278"/>
      <c r="GHX121" s="278"/>
      <c r="GHY121" s="278"/>
      <c r="GHZ121" s="278"/>
      <c r="GIA121" s="278"/>
      <c r="GIB121" s="278"/>
      <c r="GIC121" s="278"/>
      <c r="GID121" s="278"/>
      <c r="GIE121" s="278"/>
      <c r="GIF121" s="278"/>
      <c r="GIG121" s="278"/>
      <c r="GIH121" s="278"/>
      <c r="GII121" s="278"/>
      <c r="GIJ121" s="278"/>
      <c r="GIK121" s="278"/>
      <c r="GIL121" s="278"/>
      <c r="GIM121" s="278"/>
      <c r="GIN121" s="278"/>
      <c r="GIO121" s="278"/>
      <c r="GIP121" s="278"/>
      <c r="GIQ121" s="278"/>
      <c r="GIR121" s="278"/>
      <c r="GIS121" s="278"/>
      <c r="GIT121" s="278"/>
      <c r="GIU121" s="278"/>
      <c r="GIV121" s="278"/>
      <c r="GIW121" s="278"/>
      <c r="GIX121" s="278"/>
      <c r="GIY121" s="278"/>
      <c r="GIZ121" s="278"/>
      <c r="GJA121" s="278"/>
      <c r="GJB121" s="278"/>
      <c r="GJC121" s="278"/>
      <c r="GJD121" s="278"/>
      <c r="GJE121" s="278"/>
      <c r="GJF121" s="278"/>
      <c r="GJG121" s="278"/>
      <c r="GJH121" s="278"/>
      <c r="GJI121" s="278"/>
      <c r="GJJ121" s="278"/>
      <c r="GJK121" s="278"/>
      <c r="GJL121" s="278"/>
      <c r="GJM121" s="278"/>
      <c r="GJN121" s="278"/>
      <c r="GJO121" s="278"/>
      <c r="GJP121" s="278"/>
      <c r="GJQ121" s="278"/>
      <c r="GJR121" s="278"/>
      <c r="GJS121" s="278"/>
      <c r="GJT121" s="278"/>
      <c r="GJU121" s="278"/>
      <c r="GJV121" s="278"/>
      <c r="GJW121" s="278"/>
      <c r="GJX121" s="278"/>
      <c r="GJY121" s="278"/>
      <c r="GJZ121" s="278"/>
      <c r="GKA121" s="278"/>
      <c r="GKB121" s="278"/>
      <c r="GKC121" s="278"/>
      <c r="GKD121" s="278"/>
      <c r="GKE121" s="278"/>
      <c r="GKF121" s="278"/>
      <c r="GKG121" s="278"/>
      <c r="GKH121" s="278"/>
      <c r="GKI121" s="278"/>
      <c r="GKJ121" s="278"/>
      <c r="GKK121" s="278"/>
      <c r="GKL121" s="278"/>
      <c r="GKM121" s="278"/>
      <c r="GKN121" s="278"/>
      <c r="GKO121" s="278"/>
      <c r="GKP121" s="278"/>
      <c r="GKQ121" s="278"/>
      <c r="GKR121" s="278"/>
      <c r="GKS121" s="278"/>
      <c r="GKT121" s="278"/>
      <c r="GKU121" s="278"/>
      <c r="GKV121" s="278"/>
      <c r="GKW121" s="278"/>
      <c r="GKX121" s="278"/>
      <c r="GKY121" s="278"/>
      <c r="GKZ121" s="278"/>
      <c r="GLA121" s="278"/>
      <c r="GLB121" s="278"/>
      <c r="GLC121" s="278"/>
      <c r="GLD121" s="278"/>
      <c r="GLE121" s="278"/>
      <c r="GLF121" s="278"/>
      <c r="GLG121" s="278"/>
      <c r="GLH121" s="278"/>
      <c r="GLI121" s="278"/>
      <c r="GLJ121" s="278"/>
      <c r="GLK121" s="278"/>
      <c r="GLL121" s="278"/>
      <c r="GLM121" s="278"/>
      <c r="GLN121" s="278"/>
      <c r="GLO121" s="278"/>
      <c r="GLP121" s="278"/>
      <c r="GLQ121" s="278"/>
      <c r="GLR121" s="278"/>
      <c r="GLS121" s="278"/>
      <c r="GLT121" s="278"/>
      <c r="GLU121" s="278"/>
      <c r="GLV121" s="278"/>
      <c r="GLW121" s="278"/>
      <c r="GLX121" s="278"/>
      <c r="GLY121" s="278"/>
      <c r="GLZ121" s="278"/>
      <c r="GMA121" s="278"/>
      <c r="GMB121" s="278"/>
      <c r="GMC121" s="278"/>
      <c r="GMD121" s="278"/>
      <c r="GME121" s="278"/>
      <c r="GMF121" s="278"/>
      <c r="GMG121" s="278"/>
      <c r="GMH121" s="278"/>
      <c r="GMI121" s="278"/>
      <c r="GMJ121" s="278"/>
      <c r="GMK121" s="278"/>
      <c r="GML121" s="278"/>
      <c r="GMM121" s="278"/>
      <c r="GMN121" s="278"/>
      <c r="GMO121" s="278"/>
      <c r="GMP121" s="278"/>
      <c r="GMQ121" s="278"/>
      <c r="GMR121" s="278"/>
      <c r="GMS121" s="278"/>
      <c r="GMT121" s="278"/>
      <c r="GMU121" s="278"/>
      <c r="GMV121" s="278"/>
      <c r="GMW121" s="278"/>
      <c r="GMX121" s="278"/>
      <c r="GMY121" s="278"/>
      <c r="GMZ121" s="278"/>
      <c r="GNA121" s="278"/>
      <c r="GNB121" s="278"/>
      <c r="GNC121" s="278"/>
      <c r="GND121" s="278"/>
      <c r="GNE121" s="278"/>
      <c r="GNF121" s="278"/>
      <c r="GNG121" s="278"/>
      <c r="GNH121" s="278"/>
      <c r="GNI121" s="278"/>
      <c r="GNJ121" s="278"/>
      <c r="GNK121" s="278"/>
      <c r="GNL121" s="278"/>
      <c r="GNM121" s="278"/>
      <c r="GNN121" s="278"/>
      <c r="GNO121" s="278"/>
      <c r="GNP121" s="278"/>
      <c r="GNQ121" s="278"/>
      <c r="GNR121" s="278"/>
      <c r="GNS121" s="278"/>
      <c r="GNT121" s="278"/>
      <c r="GNU121" s="278"/>
      <c r="GNV121" s="278"/>
      <c r="GNW121" s="278"/>
      <c r="GNX121" s="278"/>
      <c r="GNY121" s="278"/>
      <c r="GNZ121" s="278"/>
      <c r="GOA121" s="278"/>
      <c r="GOB121" s="278"/>
      <c r="GOC121" s="278"/>
      <c r="GOD121" s="278"/>
      <c r="GOE121" s="278"/>
      <c r="GOF121" s="278"/>
      <c r="GOG121" s="278"/>
      <c r="GOH121" s="278"/>
      <c r="GOI121" s="278"/>
      <c r="GOJ121" s="278"/>
      <c r="GOK121" s="278"/>
      <c r="GOL121" s="278"/>
      <c r="GOM121" s="278"/>
      <c r="GON121" s="278"/>
      <c r="GOO121" s="278"/>
      <c r="GOP121" s="278"/>
      <c r="GOQ121" s="278"/>
      <c r="GOR121" s="278"/>
      <c r="GOS121" s="278"/>
      <c r="GOT121" s="278"/>
      <c r="GOU121" s="278"/>
      <c r="GOV121" s="278"/>
      <c r="GOW121" s="278"/>
      <c r="GOX121" s="278"/>
      <c r="GOY121" s="278"/>
      <c r="GOZ121" s="278"/>
      <c r="GPA121" s="278"/>
      <c r="GPB121" s="278"/>
      <c r="GPC121" s="278"/>
      <c r="GPD121" s="278"/>
      <c r="GPE121" s="278"/>
      <c r="GPF121" s="278"/>
      <c r="GPG121" s="278"/>
      <c r="GPH121" s="278"/>
      <c r="GPI121" s="278"/>
      <c r="GPJ121" s="278"/>
      <c r="GPK121" s="278"/>
      <c r="GPL121" s="278"/>
      <c r="GPM121" s="278"/>
      <c r="GPN121" s="278"/>
      <c r="GPO121" s="278"/>
      <c r="GPP121" s="278"/>
      <c r="GPQ121" s="278"/>
      <c r="GPR121" s="278"/>
      <c r="GPS121" s="278"/>
      <c r="GPT121" s="278"/>
      <c r="GPU121" s="278"/>
      <c r="GPV121" s="278"/>
      <c r="GPW121" s="278"/>
      <c r="GPX121" s="278"/>
      <c r="GPY121" s="278"/>
      <c r="GPZ121" s="278"/>
      <c r="GQA121" s="278"/>
      <c r="GQB121" s="278"/>
      <c r="GQC121" s="278"/>
      <c r="GQD121" s="278"/>
      <c r="GQE121" s="278"/>
      <c r="GQF121" s="278"/>
      <c r="GQG121" s="278"/>
      <c r="GQH121" s="278"/>
      <c r="GQI121" s="278"/>
      <c r="GQJ121" s="278"/>
      <c r="GQK121" s="278"/>
      <c r="GQL121" s="278"/>
      <c r="GQM121" s="278"/>
      <c r="GQN121" s="278"/>
      <c r="GQO121" s="278"/>
      <c r="GQP121" s="278"/>
      <c r="GQQ121" s="278"/>
      <c r="GQR121" s="278"/>
      <c r="GQS121" s="278"/>
      <c r="GQT121" s="278"/>
      <c r="GQU121" s="278"/>
      <c r="GQV121" s="278"/>
      <c r="GQW121" s="278"/>
      <c r="GQX121" s="278"/>
      <c r="GQY121" s="278"/>
      <c r="GQZ121" s="278"/>
      <c r="GRA121" s="278"/>
      <c r="GRB121" s="278"/>
      <c r="GRC121" s="278"/>
      <c r="GRD121" s="278"/>
      <c r="GRE121" s="278"/>
      <c r="GRF121" s="278"/>
      <c r="GRG121" s="278"/>
      <c r="GRH121" s="278"/>
      <c r="GRI121" s="278"/>
      <c r="GRJ121" s="278"/>
      <c r="GRK121" s="278"/>
      <c r="GRL121" s="278"/>
      <c r="GRM121" s="278"/>
      <c r="GRN121" s="278"/>
      <c r="GRO121" s="278"/>
      <c r="GRP121" s="278"/>
      <c r="GRQ121" s="278"/>
      <c r="GRR121" s="278"/>
      <c r="GRS121" s="278"/>
      <c r="GRT121" s="278"/>
      <c r="GRU121" s="278"/>
      <c r="GRV121" s="278"/>
      <c r="GRW121" s="278"/>
      <c r="GRX121" s="278"/>
      <c r="GRY121" s="278"/>
      <c r="GRZ121" s="278"/>
      <c r="GSA121" s="278"/>
      <c r="GSB121" s="278"/>
      <c r="GSC121" s="278"/>
      <c r="GSD121" s="278"/>
      <c r="GSE121" s="278"/>
      <c r="GSF121" s="278"/>
      <c r="GSG121" s="278"/>
      <c r="GSH121" s="278"/>
      <c r="GSI121" s="278"/>
      <c r="GSJ121" s="278"/>
      <c r="GSK121" s="278"/>
      <c r="GSL121" s="278"/>
      <c r="GSM121" s="278"/>
      <c r="GSN121" s="278"/>
      <c r="GSO121" s="278"/>
      <c r="GSP121" s="278"/>
      <c r="GSQ121" s="278"/>
      <c r="GSR121" s="278"/>
      <c r="GSS121" s="278"/>
      <c r="GST121" s="278"/>
      <c r="GSU121" s="278"/>
      <c r="GSV121" s="278"/>
      <c r="GSW121" s="278"/>
      <c r="GSX121" s="278"/>
      <c r="GSY121" s="278"/>
      <c r="GSZ121" s="278"/>
      <c r="GTA121" s="278"/>
      <c r="GTB121" s="278"/>
      <c r="GTC121" s="278"/>
      <c r="GTD121" s="278"/>
      <c r="GTE121" s="278"/>
      <c r="GTF121" s="278"/>
      <c r="GTG121" s="278"/>
      <c r="GTH121" s="278"/>
      <c r="GTI121" s="278"/>
      <c r="GTJ121" s="278"/>
      <c r="GTK121" s="278"/>
      <c r="GTL121" s="278"/>
      <c r="GTM121" s="278"/>
      <c r="GTN121" s="278"/>
      <c r="GTO121" s="278"/>
      <c r="GTP121" s="278"/>
      <c r="GTQ121" s="278"/>
      <c r="GTR121" s="278"/>
      <c r="GTS121" s="278"/>
      <c r="GTT121" s="278"/>
      <c r="GTU121" s="278"/>
      <c r="GTV121" s="278"/>
      <c r="GTW121" s="278"/>
      <c r="GTX121" s="278"/>
      <c r="GTY121" s="278"/>
      <c r="GTZ121" s="278"/>
      <c r="GUA121" s="278"/>
      <c r="GUB121" s="278"/>
      <c r="GUC121" s="278"/>
      <c r="GUD121" s="278"/>
      <c r="GUE121" s="278"/>
      <c r="GUF121" s="278"/>
      <c r="GUG121" s="278"/>
      <c r="GUH121" s="278"/>
      <c r="GUI121" s="278"/>
      <c r="GUJ121" s="278"/>
      <c r="GUK121" s="278"/>
      <c r="GUL121" s="278"/>
      <c r="GUM121" s="278"/>
      <c r="GUN121" s="278"/>
      <c r="GUO121" s="278"/>
      <c r="GUP121" s="278"/>
      <c r="GUQ121" s="278"/>
      <c r="GUR121" s="278"/>
      <c r="GUS121" s="278"/>
      <c r="GUT121" s="278"/>
      <c r="GUU121" s="278"/>
      <c r="GUV121" s="278"/>
      <c r="GUW121" s="278"/>
      <c r="GUX121" s="278"/>
      <c r="GUY121" s="278"/>
      <c r="GUZ121" s="278"/>
      <c r="GVA121" s="278"/>
      <c r="GVB121" s="278"/>
      <c r="GVC121" s="278"/>
      <c r="GVD121" s="278"/>
      <c r="GVE121" s="278"/>
      <c r="GVF121" s="278"/>
      <c r="GVG121" s="278"/>
      <c r="GVH121" s="278"/>
      <c r="GVI121" s="278"/>
      <c r="GVJ121" s="278"/>
      <c r="GVK121" s="278"/>
      <c r="GVL121" s="278"/>
      <c r="GVM121" s="278"/>
      <c r="GVN121" s="278"/>
      <c r="GVO121" s="278"/>
      <c r="GVP121" s="278"/>
      <c r="GVQ121" s="278"/>
      <c r="GVR121" s="278"/>
      <c r="GVS121" s="278"/>
      <c r="GVT121" s="278"/>
      <c r="GVU121" s="278"/>
      <c r="GVV121" s="278"/>
      <c r="GVW121" s="278"/>
      <c r="GVX121" s="278"/>
      <c r="GVY121" s="278"/>
      <c r="GVZ121" s="278"/>
      <c r="GWA121" s="278"/>
      <c r="GWB121" s="278"/>
      <c r="GWC121" s="278"/>
      <c r="GWD121" s="278"/>
      <c r="GWE121" s="278"/>
      <c r="GWF121" s="278"/>
      <c r="GWG121" s="278"/>
      <c r="GWH121" s="278"/>
      <c r="GWI121" s="278"/>
      <c r="GWJ121" s="278"/>
      <c r="GWK121" s="278"/>
      <c r="GWL121" s="278"/>
      <c r="GWM121" s="278"/>
      <c r="GWN121" s="278"/>
      <c r="GWO121" s="278"/>
      <c r="GWP121" s="278"/>
      <c r="GWQ121" s="278"/>
      <c r="GWR121" s="278"/>
      <c r="GWS121" s="278"/>
      <c r="GWT121" s="278"/>
      <c r="GWU121" s="278"/>
      <c r="GWV121" s="278"/>
      <c r="GWW121" s="278"/>
      <c r="GWX121" s="278"/>
      <c r="GWY121" s="278"/>
      <c r="GWZ121" s="278"/>
      <c r="GXA121" s="278"/>
      <c r="GXB121" s="278"/>
      <c r="GXC121" s="278"/>
      <c r="GXD121" s="278"/>
      <c r="GXE121" s="278"/>
      <c r="GXF121" s="278"/>
      <c r="GXG121" s="278"/>
      <c r="GXH121" s="278"/>
      <c r="GXI121" s="278"/>
      <c r="GXJ121" s="278"/>
      <c r="GXK121" s="278"/>
      <c r="GXL121" s="278"/>
      <c r="GXM121" s="278"/>
      <c r="GXN121" s="278"/>
      <c r="GXO121" s="278"/>
      <c r="GXP121" s="278"/>
      <c r="GXQ121" s="278"/>
      <c r="GXR121" s="278"/>
      <c r="GXS121" s="278"/>
      <c r="GXT121" s="278"/>
      <c r="GXU121" s="278"/>
      <c r="GXV121" s="278"/>
      <c r="GXW121" s="278"/>
      <c r="GXX121" s="278"/>
      <c r="GXY121" s="278"/>
      <c r="GXZ121" s="278"/>
      <c r="GYA121" s="278"/>
      <c r="GYB121" s="278"/>
      <c r="GYC121" s="278"/>
      <c r="GYD121" s="278"/>
      <c r="GYE121" s="278"/>
      <c r="GYF121" s="278"/>
      <c r="GYG121" s="278"/>
      <c r="GYH121" s="278"/>
      <c r="GYI121" s="278"/>
      <c r="GYJ121" s="278"/>
      <c r="GYK121" s="278"/>
      <c r="GYL121" s="278"/>
      <c r="GYM121" s="278"/>
      <c r="GYN121" s="278"/>
      <c r="GYO121" s="278"/>
      <c r="GYP121" s="278"/>
      <c r="GYQ121" s="278"/>
      <c r="GYR121" s="278"/>
      <c r="GYS121" s="278"/>
      <c r="GYT121" s="278"/>
      <c r="GYU121" s="278"/>
      <c r="GYV121" s="278"/>
      <c r="GYW121" s="278"/>
      <c r="GYX121" s="278"/>
      <c r="GYY121" s="278"/>
      <c r="GYZ121" s="278"/>
      <c r="GZA121" s="278"/>
      <c r="GZB121" s="278"/>
      <c r="GZC121" s="278"/>
      <c r="GZD121" s="278"/>
      <c r="GZE121" s="278"/>
      <c r="GZF121" s="278"/>
      <c r="GZG121" s="278"/>
      <c r="GZH121" s="278"/>
      <c r="GZI121" s="278"/>
      <c r="GZJ121" s="278"/>
      <c r="GZK121" s="278"/>
      <c r="GZL121" s="278"/>
      <c r="GZM121" s="278"/>
      <c r="GZN121" s="278"/>
      <c r="GZO121" s="278"/>
      <c r="GZP121" s="278"/>
      <c r="GZQ121" s="278"/>
      <c r="GZR121" s="278"/>
      <c r="GZS121" s="278"/>
      <c r="GZT121" s="278"/>
      <c r="GZU121" s="278"/>
      <c r="GZV121" s="278"/>
      <c r="GZW121" s="278"/>
      <c r="GZX121" s="278"/>
      <c r="GZY121" s="278"/>
      <c r="GZZ121" s="278"/>
      <c r="HAA121" s="278"/>
      <c r="HAB121" s="278"/>
      <c r="HAC121" s="278"/>
      <c r="HAD121" s="278"/>
      <c r="HAE121" s="278"/>
      <c r="HAF121" s="278"/>
      <c r="HAG121" s="278"/>
      <c r="HAH121" s="278"/>
      <c r="HAI121" s="278"/>
      <c r="HAJ121" s="278"/>
      <c r="HAK121" s="278"/>
      <c r="HAL121" s="278"/>
      <c r="HAM121" s="278"/>
      <c r="HAN121" s="278"/>
      <c r="HAO121" s="278"/>
      <c r="HAP121" s="278"/>
      <c r="HAQ121" s="278"/>
      <c r="HAR121" s="278"/>
      <c r="HAS121" s="278"/>
      <c r="HAT121" s="278"/>
      <c r="HAU121" s="278"/>
      <c r="HAV121" s="278"/>
      <c r="HAW121" s="278"/>
      <c r="HAX121" s="278"/>
      <c r="HAY121" s="278"/>
      <c r="HAZ121" s="278"/>
      <c r="HBA121" s="278"/>
      <c r="HBB121" s="278"/>
      <c r="HBC121" s="278"/>
      <c r="HBD121" s="278"/>
      <c r="HBE121" s="278"/>
      <c r="HBF121" s="278"/>
      <c r="HBG121" s="278"/>
      <c r="HBH121" s="278"/>
      <c r="HBI121" s="278"/>
      <c r="HBJ121" s="278"/>
      <c r="HBK121" s="278"/>
      <c r="HBL121" s="278"/>
      <c r="HBM121" s="278"/>
      <c r="HBN121" s="278"/>
      <c r="HBO121" s="278"/>
      <c r="HBP121" s="278"/>
      <c r="HBQ121" s="278"/>
      <c r="HBR121" s="278"/>
      <c r="HBS121" s="278"/>
      <c r="HBT121" s="278"/>
      <c r="HBU121" s="278"/>
      <c r="HBV121" s="278"/>
      <c r="HBW121" s="278"/>
      <c r="HBX121" s="278"/>
      <c r="HBY121" s="278"/>
      <c r="HBZ121" s="278"/>
      <c r="HCA121" s="278"/>
      <c r="HCB121" s="278"/>
      <c r="HCC121" s="278"/>
      <c r="HCD121" s="278"/>
      <c r="HCE121" s="278"/>
      <c r="HCF121" s="278"/>
      <c r="HCG121" s="278"/>
      <c r="HCH121" s="278"/>
      <c r="HCI121" s="278"/>
      <c r="HCJ121" s="278"/>
      <c r="HCK121" s="278"/>
      <c r="HCL121" s="278"/>
      <c r="HCM121" s="278"/>
      <c r="HCN121" s="278"/>
      <c r="HCO121" s="278"/>
      <c r="HCP121" s="278"/>
      <c r="HCQ121" s="278"/>
      <c r="HCR121" s="278"/>
      <c r="HCS121" s="278"/>
      <c r="HCT121" s="278"/>
      <c r="HCU121" s="278"/>
      <c r="HCV121" s="278"/>
      <c r="HCW121" s="278"/>
      <c r="HCX121" s="278"/>
      <c r="HCY121" s="278"/>
      <c r="HCZ121" s="278"/>
      <c r="HDA121" s="278"/>
      <c r="HDB121" s="278"/>
      <c r="HDC121" s="278"/>
      <c r="HDD121" s="278"/>
      <c r="HDE121" s="278"/>
      <c r="HDF121" s="278"/>
      <c r="HDG121" s="278"/>
      <c r="HDH121" s="278"/>
      <c r="HDI121" s="278"/>
      <c r="HDJ121" s="278"/>
      <c r="HDK121" s="278"/>
      <c r="HDL121" s="278"/>
      <c r="HDM121" s="278"/>
      <c r="HDN121" s="278"/>
      <c r="HDO121" s="278"/>
      <c r="HDP121" s="278"/>
      <c r="HDQ121" s="278"/>
      <c r="HDR121" s="278"/>
      <c r="HDS121" s="278"/>
      <c r="HDT121" s="278"/>
      <c r="HDU121" s="278"/>
      <c r="HDV121" s="278"/>
      <c r="HDW121" s="278"/>
      <c r="HDX121" s="278"/>
      <c r="HDY121" s="278"/>
      <c r="HDZ121" s="278"/>
      <c r="HEA121" s="278"/>
      <c r="HEB121" s="278"/>
      <c r="HEC121" s="278"/>
      <c r="HED121" s="278"/>
      <c r="HEE121" s="278"/>
      <c r="HEF121" s="278"/>
      <c r="HEG121" s="278"/>
      <c r="HEH121" s="278"/>
      <c r="HEI121" s="278"/>
      <c r="HEJ121" s="278"/>
      <c r="HEK121" s="278"/>
      <c r="HEL121" s="278"/>
      <c r="HEM121" s="278"/>
      <c r="HEN121" s="278"/>
      <c r="HEO121" s="278"/>
      <c r="HEP121" s="278"/>
      <c r="HEQ121" s="278"/>
      <c r="HER121" s="278"/>
      <c r="HES121" s="278"/>
      <c r="HET121" s="278"/>
      <c r="HEU121" s="278"/>
      <c r="HEV121" s="278"/>
      <c r="HEW121" s="278"/>
      <c r="HEX121" s="278"/>
      <c r="HEY121" s="278"/>
      <c r="HEZ121" s="278"/>
      <c r="HFA121" s="278"/>
      <c r="HFB121" s="278"/>
      <c r="HFC121" s="278"/>
      <c r="HFD121" s="278"/>
      <c r="HFE121" s="278"/>
      <c r="HFF121" s="278"/>
      <c r="HFG121" s="278"/>
      <c r="HFH121" s="278"/>
      <c r="HFI121" s="278"/>
      <c r="HFJ121" s="278"/>
      <c r="HFK121" s="278"/>
      <c r="HFL121" s="278"/>
      <c r="HFM121" s="278"/>
      <c r="HFN121" s="278"/>
      <c r="HFO121" s="278"/>
      <c r="HFP121" s="278"/>
      <c r="HFQ121" s="278"/>
      <c r="HFR121" s="278"/>
      <c r="HFS121" s="278"/>
      <c r="HFT121" s="278"/>
      <c r="HFU121" s="278"/>
      <c r="HFV121" s="278"/>
      <c r="HFW121" s="278"/>
      <c r="HFX121" s="278"/>
      <c r="HFY121" s="278"/>
      <c r="HFZ121" s="278"/>
      <c r="HGA121" s="278"/>
      <c r="HGB121" s="278"/>
      <c r="HGC121" s="278"/>
      <c r="HGD121" s="278"/>
      <c r="HGE121" s="278"/>
      <c r="HGF121" s="278"/>
      <c r="HGG121" s="278"/>
      <c r="HGH121" s="278"/>
      <c r="HGI121" s="278"/>
      <c r="HGJ121" s="278"/>
      <c r="HGK121" s="278"/>
      <c r="HGL121" s="278"/>
      <c r="HGM121" s="278"/>
      <c r="HGN121" s="278"/>
      <c r="HGO121" s="278"/>
      <c r="HGP121" s="278"/>
      <c r="HGQ121" s="278"/>
      <c r="HGR121" s="278"/>
      <c r="HGS121" s="278"/>
      <c r="HGT121" s="278"/>
      <c r="HGU121" s="278"/>
      <c r="HGV121" s="278"/>
      <c r="HGW121" s="278"/>
      <c r="HGX121" s="278"/>
      <c r="HGY121" s="278"/>
      <c r="HGZ121" s="278"/>
      <c r="HHA121" s="278"/>
      <c r="HHB121" s="278"/>
      <c r="HHC121" s="278"/>
      <c r="HHD121" s="278"/>
      <c r="HHE121" s="278"/>
      <c r="HHF121" s="278"/>
      <c r="HHG121" s="278"/>
      <c r="HHH121" s="278"/>
      <c r="HHI121" s="278"/>
      <c r="HHJ121" s="278"/>
      <c r="HHK121" s="278"/>
      <c r="HHL121" s="278"/>
      <c r="HHM121" s="278"/>
      <c r="HHN121" s="278"/>
      <c r="HHO121" s="278"/>
      <c r="HHP121" s="278"/>
      <c r="HHQ121" s="278"/>
      <c r="HHR121" s="278"/>
      <c r="HHS121" s="278"/>
      <c r="HHT121" s="278"/>
      <c r="HHU121" s="278"/>
      <c r="HHV121" s="278"/>
      <c r="HHW121" s="278"/>
      <c r="HHX121" s="278"/>
      <c r="HHY121" s="278"/>
      <c r="HHZ121" s="278"/>
      <c r="HIA121" s="278"/>
      <c r="HIB121" s="278"/>
      <c r="HIC121" s="278"/>
      <c r="HID121" s="278"/>
      <c r="HIE121" s="278"/>
      <c r="HIF121" s="278"/>
      <c r="HIG121" s="278"/>
      <c r="HIH121" s="278"/>
      <c r="HII121" s="278"/>
      <c r="HIJ121" s="278"/>
      <c r="HIK121" s="278"/>
      <c r="HIL121" s="278"/>
      <c r="HIM121" s="278"/>
      <c r="HIN121" s="278"/>
      <c r="HIO121" s="278"/>
      <c r="HIP121" s="278"/>
      <c r="HIQ121" s="278"/>
      <c r="HIR121" s="278"/>
      <c r="HIS121" s="278"/>
      <c r="HIT121" s="278"/>
      <c r="HIU121" s="278"/>
      <c r="HIV121" s="278"/>
      <c r="HIW121" s="278"/>
      <c r="HIX121" s="278"/>
      <c r="HIY121" s="278"/>
      <c r="HIZ121" s="278"/>
      <c r="HJA121" s="278"/>
      <c r="HJB121" s="278"/>
      <c r="HJC121" s="278"/>
      <c r="HJD121" s="278"/>
      <c r="HJE121" s="278"/>
      <c r="HJF121" s="278"/>
      <c r="HJG121" s="278"/>
      <c r="HJH121" s="278"/>
      <c r="HJI121" s="278"/>
      <c r="HJJ121" s="278"/>
      <c r="HJK121" s="278"/>
      <c r="HJL121" s="278"/>
      <c r="HJM121" s="278"/>
      <c r="HJN121" s="278"/>
      <c r="HJO121" s="278"/>
      <c r="HJP121" s="278"/>
      <c r="HJQ121" s="278"/>
      <c r="HJR121" s="278"/>
      <c r="HJS121" s="278"/>
      <c r="HJT121" s="278"/>
      <c r="HJU121" s="278"/>
      <c r="HJV121" s="278"/>
      <c r="HJW121" s="278"/>
      <c r="HJX121" s="278"/>
      <c r="HJY121" s="278"/>
      <c r="HJZ121" s="278"/>
      <c r="HKA121" s="278"/>
      <c r="HKB121" s="278"/>
      <c r="HKC121" s="278"/>
      <c r="HKD121" s="278"/>
      <c r="HKE121" s="278"/>
      <c r="HKF121" s="278"/>
      <c r="HKG121" s="278"/>
      <c r="HKH121" s="278"/>
      <c r="HKI121" s="278"/>
      <c r="HKJ121" s="278"/>
      <c r="HKK121" s="278"/>
      <c r="HKL121" s="278"/>
      <c r="HKM121" s="278"/>
      <c r="HKN121" s="278"/>
      <c r="HKO121" s="278"/>
      <c r="HKP121" s="278"/>
      <c r="HKQ121" s="278"/>
      <c r="HKR121" s="278"/>
      <c r="HKS121" s="278"/>
      <c r="HKT121" s="278"/>
      <c r="HKU121" s="278"/>
      <c r="HKV121" s="278"/>
      <c r="HKW121" s="278"/>
      <c r="HKX121" s="278"/>
      <c r="HKY121" s="278"/>
      <c r="HKZ121" s="278"/>
      <c r="HLA121" s="278"/>
      <c r="HLB121" s="278"/>
      <c r="HLC121" s="278"/>
      <c r="HLD121" s="278"/>
      <c r="HLE121" s="278"/>
      <c r="HLF121" s="278"/>
      <c r="HLG121" s="278"/>
      <c r="HLH121" s="278"/>
      <c r="HLI121" s="278"/>
      <c r="HLJ121" s="278"/>
      <c r="HLK121" s="278"/>
      <c r="HLL121" s="278"/>
      <c r="HLM121" s="278"/>
      <c r="HLN121" s="278"/>
      <c r="HLO121" s="278"/>
      <c r="HLP121" s="278"/>
      <c r="HLQ121" s="278"/>
      <c r="HLR121" s="278"/>
      <c r="HLS121" s="278"/>
      <c r="HLT121" s="278"/>
      <c r="HLU121" s="278"/>
      <c r="HLV121" s="278"/>
      <c r="HLW121" s="278"/>
      <c r="HLX121" s="278"/>
      <c r="HLY121" s="278"/>
      <c r="HLZ121" s="278"/>
      <c r="HMA121" s="278"/>
      <c r="HMB121" s="278"/>
      <c r="HMC121" s="278"/>
      <c r="HMD121" s="278"/>
      <c r="HME121" s="278"/>
      <c r="HMF121" s="278"/>
      <c r="HMG121" s="278"/>
      <c r="HMH121" s="278"/>
      <c r="HMI121" s="278"/>
      <c r="HMJ121" s="278"/>
      <c r="HMK121" s="278"/>
      <c r="HML121" s="278"/>
      <c r="HMM121" s="278"/>
      <c r="HMN121" s="278"/>
      <c r="HMO121" s="278"/>
      <c r="HMP121" s="278"/>
      <c r="HMQ121" s="278"/>
      <c r="HMR121" s="278"/>
      <c r="HMS121" s="278"/>
      <c r="HMT121" s="278"/>
      <c r="HMU121" s="278"/>
      <c r="HMV121" s="278"/>
      <c r="HMW121" s="278"/>
      <c r="HMX121" s="278"/>
      <c r="HMY121" s="278"/>
      <c r="HMZ121" s="278"/>
      <c r="HNA121" s="278"/>
      <c r="HNB121" s="278"/>
      <c r="HNC121" s="278"/>
      <c r="HND121" s="278"/>
      <c r="HNE121" s="278"/>
      <c r="HNF121" s="278"/>
      <c r="HNG121" s="278"/>
      <c r="HNH121" s="278"/>
      <c r="HNI121" s="278"/>
      <c r="HNJ121" s="278"/>
      <c r="HNK121" s="278"/>
      <c r="HNL121" s="278"/>
      <c r="HNM121" s="278"/>
      <c r="HNN121" s="278"/>
      <c r="HNO121" s="278"/>
      <c r="HNP121" s="278"/>
      <c r="HNQ121" s="278"/>
      <c r="HNR121" s="278"/>
      <c r="HNS121" s="278"/>
      <c r="HNT121" s="278"/>
      <c r="HNU121" s="278"/>
      <c r="HNV121" s="278"/>
      <c r="HNW121" s="278"/>
      <c r="HNX121" s="278"/>
      <c r="HNY121" s="278"/>
      <c r="HNZ121" s="278"/>
      <c r="HOA121" s="278"/>
      <c r="HOB121" s="278"/>
      <c r="HOC121" s="278"/>
      <c r="HOD121" s="278"/>
      <c r="HOE121" s="278"/>
      <c r="HOF121" s="278"/>
      <c r="HOG121" s="278"/>
      <c r="HOH121" s="278"/>
      <c r="HOI121" s="278"/>
      <c r="HOJ121" s="278"/>
      <c r="HOK121" s="278"/>
      <c r="HOL121" s="278"/>
      <c r="HOM121" s="278"/>
      <c r="HON121" s="278"/>
      <c r="HOO121" s="278"/>
      <c r="HOP121" s="278"/>
      <c r="HOQ121" s="278"/>
      <c r="HOR121" s="278"/>
      <c r="HOS121" s="278"/>
      <c r="HOT121" s="278"/>
      <c r="HOU121" s="278"/>
      <c r="HOV121" s="278"/>
      <c r="HOW121" s="278"/>
      <c r="HOX121" s="278"/>
      <c r="HOY121" s="278"/>
      <c r="HOZ121" s="278"/>
      <c r="HPA121" s="278"/>
      <c r="HPB121" s="278"/>
      <c r="HPC121" s="278"/>
      <c r="HPD121" s="278"/>
      <c r="HPE121" s="278"/>
      <c r="HPF121" s="278"/>
      <c r="HPG121" s="278"/>
      <c r="HPH121" s="278"/>
      <c r="HPI121" s="278"/>
      <c r="HPJ121" s="278"/>
      <c r="HPK121" s="278"/>
      <c r="HPL121" s="278"/>
      <c r="HPM121" s="278"/>
      <c r="HPN121" s="278"/>
      <c r="HPO121" s="278"/>
      <c r="HPP121" s="278"/>
      <c r="HPQ121" s="278"/>
      <c r="HPR121" s="278"/>
      <c r="HPS121" s="278"/>
      <c r="HPT121" s="278"/>
      <c r="HPU121" s="278"/>
      <c r="HPV121" s="278"/>
      <c r="HPW121" s="278"/>
      <c r="HPX121" s="278"/>
      <c r="HPY121" s="278"/>
      <c r="HPZ121" s="278"/>
      <c r="HQA121" s="278"/>
      <c r="HQB121" s="278"/>
      <c r="HQC121" s="278"/>
      <c r="HQD121" s="278"/>
      <c r="HQE121" s="278"/>
      <c r="HQF121" s="278"/>
      <c r="HQG121" s="278"/>
      <c r="HQH121" s="278"/>
      <c r="HQI121" s="278"/>
      <c r="HQJ121" s="278"/>
      <c r="HQK121" s="278"/>
      <c r="HQL121" s="278"/>
      <c r="HQM121" s="278"/>
      <c r="HQN121" s="278"/>
      <c r="HQO121" s="278"/>
      <c r="HQP121" s="278"/>
      <c r="HQQ121" s="278"/>
      <c r="HQR121" s="278"/>
      <c r="HQS121" s="278"/>
      <c r="HQT121" s="278"/>
      <c r="HQU121" s="278"/>
      <c r="HQV121" s="278"/>
      <c r="HQW121" s="278"/>
      <c r="HQX121" s="278"/>
      <c r="HQY121" s="278"/>
      <c r="HQZ121" s="278"/>
      <c r="HRA121" s="278"/>
      <c r="HRB121" s="278"/>
      <c r="HRC121" s="278"/>
      <c r="HRD121" s="278"/>
      <c r="HRE121" s="278"/>
      <c r="HRF121" s="278"/>
      <c r="HRG121" s="278"/>
      <c r="HRH121" s="278"/>
      <c r="HRI121" s="278"/>
      <c r="HRJ121" s="278"/>
      <c r="HRK121" s="278"/>
      <c r="HRL121" s="278"/>
      <c r="HRM121" s="278"/>
      <c r="HRN121" s="278"/>
      <c r="HRO121" s="278"/>
      <c r="HRP121" s="278"/>
      <c r="HRQ121" s="278"/>
      <c r="HRR121" s="278"/>
      <c r="HRS121" s="278"/>
      <c r="HRT121" s="278"/>
      <c r="HRU121" s="278"/>
      <c r="HRV121" s="278"/>
      <c r="HRW121" s="278"/>
      <c r="HRX121" s="278"/>
      <c r="HRY121" s="278"/>
      <c r="HRZ121" s="278"/>
      <c r="HSA121" s="278"/>
      <c r="HSB121" s="278"/>
      <c r="HSC121" s="278"/>
      <c r="HSD121" s="278"/>
      <c r="HSE121" s="278"/>
      <c r="HSF121" s="278"/>
      <c r="HSG121" s="278"/>
      <c r="HSH121" s="278"/>
      <c r="HSI121" s="278"/>
      <c r="HSJ121" s="278"/>
      <c r="HSK121" s="278"/>
      <c r="HSL121" s="278"/>
      <c r="HSM121" s="278"/>
      <c r="HSN121" s="278"/>
      <c r="HSO121" s="278"/>
      <c r="HSP121" s="278"/>
      <c r="HSQ121" s="278"/>
      <c r="HSR121" s="278"/>
      <c r="HSS121" s="278"/>
      <c r="HST121" s="278"/>
      <c r="HSU121" s="278"/>
      <c r="HSV121" s="278"/>
      <c r="HSW121" s="278"/>
      <c r="HSX121" s="278"/>
      <c r="HSY121" s="278"/>
      <c r="HSZ121" s="278"/>
      <c r="HTA121" s="278"/>
      <c r="HTB121" s="278"/>
      <c r="HTC121" s="278"/>
      <c r="HTD121" s="278"/>
      <c r="HTE121" s="278"/>
      <c r="HTF121" s="278"/>
      <c r="HTG121" s="278"/>
      <c r="HTH121" s="278"/>
      <c r="HTI121" s="278"/>
      <c r="HTJ121" s="278"/>
      <c r="HTK121" s="278"/>
      <c r="HTL121" s="278"/>
      <c r="HTM121" s="278"/>
      <c r="HTN121" s="278"/>
      <c r="HTO121" s="278"/>
      <c r="HTP121" s="278"/>
      <c r="HTQ121" s="278"/>
      <c r="HTR121" s="278"/>
      <c r="HTS121" s="278"/>
      <c r="HTT121" s="278"/>
      <c r="HTU121" s="278"/>
      <c r="HTV121" s="278"/>
      <c r="HTW121" s="278"/>
      <c r="HTX121" s="278"/>
      <c r="HTY121" s="278"/>
      <c r="HTZ121" s="278"/>
      <c r="HUA121" s="278"/>
      <c r="HUB121" s="278"/>
      <c r="HUC121" s="278"/>
      <c r="HUD121" s="278"/>
      <c r="HUE121" s="278"/>
      <c r="HUF121" s="278"/>
      <c r="HUG121" s="278"/>
      <c r="HUH121" s="278"/>
      <c r="HUI121" s="278"/>
      <c r="HUJ121" s="278"/>
      <c r="HUK121" s="278"/>
      <c r="HUL121" s="278"/>
      <c r="HUM121" s="278"/>
      <c r="HUN121" s="278"/>
      <c r="HUO121" s="278"/>
      <c r="HUP121" s="278"/>
      <c r="HUQ121" s="278"/>
      <c r="HUR121" s="278"/>
      <c r="HUS121" s="278"/>
      <c r="HUT121" s="278"/>
      <c r="HUU121" s="278"/>
      <c r="HUV121" s="278"/>
      <c r="HUW121" s="278"/>
      <c r="HUX121" s="278"/>
      <c r="HUY121" s="278"/>
      <c r="HUZ121" s="278"/>
      <c r="HVA121" s="278"/>
      <c r="HVB121" s="278"/>
      <c r="HVC121" s="278"/>
      <c r="HVD121" s="278"/>
      <c r="HVE121" s="278"/>
      <c r="HVF121" s="278"/>
      <c r="HVG121" s="278"/>
      <c r="HVH121" s="278"/>
      <c r="HVI121" s="278"/>
      <c r="HVJ121" s="278"/>
      <c r="HVK121" s="278"/>
      <c r="HVL121" s="278"/>
      <c r="HVM121" s="278"/>
      <c r="HVN121" s="278"/>
      <c r="HVO121" s="278"/>
      <c r="HVP121" s="278"/>
      <c r="HVQ121" s="278"/>
      <c r="HVR121" s="278"/>
      <c r="HVS121" s="278"/>
      <c r="HVT121" s="278"/>
      <c r="HVU121" s="278"/>
      <c r="HVV121" s="278"/>
      <c r="HVW121" s="278"/>
      <c r="HVX121" s="278"/>
      <c r="HVY121" s="278"/>
      <c r="HVZ121" s="278"/>
      <c r="HWA121" s="278"/>
      <c r="HWB121" s="278"/>
      <c r="HWC121" s="278"/>
      <c r="HWD121" s="278"/>
      <c r="HWE121" s="278"/>
      <c r="HWF121" s="278"/>
      <c r="HWG121" s="278"/>
      <c r="HWH121" s="278"/>
      <c r="HWI121" s="278"/>
      <c r="HWJ121" s="278"/>
      <c r="HWK121" s="278"/>
      <c r="HWL121" s="278"/>
      <c r="HWM121" s="278"/>
      <c r="HWN121" s="278"/>
      <c r="HWO121" s="278"/>
      <c r="HWP121" s="278"/>
      <c r="HWQ121" s="278"/>
      <c r="HWR121" s="278"/>
      <c r="HWS121" s="278"/>
      <c r="HWT121" s="278"/>
      <c r="HWU121" s="278"/>
      <c r="HWV121" s="278"/>
      <c r="HWW121" s="278"/>
      <c r="HWX121" s="278"/>
      <c r="HWY121" s="278"/>
      <c r="HWZ121" s="278"/>
      <c r="HXA121" s="278"/>
      <c r="HXB121" s="278"/>
      <c r="HXC121" s="278"/>
      <c r="HXD121" s="278"/>
      <c r="HXE121" s="278"/>
      <c r="HXF121" s="278"/>
      <c r="HXG121" s="278"/>
      <c r="HXH121" s="278"/>
      <c r="HXI121" s="278"/>
      <c r="HXJ121" s="278"/>
      <c r="HXK121" s="278"/>
      <c r="HXL121" s="278"/>
      <c r="HXM121" s="278"/>
      <c r="HXN121" s="278"/>
      <c r="HXO121" s="278"/>
      <c r="HXP121" s="278"/>
      <c r="HXQ121" s="278"/>
      <c r="HXR121" s="278"/>
      <c r="HXS121" s="278"/>
      <c r="HXT121" s="278"/>
      <c r="HXU121" s="278"/>
      <c r="HXV121" s="278"/>
      <c r="HXW121" s="278"/>
      <c r="HXX121" s="278"/>
      <c r="HXY121" s="278"/>
      <c r="HXZ121" s="278"/>
      <c r="HYA121" s="278"/>
      <c r="HYB121" s="278"/>
      <c r="HYC121" s="278"/>
      <c r="HYD121" s="278"/>
      <c r="HYE121" s="278"/>
      <c r="HYF121" s="278"/>
      <c r="HYG121" s="278"/>
      <c r="HYH121" s="278"/>
      <c r="HYI121" s="278"/>
      <c r="HYJ121" s="278"/>
      <c r="HYK121" s="278"/>
      <c r="HYL121" s="278"/>
      <c r="HYM121" s="278"/>
      <c r="HYN121" s="278"/>
      <c r="HYO121" s="278"/>
      <c r="HYP121" s="278"/>
      <c r="HYQ121" s="278"/>
      <c r="HYR121" s="278"/>
      <c r="HYS121" s="278"/>
      <c r="HYT121" s="278"/>
      <c r="HYU121" s="278"/>
      <c r="HYV121" s="278"/>
      <c r="HYW121" s="278"/>
      <c r="HYX121" s="278"/>
      <c r="HYY121" s="278"/>
      <c r="HYZ121" s="278"/>
      <c r="HZA121" s="278"/>
      <c r="HZB121" s="278"/>
      <c r="HZC121" s="278"/>
      <c r="HZD121" s="278"/>
      <c r="HZE121" s="278"/>
      <c r="HZF121" s="278"/>
      <c r="HZG121" s="278"/>
      <c r="HZH121" s="278"/>
      <c r="HZI121" s="278"/>
      <c r="HZJ121" s="278"/>
      <c r="HZK121" s="278"/>
      <c r="HZL121" s="278"/>
      <c r="HZM121" s="278"/>
      <c r="HZN121" s="278"/>
      <c r="HZO121" s="278"/>
      <c r="HZP121" s="278"/>
      <c r="HZQ121" s="278"/>
      <c r="HZR121" s="278"/>
      <c r="HZS121" s="278"/>
      <c r="HZT121" s="278"/>
      <c r="HZU121" s="278"/>
      <c r="HZV121" s="278"/>
      <c r="HZW121" s="278"/>
      <c r="HZX121" s="278"/>
      <c r="HZY121" s="278"/>
      <c r="HZZ121" s="278"/>
      <c r="IAA121" s="278"/>
      <c r="IAB121" s="278"/>
      <c r="IAC121" s="278"/>
      <c r="IAD121" s="278"/>
      <c r="IAE121" s="278"/>
      <c r="IAF121" s="278"/>
      <c r="IAG121" s="278"/>
      <c r="IAH121" s="278"/>
      <c r="IAI121" s="278"/>
      <c r="IAJ121" s="278"/>
      <c r="IAK121" s="278"/>
      <c r="IAL121" s="278"/>
      <c r="IAM121" s="278"/>
      <c r="IAN121" s="278"/>
      <c r="IAO121" s="278"/>
      <c r="IAP121" s="278"/>
      <c r="IAQ121" s="278"/>
      <c r="IAR121" s="278"/>
      <c r="IAS121" s="278"/>
      <c r="IAT121" s="278"/>
      <c r="IAU121" s="278"/>
      <c r="IAV121" s="278"/>
      <c r="IAW121" s="278"/>
      <c r="IAX121" s="278"/>
      <c r="IAY121" s="278"/>
      <c r="IAZ121" s="278"/>
      <c r="IBA121" s="278"/>
      <c r="IBB121" s="278"/>
      <c r="IBC121" s="278"/>
      <c r="IBD121" s="278"/>
      <c r="IBE121" s="278"/>
      <c r="IBF121" s="278"/>
      <c r="IBG121" s="278"/>
      <c r="IBH121" s="278"/>
      <c r="IBI121" s="278"/>
      <c r="IBJ121" s="278"/>
      <c r="IBK121" s="278"/>
      <c r="IBL121" s="278"/>
      <c r="IBM121" s="278"/>
      <c r="IBN121" s="278"/>
      <c r="IBO121" s="278"/>
      <c r="IBP121" s="278"/>
      <c r="IBQ121" s="278"/>
      <c r="IBR121" s="278"/>
      <c r="IBS121" s="278"/>
      <c r="IBT121" s="278"/>
      <c r="IBU121" s="278"/>
      <c r="IBV121" s="278"/>
      <c r="IBW121" s="278"/>
      <c r="IBX121" s="278"/>
      <c r="IBY121" s="278"/>
      <c r="IBZ121" s="278"/>
      <c r="ICA121" s="278"/>
      <c r="ICB121" s="278"/>
      <c r="ICC121" s="278"/>
      <c r="ICD121" s="278"/>
      <c r="ICE121" s="278"/>
      <c r="ICF121" s="278"/>
      <c r="ICG121" s="278"/>
      <c r="ICH121" s="278"/>
      <c r="ICI121" s="278"/>
      <c r="ICJ121" s="278"/>
      <c r="ICK121" s="278"/>
      <c r="ICL121" s="278"/>
      <c r="ICM121" s="278"/>
      <c r="ICN121" s="278"/>
      <c r="ICO121" s="278"/>
      <c r="ICP121" s="278"/>
      <c r="ICQ121" s="278"/>
      <c r="ICR121" s="278"/>
      <c r="ICS121" s="278"/>
      <c r="ICT121" s="278"/>
      <c r="ICU121" s="278"/>
      <c r="ICV121" s="278"/>
      <c r="ICW121" s="278"/>
      <c r="ICX121" s="278"/>
      <c r="ICY121" s="278"/>
      <c r="ICZ121" s="278"/>
      <c r="IDA121" s="278"/>
      <c r="IDB121" s="278"/>
      <c r="IDC121" s="278"/>
      <c r="IDD121" s="278"/>
      <c r="IDE121" s="278"/>
      <c r="IDF121" s="278"/>
      <c r="IDG121" s="278"/>
      <c r="IDH121" s="278"/>
      <c r="IDI121" s="278"/>
      <c r="IDJ121" s="278"/>
      <c r="IDK121" s="278"/>
      <c r="IDL121" s="278"/>
      <c r="IDM121" s="278"/>
      <c r="IDN121" s="278"/>
      <c r="IDO121" s="278"/>
      <c r="IDP121" s="278"/>
      <c r="IDQ121" s="278"/>
      <c r="IDR121" s="278"/>
      <c r="IDS121" s="278"/>
      <c r="IDT121" s="278"/>
      <c r="IDU121" s="278"/>
      <c r="IDV121" s="278"/>
      <c r="IDW121" s="278"/>
      <c r="IDX121" s="278"/>
      <c r="IDY121" s="278"/>
      <c r="IDZ121" s="278"/>
      <c r="IEA121" s="278"/>
      <c r="IEB121" s="278"/>
      <c r="IEC121" s="278"/>
      <c r="IED121" s="278"/>
      <c r="IEE121" s="278"/>
      <c r="IEF121" s="278"/>
      <c r="IEG121" s="278"/>
      <c r="IEH121" s="278"/>
      <c r="IEI121" s="278"/>
      <c r="IEJ121" s="278"/>
      <c r="IEK121" s="278"/>
      <c r="IEL121" s="278"/>
      <c r="IEM121" s="278"/>
      <c r="IEN121" s="278"/>
      <c r="IEO121" s="278"/>
      <c r="IEP121" s="278"/>
      <c r="IEQ121" s="278"/>
      <c r="IER121" s="278"/>
      <c r="IES121" s="278"/>
      <c r="IET121" s="278"/>
      <c r="IEU121" s="278"/>
      <c r="IEV121" s="278"/>
      <c r="IEW121" s="278"/>
      <c r="IEX121" s="278"/>
      <c r="IEY121" s="278"/>
      <c r="IEZ121" s="278"/>
      <c r="IFA121" s="278"/>
      <c r="IFB121" s="278"/>
      <c r="IFC121" s="278"/>
      <c r="IFD121" s="278"/>
      <c r="IFE121" s="278"/>
      <c r="IFF121" s="278"/>
      <c r="IFG121" s="278"/>
      <c r="IFH121" s="278"/>
      <c r="IFI121" s="278"/>
      <c r="IFJ121" s="278"/>
      <c r="IFK121" s="278"/>
      <c r="IFL121" s="278"/>
      <c r="IFM121" s="278"/>
      <c r="IFN121" s="278"/>
      <c r="IFO121" s="278"/>
      <c r="IFP121" s="278"/>
      <c r="IFQ121" s="278"/>
      <c r="IFR121" s="278"/>
      <c r="IFS121" s="278"/>
      <c r="IFT121" s="278"/>
      <c r="IFU121" s="278"/>
      <c r="IFV121" s="278"/>
      <c r="IFW121" s="278"/>
      <c r="IFX121" s="278"/>
      <c r="IFY121" s="278"/>
      <c r="IFZ121" s="278"/>
      <c r="IGA121" s="278"/>
      <c r="IGB121" s="278"/>
      <c r="IGC121" s="278"/>
      <c r="IGD121" s="278"/>
      <c r="IGE121" s="278"/>
      <c r="IGF121" s="278"/>
      <c r="IGG121" s="278"/>
      <c r="IGH121" s="278"/>
      <c r="IGI121" s="278"/>
      <c r="IGJ121" s="278"/>
      <c r="IGK121" s="278"/>
      <c r="IGL121" s="278"/>
      <c r="IGM121" s="278"/>
      <c r="IGN121" s="278"/>
      <c r="IGO121" s="278"/>
      <c r="IGP121" s="278"/>
      <c r="IGQ121" s="278"/>
      <c r="IGR121" s="278"/>
      <c r="IGS121" s="278"/>
      <c r="IGT121" s="278"/>
      <c r="IGU121" s="278"/>
      <c r="IGV121" s="278"/>
      <c r="IGW121" s="278"/>
      <c r="IGX121" s="278"/>
      <c r="IGY121" s="278"/>
      <c r="IGZ121" s="278"/>
      <c r="IHA121" s="278"/>
      <c r="IHB121" s="278"/>
      <c r="IHC121" s="278"/>
      <c r="IHD121" s="278"/>
      <c r="IHE121" s="278"/>
      <c r="IHF121" s="278"/>
      <c r="IHG121" s="278"/>
      <c r="IHH121" s="278"/>
      <c r="IHI121" s="278"/>
      <c r="IHJ121" s="278"/>
      <c r="IHK121" s="278"/>
      <c r="IHL121" s="278"/>
      <c r="IHM121" s="278"/>
      <c r="IHN121" s="278"/>
      <c r="IHO121" s="278"/>
      <c r="IHP121" s="278"/>
      <c r="IHQ121" s="278"/>
      <c r="IHR121" s="278"/>
      <c r="IHS121" s="278"/>
      <c r="IHT121" s="278"/>
      <c r="IHU121" s="278"/>
      <c r="IHV121" s="278"/>
      <c r="IHW121" s="278"/>
      <c r="IHX121" s="278"/>
      <c r="IHY121" s="278"/>
      <c r="IHZ121" s="278"/>
      <c r="IIA121" s="278"/>
      <c r="IIB121" s="278"/>
      <c r="IIC121" s="278"/>
      <c r="IID121" s="278"/>
      <c r="IIE121" s="278"/>
      <c r="IIF121" s="278"/>
      <c r="IIG121" s="278"/>
      <c r="IIH121" s="278"/>
      <c r="III121" s="278"/>
      <c r="IIJ121" s="278"/>
      <c r="IIK121" s="278"/>
      <c r="IIL121" s="278"/>
      <c r="IIM121" s="278"/>
      <c r="IIN121" s="278"/>
      <c r="IIO121" s="278"/>
      <c r="IIP121" s="278"/>
      <c r="IIQ121" s="278"/>
      <c r="IIR121" s="278"/>
      <c r="IIS121" s="278"/>
      <c r="IIT121" s="278"/>
      <c r="IIU121" s="278"/>
      <c r="IIV121" s="278"/>
      <c r="IIW121" s="278"/>
      <c r="IIX121" s="278"/>
      <c r="IIY121" s="278"/>
      <c r="IIZ121" s="278"/>
      <c r="IJA121" s="278"/>
      <c r="IJB121" s="278"/>
      <c r="IJC121" s="278"/>
      <c r="IJD121" s="278"/>
      <c r="IJE121" s="278"/>
      <c r="IJF121" s="278"/>
      <c r="IJG121" s="278"/>
      <c r="IJH121" s="278"/>
      <c r="IJI121" s="278"/>
      <c r="IJJ121" s="278"/>
      <c r="IJK121" s="278"/>
      <c r="IJL121" s="278"/>
      <c r="IJM121" s="278"/>
      <c r="IJN121" s="278"/>
      <c r="IJO121" s="278"/>
      <c r="IJP121" s="278"/>
      <c r="IJQ121" s="278"/>
      <c r="IJR121" s="278"/>
      <c r="IJS121" s="278"/>
      <c r="IJT121" s="278"/>
      <c r="IJU121" s="278"/>
      <c r="IJV121" s="278"/>
      <c r="IJW121" s="278"/>
      <c r="IJX121" s="278"/>
      <c r="IJY121" s="278"/>
      <c r="IJZ121" s="278"/>
      <c r="IKA121" s="278"/>
      <c r="IKB121" s="278"/>
      <c r="IKC121" s="278"/>
      <c r="IKD121" s="278"/>
      <c r="IKE121" s="278"/>
      <c r="IKF121" s="278"/>
      <c r="IKG121" s="278"/>
      <c r="IKH121" s="278"/>
      <c r="IKI121" s="278"/>
      <c r="IKJ121" s="278"/>
      <c r="IKK121" s="278"/>
      <c r="IKL121" s="278"/>
      <c r="IKM121" s="278"/>
      <c r="IKN121" s="278"/>
      <c r="IKO121" s="278"/>
      <c r="IKP121" s="278"/>
      <c r="IKQ121" s="278"/>
      <c r="IKR121" s="278"/>
      <c r="IKS121" s="278"/>
      <c r="IKT121" s="278"/>
      <c r="IKU121" s="278"/>
      <c r="IKV121" s="278"/>
      <c r="IKW121" s="278"/>
      <c r="IKX121" s="278"/>
      <c r="IKY121" s="278"/>
      <c r="IKZ121" s="278"/>
      <c r="ILA121" s="278"/>
      <c r="ILB121" s="278"/>
      <c r="ILC121" s="278"/>
      <c r="ILD121" s="278"/>
      <c r="ILE121" s="278"/>
      <c r="ILF121" s="278"/>
      <c r="ILG121" s="278"/>
      <c r="ILH121" s="278"/>
      <c r="ILI121" s="278"/>
      <c r="ILJ121" s="278"/>
      <c r="ILK121" s="278"/>
      <c r="ILL121" s="278"/>
      <c r="ILM121" s="278"/>
      <c r="ILN121" s="278"/>
      <c r="ILO121" s="278"/>
      <c r="ILP121" s="278"/>
      <c r="ILQ121" s="278"/>
      <c r="ILR121" s="278"/>
      <c r="ILS121" s="278"/>
      <c r="ILT121" s="278"/>
      <c r="ILU121" s="278"/>
      <c r="ILV121" s="278"/>
      <c r="ILW121" s="278"/>
      <c r="ILX121" s="278"/>
      <c r="ILY121" s="278"/>
      <c r="ILZ121" s="278"/>
      <c r="IMA121" s="278"/>
      <c r="IMB121" s="278"/>
      <c r="IMC121" s="278"/>
      <c r="IMD121" s="278"/>
      <c r="IME121" s="278"/>
      <c r="IMF121" s="278"/>
      <c r="IMG121" s="278"/>
      <c r="IMH121" s="278"/>
      <c r="IMI121" s="278"/>
      <c r="IMJ121" s="278"/>
      <c r="IMK121" s="278"/>
      <c r="IML121" s="278"/>
      <c r="IMM121" s="278"/>
      <c r="IMN121" s="278"/>
      <c r="IMO121" s="278"/>
      <c r="IMP121" s="278"/>
      <c r="IMQ121" s="278"/>
      <c r="IMR121" s="278"/>
      <c r="IMS121" s="278"/>
      <c r="IMT121" s="278"/>
      <c r="IMU121" s="278"/>
      <c r="IMV121" s="278"/>
      <c r="IMW121" s="278"/>
      <c r="IMX121" s="278"/>
      <c r="IMY121" s="278"/>
      <c r="IMZ121" s="278"/>
      <c r="INA121" s="278"/>
      <c r="INB121" s="278"/>
      <c r="INC121" s="278"/>
      <c r="IND121" s="278"/>
      <c r="INE121" s="278"/>
      <c r="INF121" s="278"/>
      <c r="ING121" s="278"/>
      <c r="INH121" s="278"/>
      <c r="INI121" s="278"/>
      <c r="INJ121" s="278"/>
      <c r="INK121" s="278"/>
      <c r="INL121" s="278"/>
      <c r="INM121" s="278"/>
      <c r="INN121" s="278"/>
      <c r="INO121" s="278"/>
      <c r="INP121" s="278"/>
      <c r="INQ121" s="278"/>
      <c r="INR121" s="278"/>
      <c r="INS121" s="278"/>
      <c r="INT121" s="278"/>
      <c r="INU121" s="278"/>
      <c r="INV121" s="278"/>
      <c r="INW121" s="278"/>
      <c r="INX121" s="278"/>
      <c r="INY121" s="278"/>
      <c r="INZ121" s="278"/>
      <c r="IOA121" s="278"/>
      <c r="IOB121" s="278"/>
      <c r="IOC121" s="278"/>
      <c r="IOD121" s="278"/>
      <c r="IOE121" s="278"/>
      <c r="IOF121" s="278"/>
      <c r="IOG121" s="278"/>
      <c r="IOH121" s="278"/>
      <c r="IOI121" s="278"/>
      <c r="IOJ121" s="278"/>
      <c r="IOK121" s="278"/>
      <c r="IOL121" s="278"/>
      <c r="IOM121" s="278"/>
      <c r="ION121" s="278"/>
      <c r="IOO121" s="278"/>
      <c r="IOP121" s="278"/>
      <c r="IOQ121" s="278"/>
      <c r="IOR121" s="278"/>
      <c r="IOS121" s="278"/>
      <c r="IOT121" s="278"/>
      <c r="IOU121" s="278"/>
      <c r="IOV121" s="278"/>
      <c r="IOW121" s="278"/>
      <c r="IOX121" s="278"/>
      <c r="IOY121" s="278"/>
      <c r="IOZ121" s="278"/>
      <c r="IPA121" s="278"/>
      <c r="IPB121" s="278"/>
      <c r="IPC121" s="278"/>
      <c r="IPD121" s="278"/>
      <c r="IPE121" s="278"/>
      <c r="IPF121" s="278"/>
      <c r="IPG121" s="278"/>
      <c r="IPH121" s="278"/>
      <c r="IPI121" s="278"/>
      <c r="IPJ121" s="278"/>
      <c r="IPK121" s="278"/>
      <c r="IPL121" s="278"/>
      <c r="IPM121" s="278"/>
      <c r="IPN121" s="278"/>
      <c r="IPO121" s="278"/>
      <c r="IPP121" s="278"/>
      <c r="IPQ121" s="278"/>
      <c r="IPR121" s="278"/>
      <c r="IPS121" s="278"/>
      <c r="IPT121" s="278"/>
      <c r="IPU121" s="278"/>
      <c r="IPV121" s="278"/>
      <c r="IPW121" s="278"/>
      <c r="IPX121" s="278"/>
      <c r="IPY121" s="278"/>
      <c r="IPZ121" s="278"/>
      <c r="IQA121" s="278"/>
      <c r="IQB121" s="278"/>
      <c r="IQC121" s="278"/>
      <c r="IQD121" s="278"/>
      <c r="IQE121" s="278"/>
      <c r="IQF121" s="278"/>
      <c r="IQG121" s="278"/>
      <c r="IQH121" s="278"/>
      <c r="IQI121" s="278"/>
      <c r="IQJ121" s="278"/>
      <c r="IQK121" s="278"/>
      <c r="IQL121" s="278"/>
      <c r="IQM121" s="278"/>
      <c r="IQN121" s="278"/>
      <c r="IQO121" s="278"/>
      <c r="IQP121" s="278"/>
      <c r="IQQ121" s="278"/>
      <c r="IQR121" s="278"/>
      <c r="IQS121" s="278"/>
      <c r="IQT121" s="278"/>
      <c r="IQU121" s="278"/>
      <c r="IQV121" s="278"/>
      <c r="IQW121" s="278"/>
      <c r="IQX121" s="278"/>
      <c r="IQY121" s="278"/>
      <c r="IQZ121" s="278"/>
      <c r="IRA121" s="278"/>
      <c r="IRB121" s="278"/>
      <c r="IRC121" s="278"/>
      <c r="IRD121" s="278"/>
      <c r="IRE121" s="278"/>
      <c r="IRF121" s="278"/>
      <c r="IRG121" s="278"/>
      <c r="IRH121" s="278"/>
      <c r="IRI121" s="278"/>
      <c r="IRJ121" s="278"/>
      <c r="IRK121" s="278"/>
      <c r="IRL121" s="278"/>
      <c r="IRM121" s="278"/>
      <c r="IRN121" s="278"/>
      <c r="IRO121" s="278"/>
      <c r="IRP121" s="278"/>
      <c r="IRQ121" s="278"/>
      <c r="IRR121" s="278"/>
      <c r="IRS121" s="278"/>
      <c r="IRT121" s="278"/>
      <c r="IRU121" s="278"/>
      <c r="IRV121" s="278"/>
      <c r="IRW121" s="278"/>
      <c r="IRX121" s="278"/>
      <c r="IRY121" s="278"/>
      <c r="IRZ121" s="278"/>
      <c r="ISA121" s="278"/>
      <c r="ISB121" s="278"/>
      <c r="ISC121" s="278"/>
      <c r="ISD121" s="278"/>
      <c r="ISE121" s="278"/>
      <c r="ISF121" s="278"/>
      <c r="ISG121" s="278"/>
      <c r="ISH121" s="278"/>
      <c r="ISI121" s="278"/>
      <c r="ISJ121" s="278"/>
      <c r="ISK121" s="278"/>
      <c r="ISL121" s="278"/>
      <c r="ISM121" s="278"/>
      <c r="ISN121" s="278"/>
      <c r="ISO121" s="278"/>
      <c r="ISP121" s="278"/>
      <c r="ISQ121" s="278"/>
      <c r="ISR121" s="278"/>
      <c r="ISS121" s="278"/>
      <c r="IST121" s="278"/>
      <c r="ISU121" s="278"/>
      <c r="ISV121" s="278"/>
      <c r="ISW121" s="278"/>
      <c r="ISX121" s="278"/>
      <c r="ISY121" s="278"/>
      <c r="ISZ121" s="278"/>
      <c r="ITA121" s="278"/>
      <c r="ITB121" s="278"/>
      <c r="ITC121" s="278"/>
      <c r="ITD121" s="278"/>
      <c r="ITE121" s="278"/>
      <c r="ITF121" s="278"/>
      <c r="ITG121" s="278"/>
      <c r="ITH121" s="278"/>
      <c r="ITI121" s="278"/>
      <c r="ITJ121" s="278"/>
      <c r="ITK121" s="278"/>
      <c r="ITL121" s="278"/>
      <c r="ITM121" s="278"/>
      <c r="ITN121" s="278"/>
      <c r="ITO121" s="278"/>
      <c r="ITP121" s="278"/>
      <c r="ITQ121" s="278"/>
      <c r="ITR121" s="278"/>
      <c r="ITS121" s="278"/>
      <c r="ITT121" s="278"/>
      <c r="ITU121" s="278"/>
      <c r="ITV121" s="278"/>
      <c r="ITW121" s="278"/>
      <c r="ITX121" s="278"/>
      <c r="ITY121" s="278"/>
      <c r="ITZ121" s="278"/>
      <c r="IUA121" s="278"/>
      <c r="IUB121" s="278"/>
      <c r="IUC121" s="278"/>
      <c r="IUD121" s="278"/>
      <c r="IUE121" s="278"/>
      <c r="IUF121" s="278"/>
      <c r="IUG121" s="278"/>
      <c r="IUH121" s="278"/>
      <c r="IUI121" s="278"/>
      <c r="IUJ121" s="278"/>
      <c r="IUK121" s="278"/>
      <c r="IUL121" s="278"/>
      <c r="IUM121" s="278"/>
      <c r="IUN121" s="278"/>
      <c r="IUO121" s="278"/>
      <c r="IUP121" s="278"/>
      <c r="IUQ121" s="278"/>
      <c r="IUR121" s="278"/>
      <c r="IUS121" s="278"/>
      <c r="IUT121" s="278"/>
      <c r="IUU121" s="278"/>
      <c r="IUV121" s="278"/>
      <c r="IUW121" s="278"/>
      <c r="IUX121" s="278"/>
      <c r="IUY121" s="278"/>
      <c r="IUZ121" s="278"/>
      <c r="IVA121" s="278"/>
      <c r="IVB121" s="278"/>
      <c r="IVC121" s="278"/>
      <c r="IVD121" s="278"/>
      <c r="IVE121" s="278"/>
      <c r="IVF121" s="278"/>
      <c r="IVG121" s="278"/>
      <c r="IVH121" s="278"/>
      <c r="IVI121" s="278"/>
      <c r="IVJ121" s="278"/>
      <c r="IVK121" s="278"/>
      <c r="IVL121" s="278"/>
      <c r="IVM121" s="278"/>
      <c r="IVN121" s="278"/>
      <c r="IVO121" s="278"/>
      <c r="IVP121" s="278"/>
      <c r="IVQ121" s="278"/>
      <c r="IVR121" s="278"/>
      <c r="IVS121" s="278"/>
      <c r="IVT121" s="278"/>
      <c r="IVU121" s="278"/>
      <c r="IVV121" s="278"/>
      <c r="IVW121" s="278"/>
      <c r="IVX121" s="278"/>
      <c r="IVY121" s="278"/>
      <c r="IVZ121" s="278"/>
      <c r="IWA121" s="278"/>
      <c r="IWB121" s="278"/>
      <c r="IWC121" s="278"/>
      <c r="IWD121" s="278"/>
      <c r="IWE121" s="278"/>
      <c r="IWF121" s="278"/>
      <c r="IWG121" s="278"/>
      <c r="IWH121" s="278"/>
      <c r="IWI121" s="278"/>
      <c r="IWJ121" s="278"/>
      <c r="IWK121" s="278"/>
      <c r="IWL121" s="278"/>
      <c r="IWM121" s="278"/>
      <c r="IWN121" s="278"/>
      <c r="IWO121" s="278"/>
      <c r="IWP121" s="278"/>
      <c r="IWQ121" s="278"/>
      <c r="IWR121" s="278"/>
      <c r="IWS121" s="278"/>
      <c r="IWT121" s="278"/>
      <c r="IWU121" s="278"/>
      <c r="IWV121" s="278"/>
      <c r="IWW121" s="278"/>
      <c r="IWX121" s="278"/>
      <c r="IWY121" s="278"/>
      <c r="IWZ121" s="278"/>
      <c r="IXA121" s="278"/>
      <c r="IXB121" s="278"/>
      <c r="IXC121" s="278"/>
      <c r="IXD121" s="278"/>
      <c r="IXE121" s="278"/>
      <c r="IXF121" s="278"/>
      <c r="IXG121" s="278"/>
      <c r="IXH121" s="278"/>
      <c r="IXI121" s="278"/>
      <c r="IXJ121" s="278"/>
      <c r="IXK121" s="278"/>
      <c r="IXL121" s="278"/>
      <c r="IXM121" s="278"/>
      <c r="IXN121" s="278"/>
      <c r="IXO121" s="278"/>
      <c r="IXP121" s="278"/>
      <c r="IXQ121" s="278"/>
      <c r="IXR121" s="278"/>
      <c r="IXS121" s="278"/>
      <c r="IXT121" s="278"/>
      <c r="IXU121" s="278"/>
      <c r="IXV121" s="278"/>
      <c r="IXW121" s="278"/>
      <c r="IXX121" s="278"/>
      <c r="IXY121" s="278"/>
      <c r="IXZ121" s="278"/>
      <c r="IYA121" s="278"/>
      <c r="IYB121" s="278"/>
      <c r="IYC121" s="278"/>
      <c r="IYD121" s="278"/>
      <c r="IYE121" s="278"/>
      <c r="IYF121" s="278"/>
      <c r="IYG121" s="278"/>
      <c r="IYH121" s="278"/>
      <c r="IYI121" s="278"/>
      <c r="IYJ121" s="278"/>
      <c r="IYK121" s="278"/>
      <c r="IYL121" s="278"/>
      <c r="IYM121" s="278"/>
      <c r="IYN121" s="278"/>
      <c r="IYO121" s="278"/>
      <c r="IYP121" s="278"/>
      <c r="IYQ121" s="278"/>
      <c r="IYR121" s="278"/>
      <c r="IYS121" s="278"/>
      <c r="IYT121" s="278"/>
      <c r="IYU121" s="278"/>
      <c r="IYV121" s="278"/>
      <c r="IYW121" s="278"/>
      <c r="IYX121" s="278"/>
      <c r="IYY121" s="278"/>
      <c r="IYZ121" s="278"/>
      <c r="IZA121" s="278"/>
      <c r="IZB121" s="278"/>
      <c r="IZC121" s="278"/>
      <c r="IZD121" s="278"/>
      <c r="IZE121" s="278"/>
      <c r="IZF121" s="278"/>
      <c r="IZG121" s="278"/>
      <c r="IZH121" s="278"/>
      <c r="IZI121" s="278"/>
      <c r="IZJ121" s="278"/>
      <c r="IZK121" s="278"/>
      <c r="IZL121" s="278"/>
      <c r="IZM121" s="278"/>
      <c r="IZN121" s="278"/>
      <c r="IZO121" s="278"/>
      <c r="IZP121" s="278"/>
      <c r="IZQ121" s="278"/>
      <c r="IZR121" s="278"/>
      <c r="IZS121" s="278"/>
      <c r="IZT121" s="278"/>
      <c r="IZU121" s="278"/>
      <c r="IZV121" s="278"/>
      <c r="IZW121" s="278"/>
      <c r="IZX121" s="278"/>
      <c r="IZY121" s="278"/>
      <c r="IZZ121" s="278"/>
      <c r="JAA121" s="278"/>
      <c r="JAB121" s="278"/>
      <c r="JAC121" s="278"/>
      <c r="JAD121" s="278"/>
      <c r="JAE121" s="278"/>
      <c r="JAF121" s="278"/>
      <c r="JAG121" s="278"/>
      <c r="JAH121" s="278"/>
      <c r="JAI121" s="278"/>
      <c r="JAJ121" s="278"/>
      <c r="JAK121" s="278"/>
      <c r="JAL121" s="278"/>
      <c r="JAM121" s="278"/>
      <c r="JAN121" s="278"/>
      <c r="JAO121" s="278"/>
      <c r="JAP121" s="278"/>
      <c r="JAQ121" s="278"/>
      <c r="JAR121" s="278"/>
      <c r="JAS121" s="278"/>
      <c r="JAT121" s="278"/>
      <c r="JAU121" s="278"/>
      <c r="JAV121" s="278"/>
      <c r="JAW121" s="278"/>
      <c r="JAX121" s="278"/>
      <c r="JAY121" s="278"/>
      <c r="JAZ121" s="278"/>
      <c r="JBA121" s="278"/>
      <c r="JBB121" s="278"/>
      <c r="JBC121" s="278"/>
      <c r="JBD121" s="278"/>
      <c r="JBE121" s="278"/>
      <c r="JBF121" s="278"/>
      <c r="JBG121" s="278"/>
      <c r="JBH121" s="278"/>
      <c r="JBI121" s="278"/>
      <c r="JBJ121" s="278"/>
      <c r="JBK121" s="278"/>
      <c r="JBL121" s="278"/>
      <c r="JBM121" s="278"/>
      <c r="JBN121" s="278"/>
      <c r="JBO121" s="278"/>
      <c r="JBP121" s="278"/>
      <c r="JBQ121" s="278"/>
      <c r="JBR121" s="278"/>
      <c r="JBS121" s="278"/>
      <c r="JBT121" s="278"/>
      <c r="JBU121" s="278"/>
      <c r="JBV121" s="278"/>
      <c r="JBW121" s="278"/>
      <c r="JBX121" s="278"/>
      <c r="JBY121" s="278"/>
      <c r="JBZ121" s="278"/>
      <c r="JCA121" s="278"/>
      <c r="JCB121" s="278"/>
      <c r="JCC121" s="278"/>
      <c r="JCD121" s="278"/>
      <c r="JCE121" s="278"/>
      <c r="JCF121" s="278"/>
      <c r="JCG121" s="278"/>
      <c r="JCH121" s="278"/>
      <c r="JCI121" s="278"/>
      <c r="JCJ121" s="278"/>
      <c r="JCK121" s="278"/>
      <c r="JCL121" s="278"/>
      <c r="JCM121" s="278"/>
      <c r="JCN121" s="278"/>
      <c r="JCO121" s="278"/>
      <c r="JCP121" s="278"/>
      <c r="JCQ121" s="278"/>
      <c r="JCR121" s="278"/>
      <c r="JCS121" s="278"/>
      <c r="JCT121" s="278"/>
      <c r="JCU121" s="278"/>
      <c r="JCV121" s="278"/>
      <c r="JCW121" s="278"/>
      <c r="JCX121" s="278"/>
      <c r="JCY121" s="278"/>
      <c r="JCZ121" s="278"/>
      <c r="JDA121" s="278"/>
      <c r="JDB121" s="278"/>
      <c r="JDC121" s="278"/>
      <c r="JDD121" s="278"/>
      <c r="JDE121" s="278"/>
      <c r="JDF121" s="278"/>
      <c r="JDG121" s="278"/>
      <c r="JDH121" s="278"/>
      <c r="JDI121" s="278"/>
      <c r="JDJ121" s="278"/>
      <c r="JDK121" s="278"/>
      <c r="JDL121" s="278"/>
      <c r="JDM121" s="278"/>
      <c r="JDN121" s="278"/>
      <c r="JDO121" s="278"/>
      <c r="JDP121" s="278"/>
      <c r="JDQ121" s="278"/>
      <c r="JDR121" s="278"/>
      <c r="JDS121" s="278"/>
      <c r="JDT121" s="278"/>
      <c r="JDU121" s="278"/>
      <c r="JDV121" s="278"/>
      <c r="JDW121" s="278"/>
      <c r="JDX121" s="278"/>
      <c r="JDY121" s="278"/>
      <c r="JDZ121" s="278"/>
      <c r="JEA121" s="278"/>
      <c r="JEB121" s="278"/>
      <c r="JEC121" s="278"/>
      <c r="JED121" s="278"/>
      <c r="JEE121" s="278"/>
      <c r="JEF121" s="278"/>
      <c r="JEG121" s="278"/>
      <c r="JEH121" s="278"/>
      <c r="JEI121" s="278"/>
      <c r="JEJ121" s="278"/>
      <c r="JEK121" s="278"/>
      <c r="JEL121" s="278"/>
      <c r="JEM121" s="278"/>
      <c r="JEN121" s="278"/>
      <c r="JEO121" s="278"/>
      <c r="JEP121" s="278"/>
      <c r="JEQ121" s="278"/>
      <c r="JER121" s="278"/>
      <c r="JES121" s="278"/>
      <c r="JET121" s="278"/>
      <c r="JEU121" s="278"/>
      <c r="JEV121" s="278"/>
      <c r="JEW121" s="278"/>
      <c r="JEX121" s="278"/>
      <c r="JEY121" s="278"/>
      <c r="JEZ121" s="278"/>
      <c r="JFA121" s="278"/>
      <c r="JFB121" s="278"/>
      <c r="JFC121" s="278"/>
      <c r="JFD121" s="278"/>
      <c r="JFE121" s="278"/>
      <c r="JFF121" s="278"/>
      <c r="JFG121" s="278"/>
      <c r="JFH121" s="278"/>
      <c r="JFI121" s="278"/>
      <c r="JFJ121" s="278"/>
      <c r="JFK121" s="278"/>
      <c r="JFL121" s="278"/>
      <c r="JFM121" s="278"/>
      <c r="JFN121" s="278"/>
      <c r="JFO121" s="278"/>
      <c r="JFP121" s="278"/>
      <c r="JFQ121" s="278"/>
      <c r="JFR121" s="278"/>
      <c r="JFS121" s="278"/>
      <c r="JFT121" s="278"/>
      <c r="JFU121" s="278"/>
      <c r="JFV121" s="278"/>
      <c r="JFW121" s="278"/>
      <c r="JFX121" s="278"/>
      <c r="JFY121" s="278"/>
      <c r="JFZ121" s="278"/>
      <c r="JGA121" s="278"/>
      <c r="JGB121" s="278"/>
      <c r="JGC121" s="278"/>
      <c r="JGD121" s="278"/>
      <c r="JGE121" s="278"/>
      <c r="JGF121" s="278"/>
      <c r="JGG121" s="278"/>
      <c r="JGH121" s="278"/>
      <c r="JGI121" s="278"/>
      <c r="JGJ121" s="278"/>
      <c r="JGK121" s="278"/>
      <c r="JGL121" s="278"/>
      <c r="JGM121" s="278"/>
      <c r="JGN121" s="278"/>
      <c r="JGO121" s="278"/>
      <c r="JGP121" s="278"/>
      <c r="JGQ121" s="278"/>
      <c r="JGR121" s="278"/>
      <c r="JGS121" s="278"/>
      <c r="JGT121" s="278"/>
      <c r="JGU121" s="278"/>
      <c r="JGV121" s="278"/>
      <c r="JGW121" s="278"/>
      <c r="JGX121" s="278"/>
      <c r="JGY121" s="278"/>
      <c r="JGZ121" s="278"/>
      <c r="JHA121" s="278"/>
      <c r="JHB121" s="278"/>
      <c r="JHC121" s="278"/>
      <c r="JHD121" s="278"/>
      <c r="JHE121" s="278"/>
      <c r="JHF121" s="278"/>
      <c r="JHG121" s="278"/>
      <c r="JHH121" s="278"/>
      <c r="JHI121" s="278"/>
      <c r="JHJ121" s="278"/>
      <c r="JHK121" s="278"/>
      <c r="JHL121" s="278"/>
      <c r="JHM121" s="278"/>
      <c r="JHN121" s="278"/>
      <c r="JHO121" s="278"/>
      <c r="JHP121" s="278"/>
      <c r="JHQ121" s="278"/>
      <c r="JHR121" s="278"/>
      <c r="JHS121" s="278"/>
      <c r="JHT121" s="278"/>
      <c r="JHU121" s="278"/>
      <c r="JHV121" s="278"/>
      <c r="JHW121" s="278"/>
      <c r="JHX121" s="278"/>
      <c r="JHY121" s="278"/>
      <c r="JHZ121" s="278"/>
      <c r="JIA121" s="278"/>
      <c r="JIB121" s="278"/>
      <c r="JIC121" s="278"/>
      <c r="JID121" s="278"/>
      <c r="JIE121" s="278"/>
      <c r="JIF121" s="278"/>
      <c r="JIG121" s="278"/>
      <c r="JIH121" s="278"/>
      <c r="JII121" s="278"/>
      <c r="JIJ121" s="278"/>
      <c r="JIK121" s="278"/>
      <c r="JIL121" s="278"/>
      <c r="JIM121" s="278"/>
      <c r="JIN121" s="278"/>
      <c r="JIO121" s="278"/>
      <c r="JIP121" s="278"/>
      <c r="JIQ121" s="278"/>
      <c r="JIR121" s="278"/>
      <c r="JIS121" s="278"/>
      <c r="JIT121" s="278"/>
      <c r="JIU121" s="278"/>
      <c r="JIV121" s="278"/>
      <c r="JIW121" s="278"/>
      <c r="JIX121" s="278"/>
      <c r="JIY121" s="278"/>
      <c r="JIZ121" s="278"/>
      <c r="JJA121" s="278"/>
      <c r="JJB121" s="278"/>
      <c r="JJC121" s="278"/>
      <c r="JJD121" s="278"/>
      <c r="JJE121" s="278"/>
      <c r="JJF121" s="278"/>
      <c r="JJG121" s="278"/>
      <c r="JJH121" s="278"/>
      <c r="JJI121" s="278"/>
      <c r="JJJ121" s="278"/>
      <c r="JJK121" s="278"/>
      <c r="JJL121" s="278"/>
      <c r="JJM121" s="278"/>
      <c r="JJN121" s="278"/>
      <c r="JJO121" s="278"/>
      <c r="JJP121" s="278"/>
      <c r="JJQ121" s="278"/>
      <c r="JJR121" s="278"/>
      <c r="JJS121" s="278"/>
      <c r="JJT121" s="278"/>
      <c r="JJU121" s="278"/>
      <c r="JJV121" s="278"/>
      <c r="JJW121" s="278"/>
      <c r="JJX121" s="278"/>
      <c r="JJY121" s="278"/>
      <c r="JJZ121" s="278"/>
      <c r="JKA121" s="278"/>
      <c r="JKB121" s="278"/>
      <c r="JKC121" s="278"/>
      <c r="JKD121" s="278"/>
      <c r="JKE121" s="278"/>
      <c r="JKF121" s="278"/>
      <c r="JKG121" s="278"/>
      <c r="JKH121" s="278"/>
      <c r="JKI121" s="278"/>
      <c r="JKJ121" s="278"/>
      <c r="JKK121" s="278"/>
      <c r="JKL121" s="278"/>
      <c r="JKM121" s="278"/>
      <c r="JKN121" s="278"/>
      <c r="JKO121" s="278"/>
      <c r="JKP121" s="278"/>
      <c r="JKQ121" s="278"/>
      <c r="JKR121" s="278"/>
      <c r="JKS121" s="278"/>
      <c r="JKT121" s="278"/>
      <c r="JKU121" s="278"/>
      <c r="JKV121" s="278"/>
      <c r="JKW121" s="278"/>
      <c r="JKX121" s="278"/>
      <c r="JKY121" s="278"/>
      <c r="JKZ121" s="278"/>
      <c r="JLA121" s="278"/>
      <c r="JLB121" s="278"/>
      <c r="JLC121" s="278"/>
      <c r="JLD121" s="278"/>
      <c r="JLE121" s="278"/>
      <c r="JLF121" s="278"/>
      <c r="JLG121" s="278"/>
      <c r="JLH121" s="278"/>
      <c r="JLI121" s="278"/>
      <c r="JLJ121" s="278"/>
      <c r="JLK121" s="278"/>
      <c r="JLL121" s="278"/>
      <c r="JLM121" s="278"/>
      <c r="JLN121" s="278"/>
      <c r="JLO121" s="278"/>
      <c r="JLP121" s="278"/>
      <c r="JLQ121" s="278"/>
      <c r="JLR121" s="278"/>
      <c r="JLS121" s="278"/>
      <c r="JLT121" s="278"/>
      <c r="JLU121" s="278"/>
      <c r="JLV121" s="278"/>
      <c r="JLW121" s="278"/>
      <c r="JLX121" s="278"/>
      <c r="JLY121" s="278"/>
      <c r="JLZ121" s="278"/>
      <c r="JMA121" s="278"/>
      <c r="JMB121" s="278"/>
      <c r="JMC121" s="278"/>
      <c r="JMD121" s="278"/>
      <c r="JME121" s="278"/>
      <c r="JMF121" s="278"/>
      <c r="JMG121" s="278"/>
      <c r="JMH121" s="278"/>
      <c r="JMI121" s="278"/>
      <c r="JMJ121" s="278"/>
      <c r="JMK121" s="278"/>
      <c r="JML121" s="278"/>
      <c r="JMM121" s="278"/>
      <c r="JMN121" s="278"/>
      <c r="JMO121" s="278"/>
      <c r="JMP121" s="278"/>
      <c r="JMQ121" s="278"/>
      <c r="JMR121" s="278"/>
      <c r="JMS121" s="278"/>
      <c r="JMT121" s="278"/>
      <c r="JMU121" s="278"/>
      <c r="JMV121" s="278"/>
      <c r="JMW121" s="278"/>
      <c r="JMX121" s="278"/>
      <c r="JMY121" s="278"/>
      <c r="JMZ121" s="278"/>
      <c r="JNA121" s="278"/>
      <c r="JNB121" s="278"/>
      <c r="JNC121" s="278"/>
      <c r="JND121" s="278"/>
      <c r="JNE121" s="278"/>
      <c r="JNF121" s="278"/>
      <c r="JNG121" s="278"/>
      <c r="JNH121" s="278"/>
      <c r="JNI121" s="278"/>
      <c r="JNJ121" s="278"/>
      <c r="JNK121" s="278"/>
      <c r="JNL121" s="278"/>
      <c r="JNM121" s="278"/>
      <c r="JNN121" s="278"/>
      <c r="JNO121" s="278"/>
      <c r="JNP121" s="278"/>
      <c r="JNQ121" s="278"/>
      <c r="JNR121" s="278"/>
      <c r="JNS121" s="278"/>
      <c r="JNT121" s="278"/>
      <c r="JNU121" s="278"/>
      <c r="JNV121" s="278"/>
      <c r="JNW121" s="278"/>
      <c r="JNX121" s="278"/>
      <c r="JNY121" s="278"/>
      <c r="JNZ121" s="278"/>
      <c r="JOA121" s="278"/>
      <c r="JOB121" s="278"/>
      <c r="JOC121" s="278"/>
      <c r="JOD121" s="278"/>
      <c r="JOE121" s="278"/>
      <c r="JOF121" s="278"/>
      <c r="JOG121" s="278"/>
      <c r="JOH121" s="278"/>
      <c r="JOI121" s="278"/>
      <c r="JOJ121" s="278"/>
      <c r="JOK121" s="278"/>
      <c r="JOL121" s="278"/>
      <c r="JOM121" s="278"/>
      <c r="JON121" s="278"/>
      <c r="JOO121" s="278"/>
      <c r="JOP121" s="278"/>
      <c r="JOQ121" s="278"/>
      <c r="JOR121" s="278"/>
      <c r="JOS121" s="278"/>
      <c r="JOT121" s="278"/>
      <c r="JOU121" s="278"/>
      <c r="JOV121" s="278"/>
      <c r="JOW121" s="278"/>
      <c r="JOX121" s="278"/>
      <c r="JOY121" s="278"/>
      <c r="JOZ121" s="278"/>
      <c r="JPA121" s="278"/>
      <c r="JPB121" s="278"/>
      <c r="JPC121" s="278"/>
      <c r="JPD121" s="278"/>
      <c r="JPE121" s="278"/>
      <c r="JPF121" s="278"/>
      <c r="JPG121" s="278"/>
      <c r="JPH121" s="278"/>
      <c r="JPI121" s="278"/>
      <c r="JPJ121" s="278"/>
      <c r="JPK121" s="278"/>
      <c r="JPL121" s="278"/>
      <c r="JPM121" s="278"/>
      <c r="JPN121" s="278"/>
      <c r="JPO121" s="278"/>
      <c r="JPP121" s="278"/>
      <c r="JPQ121" s="278"/>
      <c r="JPR121" s="278"/>
      <c r="JPS121" s="278"/>
      <c r="JPT121" s="278"/>
      <c r="JPU121" s="278"/>
      <c r="JPV121" s="278"/>
      <c r="JPW121" s="278"/>
      <c r="JPX121" s="278"/>
      <c r="JPY121" s="278"/>
      <c r="JPZ121" s="278"/>
      <c r="JQA121" s="278"/>
      <c r="JQB121" s="278"/>
      <c r="JQC121" s="278"/>
      <c r="JQD121" s="278"/>
      <c r="JQE121" s="278"/>
      <c r="JQF121" s="278"/>
      <c r="JQG121" s="278"/>
      <c r="JQH121" s="278"/>
      <c r="JQI121" s="278"/>
      <c r="JQJ121" s="278"/>
      <c r="JQK121" s="278"/>
      <c r="JQL121" s="278"/>
      <c r="JQM121" s="278"/>
      <c r="JQN121" s="278"/>
      <c r="JQO121" s="278"/>
      <c r="JQP121" s="278"/>
      <c r="JQQ121" s="278"/>
      <c r="JQR121" s="278"/>
      <c r="JQS121" s="278"/>
      <c r="JQT121" s="278"/>
      <c r="JQU121" s="278"/>
      <c r="JQV121" s="278"/>
      <c r="JQW121" s="278"/>
      <c r="JQX121" s="278"/>
      <c r="JQY121" s="278"/>
      <c r="JQZ121" s="278"/>
      <c r="JRA121" s="278"/>
      <c r="JRB121" s="278"/>
      <c r="JRC121" s="278"/>
      <c r="JRD121" s="278"/>
      <c r="JRE121" s="278"/>
      <c r="JRF121" s="278"/>
      <c r="JRG121" s="278"/>
      <c r="JRH121" s="278"/>
      <c r="JRI121" s="278"/>
      <c r="JRJ121" s="278"/>
      <c r="JRK121" s="278"/>
      <c r="JRL121" s="278"/>
      <c r="JRM121" s="278"/>
      <c r="JRN121" s="278"/>
      <c r="JRO121" s="278"/>
      <c r="JRP121" s="278"/>
      <c r="JRQ121" s="278"/>
      <c r="JRR121" s="278"/>
      <c r="JRS121" s="278"/>
      <c r="JRT121" s="278"/>
      <c r="JRU121" s="278"/>
      <c r="JRV121" s="278"/>
      <c r="JRW121" s="278"/>
      <c r="JRX121" s="278"/>
      <c r="JRY121" s="278"/>
      <c r="JRZ121" s="278"/>
      <c r="JSA121" s="278"/>
      <c r="JSB121" s="278"/>
      <c r="JSC121" s="278"/>
      <c r="JSD121" s="278"/>
      <c r="JSE121" s="278"/>
      <c r="JSF121" s="278"/>
      <c r="JSG121" s="278"/>
      <c r="JSH121" s="278"/>
      <c r="JSI121" s="278"/>
      <c r="JSJ121" s="278"/>
      <c r="JSK121" s="278"/>
      <c r="JSL121" s="278"/>
      <c r="JSM121" s="278"/>
      <c r="JSN121" s="278"/>
      <c r="JSO121" s="278"/>
      <c r="JSP121" s="278"/>
      <c r="JSQ121" s="278"/>
      <c r="JSR121" s="278"/>
      <c r="JSS121" s="278"/>
      <c r="JST121" s="278"/>
      <c r="JSU121" s="278"/>
      <c r="JSV121" s="278"/>
      <c r="JSW121" s="278"/>
      <c r="JSX121" s="278"/>
      <c r="JSY121" s="278"/>
      <c r="JSZ121" s="278"/>
      <c r="JTA121" s="278"/>
      <c r="JTB121" s="278"/>
      <c r="JTC121" s="278"/>
      <c r="JTD121" s="278"/>
      <c r="JTE121" s="278"/>
      <c r="JTF121" s="278"/>
      <c r="JTG121" s="278"/>
      <c r="JTH121" s="278"/>
      <c r="JTI121" s="278"/>
      <c r="JTJ121" s="278"/>
      <c r="JTK121" s="278"/>
      <c r="JTL121" s="278"/>
      <c r="JTM121" s="278"/>
      <c r="JTN121" s="278"/>
      <c r="JTO121" s="278"/>
      <c r="JTP121" s="278"/>
      <c r="JTQ121" s="278"/>
      <c r="JTR121" s="278"/>
      <c r="JTS121" s="278"/>
      <c r="JTT121" s="278"/>
      <c r="JTU121" s="278"/>
      <c r="JTV121" s="278"/>
      <c r="JTW121" s="278"/>
      <c r="JTX121" s="278"/>
      <c r="JTY121" s="278"/>
      <c r="JTZ121" s="278"/>
      <c r="JUA121" s="278"/>
      <c r="JUB121" s="278"/>
      <c r="JUC121" s="278"/>
      <c r="JUD121" s="278"/>
      <c r="JUE121" s="278"/>
      <c r="JUF121" s="278"/>
      <c r="JUG121" s="278"/>
      <c r="JUH121" s="278"/>
      <c r="JUI121" s="278"/>
      <c r="JUJ121" s="278"/>
      <c r="JUK121" s="278"/>
      <c r="JUL121" s="278"/>
      <c r="JUM121" s="278"/>
      <c r="JUN121" s="278"/>
      <c r="JUO121" s="278"/>
      <c r="JUP121" s="278"/>
      <c r="JUQ121" s="278"/>
      <c r="JUR121" s="278"/>
      <c r="JUS121" s="278"/>
      <c r="JUT121" s="278"/>
      <c r="JUU121" s="278"/>
      <c r="JUV121" s="278"/>
      <c r="JUW121" s="278"/>
      <c r="JUX121" s="278"/>
      <c r="JUY121" s="278"/>
      <c r="JUZ121" s="278"/>
      <c r="JVA121" s="278"/>
      <c r="JVB121" s="278"/>
      <c r="JVC121" s="278"/>
      <c r="JVD121" s="278"/>
      <c r="JVE121" s="278"/>
      <c r="JVF121" s="278"/>
      <c r="JVG121" s="278"/>
      <c r="JVH121" s="278"/>
      <c r="JVI121" s="278"/>
      <c r="JVJ121" s="278"/>
      <c r="JVK121" s="278"/>
      <c r="JVL121" s="278"/>
      <c r="JVM121" s="278"/>
      <c r="JVN121" s="278"/>
      <c r="JVO121" s="278"/>
      <c r="JVP121" s="278"/>
      <c r="JVQ121" s="278"/>
      <c r="JVR121" s="278"/>
      <c r="JVS121" s="278"/>
      <c r="JVT121" s="278"/>
      <c r="JVU121" s="278"/>
      <c r="JVV121" s="278"/>
      <c r="JVW121" s="278"/>
      <c r="JVX121" s="278"/>
      <c r="JVY121" s="278"/>
      <c r="JVZ121" s="278"/>
      <c r="JWA121" s="278"/>
      <c r="JWB121" s="278"/>
      <c r="JWC121" s="278"/>
      <c r="JWD121" s="278"/>
      <c r="JWE121" s="278"/>
      <c r="JWF121" s="278"/>
      <c r="JWG121" s="278"/>
      <c r="JWH121" s="278"/>
      <c r="JWI121" s="278"/>
      <c r="JWJ121" s="278"/>
      <c r="JWK121" s="278"/>
      <c r="JWL121" s="278"/>
      <c r="JWM121" s="278"/>
      <c r="JWN121" s="278"/>
      <c r="JWO121" s="278"/>
      <c r="JWP121" s="278"/>
      <c r="JWQ121" s="278"/>
      <c r="JWR121" s="278"/>
      <c r="JWS121" s="278"/>
      <c r="JWT121" s="278"/>
      <c r="JWU121" s="278"/>
      <c r="JWV121" s="278"/>
      <c r="JWW121" s="278"/>
      <c r="JWX121" s="278"/>
      <c r="JWY121" s="278"/>
      <c r="JWZ121" s="278"/>
      <c r="JXA121" s="278"/>
      <c r="JXB121" s="278"/>
      <c r="JXC121" s="278"/>
      <c r="JXD121" s="278"/>
      <c r="JXE121" s="278"/>
      <c r="JXF121" s="278"/>
      <c r="JXG121" s="278"/>
      <c r="JXH121" s="278"/>
      <c r="JXI121" s="278"/>
      <c r="JXJ121" s="278"/>
      <c r="JXK121" s="278"/>
      <c r="JXL121" s="278"/>
      <c r="JXM121" s="278"/>
      <c r="JXN121" s="278"/>
      <c r="JXO121" s="278"/>
      <c r="JXP121" s="278"/>
      <c r="JXQ121" s="278"/>
      <c r="JXR121" s="278"/>
      <c r="JXS121" s="278"/>
      <c r="JXT121" s="278"/>
      <c r="JXU121" s="278"/>
      <c r="JXV121" s="278"/>
      <c r="JXW121" s="278"/>
      <c r="JXX121" s="278"/>
      <c r="JXY121" s="278"/>
      <c r="JXZ121" s="278"/>
      <c r="JYA121" s="278"/>
      <c r="JYB121" s="278"/>
      <c r="JYC121" s="278"/>
      <c r="JYD121" s="278"/>
      <c r="JYE121" s="278"/>
      <c r="JYF121" s="278"/>
      <c r="JYG121" s="278"/>
      <c r="JYH121" s="278"/>
      <c r="JYI121" s="278"/>
      <c r="JYJ121" s="278"/>
      <c r="JYK121" s="278"/>
      <c r="JYL121" s="278"/>
      <c r="JYM121" s="278"/>
      <c r="JYN121" s="278"/>
      <c r="JYO121" s="278"/>
      <c r="JYP121" s="278"/>
      <c r="JYQ121" s="278"/>
      <c r="JYR121" s="278"/>
      <c r="JYS121" s="278"/>
      <c r="JYT121" s="278"/>
      <c r="JYU121" s="278"/>
      <c r="JYV121" s="278"/>
      <c r="JYW121" s="278"/>
      <c r="JYX121" s="278"/>
      <c r="JYY121" s="278"/>
      <c r="JYZ121" s="278"/>
      <c r="JZA121" s="278"/>
      <c r="JZB121" s="278"/>
      <c r="JZC121" s="278"/>
      <c r="JZD121" s="278"/>
      <c r="JZE121" s="278"/>
      <c r="JZF121" s="278"/>
      <c r="JZG121" s="278"/>
      <c r="JZH121" s="278"/>
      <c r="JZI121" s="278"/>
      <c r="JZJ121" s="278"/>
      <c r="JZK121" s="278"/>
      <c r="JZL121" s="278"/>
      <c r="JZM121" s="278"/>
      <c r="JZN121" s="278"/>
      <c r="JZO121" s="278"/>
      <c r="JZP121" s="278"/>
      <c r="JZQ121" s="278"/>
      <c r="JZR121" s="278"/>
      <c r="JZS121" s="278"/>
      <c r="JZT121" s="278"/>
      <c r="JZU121" s="278"/>
      <c r="JZV121" s="278"/>
      <c r="JZW121" s="278"/>
      <c r="JZX121" s="278"/>
      <c r="JZY121" s="278"/>
      <c r="JZZ121" s="278"/>
      <c r="KAA121" s="278"/>
      <c r="KAB121" s="278"/>
      <c r="KAC121" s="278"/>
      <c r="KAD121" s="278"/>
      <c r="KAE121" s="278"/>
      <c r="KAF121" s="278"/>
      <c r="KAG121" s="278"/>
      <c r="KAH121" s="278"/>
      <c r="KAI121" s="278"/>
      <c r="KAJ121" s="278"/>
      <c r="KAK121" s="278"/>
      <c r="KAL121" s="278"/>
      <c r="KAM121" s="278"/>
      <c r="KAN121" s="278"/>
      <c r="KAO121" s="278"/>
      <c r="KAP121" s="278"/>
      <c r="KAQ121" s="278"/>
      <c r="KAR121" s="278"/>
      <c r="KAS121" s="278"/>
      <c r="KAT121" s="278"/>
      <c r="KAU121" s="278"/>
      <c r="KAV121" s="278"/>
      <c r="KAW121" s="278"/>
      <c r="KAX121" s="278"/>
      <c r="KAY121" s="278"/>
      <c r="KAZ121" s="278"/>
      <c r="KBA121" s="278"/>
      <c r="KBB121" s="278"/>
      <c r="KBC121" s="278"/>
      <c r="KBD121" s="278"/>
      <c r="KBE121" s="278"/>
      <c r="KBF121" s="278"/>
      <c r="KBG121" s="278"/>
      <c r="KBH121" s="278"/>
      <c r="KBI121" s="278"/>
      <c r="KBJ121" s="278"/>
      <c r="KBK121" s="278"/>
      <c r="KBL121" s="278"/>
      <c r="KBM121" s="278"/>
      <c r="KBN121" s="278"/>
      <c r="KBO121" s="278"/>
      <c r="KBP121" s="278"/>
      <c r="KBQ121" s="278"/>
      <c r="KBR121" s="278"/>
      <c r="KBS121" s="278"/>
      <c r="KBT121" s="278"/>
      <c r="KBU121" s="278"/>
      <c r="KBV121" s="278"/>
      <c r="KBW121" s="278"/>
      <c r="KBX121" s="278"/>
      <c r="KBY121" s="278"/>
      <c r="KBZ121" s="278"/>
      <c r="KCA121" s="278"/>
      <c r="KCB121" s="278"/>
      <c r="KCC121" s="278"/>
      <c r="KCD121" s="278"/>
      <c r="KCE121" s="278"/>
      <c r="KCF121" s="278"/>
      <c r="KCG121" s="278"/>
      <c r="KCH121" s="278"/>
      <c r="KCI121" s="278"/>
      <c r="KCJ121" s="278"/>
      <c r="KCK121" s="278"/>
      <c r="KCL121" s="278"/>
      <c r="KCM121" s="278"/>
      <c r="KCN121" s="278"/>
      <c r="KCO121" s="278"/>
      <c r="KCP121" s="278"/>
      <c r="KCQ121" s="278"/>
      <c r="KCR121" s="278"/>
      <c r="KCS121" s="278"/>
      <c r="KCT121" s="278"/>
      <c r="KCU121" s="278"/>
      <c r="KCV121" s="278"/>
      <c r="KCW121" s="278"/>
      <c r="KCX121" s="278"/>
      <c r="KCY121" s="278"/>
      <c r="KCZ121" s="278"/>
      <c r="KDA121" s="278"/>
      <c r="KDB121" s="278"/>
      <c r="KDC121" s="278"/>
      <c r="KDD121" s="278"/>
      <c r="KDE121" s="278"/>
      <c r="KDF121" s="278"/>
      <c r="KDG121" s="278"/>
      <c r="KDH121" s="278"/>
      <c r="KDI121" s="278"/>
      <c r="KDJ121" s="278"/>
      <c r="KDK121" s="278"/>
      <c r="KDL121" s="278"/>
      <c r="KDM121" s="278"/>
      <c r="KDN121" s="278"/>
      <c r="KDO121" s="278"/>
      <c r="KDP121" s="278"/>
      <c r="KDQ121" s="278"/>
      <c r="KDR121" s="278"/>
      <c r="KDS121" s="278"/>
      <c r="KDT121" s="278"/>
      <c r="KDU121" s="278"/>
      <c r="KDV121" s="278"/>
      <c r="KDW121" s="278"/>
      <c r="KDX121" s="278"/>
      <c r="KDY121" s="278"/>
      <c r="KDZ121" s="278"/>
      <c r="KEA121" s="278"/>
      <c r="KEB121" s="278"/>
      <c r="KEC121" s="278"/>
      <c r="KED121" s="278"/>
      <c r="KEE121" s="278"/>
      <c r="KEF121" s="278"/>
      <c r="KEG121" s="278"/>
      <c r="KEH121" s="278"/>
      <c r="KEI121" s="278"/>
      <c r="KEJ121" s="278"/>
      <c r="KEK121" s="278"/>
      <c r="KEL121" s="278"/>
      <c r="KEM121" s="278"/>
      <c r="KEN121" s="278"/>
      <c r="KEO121" s="278"/>
      <c r="KEP121" s="278"/>
      <c r="KEQ121" s="278"/>
      <c r="KER121" s="278"/>
      <c r="KES121" s="278"/>
      <c r="KET121" s="278"/>
      <c r="KEU121" s="278"/>
      <c r="KEV121" s="278"/>
      <c r="KEW121" s="278"/>
      <c r="KEX121" s="278"/>
      <c r="KEY121" s="278"/>
      <c r="KEZ121" s="278"/>
      <c r="KFA121" s="278"/>
      <c r="KFB121" s="278"/>
      <c r="KFC121" s="278"/>
      <c r="KFD121" s="278"/>
      <c r="KFE121" s="278"/>
      <c r="KFF121" s="278"/>
      <c r="KFG121" s="278"/>
      <c r="KFH121" s="278"/>
      <c r="KFI121" s="278"/>
      <c r="KFJ121" s="278"/>
      <c r="KFK121" s="278"/>
      <c r="KFL121" s="278"/>
      <c r="KFM121" s="278"/>
      <c r="KFN121" s="278"/>
      <c r="KFO121" s="278"/>
      <c r="KFP121" s="278"/>
      <c r="KFQ121" s="278"/>
      <c r="KFR121" s="278"/>
      <c r="KFS121" s="278"/>
      <c r="KFT121" s="278"/>
      <c r="KFU121" s="278"/>
      <c r="KFV121" s="278"/>
      <c r="KFW121" s="278"/>
      <c r="KFX121" s="278"/>
      <c r="KFY121" s="278"/>
      <c r="KFZ121" s="278"/>
      <c r="KGA121" s="278"/>
      <c r="KGB121" s="278"/>
      <c r="KGC121" s="278"/>
      <c r="KGD121" s="278"/>
      <c r="KGE121" s="278"/>
      <c r="KGF121" s="278"/>
      <c r="KGG121" s="278"/>
      <c r="KGH121" s="278"/>
      <c r="KGI121" s="278"/>
      <c r="KGJ121" s="278"/>
      <c r="KGK121" s="278"/>
      <c r="KGL121" s="278"/>
      <c r="KGM121" s="278"/>
      <c r="KGN121" s="278"/>
      <c r="KGO121" s="278"/>
      <c r="KGP121" s="278"/>
      <c r="KGQ121" s="278"/>
      <c r="KGR121" s="278"/>
      <c r="KGS121" s="278"/>
      <c r="KGT121" s="278"/>
      <c r="KGU121" s="278"/>
      <c r="KGV121" s="278"/>
      <c r="KGW121" s="278"/>
      <c r="KGX121" s="278"/>
      <c r="KGY121" s="278"/>
      <c r="KGZ121" s="278"/>
      <c r="KHA121" s="278"/>
      <c r="KHB121" s="278"/>
      <c r="KHC121" s="278"/>
      <c r="KHD121" s="278"/>
      <c r="KHE121" s="278"/>
      <c r="KHF121" s="278"/>
      <c r="KHG121" s="278"/>
      <c r="KHH121" s="278"/>
      <c r="KHI121" s="278"/>
      <c r="KHJ121" s="278"/>
      <c r="KHK121" s="278"/>
      <c r="KHL121" s="278"/>
      <c r="KHM121" s="278"/>
      <c r="KHN121" s="278"/>
      <c r="KHO121" s="278"/>
      <c r="KHP121" s="278"/>
      <c r="KHQ121" s="278"/>
      <c r="KHR121" s="278"/>
      <c r="KHS121" s="278"/>
      <c r="KHT121" s="278"/>
      <c r="KHU121" s="278"/>
      <c r="KHV121" s="278"/>
      <c r="KHW121" s="278"/>
      <c r="KHX121" s="278"/>
      <c r="KHY121" s="278"/>
      <c r="KHZ121" s="278"/>
      <c r="KIA121" s="278"/>
      <c r="KIB121" s="278"/>
      <c r="KIC121" s="278"/>
      <c r="KID121" s="278"/>
      <c r="KIE121" s="278"/>
      <c r="KIF121" s="278"/>
      <c r="KIG121" s="278"/>
      <c r="KIH121" s="278"/>
      <c r="KII121" s="278"/>
      <c r="KIJ121" s="278"/>
      <c r="KIK121" s="278"/>
      <c r="KIL121" s="278"/>
      <c r="KIM121" s="278"/>
      <c r="KIN121" s="278"/>
      <c r="KIO121" s="278"/>
      <c r="KIP121" s="278"/>
      <c r="KIQ121" s="278"/>
      <c r="KIR121" s="278"/>
      <c r="KIS121" s="278"/>
      <c r="KIT121" s="278"/>
      <c r="KIU121" s="278"/>
      <c r="KIV121" s="278"/>
      <c r="KIW121" s="278"/>
      <c r="KIX121" s="278"/>
      <c r="KIY121" s="278"/>
      <c r="KIZ121" s="278"/>
      <c r="KJA121" s="278"/>
      <c r="KJB121" s="278"/>
      <c r="KJC121" s="278"/>
      <c r="KJD121" s="278"/>
      <c r="KJE121" s="278"/>
      <c r="KJF121" s="278"/>
      <c r="KJG121" s="278"/>
      <c r="KJH121" s="278"/>
      <c r="KJI121" s="278"/>
      <c r="KJJ121" s="278"/>
      <c r="KJK121" s="278"/>
      <c r="KJL121" s="278"/>
      <c r="KJM121" s="278"/>
      <c r="KJN121" s="278"/>
      <c r="KJO121" s="278"/>
      <c r="KJP121" s="278"/>
      <c r="KJQ121" s="278"/>
      <c r="KJR121" s="278"/>
      <c r="KJS121" s="278"/>
      <c r="KJT121" s="278"/>
      <c r="KJU121" s="278"/>
      <c r="KJV121" s="278"/>
      <c r="KJW121" s="278"/>
      <c r="KJX121" s="278"/>
      <c r="KJY121" s="278"/>
      <c r="KJZ121" s="278"/>
      <c r="KKA121" s="278"/>
      <c r="KKB121" s="278"/>
      <c r="KKC121" s="278"/>
      <c r="KKD121" s="278"/>
      <c r="KKE121" s="278"/>
      <c r="KKF121" s="278"/>
      <c r="KKG121" s="278"/>
      <c r="KKH121" s="278"/>
      <c r="KKI121" s="278"/>
      <c r="KKJ121" s="278"/>
      <c r="KKK121" s="278"/>
      <c r="KKL121" s="278"/>
      <c r="KKM121" s="278"/>
      <c r="KKN121" s="278"/>
      <c r="KKO121" s="278"/>
      <c r="KKP121" s="278"/>
      <c r="KKQ121" s="278"/>
      <c r="KKR121" s="278"/>
      <c r="KKS121" s="278"/>
      <c r="KKT121" s="278"/>
      <c r="KKU121" s="278"/>
      <c r="KKV121" s="278"/>
      <c r="KKW121" s="278"/>
      <c r="KKX121" s="278"/>
      <c r="KKY121" s="278"/>
      <c r="KKZ121" s="278"/>
      <c r="KLA121" s="278"/>
      <c r="KLB121" s="278"/>
      <c r="KLC121" s="278"/>
      <c r="KLD121" s="278"/>
      <c r="KLE121" s="278"/>
      <c r="KLF121" s="278"/>
      <c r="KLG121" s="278"/>
      <c r="KLH121" s="278"/>
      <c r="KLI121" s="278"/>
      <c r="KLJ121" s="278"/>
      <c r="KLK121" s="278"/>
      <c r="KLL121" s="278"/>
      <c r="KLM121" s="278"/>
      <c r="KLN121" s="278"/>
      <c r="KLO121" s="278"/>
      <c r="KLP121" s="278"/>
      <c r="KLQ121" s="278"/>
      <c r="KLR121" s="278"/>
      <c r="KLS121" s="278"/>
      <c r="KLT121" s="278"/>
      <c r="KLU121" s="278"/>
      <c r="KLV121" s="278"/>
      <c r="KLW121" s="278"/>
      <c r="KLX121" s="278"/>
      <c r="KLY121" s="278"/>
      <c r="KLZ121" s="278"/>
      <c r="KMA121" s="278"/>
      <c r="KMB121" s="278"/>
      <c r="KMC121" s="278"/>
      <c r="KMD121" s="278"/>
      <c r="KME121" s="278"/>
      <c r="KMF121" s="278"/>
      <c r="KMG121" s="278"/>
      <c r="KMH121" s="278"/>
      <c r="KMI121" s="278"/>
      <c r="KMJ121" s="278"/>
      <c r="KMK121" s="278"/>
      <c r="KML121" s="278"/>
      <c r="KMM121" s="278"/>
      <c r="KMN121" s="278"/>
      <c r="KMO121" s="278"/>
      <c r="KMP121" s="278"/>
      <c r="KMQ121" s="278"/>
      <c r="KMR121" s="278"/>
      <c r="KMS121" s="278"/>
      <c r="KMT121" s="278"/>
      <c r="KMU121" s="278"/>
      <c r="KMV121" s="278"/>
      <c r="KMW121" s="278"/>
      <c r="KMX121" s="278"/>
      <c r="KMY121" s="278"/>
      <c r="KMZ121" s="278"/>
      <c r="KNA121" s="278"/>
      <c r="KNB121" s="278"/>
      <c r="KNC121" s="278"/>
      <c r="KND121" s="278"/>
      <c r="KNE121" s="278"/>
      <c r="KNF121" s="278"/>
      <c r="KNG121" s="278"/>
      <c r="KNH121" s="278"/>
      <c r="KNI121" s="278"/>
      <c r="KNJ121" s="278"/>
      <c r="KNK121" s="278"/>
      <c r="KNL121" s="278"/>
      <c r="KNM121" s="278"/>
      <c r="KNN121" s="278"/>
      <c r="KNO121" s="278"/>
      <c r="KNP121" s="278"/>
      <c r="KNQ121" s="278"/>
      <c r="KNR121" s="278"/>
      <c r="KNS121" s="278"/>
      <c r="KNT121" s="278"/>
      <c r="KNU121" s="278"/>
      <c r="KNV121" s="278"/>
      <c r="KNW121" s="278"/>
      <c r="KNX121" s="278"/>
      <c r="KNY121" s="278"/>
      <c r="KNZ121" s="278"/>
      <c r="KOA121" s="278"/>
      <c r="KOB121" s="278"/>
      <c r="KOC121" s="278"/>
      <c r="KOD121" s="278"/>
      <c r="KOE121" s="278"/>
      <c r="KOF121" s="278"/>
      <c r="KOG121" s="278"/>
      <c r="KOH121" s="278"/>
      <c r="KOI121" s="278"/>
      <c r="KOJ121" s="278"/>
      <c r="KOK121" s="278"/>
      <c r="KOL121" s="278"/>
      <c r="KOM121" s="278"/>
      <c r="KON121" s="278"/>
      <c r="KOO121" s="278"/>
      <c r="KOP121" s="278"/>
      <c r="KOQ121" s="278"/>
      <c r="KOR121" s="278"/>
      <c r="KOS121" s="278"/>
      <c r="KOT121" s="278"/>
      <c r="KOU121" s="278"/>
      <c r="KOV121" s="278"/>
      <c r="KOW121" s="278"/>
      <c r="KOX121" s="278"/>
      <c r="KOY121" s="278"/>
      <c r="KOZ121" s="278"/>
      <c r="KPA121" s="278"/>
      <c r="KPB121" s="278"/>
      <c r="KPC121" s="278"/>
      <c r="KPD121" s="278"/>
      <c r="KPE121" s="278"/>
      <c r="KPF121" s="278"/>
      <c r="KPG121" s="278"/>
      <c r="KPH121" s="278"/>
      <c r="KPI121" s="278"/>
      <c r="KPJ121" s="278"/>
      <c r="KPK121" s="278"/>
      <c r="KPL121" s="278"/>
      <c r="KPM121" s="278"/>
      <c r="KPN121" s="278"/>
      <c r="KPO121" s="278"/>
      <c r="KPP121" s="278"/>
      <c r="KPQ121" s="278"/>
      <c r="KPR121" s="278"/>
      <c r="KPS121" s="278"/>
      <c r="KPT121" s="278"/>
      <c r="KPU121" s="278"/>
      <c r="KPV121" s="278"/>
      <c r="KPW121" s="278"/>
      <c r="KPX121" s="278"/>
      <c r="KPY121" s="278"/>
      <c r="KPZ121" s="278"/>
      <c r="KQA121" s="278"/>
      <c r="KQB121" s="278"/>
      <c r="KQC121" s="278"/>
      <c r="KQD121" s="278"/>
      <c r="KQE121" s="278"/>
      <c r="KQF121" s="278"/>
      <c r="KQG121" s="278"/>
      <c r="KQH121" s="278"/>
      <c r="KQI121" s="278"/>
      <c r="KQJ121" s="278"/>
      <c r="KQK121" s="278"/>
      <c r="KQL121" s="278"/>
      <c r="KQM121" s="278"/>
      <c r="KQN121" s="278"/>
      <c r="KQO121" s="278"/>
      <c r="KQP121" s="278"/>
      <c r="KQQ121" s="278"/>
      <c r="KQR121" s="278"/>
      <c r="KQS121" s="278"/>
      <c r="KQT121" s="278"/>
      <c r="KQU121" s="278"/>
      <c r="KQV121" s="278"/>
      <c r="KQW121" s="278"/>
      <c r="KQX121" s="278"/>
      <c r="KQY121" s="278"/>
      <c r="KQZ121" s="278"/>
      <c r="KRA121" s="278"/>
      <c r="KRB121" s="278"/>
      <c r="KRC121" s="278"/>
      <c r="KRD121" s="278"/>
      <c r="KRE121" s="278"/>
      <c r="KRF121" s="278"/>
      <c r="KRG121" s="278"/>
      <c r="KRH121" s="278"/>
      <c r="KRI121" s="278"/>
      <c r="KRJ121" s="278"/>
      <c r="KRK121" s="278"/>
      <c r="KRL121" s="278"/>
      <c r="KRM121" s="278"/>
      <c r="KRN121" s="278"/>
      <c r="KRO121" s="278"/>
      <c r="KRP121" s="278"/>
      <c r="KRQ121" s="278"/>
      <c r="KRR121" s="278"/>
      <c r="KRS121" s="278"/>
      <c r="KRT121" s="278"/>
      <c r="KRU121" s="278"/>
      <c r="KRV121" s="278"/>
      <c r="KRW121" s="278"/>
      <c r="KRX121" s="278"/>
      <c r="KRY121" s="278"/>
      <c r="KRZ121" s="278"/>
      <c r="KSA121" s="278"/>
      <c r="KSB121" s="278"/>
      <c r="KSC121" s="278"/>
      <c r="KSD121" s="278"/>
      <c r="KSE121" s="278"/>
      <c r="KSF121" s="278"/>
      <c r="KSG121" s="278"/>
      <c r="KSH121" s="278"/>
      <c r="KSI121" s="278"/>
      <c r="KSJ121" s="278"/>
      <c r="KSK121" s="278"/>
      <c r="KSL121" s="278"/>
      <c r="KSM121" s="278"/>
      <c r="KSN121" s="278"/>
      <c r="KSO121" s="278"/>
      <c r="KSP121" s="278"/>
      <c r="KSQ121" s="278"/>
      <c r="KSR121" s="278"/>
      <c r="KSS121" s="278"/>
      <c r="KST121" s="278"/>
      <c r="KSU121" s="278"/>
      <c r="KSV121" s="278"/>
      <c r="KSW121" s="278"/>
      <c r="KSX121" s="278"/>
      <c r="KSY121" s="278"/>
      <c r="KSZ121" s="278"/>
      <c r="KTA121" s="278"/>
      <c r="KTB121" s="278"/>
      <c r="KTC121" s="278"/>
      <c r="KTD121" s="278"/>
      <c r="KTE121" s="278"/>
      <c r="KTF121" s="278"/>
      <c r="KTG121" s="278"/>
      <c r="KTH121" s="278"/>
      <c r="KTI121" s="278"/>
      <c r="KTJ121" s="278"/>
      <c r="KTK121" s="278"/>
      <c r="KTL121" s="278"/>
      <c r="KTM121" s="278"/>
      <c r="KTN121" s="278"/>
      <c r="KTO121" s="278"/>
      <c r="KTP121" s="278"/>
      <c r="KTQ121" s="278"/>
      <c r="KTR121" s="278"/>
      <c r="KTS121" s="278"/>
      <c r="KTT121" s="278"/>
      <c r="KTU121" s="278"/>
      <c r="KTV121" s="278"/>
      <c r="KTW121" s="278"/>
      <c r="KTX121" s="278"/>
      <c r="KTY121" s="278"/>
      <c r="KTZ121" s="278"/>
      <c r="KUA121" s="278"/>
      <c r="KUB121" s="278"/>
      <c r="KUC121" s="278"/>
      <c r="KUD121" s="278"/>
      <c r="KUE121" s="278"/>
      <c r="KUF121" s="278"/>
      <c r="KUG121" s="278"/>
      <c r="KUH121" s="278"/>
      <c r="KUI121" s="278"/>
      <c r="KUJ121" s="278"/>
      <c r="KUK121" s="278"/>
      <c r="KUL121" s="278"/>
      <c r="KUM121" s="278"/>
      <c r="KUN121" s="278"/>
      <c r="KUO121" s="278"/>
      <c r="KUP121" s="278"/>
      <c r="KUQ121" s="278"/>
      <c r="KUR121" s="278"/>
      <c r="KUS121" s="278"/>
      <c r="KUT121" s="278"/>
      <c r="KUU121" s="278"/>
      <c r="KUV121" s="278"/>
      <c r="KUW121" s="278"/>
      <c r="KUX121" s="278"/>
      <c r="KUY121" s="278"/>
      <c r="KUZ121" s="278"/>
      <c r="KVA121" s="278"/>
      <c r="KVB121" s="278"/>
      <c r="KVC121" s="278"/>
      <c r="KVD121" s="278"/>
      <c r="KVE121" s="278"/>
      <c r="KVF121" s="278"/>
      <c r="KVG121" s="278"/>
      <c r="KVH121" s="278"/>
      <c r="KVI121" s="278"/>
      <c r="KVJ121" s="278"/>
      <c r="KVK121" s="278"/>
      <c r="KVL121" s="278"/>
      <c r="KVM121" s="278"/>
      <c r="KVN121" s="278"/>
      <c r="KVO121" s="278"/>
      <c r="KVP121" s="278"/>
      <c r="KVQ121" s="278"/>
      <c r="KVR121" s="278"/>
      <c r="KVS121" s="278"/>
      <c r="KVT121" s="278"/>
      <c r="KVU121" s="278"/>
      <c r="KVV121" s="278"/>
      <c r="KVW121" s="278"/>
      <c r="KVX121" s="278"/>
      <c r="KVY121" s="278"/>
      <c r="KVZ121" s="278"/>
      <c r="KWA121" s="278"/>
      <c r="KWB121" s="278"/>
      <c r="KWC121" s="278"/>
      <c r="KWD121" s="278"/>
      <c r="KWE121" s="278"/>
      <c r="KWF121" s="278"/>
      <c r="KWG121" s="278"/>
      <c r="KWH121" s="278"/>
      <c r="KWI121" s="278"/>
      <c r="KWJ121" s="278"/>
      <c r="KWK121" s="278"/>
      <c r="KWL121" s="278"/>
      <c r="KWM121" s="278"/>
      <c r="KWN121" s="278"/>
      <c r="KWO121" s="278"/>
      <c r="KWP121" s="278"/>
      <c r="KWQ121" s="278"/>
      <c r="KWR121" s="278"/>
      <c r="KWS121" s="278"/>
      <c r="KWT121" s="278"/>
      <c r="KWU121" s="278"/>
      <c r="KWV121" s="278"/>
      <c r="KWW121" s="278"/>
      <c r="KWX121" s="278"/>
      <c r="KWY121" s="278"/>
      <c r="KWZ121" s="278"/>
      <c r="KXA121" s="278"/>
      <c r="KXB121" s="278"/>
      <c r="KXC121" s="278"/>
      <c r="KXD121" s="278"/>
      <c r="KXE121" s="278"/>
      <c r="KXF121" s="278"/>
      <c r="KXG121" s="278"/>
      <c r="KXH121" s="278"/>
      <c r="KXI121" s="278"/>
      <c r="KXJ121" s="278"/>
      <c r="KXK121" s="278"/>
      <c r="KXL121" s="278"/>
      <c r="KXM121" s="278"/>
      <c r="KXN121" s="278"/>
      <c r="KXO121" s="278"/>
      <c r="KXP121" s="278"/>
      <c r="KXQ121" s="278"/>
      <c r="KXR121" s="278"/>
      <c r="KXS121" s="278"/>
      <c r="KXT121" s="278"/>
      <c r="KXU121" s="278"/>
      <c r="KXV121" s="278"/>
      <c r="KXW121" s="278"/>
      <c r="KXX121" s="278"/>
      <c r="KXY121" s="278"/>
      <c r="KXZ121" s="278"/>
      <c r="KYA121" s="278"/>
      <c r="KYB121" s="278"/>
      <c r="KYC121" s="278"/>
      <c r="KYD121" s="278"/>
      <c r="KYE121" s="278"/>
      <c r="KYF121" s="278"/>
      <c r="KYG121" s="278"/>
      <c r="KYH121" s="278"/>
      <c r="KYI121" s="278"/>
      <c r="KYJ121" s="278"/>
      <c r="KYK121" s="278"/>
      <c r="KYL121" s="278"/>
      <c r="KYM121" s="278"/>
      <c r="KYN121" s="278"/>
      <c r="KYO121" s="278"/>
      <c r="KYP121" s="278"/>
      <c r="KYQ121" s="278"/>
      <c r="KYR121" s="278"/>
      <c r="KYS121" s="278"/>
      <c r="KYT121" s="278"/>
      <c r="KYU121" s="278"/>
      <c r="KYV121" s="278"/>
      <c r="KYW121" s="278"/>
      <c r="KYX121" s="278"/>
      <c r="KYY121" s="278"/>
      <c r="KYZ121" s="278"/>
      <c r="KZA121" s="278"/>
      <c r="KZB121" s="278"/>
      <c r="KZC121" s="278"/>
      <c r="KZD121" s="278"/>
      <c r="KZE121" s="278"/>
      <c r="KZF121" s="278"/>
      <c r="KZG121" s="278"/>
      <c r="KZH121" s="278"/>
      <c r="KZI121" s="278"/>
      <c r="KZJ121" s="278"/>
      <c r="KZK121" s="278"/>
      <c r="KZL121" s="278"/>
      <c r="KZM121" s="278"/>
      <c r="KZN121" s="278"/>
      <c r="KZO121" s="278"/>
      <c r="KZP121" s="278"/>
      <c r="KZQ121" s="278"/>
      <c r="KZR121" s="278"/>
      <c r="KZS121" s="278"/>
      <c r="KZT121" s="278"/>
      <c r="KZU121" s="278"/>
      <c r="KZV121" s="278"/>
      <c r="KZW121" s="278"/>
      <c r="KZX121" s="278"/>
      <c r="KZY121" s="278"/>
      <c r="KZZ121" s="278"/>
      <c r="LAA121" s="278"/>
      <c r="LAB121" s="278"/>
      <c r="LAC121" s="278"/>
      <c r="LAD121" s="278"/>
      <c r="LAE121" s="278"/>
      <c r="LAF121" s="278"/>
      <c r="LAG121" s="278"/>
      <c r="LAH121" s="278"/>
      <c r="LAI121" s="278"/>
      <c r="LAJ121" s="278"/>
      <c r="LAK121" s="278"/>
      <c r="LAL121" s="278"/>
      <c r="LAM121" s="278"/>
      <c r="LAN121" s="278"/>
      <c r="LAO121" s="278"/>
      <c r="LAP121" s="278"/>
      <c r="LAQ121" s="278"/>
      <c r="LAR121" s="278"/>
      <c r="LAS121" s="278"/>
      <c r="LAT121" s="278"/>
      <c r="LAU121" s="278"/>
      <c r="LAV121" s="278"/>
      <c r="LAW121" s="278"/>
      <c r="LAX121" s="278"/>
      <c r="LAY121" s="278"/>
      <c r="LAZ121" s="278"/>
      <c r="LBA121" s="278"/>
      <c r="LBB121" s="278"/>
      <c r="LBC121" s="278"/>
      <c r="LBD121" s="278"/>
      <c r="LBE121" s="278"/>
      <c r="LBF121" s="278"/>
      <c r="LBG121" s="278"/>
      <c r="LBH121" s="278"/>
      <c r="LBI121" s="278"/>
      <c r="LBJ121" s="278"/>
      <c r="LBK121" s="278"/>
      <c r="LBL121" s="278"/>
      <c r="LBM121" s="278"/>
      <c r="LBN121" s="278"/>
      <c r="LBO121" s="278"/>
      <c r="LBP121" s="278"/>
      <c r="LBQ121" s="278"/>
      <c r="LBR121" s="278"/>
      <c r="LBS121" s="278"/>
      <c r="LBT121" s="278"/>
      <c r="LBU121" s="278"/>
      <c r="LBV121" s="278"/>
      <c r="LBW121" s="278"/>
      <c r="LBX121" s="278"/>
      <c r="LBY121" s="278"/>
      <c r="LBZ121" s="278"/>
      <c r="LCA121" s="278"/>
      <c r="LCB121" s="278"/>
      <c r="LCC121" s="278"/>
      <c r="LCD121" s="278"/>
      <c r="LCE121" s="278"/>
      <c r="LCF121" s="278"/>
      <c r="LCG121" s="278"/>
      <c r="LCH121" s="278"/>
      <c r="LCI121" s="278"/>
      <c r="LCJ121" s="278"/>
      <c r="LCK121" s="278"/>
      <c r="LCL121" s="278"/>
      <c r="LCM121" s="278"/>
      <c r="LCN121" s="278"/>
      <c r="LCO121" s="278"/>
      <c r="LCP121" s="278"/>
      <c r="LCQ121" s="278"/>
      <c r="LCR121" s="278"/>
      <c r="LCS121" s="278"/>
      <c r="LCT121" s="278"/>
      <c r="LCU121" s="278"/>
      <c r="LCV121" s="278"/>
      <c r="LCW121" s="278"/>
      <c r="LCX121" s="278"/>
      <c r="LCY121" s="278"/>
      <c r="LCZ121" s="278"/>
      <c r="LDA121" s="278"/>
      <c r="LDB121" s="278"/>
      <c r="LDC121" s="278"/>
      <c r="LDD121" s="278"/>
      <c r="LDE121" s="278"/>
      <c r="LDF121" s="278"/>
      <c r="LDG121" s="278"/>
      <c r="LDH121" s="278"/>
      <c r="LDI121" s="278"/>
      <c r="LDJ121" s="278"/>
      <c r="LDK121" s="278"/>
      <c r="LDL121" s="278"/>
      <c r="LDM121" s="278"/>
      <c r="LDN121" s="278"/>
      <c r="LDO121" s="278"/>
      <c r="LDP121" s="278"/>
      <c r="LDQ121" s="278"/>
      <c r="LDR121" s="278"/>
      <c r="LDS121" s="278"/>
      <c r="LDT121" s="278"/>
      <c r="LDU121" s="278"/>
      <c r="LDV121" s="278"/>
      <c r="LDW121" s="278"/>
      <c r="LDX121" s="278"/>
      <c r="LDY121" s="278"/>
      <c r="LDZ121" s="278"/>
      <c r="LEA121" s="278"/>
      <c r="LEB121" s="278"/>
      <c r="LEC121" s="278"/>
      <c r="LED121" s="278"/>
      <c r="LEE121" s="278"/>
      <c r="LEF121" s="278"/>
      <c r="LEG121" s="278"/>
      <c r="LEH121" s="278"/>
      <c r="LEI121" s="278"/>
      <c r="LEJ121" s="278"/>
      <c r="LEK121" s="278"/>
      <c r="LEL121" s="278"/>
      <c r="LEM121" s="278"/>
      <c r="LEN121" s="278"/>
      <c r="LEO121" s="278"/>
      <c r="LEP121" s="278"/>
      <c r="LEQ121" s="278"/>
      <c r="LER121" s="278"/>
      <c r="LES121" s="278"/>
      <c r="LET121" s="278"/>
      <c r="LEU121" s="278"/>
      <c r="LEV121" s="278"/>
      <c r="LEW121" s="278"/>
      <c r="LEX121" s="278"/>
      <c r="LEY121" s="278"/>
      <c r="LEZ121" s="278"/>
      <c r="LFA121" s="278"/>
      <c r="LFB121" s="278"/>
      <c r="LFC121" s="278"/>
      <c r="LFD121" s="278"/>
      <c r="LFE121" s="278"/>
      <c r="LFF121" s="278"/>
      <c r="LFG121" s="278"/>
      <c r="LFH121" s="278"/>
      <c r="LFI121" s="278"/>
      <c r="LFJ121" s="278"/>
      <c r="LFK121" s="278"/>
      <c r="LFL121" s="278"/>
      <c r="LFM121" s="278"/>
      <c r="LFN121" s="278"/>
      <c r="LFO121" s="278"/>
      <c r="LFP121" s="278"/>
      <c r="LFQ121" s="278"/>
      <c r="LFR121" s="278"/>
      <c r="LFS121" s="278"/>
      <c r="LFT121" s="278"/>
      <c r="LFU121" s="278"/>
      <c r="LFV121" s="278"/>
      <c r="LFW121" s="278"/>
      <c r="LFX121" s="278"/>
      <c r="LFY121" s="278"/>
      <c r="LFZ121" s="278"/>
      <c r="LGA121" s="278"/>
      <c r="LGB121" s="278"/>
      <c r="LGC121" s="278"/>
      <c r="LGD121" s="278"/>
      <c r="LGE121" s="278"/>
      <c r="LGF121" s="278"/>
      <c r="LGG121" s="278"/>
      <c r="LGH121" s="278"/>
      <c r="LGI121" s="278"/>
      <c r="LGJ121" s="278"/>
      <c r="LGK121" s="278"/>
      <c r="LGL121" s="278"/>
      <c r="LGM121" s="278"/>
      <c r="LGN121" s="278"/>
      <c r="LGO121" s="278"/>
      <c r="LGP121" s="278"/>
      <c r="LGQ121" s="278"/>
      <c r="LGR121" s="278"/>
      <c r="LGS121" s="278"/>
      <c r="LGT121" s="278"/>
      <c r="LGU121" s="278"/>
      <c r="LGV121" s="278"/>
      <c r="LGW121" s="278"/>
      <c r="LGX121" s="278"/>
      <c r="LGY121" s="278"/>
      <c r="LGZ121" s="278"/>
      <c r="LHA121" s="278"/>
      <c r="LHB121" s="278"/>
      <c r="LHC121" s="278"/>
      <c r="LHD121" s="278"/>
      <c r="LHE121" s="278"/>
      <c r="LHF121" s="278"/>
      <c r="LHG121" s="278"/>
      <c r="LHH121" s="278"/>
      <c r="LHI121" s="278"/>
      <c r="LHJ121" s="278"/>
      <c r="LHK121" s="278"/>
      <c r="LHL121" s="278"/>
      <c r="LHM121" s="278"/>
      <c r="LHN121" s="278"/>
      <c r="LHO121" s="278"/>
      <c r="LHP121" s="278"/>
      <c r="LHQ121" s="278"/>
      <c r="LHR121" s="278"/>
      <c r="LHS121" s="278"/>
      <c r="LHT121" s="278"/>
      <c r="LHU121" s="278"/>
      <c r="LHV121" s="278"/>
      <c r="LHW121" s="278"/>
      <c r="LHX121" s="278"/>
      <c r="LHY121" s="278"/>
      <c r="LHZ121" s="278"/>
      <c r="LIA121" s="278"/>
      <c r="LIB121" s="278"/>
      <c r="LIC121" s="278"/>
      <c r="LID121" s="278"/>
      <c r="LIE121" s="278"/>
      <c r="LIF121" s="278"/>
      <c r="LIG121" s="278"/>
      <c r="LIH121" s="278"/>
      <c r="LII121" s="278"/>
      <c r="LIJ121" s="278"/>
      <c r="LIK121" s="278"/>
      <c r="LIL121" s="278"/>
      <c r="LIM121" s="278"/>
      <c r="LIN121" s="278"/>
      <c r="LIO121" s="278"/>
      <c r="LIP121" s="278"/>
      <c r="LIQ121" s="278"/>
      <c r="LIR121" s="278"/>
      <c r="LIS121" s="278"/>
      <c r="LIT121" s="278"/>
      <c r="LIU121" s="278"/>
      <c r="LIV121" s="278"/>
      <c r="LIW121" s="278"/>
      <c r="LIX121" s="278"/>
      <c r="LIY121" s="278"/>
      <c r="LIZ121" s="278"/>
      <c r="LJA121" s="278"/>
      <c r="LJB121" s="278"/>
      <c r="LJC121" s="278"/>
      <c r="LJD121" s="278"/>
      <c r="LJE121" s="278"/>
      <c r="LJF121" s="278"/>
      <c r="LJG121" s="278"/>
      <c r="LJH121" s="278"/>
      <c r="LJI121" s="278"/>
      <c r="LJJ121" s="278"/>
      <c r="LJK121" s="278"/>
      <c r="LJL121" s="278"/>
      <c r="LJM121" s="278"/>
      <c r="LJN121" s="278"/>
      <c r="LJO121" s="278"/>
      <c r="LJP121" s="278"/>
      <c r="LJQ121" s="278"/>
      <c r="LJR121" s="278"/>
      <c r="LJS121" s="278"/>
      <c r="LJT121" s="278"/>
      <c r="LJU121" s="278"/>
      <c r="LJV121" s="278"/>
      <c r="LJW121" s="278"/>
      <c r="LJX121" s="278"/>
      <c r="LJY121" s="278"/>
      <c r="LJZ121" s="278"/>
      <c r="LKA121" s="278"/>
      <c r="LKB121" s="278"/>
      <c r="LKC121" s="278"/>
      <c r="LKD121" s="278"/>
      <c r="LKE121" s="278"/>
      <c r="LKF121" s="278"/>
      <c r="LKG121" s="278"/>
      <c r="LKH121" s="278"/>
      <c r="LKI121" s="278"/>
      <c r="LKJ121" s="278"/>
      <c r="LKK121" s="278"/>
      <c r="LKL121" s="278"/>
      <c r="LKM121" s="278"/>
      <c r="LKN121" s="278"/>
      <c r="LKO121" s="278"/>
      <c r="LKP121" s="278"/>
      <c r="LKQ121" s="278"/>
      <c r="LKR121" s="278"/>
      <c r="LKS121" s="278"/>
      <c r="LKT121" s="278"/>
      <c r="LKU121" s="278"/>
      <c r="LKV121" s="278"/>
      <c r="LKW121" s="278"/>
      <c r="LKX121" s="278"/>
      <c r="LKY121" s="278"/>
      <c r="LKZ121" s="278"/>
      <c r="LLA121" s="278"/>
      <c r="LLB121" s="278"/>
      <c r="LLC121" s="278"/>
      <c r="LLD121" s="278"/>
      <c r="LLE121" s="278"/>
      <c r="LLF121" s="278"/>
      <c r="LLG121" s="278"/>
      <c r="LLH121" s="278"/>
      <c r="LLI121" s="278"/>
      <c r="LLJ121" s="278"/>
      <c r="LLK121" s="278"/>
      <c r="LLL121" s="278"/>
      <c r="LLM121" s="278"/>
      <c r="LLN121" s="278"/>
      <c r="LLO121" s="278"/>
      <c r="LLP121" s="278"/>
      <c r="LLQ121" s="278"/>
      <c r="LLR121" s="278"/>
      <c r="LLS121" s="278"/>
      <c r="LLT121" s="278"/>
      <c r="LLU121" s="278"/>
      <c r="LLV121" s="278"/>
      <c r="LLW121" s="278"/>
      <c r="LLX121" s="278"/>
      <c r="LLY121" s="278"/>
      <c r="LLZ121" s="278"/>
      <c r="LMA121" s="278"/>
      <c r="LMB121" s="278"/>
      <c r="LMC121" s="278"/>
      <c r="LMD121" s="278"/>
      <c r="LME121" s="278"/>
      <c r="LMF121" s="278"/>
      <c r="LMG121" s="278"/>
      <c r="LMH121" s="278"/>
      <c r="LMI121" s="278"/>
      <c r="LMJ121" s="278"/>
      <c r="LMK121" s="278"/>
      <c r="LML121" s="278"/>
      <c r="LMM121" s="278"/>
      <c r="LMN121" s="278"/>
      <c r="LMO121" s="278"/>
      <c r="LMP121" s="278"/>
      <c r="LMQ121" s="278"/>
      <c r="LMR121" s="278"/>
      <c r="LMS121" s="278"/>
      <c r="LMT121" s="278"/>
      <c r="LMU121" s="278"/>
      <c r="LMV121" s="278"/>
      <c r="LMW121" s="278"/>
      <c r="LMX121" s="278"/>
      <c r="LMY121" s="278"/>
      <c r="LMZ121" s="278"/>
      <c r="LNA121" s="278"/>
      <c r="LNB121" s="278"/>
      <c r="LNC121" s="278"/>
      <c r="LND121" s="278"/>
      <c r="LNE121" s="278"/>
      <c r="LNF121" s="278"/>
      <c r="LNG121" s="278"/>
      <c r="LNH121" s="278"/>
      <c r="LNI121" s="278"/>
      <c r="LNJ121" s="278"/>
      <c r="LNK121" s="278"/>
      <c r="LNL121" s="278"/>
      <c r="LNM121" s="278"/>
      <c r="LNN121" s="278"/>
      <c r="LNO121" s="278"/>
      <c r="LNP121" s="278"/>
      <c r="LNQ121" s="278"/>
      <c r="LNR121" s="278"/>
      <c r="LNS121" s="278"/>
      <c r="LNT121" s="278"/>
      <c r="LNU121" s="278"/>
      <c r="LNV121" s="278"/>
      <c r="LNW121" s="278"/>
      <c r="LNX121" s="278"/>
      <c r="LNY121" s="278"/>
      <c r="LNZ121" s="278"/>
      <c r="LOA121" s="278"/>
      <c r="LOB121" s="278"/>
      <c r="LOC121" s="278"/>
      <c r="LOD121" s="278"/>
      <c r="LOE121" s="278"/>
      <c r="LOF121" s="278"/>
      <c r="LOG121" s="278"/>
      <c r="LOH121" s="278"/>
      <c r="LOI121" s="278"/>
      <c r="LOJ121" s="278"/>
      <c r="LOK121" s="278"/>
      <c r="LOL121" s="278"/>
      <c r="LOM121" s="278"/>
      <c r="LON121" s="278"/>
      <c r="LOO121" s="278"/>
      <c r="LOP121" s="278"/>
      <c r="LOQ121" s="278"/>
      <c r="LOR121" s="278"/>
      <c r="LOS121" s="278"/>
      <c r="LOT121" s="278"/>
      <c r="LOU121" s="278"/>
      <c r="LOV121" s="278"/>
      <c r="LOW121" s="278"/>
      <c r="LOX121" s="278"/>
      <c r="LOY121" s="278"/>
      <c r="LOZ121" s="278"/>
      <c r="LPA121" s="278"/>
      <c r="LPB121" s="278"/>
      <c r="LPC121" s="278"/>
      <c r="LPD121" s="278"/>
      <c r="LPE121" s="278"/>
      <c r="LPF121" s="278"/>
      <c r="LPG121" s="278"/>
      <c r="LPH121" s="278"/>
      <c r="LPI121" s="278"/>
      <c r="LPJ121" s="278"/>
      <c r="LPK121" s="278"/>
      <c r="LPL121" s="278"/>
      <c r="LPM121" s="278"/>
      <c r="LPN121" s="278"/>
      <c r="LPO121" s="278"/>
      <c r="LPP121" s="278"/>
      <c r="LPQ121" s="278"/>
      <c r="LPR121" s="278"/>
      <c r="LPS121" s="278"/>
      <c r="LPT121" s="278"/>
      <c r="LPU121" s="278"/>
      <c r="LPV121" s="278"/>
      <c r="LPW121" s="278"/>
      <c r="LPX121" s="278"/>
      <c r="LPY121" s="278"/>
      <c r="LPZ121" s="278"/>
      <c r="LQA121" s="278"/>
      <c r="LQB121" s="278"/>
      <c r="LQC121" s="278"/>
      <c r="LQD121" s="278"/>
      <c r="LQE121" s="278"/>
      <c r="LQF121" s="278"/>
      <c r="LQG121" s="278"/>
      <c r="LQH121" s="278"/>
      <c r="LQI121" s="278"/>
      <c r="LQJ121" s="278"/>
      <c r="LQK121" s="278"/>
      <c r="LQL121" s="278"/>
      <c r="LQM121" s="278"/>
      <c r="LQN121" s="278"/>
      <c r="LQO121" s="278"/>
      <c r="LQP121" s="278"/>
      <c r="LQQ121" s="278"/>
      <c r="LQR121" s="278"/>
      <c r="LQS121" s="278"/>
      <c r="LQT121" s="278"/>
      <c r="LQU121" s="278"/>
      <c r="LQV121" s="278"/>
      <c r="LQW121" s="278"/>
      <c r="LQX121" s="278"/>
      <c r="LQY121" s="278"/>
      <c r="LQZ121" s="278"/>
      <c r="LRA121" s="278"/>
      <c r="LRB121" s="278"/>
      <c r="LRC121" s="278"/>
      <c r="LRD121" s="278"/>
      <c r="LRE121" s="278"/>
      <c r="LRF121" s="278"/>
      <c r="LRG121" s="278"/>
      <c r="LRH121" s="278"/>
      <c r="LRI121" s="278"/>
      <c r="LRJ121" s="278"/>
      <c r="LRK121" s="278"/>
      <c r="LRL121" s="278"/>
      <c r="LRM121" s="278"/>
      <c r="LRN121" s="278"/>
      <c r="LRO121" s="278"/>
      <c r="LRP121" s="278"/>
      <c r="LRQ121" s="278"/>
      <c r="LRR121" s="278"/>
      <c r="LRS121" s="278"/>
      <c r="LRT121" s="278"/>
      <c r="LRU121" s="278"/>
      <c r="LRV121" s="278"/>
      <c r="LRW121" s="278"/>
      <c r="LRX121" s="278"/>
      <c r="LRY121" s="278"/>
      <c r="LRZ121" s="278"/>
      <c r="LSA121" s="278"/>
      <c r="LSB121" s="278"/>
      <c r="LSC121" s="278"/>
      <c r="LSD121" s="278"/>
      <c r="LSE121" s="278"/>
      <c r="LSF121" s="278"/>
      <c r="LSG121" s="278"/>
      <c r="LSH121" s="278"/>
      <c r="LSI121" s="278"/>
      <c r="LSJ121" s="278"/>
      <c r="LSK121" s="278"/>
      <c r="LSL121" s="278"/>
      <c r="LSM121" s="278"/>
      <c r="LSN121" s="278"/>
      <c r="LSO121" s="278"/>
      <c r="LSP121" s="278"/>
      <c r="LSQ121" s="278"/>
      <c r="LSR121" s="278"/>
      <c r="LSS121" s="278"/>
      <c r="LST121" s="278"/>
      <c r="LSU121" s="278"/>
      <c r="LSV121" s="278"/>
      <c r="LSW121" s="278"/>
      <c r="LSX121" s="278"/>
      <c r="LSY121" s="278"/>
      <c r="LSZ121" s="278"/>
      <c r="LTA121" s="278"/>
      <c r="LTB121" s="278"/>
      <c r="LTC121" s="278"/>
      <c r="LTD121" s="278"/>
      <c r="LTE121" s="278"/>
      <c r="LTF121" s="278"/>
      <c r="LTG121" s="278"/>
      <c r="LTH121" s="278"/>
      <c r="LTI121" s="278"/>
      <c r="LTJ121" s="278"/>
      <c r="LTK121" s="278"/>
      <c r="LTL121" s="278"/>
      <c r="LTM121" s="278"/>
      <c r="LTN121" s="278"/>
      <c r="LTO121" s="278"/>
      <c r="LTP121" s="278"/>
      <c r="LTQ121" s="278"/>
      <c r="LTR121" s="278"/>
      <c r="LTS121" s="278"/>
      <c r="LTT121" s="278"/>
      <c r="LTU121" s="278"/>
      <c r="LTV121" s="278"/>
      <c r="LTW121" s="278"/>
      <c r="LTX121" s="278"/>
      <c r="LTY121" s="278"/>
      <c r="LTZ121" s="278"/>
      <c r="LUA121" s="278"/>
      <c r="LUB121" s="278"/>
      <c r="LUC121" s="278"/>
      <c r="LUD121" s="278"/>
      <c r="LUE121" s="278"/>
      <c r="LUF121" s="278"/>
      <c r="LUG121" s="278"/>
      <c r="LUH121" s="278"/>
      <c r="LUI121" s="278"/>
      <c r="LUJ121" s="278"/>
      <c r="LUK121" s="278"/>
      <c r="LUL121" s="278"/>
      <c r="LUM121" s="278"/>
      <c r="LUN121" s="278"/>
      <c r="LUO121" s="278"/>
      <c r="LUP121" s="278"/>
      <c r="LUQ121" s="278"/>
      <c r="LUR121" s="278"/>
      <c r="LUS121" s="278"/>
      <c r="LUT121" s="278"/>
      <c r="LUU121" s="278"/>
      <c r="LUV121" s="278"/>
      <c r="LUW121" s="278"/>
      <c r="LUX121" s="278"/>
      <c r="LUY121" s="278"/>
      <c r="LUZ121" s="278"/>
      <c r="LVA121" s="278"/>
      <c r="LVB121" s="278"/>
      <c r="LVC121" s="278"/>
      <c r="LVD121" s="278"/>
      <c r="LVE121" s="278"/>
      <c r="LVF121" s="278"/>
      <c r="LVG121" s="278"/>
      <c r="LVH121" s="278"/>
      <c r="LVI121" s="278"/>
      <c r="LVJ121" s="278"/>
      <c r="LVK121" s="278"/>
      <c r="LVL121" s="278"/>
      <c r="LVM121" s="278"/>
      <c r="LVN121" s="278"/>
      <c r="LVO121" s="278"/>
      <c r="LVP121" s="278"/>
      <c r="LVQ121" s="278"/>
      <c r="LVR121" s="278"/>
      <c r="LVS121" s="278"/>
      <c r="LVT121" s="278"/>
      <c r="LVU121" s="278"/>
      <c r="LVV121" s="278"/>
      <c r="LVW121" s="278"/>
      <c r="LVX121" s="278"/>
      <c r="LVY121" s="278"/>
      <c r="LVZ121" s="278"/>
      <c r="LWA121" s="278"/>
      <c r="LWB121" s="278"/>
      <c r="LWC121" s="278"/>
      <c r="LWD121" s="278"/>
      <c r="LWE121" s="278"/>
      <c r="LWF121" s="278"/>
      <c r="LWG121" s="278"/>
      <c r="LWH121" s="278"/>
      <c r="LWI121" s="278"/>
      <c r="LWJ121" s="278"/>
      <c r="LWK121" s="278"/>
      <c r="LWL121" s="278"/>
      <c r="LWM121" s="278"/>
      <c r="LWN121" s="278"/>
      <c r="LWO121" s="278"/>
      <c r="LWP121" s="278"/>
      <c r="LWQ121" s="278"/>
      <c r="LWR121" s="278"/>
      <c r="LWS121" s="278"/>
      <c r="LWT121" s="278"/>
      <c r="LWU121" s="278"/>
      <c r="LWV121" s="278"/>
      <c r="LWW121" s="278"/>
      <c r="LWX121" s="278"/>
      <c r="LWY121" s="278"/>
      <c r="LWZ121" s="278"/>
      <c r="LXA121" s="278"/>
      <c r="LXB121" s="278"/>
      <c r="LXC121" s="278"/>
      <c r="LXD121" s="278"/>
      <c r="LXE121" s="278"/>
      <c r="LXF121" s="278"/>
      <c r="LXG121" s="278"/>
      <c r="LXH121" s="278"/>
      <c r="LXI121" s="278"/>
      <c r="LXJ121" s="278"/>
      <c r="LXK121" s="278"/>
      <c r="LXL121" s="278"/>
      <c r="LXM121" s="278"/>
      <c r="LXN121" s="278"/>
      <c r="LXO121" s="278"/>
      <c r="LXP121" s="278"/>
      <c r="LXQ121" s="278"/>
      <c r="LXR121" s="278"/>
      <c r="LXS121" s="278"/>
      <c r="LXT121" s="278"/>
      <c r="LXU121" s="278"/>
      <c r="LXV121" s="278"/>
      <c r="LXW121" s="278"/>
      <c r="LXX121" s="278"/>
      <c r="LXY121" s="278"/>
      <c r="LXZ121" s="278"/>
      <c r="LYA121" s="278"/>
      <c r="LYB121" s="278"/>
      <c r="LYC121" s="278"/>
      <c r="LYD121" s="278"/>
      <c r="LYE121" s="278"/>
      <c r="LYF121" s="278"/>
      <c r="LYG121" s="278"/>
      <c r="LYH121" s="278"/>
      <c r="LYI121" s="278"/>
      <c r="LYJ121" s="278"/>
      <c r="LYK121" s="278"/>
      <c r="LYL121" s="278"/>
      <c r="LYM121" s="278"/>
      <c r="LYN121" s="278"/>
      <c r="LYO121" s="278"/>
      <c r="LYP121" s="278"/>
      <c r="LYQ121" s="278"/>
      <c r="LYR121" s="278"/>
      <c r="LYS121" s="278"/>
      <c r="LYT121" s="278"/>
      <c r="LYU121" s="278"/>
      <c r="LYV121" s="278"/>
      <c r="LYW121" s="278"/>
      <c r="LYX121" s="278"/>
      <c r="LYY121" s="278"/>
      <c r="LYZ121" s="278"/>
      <c r="LZA121" s="278"/>
      <c r="LZB121" s="278"/>
      <c r="LZC121" s="278"/>
      <c r="LZD121" s="278"/>
      <c r="LZE121" s="278"/>
      <c r="LZF121" s="278"/>
      <c r="LZG121" s="278"/>
      <c r="LZH121" s="278"/>
      <c r="LZI121" s="278"/>
      <c r="LZJ121" s="278"/>
      <c r="LZK121" s="278"/>
      <c r="LZL121" s="278"/>
      <c r="LZM121" s="278"/>
      <c r="LZN121" s="278"/>
      <c r="LZO121" s="278"/>
      <c r="LZP121" s="278"/>
      <c r="LZQ121" s="278"/>
      <c r="LZR121" s="278"/>
      <c r="LZS121" s="278"/>
      <c r="LZT121" s="278"/>
      <c r="LZU121" s="278"/>
      <c r="LZV121" s="278"/>
      <c r="LZW121" s="278"/>
      <c r="LZX121" s="278"/>
      <c r="LZY121" s="278"/>
      <c r="LZZ121" s="278"/>
      <c r="MAA121" s="278"/>
      <c r="MAB121" s="278"/>
      <c r="MAC121" s="278"/>
      <c r="MAD121" s="278"/>
      <c r="MAE121" s="278"/>
      <c r="MAF121" s="278"/>
      <c r="MAG121" s="278"/>
      <c r="MAH121" s="278"/>
      <c r="MAI121" s="278"/>
      <c r="MAJ121" s="278"/>
      <c r="MAK121" s="278"/>
      <c r="MAL121" s="278"/>
      <c r="MAM121" s="278"/>
      <c r="MAN121" s="278"/>
      <c r="MAO121" s="278"/>
      <c r="MAP121" s="278"/>
      <c r="MAQ121" s="278"/>
      <c r="MAR121" s="278"/>
      <c r="MAS121" s="278"/>
      <c r="MAT121" s="278"/>
      <c r="MAU121" s="278"/>
      <c r="MAV121" s="278"/>
      <c r="MAW121" s="278"/>
      <c r="MAX121" s="278"/>
      <c r="MAY121" s="278"/>
      <c r="MAZ121" s="278"/>
      <c r="MBA121" s="278"/>
      <c r="MBB121" s="278"/>
      <c r="MBC121" s="278"/>
      <c r="MBD121" s="278"/>
      <c r="MBE121" s="278"/>
      <c r="MBF121" s="278"/>
      <c r="MBG121" s="278"/>
      <c r="MBH121" s="278"/>
      <c r="MBI121" s="278"/>
      <c r="MBJ121" s="278"/>
      <c r="MBK121" s="278"/>
      <c r="MBL121" s="278"/>
      <c r="MBM121" s="278"/>
      <c r="MBN121" s="278"/>
      <c r="MBO121" s="278"/>
      <c r="MBP121" s="278"/>
      <c r="MBQ121" s="278"/>
      <c r="MBR121" s="278"/>
      <c r="MBS121" s="278"/>
      <c r="MBT121" s="278"/>
      <c r="MBU121" s="278"/>
      <c r="MBV121" s="278"/>
      <c r="MBW121" s="278"/>
      <c r="MBX121" s="278"/>
      <c r="MBY121" s="278"/>
      <c r="MBZ121" s="278"/>
      <c r="MCA121" s="278"/>
      <c r="MCB121" s="278"/>
      <c r="MCC121" s="278"/>
      <c r="MCD121" s="278"/>
      <c r="MCE121" s="278"/>
      <c r="MCF121" s="278"/>
      <c r="MCG121" s="278"/>
      <c r="MCH121" s="278"/>
      <c r="MCI121" s="278"/>
      <c r="MCJ121" s="278"/>
      <c r="MCK121" s="278"/>
      <c r="MCL121" s="278"/>
      <c r="MCM121" s="278"/>
      <c r="MCN121" s="278"/>
      <c r="MCO121" s="278"/>
      <c r="MCP121" s="278"/>
      <c r="MCQ121" s="278"/>
      <c r="MCR121" s="278"/>
      <c r="MCS121" s="278"/>
      <c r="MCT121" s="278"/>
      <c r="MCU121" s="278"/>
      <c r="MCV121" s="278"/>
      <c r="MCW121" s="278"/>
      <c r="MCX121" s="278"/>
      <c r="MCY121" s="278"/>
      <c r="MCZ121" s="278"/>
      <c r="MDA121" s="278"/>
      <c r="MDB121" s="278"/>
      <c r="MDC121" s="278"/>
      <c r="MDD121" s="278"/>
      <c r="MDE121" s="278"/>
      <c r="MDF121" s="278"/>
      <c r="MDG121" s="278"/>
      <c r="MDH121" s="278"/>
      <c r="MDI121" s="278"/>
      <c r="MDJ121" s="278"/>
      <c r="MDK121" s="278"/>
      <c r="MDL121" s="278"/>
      <c r="MDM121" s="278"/>
      <c r="MDN121" s="278"/>
      <c r="MDO121" s="278"/>
      <c r="MDP121" s="278"/>
      <c r="MDQ121" s="278"/>
      <c r="MDR121" s="278"/>
      <c r="MDS121" s="278"/>
      <c r="MDT121" s="278"/>
      <c r="MDU121" s="278"/>
      <c r="MDV121" s="278"/>
      <c r="MDW121" s="278"/>
      <c r="MDX121" s="278"/>
      <c r="MDY121" s="278"/>
      <c r="MDZ121" s="278"/>
      <c r="MEA121" s="278"/>
      <c r="MEB121" s="278"/>
      <c r="MEC121" s="278"/>
      <c r="MED121" s="278"/>
      <c r="MEE121" s="278"/>
      <c r="MEF121" s="278"/>
      <c r="MEG121" s="278"/>
      <c r="MEH121" s="278"/>
      <c r="MEI121" s="278"/>
      <c r="MEJ121" s="278"/>
      <c r="MEK121" s="278"/>
      <c r="MEL121" s="278"/>
      <c r="MEM121" s="278"/>
      <c r="MEN121" s="278"/>
      <c r="MEO121" s="278"/>
      <c r="MEP121" s="278"/>
      <c r="MEQ121" s="278"/>
      <c r="MER121" s="278"/>
      <c r="MES121" s="278"/>
      <c r="MET121" s="278"/>
      <c r="MEU121" s="278"/>
      <c r="MEV121" s="278"/>
      <c r="MEW121" s="278"/>
      <c r="MEX121" s="278"/>
      <c r="MEY121" s="278"/>
      <c r="MEZ121" s="278"/>
      <c r="MFA121" s="278"/>
      <c r="MFB121" s="278"/>
      <c r="MFC121" s="278"/>
      <c r="MFD121" s="278"/>
      <c r="MFE121" s="278"/>
      <c r="MFF121" s="278"/>
      <c r="MFG121" s="278"/>
      <c r="MFH121" s="278"/>
      <c r="MFI121" s="278"/>
      <c r="MFJ121" s="278"/>
      <c r="MFK121" s="278"/>
      <c r="MFL121" s="278"/>
      <c r="MFM121" s="278"/>
      <c r="MFN121" s="278"/>
      <c r="MFO121" s="278"/>
      <c r="MFP121" s="278"/>
      <c r="MFQ121" s="278"/>
      <c r="MFR121" s="278"/>
      <c r="MFS121" s="278"/>
      <c r="MFT121" s="278"/>
      <c r="MFU121" s="278"/>
      <c r="MFV121" s="278"/>
      <c r="MFW121" s="278"/>
      <c r="MFX121" s="278"/>
      <c r="MFY121" s="278"/>
      <c r="MFZ121" s="278"/>
      <c r="MGA121" s="278"/>
      <c r="MGB121" s="278"/>
      <c r="MGC121" s="278"/>
      <c r="MGD121" s="278"/>
      <c r="MGE121" s="278"/>
      <c r="MGF121" s="278"/>
      <c r="MGG121" s="278"/>
      <c r="MGH121" s="278"/>
      <c r="MGI121" s="278"/>
      <c r="MGJ121" s="278"/>
      <c r="MGK121" s="278"/>
      <c r="MGL121" s="278"/>
      <c r="MGM121" s="278"/>
      <c r="MGN121" s="278"/>
      <c r="MGO121" s="278"/>
      <c r="MGP121" s="278"/>
      <c r="MGQ121" s="278"/>
      <c r="MGR121" s="278"/>
      <c r="MGS121" s="278"/>
      <c r="MGT121" s="278"/>
      <c r="MGU121" s="278"/>
      <c r="MGV121" s="278"/>
      <c r="MGW121" s="278"/>
      <c r="MGX121" s="278"/>
      <c r="MGY121" s="278"/>
      <c r="MGZ121" s="278"/>
      <c r="MHA121" s="278"/>
      <c r="MHB121" s="278"/>
      <c r="MHC121" s="278"/>
      <c r="MHD121" s="278"/>
      <c r="MHE121" s="278"/>
      <c r="MHF121" s="278"/>
      <c r="MHG121" s="278"/>
      <c r="MHH121" s="278"/>
      <c r="MHI121" s="278"/>
      <c r="MHJ121" s="278"/>
      <c r="MHK121" s="278"/>
      <c r="MHL121" s="278"/>
      <c r="MHM121" s="278"/>
      <c r="MHN121" s="278"/>
      <c r="MHO121" s="278"/>
      <c r="MHP121" s="278"/>
      <c r="MHQ121" s="278"/>
      <c r="MHR121" s="278"/>
      <c r="MHS121" s="278"/>
      <c r="MHT121" s="278"/>
      <c r="MHU121" s="278"/>
      <c r="MHV121" s="278"/>
      <c r="MHW121" s="278"/>
      <c r="MHX121" s="278"/>
      <c r="MHY121" s="278"/>
      <c r="MHZ121" s="278"/>
      <c r="MIA121" s="278"/>
      <c r="MIB121" s="278"/>
      <c r="MIC121" s="278"/>
      <c r="MID121" s="278"/>
      <c r="MIE121" s="278"/>
      <c r="MIF121" s="278"/>
      <c r="MIG121" s="278"/>
      <c r="MIH121" s="278"/>
      <c r="MII121" s="278"/>
      <c r="MIJ121" s="278"/>
      <c r="MIK121" s="278"/>
      <c r="MIL121" s="278"/>
      <c r="MIM121" s="278"/>
      <c r="MIN121" s="278"/>
      <c r="MIO121" s="278"/>
      <c r="MIP121" s="278"/>
      <c r="MIQ121" s="278"/>
      <c r="MIR121" s="278"/>
      <c r="MIS121" s="278"/>
      <c r="MIT121" s="278"/>
      <c r="MIU121" s="278"/>
      <c r="MIV121" s="278"/>
      <c r="MIW121" s="278"/>
      <c r="MIX121" s="278"/>
      <c r="MIY121" s="278"/>
      <c r="MIZ121" s="278"/>
      <c r="MJA121" s="278"/>
      <c r="MJB121" s="278"/>
      <c r="MJC121" s="278"/>
      <c r="MJD121" s="278"/>
      <c r="MJE121" s="278"/>
      <c r="MJF121" s="278"/>
      <c r="MJG121" s="278"/>
      <c r="MJH121" s="278"/>
      <c r="MJI121" s="278"/>
      <c r="MJJ121" s="278"/>
      <c r="MJK121" s="278"/>
      <c r="MJL121" s="278"/>
      <c r="MJM121" s="278"/>
      <c r="MJN121" s="278"/>
      <c r="MJO121" s="278"/>
      <c r="MJP121" s="278"/>
      <c r="MJQ121" s="278"/>
      <c r="MJR121" s="278"/>
      <c r="MJS121" s="278"/>
      <c r="MJT121" s="278"/>
      <c r="MJU121" s="278"/>
      <c r="MJV121" s="278"/>
      <c r="MJW121" s="278"/>
      <c r="MJX121" s="278"/>
      <c r="MJY121" s="278"/>
      <c r="MJZ121" s="278"/>
      <c r="MKA121" s="278"/>
      <c r="MKB121" s="278"/>
      <c r="MKC121" s="278"/>
      <c r="MKD121" s="278"/>
      <c r="MKE121" s="278"/>
      <c r="MKF121" s="278"/>
      <c r="MKG121" s="278"/>
      <c r="MKH121" s="278"/>
      <c r="MKI121" s="278"/>
      <c r="MKJ121" s="278"/>
      <c r="MKK121" s="278"/>
      <c r="MKL121" s="278"/>
      <c r="MKM121" s="278"/>
      <c r="MKN121" s="278"/>
      <c r="MKO121" s="278"/>
      <c r="MKP121" s="278"/>
      <c r="MKQ121" s="278"/>
      <c r="MKR121" s="278"/>
      <c r="MKS121" s="278"/>
      <c r="MKT121" s="278"/>
      <c r="MKU121" s="278"/>
      <c r="MKV121" s="278"/>
      <c r="MKW121" s="278"/>
      <c r="MKX121" s="278"/>
      <c r="MKY121" s="278"/>
      <c r="MKZ121" s="278"/>
      <c r="MLA121" s="278"/>
      <c r="MLB121" s="278"/>
      <c r="MLC121" s="278"/>
      <c r="MLD121" s="278"/>
      <c r="MLE121" s="278"/>
      <c r="MLF121" s="278"/>
      <c r="MLG121" s="278"/>
      <c r="MLH121" s="278"/>
      <c r="MLI121" s="278"/>
      <c r="MLJ121" s="278"/>
      <c r="MLK121" s="278"/>
      <c r="MLL121" s="278"/>
      <c r="MLM121" s="278"/>
      <c r="MLN121" s="278"/>
      <c r="MLO121" s="278"/>
      <c r="MLP121" s="278"/>
      <c r="MLQ121" s="278"/>
      <c r="MLR121" s="278"/>
      <c r="MLS121" s="278"/>
      <c r="MLT121" s="278"/>
      <c r="MLU121" s="278"/>
      <c r="MLV121" s="278"/>
      <c r="MLW121" s="278"/>
      <c r="MLX121" s="278"/>
      <c r="MLY121" s="278"/>
      <c r="MLZ121" s="278"/>
      <c r="MMA121" s="278"/>
      <c r="MMB121" s="278"/>
      <c r="MMC121" s="278"/>
      <c r="MMD121" s="278"/>
      <c r="MME121" s="278"/>
      <c r="MMF121" s="278"/>
      <c r="MMG121" s="278"/>
      <c r="MMH121" s="278"/>
      <c r="MMI121" s="278"/>
      <c r="MMJ121" s="278"/>
      <c r="MMK121" s="278"/>
      <c r="MML121" s="278"/>
      <c r="MMM121" s="278"/>
      <c r="MMN121" s="278"/>
      <c r="MMO121" s="278"/>
      <c r="MMP121" s="278"/>
      <c r="MMQ121" s="278"/>
      <c r="MMR121" s="278"/>
      <c r="MMS121" s="278"/>
      <c r="MMT121" s="278"/>
      <c r="MMU121" s="278"/>
      <c r="MMV121" s="278"/>
      <c r="MMW121" s="278"/>
      <c r="MMX121" s="278"/>
      <c r="MMY121" s="278"/>
      <c r="MMZ121" s="278"/>
      <c r="MNA121" s="278"/>
      <c r="MNB121" s="278"/>
      <c r="MNC121" s="278"/>
      <c r="MND121" s="278"/>
      <c r="MNE121" s="278"/>
      <c r="MNF121" s="278"/>
      <c r="MNG121" s="278"/>
      <c r="MNH121" s="278"/>
      <c r="MNI121" s="278"/>
      <c r="MNJ121" s="278"/>
      <c r="MNK121" s="278"/>
      <c r="MNL121" s="278"/>
      <c r="MNM121" s="278"/>
      <c r="MNN121" s="278"/>
      <c r="MNO121" s="278"/>
      <c r="MNP121" s="278"/>
      <c r="MNQ121" s="278"/>
      <c r="MNR121" s="278"/>
      <c r="MNS121" s="278"/>
      <c r="MNT121" s="278"/>
      <c r="MNU121" s="278"/>
      <c r="MNV121" s="278"/>
      <c r="MNW121" s="278"/>
      <c r="MNX121" s="278"/>
      <c r="MNY121" s="278"/>
      <c r="MNZ121" s="278"/>
      <c r="MOA121" s="278"/>
      <c r="MOB121" s="278"/>
      <c r="MOC121" s="278"/>
      <c r="MOD121" s="278"/>
      <c r="MOE121" s="278"/>
      <c r="MOF121" s="278"/>
      <c r="MOG121" s="278"/>
      <c r="MOH121" s="278"/>
      <c r="MOI121" s="278"/>
      <c r="MOJ121" s="278"/>
      <c r="MOK121" s="278"/>
      <c r="MOL121" s="278"/>
      <c r="MOM121" s="278"/>
      <c r="MON121" s="278"/>
      <c r="MOO121" s="278"/>
      <c r="MOP121" s="278"/>
      <c r="MOQ121" s="278"/>
      <c r="MOR121" s="278"/>
      <c r="MOS121" s="278"/>
      <c r="MOT121" s="278"/>
      <c r="MOU121" s="278"/>
      <c r="MOV121" s="278"/>
      <c r="MOW121" s="278"/>
      <c r="MOX121" s="278"/>
      <c r="MOY121" s="278"/>
      <c r="MOZ121" s="278"/>
      <c r="MPA121" s="278"/>
      <c r="MPB121" s="278"/>
      <c r="MPC121" s="278"/>
      <c r="MPD121" s="278"/>
      <c r="MPE121" s="278"/>
      <c r="MPF121" s="278"/>
      <c r="MPG121" s="278"/>
      <c r="MPH121" s="278"/>
      <c r="MPI121" s="278"/>
      <c r="MPJ121" s="278"/>
      <c r="MPK121" s="278"/>
      <c r="MPL121" s="278"/>
      <c r="MPM121" s="278"/>
      <c r="MPN121" s="278"/>
      <c r="MPO121" s="278"/>
      <c r="MPP121" s="278"/>
      <c r="MPQ121" s="278"/>
      <c r="MPR121" s="278"/>
      <c r="MPS121" s="278"/>
      <c r="MPT121" s="278"/>
      <c r="MPU121" s="278"/>
      <c r="MPV121" s="278"/>
      <c r="MPW121" s="278"/>
      <c r="MPX121" s="278"/>
      <c r="MPY121" s="278"/>
      <c r="MPZ121" s="278"/>
      <c r="MQA121" s="278"/>
      <c r="MQB121" s="278"/>
      <c r="MQC121" s="278"/>
      <c r="MQD121" s="278"/>
      <c r="MQE121" s="278"/>
      <c r="MQF121" s="278"/>
      <c r="MQG121" s="278"/>
      <c r="MQH121" s="278"/>
      <c r="MQI121" s="278"/>
      <c r="MQJ121" s="278"/>
      <c r="MQK121" s="278"/>
      <c r="MQL121" s="278"/>
      <c r="MQM121" s="278"/>
      <c r="MQN121" s="278"/>
      <c r="MQO121" s="278"/>
      <c r="MQP121" s="278"/>
      <c r="MQQ121" s="278"/>
      <c r="MQR121" s="278"/>
      <c r="MQS121" s="278"/>
      <c r="MQT121" s="278"/>
      <c r="MQU121" s="278"/>
      <c r="MQV121" s="278"/>
      <c r="MQW121" s="278"/>
      <c r="MQX121" s="278"/>
      <c r="MQY121" s="278"/>
      <c r="MQZ121" s="278"/>
      <c r="MRA121" s="278"/>
      <c r="MRB121" s="278"/>
      <c r="MRC121" s="278"/>
      <c r="MRD121" s="278"/>
      <c r="MRE121" s="278"/>
      <c r="MRF121" s="278"/>
      <c r="MRG121" s="278"/>
      <c r="MRH121" s="278"/>
      <c r="MRI121" s="278"/>
      <c r="MRJ121" s="278"/>
      <c r="MRK121" s="278"/>
      <c r="MRL121" s="278"/>
      <c r="MRM121" s="278"/>
      <c r="MRN121" s="278"/>
      <c r="MRO121" s="278"/>
      <c r="MRP121" s="278"/>
      <c r="MRQ121" s="278"/>
      <c r="MRR121" s="278"/>
      <c r="MRS121" s="278"/>
      <c r="MRT121" s="278"/>
      <c r="MRU121" s="278"/>
      <c r="MRV121" s="278"/>
      <c r="MRW121" s="278"/>
      <c r="MRX121" s="278"/>
      <c r="MRY121" s="278"/>
      <c r="MRZ121" s="278"/>
      <c r="MSA121" s="278"/>
      <c r="MSB121" s="278"/>
      <c r="MSC121" s="278"/>
      <c r="MSD121" s="278"/>
      <c r="MSE121" s="278"/>
      <c r="MSF121" s="278"/>
      <c r="MSG121" s="278"/>
      <c r="MSH121" s="278"/>
      <c r="MSI121" s="278"/>
      <c r="MSJ121" s="278"/>
      <c r="MSK121" s="278"/>
      <c r="MSL121" s="278"/>
      <c r="MSM121" s="278"/>
      <c r="MSN121" s="278"/>
      <c r="MSO121" s="278"/>
      <c r="MSP121" s="278"/>
      <c r="MSQ121" s="278"/>
      <c r="MSR121" s="278"/>
      <c r="MSS121" s="278"/>
      <c r="MST121" s="278"/>
      <c r="MSU121" s="278"/>
      <c r="MSV121" s="278"/>
      <c r="MSW121" s="278"/>
      <c r="MSX121" s="278"/>
      <c r="MSY121" s="278"/>
      <c r="MSZ121" s="278"/>
      <c r="MTA121" s="278"/>
      <c r="MTB121" s="278"/>
      <c r="MTC121" s="278"/>
      <c r="MTD121" s="278"/>
      <c r="MTE121" s="278"/>
      <c r="MTF121" s="278"/>
      <c r="MTG121" s="278"/>
      <c r="MTH121" s="278"/>
      <c r="MTI121" s="278"/>
      <c r="MTJ121" s="278"/>
      <c r="MTK121" s="278"/>
      <c r="MTL121" s="278"/>
      <c r="MTM121" s="278"/>
      <c r="MTN121" s="278"/>
      <c r="MTO121" s="278"/>
      <c r="MTP121" s="278"/>
      <c r="MTQ121" s="278"/>
      <c r="MTR121" s="278"/>
      <c r="MTS121" s="278"/>
      <c r="MTT121" s="278"/>
      <c r="MTU121" s="278"/>
      <c r="MTV121" s="278"/>
      <c r="MTW121" s="278"/>
      <c r="MTX121" s="278"/>
      <c r="MTY121" s="278"/>
      <c r="MTZ121" s="278"/>
      <c r="MUA121" s="278"/>
      <c r="MUB121" s="278"/>
      <c r="MUC121" s="278"/>
      <c r="MUD121" s="278"/>
      <c r="MUE121" s="278"/>
      <c r="MUF121" s="278"/>
      <c r="MUG121" s="278"/>
      <c r="MUH121" s="278"/>
      <c r="MUI121" s="278"/>
      <c r="MUJ121" s="278"/>
      <c r="MUK121" s="278"/>
      <c r="MUL121" s="278"/>
      <c r="MUM121" s="278"/>
      <c r="MUN121" s="278"/>
      <c r="MUO121" s="278"/>
      <c r="MUP121" s="278"/>
      <c r="MUQ121" s="278"/>
      <c r="MUR121" s="278"/>
      <c r="MUS121" s="278"/>
      <c r="MUT121" s="278"/>
      <c r="MUU121" s="278"/>
      <c r="MUV121" s="278"/>
      <c r="MUW121" s="278"/>
      <c r="MUX121" s="278"/>
      <c r="MUY121" s="278"/>
      <c r="MUZ121" s="278"/>
      <c r="MVA121" s="278"/>
      <c r="MVB121" s="278"/>
      <c r="MVC121" s="278"/>
      <c r="MVD121" s="278"/>
      <c r="MVE121" s="278"/>
      <c r="MVF121" s="278"/>
      <c r="MVG121" s="278"/>
      <c r="MVH121" s="278"/>
      <c r="MVI121" s="278"/>
      <c r="MVJ121" s="278"/>
      <c r="MVK121" s="278"/>
      <c r="MVL121" s="278"/>
      <c r="MVM121" s="278"/>
      <c r="MVN121" s="278"/>
      <c r="MVO121" s="278"/>
      <c r="MVP121" s="278"/>
      <c r="MVQ121" s="278"/>
      <c r="MVR121" s="278"/>
      <c r="MVS121" s="278"/>
      <c r="MVT121" s="278"/>
      <c r="MVU121" s="278"/>
      <c r="MVV121" s="278"/>
      <c r="MVW121" s="278"/>
      <c r="MVX121" s="278"/>
      <c r="MVY121" s="278"/>
      <c r="MVZ121" s="278"/>
      <c r="MWA121" s="278"/>
      <c r="MWB121" s="278"/>
      <c r="MWC121" s="278"/>
      <c r="MWD121" s="278"/>
      <c r="MWE121" s="278"/>
      <c r="MWF121" s="278"/>
      <c r="MWG121" s="278"/>
      <c r="MWH121" s="278"/>
      <c r="MWI121" s="278"/>
      <c r="MWJ121" s="278"/>
      <c r="MWK121" s="278"/>
      <c r="MWL121" s="278"/>
      <c r="MWM121" s="278"/>
      <c r="MWN121" s="278"/>
      <c r="MWO121" s="278"/>
      <c r="MWP121" s="278"/>
      <c r="MWQ121" s="278"/>
      <c r="MWR121" s="278"/>
      <c r="MWS121" s="278"/>
      <c r="MWT121" s="278"/>
      <c r="MWU121" s="278"/>
      <c r="MWV121" s="278"/>
      <c r="MWW121" s="278"/>
      <c r="MWX121" s="278"/>
      <c r="MWY121" s="278"/>
      <c r="MWZ121" s="278"/>
      <c r="MXA121" s="278"/>
      <c r="MXB121" s="278"/>
      <c r="MXC121" s="278"/>
      <c r="MXD121" s="278"/>
      <c r="MXE121" s="278"/>
      <c r="MXF121" s="278"/>
      <c r="MXG121" s="278"/>
      <c r="MXH121" s="278"/>
      <c r="MXI121" s="278"/>
      <c r="MXJ121" s="278"/>
      <c r="MXK121" s="278"/>
      <c r="MXL121" s="278"/>
      <c r="MXM121" s="278"/>
      <c r="MXN121" s="278"/>
      <c r="MXO121" s="278"/>
      <c r="MXP121" s="278"/>
      <c r="MXQ121" s="278"/>
      <c r="MXR121" s="278"/>
      <c r="MXS121" s="278"/>
      <c r="MXT121" s="278"/>
      <c r="MXU121" s="278"/>
      <c r="MXV121" s="278"/>
      <c r="MXW121" s="278"/>
      <c r="MXX121" s="278"/>
      <c r="MXY121" s="278"/>
      <c r="MXZ121" s="278"/>
      <c r="MYA121" s="278"/>
      <c r="MYB121" s="278"/>
      <c r="MYC121" s="278"/>
      <c r="MYD121" s="278"/>
      <c r="MYE121" s="278"/>
      <c r="MYF121" s="278"/>
      <c r="MYG121" s="278"/>
      <c r="MYH121" s="278"/>
      <c r="MYI121" s="278"/>
      <c r="MYJ121" s="278"/>
      <c r="MYK121" s="278"/>
      <c r="MYL121" s="278"/>
      <c r="MYM121" s="278"/>
      <c r="MYN121" s="278"/>
      <c r="MYO121" s="278"/>
      <c r="MYP121" s="278"/>
      <c r="MYQ121" s="278"/>
      <c r="MYR121" s="278"/>
      <c r="MYS121" s="278"/>
      <c r="MYT121" s="278"/>
      <c r="MYU121" s="278"/>
      <c r="MYV121" s="278"/>
      <c r="MYW121" s="278"/>
      <c r="MYX121" s="278"/>
      <c r="MYY121" s="278"/>
      <c r="MYZ121" s="278"/>
      <c r="MZA121" s="278"/>
      <c r="MZB121" s="278"/>
      <c r="MZC121" s="278"/>
      <c r="MZD121" s="278"/>
      <c r="MZE121" s="278"/>
      <c r="MZF121" s="278"/>
      <c r="MZG121" s="278"/>
      <c r="MZH121" s="278"/>
      <c r="MZI121" s="278"/>
      <c r="MZJ121" s="278"/>
      <c r="MZK121" s="278"/>
      <c r="MZL121" s="278"/>
      <c r="MZM121" s="278"/>
      <c r="MZN121" s="278"/>
      <c r="MZO121" s="278"/>
      <c r="MZP121" s="278"/>
      <c r="MZQ121" s="278"/>
      <c r="MZR121" s="278"/>
      <c r="MZS121" s="278"/>
      <c r="MZT121" s="278"/>
      <c r="MZU121" s="278"/>
      <c r="MZV121" s="278"/>
      <c r="MZW121" s="278"/>
      <c r="MZX121" s="278"/>
      <c r="MZY121" s="278"/>
      <c r="MZZ121" s="278"/>
      <c r="NAA121" s="278"/>
      <c r="NAB121" s="278"/>
      <c r="NAC121" s="278"/>
      <c r="NAD121" s="278"/>
      <c r="NAE121" s="278"/>
      <c r="NAF121" s="278"/>
      <c r="NAG121" s="278"/>
      <c r="NAH121" s="278"/>
      <c r="NAI121" s="278"/>
      <c r="NAJ121" s="278"/>
      <c r="NAK121" s="278"/>
      <c r="NAL121" s="278"/>
      <c r="NAM121" s="278"/>
      <c r="NAN121" s="278"/>
      <c r="NAO121" s="278"/>
      <c r="NAP121" s="278"/>
      <c r="NAQ121" s="278"/>
      <c r="NAR121" s="278"/>
      <c r="NAS121" s="278"/>
      <c r="NAT121" s="278"/>
      <c r="NAU121" s="278"/>
      <c r="NAV121" s="278"/>
      <c r="NAW121" s="278"/>
      <c r="NAX121" s="278"/>
      <c r="NAY121" s="278"/>
      <c r="NAZ121" s="278"/>
      <c r="NBA121" s="278"/>
      <c r="NBB121" s="278"/>
      <c r="NBC121" s="278"/>
      <c r="NBD121" s="278"/>
      <c r="NBE121" s="278"/>
      <c r="NBF121" s="278"/>
      <c r="NBG121" s="278"/>
      <c r="NBH121" s="278"/>
      <c r="NBI121" s="278"/>
      <c r="NBJ121" s="278"/>
      <c r="NBK121" s="278"/>
      <c r="NBL121" s="278"/>
      <c r="NBM121" s="278"/>
      <c r="NBN121" s="278"/>
      <c r="NBO121" s="278"/>
      <c r="NBP121" s="278"/>
      <c r="NBQ121" s="278"/>
      <c r="NBR121" s="278"/>
      <c r="NBS121" s="278"/>
      <c r="NBT121" s="278"/>
      <c r="NBU121" s="278"/>
      <c r="NBV121" s="278"/>
      <c r="NBW121" s="278"/>
      <c r="NBX121" s="278"/>
      <c r="NBY121" s="278"/>
      <c r="NBZ121" s="278"/>
      <c r="NCA121" s="278"/>
      <c r="NCB121" s="278"/>
      <c r="NCC121" s="278"/>
      <c r="NCD121" s="278"/>
      <c r="NCE121" s="278"/>
      <c r="NCF121" s="278"/>
      <c r="NCG121" s="278"/>
      <c r="NCH121" s="278"/>
      <c r="NCI121" s="278"/>
      <c r="NCJ121" s="278"/>
      <c r="NCK121" s="278"/>
      <c r="NCL121" s="278"/>
      <c r="NCM121" s="278"/>
      <c r="NCN121" s="278"/>
      <c r="NCO121" s="278"/>
      <c r="NCP121" s="278"/>
      <c r="NCQ121" s="278"/>
      <c r="NCR121" s="278"/>
      <c r="NCS121" s="278"/>
      <c r="NCT121" s="278"/>
      <c r="NCU121" s="278"/>
      <c r="NCV121" s="278"/>
      <c r="NCW121" s="278"/>
      <c r="NCX121" s="278"/>
      <c r="NCY121" s="278"/>
      <c r="NCZ121" s="278"/>
      <c r="NDA121" s="278"/>
      <c r="NDB121" s="278"/>
      <c r="NDC121" s="278"/>
      <c r="NDD121" s="278"/>
      <c r="NDE121" s="278"/>
      <c r="NDF121" s="278"/>
      <c r="NDG121" s="278"/>
      <c r="NDH121" s="278"/>
      <c r="NDI121" s="278"/>
      <c r="NDJ121" s="278"/>
      <c r="NDK121" s="278"/>
      <c r="NDL121" s="278"/>
      <c r="NDM121" s="278"/>
      <c r="NDN121" s="278"/>
      <c r="NDO121" s="278"/>
      <c r="NDP121" s="278"/>
      <c r="NDQ121" s="278"/>
      <c r="NDR121" s="278"/>
      <c r="NDS121" s="278"/>
      <c r="NDT121" s="278"/>
      <c r="NDU121" s="278"/>
      <c r="NDV121" s="278"/>
      <c r="NDW121" s="278"/>
      <c r="NDX121" s="278"/>
      <c r="NDY121" s="278"/>
      <c r="NDZ121" s="278"/>
      <c r="NEA121" s="278"/>
      <c r="NEB121" s="278"/>
      <c r="NEC121" s="278"/>
      <c r="NED121" s="278"/>
      <c r="NEE121" s="278"/>
      <c r="NEF121" s="278"/>
      <c r="NEG121" s="278"/>
      <c r="NEH121" s="278"/>
      <c r="NEI121" s="278"/>
      <c r="NEJ121" s="278"/>
      <c r="NEK121" s="278"/>
      <c r="NEL121" s="278"/>
      <c r="NEM121" s="278"/>
      <c r="NEN121" s="278"/>
      <c r="NEO121" s="278"/>
      <c r="NEP121" s="278"/>
      <c r="NEQ121" s="278"/>
      <c r="NER121" s="278"/>
      <c r="NES121" s="278"/>
      <c r="NET121" s="278"/>
      <c r="NEU121" s="278"/>
      <c r="NEV121" s="278"/>
      <c r="NEW121" s="278"/>
      <c r="NEX121" s="278"/>
      <c r="NEY121" s="278"/>
      <c r="NEZ121" s="278"/>
      <c r="NFA121" s="278"/>
      <c r="NFB121" s="278"/>
      <c r="NFC121" s="278"/>
      <c r="NFD121" s="278"/>
      <c r="NFE121" s="278"/>
      <c r="NFF121" s="278"/>
      <c r="NFG121" s="278"/>
      <c r="NFH121" s="278"/>
      <c r="NFI121" s="278"/>
      <c r="NFJ121" s="278"/>
      <c r="NFK121" s="278"/>
      <c r="NFL121" s="278"/>
      <c r="NFM121" s="278"/>
      <c r="NFN121" s="278"/>
      <c r="NFO121" s="278"/>
      <c r="NFP121" s="278"/>
      <c r="NFQ121" s="278"/>
      <c r="NFR121" s="278"/>
      <c r="NFS121" s="278"/>
      <c r="NFT121" s="278"/>
      <c r="NFU121" s="278"/>
      <c r="NFV121" s="278"/>
      <c r="NFW121" s="278"/>
      <c r="NFX121" s="278"/>
      <c r="NFY121" s="278"/>
      <c r="NFZ121" s="278"/>
      <c r="NGA121" s="278"/>
      <c r="NGB121" s="278"/>
      <c r="NGC121" s="278"/>
      <c r="NGD121" s="278"/>
      <c r="NGE121" s="278"/>
      <c r="NGF121" s="278"/>
      <c r="NGG121" s="278"/>
      <c r="NGH121" s="278"/>
      <c r="NGI121" s="278"/>
      <c r="NGJ121" s="278"/>
      <c r="NGK121" s="278"/>
      <c r="NGL121" s="278"/>
      <c r="NGM121" s="278"/>
      <c r="NGN121" s="278"/>
      <c r="NGO121" s="278"/>
      <c r="NGP121" s="278"/>
      <c r="NGQ121" s="278"/>
      <c r="NGR121" s="278"/>
      <c r="NGS121" s="278"/>
      <c r="NGT121" s="278"/>
      <c r="NGU121" s="278"/>
      <c r="NGV121" s="278"/>
      <c r="NGW121" s="278"/>
      <c r="NGX121" s="278"/>
      <c r="NGY121" s="278"/>
      <c r="NGZ121" s="278"/>
      <c r="NHA121" s="278"/>
      <c r="NHB121" s="278"/>
      <c r="NHC121" s="278"/>
      <c r="NHD121" s="278"/>
      <c r="NHE121" s="278"/>
      <c r="NHF121" s="278"/>
      <c r="NHG121" s="278"/>
      <c r="NHH121" s="278"/>
      <c r="NHI121" s="278"/>
      <c r="NHJ121" s="278"/>
      <c r="NHK121" s="278"/>
      <c r="NHL121" s="278"/>
      <c r="NHM121" s="278"/>
      <c r="NHN121" s="278"/>
      <c r="NHO121" s="278"/>
      <c r="NHP121" s="278"/>
      <c r="NHQ121" s="278"/>
      <c r="NHR121" s="278"/>
      <c r="NHS121" s="278"/>
      <c r="NHT121" s="278"/>
      <c r="NHU121" s="278"/>
      <c r="NHV121" s="278"/>
      <c r="NHW121" s="278"/>
      <c r="NHX121" s="278"/>
      <c r="NHY121" s="278"/>
      <c r="NHZ121" s="278"/>
      <c r="NIA121" s="278"/>
      <c r="NIB121" s="278"/>
      <c r="NIC121" s="278"/>
      <c r="NID121" s="278"/>
      <c r="NIE121" s="278"/>
      <c r="NIF121" s="278"/>
      <c r="NIG121" s="278"/>
      <c r="NIH121" s="278"/>
      <c r="NII121" s="278"/>
      <c r="NIJ121" s="278"/>
      <c r="NIK121" s="278"/>
      <c r="NIL121" s="278"/>
      <c r="NIM121" s="278"/>
      <c r="NIN121" s="278"/>
      <c r="NIO121" s="278"/>
      <c r="NIP121" s="278"/>
      <c r="NIQ121" s="278"/>
      <c r="NIR121" s="278"/>
      <c r="NIS121" s="278"/>
      <c r="NIT121" s="278"/>
      <c r="NIU121" s="278"/>
      <c r="NIV121" s="278"/>
      <c r="NIW121" s="278"/>
      <c r="NIX121" s="278"/>
      <c r="NIY121" s="278"/>
      <c r="NIZ121" s="278"/>
      <c r="NJA121" s="278"/>
      <c r="NJB121" s="278"/>
      <c r="NJC121" s="278"/>
      <c r="NJD121" s="278"/>
      <c r="NJE121" s="278"/>
      <c r="NJF121" s="278"/>
      <c r="NJG121" s="278"/>
      <c r="NJH121" s="278"/>
      <c r="NJI121" s="278"/>
      <c r="NJJ121" s="278"/>
      <c r="NJK121" s="278"/>
      <c r="NJL121" s="278"/>
      <c r="NJM121" s="278"/>
      <c r="NJN121" s="278"/>
      <c r="NJO121" s="278"/>
      <c r="NJP121" s="278"/>
      <c r="NJQ121" s="278"/>
      <c r="NJR121" s="278"/>
      <c r="NJS121" s="278"/>
      <c r="NJT121" s="278"/>
      <c r="NJU121" s="278"/>
      <c r="NJV121" s="278"/>
      <c r="NJW121" s="278"/>
      <c r="NJX121" s="278"/>
      <c r="NJY121" s="278"/>
      <c r="NJZ121" s="278"/>
      <c r="NKA121" s="278"/>
      <c r="NKB121" s="278"/>
      <c r="NKC121" s="278"/>
      <c r="NKD121" s="278"/>
      <c r="NKE121" s="278"/>
      <c r="NKF121" s="278"/>
      <c r="NKG121" s="278"/>
      <c r="NKH121" s="278"/>
      <c r="NKI121" s="278"/>
      <c r="NKJ121" s="278"/>
      <c r="NKK121" s="278"/>
      <c r="NKL121" s="278"/>
      <c r="NKM121" s="278"/>
      <c r="NKN121" s="278"/>
      <c r="NKO121" s="278"/>
      <c r="NKP121" s="278"/>
      <c r="NKQ121" s="278"/>
      <c r="NKR121" s="278"/>
      <c r="NKS121" s="278"/>
      <c r="NKT121" s="278"/>
      <c r="NKU121" s="278"/>
      <c r="NKV121" s="278"/>
      <c r="NKW121" s="278"/>
      <c r="NKX121" s="278"/>
      <c r="NKY121" s="278"/>
      <c r="NKZ121" s="278"/>
      <c r="NLA121" s="278"/>
      <c r="NLB121" s="278"/>
      <c r="NLC121" s="278"/>
      <c r="NLD121" s="278"/>
      <c r="NLE121" s="278"/>
      <c r="NLF121" s="278"/>
      <c r="NLG121" s="278"/>
      <c r="NLH121" s="278"/>
      <c r="NLI121" s="278"/>
      <c r="NLJ121" s="278"/>
      <c r="NLK121" s="278"/>
      <c r="NLL121" s="278"/>
      <c r="NLM121" s="278"/>
      <c r="NLN121" s="278"/>
      <c r="NLO121" s="278"/>
      <c r="NLP121" s="278"/>
      <c r="NLQ121" s="278"/>
      <c r="NLR121" s="278"/>
      <c r="NLS121" s="278"/>
      <c r="NLT121" s="278"/>
      <c r="NLU121" s="278"/>
      <c r="NLV121" s="278"/>
      <c r="NLW121" s="278"/>
      <c r="NLX121" s="278"/>
      <c r="NLY121" s="278"/>
      <c r="NLZ121" s="278"/>
      <c r="NMA121" s="278"/>
      <c r="NMB121" s="278"/>
      <c r="NMC121" s="278"/>
      <c r="NMD121" s="278"/>
      <c r="NME121" s="278"/>
      <c r="NMF121" s="278"/>
      <c r="NMG121" s="278"/>
      <c r="NMH121" s="278"/>
      <c r="NMI121" s="278"/>
      <c r="NMJ121" s="278"/>
      <c r="NMK121" s="278"/>
      <c r="NML121" s="278"/>
      <c r="NMM121" s="278"/>
      <c r="NMN121" s="278"/>
      <c r="NMO121" s="278"/>
      <c r="NMP121" s="278"/>
      <c r="NMQ121" s="278"/>
      <c r="NMR121" s="278"/>
      <c r="NMS121" s="278"/>
      <c r="NMT121" s="278"/>
      <c r="NMU121" s="278"/>
      <c r="NMV121" s="278"/>
      <c r="NMW121" s="278"/>
      <c r="NMX121" s="278"/>
      <c r="NMY121" s="278"/>
      <c r="NMZ121" s="278"/>
      <c r="NNA121" s="278"/>
      <c r="NNB121" s="278"/>
      <c r="NNC121" s="278"/>
      <c r="NND121" s="278"/>
      <c r="NNE121" s="278"/>
      <c r="NNF121" s="278"/>
      <c r="NNG121" s="278"/>
      <c r="NNH121" s="278"/>
      <c r="NNI121" s="278"/>
      <c r="NNJ121" s="278"/>
      <c r="NNK121" s="278"/>
      <c r="NNL121" s="278"/>
      <c r="NNM121" s="278"/>
      <c r="NNN121" s="278"/>
      <c r="NNO121" s="278"/>
      <c r="NNP121" s="278"/>
      <c r="NNQ121" s="278"/>
      <c r="NNR121" s="278"/>
      <c r="NNS121" s="278"/>
      <c r="NNT121" s="278"/>
      <c r="NNU121" s="278"/>
      <c r="NNV121" s="278"/>
      <c r="NNW121" s="278"/>
      <c r="NNX121" s="278"/>
      <c r="NNY121" s="278"/>
      <c r="NNZ121" s="278"/>
      <c r="NOA121" s="278"/>
      <c r="NOB121" s="278"/>
      <c r="NOC121" s="278"/>
      <c r="NOD121" s="278"/>
      <c r="NOE121" s="278"/>
      <c r="NOF121" s="278"/>
      <c r="NOG121" s="278"/>
      <c r="NOH121" s="278"/>
      <c r="NOI121" s="278"/>
      <c r="NOJ121" s="278"/>
      <c r="NOK121" s="278"/>
      <c r="NOL121" s="278"/>
      <c r="NOM121" s="278"/>
      <c r="NON121" s="278"/>
      <c r="NOO121" s="278"/>
      <c r="NOP121" s="278"/>
      <c r="NOQ121" s="278"/>
      <c r="NOR121" s="278"/>
      <c r="NOS121" s="278"/>
      <c r="NOT121" s="278"/>
      <c r="NOU121" s="278"/>
      <c r="NOV121" s="278"/>
      <c r="NOW121" s="278"/>
      <c r="NOX121" s="278"/>
      <c r="NOY121" s="278"/>
      <c r="NOZ121" s="278"/>
      <c r="NPA121" s="278"/>
      <c r="NPB121" s="278"/>
      <c r="NPC121" s="278"/>
      <c r="NPD121" s="278"/>
      <c r="NPE121" s="278"/>
      <c r="NPF121" s="278"/>
      <c r="NPG121" s="278"/>
      <c r="NPH121" s="278"/>
      <c r="NPI121" s="278"/>
      <c r="NPJ121" s="278"/>
      <c r="NPK121" s="278"/>
      <c r="NPL121" s="278"/>
      <c r="NPM121" s="278"/>
      <c r="NPN121" s="278"/>
      <c r="NPO121" s="278"/>
      <c r="NPP121" s="278"/>
      <c r="NPQ121" s="278"/>
      <c r="NPR121" s="278"/>
      <c r="NPS121" s="278"/>
      <c r="NPT121" s="278"/>
      <c r="NPU121" s="278"/>
      <c r="NPV121" s="278"/>
      <c r="NPW121" s="278"/>
      <c r="NPX121" s="278"/>
      <c r="NPY121" s="278"/>
      <c r="NPZ121" s="278"/>
      <c r="NQA121" s="278"/>
      <c r="NQB121" s="278"/>
      <c r="NQC121" s="278"/>
      <c r="NQD121" s="278"/>
      <c r="NQE121" s="278"/>
      <c r="NQF121" s="278"/>
      <c r="NQG121" s="278"/>
      <c r="NQH121" s="278"/>
      <c r="NQI121" s="278"/>
      <c r="NQJ121" s="278"/>
      <c r="NQK121" s="278"/>
      <c r="NQL121" s="278"/>
      <c r="NQM121" s="278"/>
      <c r="NQN121" s="278"/>
      <c r="NQO121" s="278"/>
      <c r="NQP121" s="278"/>
      <c r="NQQ121" s="278"/>
      <c r="NQR121" s="278"/>
      <c r="NQS121" s="278"/>
      <c r="NQT121" s="278"/>
      <c r="NQU121" s="278"/>
      <c r="NQV121" s="278"/>
      <c r="NQW121" s="278"/>
      <c r="NQX121" s="278"/>
      <c r="NQY121" s="278"/>
      <c r="NQZ121" s="278"/>
      <c r="NRA121" s="278"/>
      <c r="NRB121" s="278"/>
      <c r="NRC121" s="278"/>
      <c r="NRD121" s="278"/>
      <c r="NRE121" s="278"/>
      <c r="NRF121" s="278"/>
      <c r="NRG121" s="278"/>
      <c r="NRH121" s="278"/>
      <c r="NRI121" s="278"/>
      <c r="NRJ121" s="278"/>
      <c r="NRK121" s="278"/>
      <c r="NRL121" s="278"/>
      <c r="NRM121" s="278"/>
      <c r="NRN121" s="278"/>
      <c r="NRO121" s="278"/>
      <c r="NRP121" s="278"/>
      <c r="NRQ121" s="278"/>
      <c r="NRR121" s="278"/>
      <c r="NRS121" s="278"/>
      <c r="NRT121" s="278"/>
      <c r="NRU121" s="278"/>
      <c r="NRV121" s="278"/>
      <c r="NRW121" s="278"/>
      <c r="NRX121" s="278"/>
      <c r="NRY121" s="278"/>
      <c r="NRZ121" s="278"/>
      <c r="NSA121" s="278"/>
      <c r="NSB121" s="278"/>
      <c r="NSC121" s="278"/>
      <c r="NSD121" s="278"/>
      <c r="NSE121" s="278"/>
      <c r="NSF121" s="278"/>
      <c r="NSG121" s="278"/>
      <c r="NSH121" s="278"/>
      <c r="NSI121" s="278"/>
      <c r="NSJ121" s="278"/>
      <c r="NSK121" s="278"/>
      <c r="NSL121" s="278"/>
      <c r="NSM121" s="278"/>
      <c r="NSN121" s="278"/>
      <c r="NSO121" s="278"/>
      <c r="NSP121" s="278"/>
      <c r="NSQ121" s="278"/>
      <c r="NSR121" s="278"/>
      <c r="NSS121" s="278"/>
      <c r="NST121" s="278"/>
      <c r="NSU121" s="278"/>
      <c r="NSV121" s="278"/>
      <c r="NSW121" s="278"/>
      <c r="NSX121" s="278"/>
      <c r="NSY121" s="278"/>
      <c r="NSZ121" s="278"/>
      <c r="NTA121" s="278"/>
      <c r="NTB121" s="278"/>
      <c r="NTC121" s="278"/>
      <c r="NTD121" s="278"/>
      <c r="NTE121" s="278"/>
      <c r="NTF121" s="278"/>
      <c r="NTG121" s="278"/>
      <c r="NTH121" s="278"/>
      <c r="NTI121" s="278"/>
      <c r="NTJ121" s="278"/>
      <c r="NTK121" s="278"/>
      <c r="NTL121" s="278"/>
      <c r="NTM121" s="278"/>
      <c r="NTN121" s="278"/>
      <c r="NTO121" s="278"/>
      <c r="NTP121" s="278"/>
      <c r="NTQ121" s="278"/>
      <c r="NTR121" s="278"/>
      <c r="NTS121" s="278"/>
      <c r="NTT121" s="278"/>
      <c r="NTU121" s="278"/>
      <c r="NTV121" s="278"/>
      <c r="NTW121" s="278"/>
      <c r="NTX121" s="278"/>
      <c r="NTY121" s="278"/>
      <c r="NTZ121" s="278"/>
      <c r="NUA121" s="278"/>
      <c r="NUB121" s="278"/>
      <c r="NUC121" s="278"/>
      <c r="NUD121" s="278"/>
      <c r="NUE121" s="278"/>
      <c r="NUF121" s="278"/>
      <c r="NUG121" s="278"/>
      <c r="NUH121" s="278"/>
      <c r="NUI121" s="278"/>
      <c r="NUJ121" s="278"/>
      <c r="NUK121" s="278"/>
      <c r="NUL121" s="278"/>
      <c r="NUM121" s="278"/>
      <c r="NUN121" s="278"/>
      <c r="NUO121" s="278"/>
      <c r="NUP121" s="278"/>
      <c r="NUQ121" s="278"/>
      <c r="NUR121" s="278"/>
      <c r="NUS121" s="278"/>
      <c r="NUT121" s="278"/>
      <c r="NUU121" s="278"/>
      <c r="NUV121" s="278"/>
      <c r="NUW121" s="278"/>
      <c r="NUX121" s="278"/>
      <c r="NUY121" s="278"/>
      <c r="NUZ121" s="278"/>
      <c r="NVA121" s="278"/>
      <c r="NVB121" s="278"/>
      <c r="NVC121" s="278"/>
      <c r="NVD121" s="278"/>
      <c r="NVE121" s="278"/>
      <c r="NVF121" s="278"/>
      <c r="NVG121" s="278"/>
      <c r="NVH121" s="278"/>
      <c r="NVI121" s="278"/>
      <c r="NVJ121" s="278"/>
      <c r="NVK121" s="278"/>
      <c r="NVL121" s="278"/>
      <c r="NVM121" s="278"/>
      <c r="NVN121" s="278"/>
      <c r="NVO121" s="278"/>
      <c r="NVP121" s="278"/>
      <c r="NVQ121" s="278"/>
      <c r="NVR121" s="278"/>
      <c r="NVS121" s="278"/>
      <c r="NVT121" s="278"/>
      <c r="NVU121" s="278"/>
      <c r="NVV121" s="278"/>
      <c r="NVW121" s="278"/>
      <c r="NVX121" s="278"/>
      <c r="NVY121" s="278"/>
      <c r="NVZ121" s="278"/>
      <c r="NWA121" s="278"/>
      <c r="NWB121" s="278"/>
      <c r="NWC121" s="278"/>
      <c r="NWD121" s="278"/>
      <c r="NWE121" s="278"/>
      <c r="NWF121" s="278"/>
      <c r="NWG121" s="278"/>
      <c r="NWH121" s="278"/>
      <c r="NWI121" s="278"/>
      <c r="NWJ121" s="278"/>
      <c r="NWK121" s="278"/>
      <c r="NWL121" s="278"/>
      <c r="NWM121" s="278"/>
      <c r="NWN121" s="278"/>
      <c r="NWO121" s="278"/>
      <c r="NWP121" s="278"/>
      <c r="NWQ121" s="278"/>
      <c r="NWR121" s="278"/>
      <c r="NWS121" s="278"/>
      <c r="NWT121" s="278"/>
      <c r="NWU121" s="278"/>
      <c r="NWV121" s="278"/>
      <c r="NWW121" s="278"/>
      <c r="NWX121" s="278"/>
      <c r="NWY121" s="278"/>
      <c r="NWZ121" s="278"/>
      <c r="NXA121" s="278"/>
      <c r="NXB121" s="278"/>
      <c r="NXC121" s="278"/>
      <c r="NXD121" s="278"/>
      <c r="NXE121" s="278"/>
      <c r="NXF121" s="278"/>
      <c r="NXG121" s="278"/>
      <c r="NXH121" s="278"/>
      <c r="NXI121" s="278"/>
      <c r="NXJ121" s="278"/>
      <c r="NXK121" s="278"/>
      <c r="NXL121" s="278"/>
      <c r="NXM121" s="278"/>
      <c r="NXN121" s="278"/>
      <c r="NXO121" s="278"/>
      <c r="NXP121" s="278"/>
      <c r="NXQ121" s="278"/>
      <c r="NXR121" s="278"/>
      <c r="NXS121" s="278"/>
      <c r="NXT121" s="278"/>
      <c r="NXU121" s="278"/>
      <c r="NXV121" s="278"/>
      <c r="NXW121" s="278"/>
      <c r="NXX121" s="278"/>
      <c r="NXY121" s="278"/>
      <c r="NXZ121" s="278"/>
      <c r="NYA121" s="278"/>
      <c r="NYB121" s="278"/>
      <c r="NYC121" s="278"/>
      <c r="NYD121" s="278"/>
      <c r="NYE121" s="278"/>
      <c r="NYF121" s="278"/>
      <c r="NYG121" s="278"/>
      <c r="NYH121" s="278"/>
      <c r="NYI121" s="278"/>
      <c r="NYJ121" s="278"/>
      <c r="NYK121" s="278"/>
      <c r="NYL121" s="278"/>
      <c r="NYM121" s="278"/>
      <c r="NYN121" s="278"/>
      <c r="NYO121" s="278"/>
      <c r="NYP121" s="278"/>
      <c r="NYQ121" s="278"/>
      <c r="NYR121" s="278"/>
      <c r="NYS121" s="278"/>
      <c r="NYT121" s="278"/>
      <c r="NYU121" s="278"/>
      <c r="NYV121" s="278"/>
      <c r="NYW121" s="278"/>
      <c r="NYX121" s="278"/>
      <c r="NYY121" s="278"/>
      <c r="NYZ121" s="278"/>
      <c r="NZA121" s="278"/>
      <c r="NZB121" s="278"/>
      <c r="NZC121" s="278"/>
      <c r="NZD121" s="278"/>
      <c r="NZE121" s="278"/>
      <c r="NZF121" s="278"/>
      <c r="NZG121" s="278"/>
      <c r="NZH121" s="278"/>
      <c r="NZI121" s="278"/>
      <c r="NZJ121" s="278"/>
      <c r="NZK121" s="278"/>
      <c r="NZL121" s="278"/>
      <c r="NZM121" s="278"/>
      <c r="NZN121" s="278"/>
      <c r="NZO121" s="278"/>
      <c r="NZP121" s="278"/>
      <c r="NZQ121" s="278"/>
      <c r="NZR121" s="278"/>
      <c r="NZS121" s="278"/>
      <c r="NZT121" s="278"/>
      <c r="NZU121" s="278"/>
      <c r="NZV121" s="278"/>
      <c r="NZW121" s="278"/>
      <c r="NZX121" s="278"/>
      <c r="NZY121" s="278"/>
      <c r="NZZ121" s="278"/>
      <c r="OAA121" s="278"/>
      <c r="OAB121" s="278"/>
      <c r="OAC121" s="278"/>
      <c r="OAD121" s="278"/>
      <c r="OAE121" s="278"/>
      <c r="OAF121" s="278"/>
      <c r="OAG121" s="278"/>
      <c r="OAH121" s="278"/>
      <c r="OAI121" s="278"/>
      <c r="OAJ121" s="278"/>
      <c r="OAK121" s="278"/>
      <c r="OAL121" s="278"/>
      <c r="OAM121" s="278"/>
      <c r="OAN121" s="278"/>
      <c r="OAO121" s="278"/>
      <c r="OAP121" s="278"/>
      <c r="OAQ121" s="278"/>
      <c r="OAR121" s="278"/>
      <c r="OAS121" s="278"/>
      <c r="OAT121" s="278"/>
      <c r="OAU121" s="278"/>
      <c r="OAV121" s="278"/>
      <c r="OAW121" s="278"/>
      <c r="OAX121" s="278"/>
      <c r="OAY121" s="278"/>
      <c r="OAZ121" s="278"/>
      <c r="OBA121" s="278"/>
      <c r="OBB121" s="278"/>
      <c r="OBC121" s="278"/>
      <c r="OBD121" s="278"/>
      <c r="OBE121" s="278"/>
      <c r="OBF121" s="278"/>
      <c r="OBG121" s="278"/>
      <c r="OBH121" s="278"/>
      <c r="OBI121" s="278"/>
      <c r="OBJ121" s="278"/>
      <c r="OBK121" s="278"/>
      <c r="OBL121" s="278"/>
      <c r="OBM121" s="278"/>
      <c r="OBN121" s="278"/>
      <c r="OBO121" s="278"/>
      <c r="OBP121" s="278"/>
      <c r="OBQ121" s="278"/>
      <c r="OBR121" s="278"/>
      <c r="OBS121" s="278"/>
      <c r="OBT121" s="278"/>
      <c r="OBU121" s="278"/>
      <c r="OBV121" s="278"/>
      <c r="OBW121" s="278"/>
      <c r="OBX121" s="278"/>
      <c r="OBY121" s="278"/>
      <c r="OBZ121" s="278"/>
      <c r="OCA121" s="278"/>
      <c r="OCB121" s="278"/>
      <c r="OCC121" s="278"/>
      <c r="OCD121" s="278"/>
      <c r="OCE121" s="278"/>
      <c r="OCF121" s="278"/>
      <c r="OCG121" s="278"/>
      <c r="OCH121" s="278"/>
      <c r="OCI121" s="278"/>
      <c r="OCJ121" s="278"/>
      <c r="OCK121" s="278"/>
      <c r="OCL121" s="278"/>
      <c r="OCM121" s="278"/>
      <c r="OCN121" s="278"/>
      <c r="OCO121" s="278"/>
      <c r="OCP121" s="278"/>
      <c r="OCQ121" s="278"/>
      <c r="OCR121" s="278"/>
      <c r="OCS121" s="278"/>
      <c r="OCT121" s="278"/>
      <c r="OCU121" s="278"/>
      <c r="OCV121" s="278"/>
      <c r="OCW121" s="278"/>
      <c r="OCX121" s="278"/>
      <c r="OCY121" s="278"/>
      <c r="OCZ121" s="278"/>
      <c r="ODA121" s="278"/>
      <c r="ODB121" s="278"/>
      <c r="ODC121" s="278"/>
      <c r="ODD121" s="278"/>
      <c r="ODE121" s="278"/>
      <c r="ODF121" s="278"/>
      <c r="ODG121" s="278"/>
      <c r="ODH121" s="278"/>
      <c r="ODI121" s="278"/>
      <c r="ODJ121" s="278"/>
      <c r="ODK121" s="278"/>
      <c r="ODL121" s="278"/>
      <c r="ODM121" s="278"/>
      <c r="ODN121" s="278"/>
      <c r="ODO121" s="278"/>
      <c r="ODP121" s="278"/>
      <c r="ODQ121" s="278"/>
      <c r="ODR121" s="278"/>
      <c r="ODS121" s="278"/>
      <c r="ODT121" s="278"/>
      <c r="ODU121" s="278"/>
      <c r="ODV121" s="278"/>
      <c r="ODW121" s="278"/>
      <c r="ODX121" s="278"/>
      <c r="ODY121" s="278"/>
      <c r="ODZ121" s="278"/>
      <c r="OEA121" s="278"/>
      <c r="OEB121" s="278"/>
      <c r="OEC121" s="278"/>
      <c r="OED121" s="278"/>
      <c r="OEE121" s="278"/>
      <c r="OEF121" s="278"/>
      <c r="OEG121" s="278"/>
      <c r="OEH121" s="278"/>
      <c r="OEI121" s="278"/>
      <c r="OEJ121" s="278"/>
      <c r="OEK121" s="278"/>
      <c r="OEL121" s="278"/>
      <c r="OEM121" s="278"/>
      <c r="OEN121" s="278"/>
      <c r="OEO121" s="278"/>
      <c r="OEP121" s="278"/>
      <c r="OEQ121" s="278"/>
      <c r="OER121" s="278"/>
      <c r="OES121" s="278"/>
      <c r="OET121" s="278"/>
      <c r="OEU121" s="278"/>
      <c r="OEV121" s="278"/>
      <c r="OEW121" s="278"/>
      <c r="OEX121" s="278"/>
      <c r="OEY121" s="278"/>
      <c r="OEZ121" s="278"/>
      <c r="OFA121" s="278"/>
      <c r="OFB121" s="278"/>
      <c r="OFC121" s="278"/>
      <c r="OFD121" s="278"/>
      <c r="OFE121" s="278"/>
      <c r="OFF121" s="278"/>
      <c r="OFG121" s="278"/>
      <c r="OFH121" s="278"/>
      <c r="OFI121" s="278"/>
      <c r="OFJ121" s="278"/>
      <c r="OFK121" s="278"/>
      <c r="OFL121" s="278"/>
      <c r="OFM121" s="278"/>
      <c r="OFN121" s="278"/>
      <c r="OFO121" s="278"/>
      <c r="OFP121" s="278"/>
      <c r="OFQ121" s="278"/>
      <c r="OFR121" s="278"/>
      <c r="OFS121" s="278"/>
      <c r="OFT121" s="278"/>
      <c r="OFU121" s="278"/>
      <c r="OFV121" s="278"/>
      <c r="OFW121" s="278"/>
      <c r="OFX121" s="278"/>
      <c r="OFY121" s="278"/>
      <c r="OFZ121" s="278"/>
      <c r="OGA121" s="278"/>
      <c r="OGB121" s="278"/>
      <c r="OGC121" s="278"/>
      <c r="OGD121" s="278"/>
      <c r="OGE121" s="278"/>
      <c r="OGF121" s="278"/>
      <c r="OGG121" s="278"/>
      <c r="OGH121" s="278"/>
      <c r="OGI121" s="278"/>
      <c r="OGJ121" s="278"/>
      <c r="OGK121" s="278"/>
      <c r="OGL121" s="278"/>
      <c r="OGM121" s="278"/>
      <c r="OGN121" s="278"/>
      <c r="OGO121" s="278"/>
      <c r="OGP121" s="278"/>
      <c r="OGQ121" s="278"/>
      <c r="OGR121" s="278"/>
      <c r="OGS121" s="278"/>
      <c r="OGT121" s="278"/>
      <c r="OGU121" s="278"/>
      <c r="OGV121" s="278"/>
      <c r="OGW121" s="278"/>
      <c r="OGX121" s="278"/>
      <c r="OGY121" s="278"/>
      <c r="OGZ121" s="278"/>
      <c r="OHA121" s="278"/>
      <c r="OHB121" s="278"/>
      <c r="OHC121" s="278"/>
      <c r="OHD121" s="278"/>
      <c r="OHE121" s="278"/>
      <c r="OHF121" s="278"/>
      <c r="OHG121" s="278"/>
      <c r="OHH121" s="278"/>
      <c r="OHI121" s="278"/>
      <c r="OHJ121" s="278"/>
      <c r="OHK121" s="278"/>
      <c r="OHL121" s="278"/>
      <c r="OHM121" s="278"/>
      <c r="OHN121" s="278"/>
      <c r="OHO121" s="278"/>
      <c r="OHP121" s="278"/>
      <c r="OHQ121" s="278"/>
      <c r="OHR121" s="278"/>
      <c r="OHS121" s="278"/>
      <c r="OHT121" s="278"/>
      <c r="OHU121" s="278"/>
      <c r="OHV121" s="278"/>
      <c r="OHW121" s="278"/>
      <c r="OHX121" s="278"/>
      <c r="OHY121" s="278"/>
      <c r="OHZ121" s="278"/>
      <c r="OIA121" s="278"/>
      <c r="OIB121" s="278"/>
      <c r="OIC121" s="278"/>
      <c r="OID121" s="278"/>
      <c r="OIE121" s="278"/>
      <c r="OIF121" s="278"/>
      <c r="OIG121" s="278"/>
      <c r="OIH121" s="278"/>
      <c r="OII121" s="278"/>
      <c r="OIJ121" s="278"/>
      <c r="OIK121" s="278"/>
      <c r="OIL121" s="278"/>
      <c r="OIM121" s="278"/>
      <c r="OIN121" s="278"/>
      <c r="OIO121" s="278"/>
      <c r="OIP121" s="278"/>
      <c r="OIQ121" s="278"/>
      <c r="OIR121" s="278"/>
      <c r="OIS121" s="278"/>
      <c r="OIT121" s="278"/>
      <c r="OIU121" s="278"/>
      <c r="OIV121" s="278"/>
      <c r="OIW121" s="278"/>
      <c r="OIX121" s="278"/>
      <c r="OIY121" s="278"/>
      <c r="OIZ121" s="278"/>
      <c r="OJA121" s="278"/>
      <c r="OJB121" s="278"/>
      <c r="OJC121" s="278"/>
      <c r="OJD121" s="278"/>
      <c r="OJE121" s="278"/>
      <c r="OJF121" s="278"/>
      <c r="OJG121" s="278"/>
      <c r="OJH121" s="278"/>
      <c r="OJI121" s="278"/>
      <c r="OJJ121" s="278"/>
      <c r="OJK121" s="278"/>
      <c r="OJL121" s="278"/>
      <c r="OJM121" s="278"/>
      <c r="OJN121" s="278"/>
      <c r="OJO121" s="278"/>
      <c r="OJP121" s="278"/>
      <c r="OJQ121" s="278"/>
      <c r="OJR121" s="278"/>
      <c r="OJS121" s="278"/>
      <c r="OJT121" s="278"/>
      <c r="OJU121" s="278"/>
      <c r="OJV121" s="278"/>
      <c r="OJW121" s="278"/>
      <c r="OJX121" s="278"/>
      <c r="OJY121" s="278"/>
      <c r="OJZ121" s="278"/>
      <c r="OKA121" s="278"/>
      <c r="OKB121" s="278"/>
      <c r="OKC121" s="278"/>
      <c r="OKD121" s="278"/>
      <c r="OKE121" s="278"/>
      <c r="OKF121" s="278"/>
      <c r="OKG121" s="278"/>
      <c r="OKH121" s="278"/>
      <c r="OKI121" s="278"/>
      <c r="OKJ121" s="278"/>
      <c r="OKK121" s="278"/>
      <c r="OKL121" s="278"/>
      <c r="OKM121" s="278"/>
      <c r="OKN121" s="278"/>
      <c r="OKO121" s="278"/>
      <c r="OKP121" s="278"/>
      <c r="OKQ121" s="278"/>
      <c r="OKR121" s="278"/>
      <c r="OKS121" s="278"/>
      <c r="OKT121" s="278"/>
      <c r="OKU121" s="278"/>
      <c r="OKV121" s="278"/>
      <c r="OKW121" s="278"/>
      <c r="OKX121" s="278"/>
      <c r="OKY121" s="278"/>
      <c r="OKZ121" s="278"/>
      <c r="OLA121" s="278"/>
      <c r="OLB121" s="278"/>
      <c r="OLC121" s="278"/>
      <c r="OLD121" s="278"/>
      <c r="OLE121" s="278"/>
      <c r="OLF121" s="278"/>
      <c r="OLG121" s="278"/>
      <c r="OLH121" s="278"/>
      <c r="OLI121" s="278"/>
      <c r="OLJ121" s="278"/>
      <c r="OLK121" s="278"/>
      <c r="OLL121" s="278"/>
      <c r="OLM121" s="278"/>
      <c r="OLN121" s="278"/>
      <c r="OLO121" s="278"/>
      <c r="OLP121" s="278"/>
      <c r="OLQ121" s="278"/>
      <c r="OLR121" s="278"/>
      <c r="OLS121" s="278"/>
      <c r="OLT121" s="278"/>
      <c r="OLU121" s="278"/>
      <c r="OLV121" s="278"/>
      <c r="OLW121" s="278"/>
      <c r="OLX121" s="278"/>
      <c r="OLY121" s="278"/>
      <c r="OLZ121" s="278"/>
      <c r="OMA121" s="278"/>
      <c r="OMB121" s="278"/>
      <c r="OMC121" s="278"/>
      <c r="OMD121" s="278"/>
      <c r="OME121" s="278"/>
      <c r="OMF121" s="278"/>
      <c r="OMG121" s="278"/>
      <c r="OMH121" s="278"/>
      <c r="OMI121" s="278"/>
      <c r="OMJ121" s="278"/>
      <c r="OMK121" s="278"/>
      <c r="OML121" s="278"/>
      <c r="OMM121" s="278"/>
      <c r="OMN121" s="278"/>
      <c r="OMO121" s="278"/>
      <c r="OMP121" s="278"/>
      <c r="OMQ121" s="278"/>
      <c r="OMR121" s="278"/>
      <c r="OMS121" s="278"/>
      <c r="OMT121" s="278"/>
      <c r="OMU121" s="278"/>
      <c r="OMV121" s="278"/>
      <c r="OMW121" s="278"/>
      <c r="OMX121" s="278"/>
      <c r="OMY121" s="278"/>
      <c r="OMZ121" s="278"/>
      <c r="ONA121" s="278"/>
      <c r="ONB121" s="278"/>
      <c r="ONC121" s="278"/>
      <c r="OND121" s="278"/>
      <c r="ONE121" s="278"/>
      <c r="ONF121" s="278"/>
      <c r="ONG121" s="278"/>
      <c r="ONH121" s="278"/>
      <c r="ONI121" s="278"/>
      <c r="ONJ121" s="278"/>
      <c r="ONK121" s="278"/>
      <c r="ONL121" s="278"/>
      <c r="ONM121" s="278"/>
      <c r="ONN121" s="278"/>
      <c r="ONO121" s="278"/>
      <c r="ONP121" s="278"/>
      <c r="ONQ121" s="278"/>
      <c r="ONR121" s="278"/>
      <c r="ONS121" s="278"/>
      <c r="ONT121" s="278"/>
      <c r="ONU121" s="278"/>
      <c r="ONV121" s="278"/>
      <c r="ONW121" s="278"/>
      <c r="ONX121" s="278"/>
      <c r="ONY121" s="278"/>
      <c r="ONZ121" s="278"/>
      <c r="OOA121" s="278"/>
      <c r="OOB121" s="278"/>
      <c r="OOC121" s="278"/>
      <c r="OOD121" s="278"/>
      <c r="OOE121" s="278"/>
      <c r="OOF121" s="278"/>
      <c r="OOG121" s="278"/>
      <c r="OOH121" s="278"/>
      <c r="OOI121" s="278"/>
      <c r="OOJ121" s="278"/>
      <c r="OOK121" s="278"/>
      <c r="OOL121" s="278"/>
      <c r="OOM121" s="278"/>
      <c r="OON121" s="278"/>
      <c r="OOO121" s="278"/>
      <c r="OOP121" s="278"/>
      <c r="OOQ121" s="278"/>
      <c r="OOR121" s="278"/>
      <c r="OOS121" s="278"/>
      <c r="OOT121" s="278"/>
      <c r="OOU121" s="278"/>
      <c r="OOV121" s="278"/>
      <c r="OOW121" s="278"/>
      <c r="OOX121" s="278"/>
      <c r="OOY121" s="278"/>
      <c r="OOZ121" s="278"/>
      <c r="OPA121" s="278"/>
      <c r="OPB121" s="278"/>
      <c r="OPC121" s="278"/>
      <c r="OPD121" s="278"/>
      <c r="OPE121" s="278"/>
      <c r="OPF121" s="278"/>
      <c r="OPG121" s="278"/>
      <c r="OPH121" s="278"/>
      <c r="OPI121" s="278"/>
      <c r="OPJ121" s="278"/>
      <c r="OPK121" s="278"/>
      <c r="OPL121" s="278"/>
      <c r="OPM121" s="278"/>
      <c r="OPN121" s="278"/>
      <c r="OPO121" s="278"/>
      <c r="OPP121" s="278"/>
      <c r="OPQ121" s="278"/>
      <c r="OPR121" s="278"/>
      <c r="OPS121" s="278"/>
      <c r="OPT121" s="278"/>
      <c r="OPU121" s="278"/>
      <c r="OPV121" s="278"/>
      <c r="OPW121" s="278"/>
      <c r="OPX121" s="278"/>
      <c r="OPY121" s="278"/>
      <c r="OPZ121" s="278"/>
      <c r="OQA121" s="278"/>
      <c r="OQB121" s="278"/>
      <c r="OQC121" s="278"/>
      <c r="OQD121" s="278"/>
      <c r="OQE121" s="278"/>
      <c r="OQF121" s="278"/>
      <c r="OQG121" s="278"/>
      <c r="OQH121" s="278"/>
      <c r="OQI121" s="278"/>
      <c r="OQJ121" s="278"/>
      <c r="OQK121" s="278"/>
      <c r="OQL121" s="278"/>
      <c r="OQM121" s="278"/>
      <c r="OQN121" s="278"/>
      <c r="OQO121" s="278"/>
      <c r="OQP121" s="278"/>
      <c r="OQQ121" s="278"/>
      <c r="OQR121" s="278"/>
      <c r="OQS121" s="278"/>
      <c r="OQT121" s="278"/>
      <c r="OQU121" s="278"/>
      <c r="OQV121" s="278"/>
      <c r="OQW121" s="278"/>
      <c r="OQX121" s="278"/>
      <c r="OQY121" s="278"/>
      <c r="OQZ121" s="278"/>
      <c r="ORA121" s="278"/>
      <c r="ORB121" s="278"/>
      <c r="ORC121" s="278"/>
      <c r="ORD121" s="278"/>
      <c r="ORE121" s="278"/>
      <c r="ORF121" s="278"/>
      <c r="ORG121" s="278"/>
      <c r="ORH121" s="278"/>
      <c r="ORI121" s="278"/>
      <c r="ORJ121" s="278"/>
      <c r="ORK121" s="278"/>
      <c r="ORL121" s="278"/>
      <c r="ORM121" s="278"/>
      <c r="ORN121" s="278"/>
      <c r="ORO121" s="278"/>
      <c r="ORP121" s="278"/>
      <c r="ORQ121" s="278"/>
      <c r="ORR121" s="278"/>
      <c r="ORS121" s="278"/>
      <c r="ORT121" s="278"/>
      <c r="ORU121" s="278"/>
      <c r="ORV121" s="278"/>
      <c r="ORW121" s="278"/>
      <c r="ORX121" s="278"/>
      <c r="ORY121" s="278"/>
      <c r="ORZ121" s="278"/>
      <c r="OSA121" s="278"/>
      <c r="OSB121" s="278"/>
      <c r="OSC121" s="278"/>
      <c r="OSD121" s="278"/>
      <c r="OSE121" s="278"/>
      <c r="OSF121" s="278"/>
      <c r="OSG121" s="278"/>
      <c r="OSH121" s="278"/>
      <c r="OSI121" s="278"/>
      <c r="OSJ121" s="278"/>
      <c r="OSK121" s="278"/>
      <c r="OSL121" s="278"/>
      <c r="OSM121" s="278"/>
      <c r="OSN121" s="278"/>
      <c r="OSO121" s="278"/>
      <c r="OSP121" s="278"/>
      <c r="OSQ121" s="278"/>
      <c r="OSR121" s="278"/>
      <c r="OSS121" s="278"/>
      <c r="OST121" s="278"/>
      <c r="OSU121" s="278"/>
      <c r="OSV121" s="278"/>
      <c r="OSW121" s="278"/>
      <c r="OSX121" s="278"/>
      <c r="OSY121" s="278"/>
      <c r="OSZ121" s="278"/>
      <c r="OTA121" s="278"/>
      <c r="OTB121" s="278"/>
      <c r="OTC121" s="278"/>
      <c r="OTD121" s="278"/>
      <c r="OTE121" s="278"/>
      <c r="OTF121" s="278"/>
      <c r="OTG121" s="278"/>
      <c r="OTH121" s="278"/>
      <c r="OTI121" s="278"/>
      <c r="OTJ121" s="278"/>
      <c r="OTK121" s="278"/>
      <c r="OTL121" s="278"/>
      <c r="OTM121" s="278"/>
      <c r="OTN121" s="278"/>
      <c r="OTO121" s="278"/>
      <c r="OTP121" s="278"/>
      <c r="OTQ121" s="278"/>
      <c r="OTR121" s="278"/>
      <c r="OTS121" s="278"/>
      <c r="OTT121" s="278"/>
      <c r="OTU121" s="278"/>
      <c r="OTV121" s="278"/>
      <c r="OTW121" s="278"/>
      <c r="OTX121" s="278"/>
      <c r="OTY121" s="278"/>
      <c r="OTZ121" s="278"/>
      <c r="OUA121" s="278"/>
      <c r="OUB121" s="278"/>
      <c r="OUC121" s="278"/>
      <c r="OUD121" s="278"/>
      <c r="OUE121" s="278"/>
      <c r="OUF121" s="278"/>
      <c r="OUG121" s="278"/>
      <c r="OUH121" s="278"/>
      <c r="OUI121" s="278"/>
      <c r="OUJ121" s="278"/>
      <c r="OUK121" s="278"/>
      <c r="OUL121" s="278"/>
      <c r="OUM121" s="278"/>
      <c r="OUN121" s="278"/>
      <c r="OUO121" s="278"/>
      <c r="OUP121" s="278"/>
      <c r="OUQ121" s="278"/>
      <c r="OUR121" s="278"/>
      <c r="OUS121" s="278"/>
      <c r="OUT121" s="278"/>
      <c r="OUU121" s="278"/>
      <c r="OUV121" s="278"/>
      <c r="OUW121" s="278"/>
      <c r="OUX121" s="278"/>
      <c r="OUY121" s="278"/>
      <c r="OUZ121" s="278"/>
      <c r="OVA121" s="278"/>
      <c r="OVB121" s="278"/>
      <c r="OVC121" s="278"/>
      <c r="OVD121" s="278"/>
      <c r="OVE121" s="278"/>
      <c r="OVF121" s="278"/>
      <c r="OVG121" s="278"/>
      <c r="OVH121" s="278"/>
      <c r="OVI121" s="278"/>
      <c r="OVJ121" s="278"/>
      <c r="OVK121" s="278"/>
      <c r="OVL121" s="278"/>
      <c r="OVM121" s="278"/>
      <c r="OVN121" s="278"/>
      <c r="OVO121" s="278"/>
      <c r="OVP121" s="278"/>
      <c r="OVQ121" s="278"/>
      <c r="OVR121" s="278"/>
      <c r="OVS121" s="278"/>
      <c r="OVT121" s="278"/>
      <c r="OVU121" s="278"/>
      <c r="OVV121" s="278"/>
      <c r="OVW121" s="278"/>
      <c r="OVX121" s="278"/>
      <c r="OVY121" s="278"/>
      <c r="OVZ121" s="278"/>
      <c r="OWA121" s="278"/>
      <c r="OWB121" s="278"/>
      <c r="OWC121" s="278"/>
      <c r="OWD121" s="278"/>
      <c r="OWE121" s="278"/>
      <c r="OWF121" s="278"/>
      <c r="OWG121" s="278"/>
      <c r="OWH121" s="278"/>
      <c r="OWI121" s="278"/>
      <c r="OWJ121" s="278"/>
      <c r="OWK121" s="278"/>
      <c r="OWL121" s="278"/>
      <c r="OWM121" s="278"/>
      <c r="OWN121" s="278"/>
      <c r="OWO121" s="278"/>
      <c r="OWP121" s="278"/>
      <c r="OWQ121" s="278"/>
      <c r="OWR121" s="278"/>
      <c r="OWS121" s="278"/>
      <c r="OWT121" s="278"/>
      <c r="OWU121" s="278"/>
      <c r="OWV121" s="278"/>
      <c r="OWW121" s="278"/>
      <c r="OWX121" s="278"/>
      <c r="OWY121" s="278"/>
      <c r="OWZ121" s="278"/>
      <c r="OXA121" s="278"/>
      <c r="OXB121" s="278"/>
      <c r="OXC121" s="278"/>
      <c r="OXD121" s="278"/>
      <c r="OXE121" s="278"/>
      <c r="OXF121" s="278"/>
      <c r="OXG121" s="278"/>
      <c r="OXH121" s="278"/>
      <c r="OXI121" s="278"/>
      <c r="OXJ121" s="278"/>
      <c r="OXK121" s="278"/>
      <c r="OXL121" s="278"/>
      <c r="OXM121" s="278"/>
      <c r="OXN121" s="278"/>
      <c r="OXO121" s="278"/>
      <c r="OXP121" s="278"/>
      <c r="OXQ121" s="278"/>
      <c r="OXR121" s="278"/>
      <c r="OXS121" s="278"/>
      <c r="OXT121" s="278"/>
      <c r="OXU121" s="278"/>
      <c r="OXV121" s="278"/>
      <c r="OXW121" s="278"/>
      <c r="OXX121" s="278"/>
      <c r="OXY121" s="278"/>
      <c r="OXZ121" s="278"/>
      <c r="OYA121" s="278"/>
      <c r="OYB121" s="278"/>
      <c r="OYC121" s="278"/>
      <c r="OYD121" s="278"/>
      <c r="OYE121" s="278"/>
      <c r="OYF121" s="278"/>
      <c r="OYG121" s="278"/>
      <c r="OYH121" s="278"/>
      <c r="OYI121" s="278"/>
      <c r="OYJ121" s="278"/>
      <c r="OYK121" s="278"/>
      <c r="OYL121" s="278"/>
      <c r="OYM121" s="278"/>
      <c r="OYN121" s="278"/>
      <c r="OYO121" s="278"/>
      <c r="OYP121" s="278"/>
      <c r="OYQ121" s="278"/>
      <c r="OYR121" s="278"/>
      <c r="OYS121" s="278"/>
      <c r="OYT121" s="278"/>
      <c r="OYU121" s="278"/>
      <c r="OYV121" s="278"/>
      <c r="OYW121" s="278"/>
      <c r="OYX121" s="278"/>
      <c r="OYY121" s="278"/>
      <c r="OYZ121" s="278"/>
      <c r="OZA121" s="278"/>
      <c r="OZB121" s="278"/>
      <c r="OZC121" s="278"/>
      <c r="OZD121" s="278"/>
      <c r="OZE121" s="278"/>
      <c r="OZF121" s="278"/>
      <c r="OZG121" s="278"/>
      <c r="OZH121" s="278"/>
      <c r="OZI121" s="278"/>
      <c r="OZJ121" s="278"/>
      <c r="OZK121" s="278"/>
      <c r="OZL121" s="278"/>
      <c r="OZM121" s="278"/>
      <c r="OZN121" s="278"/>
      <c r="OZO121" s="278"/>
      <c r="OZP121" s="278"/>
      <c r="OZQ121" s="278"/>
      <c r="OZR121" s="278"/>
      <c r="OZS121" s="278"/>
      <c r="OZT121" s="278"/>
      <c r="OZU121" s="278"/>
      <c r="OZV121" s="278"/>
      <c r="OZW121" s="278"/>
      <c r="OZX121" s="278"/>
      <c r="OZY121" s="278"/>
      <c r="OZZ121" s="278"/>
      <c r="PAA121" s="278"/>
      <c r="PAB121" s="278"/>
      <c r="PAC121" s="278"/>
      <c r="PAD121" s="278"/>
      <c r="PAE121" s="278"/>
      <c r="PAF121" s="278"/>
      <c r="PAG121" s="278"/>
      <c r="PAH121" s="278"/>
      <c r="PAI121" s="278"/>
      <c r="PAJ121" s="278"/>
      <c r="PAK121" s="278"/>
      <c r="PAL121" s="278"/>
      <c r="PAM121" s="278"/>
      <c r="PAN121" s="278"/>
      <c r="PAO121" s="278"/>
      <c r="PAP121" s="278"/>
      <c r="PAQ121" s="278"/>
      <c r="PAR121" s="278"/>
      <c r="PAS121" s="278"/>
      <c r="PAT121" s="278"/>
      <c r="PAU121" s="278"/>
      <c r="PAV121" s="278"/>
      <c r="PAW121" s="278"/>
      <c r="PAX121" s="278"/>
      <c r="PAY121" s="278"/>
      <c r="PAZ121" s="278"/>
      <c r="PBA121" s="278"/>
      <c r="PBB121" s="278"/>
      <c r="PBC121" s="278"/>
      <c r="PBD121" s="278"/>
      <c r="PBE121" s="278"/>
      <c r="PBF121" s="278"/>
      <c r="PBG121" s="278"/>
      <c r="PBH121" s="278"/>
      <c r="PBI121" s="278"/>
      <c r="PBJ121" s="278"/>
      <c r="PBK121" s="278"/>
      <c r="PBL121" s="278"/>
      <c r="PBM121" s="278"/>
      <c r="PBN121" s="278"/>
      <c r="PBO121" s="278"/>
      <c r="PBP121" s="278"/>
      <c r="PBQ121" s="278"/>
      <c r="PBR121" s="278"/>
      <c r="PBS121" s="278"/>
      <c r="PBT121" s="278"/>
      <c r="PBU121" s="278"/>
      <c r="PBV121" s="278"/>
      <c r="PBW121" s="278"/>
      <c r="PBX121" s="278"/>
      <c r="PBY121" s="278"/>
      <c r="PBZ121" s="278"/>
      <c r="PCA121" s="278"/>
      <c r="PCB121" s="278"/>
      <c r="PCC121" s="278"/>
      <c r="PCD121" s="278"/>
      <c r="PCE121" s="278"/>
      <c r="PCF121" s="278"/>
      <c r="PCG121" s="278"/>
      <c r="PCH121" s="278"/>
      <c r="PCI121" s="278"/>
      <c r="PCJ121" s="278"/>
      <c r="PCK121" s="278"/>
      <c r="PCL121" s="278"/>
      <c r="PCM121" s="278"/>
      <c r="PCN121" s="278"/>
      <c r="PCO121" s="278"/>
      <c r="PCP121" s="278"/>
      <c r="PCQ121" s="278"/>
      <c r="PCR121" s="278"/>
      <c r="PCS121" s="278"/>
      <c r="PCT121" s="278"/>
      <c r="PCU121" s="278"/>
      <c r="PCV121" s="278"/>
      <c r="PCW121" s="278"/>
      <c r="PCX121" s="278"/>
      <c r="PCY121" s="278"/>
      <c r="PCZ121" s="278"/>
      <c r="PDA121" s="278"/>
      <c r="PDB121" s="278"/>
      <c r="PDC121" s="278"/>
      <c r="PDD121" s="278"/>
      <c r="PDE121" s="278"/>
      <c r="PDF121" s="278"/>
      <c r="PDG121" s="278"/>
      <c r="PDH121" s="278"/>
      <c r="PDI121" s="278"/>
      <c r="PDJ121" s="278"/>
      <c r="PDK121" s="278"/>
      <c r="PDL121" s="278"/>
      <c r="PDM121" s="278"/>
      <c r="PDN121" s="278"/>
      <c r="PDO121" s="278"/>
      <c r="PDP121" s="278"/>
      <c r="PDQ121" s="278"/>
      <c r="PDR121" s="278"/>
      <c r="PDS121" s="278"/>
      <c r="PDT121" s="278"/>
      <c r="PDU121" s="278"/>
      <c r="PDV121" s="278"/>
      <c r="PDW121" s="278"/>
      <c r="PDX121" s="278"/>
      <c r="PDY121" s="278"/>
      <c r="PDZ121" s="278"/>
      <c r="PEA121" s="278"/>
      <c r="PEB121" s="278"/>
      <c r="PEC121" s="278"/>
      <c r="PED121" s="278"/>
      <c r="PEE121" s="278"/>
      <c r="PEF121" s="278"/>
      <c r="PEG121" s="278"/>
      <c r="PEH121" s="278"/>
      <c r="PEI121" s="278"/>
      <c r="PEJ121" s="278"/>
      <c r="PEK121" s="278"/>
      <c r="PEL121" s="278"/>
      <c r="PEM121" s="278"/>
      <c r="PEN121" s="278"/>
      <c r="PEO121" s="278"/>
      <c r="PEP121" s="278"/>
      <c r="PEQ121" s="278"/>
      <c r="PER121" s="278"/>
      <c r="PES121" s="278"/>
      <c r="PET121" s="278"/>
      <c r="PEU121" s="278"/>
      <c r="PEV121" s="278"/>
      <c r="PEW121" s="278"/>
      <c r="PEX121" s="278"/>
      <c r="PEY121" s="278"/>
      <c r="PEZ121" s="278"/>
      <c r="PFA121" s="278"/>
      <c r="PFB121" s="278"/>
      <c r="PFC121" s="278"/>
      <c r="PFD121" s="278"/>
      <c r="PFE121" s="278"/>
      <c r="PFF121" s="278"/>
      <c r="PFG121" s="278"/>
      <c r="PFH121" s="278"/>
      <c r="PFI121" s="278"/>
      <c r="PFJ121" s="278"/>
      <c r="PFK121" s="278"/>
      <c r="PFL121" s="278"/>
      <c r="PFM121" s="278"/>
      <c r="PFN121" s="278"/>
      <c r="PFO121" s="278"/>
      <c r="PFP121" s="278"/>
      <c r="PFQ121" s="278"/>
      <c r="PFR121" s="278"/>
      <c r="PFS121" s="278"/>
      <c r="PFT121" s="278"/>
      <c r="PFU121" s="278"/>
      <c r="PFV121" s="278"/>
      <c r="PFW121" s="278"/>
      <c r="PFX121" s="278"/>
      <c r="PFY121" s="278"/>
      <c r="PFZ121" s="278"/>
      <c r="PGA121" s="278"/>
      <c r="PGB121" s="278"/>
      <c r="PGC121" s="278"/>
      <c r="PGD121" s="278"/>
      <c r="PGE121" s="278"/>
      <c r="PGF121" s="278"/>
      <c r="PGG121" s="278"/>
      <c r="PGH121" s="278"/>
      <c r="PGI121" s="278"/>
      <c r="PGJ121" s="278"/>
      <c r="PGK121" s="278"/>
      <c r="PGL121" s="278"/>
      <c r="PGM121" s="278"/>
      <c r="PGN121" s="278"/>
      <c r="PGO121" s="278"/>
      <c r="PGP121" s="278"/>
      <c r="PGQ121" s="278"/>
      <c r="PGR121" s="278"/>
      <c r="PGS121" s="278"/>
      <c r="PGT121" s="278"/>
      <c r="PGU121" s="278"/>
      <c r="PGV121" s="278"/>
      <c r="PGW121" s="278"/>
      <c r="PGX121" s="278"/>
      <c r="PGY121" s="278"/>
      <c r="PGZ121" s="278"/>
      <c r="PHA121" s="278"/>
      <c r="PHB121" s="278"/>
      <c r="PHC121" s="278"/>
      <c r="PHD121" s="278"/>
      <c r="PHE121" s="278"/>
      <c r="PHF121" s="278"/>
      <c r="PHG121" s="278"/>
      <c r="PHH121" s="278"/>
      <c r="PHI121" s="278"/>
      <c r="PHJ121" s="278"/>
      <c r="PHK121" s="278"/>
      <c r="PHL121" s="278"/>
      <c r="PHM121" s="278"/>
      <c r="PHN121" s="278"/>
      <c r="PHO121" s="278"/>
      <c r="PHP121" s="278"/>
      <c r="PHQ121" s="278"/>
      <c r="PHR121" s="278"/>
      <c r="PHS121" s="278"/>
      <c r="PHT121" s="278"/>
      <c r="PHU121" s="278"/>
      <c r="PHV121" s="278"/>
      <c r="PHW121" s="278"/>
      <c r="PHX121" s="278"/>
      <c r="PHY121" s="278"/>
      <c r="PHZ121" s="278"/>
      <c r="PIA121" s="278"/>
      <c r="PIB121" s="278"/>
      <c r="PIC121" s="278"/>
      <c r="PID121" s="278"/>
      <c r="PIE121" s="278"/>
      <c r="PIF121" s="278"/>
      <c r="PIG121" s="278"/>
      <c r="PIH121" s="278"/>
      <c r="PII121" s="278"/>
      <c r="PIJ121" s="278"/>
      <c r="PIK121" s="278"/>
      <c r="PIL121" s="278"/>
      <c r="PIM121" s="278"/>
      <c r="PIN121" s="278"/>
      <c r="PIO121" s="278"/>
      <c r="PIP121" s="278"/>
      <c r="PIQ121" s="278"/>
      <c r="PIR121" s="278"/>
      <c r="PIS121" s="278"/>
      <c r="PIT121" s="278"/>
      <c r="PIU121" s="278"/>
      <c r="PIV121" s="278"/>
      <c r="PIW121" s="278"/>
      <c r="PIX121" s="278"/>
      <c r="PIY121" s="278"/>
      <c r="PIZ121" s="278"/>
      <c r="PJA121" s="278"/>
      <c r="PJB121" s="278"/>
      <c r="PJC121" s="278"/>
      <c r="PJD121" s="278"/>
      <c r="PJE121" s="278"/>
      <c r="PJF121" s="278"/>
      <c r="PJG121" s="278"/>
      <c r="PJH121" s="278"/>
      <c r="PJI121" s="278"/>
      <c r="PJJ121" s="278"/>
      <c r="PJK121" s="278"/>
      <c r="PJL121" s="278"/>
      <c r="PJM121" s="278"/>
      <c r="PJN121" s="278"/>
      <c r="PJO121" s="278"/>
      <c r="PJP121" s="278"/>
      <c r="PJQ121" s="278"/>
      <c r="PJR121" s="278"/>
      <c r="PJS121" s="278"/>
      <c r="PJT121" s="278"/>
      <c r="PJU121" s="278"/>
      <c r="PJV121" s="278"/>
      <c r="PJW121" s="278"/>
      <c r="PJX121" s="278"/>
      <c r="PJY121" s="278"/>
      <c r="PJZ121" s="278"/>
      <c r="PKA121" s="278"/>
      <c r="PKB121" s="278"/>
      <c r="PKC121" s="278"/>
      <c r="PKD121" s="278"/>
      <c r="PKE121" s="278"/>
      <c r="PKF121" s="278"/>
      <c r="PKG121" s="278"/>
      <c r="PKH121" s="278"/>
      <c r="PKI121" s="278"/>
      <c r="PKJ121" s="278"/>
      <c r="PKK121" s="278"/>
      <c r="PKL121" s="278"/>
      <c r="PKM121" s="278"/>
      <c r="PKN121" s="278"/>
      <c r="PKO121" s="278"/>
      <c r="PKP121" s="278"/>
      <c r="PKQ121" s="278"/>
      <c r="PKR121" s="278"/>
      <c r="PKS121" s="278"/>
      <c r="PKT121" s="278"/>
      <c r="PKU121" s="278"/>
      <c r="PKV121" s="278"/>
      <c r="PKW121" s="278"/>
      <c r="PKX121" s="278"/>
      <c r="PKY121" s="278"/>
      <c r="PKZ121" s="278"/>
      <c r="PLA121" s="278"/>
      <c r="PLB121" s="278"/>
      <c r="PLC121" s="278"/>
      <c r="PLD121" s="278"/>
      <c r="PLE121" s="278"/>
      <c r="PLF121" s="278"/>
      <c r="PLG121" s="278"/>
      <c r="PLH121" s="278"/>
      <c r="PLI121" s="278"/>
      <c r="PLJ121" s="278"/>
      <c r="PLK121" s="278"/>
      <c r="PLL121" s="278"/>
      <c r="PLM121" s="278"/>
      <c r="PLN121" s="278"/>
      <c r="PLO121" s="278"/>
      <c r="PLP121" s="278"/>
      <c r="PLQ121" s="278"/>
      <c r="PLR121" s="278"/>
      <c r="PLS121" s="278"/>
      <c r="PLT121" s="278"/>
      <c r="PLU121" s="278"/>
      <c r="PLV121" s="278"/>
      <c r="PLW121" s="278"/>
      <c r="PLX121" s="278"/>
      <c r="PLY121" s="278"/>
      <c r="PLZ121" s="278"/>
      <c r="PMA121" s="278"/>
      <c r="PMB121" s="278"/>
      <c r="PMC121" s="278"/>
      <c r="PMD121" s="278"/>
      <c r="PME121" s="278"/>
      <c r="PMF121" s="278"/>
      <c r="PMG121" s="278"/>
      <c r="PMH121" s="278"/>
      <c r="PMI121" s="278"/>
      <c r="PMJ121" s="278"/>
      <c r="PMK121" s="278"/>
      <c r="PML121" s="278"/>
      <c r="PMM121" s="278"/>
      <c r="PMN121" s="278"/>
      <c r="PMO121" s="278"/>
      <c r="PMP121" s="278"/>
      <c r="PMQ121" s="278"/>
      <c r="PMR121" s="278"/>
      <c r="PMS121" s="278"/>
      <c r="PMT121" s="278"/>
      <c r="PMU121" s="278"/>
      <c r="PMV121" s="278"/>
      <c r="PMW121" s="278"/>
      <c r="PMX121" s="278"/>
      <c r="PMY121" s="278"/>
      <c r="PMZ121" s="278"/>
      <c r="PNA121" s="278"/>
      <c r="PNB121" s="278"/>
      <c r="PNC121" s="278"/>
      <c r="PND121" s="278"/>
      <c r="PNE121" s="278"/>
      <c r="PNF121" s="278"/>
      <c r="PNG121" s="278"/>
      <c r="PNH121" s="278"/>
      <c r="PNI121" s="278"/>
      <c r="PNJ121" s="278"/>
      <c r="PNK121" s="278"/>
      <c r="PNL121" s="278"/>
      <c r="PNM121" s="278"/>
      <c r="PNN121" s="278"/>
      <c r="PNO121" s="278"/>
      <c r="PNP121" s="278"/>
      <c r="PNQ121" s="278"/>
      <c r="PNR121" s="278"/>
      <c r="PNS121" s="278"/>
      <c r="PNT121" s="278"/>
      <c r="PNU121" s="278"/>
      <c r="PNV121" s="278"/>
      <c r="PNW121" s="278"/>
      <c r="PNX121" s="278"/>
      <c r="PNY121" s="278"/>
      <c r="PNZ121" s="278"/>
      <c r="POA121" s="278"/>
      <c r="POB121" s="278"/>
      <c r="POC121" s="278"/>
      <c r="POD121" s="278"/>
      <c r="POE121" s="278"/>
      <c r="POF121" s="278"/>
      <c r="POG121" s="278"/>
      <c r="POH121" s="278"/>
      <c r="POI121" s="278"/>
      <c r="POJ121" s="278"/>
      <c r="POK121" s="278"/>
      <c r="POL121" s="278"/>
      <c r="POM121" s="278"/>
      <c r="PON121" s="278"/>
      <c r="POO121" s="278"/>
      <c r="POP121" s="278"/>
      <c r="POQ121" s="278"/>
      <c r="POR121" s="278"/>
      <c r="POS121" s="278"/>
      <c r="POT121" s="278"/>
      <c r="POU121" s="278"/>
      <c r="POV121" s="278"/>
      <c r="POW121" s="278"/>
      <c r="POX121" s="278"/>
      <c r="POY121" s="278"/>
      <c r="POZ121" s="278"/>
      <c r="PPA121" s="278"/>
      <c r="PPB121" s="278"/>
      <c r="PPC121" s="278"/>
      <c r="PPD121" s="278"/>
      <c r="PPE121" s="278"/>
      <c r="PPF121" s="278"/>
      <c r="PPG121" s="278"/>
      <c r="PPH121" s="278"/>
      <c r="PPI121" s="278"/>
      <c r="PPJ121" s="278"/>
      <c r="PPK121" s="278"/>
      <c r="PPL121" s="278"/>
      <c r="PPM121" s="278"/>
      <c r="PPN121" s="278"/>
      <c r="PPO121" s="278"/>
      <c r="PPP121" s="278"/>
      <c r="PPQ121" s="278"/>
      <c r="PPR121" s="278"/>
      <c r="PPS121" s="278"/>
      <c r="PPT121" s="278"/>
      <c r="PPU121" s="278"/>
      <c r="PPV121" s="278"/>
      <c r="PPW121" s="278"/>
      <c r="PPX121" s="278"/>
      <c r="PPY121" s="278"/>
      <c r="PPZ121" s="278"/>
      <c r="PQA121" s="278"/>
      <c r="PQB121" s="278"/>
      <c r="PQC121" s="278"/>
      <c r="PQD121" s="278"/>
      <c r="PQE121" s="278"/>
      <c r="PQF121" s="278"/>
      <c r="PQG121" s="278"/>
      <c r="PQH121" s="278"/>
      <c r="PQI121" s="278"/>
      <c r="PQJ121" s="278"/>
      <c r="PQK121" s="278"/>
      <c r="PQL121" s="278"/>
      <c r="PQM121" s="278"/>
      <c r="PQN121" s="278"/>
      <c r="PQO121" s="278"/>
      <c r="PQP121" s="278"/>
      <c r="PQQ121" s="278"/>
      <c r="PQR121" s="278"/>
      <c r="PQS121" s="278"/>
      <c r="PQT121" s="278"/>
      <c r="PQU121" s="278"/>
      <c r="PQV121" s="278"/>
      <c r="PQW121" s="278"/>
      <c r="PQX121" s="278"/>
      <c r="PQY121" s="278"/>
      <c r="PQZ121" s="278"/>
      <c r="PRA121" s="278"/>
      <c r="PRB121" s="278"/>
      <c r="PRC121" s="278"/>
      <c r="PRD121" s="278"/>
      <c r="PRE121" s="278"/>
      <c r="PRF121" s="278"/>
      <c r="PRG121" s="278"/>
      <c r="PRH121" s="278"/>
      <c r="PRI121" s="278"/>
      <c r="PRJ121" s="278"/>
      <c r="PRK121" s="278"/>
      <c r="PRL121" s="278"/>
      <c r="PRM121" s="278"/>
      <c r="PRN121" s="278"/>
      <c r="PRO121" s="278"/>
      <c r="PRP121" s="278"/>
      <c r="PRQ121" s="278"/>
      <c r="PRR121" s="278"/>
      <c r="PRS121" s="278"/>
      <c r="PRT121" s="278"/>
      <c r="PRU121" s="278"/>
      <c r="PRV121" s="278"/>
      <c r="PRW121" s="278"/>
      <c r="PRX121" s="278"/>
      <c r="PRY121" s="278"/>
      <c r="PRZ121" s="278"/>
      <c r="PSA121" s="278"/>
      <c r="PSB121" s="278"/>
      <c r="PSC121" s="278"/>
      <c r="PSD121" s="278"/>
      <c r="PSE121" s="278"/>
      <c r="PSF121" s="278"/>
      <c r="PSG121" s="278"/>
      <c r="PSH121" s="278"/>
      <c r="PSI121" s="278"/>
      <c r="PSJ121" s="278"/>
      <c r="PSK121" s="278"/>
      <c r="PSL121" s="278"/>
      <c r="PSM121" s="278"/>
      <c r="PSN121" s="278"/>
      <c r="PSO121" s="278"/>
      <c r="PSP121" s="278"/>
      <c r="PSQ121" s="278"/>
      <c r="PSR121" s="278"/>
      <c r="PSS121" s="278"/>
      <c r="PST121" s="278"/>
      <c r="PSU121" s="278"/>
      <c r="PSV121" s="278"/>
      <c r="PSW121" s="278"/>
      <c r="PSX121" s="278"/>
      <c r="PSY121" s="278"/>
      <c r="PSZ121" s="278"/>
      <c r="PTA121" s="278"/>
      <c r="PTB121" s="278"/>
      <c r="PTC121" s="278"/>
      <c r="PTD121" s="278"/>
      <c r="PTE121" s="278"/>
      <c r="PTF121" s="278"/>
      <c r="PTG121" s="278"/>
      <c r="PTH121" s="278"/>
      <c r="PTI121" s="278"/>
      <c r="PTJ121" s="278"/>
      <c r="PTK121" s="278"/>
      <c r="PTL121" s="278"/>
      <c r="PTM121" s="278"/>
      <c r="PTN121" s="278"/>
      <c r="PTO121" s="278"/>
      <c r="PTP121" s="278"/>
      <c r="PTQ121" s="278"/>
      <c r="PTR121" s="278"/>
      <c r="PTS121" s="278"/>
      <c r="PTT121" s="278"/>
      <c r="PTU121" s="278"/>
      <c r="PTV121" s="278"/>
      <c r="PTW121" s="278"/>
      <c r="PTX121" s="278"/>
      <c r="PTY121" s="278"/>
      <c r="PTZ121" s="278"/>
      <c r="PUA121" s="278"/>
      <c r="PUB121" s="278"/>
      <c r="PUC121" s="278"/>
      <c r="PUD121" s="278"/>
      <c r="PUE121" s="278"/>
      <c r="PUF121" s="278"/>
      <c r="PUG121" s="278"/>
      <c r="PUH121" s="278"/>
      <c r="PUI121" s="278"/>
      <c r="PUJ121" s="278"/>
      <c r="PUK121" s="278"/>
      <c r="PUL121" s="278"/>
      <c r="PUM121" s="278"/>
      <c r="PUN121" s="278"/>
      <c r="PUO121" s="278"/>
      <c r="PUP121" s="278"/>
      <c r="PUQ121" s="278"/>
      <c r="PUR121" s="278"/>
      <c r="PUS121" s="278"/>
      <c r="PUT121" s="278"/>
      <c r="PUU121" s="278"/>
      <c r="PUV121" s="278"/>
      <c r="PUW121" s="278"/>
      <c r="PUX121" s="278"/>
      <c r="PUY121" s="278"/>
      <c r="PUZ121" s="278"/>
      <c r="PVA121" s="278"/>
      <c r="PVB121" s="278"/>
      <c r="PVC121" s="278"/>
      <c r="PVD121" s="278"/>
      <c r="PVE121" s="278"/>
      <c r="PVF121" s="278"/>
      <c r="PVG121" s="278"/>
      <c r="PVH121" s="278"/>
      <c r="PVI121" s="278"/>
      <c r="PVJ121" s="278"/>
      <c r="PVK121" s="278"/>
      <c r="PVL121" s="278"/>
      <c r="PVM121" s="278"/>
      <c r="PVN121" s="278"/>
      <c r="PVO121" s="278"/>
      <c r="PVP121" s="278"/>
      <c r="PVQ121" s="278"/>
      <c r="PVR121" s="278"/>
      <c r="PVS121" s="278"/>
      <c r="PVT121" s="278"/>
      <c r="PVU121" s="278"/>
      <c r="PVV121" s="278"/>
      <c r="PVW121" s="278"/>
      <c r="PVX121" s="278"/>
      <c r="PVY121" s="278"/>
      <c r="PVZ121" s="278"/>
      <c r="PWA121" s="278"/>
      <c r="PWB121" s="278"/>
      <c r="PWC121" s="278"/>
      <c r="PWD121" s="278"/>
      <c r="PWE121" s="278"/>
      <c r="PWF121" s="278"/>
      <c r="PWG121" s="278"/>
      <c r="PWH121" s="278"/>
      <c r="PWI121" s="278"/>
      <c r="PWJ121" s="278"/>
      <c r="PWK121" s="278"/>
      <c r="PWL121" s="278"/>
      <c r="PWM121" s="278"/>
      <c r="PWN121" s="278"/>
      <c r="PWO121" s="278"/>
      <c r="PWP121" s="278"/>
      <c r="PWQ121" s="278"/>
      <c r="PWR121" s="278"/>
      <c r="PWS121" s="278"/>
      <c r="PWT121" s="278"/>
      <c r="PWU121" s="278"/>
      <c r="PWV121" s="278"/>
      <c r="PWW121" s="278"/>
      <c r="PWX121" s="278"/>
      <c r="PWY121" s="278"/>
      <c r="PWZ121" s="278"/>
      <c r="PXA121" s="278"/>
      <c r="PXB121" s="278"/>
      <c r="PXC121" s="278"/>
      <c r="PXD121" s="278"/>
      <c r="PXE121" s="278"/>
      <c r="PXF121" s="278"/>
      <c r="PXG121" s="278"/>
      <c r="PXH121" s="278"/>
      <c r="PXI121" s="278"/>
      <c r="PXJ121" s="278"/>
      <c r="PXK121" s="278"/>
      <c r="PXL121" s="278"/>
      <c r="PXM121" s="278"/>
      <c r="PXN121" s="278"/>
      <c r="PXO121" s="278"/>
      <c r="PXP121" s="278"/>
      <c r="PXQ121" s="278"/>
      <c r="PXR121" s="278"/>
      <c r="PXS121" s="278"/>
      <c r="PXT121" s="278"/>
      <c r="PXU121" s="278"/>
      <c r="PXV121" s="278"/>
      <c r="PXW121" s="278"/>
      <c r="PXX121" s="278"/>
      <c r="PXY121" s="278"/>
      <c r="PXZ121" s="278"/>
      <c r="PYA121" s="278"/>
      <c r="PYB121" s="278"/>
      <c r="PYC121" s="278"/>
      <c r="PYD121" s="278"/>
      <c r="PYE121" s="278"/>
      <c r="PYF121" s="278"/>
      <c r="PYG121" s="278"/>
      <c r="PYH121" s="278"/>
      <c r="PYI121" s="278"/>
      <c r="PYJ121" s="278"/>
      <c r="PYK121" s="278"/>
      <c r="PYL121" s="278"/>
      <c r="PYM121" s="278"/>
      <c r="PYN121" s="278"/>
      <c r="PYO121" s="278"/>
      <c r="PYP121" s="278"/>
      <c r="PYQ121" s="278"/>
      <c r="PYR121" s="278"/>
      <c r="PYS121" s="278"/>
      <c r="PYT121" s="278"/>
      <c r="PYU121" s="278"/>
      <c r="PYV121" s="278"/>
      <c r="PYW121" s="278"/>
      <c r="PYX121" s="278"/>
      <c r="PYY121" s="278"/>
      <c r="PYZ121" s="278"/>
      <c r="PZA121" s="278"/>
      <c r="PZB121" s="278"/>
      <c r="PZC121" s="278"/>
      <c r="PZD121" s="278"/>
      <c r="PZE121" s="278"/>
      <c r="PZF121" s="278"/>
      <c r="PZG121" s="278"/>
      <c r="PZH121" s="278"/>
      <c r="PZI121" s="278"/>
      <c r="PZJ121" s="278"/>
      <c r="PZK121" s="278"/>
      <c r="PZL121" s="278"/>
      <c r="PZM121" s="278"/>
      <c r="PZN121" s="278"/>
      <c r="PZO121" s="278"/>
      <c r="PZP121" s="278"/>
      <c r="PZQ121" s="278"/>
      <c r="PZR121" s="278"/>
      <c r="PZS121" s="278"/>
      <c r="PZT121" s="278"/>
      <c r="PZU121" s="278"/>
      <c r="PZV121" s="278"/>
      <c r="PZW121" s="278"/>
      <c r="PZX121" s="278"/>
      <c r="PZY121" s="278"/>
      <c r="PZZ121" s="278"/>
      <c r="QAA121" s="278"/>
      <c r="QAB121" s="278"/>
      <c r="QAC121" s="278"/>
      <c r="QAD121" s="278"/>
      <c r="QAE121" s="278"/>
      <c r="QAF121" s="278"/>
      <c r="QAG121" s="278"/>
      <c r="QAH121" s="278"/>
      <c r="QAI121" s="278"/>
      <c r="QAJ121" s="278"/>
      <c r="QAK121" s="278"/>
      <c r="QAL121" s="278"/>
      <c r="QAM121" s="278"/>
      <c r="QAN121" s="278"/>
      <c r="QAO121" s="278"/>
      <c r="QAP121" s="278"/>
      <c r="QAQ121" s="278"/>
      <c r="QAR121" s="278"/>
      <c r="QAS121" s="278"/>
      <c r="QAT121" s="278"/>
      <c r="QAU121" s="278"/>
      <c r="QAV121" s="278"/>
      <c r="QAW121" s="278"/>
      <c r="QAX121" s="278"/>
      <c r="QAY121" s="278"/>
      <c r="QAZ121" s="278"/>
      <c r="QBA121" s="278"/>
      <c r="QBB121" s="278"/>
      <c r="QBC121" s="278"/>
      <c r="QBD121" s="278"/>
      <c r="QBE121" s="278"/>
      <c r="QBF121" s="278"/>
      <c r="QBG121" s="278"/>
      <c r="QBH121" s="278"/>
      <c r="QBI121" s="278"/>
      <c r="QBJ121" s="278"/>
      <c r="QBK121" s="278"/>
      <c r="QBL121" s="278"/>
      <c r="QBM121" s="278"/>
      <c r="QBN121" s="278"/>
      <c r="QBO121" s="278"/>
      <c r="QBP121" s="278"/>
      <c r="QBQ121" s="278"/>
      <c r="QBR121" s="278"/>
      <c r="QBS121" s="278"/>
      <c r="QBT121" s="278"/>
      <c r="QBU121" s="278"/>
      <c r="QBV121" s="278"/>
      <c r="QBW121" s="278"/>
      <c r="QBX121" s="278"/>
      <c r="QBY121" s="278"/>
      <c r="QBZ121" s="278"/>
      <c r="QCA121" s="278"/>
      <c r="QCB121" s="278"/>
      <c r="QCC121" s="278"/>
      <c r="QCD121" s="278"/>
      <c r="QCE121" s="278"/>
      <c r="QCF121" s="278"/>
      <c r="QCG121" s="278"/>
      <c r="QCH121" s="278"/>
      <c r="QCI121" s="278"/>
      <c r="QCJ121" s="278"/>
      <c r="QCK121" s="278"/>
      <c r="QCL121" s="278"/>
      <c r="QCM121" s="278"/>
      <c r="QCN121" s="278"/>
      <c r="QCO121" s="278"/>
      <c r="QCP121" s="278"/>
      <c r="QCQ121" s="278"/>
      <c r="QCR121" s="278"/>
      <c r="QCS121" s="278"/>
      <c r="QCT121" s="278"/>
      <c r="QCU121" s="278"/>
      <c r="QCV121" s="278"/>
      <c r="QCW121" s="278"/>
      <c r="QCX121" s="278"/>
      <c r="QCY121" s="278"/>
      <c r="QCZ121" s="278"/>
      <c r="QDA121" s="278"/>
      <c r="QDB121" s="278"/>
      <c r="QDC121" s="278"/>
      <c r="QDD121" s="278"/>
      <c r="QDE121" s="278"/>
      <c r="QDF121" s="278"/>
      <c r="QDG121" s="278"/>
      <c r="QDH121" s="278"/>
      <c r="QDI121" s="278"/>
      <c r="QDJ121" s="278"/>
      <c r="QDK121" s="278"/>
      <c r="QDL121" s="278"/>
      <c r="QDM121" s="278"/>
      <c r="QDN121" s="278"/>
      <c r="QDO121" s="278"/>
      <c r="QDP121" s="278"/>
      <c r="QDQ121" s="278"/>
      <c r="QDR121" s="278"/>
      <c r="QDS121" s="278"/>
      <c r="QDT121" s="278"/>
      <c r="QDU121" s="278"/>
      <c r="QDV121" s="278"/>
      <c r="QDW121" s="278"/>
      <c r="QDX121" s="278"/>
      <c r="QDY121" s="278"/>
      <c r="QDZ121" s="278"/>
      <c r="QEA121" s="278"/>
      <c r="QEB121" s="278"/>
      <c r="QEC121" s="278"/>
      <c r="QED121" s="278"/>
      <c r="QEE121" s="278"/>
      <c r="QEF121" s="278"/>
      <c r="QEG121" s="278"/>
      <c r="QEH121" s="278"/>
      <c r="QEI121" s="278"/>
      <c r="QEJ121" s="278"/>
      <c r="QEK121" s="278"/>
      <c r="QEL121" s="278"/>
      <c r="QEM121" s="278"/>
      <c r="QEN121" s="278"/>
      <c r="QEO121" s="278"/>
      <c r="QEP121" s="278"/>
      <c r="QEQ121" s="278"/>
      <c r="QER121" s="278"/>
      <c r="QES121" s="278"/>
      <c r="QET121" s="278"/>
      <c r="QEU121" s="278"/>
      <c r="QEV121" s="278"/>
      <c r="QEW121" s="278"/>
      <c r="QEX121" s="278"/>
      <c r="QEY121" s="278"/>
      <c r="QEZ121" s="278"/>
      <c r="QFA121" s="278"/>
      <c r="QFB121" s="278"/>
      <c r="QFC121" s="278"/>
      <c r="QFD121" s="278"/>
      <c r="QFE121" s="278"/>
      <c r="QFF121" s="278"/>
      <c r="QFG121" s="278"/>
      <c r="QFH121" s="278"/>
      <c r="QFI121" s="278"/>
      <c r="QFJ121" s="278"/>
      <c r="QFK121" s="278"/>
      <c r="QFL121" s="278"/>
      <c r="QFM121" s="278"/>
      <c r="QFN121" s="278"/>
      <c r="QFO121" s="278"/>
      <c r="QFP121" s="278"/>
      <c r="QFQ121" s="278"/>
      <c r="QFR121" s="278"/>
      <c r="QFS121" s="278"/>
      <c r="QFT121" s="278"/>
      <c r="QFU121" s="278"/>
      <c r="QFV121" s="278"/>
      <c r="QFW121" s="278"/>
      <c r="QFX121" s="278"/>
      <c r="QFY121" s="278"/>
      <c r="QFZ121" s="278"/>
      <c r="QGA121" s="278"/>
      <c r="QGB121" s="278"/>
      <c r="QGC121" s="278"/>
      <c r="QGD121" s="278"/>
      <c r="QGE121" s="278"/>
      <c r="QGF121" s="278"/>
      <c r="QGG121" s="278"/>
      <c r="QGH121" s="278"/>
      <c r="QGI121" s="278"/>
      <c r="QGJ121" s="278"/>
      <c r="QGK121" s="278"/>
      <c r="QGL121" s="278"/>
      <c r="QGM121" s="278"/>
      <c r="QGN121" s="278"/>
      <c r="QGO121" s="278"/>
      <c r="QGP121" s="278"/>
      <c r="QGQ121" s="278"/>
      <c r="QGR121" s="278"/>
      <c r="QGS121" s="278"/>
      <c r="QGT121" s="278"/>
      <c r="QGU121" s="278"/>
      <c r="QGV121" s="278"/>
      <c r="QGW121" s="278"/>
      <c r="QGX121" s="278"/>
      <c r="QGY121" s="278"/>
      <c r="QGZ121" s="278"/>
      <c r="QHA121" s="278"/>
      <c r="QHB121" s="278"/>
      <c r="QHC121" s="278"/>
      <c r="QHD121" s="278"/>
      <c r="QHE121" s="278"/>
      <c r="QHF121" s="278"/>
      <c r="QHG121" s="278"/>
      <c r="QHH121" s="278"/>
      <c r="QHI121" s="278"/>
      <c r="QHJ121" s="278"/>
      <c r="QHK121" s="278"/>
      <c r="QHL121" s="278"/>
      <c r="QHM121" s="278"/>
      <c r="QHN121" s="278"/>
      <c r="QHO121" s="278"/>
      <c r="QHP121" s="278"/>
      <c r="QHQ121" s="278"/>
      <c r="QHR121" s="278"/>
      <c r="QHS121" s="278"/>
      <c r="QHT121" s="278"/>
      <c r="QHU121" s="278"/>
      <c r="QHV121" s="278"/>
      <c r="QHW121" s="278"/>
      <c r="QHX121" s="278"/>
      <c r="QHY121" s="278"/>
      <c r="QHZ121" s="278"/>
      <c r="QIA121" s="278"/>
      <c r="QIB121" s="278"/>
      <c r="QIC121" s="278"/>
      <c r="QID121" s="278"/>
      <c r="QIE121" s="278"/>
      <c r="QIF121" s="278"/>
      <c r="QIG121" s="278"/>
      <c r="QIH121" s="278"/>
      <c r="QII121" s="278"/>
      <c r="QIJ121" s="278"/>
      <c r="QIK121" s="278"/>
      <c r="QIL121" s="278"/>
      <c r="QIM121" s="278"/>
      <c r="QIN121" s="278"/>
      <c r="QIO121" s="278"/>
      <c r="QIP121" s="278"/>
      <c r="QIQ121" s="278"/>
      <c r="QIR121" s="278"/>
      <c r="QIS121" s="278"/>
      <c r="QIT121" s="278"/>
      <c r="QIU121" s="278"/>
      <c r="QIV121" s="278"/>
      <c r="QIW121" s="278"/>
      <c r="QIX121" s="278"/>
      <c r="QIY121" s="278"/>
      <c r="QIZ121" s="278"/>
      <c r="QJA121" s="278"/>
      <c r="QJB121" s="278"/>
      <c r="QJC121" s="278"/>
      <c r="QJD121" s="278"/>
      <c r="QJE121" s="278"/>
      <c r="QJF121" s="278"/>
      <c r="QJG121" s="278"/>
      <c r="QJH121" s="278"/>
      <c r="QJI121" s="278"/>
      <c r="QJJ121" s="278"/>
      <c r="QJK121" s="278"/>
      <c r="QJL121" s="278"/>
      <c r="QJM121" s="278"/>
      <c r="QJN121" s="278"/>
      <c r="QJO121" s="278"/>
      <c r="QJP121" s="278"/>
      <c r="QJQ121" s="278"/>
      <c r="QJR121" s="278"/>
      <c r="QJS121" s="278"/>
      <c r="QJT121" s="278"/>
      <c r="QJU121" s="278"/>
      <c r="QJV121" s="278"/>
      <c r="QJW121" s="278"/>
      <c r="QJX121" s="278"/>
      <c r="QJY121" s="278"/>
      <c r="QJZ121" s="278"/>
      <c r="QKA121" s="278"/>
      <c r="QKB121" s="278"/>
      <c r="QKC121" s="278"/>
      <c r="QKD121" s="278"/>
      <c r="QKE121" s="278"/>
      <c r="QKF121" s="278"/>
      <c r="QKG121" s="278"/>
      <c r="QKH121" s="278"/>
      <c r="QKI121" s="278"/>
      <c r="QKJ121" s="278"/>
      <c r="QKK121" s="278"/>
      <c r="QKL121" s="278"/>
      <c r="QKM121" s="278"/>
      <c r="QKN121" s="278"/>
      <c r="QKO121" s="278"/>
      <c r="QKP121" s="278"/>
      <c r="QKQ121" s="278"/>
      <c r="QKR121" s="278"/>
      <c r="QKS121" s="278"/>
      <c r="QKT121" s="278"/>
      <c r="QKU121" s="278"/>
      <c r="QKV121" s="278"/>
      <c r="QKW121" s="278"/>
      <c r="QKX121" s="278"/>
      <c r="QKY121" s="278"/>
      <c r="QKZ121" s="278"/>
      <c r="QLA121" s="278"/>
      <c r="QLB121" s="278"/>
      <c r="QLC121" s="278"/>
      <c r="QLD121" s="278"/>
      <c r="QLE121" s="278"/>
      <c r="QLF121" s="278"/>
      <c r="QLG121" s="278"/>
      <c r="QLH121" s="278"/>
      <c r="QLI121" s="278"/>
      <c r="QLJ121" s="278"/>
      <c r="QLK121" s="278"/>
      <c r="QLL121" s="278"/>
      <c r="QLM121" s="278"/>
      <c r="QLN121" s="278"/>
      <c r="QLO121" s="278"/>
      <c r="QLP121" s="278"/>
      <c r="QLQ121" s="278"/>
      <c r="QLR121" s="278"/>
      <c r="QLS121" s="278"/>
      <c r="QLT121" s="278"/>
      <c r="QLU121" s="278"/>
      <c r="QLV121" s="278"/>
      <c r="QLW121" s="278"/>
      <c r="QLX121" s="278"/>
      <c r="QLY121" s="278"/>
      <c r="QLZ121" s="278"/>
      <c r="QMA121" s="278"/>
      <c r="QMB121" s="278"/>
      <c r="QMC121" s="278"/>
      <c r="QMD121" s="278"/>
      <c r="QME121" s="278"/>
      <c r="QMF121" s="278"/>
      <c r="QMG121" s="278"/>
      <c r="QMH121" s="278"/>
      <c r="QMI121" s="278"/>
      <c r="QMJ121" s="278"/>
      <c r="QMK121" s="278"/>
      <c r="QML121" s="278"/>
      <c r="QMM121" s="278"/>
      <c r="QMN121" s="278"/>
      <c r="QMO121" s="278"/>
      <c r="QMP121" s="278"/>
      <c r="QMQ121" s="278"/>
      <c r="QMR121" s="278"/>
      <c r="QMS121" s="278"/>
      <c r="QMT121" s="278"/>
      <c r="QMU121" s="278"/>
      <c r="QMV121" s="278"/>
      <c r="QMW121" s="278"/>
      <c r="QMX121" s="278"/>
      <c r="QMY121" s="278"/>
      <c r="QMZ121" s="278"/>
      <c r="QNA121" s="278"/>
      <c r="QNB121" s="278"/>
      <c r="QNC121" s="278"/>
      <c r="QND121" s="278"/>
      <c r="QNE121" s="278"/>
      <c r="QNF121" s="278"/>
      <c r="QNG121" s="278"/>
      <c r="QNH121" s="278"/>
      <c r="QNI121" s="278"/>
      <c r="QNJ121" s="278"/>
      <c r="QNK121" s="278"/>
      <c r="QNL121" s="278"/>
      <c r="QNM121" s="278"/>
      <c r="QNN121" s="278"/>
      <c r="QNO121" s="278"/>
      <c r="QNP121" s="278"/>
      <c r="QNQ121" s="278"/>
      <c r="QNR121" s="278"/>
      <c r="QNS121" s="278"/>
      <c r="QNT121" s="278"/>
      <c r="QNU121" s="278"/>
      <c r="QNV121" s="278"/>
      <c r="QNW121" s="278"/>
      <c r="QNX121" s="278"/>
      <c r="QNY121" s="278"/>
      <c r="QNZ121" s="278"/>
      <c r="QOA121" s="278"/>
      <c r="QOB121" s="278"/>
      <c r="QOC121" s="278"/>
      <c r="QOD121" s="278"/>
      <c r="QOE121" s="278"/>
      <c r="QOF121" s="278"/>
      <c r="QOG121" s="278"/>
      <c r="QOH121" s="278"/>
      <c r="QOI121" s="278"/>
      <c r="QOJ121" s="278"/>
      <c r="QOK121" s="278"/>
      <c r="QOL121" s="278"/>
      <c r="QOM121" s="278"/>
      <c r="QON121" s="278"/>
      <c r="QOO121" s="278"/>
      <c r="QOP121" s="278"/>
      <c r="QOQ121" s="278"/>
      <c r="QOR121" s="278"/>
      <c r="QOS121" s="278"/>
      <c r="QOT121" s="278"/>
      <c r="QOU121" s="278"/>
      <c r="QOV121" s="278"/>
      <c r="QOW121" s="278"/>
      <c r="QOX121" s="278"/>
      <c r="QOY121" s="278"/>
      <c r="QOZ121" s="278"/>
      <c r="QPA121" s="278"/>
      <c r="QPB121" s="278"/>
      <c r="QPC121" s="278"/>
      <c r="QPD121" s="278"/>
      <c r="QPE121" s="278"/>
      <c r="QPF121" s="278"/>
      <c r="QPG121" s="278"/>
      <c r="QPH121" s="278"/>
      <c r="QPI121" s="278"/>
      <c r="QPJ121" s="278"/>
      <c r="QPK121" s="278"/>
      <c r="QPL121" s="278"/>
      <c r="QPM121" s="278"/>
      <c r="QPN121" s="278"/>
      <c r="QPO121" s="278"/>
      <c r="QPP121" s="278"/>
      <c r="QPQ121" s="278"/>
      <c r="QPR121" s="278"/>
      <c r="QPS121" s="278"/>
      <c r="QPT121" s="278"/>
      <c r="QPU121" s="278"/>
      <c r="QPV121" s="278"/>
      <c r="QPW121" s="278"/>
      <c r="QPX121" s="278"/>
      <c r="QPY121" s="278"/>
      <c r="QPZ121" s="278"/>
      <c r="QQA121" s="278"/>
      <c r="QQB121" s="278"/>
      <c r="QQC121" s="278"/>
      <c r="QQD121" s="278"/>
      <c r="QQE121" s="278"/>
      <c r="QQF121" s="278"/>
      <c r="QQG121" s="278"/>
      <c r="QQH121" s="278"/>
      <c r="QQI121" s="278"/>
      <c r="QQJ121" s="278"/>
      <c r="QQK121" s="278"/>
      <c r="QQL121" s="278"/>
      <c r="QQM121" s="278"/>
      <c r="QQN121" s="278"/>
      <c r="QQO121" s="278"/>
      <c r="QQP121" s="278"/>
      <c r="QQQ121" s="278"/>
      <c r="QQR121" s="278"/>
      <c r="QQS121" s="278"/>
      <c r="QQT121" s="278"/>
      <c r="QQU121" s="278"/>
      <c r="QQV121" s="278"/>
      <c r="QQW121" s="278"/>
      <c r="QQX121" s="278"/>
      <c r="QQY121" s="278"/>
      <c r="QQZ121" s="278"/>
      <c r="QRA121" s="278"/>
      <c r="QRB121" s="278"/>
      <c r="QRC121" s="278"/>
      <c r="QRD121" s="278"/>
      <c r="QRE121" s="278"/>
      <c r="QRF121" s="278"/>
      <c r="QRG121" s="278"/>
      <c r="QRH121" s="278"/>
      <c r="QRI121" s="278"/>
      <c r="QRJ121" s="278"/>
      <c r="QRK121" s="278"/>
      <c r="QRL121" s="278"/>
      <c r="QRM121" s="278"/>
      <c r="QRN121" s="278"/>
      <c r="QRO121" s="278"/>
      <c r="QRP121" s="278"/>
      <c r="QRQ121" s="278"/>
      <c r="QRR121" s="278"/>
      <c r="QRS121" s="278"/>
      <c r="QRT121" s="278"/>
      <c r="QRU121" s="278"/>
      <c r="QRV121" s="278"/>
      <c r="QRW121" s="278"/>
      <c r="QRX121" s="278"/>
      <c r="QRY121" s="278"/>
      <c r="QRZ121" s="278"/>
      <c r="QSA121" s="278"/>
      <c r="QSB121" s="278"/>
      <c r="QSC121" s="278"/>
      <c r="QSD121" s="278"/>
      <c r="QSE121" s="278"/>
      <c r="QSF121" s="278"/>
      <c r="QSG121" s="278"/>
      <c r="QSH121" s="278"/>
      <c r="QSI121" s="278"/>
      <c r="QSJ121" s="278"/>
      <c r="QSK121" s="278"/>
      <c r="QSL121" s="278"/>
      <c r="QSM121" s="278"/>
      <c r="QSN121" s="278"/>
      <c r="QSO121" s="278"/>
      <c r="QSP121" s="278"/>
      <c r="QSQ121" s="278"/>
      <c r="QSR121" s="278"/>
      <c r="QSS121" s="278"/>
      <c r="QST121" s="278"/>
      <c r="QSU121" s="278"/>
      <c r="QSV121" s="278"/>
      <c r="QSW121" s="278"/>
      <c r="QSX121" s="278"/>
      <c r="QSY121" s="278"/>
      <c r="QSZ121" s="278"/>
      <c r="QTA121" s="278"/>
      <c r="QTB121" s="278"/>
      <c r="QTC121" s="278"/>
      <c r="QTD121" s="278"/>
      <c r="QTE121" s="278"/>
      <c r="QTF121" s="278"/>
      <c r="QTG121" s="278"/>
      <c r="QTH121" s="278"/>
      <c r="QTI121" s="278"/>
      <c r="QTJ121" s="278"/>
      <c r="QTK121" s="278"/>
      <c r="QTL121" s="278"/>
      <c r="QTM121" s="278"/>
      <c r="QTN121" s="278"/>
      <c r="QTO121" s="278"/>
      <c r="QTP121" s="278"/>
      <c r="QTQ121" s="278"/>
      <c r="QTR121" s="278"/>
      <c r="QTS121" s="278"/>
      <c r="QTT121" s="278"/>
      <c r="QTU121" s="278"/>
      <c r="QTV121" s="278"/>
      <c r="QTW121" s="278"/>
      <c r="QTX121" s="278"/>
      <c r="QTY121" s="278"/>
      <c r="QTZ121" s="278"/>
      <c r="QUA121" s="278"/>
      <c r="QUB121" s="278"/>
      <c r="QUC121" s="278"/>
      <c r="QUD121" s="278"/>
      <c r="QUE121" s="278"/>
      <c r="QUF121" s="278"/>
      <c r="QUG121" s="278"/>
      <c r="QUH121" s="278"/>
      <c r="QUI121" s="278"/>
      <c r="QUJ121" s="278"/>
      <c r="QUK121" s="278"/>
      <c r="QUL121" s="278"/>
      <c r="QUM121" s="278"/>
      <c r="QUN121" s="278"/>
      <c r="QUO121" s="278"/>
      <c r="QUP121" s="278"/>
      <c r="QUQ121" s="278"/>
      <c r="QUR121" s="278"/>
      <c r="QUS121" s="278"/>
      <c r="QUT121" s="278"/>
      <c r="QUU121" s="278"/>
      <c r="QUV121" s="278"/>
      <c r="QUW121" s="278"/>
      <c r="QUX121" s="278"/>
      <c r="QUY121" s="278"/>
      <c r="QUZ121" s="278"/>
      <c r="QVA121" s="278"/>
      <c r="QVB121" s="278"/>
      <c r="QVC121" s="278"/>
      <c r="QVD121" s="278"/>
      <c r="QVE121" s="278"/>
      <c r="QVF121" s="278"/>
      <c r="QVG121" s="278"/>
      <c r="QVH121" s="278"/>
      <c r="QVI121" s="278"/>
      <c r="QVJ121" s="278"/>
      <c r="QVK121" s="278"/>
      <c r="QVL121" s="278"/>
      <c r="QVM121" s="278"/>
      <c r="QVN121" s="278"/>
      <c r="QVO121" s="278"/>
      <c r="QVP121" s="278"/>
      <c r="QVQ121" s="278"/>
      <c r="QVR121" s="278"/>
      <c r="QVS121" s="278"/>
      <c r="QVT121" s="278"/>
      <c r="QVU121" s="278"/>
      <c r="QVV121" s="278"/>
      <c r="QVW121" s="278"/>
      <c r="QVX121" s="278"/>
      <c r="QVY121" s="278"/>
      <c r="QVZ121" s="278"/>
      <c r="QWA121" s="278"/>
      <c r="QWB121" s="278"/>
      <c r="QWC121" s="278"/>
      <c r="QWD121" s="278"/>
      <c r="QWE121" s="278"/>
      <c r="QWF121" s="278"/>
      <c r="QWG121" s="278"/>
      <c r="QWH121" s="278"/>
      <c r="QWI121" s="278"/>
      <c r="QWJ121" s="278"/>
      <c r="QWK121" s="278"/>
      <c r="QWL121" s="278"/>
      <c r="QWM121" s="278"/>
      <c r="QWN121" s="278"/>
      <c r="QWO121" s="278"/>
      <c r="QWP121" s="278"/>
      <c r="QWQ121" s="278"/>
      <c r="QWR121" s="278"/>
      <c r="QWS121" s="278"/>
      <c r="QWT121" s="278"/>
      <c r="QWU121" s="278"/>
      <c r="QWV121" s="278"/>
      <c r="QWW121" s="278"/>
      <c r="QWX121" s="278"/>
      <c r="QWY121" s="278"/>
      <c r="QWZ121" s="278"/>
      <c r="QXA121" s="278"/>
      <c r="QXB121" s="278"/>
      <c r="QXC121" s="278"/>
      <c r="QXD121" s="278"/>
      <c r="QXE121" s="278"/>
      <c r="QXF121" s="278"/>
      <c r="QXG121" s="278"/>
      <c r="QXH121" s="278"/>
      <c r="QXI121" s="278"/>
      <c r="QXJ121" s="278"/>
      <c r="QXK121" s="278"/>
      <c r="QXL121" s="278"/>
      <c r="QXM121" s="278"/>
      <c r="QXN121" s="278"/>
      <c r="QXO121" s="278"/>
      <c r="QXP121" s="278"/>
      <c r="QXQ121" s="278"/>
      <c r="QXR121" s="278"/>
      <c r="QXS121" s="278"/>
      <c r="QXT121" s="278"/>
      <c r="QXU121" s="278"/>
      <c r="QXV121" s="278"/>
      <c r="QXW121" s="278"/>
      <c r="QXX121" s="278"/>
      <c r="QXY121" s="278"/>
      <c r="QXZ121" s="278"/>
      <c r="QYA121" s="278"/>
      <c r="QYB121" s="278"/>
      <c r="QYC121" s="278"/>
      <c r="QYD121" s="278"/>
      <c r="QYE121" s="278"/>
      <c r="QYF121" s="278"/>
      <c r="QYG121" s="278"/>
      <c r="QYH121" s="278"/>
      <c r="QYI121" s="278"/>
      <c r="QYJ121" s="278"/>
      <c r="QYK121" s="278"/>
      <c r="QYL121" s="278"/>
      <c r="QYM121" s="278"/>
      <c r="QYN121" s="278"/>
      <c r="QYO121" s="278"/>
      <c r="QYP121" s="278"/>
      <c r="QYQ121" s="278"/>
      <c r="QYR121" s="278"/>
      <c r="QYS121" s="278"/>
      <c r="QYT121" s="278"/>
      <c r="QYU121" s="278"/>
      <c r="QYV121" s="278"/>
      <c r="QYW121" s="278"/>
      <c r="QYX121" s="278"/>
      <c r="QYY121" s="278"/>
      <c r="QYZ121" s="278"/>
      <c r="QZA121" s="278"/>
      <c r="QZB121" s="278"/>
      <c r="QZC121" s="278"/>
      <c r="QZD121" s="278"/>
      <c r="QZE121" s="278"/>
      <c r="QZF121" s="278"/>
      <c r="QZG121" s="278"/>
      <c r="QZH121" s="278"/>
      <c r="QZI121" s="278"/>
      <c r="QZJ121" s="278"/>
      <c r="QZK121" s="278"/>
      <c r="QZL121" s="278"/>
      <c r="QZM121" s="278"/>
      <c r="QZN121" s="278"/>
      <c r="QZO121" s="278"/>
      <c r="QZP121" s="278"/>
      <c r="QZQ121" s="278"/>
      <c r="QZR121" s="278"/>
      <c r="QZS121" s="278"/>
      <c r="QZT121" s="278"/>
      <c r="QZU121" s="278"/>
      <c r="QZV121" s="278"/>
      <c r="QZW121" s="278"/>
      <c r="QZX121" s="278"/>
      <c r="QZY121" s="278"/>
      <c r="QZZ121" s="278"/>
      <c r="RAA121" s="278"/>
      <c r="RAB121" s="278"/>
      <c r="RAC121" s="278"/>
      <c r="RAD121" s="278"/>
      <c r="RAE121" s="278"/>
      <c r="RAF121" s="278"/>
      <c r="RAG121" s="278"/>
      <c r="RAH121" s="278"/>
      <c r="RAI121" s="278"/>
      <c r="RAJ121" s="278"/>
      <c r="RAK121" s="278"/>
      <c r="RAL121" s="278"/>
      <c r="RAM121" s="278"/>
      <c r="RAN121" s="278"/>
      <c r="RAO121" s="278"/>
      <c r="RAP121" s="278"/>
      <c r="RAQ121" s="278"/>
      <c r="RAR121" s="278"/>
      <c r="RAS121" s="278"/>
      <c r="RAT121" s="278"/>
      <c r="RAU121" s="278"/>
      <c r="RAV121" s="278"/>
      <c r="RAW121" s="278"/>
      <c r="RAX121" s="278"/>
      <c r="RAY121" s="278"/>
      <c r="RAZ121" s="278"/>
      <c r="RBA121" s="278"/>
      <c r="RBB121" s="278"/>
      <c r="RBC121" s="278"/>
      <c r="RBD121" s="278"/>
      <c r="RBE121" s="278"/>
      <c r="RBF121" s="278"/>
      <c r="RBG121" s="278"/>
      <c r="RBH121" s="278"/>
      <c r="RBI121" s="278"/>
      <c r="RBJ121" s="278"/>
      <c r="RBK121" s="278"/>
      <c r="RBL121" s="278"/>
      <c r="RBM121" s="278"/>
      <c r="RBN121" s="278"/>
      <c r="RBO121" s="278"/>
      <c r="RBP121" s="278"/>
      <c r="RBQ121" s="278"/>
      <c r="RBR121" s="278"/>
      <c r="RBS121" s="278"/>
      <c r="RBT121" s="278"/>
      <c r="RBU121" s="278"/>
      <c r="RBV121" s="278"/>
      <c r="RBW121" s="278"/>
      <c r="RBX121" s="278"/>
      <c r="RBY121" s="278"/>
      <c r="RBZ121" s="278"/>
      <c r="RCA121" s="278"/>
      <c r="RCB121" s="278"/>
      <c r="RCC121" s="278"/>
      <c r="RCD121" s="278"/>
      <c r="RCE121" s="278"/>
      <c r="RCF121" s="278"/>
      <c r="RCG121" s="278"/>
      <c r="RCH121" s="278"/>
      <c r="RCI121" s="278"/>
      <c r="RCJ121" s="278"/>
      <c r="RCK121" s="278"/>
      <c r="RCL121" s="278"/>
      <c r="RCM121" s="278"/>
      <c r="RCN121" s="278"/>
      <c r="RCO121" s="278"/>
      <c r="RCP121" s="278"/>
      <c r="RCQ121" s="278"/>
      <c r="RCR121" s="278"/>
      <c r="RCS121" s="278"/>
      <c r="RCT121" s="278"/>
      <c r="RCU121" s="278"/>
      <c r="RCV121" s="278"/>
      <c r="RCW121" s="278"/>
      <c r="RCX121" s="278"/>
      <c r="RCY121" s="278"/>
      <c r="RCZ121" s="278"/>
      <c r="RDA121" s="278"/>
      <c r="RDB121" s="278"/>
      <c r="RDC121" s="278"/>
      <c r="RDD121" s="278"/>
      <c r="RDE121" s="278"/>
      <c r="RDF121" s="278"/>
      <c r="RDG121" s="278"/>
      <c r="RDH121" s="278"/>
      <c r="RDI121" s="278"/>
      <c r="RDJ121" s="278"/>
      <c r="RDK121" s="278"/>
      <c r="RDL121" s="278"/>
      <c r="RDM121" s="278"/>
      <c r="RDN121" s="278"/>
      <c r="RDO121" s="278"/>
      <c r="RDP121" s="278"/>
      <c r="RDQ121" s="278"/>
      <c r="RDR121" s="278"/>
      <c r="RDS121" s="278"/>
      <c r="RDT121" s="278"/>
      <c r="RDU121" s="278"/>
      <c r="RDV121" s="278"/>
      <c r="RDW121" s="278"/>
      <c r="RDX121" s="278"/>
      <c r="RDY121" s="278"/>
      <c r="RDZ121" s="278"/>
      <c r="REA121" s="278"/>
      <c r="REB121" s="278"/>
      <c r="REC121" s="278"/>
      <c r="RED121" s="278"/>
      <c r="REE121" s="278"/>
      <c r="REF121" s="278"/>
      <c r="REG121" s="278"/>
      <c r="REH121" s="278"/>
      <c r="REI121" s="278"/>
      <c r="REJ121" s="278"/>
      <c r="REK121" s="278"/>
      <c r="REL121" s="278"/>
      <c r="REM121" s="278"/>
      <c r="REN121" s="278"/>
      <c r="REO121" s="278"/>
      <c r="REP121" s="278"/>
      <c r="REQ121" s="278"/>
      <c r="RER121" s="278"/>
      <c r="RES121" s="278"/>
      <c r="RET121" s="278"/>
      <c r="REU121" s="278"/>
      <c r="REV121" s="278"/>
      <c r="REW121" s="278"/>
      <c r="REX121" s="278"/>
      <c r="REY121" s="278"/>
      <c r="REZ121" s="278"/>
      <c r="RFA121" s="278"/>
      <c r="RFB121" s="278"/>
      <c r="RFC121" s="278"/>
      <c r="RFD121" s="278"/>
      <c r="RFE121" s="278"/>
      <c r="RFF121" s="278"/>
      <c r="RFG121" s="278"/>
      <c r="RFH121" s="278"/>
      <c r="RFI121" s="278"/>
      <c r="RFJ121" s="278"/>
      <c r="RFK121" s="278"/>
      <c r="RFL121" s="278"/>
      <c r="RFM121" s="278"/>
      <c r="RFN121" s="278"/>
      <c r="RFO121" s="278"/>
      <c r="RFP121" s="278"/>
      <c r="RFQ121" s="278"/>
      <c r="RFR121" s="278"/>
      <c r="RFS121" s="278"/>
      <c r="RFT121" s="278"/>
      <c r="RFU121" s="278"/>
      <c r="RFV121" s="278"/>
      <c r="RFW121" s="278"/>
      <c r="RFX121" s="278"/>
      <c r="RFY121" s="278"/>
      <c r="RFZ121" s="278"/>
      <c r="RGA121" s="278"/>
      <c r="RGB121" s="278"/>
      <c r="RGC121" s="278"/>
      <c r="RGD121" s="278"/>
      <c r="RGE121" s="278"/>
      <c r="RGF121" s="278"/>
      <c r="RGG121" s="278"/>
      <c r="RGH121" s="278"/>
      <c r="RGI121" s="278"/>
      <c r="RGJ121" s="278"/>
      <c r="RGK121" s="278"/>
      <c r="RGL121" s="278"/>
      <c r="RGM121" s="278"/>
      <c r="RGN121" s="278"/>
      <c r="RGO121" s="278"/>
      <c r="RGP121" s="278"/>
      <c r="RGQ121" s="278"/>
      <c r="RGR121" s="278"/>
      <c r="RGS121" s="278"/>
      <c r="RGT121" s="278"/>
      <c r="RGU121" s="278"/>
      <c r="RGV121" s="278"/>
      <c r="RGW121" s="278"/>
      <c r="RGX121" s="278"/>
      <c r="RGY121" s="278"/>
      <c r="RGZ121" s="278"/>
      <c r="RHA121" s="278"/>
      <c r="RHB121" s="278"/>
      <c r="RHC121" s="278"/>
      <c r="RHD121" s="278"/>
      <c r="RHE121" s="278"/>
      <c r="RHF121" s="278"/>
      <c r="RHG121" s="278"/>
      <c r="RHH121" s="278"/>
      <c r="RHI121" s="278"/>
      <c r="RHJ121" s="278"/>
      <c r="RHK121" s="278"/>
      <c r="RHL121" s="278"/>
      <c r="RHM121" s="278"/>
      <c r="RHN121" s="278"/>
      <c r="RHO121" s="278"/>
      <c r="RHP121" s="278"/>
      <c r="RHQ121" s="278"/>
      <c r="RHR121" s="278"/>
      <c r="RHS121" s="278"/>
      <c r="RHT121" s="278"/>
      <c r="RHU121" s="278"/>
      <c r="RHV121" s="278"/>
      <c r="RHW121" s="278"/>
      <c r="RHX121" s="278"/>
      <c r="RHY121" s="278"/>
      <c r="RHZ121" s="278"/>
      <c r="RIA121" s="278"/>
      <c r="RIB121" s="278"/>
      <c r="RIC121" s="278"/>
      <c r="RID121" s="278"/>
      <c r="RIE121" s="278"/>
      <c r="RIF121" s="278"/>
      <c r="RIG121" s="278"/>
      <c r="RIH121" s="278"/>
      <c r="RII121" s="278"/>
      <c r="RIJ121" s="278"/>
      <c r="RIK121" s="278"/>
      <c r="RIL121" s="278"/>
      <c r="RIM121" s="278"/>
      <c r="RIN121" s="278"/>
      <c r="RIO121" s="278"/>
      <c r="RIP121" s="278"/>
      <c r="RIQ121" s="278"/>
      <c r="RIR121" s="278"/>
      <c r="RIS121" s="278"/>
      <c r="RIT121" s="278"/>
      <c r="RIU121" s="278"/>
      <c r="RIV121" s="278"/>
      <c r="RIW121" s="278"/>
      <c r="RIX121" s="278"/>
      <c r="RIY121" s="278"/>
      <c r="RIZ121" s="278"/>
      <c r="RJA121" s="278"/>
      <c r="RJB121" s="278"/>
      <c r="RJC121" s="278"/>
      <c r="RJD121" s="278"/>
      <c r="RJE121" s="278"/>
      <c r="RJF121" s="278"/>
      <c r="RJG121" s="278"/>
      <c r="RJH121" s="278"/>
      <c r="RJI121" s="278"/>
      <c r="RJJ121" s="278"/>
      <c r="RJK121" s="278"/>
      <c r="RJL121" s="278"/>
      <c r="RJM121" s="278"/>
      <c r="RJN121" s="278"/>
      <c r="RJO121" s="278"/>
      <c r="RJP121" s="278"/>
      <c r="RJQ121" s="278"/>
      <c r="RJR121" s="278"/>
      <c r="RJS121" s="278"/>
      <c r="RJT121" s="278"/>
      <c r="RJU121" s="278"/>
      <c r="RJV121" s="278"/>
      <c r="RJW121" s="278"/>
      <c r="RJX121" s="278"/>
      <c r="RJY121" s="278"/>
      <c r="RJZ121" s="278"/>
      <c r="RKA121" s="278"/>
      <c r="RKB121" s="278"/>
      <c r="RKC121" s="278"/>
      <c r="RKD121" s="278"/>
      <c r="RKE121" s="278"/>
      <c r="RKF121" s="278"/>
      <c r="RKG121" s="278"/>
      <c r="RKH121" s="278"/>
      <c r="RKI121" s="278"/>
      <c r="RKJ121" s="278"/>
      <c r="RKK121" s="278"/>
      <c r="RKL121" s="278"/>
      <c r="RKM121" s="278"/>
      <c r="RKN121" s="278"/>
      <c r="RKO121" s="278"/>
      <c r="RKP121" s="278"/>
      <c r="RKQ121" s="278"/>
      <c r="RKR121" s="278"/>
      <c r="RKS121" s="278"/>
      <c r="RKT121" s="278"/>
      <c r="RKU121" s="278"/>
      <c r="RKV121" s="278"/>
      <c r="RKW121" s="278"/>
      <c r="RKX121" s="278"/>
      <c r="RKY121" s="278"/>
      <c r="RKZ121" s="278"/>
      <c r="RLA121" s="278"/>
      <c r="RLB121" s="278"/>
      <c r="RLC121" s="278"/>
      <c r="RLD121" s="278"/>
      <c r="RLE121" s="278"/>
      <c r="RLF121" s="278"/>
      <c r="RLG121" s="278"/>
      <c r="RLH121" s="278"/>
      <c r="RLI121" s="278"/>
      <c r="RLJ121" s="278"/>
      <c r="RLK121" s="278"/>
      <c r="RLL121" s="278"/>
      <c r="RLM121" s="278"/>
      <c r="RLN121" s="278"/>
      <c r="RLO121" s="278"/>
      <c r="RLP121" s="278"/>
      <c r="RLQ121" s="278"/>
      <c r="RLR121" s="278"/>
      <c r="RLS121" s="278"/>
      <c r="RLT121" s="278"/>
      <c r="RLU121" s="278"/>
      <c r="RLV121" s="278"/>
      <c r="RLW121" s="278"/>
      <c r="RLX121" s="278"/>
      <c r="RLY121" s="278"/>
      <c r="RLZ121" s="278"/>
      <c r="RMA121" s="278"/>
      <c r="RMB121" s="278"/>
      <c r="RMC121" s="278"/>
      <c r="RMD121" s="278"/>
      <c r="RME121" s="278"/>
      <c r="RMF121" s="278"/>
      <c r="RMG121" s="278"/>
      <c r="RMH121" s="278"/>
      <c r="RMI121" s="278"/>
      <c r="RMJ121" s="278"/>
      <c r="RMK121" s="278"/>
      <c r="RML121" s="278"/>
      <c r="RMM121" s="278"/>
      <c r="RMN121" s="278"/>
      <c r="RMO121" s="278"/>
      <c r="RMP121" s="278"/>
      <c r="RMQ121" s="278"/>
      <c r="RMR121" s="278"/>
      <c r="RMS121" s="278"/>
      <c r="RMT121" s="278"/>
      <c r="RMU121" s="278"/>
      <c r="RMV121" s="278"/>
      <c r="RMW121" s="278"/>
      <c r="RMX121" s="278"/>
      <c r="RMY121" s="278"/>
      <c r="RMZ121" s="278"/>
      <c r="RNA121" s="278"/>
      <c r="RNB121" s="278"/>
      <c r="RNC121" s="278"/>
      <c r="RND121" s="278"/>
      <c r="RNE121" s="278"/>
      <c r="RNF121" s="278"/>
      <c r="RNG121" s="278"/>
      <c r="RNH121" s="278"/>
      <c r="RNI121" s="278"/>
      <c r="RNJ121" s="278"/>
      <c r="RNK121" s="278"/>
      <c r="RNL121" s="278"/>
      <c r="RNM121" s="278"/>
      <c r="RNN121" s="278"/>
      <c r="RNO121" s="278"/>
      <c r="RNP121" s="278"/>
      <c r="RNQ121" s="278"/>
      <c r="RNR121" s="278"/>
      <c r="RNS121" s="278"/>
      <c r="RNT121" s="278"/>
      <c r="RNU121" s="278"/>
      <c r="RNV121" s="278"/>
      <c r="RNW121" s="278"/>
      <c r="RNX121" s="278"/>
      <c r="RNY121" s="278"/>
      <c r="RNZ121" s="278"/>
      <c r="ROA121" s="278"/>
      <c r="ROB121" s="278"/>
      <c r="ROC121" s="278"/>
      <c r="ROD121" s="278"/>
      <c r="ROE121" s="278"/>
      <c r="ROF121" s="278"/>
      <c r="ROG121" s="278"/>
      <c r="ROH121" s="278"/>
      <c r="ROI121" s="278"/>
      <c r="ROJ121" s="278"/>
      <c r="ROK121" s="278"/>
      <c r="ROL121" s="278"/>
      <c r="ROM121" s="278"/>
      <c r="RON121" s="278"/>
      <c r="ROO121" s="278"/>
      <c r="ROP121" s="278"/>
      <c r="ROQ121" s="278"/>
      <c r="ROR121" s="278"/>
      <c r="ROS121" s="278"/>
      <c r="ROT121" s="278"/>
      <c r="ROU121" s="278"/>
      <c r="ROV121" s="278"/>
      <c r="ROW121" s="278"/>
      <c r="ROX121" s="278"/>
      <c r="ROY121" s="278"/>
      <c r="ROZ121" s="278"/>
      <c r="RPA121" s="278"/>
      <c r="RPB121" s="278"/>
      <c r="RPC121" s="278"/>
      <c r="RPD121" s="278"/>
      <c r="RPE121" s="278"/>
      <c r="RPF121" s="278"/>
      <c r="RPG121" s="278"/>
      <c r="RPH121" s="278"/>
      <c r="RPI121" s="278"/>
      <c r="RPJ121" s="278"/>
      <c r="RPK121" s="278"/>
      <c r="RPL121" s="278"/>
      <c r="RPM121" s="278"/>
      <c r="RPN121" s="278"/>
      <c r="RPO121" s="278"/>
      <c r="RPP121" s="278"/>
      <c r="RPQ121" s="278"/>
      <c r="RPR121" s="278"/>
      <c r="RPS121" s="278"/>
      <c r="RPT121" s="278"/>
      <c r="RPU121" s="278"/>
      <c r="RPV121" s="278"/>
      <c r="RPW121" s="278"/>
      <c r="RPX121" s="278"/>
      <c r="RPY121" s="278"/>
      <c r="RPZ121" s="278"/>
      <c r="RQA121" s="278"/>
      <c r="RQB121" s="278"/>
      <c r="RQC121" s="278"/>
      <c r="RQD121" s="278"/>
      <c r="RQE121" s="278"/>
      <c r="RQF121" s="278"/>
      <c r="RQG121" s="278"/>
      <c r="RQH121" s="278"/>
      <c r="RQI121" s="278"/>
      <c r="RQJ121" s="278"/>
      <c r="RQK121" s="278"/>
      <c r="RQL121" s="278"/>
      <c r="RQM121" s="278"/>
      <c r="RQN121" s="278"/>
      <c r="RQO121" s="278"/>
      <c r="RQP121" s="278"/>
      <c r="RQQ121" s="278"/>
      <c r="RQR121" s="278"/>
      <c r="RQS121" s="278"/>
      <c r="RQT121" s="278"/>
      <c r="RQU121" s="278"/>
      <c r="RQV121" s="278"/>
      <c r="RQW121" s="278"/>
      <c r="RQX121" s="278"/>
      <c r="RQY121" s="278"/>
      <c r="RQZ121" s="278"/>
      <c r="RRA121" s="278"/>
      <c r="RRB121" s="278"/>
      <c r="RRC121" s="278"/>
      <c r="RRD121" s="278"/>
      <c r="RRE121" s="278"/>
      <c r="RRF121" s="278"/>
      <c r="RRG121" s="278"/>
      <c r="RRH121" s="278"/>
      <c r="RRI121" s="278"/>
      <c r="RRJ121" s="278"/>
      <c r="RRK121" s="278"/>
      <c r="RRL121" s="278"/>
      <c r="RRM121" s="278"/>
      <c r="RRN121" s="278"/>
      <c r="RRO121" s="278"/>
      <c r="RRP121" s="278"/>
      <c r="RRQ121" s="278"/>
      <c r="RRR121" s="278"/>
      <c r="RRS121" s="278"/>
      <c r="RRT121" s="278"/>
      <c r="RRU121" s="278"/>
      <c r="RRV121" s="278"/>
      <c r="RRW121" s="278"/>
      <c r="RRX121" s="278"/>
      <c r="RRY121" s="278"/>
      <c r="RRZ121" s="278"/>
      <c r="RSA121" s="278"/>
      <c r="RSB121" s="278"/>
      <c r="RSC121" s="278"/>
      <c r="RSD121" s="278"/>
      <c r="RSE121" s="278"/>
      <c r="RSF121" s="278"/>
      <c r="RSG121" s="278"/>
      <c r="RSH121" s="278"/>
      <c r="RSI121" s="278"/>
      <c r="RSJ121" s="278"/>
      <c r="RSK121" s="278"/>
      <c r="RSL121" s="278"/>
      <c r="RSM121" s="278"/>
      <c r="RSN121" s="278"/>
      <c r="RSO121" s="278"/>
      <c r="RSP121" s="278"/>
      <c r="RSQ121" s="278"/>
      <c r="RSR121" s="278"/>
      <c r="RSS121" s="278"/>
      <c r="RST121" s="278"/>
      <c r="RSU121" s="278"/>
      <c r="RSV121" s="278"/>
      <c r="RSW121" s="278"/>
      <c r="RSX121" s="278"/>
      <c r="RSY121" s="278"/>
      <c r="RSZ121" s="278"/>
      <c r="RTA121" s="278"/>
      <c r="RTB121" s="278"/>
      <c r="RTC121" s="278"/>
      <c r="RTD121" s="278"/>
      <c r="RTE121" s="278"/>
      <c r="RTF121" s="278"/>
      <c r="RTG121" s="278"/>
      <c r="RTH121" s="278"/>
      <c r="RTI121" s="278"/>
      <c r="RTJ121" s="278"/>
      <c r="RTK121" s="278"/>
      <c r="RTL121" s="278"/>
      <c r="RTM121" s="278"/>
      <c r="RTN121" s="278"/>
      <c r="RTO121" s="278"/>
      <c r="RTP121" s="278"/>
      <c r="RTQ121" s="278"/>
      <c r="RTR121" s="278"/>
      <c r="RTS121" s="278"/>
      <c r="RTT121" s="278"/>
      <c r="RTU121" s="278"/>
      <c r="RTV121" s="278"/>
      <c r="RTW121" s="278"/>
      <c r="RTX121" s="278"/>
      <c r="RTY121" s="278"/>
      <c r="RTZ121" s="278"/>
      <c r="RUA121" s="278"/>
      <c r="RUB121" s="278"/>
      <c r="RUC121" s="278"/>
      <c r="RUD121" s="278"/>
      <c r="RUE121" s="278"/>
      <c r="RUF121" s="278"/>
      <c r="RUG121" s="278"/>
      <c r="RUH121" s="278"/>
      <c r="RUI121" s="278"/>
      <c r="RUJ121" s="278"/>
      <c r="RUK121" s="278"/>
      <c r="RUL121" s="278"/>
      <c r="RUM121" s="278"/>
      <c r="RUN121" s="278"/>
      <c r="RUO121" s="278"/>
      <c r="RUP121" s="278"/>
      <c r="RUQ121" s="278"/>
      <c r="RUR121" s="278"/>
      <c r="RUS121" s="278"/>
      <c r="RUT121" s="278"/>
      <c r="RUU121" s="278"/>
      <c r="RUV121" s="278"/>
      <c r="RUW121" s="278"/>
      <c r="RUX121" s="278"/>
      <c r="RUY121" s="278"/>
      <c r="RUZ121" s="278"/>
      <c r="RVA121" s="278"/>
      <c r="RVB121" s="278"/>
      <c r="RVC121" s="278"/>
      <c r="RVD121" s="278"/>
      <c r="RVE121" s="278"/>
      <c r="RVF121" s="278"/>
      <c r="RVG121" s="278"/>
      <c r="RVH121" s="278"/>
      <c r="RVI121" s="278"/>
      <c r="RVJ121" s="278"/>
      <c r="RVK121" s="278"/>
      <c r="RVL121" s="278"/>
      <c r="RVM121" s="278"/>
      <c r="RVN121" s="278"/>
      <c r="RVO121" s="278"/>
      <c r="RVP121" s="278"/>
      <c r="RVQ121" s="278"/>
      <c r="RVR121" s="278"/>
      <c r="RVS121" s="278"/>
      <c r="RVT121" s="278"/>
      <c r="RVU121" s="278"/>
      <c r="RVV121" s="278"/>
      <c r="RVW121" s="278"/>
      <c r="RVX121" s="278"/>
      <c r="RVY121" s="278"/>
      <c r="RVZ121" s="278"/>
      <c r="RWA121" s="278"/>
      <c r="RWB121" s="278"/>
      <c r="RWC121" s="278"/>
      <c r="RWD121" s="278"/>
      <c r="RWE121" s="278"/>
      <c r="RWF121" s="278"/>
      <c r="RWG121" s="278"/>
      <c r="RWH121" s="278"/>
      <c r="RWI121" s="278"/>
      <c r="RWJ121" s="278"/>
      <c r="RWK121" s="278"/>
      <c r="RWL121" s="278"/>
      <c r="RWM121" s="278"/>
      <c r="RWN121" s="278"/>
      <c r="RWO121" s="278"/>
      <c r="RWP121" s="278"/>
      <c r="RWQ121" s="278"/>
      <c r="RWR121" s="278"/>
      <c r="RWS121" s="278"/>
      <c r="RWT121" s="278"/>
      <c r="RWU121" s="278"/>
      <c r="RWV121" s="278"/>
      <c r="RWW121" s="278"/>
      <c r="RWX121" s="278"/>
      <c r="RWY121" s="278"/>
      <c r="RWZ121" s="278"/>
      <c r="RXA121" s="278"/>
      <c r="RXB121" s="278"/>
      <c r="RXC121" s="278"/>
      <c r="RXD121" s="278"/>
      <c r="RXE121" s="278"/>
      <c r="RXF121" s="278"/>
      <c r="RXG121" s="278"/>
      <c r="RXH121" s="278"/>
      <c r="RXI121" s="278"/>
      <c r="RXJ121" s="278"/>
      <c r="RXK121" s="278"/>
      <c r="RXL121" s="278"/>
      <c r="RXM121" s="278"/>
      <c r="RXN121" s="278"/>
      <c r="RXO121" s="278"/>
      <c r="RXP121" s="278"/>
      <c r="RXQ121" s="278"/>
      <c r="RXR121" s="278"/>
      <c r="RXS121" s="278"/>
      <c r="RXT121" s="278"/>
      <c r="RXU121" s="278"/>
      <c r="RXV121" s="278"/>
      <c r="RXW121" s="278"/>
      <c r="RXX121" s="278"/>
      <c r="RXY121" s="278"/>
      <c r="RXZ121" s="278"/>
      <c r="RYA121" s="278"/>
      <c r="RYB121" s="278"/>
      <c r="RYC121" s="278"/>
      <c r="RYD121" s="278"/>
      <c r="RYE121" s="278"/>
      <c r="RYF121" s="278"/>
      <c r="RYG121" s="278"/>
      <c r="RYH121" s="278"/>
      <c r="RYI121" s="278"/>
      <c r="RYJ121" s="278"/>
      <c r="RYK121" s="278"/>
      <c r="RYL121" s="278"/>
      <c r="RYM121" s="278"/>
      <c r="RYN121" s="278"/>
      <c r="RYO121" s="278"/>
      <c r="RYP121" s="278"/>
      <c r="RYQ121" s="278"/>
      <c r="RYR121" s="278"/>
      <c r="RYS121" s="278"/>
      <c r="RYT121" s="278"/>
      <c r="RYU121" s="278"/>
      <c r="RYV121" s="278"/>
      <c r="RYW121" s="278"/>
      <c r="RYX121" s="278"/>
      <c r="RYY121" s="278"/>
      <c r="RYZ121" s="278"/>
      <c r="RZA121" s="278"/>
      <c r="RZB121" s="278"/>
      <c r="RZC121" s="278"/>
      <c r="RZD121" s="278"/>
      <c r="RZE121" s="278"/>
      <c r="RZF121" s="278"/>
      <c r="RZG121" s="278"/>
      <c r="RZH121" s="278"/>
      <c r="RZI121" s="278"/>
      <c r="RZJ121" s="278"/>
      <c r="RZK121" s="278"/>
      <c r="RZL121" s="278"/>
      <c r="RZM121" s="278"/>
      <c r="RZN121" s="278"/>
      <c r="RZO121" s="278"/>
      <c r="RZP121" s="278"/>
      <c r="RZQ121" s="278"/>
      <c r="RZR121" s="278"/>
      <c r="RZS121" s="278"/>
      <c r="RZT121" s="278"/>
      <c r="RZU121" s="278"/>
      <c r="RZV121" s="278"/>
      <c r="RZW121" s="278"/>
      <c r="RZX121" s="278"/>
      <c r="RZY121" s="278"/>
      <c r="RZZ121" s="278"/>
      <c r="SAA121" s="278"/>
      <c r="SAB121" s="278"/>
      <c r="SAC121" s="278"/>
      <c r="SAD121" s="278"/>
      <c r="SAE121" s="278"/>
      <c r="SAF121" s="278"/>
      <c r="SAG121" s="278"/>
      <c r="SAH121" s="278"/>
      <c r="SAI121" s="278"/>
      <c r="SAJ121" s="278"/>
      <c r="SAK121" s="278"/>
      <c r="SAL121" s="278"/>
      <c r="SAM121" s="278"/>
      <c r="SAN121" s="278"/>
      <c r="SAO121" s="278"/>
      <c r="SAP121" s="278"/>
      <c r="SAQ121" s="278"/>
      <c r="SAR121" s="278"/>
      <c r="SAS121" s="278"/>
      <c r="SAT121" s="278"/>
      <c r="SAU121" s="278"/>
      <c r="SAV121" s="278"/>
      <c r="SAW121" s="278"/>
      <c r="SAX121" s="278"/>
      <c r="SAY121" s="278"/>
      <c r="SAZ121" s="278"/>
      <c r="SBA121" s="278"/>
      <c r="SBB121" s="278"/>
      <c r="SBC121" s="278"/>
      <c r="SBD121" s="278"/>
      <c r="SBE121" s="278"/>
      <c r="SBF121" s="278"/>
      <c r="SBG121" s="278"/>
      <c r="SBH121" s="278"/>
      <c r="SBI121" s="278"/>
      <c r="SBJ121" s="278"/>
      <c r="SBK121" s="278"/>
      <c r="SBL121" s="278"/>
      <c r="SBM121" s="278"/>
      <c r="SBN121" s="278"/>
      <c r="SBO121" s="278"/>
      <c r="SBP121" s="278"/>
      <c r="SBQ121" s="278"/>
      <c r="SBR121" s="278"/>
      <c r="SBS121" s="278"/>
      <c r="SBT121" s="278"/>
      <c r="SBU121" s="278"/>
      <c r="SBV121" s="278"/>
      <c r="SBW121" s="278"/>
      <c r="SBX121" s="278"/>
      <c r="SBY121" s="278"/>
      <c r="SBZ121" s="278"/>
      <c r="SCA121" s="278"/>
      <c r="SCB121" s="278"/>
      <c r="SCC121" s="278"/>
      <c r="SCD121" s="278"/>
      <c r="SCE121" s="278"/>
      <c r="SCF121" s="278"/>
      <c r="SCG121" s="278"/>
      <c r="SCH121" s="278"/>
      <c r="SCI121" s="278"/>
      <c r="SCJ121" s="278"/>
      <c r="SCK121" s="278"/>
      <c r="SCL121" s="278"/>
      <c r="SCM121" s="278"/>
      <c r="SCN121" s="278"/>
      <c r="SCO121" s="278"/>
      <c r="SCP121" s="278"/>
      <c r="SCQ121" s="278"/>
      <c r="SCR121" s="278"/>
      <c r="SCS121" s="278"/>
      <c r="SCT121" s="278"/>
      <c r="SCU121" s="278"/>
      <c r="SCV121" s="278"/>
      <c r="SCW121" s="278"/>
      <c r="SCX121" s="278"/>
      <c r="SCY121" s="278"/>
      <c r="SCZ121" s="278"/>
      <c r="SDA121" s="278"/>
      <c r="SDB121" s="278"/>
      <c r="SDC121" s="278"/>
      <c r="SDD121" s="278"/>
      <c r="SDE121" s="278"/>
      <c r="SDF121" s="278"/>
      <c r="SDG121" s="278"/>
      <c r="SDH121" s="278"/>
      <c r="SDI121" s="278"/>
      <c r="SDJ121" s="278"/>
      <c r="SDK121" s="278"/>
      <c r="SDL121" s="278"/>
      <c r="SDM121" s="278"/>
      <c r="SDN121" s="278"/>
      <c r="SDO121" s="278"/>
      <c r="SDP121" s="278"/>
      <c r="SDQ121" s="278"/>
      <c r="SDR121" s="278"/>
      <c r="SDS121" s="278"/>
      <c r="SDT121" s="278"/>
      <c r="SDU121" s="278"/>
      <c r="SDV121" s="278"/>
      <c r="SDW121" s="278"/>
      <c r="SDX121" s="278"/>
      <c r="SDY121" s="278"/>
      <c r="SDZ121" s="278"/>
      <c r="SEA121" s="278"/>
      <c r="SEB121" s="278"/>
      <c r="SEC121" s="278"/>
      <c r="SED121" s="278"/>
      <c r="SEE121" s="278"/>
      <c r="SEF121" s="278"/>
      <c r="SEG121" s="278"/>
      <c r="SEH121" s="278"/>
      <c r="SEI121" s="278"/>
      <c r="SEJ121" s="278"/>
      <c r="SEK121" s="278"/>
      <c r="SEL121" s="278"/>
      <c r="SEM121" s="278"/>
      <c r="SEN121" s="278"/>
      <c r="SEO121" s="278"/>
      <c r="SEP121" s="278"/>
      <c r="SEQ121" s="278"/>
      <c r="SER121" s="278"/>
      <c r="SES121" s="278"/>
      <c r="SET121" s="278"/>
      <c r="SEU121" s="278"/>
      <c r="SEV121" s="278"/>
      <c r="SEW121" s="278"/>
      <c r="SEX121" s="278"/>
      <c r="SEY121" s="278"/>
      <c r="SEZ121" s="278"/>
      <c r="SFA121" s="278"/>
      <c r="SFB121" s="278"/>
      <c r="SFC121" s="278"/>
      <c r="SFD121" s="278"/>
      <c r="SFE121" s="278"/>
      <c r="SFF121" s="278"/>
      <c r="SFG121" s="278"/>
      <c r="SFH121" s="278"/>
      <c r="SFI121" s="278"/>
      <c r="SFJ121" s="278"/>
      <c r="SFK121" s="278"/>
      <c r="SFL121" s="278"/>
      <c r="SFM121" s="278"/>
      <c r="SFN121" s="278"/>
      <c r="SFO121" s="278"/>
      <c r="SFP121" s="278"/>
      <c r="SFQ121" s="278"/>
      <c r="SFR121" s="278"/>
      <c r="SFS121" s="278"/>
      <c r="SFT121" s="278"/>
      <c r="SFU121" s="278"/>
      <c r="SFV121" s="278"/>
      <c r="SFW121" s="278"/>
      <c r="SFX121" s="278"/>
      <c r="SFY121" s="278"/>
      <c r="SFZ121" s="278"/>
      <c r="SGA121" s="278"/>
      <c r="SGB121" s="278"/>
      <c r="SGC121" s="278"/>
      <c r="SGD121" s="278"/>
      <c r="SGE121" s="278"/>
      <c r="SGF121" s="278"/>
      <c r="SGG121" s="278"/>
      <c r="SGH121" s="278"/>
      <c r="SGI121" s="278"/>
      <c r="SGJ121" s="278"/>
      <c r="SGK121" s="278"/>
      <c r="SGL121" s="278"/>
      <c r="SGM121" s="278"/>
      <c r="SGN121" s="278"/>
      <c r="SGO121" s="278"/>
      <c r="SGP121" s="278"/>
      <c r="SGQ121" s="278"/>
      <c r="SGR121" s="278"/>
      <c r="SGS121" s="278"/>
      <c r="SGT121" s="278"/>
      <c r="SGU121" s="278"/>
      <c r="SGV121" s="278"/>
      <c r="SGW121" s="278"/>
      <c r="SGX121" s="278"/>
      <c r="SGY121" s="278"/>
      <c r="SGZ121" s="278"/>
      <c r="SHA121" s="278"/>
      <c r="SHB121" s="278"/>
      <c r="SHC121" s="278"/>
      <c r="SHD121" s="278"/>
      <c r="SHE121" s="278"/>
      <c r="SHF121" s="278"/>
      <c r="SHG121" s="278"/>
      <c r="SHH121" s="278"/>
      <c r="SHI121" s="278"/>
      <c r="SHJ121" s="278"/>
      <c r="SHK121" s="278"/>
      <c r="SHL121" s="278"/>
      <c r="SHM121" s="278"/>
      <c r="SHN121" s="278"/>
      <c r="SHO121" s="278"/>
      <c r="SHP121" s="278"/>
      <c r="SHQ121" s="278"/>
      <c r="SHR121" s="278"/>
      <c r="SHS121" s="278"/>
      <c r="SHT121" s="278"/>
      <c r="SHU121" s="278"/>
      <c r="SHV121" s="278"/>
      <c r="SHW121" s="278"/>
      <c r="SHX121" s="278"/>
      <c r="SHY121" s="278"/>
      <c r="SHZ121" s="278"/>
      <c r="SIA121" s="278"/>
      <c r="SIB121" s="278"/>
      <c r="SIC121" s="278"/>
      <c r="SID121" s="278"/>
      <c r="SIE121" s="278"/>
      <c r="SIF121" s="278"/>
      <c r="SIG121" s="278"/>
      <c r="SIH121" s="278"/>
      <c r="SII121" s="278"/>
      <c r="SIJ121" s="278"/>
      <c r="SIK121" s="278"/>
      <c r="SIL121" s="278"/>
      <c r="SIM121" s="278"/>
      <c r="SIN121" s="278"/>
      <c r="SIO121" s="278"/>
      <c r="SIP121" s="278"/>
      <c r="SIQ121" s="278"/>
      <c r="SIR121" s="278"/>
      <c r="SIS121" s="278"/>
      <c r="SIT121" s="278"/>
      <c r="SIU121" s="278"/>
      <c r="SIV121" s="278"/>
      <c r="SIW121" s="278"/>
      <c r="SIX121" s="278"/>
      <c r="SIY121" s="278"/>
      <c r="SIZ121" s="278"/>
      <c r="SJA121" s="278"/>
      <c r="SJB121" s="278"/>
      <c r="SJC121" s="278"/>
      <c r="SJD121" s="278"/>
      <c r="SJE121" s="278"/>
      <c r="SJF121" s="278"/>
      <c r="SJG121" s="278"/>
      <c r="SJH121" s="278"/>
      <c r="SJI121" s="278"/>
      <c r="SJJ121" s="278"/>
      <c r="SJK121" s="278"/>
      <c r="SJL121" s="278"/>
      <c r="SJM121" s="278"/>
      <c r="SJN121" s="278"/>
      <c r="SJO121" s="278"/>
      <c r="SJP121" s="278"/>
      <c r="SJQ121" s="278"/>
      <c r="SJR121" s="278"/>
      <c r="SJS121" s="278"/>
      <c r="SJT121" s="278"/>
      <c r="SJU121" s="278"/>
      <c r="SJV121" s="278"/>
      <c r="SJW121" s="278"/>
      <c r="SJX121" s="278"/>
      <c r="SJY121" s="278"/>
      <c r="SJZ121" s="278"/>
      <c r="SKA121" s="278"/>
      <c r="SKB121" s="278"/>
      <c r="SKC121" s="278"/>
      <c r="SKD121" s="278"/>
      <c r="SKE121" s="278"/>
      <c r="SKF121" s="278"/>
      <c r="SKG121" s="278"/>
      <c r="SKH121" s="278"/>
      <c r="SKI121" s="278"/>
      <c r="SKJ121" s="278"/>
      <c r="SKK121" s="278"/>
      <c r="SKL121" s="278"/>
      <c r="SKM121" s="278"/>
      <c r="SKN121" s="278"/>
      <c r="SKO121" s="278"/>
      <c r="SKP121" s="278"/>
      <c r="SKQ121" s="278"/>
      <c r="SKR121" s="278"/>
      <c r="SKS121" s="278"/>
      <c r="SKT121" s="278"/>
      <c r="SKU121" s="278"/>
      <c r="SKV121" s="278"/>
      <c r="SKW121" s="278"/>
      <c r="SKX121" s="278"/>
      <c r="SKY121" s="278"/>
      <c r="SKZ121" s="278"/>
      <c r="SLA121" s="278"/>
      <c r="SLB121" s="278"/>
      <c r="SLC121" s="278"/>
      <c r="SLD121" s="278"/>
      <c r="SLE121" s="278"/>
      <c r="SLF121" s="278"/>
      <c r="SLG121" s="278"/>
      <c r="SLH121" s="278"/>
      <c r="SLI121" s="278"/>
      <c r="SLJ121" s="278"/>
      <c r="SLK121" s="278"/>
      <c r="SLL121" s="278"/>
      <c r="SLM121" s="278"/>
      <c r="SLN121" s="278"/>
      <c r="SLO121" s="278"/>
      <c r="SLP121" s="278"/>
      <c r="SLQ121" s="278"/>
      <c r="SLR121" s="278"/>
      <c r="SLS121" s="278"/>
      <c r="SLT121" s="278"/>
      <c r="SLU121" s="278"/>
      <c r="SLV121" s="278"/>
      <c r="SLW121" s="278"/>
      <c r="SLX121" s="278"/>
      <c r="SLY121" s="278"/>
      <c r="SLZ121" s="278"/>
      <c r="SMA121" s="278"/>
      <c r="SMB121" s="278"/>
      <c r="SMC121" s="278"/>
      <c r="SMD121" s="278"/>
      <c r="SME121" s="278"/>
      <c r="SMF121" s="278"/>
      <c r="SMG121" s="278"/>
      <c r="SMH121" s="278"/>
      <c r="SMI121" s="278"/>
      <c r="SMJ121" s="278"/>
      <c r="SMK121" s="278"/>
      <c r="SML121" s="278"/>
      <c r="SMM121" s="278"/>
      <c r="SMN121" s="278"/>
      <c r="SMO121" s="278"/>
      <c r="SMP121" s="278"/>
      <c r="SMQ121" s="278"/>
      <c r="SMR121" s="278"/>
      <c r="SMS121" s="278"/>
      <c r="SMT121" s="278"/>
      <c r="SMU121" s="278"/>
      <c r="SMV121" s="278"/>
      <c r="SMW121" s="278"/>
      <c r="SMX121" s="278"/>
      <c r="SMY121" s="278"/>
      <c r="SMZ121" s="278"/>
      <c r="SNA121" s="278"/>
      <c r="SNB121" s="278"/>
      <c r="SNC121" s="278"/>
      <c r="SND121" s="278"/>
      <c r="SNE121" s="278"/>
      <c r="SNF121" s="278"/>
      <c r="SNG121" s="278"/>
      <c r="SNH121" s="278"/>
      <c r="SNI121" s="278"/>
      <c r="SNJ121" s="278"/>
      <c r="SNK121" s="278"/>
      <c r="SNL121" s="278"/>
      <c r="SNM121" s="278"/>
      <c r="SNN121" s="278"/>
      <c r="SNO121" s="278"/>
      <c r="SNP121" s="278"/>
      <c r="SNQ121" s="278"/>
      <c r="SNR121" s="278"/>
      <c r="SNS121" s="278"/>
      <c r="SNT121" s="278"/>
      <c r="SNU121" s="278"/>
      <c r="SNV121" s="278"/>
      <c r="SNW121" s="278"/>
      <c r="SNX121" s="278"/>
      <c r="SNY121" s="278"/>
      <c r="SNZ121" s="278"/>
      <c r="SOA121" s="278"/>
      <c r="SOB121" s="278"/>
      <c r="SOC121" s="278"/>
      <c r="SOD121" s="278"/>
      <c r="SOE121" s="278"/>
      <c r="SOF121" s="278"/>
      <c r="SOG121" s="278"/>
      <c r="SOH121" s="278"/>
      <c r="SOI121" s="278"/>
      <c r="SOJ121" s="278"/>
      <c r="SOK121" s="278"/>
      <c r="SOL121" s="278"/>
      <c r="SOM121" s="278"/>
      <c r="SON121" s="278"/>
      <c r="SOO121" s="278"/>
      <c r="SOP121" s="278"/>
      <c r="SOQ121" s="278"/>
      <c r="SOR121" s="278"/>
      <c r="SOS121" s="278"/>
      <c r="SOT121" s="278"/>
      <c r="SOU121" s="278"/>
      <c r="SOV121" s="278"/>
      <c r="SOW121" s="278"/>
      <c r="SOX121" s="278"/>
      <c r="SOY121" s="278"/>
      <c r="SOZ121" s="278"/>
      <c r="SPA121" s="278"/>
      <c r="SPB121" s="278"/>
      <c r="SPC121" s="278"/>
      <c r="SPD121" s="278"/>
      <c r="SPE121" s="278"/>
      <c r="SPF121" s="278"/>
      <c r="SPG121" s="278"/>
      <c r="SPH121" s="278"/>
      <c r="SPI121" s="278"/>
      <c r="SPJ121" s="278"/>
      <c r="SPK121" s="278"/>
      <c r="SPL121" s="278"/>
      <c r="SPM121" s="278"/>
      <c r="SPN121" s="278"/>
      <c r="SPO121" s="278"/>
      <c r="SPP121" s="278"/>
      <c r="SPQ121" s="278"/>
      <c r="SPR121" s="278"/>
      <c r="SPS121" s="278"/>
      <c r="SPT121" s="278"/>
      <c r="SPU121" s="278"/>
      <c r="SPV121" s="278"/>
      <c r="SPW121" s="278"/>
      <c r="SPX121" s="278"/>
      <c r="SPY121" s="278"/>
      <c r="SPZ121" s="278"/>
      <c r="SQA121" s="278"/>
      <c r="SQB121" s="278"/>
      <c r="SQC121" s="278"/>
      <c r="SQD121" s="278"/>
      <c r="SQE121" s="278"/>
      <c r="SQF121" s="278"/>
      <c r="SQG121" s="278"/>
      <c r="SQH121" s="278"/>
      <c r="SQI121" s="278"/>
      <c r="SQJ121" s="278"/>
      <c r="SQK121" s="278"/>
      <c r="SQL121" s="278"/>
      <c r="SQM121" s="278"/>
      <c r="SQN121" s="278"/>
      <c r="SQO121" s="278"/>
      <c r="SQP121" s="278"/>
      <c r="SQQ121" s="278"/>
      <c r="SQR121" s="278"/>
      <c r="SQS121" s="278"/>
      <c r="SQT121" s="278"/>
      <c r="SQU121" s="278"/>
      <c r="SQV121" s="278"/>
      <c r="SQW121" s="278"/>
      <c r="SQX121" s="278"/>
      <c r="SQY121" s="278"/>
      <c r="SQZ121" s="278"/>
      <c r="SRA121" s="278"/>
      <c r="SRB121" s="278"/>
      <c r="SRC121" s="278"/>
      <c r="SRD121" s="278"/>
      <c r="SRE121" s="278"/>
      <c r="SRF121" s="278"/>
      <c r="SRG121" s="278"/>
      <c r="SRH121" s="278"/>
      <c r="SRI121" s="278"/>
      <c r="SRJ121" s="278"/>
      <c r="SRK121" s="278"/>
      <c r="SRL121" s="278"/>
      <c r="SRM121" s="278"/>
      <c r="SRN121" s="278"/>
      <c r="SRO121" s="278"/>
      <c r="SRP121" s="278"/>
      <c r="SRQ121" s="278"/>
      <c r="SRR121" s="278"/>
      <c r="SRS121" s="278"/>
      <c r="SRT121" s="278"/>
      <c r="SRU121" s="278"/>
      <c r="SRV121" s="278"/>
      <c r="SRW121" s="278"/>
      <c r="SRX121" s="278"/>
      <c r="SRY121" s="278"/>
      <c r="SRZ121" s="278"/>
      <c r="SSA121" s="278"/>
      <c r="SSB121" s="278"/>
      <c r="SSC121" s="278"/>
      <c r="SSD121" s="278"/>
      <c r="SSE121" s="278"/>
      <c r="SSF121" s="278"/>
      <c r="SSG121" s="278"/>
      <c r="SSH121" s="278"/>
      <c r="SSI121" s="278"/>
      <c r="SSJ121" s="278"/>
      <c r="SSK121" s="278"/>
      <c r="SSL121" s="278"/>
      <c r="SSM121" s="278"/>
      <c r="SSN121" s="278"/>
      <c r="SSO121" s="278"/>
      <c r="SSP121" s="278"/>
      <c r="SSQ121" s="278"/>
      <c r="SSR121" s="278"/>
      <c r="SSS121" s="278"/>
      <c r="SST121" s="278"/>
      <c r="SSU121" s="278"/>
      <c r="SSV121" s="278"/>
      <c r="SSW121" s="278"/>
      <c r="SSX121" s="278"/>
      <c r="SSY121" s="278"/>
      <c r="SSZ121" s="278"/>
      <c r="STA121" s="278"/>
      <c r="STB121" s="278"/>
      <c r="STC121" s="278"/>
      <c r="STD121" s="278"/>
      <c r="STE121" s="278"/>
      <c r="STF121" s="278"/>
      <c r="STG121" s="278"/>
      <c r="STH121" s="278"/>
      <c r="STI121" s="278"/>
      <c r="STJ121" s="278"/>
      <c r="STK121" s="278"/>
      <c r="STL121" s="278"/>
      <c r="STM121" s="278"/>
      <c r="STN121" s="278"/>
      <c r="STO121" s="278"/>
      <c r="STP121" s="278"/>
      <c r="STQ121" s="278"/>
      <c r="STR121" s="278"/>
      <c r="STS121" s="278"/>
      <c r="STT121" s="278"/>
      <c r="STU121" s="278"/>
      <c r="STV121" s="278"/>
      <c r="STW121" s="278"/>
      <c r="STX121" s="278"/>
      <c r="STY121" s="278"/>
      <c r="STZ121" s="278"/>
      <c r="SUA121" s="278"/>
      <c r="SUB121" s="278"/>
      <c r="SUC121" s="278"/>
      <c r="SUD121" s="278"/>
      <c r="SUE121" s="278"/>
      <c r="SUF121" s="278"/>
      <c r="SUG121" s="278"/>
      <c r="SUH121" s="278"/>
      <c r="SUI121" s="278"/>
      <c r="SUJ121" s="278"/>
      <c r="SUK121" s="278"/>
      <c r="SUL121" s="278"/>
      <c r="SUM121" s="278"/>
      <c r="SUN121" s="278"/>
      <c r="SUO121" s="278"/>
      <c r="SUP121" s="278"/>
      <c r="SUQ121" s="278"/>
      <c r="SUR121" s="278"/>
      <c r="SUS121" s="278"/>
      <c r="SUT121" s="278"/>
      <c r="SUU121" s="278"/>
      <c r="SUV121" s="278"/>
      <c r="SUW121" s="278"/>
      <c r="SUX121" s="278"/>
      <c r="SUY121" s="278"/>
      <c r="SUZ121" s="278"/>
      <c r="SVA121" s="278"/>
      <c r="SVB121" s="278"/>
      <c r="SVC121" s="278"/>
      <c r="SVD121" s="278"/>
      <c r="SVE121" s="278"/>
      <c r="SVF121" s="278"/>
      <c r="SVG121" s="278"/>
      <c r="SVH121" s="278"/>
      <c r="SVI121" s="278"/>
      <c r="SVJ121" s="278"/>
      <c r="SVK121" s="278"/>
      <c r="SVL121" s="278"/>
      <c r="SVM121" s="278"/>
      <c r="SVN121" s="278"/>
      <c r="SVO121" s="278"/>
      <c r="SVP121" s="278"/>
      <c r="SVQ121" s="278"/>
      <c r="SVR121" s="278"/>
      <c r="SVS121" s="278"/>
      <c r="SVT121" s="278"/>
      <c r="SVU121" s="278"/>
      <c r="SVV121" s="278"/>
      <c r="SVW121" s="278"/>
      <c r="SVX121" s="278"/>
      <c r="SVY121" s="278"/>
      <c r="SVZ121" s="278"/>
      <c r="SWA121" s="278"/>
      <c r="SWB121" s="278"/>
      <c r="SWC121" s="278"/>
      <c r="SWD121" s="278"/>
      <c r="SWE121" s="278"/>
      <c r="SWF121" s="278"/>
      <c r="SWG121" s="278"/>
      <c r="SWH121" s="278"/>
      <c r="SWI121" s="278"/>
      <c r="SWJ121" s="278"/>
      <c r="SWK121" s="278"/>
      <c r="SWL121" s="278"/>
      <c r="SWM121" s="278"/>
      <c r="SWN121" s="278"/>
      <c r="SWO121" s="278"/>
      <c r="SWP121" s="278"/>
      <c r="SWQ121" s="278"/>
      <c r="SWR121" s="278"/>
      <c r="SWS121" s="278"/>
      <c r="SWT121" s="278"/>
      <c r="SWU121" s="278"/>
      <c r="SWV121" s="278"/>
      <c r="SWW121" s="278"/>
      <c r="SWX121" s="278"/>
      <c r="SWY121" s="278"/>
      <c r="SWZ121" s="278"/>
      <c r="SXA121" s="278"/>
      <c r="SXB121" s="278"/>
      <c r="SXC121" s="278"/>
      <c r="SXD121" s="278"/>
      <c r="SXE121" s="278"/>
      <c r="SXF121" s="278"/>
      <c r="SXG121" s="278"/>
      <c r="SXH121" s="278"/>
      <c r="SXI121" s="278"/>
      <c r="SXJ121" s="278"/>
      <c r="SXK121" s="278"/>
      <c r="SXL121" s="278"/>
      <c r="SXM121" s="278"/>
      <c r="SXN121" s="278"/>
      <c r="SXO121" s="278"/>
      <c r="SXP121" s="278"/>
      <c r="SXQ121" s="278"/>
      <c r="SXR121" s="278"/>
      <c r="SXS121" s="278"/>
      <c r="SXT121" s="278"/>
      <c r="SXU121" s="278"/>
      <c r="SXV121" s="278"/>
      <c r="SXW121" s="278"/>
      <c r="SXX121" s="278"/>
      <c r="SXY121" s="278"/>
      <c r="SXZ121" s="278"/>
      <c r="SYA121" s="278"/>
      <c r="SYB121" s="278"/>
      <c r="SYC121" s="278"/>
      <c r="SYD121" s="278"/>
      <c r="SYE121" s="278"/>
      <c r="SYF121" s="278"/>
      <c r="SYG121" s="278"/>
      <c r="SYH121" s="278"/>
      <c r="SYI121" s="278"/>
      <c r="SYJ121" s="278"/>
      <c r="SYK121" s="278"/>
      <c r="SYL121" s="278"/>
      <c r="SYM121" s="278"/>
      <c r="SYN121" s="278"/>
      <c r="SYO121" s="278"/>
      <c r="SYP121" s="278"/>
      <c r="SYQ121" s="278"/>
      <c r="SYR121" s="278"/>
      <c r="SYS121" s="278"/>
      <c r="SYT121" s="278"/>
      <c r="SYU121" s="278"/>
      <c r="SYV121" s="278"/>
      <c r="SYW121" s="278"/>
      <c r="SYX121" s="278"/>
      <c r="SYY121" s="278"/>
      <c r="SYZ121" s="278"/>
      <c r="SZA121" s="278"/>
      <c r="SZB121" s="278"/>
      <c r="SZC121" s="278"/>
      <c r="SZD121" s="278"/>
      <c r="SZE121" s="278"/>
      <c r="SZF121" s="278"/>
      <c r="SZG121" s="278"/>
      <c r="SZH121" s="278"/>
      <c r="SZI121" s="278"/>
      <c r="SZJ121" s="278"/>
      <c r="SZK121" s="278"/>
      <c r="SZL121" s="278"/>
      <c r="SZM121" s="278"/>
      <c r="SZN121" s="278"/>
      <c r="SZO121" s="278"/>
      <c r="SZP121" s="278"/>
      <c r="SZQ121" s="278"/>
      <c r="SZR121" s="278"/>
      <c r="SZS121" s="278"/>
      <c r="SZT121" s="278"/>
      <c r="SZU121" s="278"/>
      <c r="SZV121" s="278"/>
      <c r="SZW121" s="278"/>
      <c r="SZX121" s="278"/>
      <c r="SZY121" s="278"/>
      <c r="SZZ121" s="278"/>
      <c r="TAA121" s="278"/>
      <c r="TAB121" s="278"/>
      <c r="TAC121" s="278"/>
      <c r="TAD121" s="278"/>
      <c r="TAE121" s="278"/>
      <c r="TAF121" s="278"/>
      <c r="TAG121" s="278"/>
      <c r="TAH121" s="278"/>
      <c r="TAI121" s="278"/>
      <c r="TAJ121" s="278"/>
      <c r="TAK121" s="278"/>
      <c r="TAL121" s="278"/>
      <c r="TAM121" s="278"/>
      <c r="TAN121" s="278"/>
      <c r="TAO121" s="278"/>
      <c r="TAP121" s="278"/>
      <c r="TAQ121" s="278"/>
      <c r="TAR121" s="278"/>
      <c r="TAS121" s="278"/>
      <c r="TAT121" s="278"/>
      <c r="TAU121" s="278"/>
      <c r="TAV121" s="278"/>
      <c r="TAW121" s="278"/>
      <c r="TAX121" s="278"/>
      <c r="TAY121" s="278"/>
      <c r="TAZ121" s="278"/>
      <c r="TBA121" s="278"/>
      <c r="TBB121" s="278"/>
      <c r="TBC121" s="278"/>
      <c r="TBD121" s="278"/>
      <c r="TBE121" s="278"/>
      <c r="TBF121" s="278"/>
      <c r="TBG121" s="278"/>
      <c r="TBH121" s="278"/>
      <c r="TBI121" s="278"/>
      <c r="TBJ121" s="278"/>
      <c r="TBK121" s="278"/>
      <c r="TBL121" s="278"/>
      <c r="TBM121" s="278"/>
      <c r="TBN121" s="278"/>
      <c r="TBO121" s="278"/>
      <c r="TBP121" s="278"/>
      <c r="TBQ121" s="278"/>
      <c r="TBR121" s="278"/>
      <c r="TBS121" s="278"/>
      <c r="TBT121" s="278"/>
      <c r="TBU121" s="278"/>
      <c r="TBV121" s="278"/>
      <c r="TBW121" s="278"/>
      <c r="TBX121" s="278"/>
      <c r="TBY121" s="278"/>
      <c r="TBZ121" s="278"/>
      <c r="TCA121" s="278"/>
      <c r="TCB121" s="278"/>
      <c r="TCC121" s="278"/>
      <c r="TCD121" s="278"/>
      <c r="TCE121" s="278"/>
      <c r="TCF121" s="278"/>
      <c r="TCG121" s="278"/>
      <c r="TCH121" s="278"/>
      <c r="TCI121" s="278"/>
      <c r="TCJ121" s="278"/>
      <c r="TCK121" s="278"/>
      <c r="TCL121" s="278"/>
      <c r="TCM121" s="278"/>
      <c r="TCN121" s="278"/>
      <c r="TCO121" s="278"/>
      <c r="TCP121" s="278"/>
      <c r="TCQ121" s="278"/>
      <c r="TCR121" s="278"/>
      <c r="TCS121" s="278"/>
      <c r="TCT121" s="278"/>
      <c r="TCU121" s="278"/>
      <c r="TCV121" s="278"/>
      <c r="TCW121" s="278"/>
      <c r="TCX121" s="278"/>
      <c r="TCY121" s="278"/>
      <c r="TCZ121" s="278"/>
      <c r="TDA121" s="278"/>
      <c r="TDB121" s="278"/>
      <c r="TDC121" s="278"/>
      <c r="TDD121" s="278"/>
      <c r="TDE121" s="278"/>
      <c r="TDF121" s="278"/>
      <c r="TDG121" s="278"/>
      <c r="TDH121" s="278"/>
      <c r="TDI121" s="278"/>
      <c r="TDJ121" s="278"/>
      <c r="TDK121" s="278"/>
      <c r="TDL121" s="278"/>
      <c r="TDM121" s="278"/>
      <c r="TDN121" s="278"/>
      <c r="TDO121" s="278"/>
      <c r="TDP121" s="278"/>
      <c r="TDQ121" s="278"/>
      <c r="TDR121" s="278"/>
      <c r="TDS121" s="278"/>
      <c r="TDT121" s="278"/>
      <c r="TDU121" s="278"/>
      <c r="TDV121" s="278"/>
      <c r="TDW121" s="278"/>
      <c r="TDX121" s="278"/>
      <c r="TDY121" s="278"/>
      <c r="TDZ121" s="278"/>
      <c r="TEA121" s="278"/>
      <c r="TEB121" s="278"/>
      <c r="TEC121" s="278"/>
      <c r="TED121" s="278"/>
      <c r="TEE121" s="278"/>
      <c r="TEF121" s="278"/>
      <c r="TEG121" s="278"/>
      <c r="TEH121" s="278"/>
      <c r="TEI121" s="278"/>
      <c r="TEJ121" s="278"/>
      <c r="TEK121" s="278"/>
      <c r="TEL121" s="278"/>
      <c r="TEM121" s="278"/>
      <c r="TEN121" s="278"/>
      <c r="TEO121" s="278"/>
      <c r="TEP121" s="278"/>
      <c r="TEQ121" s="278"/>
      <c r="TER121" s="278"/>
      <c r="TES121" s="278"/>
      <c r="TET121" s="278"/>
      <c r="TEU121" s="278"/>
      <c r="TEV121" s="278"/>
      <c r="TEW121" s="278"/>
      <c r="TEX121" s="278"/>
      <c r="TEY121" s="278"/>
      <c r="TEZ121" s="278"/>
      <c r="TFA121" s="278"/>
      <c r="TFB121" s="278"/>
      <c r="TFC121" s="278"/>
      <c r="TFD121" s="278"/>
      <c r="TFE121" s="278"/>
      <c r="TFF121" s="278"/>
      <c r="TFG121" s="278"/>
      <c r="TFH121" s="278"/>
      <c r="TFI121" s="278"/>
      <c r="TFJ121" s="278"/>
      <c r="TFK121" s="278"/>
      <c r="TFL121" s="278"/>
      <c r="TFM121" s="278"/>
      <c r="TFN121" s="278"/>
      <c r="TFO121" s="278"/>
      <c r="TFP121" s="278"/>
      <c r="TFQ121" s="278"/>
      <c r="TFR121" s="278"/>
      <c r="TFS121" s="278"/>
      <c r="TFT121" s="278"/>
      <c r="TFU121" s="278"/>
      <c r="TFV121" s="278"/>
      <c r="TFW121" s="278"/>
      <c r="TFX121" s="278"/>
      <c r="TFY121" s="278"/>
      <c r="TFZ121" s="278"/>
      <c r="TGA121" s="278"/>
      <c r="TGB121" s="278"/>
      <c r="TGC121" s="278"/>
      <c r="TGD121" s="278"/>
      <c r="TGE121" s="278"/>
      <c r="TGF121" s="278"/>
      <c r="TGG121" s="278"/>
      <c r="TGH121" s="278"/>
      <c r="TGI121" s="278"/>
      <c r="TGJ121" s="278"/>
      <c r="TGK121" s="278"/>
      <c r="TGL121" s="278"/>
      <c r="TGM121" s="278"/>
      <c r="TGN121" s="278"/>
      <c r="TGO121" s="278"/>
      <c r="TGP121" s="278"/>
      <c r="TGQ121" s="278"/>
      <c r="TGR121" s="278"/>
      <c r="TGS121" s="278"/>
      <c r="TGT121" s="278"/>
      <c r="TGU121" s="278"/>
      <c r="TGV121" s="278"/>
      <c r="TGW121" s="278"/>
      <c r="TGX121" s="278"/>
      <c r="TGY121" s="278"/>
      <c r="TGZ121" s="278"/>
      <c r="THA121" s="278"/>
      <c r="THB121" s="278"/>
      <c r="THC121" s="278"/>
      <c r="THD121" s="278"/>
      <c r="THE121" s="278"/>
      <c r="THF121" s="278"/>
      <c r="THG121" s="278"/>
      <c r="THH121" s="278"/>
      <c r="THI121" s="278"/>
      <c r="THJ121" s="278"/>
      <c r="THK121" s="278"/>
      <c r="THL121" s="278"/>
      <c r="THM121" s="278"/>
      <c r="THN121" s="278"/>
      <c r="THO121" s="278"/>
      <c r="THP121" s="278"/>
      <c r="THQ121" s="278"/>
      <c r="THR121" s="278"/>
      <c r="THS121" s="278"/>
      <c r="THT121" s="278"/>
      <c r="THU121" s="278"/>
      <c r="THV121" s="278"/>
      <c r="THW121" s="278"/>
      <c r="THX121" s="278"/>
      <c r="THY121" s="278"/>
      <c r="THZ121" s="278"/>
      <c r="TIA121" s="278"/>
      <c r="TIB121" s="278"/>
      <c r="TIC121" s="278"/>
      <c r="TID121" s="278"/>
      <c r="TIE121" s="278"/>
      <c r="TIF121" s="278"/>
      <c r="TIG121" s="278"/>
      <c r="TIH121" s="278"/>
      <c r="TII121" s="278"/>
      <c r="TIJ121" s="278"/>
      <c r="TIK121" s="278"/>
      <c r="TIL121" s="278"/>
      <c r="TIM121" s="278"/>
      <c r="TIN121" s="278"/>
      <c r="TIO121" s="278"/>
      <c r="TIP121" s="278"/>
      <c r="TIQ121" s="278"/>
      <c r="TIR121" s="278"/>
      <c r="TIS121" s="278"/>
      <c r="TIT121" s="278"/>
      <c r="TIU121" s="278"/>
      <c r="TIV121" s="278"/>
      <c r="TIW121" s="278"/>
      <c r="TIX121" s="278"/>
      <c r="TIY121" s="278"/>
      <c r="TIZ121" s="278"/>
      <c r="TJA121" s="278"/>
      <c r="TJB121" s="278"/>
      <c r="TJC121" s="278"/>
      <c r="TJD121" s="278"/>
      <c r="TJE121" s="278"/>
      <c r="TJF121" s="278"/>
      <c r="TJG121" s="278"/>
      <c r="TJH121" s="278"/>
      <c r="TJI121" s="278"/>
      <c r="TJJ121" s="278"/>
      <c r="TJK121" s="278"/>
      <c r="TJL121" s="278"/>
      <c r="TJM121" s="278"/>
      <c r="TJN121" s="278"/>
      <c r="TJO121" s="278"/>
      <c r="TJP121" s="278"/>
      <c r="TJQ121" s="278"/>
      <c r="TJR121" s="278"/>
      <c r="TJS121" s="278"/>
      <c r="TJT121" s="278"/>
      <c r="TJU121" s="278"/>
      <c r="TJV121" s="278"/>
      <c r="TJW121" s="278"/>
      <c r="TJX121" s="278"/>
      <c r="TJY121" s="278"/>
      <c r="TJZ121" s="278"/>
      <c r="TKA121" s="278"/>
      <c r="TKB121" s="278"/>
      <c r="TKC121" s="278"/>
      <c r="TKD121" s="278"/>
      <c r="TKE121" s="278"/>
      <c r="TKF121" s="278"/>
      <c r="TKG121" s="278"/>
      <c r="TKH121" s="278"/>
      <c r="TKI121" s="278"/>
      <c r="TKJ121" s="278"/>
      <c r="TKK121" s="278"/>
      <c r="TKL121" s="278"/>
      <c r="TKM121" s="278"/>
      <c r="TKN121" s="278"/>
      <c r="TKO121" s="278"/>
      <c r="TKP121" s="278"/>
      <c r="TKQ121" s="278"/>
      <c r="TKR121" s="278"/>
      <c r="TKS121" s="278"/>
      <c r="TKT121" s="278"/>
      <c r="TKU121" s="278"/>
      <c r="TKV121" s="278"/>
      <c r="TKW121" s="278"/>
      <c r="TKX121" s="278"/>
      <c r="TKY121" s="278"/>
      <c r="TKZ121" s="278"/>
      <c r="TLA121" s="278"/>
      <c r="TLB121" s="278"/>
      <c r="TLC121" s="278"/>
      <c r="TLD121" s="278"/>
      <c r="TLE121" s="278"/>
      <c r="TLF121" s="278"/>
      <c r="TLG121" s="278"/>
      <c r="TLH121" s="278"/>
      <c r="TLI121" s="278"/>
      <c r="TLJ121" s="278"/>
      <c r="TLK121" s="278"/>
      <c r="TLL121" s="278"/>
      <c r="TLM121" s="278"/>
      <c r="TLN121" s="278"/>
      <c r="TLO121" s="278"/>
      <c r="TLP121" s="278"/>
      <c r="TLQ121" s="278"/>
      <c r="TLR121" s="278"/>
      <c r="TLS121" s="278"/>
      <c r="TLT121" s="278"/>
      <c r="TLU121" s="278"/>
      <c r="TLV121" s="278"/>
      <c r="TLW121" s="278"/>
      <c r="TLX121" s="278"/>
      <c r="TLY121" s="278"/>
      <c r="TLZ121" s="278"/>
      <c r="TMA121" s="278"/>
      <c r="TMB121" s="278"/>
      <c r="TMC121" s="278"/>
      <c r="TMD121" s="278"/>
      <c r="TME121" s="278"/>
      <c r="TMF121" s="278"/>
      <c r="TMG121" s="278"/>
      <c r="TMH121" s="278"/>
      <c r="TMI121" s="278"/>
      <c r="TMJ121" s="278"/>
      <c r="TMK121" s="278"/>
      <c r="TML121" s="278"/>
      <c r="TMM121" s="278"/>
      <c r="TMN121" s="278"/>
      <c r="TMO121" s="278"/>
      <c r="TMP121" s="278"/>
      <c r="TMQ121" s="278"/>
      <c r="TMR121" s="278"/>
      <c r="TMS121" s="278"/>
      <c r="TMT121" s="278"/>
      <c r="TMU121" s="278"/>
      <c r="TMV121" s="278"/>
      <c r="TMW121" s="278"/>
      <c r="TMX121" s="278"/>
      <c r="TMY121" s="278"/>
      <c r="TMZ121" s="278"/>
      <c r="TNA121" s="278"/>
      <c r="TNB121" s="278"/>
      <c r="TNC121" s="278"/>
      <c r="TND121" s="278"/>
      <c r="TNE121" s="278"/>
      <c r="TNF121" s="278"/>
      <c r="TNG121" s="278"/>
      <c r="TNH121" s="278"/>
      <c r="TNI121" s="278"/>
      <c r="TNJ121" s="278"/>
      <c r="TNK121" s="278"/>
      <c r="TNL121" s="278"/>
      <c r="TNM121" s="278"/>
      <c r="TNN121" s="278"/>
      <c r="TNO121" s="278"/>
      <c r="TNP121" s="278"/>
      <c r="TNQ121" s="278"/>
      <c r="TNR121" s="278"/>
      <c r="TNS121" s="278"/>
      <c r="TNT121" s="278"/>
      <c r="TNU121" s="278"/>
      <c r="TNV121" s="278"/>
      <c r="TNW121" s="278"/>
      <c r="TNX121" s="278"/>
      <c r="TNY121" s="278"/>
      <c r="TNZ121" s="278"/>
      <c r="TOA121" s="278"/>
      <c r="TOB121" s="278"/>
      <c r="TOC121" s="278"/>
      <c r="TOD121" s="278"/>
      <c r="TOE121" s="278"/>
      <c r="TOF121" s="278"/>
      <c r="TOG121" s="278"/>
      <c r="TOH121" s="278"/>
      <c r="TOI121" s="278"/>
      <c r="TOJ121" s="278"/>
      <c r="TOK121" s="278"/>
      <c r="TOL121" s="278"/>
      <c r="TOM121" s="278"/>
      <c r="TON121" s="278"/>
      <c r="TOO121" s="278"/>
      <c r="TOP121" s="278"/>
      <c r="TOQ121" s="278"/>
      <c r="TOR121" s="278"/>
      <c r="TOS121" s="278"/>
      <c r="TOT121" s="278"/>
      <c r="TOU121" s="278"/>
      <c r="TOV121" s="278"/>
      <c r="TOW121" s="278"/>
      <c r="TOX121" s="278"/>
      <c r="TOY121" s="278"/>
      <c r="TOZ121" s="278"/>
      <c r="TPA121" s="278"/>
      <c r="TPB121" s="278"/>
      <c r="TPC121" s="278"/>
      <c r="TPD121" s="278"/>
      <c r="TPE121" s="278"/>
      <c r="TPF121" s="278"/>
      <c r="TPG121" s="278"/>
      <c r="TPH121" s="278"/>
      <c r="TPI121" s="278"/>
      <c r="TPJ121" s="278"/>
      <c r="TPK121" s="278"/>
      <c r="TPL121" s="278"/>
      <c r="TPM121" s="278"/>
      <c r="TPN121" s="278"/>
      <c r="TPO121" s="278"/>
      <c r="TPP121" s="278"/>
      <c r="TPQ121" s="278"/>
      <c r="TPR121" s="278"/>
      <c r="TPS121" s="278"/>
      <c r="TPT121" s="278"/>
      <c r="TPU121" s="278"/>
      <c r="TPV121" s="278"/>
      <c r="TPW121" s="278"/>
      <c r="TPX121" s="278"/>
      <c r="TPY121" s="278"/>
      <c r="TPZ121" s="278"/>
      <c r="TQA121" s="278"/>
      <c r="TQB121" s="278"/>
      <c r="TQC121" s="278"/>
      <c r="TQD121" s="278"/>
      <c r="TQE121" s="278"/>
      <c r="TQF121" s="278"/>
      <c r="TQG121" s="278"/>
      <c r="TQH121" s="278"/>
      <c r="TQI121" s="278"/>
      <c r="TQJ121" s="278"/>
      <c r="TQK121" s="278"/>
      <c r="TQL121" s="278"/>
      <c r="TQM121" s="278"/>
      <c r="TQN121" s="278"/>
      <c r="TQO121" s="278"/>
      <c r="TQP121" s="278"/>
      <c r="TQQ121" s="278"/>
      <c r="TQR121" s="278"/>
      <c r="TQS121" s="278"/>
      <c r="TQT121" s="278"/>
      <c r="TQU121" s="278"/>
      <c r="TQV121" s="278"/>
      <c r="TQW121" s="278"/>
      <c r="TQX121" s="278"/>
      <c r="TQY121" s="278"/>
      <c r="TQZ121" s="278"/>
      <c r="TRA121" s="278"/>
      <c r="TRB121" s="278"/>
      <c r="TRC121" s="278"/>
      <c r="TRD121" s="278"/>
      <c r="TRE121" s="278"/>
      <c r="TRF121" s="278"/>
      <c r="TRG121" s="278"/>
      <c r="TRH121" s="278"/>
      <c r="TRI121" s="278"/>
      <c r="TRJ121" s="278"/>
      <c r="TRK121" s="278"/>
      <c r="TRL121" s="278"/>
      <c r="TRM121" s="278"/>
      <c r="TRN121" s="278"/>
      <c r="TRO121" s="278"/>
      <c r="TRP121" s="278"/>
      <c r="TRQ121" s="278"/>
      <c r="TRR121" s="278"/>
      <c r="TRS121" s="278"/>
      <c r="TRT121" s="278"/>
      <c r="TRU121" s="278"/>
      <c r="TRV121" s="278"/>
      <c r="TRW121" s="278"/>
      <c r="TRX121" s="278"/>
      <c r="TRY121" s="278"/>
      <c r="TRZ121" s="278"/>
      <c r="TSA121" s="278"/>
      <c r="TSB121" s="278"/>
      <c r="TSC121" s="278"/>
      <c r="TSD121" s="278"/>
      <c r="TSE121" s="278"/>
      <c r="TSF121" s="278"/>
      <c r="TSG121" s="278"/>
      <c r="TSH121" s="278"/>
      <c r="TSI121" s="278"/>
      <c r="TSJ121" s="278"/>
      <c r="TSK121" s="278"/>
      <c r="TSL121" s="278"/>
      <c r="TSM121" s="278"/>
      <c r="TSN121" s="278"/>
      <c r="TSO121" s="278"/>
      <c r="TSP121" s="278"/>
      <c r="TSQ121" s="278"/>
      <c r="TSR121" s="278"/>
      <c r="TSS121" s="278"/>
      <c r="TST121" s="278"/>
      <c r="TSU121" s="278"/>
      <c r="TSV121" s="278"/>
      <c r="TSW121" s="278"/>
      <c r="TSX121" s="278"/>
      <c r="TSY121" s="278"/>
      <c r="TSZ121" s="278"/>
      <c r="TTA121" s="278"/>
      <c r="TTB121" s="278"/>
      <c r="TTC121" s="278"/>
      <c r="TTD121" s="278"/>
      <c r="TTE121" s="278"/>
      <c r="TTF121" s="278"/>
      <c r="TTG121" s="278"/>
      <c r="TTH121" s="278"/>
      <c r="TTI121" s="278"/>
      <c r="TTJ121" s="278"/>
      <c r="TTK121" s="278"/>
      <c r="TTL121" s="278"/>
      <c r="TTM121" s="278"/>
      <c r="TTN121" s="278"/>
      <c r="TTO121" s="278"/>
      <c r="TTP121" s="278"/>
      <c r="TTQ121" s="278"/>
      <c r="TTR121" s="278"/>
      <c r="TTS121" s="278"/>
      <c r="TTT121" s="278"/>
      <c r="TTU121" s="278"/>
      <c r="TTV121" s="278"/>
      <c r="TTW121" s="278"/>
      <c r="TTX121" s="278"/>
      <c r="TTY121" s="278"/>
      <c r="TTZ121" s="278"/>
      <c r="TUA121" s="278"/>
      <c r="TUB121" s="278"/>
      <c r="TUC121" s="278"/>
      <c r="TUD121" s="278"/>
      <c r="TUE121" s="278"/>
      <c r="TUF121" s="278"/>
      <c r="TUG121" s="278"/>
      <c r="TUH121" s="278"/>
      <c r="TUI121" s="278"/>
      <c r="TUJ121" s="278"/>
      <c r="TUK121" s="278"/>
      <c r="TUL121" s="278"/>
      <c r="TUM121" s="278"/>
      <c r="TUN121" s="278"/>
      <c r="TUO121" s="278"/>
      <c r="TUP121" s="278"/>
      <c r="TUQ121" s="278"/>
      <c r="TUR121" s="278"/>
      <c r="TUS121" s="278"/>
      <c r="TUT121" s="278"/>
      <c r="TUU121" s="278"/>
      <c r="TUV121" s="278"/>
      <c r="TUW121" s="278"/>
      <c r="TUX121" s="278"/>
      <c r="TUY121" s="278"/>
      <c r="TUZ121" s="278"/>
      <c r="TVA121" s="278"/>
      <c r="TVB121" s="278"/>
      <c r="TVC121" s="278"/>
      <c r="TVD121" s="278"/>
      <c r="TVE121" s="278"/>
      <c r="TVF121" s="278"/>
      <c r="TVG121" s="278"/>
      <c r="TVH121" s="278"/>
      <c r="TVI121" s="278"/>
      <c r="TVJ121" s="278"/>
      <c r="TVK121" s="278"/>
      <c r="TVL121" s="278"/>
      <c r="TVM121" s="278"/>
      <c r="TVN121" s="278"/>
      <c r="TVO121" s="278"/>
      <c r="TVP121" s="278"/>
      <c r="TVQ121" s="278"/>
      <c r="TVR121" s="278"/>
      <c r="TVS121" s="278"/>
      <c r="TVT121" s="278"/>
      <c r="TVU121" s="278"/>
      <c r="TVV121" s="278"/>
      <c r="TVW121" s="278"/>
      <c r="TVX121" s="278"/>
      <c r="TVY121" s="278"/>
      <c r="TVZ121" s="278"/>
      <c r="TWA121" s="278"/>
      <c r="TWB121" s="278"/>
      <c r="TWC121" s="278"/>
      <c r="TWD121" s="278"/>
      <c r="TWE121" s="278"/>
      <c r="TWF121" s="278"/>
      <c r="TWG121" s="278"/>
      <c r="TWH121" s="278"/>
      <c r="TWI121" s="278"/>
      <c r="TWJ121" s="278"/>
      <c r="TWK121" s="278"/>
      <c r="TWL121" s="278"/>
      <c r="TWM121" s="278"/>
      <c r="TWN121" s="278"/>
      <c r="TWO121" s="278"/>
      <c r="TWP121" s="278"/>
      <c r="TWQ121" s="278"/>
      <c r="TWR121" s="278"/>
      <c r="TWS121" s="278"/>
      <c r="TWT121" s="278"/>
      <c r="TWU121" s="278"/>
      <c r="TWV121" s="278"/>
      <c r="TWW121" s="278"/>
      <c r="TWX121" s="278"/>
      <c r="TWY121" s="278"/>
      <c r="TWZ121" s="278"/>
      <c r="TXA121" s="278"/>
      <c r="TXB121" s="278"/>
      <c r="TXC121" s="278"/>
      <c r="TXD121" s="278"/>
      <c r="TXE121" s="278"/>
      <c r="TXF121" s="278"/>
      <c r="TXG121" s="278"/>
      <c r="TXH121" s="278"/>
      <c r="TXI121" s="278"/>
      <c r="TXJ121" s="278"/>
      <c r="TXK121" s="278"/>
      <c r="TXL121" s="278"/>
      <c r="TXM121" s="278"/>
      <c r="TXN121" s="278"/>
      <c r="TXO121" s="278"/>
      <c r="TXP121" s="278"/>
      <c r="TXQ121" s="278"/>
      <c r="TXR121" s="278"/>
      <c r="TXS121" s="278"/>
      <c r="TXT121" s="278"/>
      <c r="TXU121" s="278"/>
      <c r="TXV121" s="278"/>
      <c r="TXW121" s="278"/>
      <c r="TXX121" s="278"/>
      <c r="TXY121" s="278"/>
      <c r="TXZ121" s="278"/>
      <c r="TYA121" s="278"/>
      <c r="TYB121" s="278"/>
      <c r="TYC121" s="278"/>
      <c r="TYD121" s="278"/>
      <c r="TYE121" s="278"/>
      <c r="TYF121" s="278"/>
      <c r="TYG121" s="278"/>
      <c r="TYH121" s="278"/>
      <c r="TYI121" s="278"/>
      <c r="TYJ121" s="278"/>
      <c r="TYK121" s="278"/>
      <c r="TYL121" s="278"/>
      <c r="TYM121" s="278"/>
      <c r="TYN121" s="278"/>
      <c r="TYO121" s="278"/>
      <c r="TYP121" s="278"/>
      <c r="TYQ121" s="278"/>
      <c r="TYR121" s="278"/>
      <c r="TYS121" s="278"/>
      <c r="TYT121" s="278"/>
      <c r="TYU121" s="278"/>
      <c r="TYV121" s="278"/>
      <c r="TYW121" s="278"/>
      <c r="TYX121" s="278"/>
      <c r="TYY121" s="278"/>
      <c r="TYZ121" s="278"/>
      <c r="TZA121" s="278"/>
      <c r="TZB121" s="278"/>
      <c r="TZC121" s="278"/>
      <c r="TZD121" s="278"/>
      <c r="TZE121" s="278"/>
      <c r="TZF121" s="278"/>
      <c r="TZG121" s="278"/>
      <c r="TZH121" s="278"/>
      <c r="TZI121" s="278"/>
      <c r="TZJ121" s="278"/>
      <c r="TZK121" s="278"/>
      <c r="TZL121" s="278"/>
      <c r="TZM121" s="278"/>
      <c r="TZN121" s="278"/>
      <c r="TZO121" s="278"/>
      <c r="TZP121" s="278"/>
      <c r="TZQ121" s="278"/>
      <c r="TZR121" s="278"/>
      <c r="TZS121" s="278"/>
      <c r="TZT121" s="278"/>
      <c r="TZU121" s="278"/>
      <c r="TZV121" s="278"/>
      <c r="TZW121" s="278"/>
      <c r="TZX121" s="278"/>
      <c r="TZY121" s="278"/>
      <c r="TZZ121" s="278"/>
      <c r="UAA121" s="278"/>
      <c r="UAB121" s="278"/>
      <c r="UAC121" s="278"/>
      <c r="UAD121" s="278"/>
      <c r="UAE121" s="278"/>
      <c r="UAF121" s="278"/>
      <c r="UAG121" s="278"/>
      <c r="UAH121" s="278"/>
      <c r="UAI121" s="278"/>
      <c r="UAJ121" s="278"/>
      <c r="UAK121" s="278"/>
      <c r="UAL121" s="278"/>
      <c r="UAM121" s="278"/>
      <c r="UAN121" s="278"/>
      <c r="UAO121" s="278"/>
      <c r="UAP121" s="278"/>
      <c r="UAQ121" s="278"/>
      <c r="UAR121" s="278"/>
      <c r="UAS121" s="278"/>
      <c r="UAT121" s="278"/>
      <c r="UAU121" s="278"/>
      <c r="UAV121" s="278"/>
      <c r="UAW121" s="278"/>
      <c r="UAX121" s="278"/>
      <c r="UAY121" s="278"/>
      <c r="UAZ121" s="278"/>
      <c r="UBA121" s="278"/>
      <c r="UBB121" s="278"/>
      <c r="UBC121" s="278"/>
      <c r="UBD121" s="278"/>
      <c r="UBE121" s="278"/>
      <c r="UBF121" s="278"/>
      <c r="UBG121" s="278"/>
      <c r="UBH121" s="278"/>
      <c r="UBI121" s="278"/>
      <c r="UBJ121" s="278"/>
      <c r="UBK121" s="278"/>
      <c r="UBL121" s="278"/>
      <c r="UBM121" s="278"/>
      <c r="UBN121" s="278"/>
      <c r="UBO121" s="278"/>
      <c r="UBP121" s="278"/>
      <c r="UBQ121" s="278"/>
      <c r="UBR121" s="278"/>
      <c r="UBS121" s="278"/>
      <c r="UBT121" s="278"/>
      <c r="UBU121" s="278"/>
      <c r="UBV121" s="278"/>
      <c r="UBW121" s="278"/>
      <c r="UBX121" s="278"/>
      <c r="UBY121" s="278"/>
      <c r="UBZ121" s="278"/>
      <c r="UCA121" s="278"/>
      <c r="UCB121" s="278"/>
      <c r="UCC121" s="278"/>
      <c r="UCD121" s="278"/>
      <c r="UCE121" s="278"/>
      <c r="UCF121" s="278"/>
      <c r="UCG121" s="278"/>
      <c r="UCH121" s="278"/>
      <c r="UCI121" s="278"/>
      <c r="UCJ121" s="278"/>
      <c r="UCK121" s="278"/>
      <c r="UCL121" s="278"/>
      <c r="UCM121" s="278"/>
      <c r="UCN121" s="278"/>
      <c r="UCO121" s="278"/>
      <c r="UCP121" s="278"/>
      <c r="UCQ121" s="278"/>
      <c r="UCR121" s="278"/>
      <c r="UCS121" s="278"/>
      <c r="UCT121" s="278"/>
      <c r="UCU121" s="278"/>
      <c r="UCV121" s="278"/>
      <c r="UCW121" s="278"/>
      <c r="UCX121" s="278"/>
      <c r="UCY121" s="278"/>
      <c r="UCZ121" s="278"/>
      <c r="UDA121" s="278"/>
      <c r="UDB121" s="278"/>
      <c r="UDC121" s="278"/>
      <c r="UDD121" s="278"/>
      <c r="UDE121" s="278"/>
      <c r="UDF121" s="278"/>
      <c r="UDG121" s="278"/>
      <c r="UDH121" s="278"/>
      <c r="UDI121" s="278"/>
      <c r="UDJ121" s="278"/>
      <c r="UDK121" s="278"/>
      <c r="UDL121" s="278"/>
      <c r="UDM121" s="278"/>
      <c r="UDN121" s="278"/>
      <c r="UDO121" s="278"/>
      <c r="UDP121" s="278"/>
      <c r="UDQ121" s="278"/>
      <c r="UDR121" s="278"/>
      <c r="UDS121" s="278"/>
      <c r="UDT121" s="278"/>
      <c r="UDU121" s="278"/>
      <c r="UDV121" s="278"/>
      <c r="UDW121" s="278"/>
      <c r="UDX121" s="278"/>
      <c r="UDY121" s="278"/>
      <c r="UDZ121" s="278"/>
      <c r="UEA121" s="278"/>
      <c r="UEB121" s="278"/>
      <c r="UEC121" s="278"/>
      <c r="UED121" s="278"/>
      <c r="UEE121" s="278"/>
      <c r="UEF121" s="278"/>
      <c r="UEG121" s="278"/>
      <c r="UEH121" s="278"/>
      <c r="UEI121" s="278"/>
      <c r="UEJ121" s="278"/>
      <c r="UEK121" s="278"/>
      <c r="UEL121" s="278"/>
      <c r="UEM121" s="278"/>
      <c r="UEN121" s="278"/>
      <c r="UEO121" s="278"/>
      <c r="UEP121" s="278"/>
      <c r="UEQ121" s="278"/>
      <c r="UER121" s="278"/>
      <c r="UES121" s="278"/>
      <c r="UET121" s="278"/>
      <c r="UEU121" s="278"/>
      <c r="UEV121" s="278"/>
      <c r="UEW121" s="278"/>
      <c r="UEX121" s="278"/>
      <c r="UEY121" s="278"/>
      <c r="UEZ121" s="278"/>
      <c r="UFA121" s="278"/>
      <c r="UFB121" s="278"/>
      <c r="UFC121" s="278"/>
      <c r="UFD121" s="278"/>
      <c r="UFE121" s="278"/>
      <c r="UFF121" s="278"/>
      <c r="UFG121" s="278"/>
      <c r="UFH121" s="278"/>
      <c r="UFI121" s="278"/>
      <c r="UFJ121" s="278"/>
      <c r="UFK121" s="278"/>
      <c r="UFL121" s="278"/>
      <c r="UFM121" s="278"/>
      <c r="UFN121" s="278"/>
      <c r="UFO121" s="278"/>
      <c r="UFP121" s="278"/>
      <c r="UFQ121" s="278"/>
      <c r="UFR121" s="278"/>
      <c r="UFS121" s="278"/>
      <c r="UFT121" s="278"/>
      <c r="UFU121" s="278"/>
      <c r="UFV121" s="278"/>
      <c r="UFW121" s="278"/>
      <c r="UFX121" s="278"/>
      <c r="UFY121" s="278"/>
      <c r="UFZ121" s="278"/>
      <c r="UGA121" s="278"/>
      <c r="UGB121" s="278"/>
      <c r="UGC121" s="278"/>
      <c r="UGD121" s="278"/>
      <c r="UGE121" s="278"/>
      <c r="UGF121" s="278"/>
      <c r="UGG121" s="278"/>
      <c r="UGH121" s="278"/>
      <c r="UGI121" s="278"/>
      <c r="UGJ121" s="278"/>
      <c r="UGK121" s="278"/>
      <c r="UGL121" s="278"/>
      <c r="UGM121" s="278"/>
      <c r="UGN121" s="278"/>
      <c r="UGO121" s="278"/>
      <c r="UGP121" s="278"/>
      <c r="UGQ121" s="278"/>
      <c r="UGR121" s="278"/>
      <c r="UGS121" s="278"/>
      <c r="UGT121" s="278"/>
      <c r="UGU121" s="278"/>
      <c r="UGV121" s="278"/>
      <c r="UGW121" s="278"/>
      <c r="UGX121" s="278"/>
      <c r="UGY121" s="278"/>
      <c r="UGZ121" s="278"/>
      <c r="UHA121" s="278"/>
      <c r="UHB121" s="278"/>
      <c r="UHC121" s="278"/>
      <c r="UHD121" s="278"/>
      <c r="UHE121" s="278"/>
      <c r="UHF121" s="278"/>
      <c r="UHG121" s="278"/>
      <c r="UHH121" s="278"/>
      <c r="UHI121" s="278"/>
      <c r="UHJ121" s="278"/>
      <c r="UHK121" s="278"/>
      <c r="UHL121" s="278"/>
      <c r="UHM121" s="278"/>
      <c r="UHN121" s="278"/>
      <c r="UHO121" s="278"/>
      <c r="UHP121" s="278"/>
      <c r="UHQ121" s="278"/>
      <c r="UHR121" s="278"/>
      <c r="UHS121" s="278"/>
      <c r="UHT121" s="278"/>
      <c r="UHU121" s="278"/>
      <c r="UHV121" s="278"/>
      <c r="UHW121" s="278"/>
      <c r="UHX121" s="278"/>
      <c r="UHY121" s="278"/>
      <c r="UHZ121" s="278"/>
      <c r="UIA121" s="278"/>
      <c r="UIB121" s="278"/>
      <c r="UIC121" s="278"/>
      <c r="UID121" s="278"/>
      <c r="UIE121" s="278"/>
      <c r="UIF121" s="278"/>
      <c r="UIG121" s="278"/>
      <c r="UIH121" s="278"/>
      <c r="UII121" s="278"/>
      <c r="UIJ121" s="278"/>
      <c r="UIK121" s="278"/>
      <c r="UIL121" s="278"/>
      <c r="UIM121" s="278"/>
      <c r="UIN121" s="278"/>
      <c r="UIO121" s="278"/>
      <c r="UIP121" s="278"/>
      <c r="UIQ121" s="278"/>
      <c r="UIR121" s="278"/>
      <c r="UIS121" s="278"/>
      <c r="UIT121" s="278"/>
      <c r="UIU121" s="278"/>
      <c r="UIV121" s="278"/>
      <c r="UIW121" s="278"/>
      <c r="UIX121" s="278"/>
      <c r="UIY121" s="278"/>
      <c r="UIZ121" s="278"/>
      <c r="UJA121" s="278"/>
      <c r="UJB121" s="278"/>
      <c r="UJC121" s="278"/>
      <c r="UJD121" s="278"/>
      <c r="UJE121" s="278"/>
      <c r="UJF121" s="278"/>
      <c r="UJG121" s="278"/>
      <c r="UJH121" s="278"/>
      <c r="UJI121" s="278"/>
      <c r="UJJ121" s="278"/>
      <c r="UJK121" s="278"/>
      <c r="UJL121" s="278"/>
      <c r="UJM121" s="278"/>
      <c r="UJN121" s="278"/>
      <c r="UJO121" s="278"/>
      <c r="UJP121" s="278"/>
      <c r="UJQ121" s="278"/>
      <c r="UJR121" s="278"/>
      <c r="UJS121" s="278"/>
      <c r="UJT121" s="278"/>
      <c r="UJU121" s="278"/>
      <c r="UJV121" s="278"/>
      <c r="UJW121" s="278"/>
      <c r="UJX121" s="278"/>
      <c r="UJY121" s="278"/>
      <c r="UJZ121" s="278"/>
      <c r="UKA121" s="278"/>
      <c r="UKB121" s="278"/>
      <c r="UKC121" s="278"/>
      <c r="UKD121" s="278"/>
      <c r="UKE121" s="278"/>
      <c r="UKF121" s="278"/>
      <c r="UKG121" s="278"/>
      <c r="UKH121" s="278"/>
      <c r="UKI121" s="278"/>
      <c r="UKJ121" s="278"/>
      <c r="UKK121" s="278"/>
      <c r="UKL121" s="278"/>
      <c r="UKM121" s="278"/>
      <c r="UKN121" s="278"/>
      <c r="UKO121" s="278"/>
      <c r="UKP121" s="278"/>
      <c r="UKQ121" s="278"/>
      <c r="UKR121" s="278"/>
      <c r="UKS121" s="278"/>
      <c r="UKT121" s="278"/>
      <c r="UKU121" s="278"/>
      <c r="UKV121" s="278"/>
      <c r="UKW121" s="278"/>
      <c r="UKX121" s="278"/>
      <c r="UKY121" s="278"/>
      <c r="UKZ121" s="278"/>
      <c r="ULA121" s="278"/>
      <c r="ULB121" s="278"/>
      <c r="ULC121" s="278"/>
      <c r="ULD121" s="278"/>
      <c r="ULE121" s="278"/>
      <c r="ULF121" s="278"/>
      <c r="ULG121" s="278"/>
      <c r="ULH121" s="278"/>
      <c r="ULI121" s="278"/>
      <c r="ULJ121" s="278"/>
      <c r="ULK121" s="278"/>
      <c r="ULL121" s="278"/>
      <c r="ULM121" s="278"/>
      <c r="ULN121" s="278"/>
      <c r="ULO121" s="278"/>
      <c r="ULP121" s="278"/>
      <c r="ULQ121" s="278"/>
      <c r="ULR121" s="278"/>
      <c r="ULS121" s="278"/>
      <c r="ULT121" s="278"/>
      <c r="ULU121" s="278"/>
      <c r="ULV121" s="278"/>
      <c r="ULW121" s="278"/>
      <c r="ULX121" s="278"/>
      <c r="ULY121" s="278"/>
      <c r="ULZ121" s="278"/>
      <c r="UMA121" s="278"/>
      <c r="UMB121" s="278"/>
      <c r="UMC121" s="278"/>
      <c r="UMD121" s="278"/>
      <c r="UME121" s="278"/>
      <c r="UMF121" s="278"/>
      <c r="UMG121" s="278"/>
      <c r="UMH121" s="278"/>
      <c r="UMI121" s="278"/>
      <c r="UMJ121" s="278"/>
      <c r="UMK121" s="278"/>
      <c r="UML121" s="278"/>
      <c r="UMM121" s="278"/>
      <c r="UMN121" s="278"/>
      <c r="UMO121" s="278"/>
      <c r="UMP121" s="278"/>
      <c r="UMQ121" s="278"/>
      <c r="UMR121" s="278"/>
      <c r="UMS121" s="278"/>
      <c r="UMT121" s="278"/>
      <c r="UMU121" s="278"/>
      <c r="UMV121" s="278"/>
      <c r="UMW121" s="278"/>
      <c r="UMX121" s="278"/>
      <c r="UMY121" s="278"/>
      <c r="UMZ121" s="278"/>
      <c r="UNA121" s="278"/>
      <c r="UNB121" s="278"/>
      <c r="UNC121" s="278"/>
      <c r="UND121" s="278"/>
      <c r="UNE121" s="278"/>
      <c r="UNF121" s="278"/>
      <c r="UNG121" s="278"/>
      <c r="UNH121" s="278"/>
      <c r="UNI121" s="278"/>
      <c r="UNJ121" s="278"/>
      <c r="UNK121" s="278"/>
      <c r="UNL121" s="278"/>
      <c r="UNM121" s="278"/>
      <c r="UNN121" s="278"/>
      <c r="UNO121" s="278"/>
      <c r="UNP121" s="278"/>
      <c r="UNQ121" s="278"/>
      <c r="UNR121" s="278"/>
      <c r="UNS121" s="278"/>
      <c r="UNT121" s="278"/>
      <c r="UNU121" s="278"/>
      <c r="UNV121" s="278"/>
      <c r="UNW121" s="278"/>
      <c r="UNX121" s="278"/>
      <c r="UNY121" s="278"/>
      <c r="UNZ121" s="278"/>
      <c r="UOA121" s="278"/>
      <c r="UOB121" s="278"/>
      <c r="UOC121" s="278"/>
      <c r="UOD121" s="278"/>
      <c r="UOE121" s="278"/>
      <c r="UOF121" s="278"/>
      <c r="UOG121" s="278"/>
      <c r="UOH121" s="278"/>
      <c r="UOI121" s="278"/>
      <c r="UOJ121" s="278"/>
      <c r="UOK121" s="278"/>
      <c r="UOL121" s="278"/>
      <c r="UOM121" s="278"/>
      <c r="UON121" s="278"/>
      <c r="UOO121" s="278"/>
      <c r="UOP121" s="278"/>
      <c r="UOQ121" s="278"/>
      <c r="UOR121" s="278"/>
      <c r="UOS121" s="278"/>
      <c r="UOT121" s="278"/>
      <c r="UOU121" s="278"/>
      <c r="UOV121" s="278"/>
      <c r="UOW121" s="278"/>
      <c r="UOX121" s="278"/>
      <c r="UOY121" s="278"/>
      <c r="UOZ121" s="278"/>
      <c r="UPA121" s="278"/>
      <c r="UPB121" s="278"/>
      <c r="UPC121" s="278"/>
      <c r="UPD121" s="278"/>
      <c r="UPE121" s="278"/>
      <c r="UPF121" s="278"/>
      <c r="UPG121" s="278"/>
      <c r="UPH121" s="278"/>
      <c r="UPI121" s="278"/>
      <c r="UPJ121" s="278"/>
      <c r="UPK121" s="278"/>
      <c r="UPL121" s="278"/>
      <c r="UPM121" s="278"/>
      <c r="UPN121" s="278"/>
      <c r="UPO121" s="278"/>
      <c r="UPP121" s="278"/>
      <c r="UPQ121" s="278"/>
      <c r="UPR121" s="278"/>
      <c r="UPS121" s="278"/>
      <c r="UPT121" s="278"/>
      <c r="UPU121" s="278"/>
      <c r="UPV121" s="278"/>
      <c r="UPW121" s="278"/>
      <c r="UPX121" s="278"/>
      <c r="UPY121" s="278"/>
      <c r="UPZ121" s="278"/>
      <c r="UQA121" s="278"/>
      <c r="UQB121" s="278"/>
      <c r="UQC121" s="278"/>
      <c r="UQD121" s="278"/>
      <c r="UQE121" s="278"/>
      <c r="UQF121" s="278"/>
      <c r="UQG121" s="278"/>
      <c r="UQH121" s="278"/>
      <c r="UQI121" s="278"/>
      <c r="UQJ121" s="278"/>
      <c r="UQK121" s="278"/>
      <c r="UQL121" s="278"/>
      <c r="UQM121" s="278"/>
      <c r="UQN121" s="278"/>
      <c r="UQO121" s="278"/>
      <c r="UQP121" s="278"/>
      <c r="UQQ121" s="278"/>
      <c r="UQR121" s="278"/>
      <c r="UQS121" s="278"/>
      <c r="UQT121" s="278"/>
      <c r="UQU121" s="278"/>
      <c r="UQV121" s="278"/>
      <c r="UQW121" s="278"/>
      <c r="UQX121" s="278"/>
      <c r="UQY121" s="278"/>
      <c r="UQZ121" s="278"/>
      <c r="URA121" s="278"/>
      <c r="URB121" s="278"/>
      <c r="URC121" s="278"/>
      <c r="URD121" s="278"/>
      <c r="URE121" s="278"/>
      <c r="URF121" s="278"/>
      <c r="URG121" s="278"/>
      <c r="URH121" s="278"/>
      <c r="URI121" s="278"/>
      <c r="URJ121" s="278"/>
      <c r="URK121" s="278"/>
      <c r="URL121" s="278"/>
      <c r="URM121" s="278"/>
      <c r="URN121" s="278"/>
      <c r="URO121" s="278"/>
      <c r="URP121" s="278"/>
      <c r="URQ121" s="278"/>
      <c r="URR121" s="278"/>
      <c r="URS121" s="278"/>
      <c r="URT121" s="278"/>
      <c r="URU121" s="278"/>
      <c r="URV121" s="278"/>
      <c r="URW121" s="278"/>
      <c r="URX121" s="278"/>
      <c r="URY121" s="278"/>
      <c r="URZ121" s="278"/>
      <c r="USA121" s="278"/>
      <c r="USB121" s="278"/>
      <c r="USC121" s="278"/>
      <c r="USD121" s="278"/>
      <c r="USE121" s="278"/>
      <c r="USF121" s="278"/>
      <c r="USG121" s="278"/>
      <c r="USH121" s="278"/>
      <c r="USI121" s="278"/>
      <c r="USJ121" s="278"/>
      <c r="USK121" s="278"/>
      <c r="USL121" s="278"/>
      <c r="USM121" s="278"/>
      <c r="USN121" s="278"/>
      <c r="USO121" s="278"/>
      <c r="USP121" s="278"/>
      <c r="USQ121" s="278"/>
      <c r="USR121" s="278"/>
      <c r="USS121" s="278"/>
      <c r="UST121" s="278"/>
      <c r="USU121" s="278"/>
      <c r="USV121" s="278"/>
      <c r="USW121" s="278"/>
      <c r="USX121" s="278"/>
      <c r="USY121" s="278"/>
      <c r="USZ121" s="278"/>
      <c r="UTA121" s="278"/>
      <c r="UTB121" s="278"/>
      <c r="UTC121" s="278"/>
      <c r="UTD121" s="278"/>
      <c r="UTE121" s="278"/>
      <c r="UTF121" s="278"/>
      <c r="UTG121" s="278"/>
      <c r="UTH121" s="278"/>
      <c r="UTI121" s="278"/>
      <c r="UTJ121" s="278"/>
      <c r="UTK121" s="278"/>
      <c r="UTL121" s="278"/>
      <c r="UTM121" s="278"/>
      <c r="UTN121" s="278"/>
      <c r="UTO121" s="278"/>
      <c r="UTP121" s="278"/>
      <c r="UTQ121" s="278"/>
      <c r="UTR121" s="278"/>
      <c r="UTS121" s="278"/>
      <c r="UTT121" s="278"/>
      <c r="UTU121" s="278"/>
      <c r="UTV121" s="278"/>
      <c r="UTW121" s="278"/>
      <c r="UTX121" s="278"/>
      <c r="UTY121" s="278"/>
      <c r="UTZ121" s="278"/>
      <c r="UUA121" s="278"/>
      <c r="UUB121" s="278"/>
      <c r="UUC121" s="278"/>
      <c r="UUD121" s="278"/>
      <c r="UUE121" s="278"/>
      <c r="UUF121" s="278"/>
      <c r="UUG121" s="278"/>
      <c r="UUH121" s="278"/>
      <c r="UUI121" s="278"/>
      <c r="UUJ121" s="278"/>
      <c r="UUK121" s="278"/>
      <c r="UUL121" s="278"/>
      <c r="UUM121" s="278"/>
      <c r="UUN121" s="278"/>
      <c r="UUO121" s="278"/>
      <c r="UUP121" s="278"/>
      <c r="UUQ121" s="278"/>
      <c r="UUR121" s="278"/>
      <c r="UUS121" s="278"/>
      <c r="UUT121" s="278"/>
      <c r="UUU121" s="278"/>
      <c r="UUV121" s="278"/>
      <c r="UUW121" s="278"/>
      <c r="UUX121" s="278"/>
      <c r="UUY121" s="278"/>
      <c r="UUZ121" s="278"/>
      <c r="UVA121" s="278"/>
      <c r="UVB121" s="278"/>
      <c r="UVC121" s="278"/>
      <c r="UVD121" s="278"/>
      <c r="UVE121" s="278"/>
      <c r="UVF121" s="278"/>
      <c r="UVG121" s="278"/>
      <c r="UVH121" s="278"/>
      <c r="UVI121" s="278"/>
      <c r="UVJ121" s="278"/>
      <c r="UVK121" s="278"/>
      <c r="UVL121" s="278"/>
      <c r="UVM121" s="278"/>
      <c r="UVN121" s="278"/>
      <c r="UVO121" s="278"/>
      <c r="UVP121" s="278"/>
      <c r="UVQ121" s="278"/>
      <c r="UVR121" s="278"/>
      <c r="UVS121" s="278"/>
      <c r="UVT121" s="278"/>
      <c r="UVU121" s="278"/>
      <c r="UVV121" s="278"/>
      <c r="UVW121" s="278"/>
      <c r="UVX121" s="278"/>
      <c r="UVY121" s="278"/>
      <c r="UVZ121" s="278"/>
      <c r="UWA121" s="278"/>
      <c r="UWB121" s="278"/>
      <c r="UWC121" s="278"/>
      <c r="UWD121" s="278"/>
      <c r="UWE121" s="278"/>
      <c r="UWF121" s="278"/>
      <c r="UWG121" s="278"/>
      <c r="UWH121" s="278"/>
      <c r="UWI121" s="278"/>
      <c r="UWJ121" s="278"/>
      <c r="UWK121" s="278"/>
      <c r="UWL121" s="278"/>
      <c r="UWM121" s="278"/>
      <c r="UWN121" s="278"/>
      <c r="UWO121" s="278"/>
      <c r="UWP121" s="278"/>
      <c r="UWQ121" s="278"/>
      <c r="UWR121" s="278"/>
      <c r="UWS121" s="278"/>
      <c r="UWT121" s="278"/>
      <c r="UWU121" s="278"/>
      <c r="UWV121" s="278"/>
      <c r="UWW121" s="278"/>
      <c r="UWX121" s="278"/>
      <c r="UWY121" s="278"/>
      <c r="UWZ121" s="278"/>
      <c r="UXA121" s="278"/>
      <c r="UXB121" s="278"/>
      <c r="UXC121" s="278"/>
      <c r="UXD121" s="278"/>
      <c r="UXE121" s="278"/>
      <c r="UXF121" s="278"/>
      <c r="UXG121" s="278"/>
      <c r="UXH121" s="278"/>
      <c r="UXI121" s="278"/>
      <c r="UXJ121" s="278"/>
      <c r="UXK121" s="278"/>
      <c r="UXL121" s="278"/>
      <c r="UXM121" s="278"/>
      <c r="UXN121" s="278"/>
      <c r="UXO121" s="278"/>
      <c r="UXP121" s="278"/>
      <c r="UXQ121" s="278"/>
      <c r="UXR121" s="278"/>
      <c r="UXS121" s="278"/>
      <c r="UXT121" s="278"/>
      <c r="UXU121" s="278"/>
      <c r="UXV121" s="278"/>
      <c r="UXW121" s="278"/>
      <c r="UXX121" s="278"/>
      <c r="UXY121" s="278"/>
      <c r="UXZ121" s="278"/>
      <c r="UYA121" s="278"/>
      <c r="UYB121" s="278"/>
      <c r="UYC121" s="278"/>
      <c r="UYD121" s="278"/>
      <c r="UYE121" s="278"/>
      <c r="UYF121" s="278"/>
      <c r="UYG121" s="278"/>
      <c r="UYH121" s="278"/>
      <c r="UYI121" s="278"/>
      <c r="UYJ121" s="278"/>
      <c r="UYK121" s="278"/>
      <c r="UYL121" s="278"/>
      <c r="UYM121" s="278"/>
      <c r="UYN121" s="278"/>
      <c r="UYO121" s="278"/>
      <c r="UYP121" s="278"/>
      <c r="UYQ121" s="278"/>
      <c r="UYR121" s="278"/>
      <c r="UYS121" s="278"/>
      <c r="UYT121" s="278"/>
      <c r="UYU121" s="278"/>
      <c r="UYV121" s="278"/>
      <c r="UYW121" s="278"/>
      <c r="UYX121" s="278"/>
      <c r="UYY121" s="278"/>
      <c r="UYZ121" s="278"/>
      <c r="UZA121" s="278"/>
      <c r="UZB121" s="278"/>
      <c r="UZC121" s="278"/>
      <c r="UZD121" s="278"/>
      <c r="UZE121" s="278"/>
      <c r="UZF121" s="278"/>
      <c r="UZG121" s="278"/>
      <c r="UZH121" s="278"/>
      <c r="UZI121" s="278"/>
      <c r="UZJ121" s="278"/>
      <c r="UZK121" s="278"/>
      <c r="UZL121" s="278"/>
      <c r="UZM121" s="278"/>
      <c r="UZN121" s="278"/>
      <c r="UZO121" s="278"/>
      <c r="UZP121" s="278"/>
      <c r="UZQ121" s="278"/>
      <c r="UZR121" s="278"/>
      <c r="UZS121" s="278"/>
      <c r="UZT121" s="278"/>
      <c r="UZU121" s="278"/>
      <c r="UZV121" s="278"/>
      <c r="UZW121" s="278"/>
      <c r="UZX121" s="278"/>
      <c r="UZY121" s="278"/>
      <c r="UZZ121" s="278"/>
      <c r="VAA121" s="278"/>
      <c r="VAB121" s="278"/>
      <c r="VAC121" s="278"/>
      <c r="VAD121" s="278"/>
      <c r="VAE121" s="278"/>
      <c r="VAF121" s="278"/>
      <c r="VAG121" s="278"/>
      <c r="VAH121" s="278"/>
      <c r="VAI121" s="278"/>
      <c r="VAJ121" s="278"/>
      <c r="VAK121" s="278"/>
      <c r="VAL121" s="278"/>
      <c r="VAM121" s="278"/>
      <c r="VAN121" s="278"/>
      <c r="VAO121" s="278"/>
      <c r="VAP121" s="278"/>
      <c r="VAQ121" s="278"/>
      <c r="VAR121" s="278"/>
      <c r="VAS121" s="278"/>
      <c r="VAT121" s="278"/>
      <c r="VAU121" s="278"/>
      <c r="VAV121" s="278"/>
      <c r="VAW121" s="278"/>
      <c r="VAX121" s="278"/>
      <c r="VAY121" s="278"/>
      <c r="VAZ121" s="278"/>
      <c r="VBA121" s="278"/>
      <c r="VBB121" s="278"/>
      <c r="VBC121" s="278"/>
      <c r="VBD121" s="278"/>
      <c r="VBE121" s="278"/>
      <c r="VBF121" s="278"/>
      <c r="VBG121" s="278"/>
      <c r="VBH121" s="278"/>
      <c r="VBI121" s="278"/>
      <c r="VBJ121" s="278"/>
      <c r="VBK121" s="278"/>
      <c r="VBL121" s="278"/>
      <c r="VBM121" s="278"/>
      <c r="VBN121" s="278"/>
      <c r="VBO121" s="278"/>
      <c r="VBP121" s="278"/>
      <c r="VBQ121" s="278"/>
      <c r="VBR121" s="278"/>
      <c r="VBS121" s="278"/>
      <c r="VBT121" s="278"/>
      <c r="VBU121" s="278"/>
      <c r="VBV121" s="278"/>
      <c r="VBW121" s="278"/>
      <c r="VBX121" s="278"/>
      <c r="VBY121" s="278"/>
      <c r="VBZ121" s="278"/>
      <c r="VCA121" s="278"/>
      <c r="VCB121" s="278"/>
      <c r="VCC121" s="278"/>
      <c r="VCD121" s="278"/>
      <c r="VCE121" s="278"/>
      <c r="VCF121" s="278"/>
      <c r="VCG121" s="278"/>
      <c r="VCH121" s="278"/>
      <c r="VCI121" s="278"/>
      <c r="VCJ121" s="278"/>
      <c r="VCK121" s="278"/>
      <c r="VCL121" s="278"/>
      <c r="VCM121" s="278"/>
      <c r="VCN121" s="278"/>
      <c r="VCO121" s="278"/>
      <c r="VCP121" s="278"/>
      <c r="VCQ121" s="278"/>
      <c r="VCR121" s="278"/>
      <c r="VCS121" s="278"/>
      <c r="VCT121" s="278"/>
      <c r="VCU121" s="278"/>
      <c r="VCV121" s="278"/>
      <c r="VCW121" s="278"/>
      <c r="VCX121" s="278"/>
      <c r="VCY121" s="278"/>
      <c r="VCZ121" s="278"/>
      <c r="VDA121" s="278"/>
      <c r="VDB121" s="278"/>
      <c r="VDC121" s="278"/>
      <c r="VDD121" s="278"/>
      <c r="VDE121" s="278"/>
      <c r="VDF121" s="278"/>
      <c r="VDG121" s="278"/>
      <c r="VDH121" s="278"/>
      <c r="VDI121" s="278"/>
      <c r="VDJ121" s="278"/>
      <c r="VDK121" s="278"/>
      <c r="VDL121" s="278"/>
      <c r="VDM121" s="278"/>
      <c r="VDN121" s="278"/>
      <c r="VDO121" s="278"/>
      <c r="VDP121" s="278"/>
      <c r="VDQ121" s="278"/>
      <c r="VDR121" s="278"/>
      <c r="VDS121" s="278"/>
      <c r="VDT121" s="278"/>
      <c r="VDU121" s="278"/>
      <c r="VDV121" s="278"/>
      <c r="VDW121" s="278"/>
      <c r="VDX121" s="278"/>
      <c r="VDY121" s="278"/>
      <c r="VDZ121" s="278"/>
      <c r="VEA121" s="278"/>
      <c r="VEB121" s="278"/>
      <c r="VEC121" s="278"/>
      <c r="VED121" s="278"/>
      <c r="VEE121" s="278"/>
      <c r="VEF121" s="278"/>
      <c r="VEG121" s="278"/>
      <c r="VEH121" s="278"/>
      <c r="VEI121" s="278"/>
      <c r="VEJ121" s="278"/>
      <c r="VEK121" s="278"/>
      <c r="VEL121" s="278"/>
      <c r="VEM121" s="278"/>
      <c r="VEN121" s="278"/>
      <c r="VEO121" s="278"/>
      <c r="VEP121" s="278"/>
      <c r="VEQ121" s="278"/>
      <c r="VER121" s="278"/>
      <c r="VES121" s="278"/>
      <c r="VET121" s="278"/>
      <c r="VEU121" s="278"/>
      <c r="VEV121" s="278"/>
      <c r="VEW121" s="278"/>
      <c r="VEX121" s="278"/>
      <c r="VEY121" s="278"/>
      <c r="VEZ121" s="278"/>
      <c r="VFA121" s="278"/>
      <c r="VFB121" s="278"/>
      <c r="VFC121" s="278"/>
      <c r="VFD121" s="278"/>
      <c r="VFE121" s="278"/>
      <c r="VFF121" s="278"/>
      <c r="VFG121" s="278"/>
      <c r="VFH121" s="278"/>
      <c r="VFI121" s="278"/>
      <c r="VFJ121" s="278"/>
      <c r="VFK121" s="278"/>
      <c r="VFL121" s="278"/>
      <c r="VFM121" s="278"/>
      <c r="VFN121" s="278"/>
      <c r="VFO121" s="278"/>
      <c r="VFP121" s="278"/>
      <c r="VFQ121" s="278"/>
      <c r="VFR121" s="278"/>
      <c r="VFS121" s="278"/>
      <c r="VFT121" s="278"/>
      <c r="VFU121" s="278"/>
      <c r="VFV121" s="278"/>
      <c r="VFW121" s="278"/>
      <c r="VFX121" s="278"/>
      <c r="VFY121" s="278"/>
      <c r="VFZ121" s="278"/>
      <c r="VGA121" s="278"/>
      <c r="VGB121" s="278"/>
      <c r="VGC121" s="278"/>
      <c r="VGD121" s="278"/>
      <c r="VGE121" s="278"/>
      <c r="VGF121" s="278"/>
      <c r="VGG121" s="278"/>
      <c r="VGH121" s="278"/>
      <c r="VGI121" s="278"/>
      <c r="VGJ121" s="278"/>
      <c r="VGK121" s="278"/>
      <c r="VGL121" s="278"/>
      <c r="VGM121" s="278"/>
      <c r="VGN121" s="278"/>
      <c r="VGO121" s="278"/>
      <c r="VGP121" s="278"/>
      <c r="VGQ121" s="278"/>
      <c r="VGR121" s="278"/>
      <c r="VGS121" s="278"/>
      <c r="VGT121" s="278"/>
      <c r="VGU121" s="278"/>
      <c r="VGV121" s="278"/>
      <c r="VGW121" s="278"/>
      <c r="VGX121" s="278"/>
      <c r="VGY121" s="278"/>
      <c r="VGZ121" s="278"/>
      <c r="VHA121" s="278"/>
      <c r="VHB121" s="278"/>
      <c r="VHC121" s="278"/>
      <c r="VHD121" s="278"/>
      <c r="VHE121" s="278"/>
      <c r="VHF121" s="278"/>
      <c r="VHG121" s="278"/>
      <c r="VHH121" s="278"/>
      <c r="VHI121" s="278"/>
      <c r="VHJ121" s="278"/>
      <c r="VHK121" s="278"/>
      <c r="VHL121" s="278"/>
      <c r="VHM121" s="278"/>
      <c r="VHN121" s="278"/>
      <c r="VHO121" s="278"/>
      <c r="VHP121" s="278"/>
      <c r="VHQ121" s="278"/>
      <c r="VHR121" s="278"/>
      <c r="VHS121" s="278"/>
      <c r="VHT121" s="278"/>
      <c r="VHU121" s="278"/>
      <c r="VHV121" s="278"/>
      <c r="VHW121" s="278"/>
      <c r="VHX121" s="278"/>
      <c r="VHY121" s="278"/>
      <c r="VHZ121" s="278"/>
      <c r="VIA121" s="278"/>
      <c r="VIB121" s="278"/>
      <c r="VIC121" s="278"/>
      <c r="VID121" s="278"/>
      <c r="VIE121" s="278"/>
      <c r="VIF121" s="278"/>
      <c r="VIG121" s="278"/>
      <c r="VIH121" s="278"/>
      <c r="VII121" s="278"/>
      <c r="VIJ121" s="278"/>
      <c r="VIK121" s="278"/>
      <c r="VIL121" s="278"/>
      <c r="VIM121" s="278"/>
      <c r="VIN121" s="278"/>
      <c r="VIO121" s="278"/>
      <c r="VIP121" s="278"/>
      <c r="VIQ121" s="278"/>
      <c r="VIR121" s="278"/>
      <c r="VIS121" s="278"/>
      <c r="VIT121" s="278"/>
      <c r="VIU121" s="278"/>
      <c r="VIV121" s="278"/>
      <c r="VIW121" s="278"/>
      <c r="VIX121" s="278"/>
      <c r="VIY121" s="278"/>
      <c r="VIZ121" s="278"/>
      <c r="VJA121" s="278"/>
      <c r="VJB121" s="278"/>
      <c r="VJC121" s="278"/>
      <c r="VJD121" s="278"/>
      <c r="VJE121" s="278"/>
      <c r="VJF121" s="278"/>
      <c r="VJG121" s="278"/>
      <c r="VJH121" s="278"/>
      <c r="VJI121" s="278"/>
      <c r="VJJ121" s="278"/>
      <c r="VJK121" s="278"/>
      <c r="VJL121" s="278"/>
      <c r="VJM121" s="278"/>
      <c r="VJN121" s="278"/>
      <c r="VJO121" s="278"/>
      <c r="VJP121" s="278"/>
      <c r="VJQ121" s="278"/>
      <c r="VJR121" s="278"/>
      <c r="VJS121" s="278"/>
      <c r="VJT121" s="278"/>
      <c r="VJU121" s="278"/>
      <c r="VJV121" s="278"/>
      <c r="VJW121" s="278"/>
      <c r="VJX121" s="278"/>
      <c r="VJY121" s="278"/>
      <c r="VJZ121" s="278"/>
      <c r="VKA121" s="278"/>
      <c r="VKB121" s="278"/>
      <c r="VKC121" s="278"/>
      <c r="VKD121" s="278"/>
      <c r="VKE121" s="278"/>
      <c r="VKF121" s="278"/>
      <c r="VKG121" s="278"/>
      <c r="VKH121" s="278"/>
      <c r="VKI121" s="278"/>
      <c r="VKJ121" s="278"/>
      <c r="VKK121" s="278"/>
      <c r="VKL121" s="278"/>
      <c r="VKM121" s="278"/>
      <c r="VKN121" s="278"/>
      <c r="VKO121" s="278"/>
      <c r="VKP121" s="278"/>
      <c r="VKQ121" s="278"/>
      <c r="VKR121" s="278"/>
      <c r="VKS121" s="278"/>
      <c r="VKT121" s="278"/>
      <c r="VKU121" s="278"/>
      <c r="VKV121" s="278"/>
      <c r="VKW121" s="278"/>
      <c r="VKX121" s="278"/>
      <c r="VKY121" s="278"/>
      <c r="VKZ121" s="278"/>
      <c r="VLA121" s="278"/>
      <c r="VLB121" s="278"/>
      <c r="VLC121" s="278"/>
      <c r="VLD121" s="278"/>
      <c r="VLE121" s="278"/>
      <c r="VLF121" s="278"/>
      <c r="VLG121" s="278"/>
      <c r="VLH121" s="278"/>
      <c r="VLI121" s="278"/>
      <c r="VLJ121" s="278"/>
      <c r="VLK121" s="278"/>
      <c r="VLL121" s="278"/>
      <c r="VLM121" s="278"/>
      <c r="VLN121" s="278"/>
      <c r="VLO121" s="278"/>
      <c r="VLP121" s="278"/>
      <c r="VLQ121" s="278"/>
      <c r="VLR121" s="278"/>
      <c r="VLS121" s="278"/>
      <c r="VLT121" s="278"/>
      <c r="VLU121" s="278"/>
      <c r="VLV121" s="278"/>
      <c r="VLW121" s="278"/>
      <c r="VLX121" s="278"/>
      <c r="VLY121" s="278"/>
      <c r="VLZ121" s="278"/>
      <c r="VMA121" s="278"/>
      <c r="VMB121" s="278"/>
      <c r="VMC121" s="278"/>
      <c r="VMD121" s="278"/>
      <c r="VME121" s="278"/>
      <c r="VMF121" s="278"/>
      <c r="VMG121" s="278"/>
      <c r="VMH121" s="278"/>
      <c r="VMI121" s="278"/>
      <c r="VMJ121" s="278"/>
      <c r="VMK121" s="278"/>
      <c r="VML121" s="278"/>
      <c r="VMM121" s="278"/>
      <c r="VMN121" s="278"/>
      <c r="VMO121" s="278"/>
      <c r="VMP121" s="278"/>
      <c r="VMQ121" s="278"/>
      <c r="VMR121" s="278"/>
      <c r="VMS121" s="278"/>
      <c r="VMT121" s="278"/>
      <c r="VMU121" s="278"/>
      <c r="VMV121" s="278"/>
      <c r="VMW121" s="278"/>
      <c r="VMX121" s="278"/>
      <c r="VMY121" s="278"/>
      <c r="VMZ121" s="278"/>
      <c r="VNA121" s="278"/>
      <c r="VNB121" s="278"/>
      <c r="VNC121" s="278"/>
      <c r="VND121" s="278"/>
      <c r="VNE121" s="278"/>
      <c r="VNF121" s="278"/>
      <c r="VNG121" s="278"/>
      <c r="VNH121" s="278"/>
      <c r="VNI121" s="278"/>
      <c r="VNJ121" s="278"/>
      <c r="VNK121" s="278"/>
      <c r="VNL121" s="278"/>
      <c r="VNM121" s="278"/>
      <c r="VNN121" s="278"/>
      <c r="VNO121" s="278"/>
      <c r="VNP121" s="278"/>
      <c r="VNQ121" s="278"/>
      <c r="VNR121" s="278"/>
      <c r="VNS121" s="278"/>
      <c r="VNT121" s="278"/>
      <c r="VNU121" s="278"/>
      <c r="VNV121" s="278"/>
      <c r="VNW121" s="278"/>
      <c r="VNX121" s="278"/>
      <c r="VNY121" s="278"/>
      <c r="VNZ121" s="278"/>
      <c r="VOA121" s="278"/>
      <c r="VOB121" s="278"/>
      <c r="VOC121" s="278"/>
      <c r="VOD121" s="278"/>
      <c r="VOE121" s="278"/>
      <c r="VOF121" s="278"/>
      <c r="VOG121" s="278"/>
      <c r="VOH121" s="278"/>
      <c r="VOI121" s="278"/>
      <c r="VOJ121" s="278"/>
      <c r="VOK121" s="278"/>
      <c r="VOL121" s="278"/>
      <c r="VOM121" s="278"/>
      <c r="VON121" s="278"/>
      <c r="VOO121" s="278"/>
      <c r="VOP121" s="278"/>
      <c r="VOQ121" s="278"/>
      <c r="VOR121" s="278"/>
      <c r="VOS121" s="278"/>
      <c r="VOT121" s="278"/>
      <c r="VOU121" s="278"/>
      <c r="VOV121" s="278"/>
      <c r="VOW121" s="278"/>
      <c r="VOX121" s="278"/>
      <c r="VOY121" s="278"/>
      <c r="VOZ121" s="278"/>
      <c r="VPA121" s="278"/>
      <c r="VPB121" s="278"/>
      <c r="VPC121" s="278"/>
      <c r="VPD121" s="278"/>
      <c r="VPE121" s="278"/>
      <c r="VPF121" s="278"/>
      <c r="VPG121" s="278"/>
      <c r="VPH121" s="278"/>
      <c r="VPI121" s="278"/>
      <c r="VPJ121" s="278"/>
      <c r="VPK121" s="278"/>
      <c r="VPL121" s="278"/>
      <c r="VPM121" s="278"/>
      <c r="VPN121" s="278"/>
      <c r="VPO121" s="278"/>
      <c r="VPP121" s="278"/>
      <c r="VPQ121" s="278"/>
      <c r="VPR121" s="278"/>
      <c r="VPS121" s="278"/>
      <c r="VPT121" s="278"/>
      <c r="VPU121" s="278"/>
      <c r="VPV121" s="278"/>
      <c r="VPW121" s="278"/>
      <c r="VPX121" s="278"/>
      <c r="VPY121" s="278"/>
      <c r="VPZ121" s="278"/>
      <c r="VQA121" s="278"/>
      <c r="VQB121" s="278"/>
      <c r="VQC121" s="278"/>
      <c r="VQD121" s="278"/>
      <c r="VQE121" s="278"/>
      <c r="VQF121" s="278"/>
      <c r="VQG121" s="278"/>
      <c r="VQH121" s="278"/>
      <c r="VQI121" s="278"/>
      <c r="VQJ121" s="278"/>
      <c r="VQK121" s="278"/>
      <c r="VQL121" s="278"/>
      <c r="VQM121" s="278"/>
      <c r="VQN121" s="278"/>
      <c r="VQO121" s="278"/>
      <c r="VQP121" s="278"/>
      <c r="VQQ121" s="278"/>
      <c r="VQR121" s="278"/>
      <c r="VQS121" s="278"/>
      <c r="VQT121" s="278"/>
      <c r="VQU121" s="278"/>
      <c r="VQV121" s="278"/>
      <c r="VQW121" s="278"/>
      <c r="VQX121" s="278"/>
      <c r="VQY121" s="278"/>
      <c r="VQZ121" s="278"/>
      <c r="VRA121" s="278"/>
      <c r="VRB121" s="278"/>
      <c r="VRC121" s="278"/>
      <c r="VRD121" s="278"/>
      <c r="VRE121" s="278"/>
      <c r="VRF121" s="278"/>
      <c r="VRG121" s="278"/>
      <c r="VRH121" s="278"/>
      <c r="VRI121" s="278"/>
      <c r="VRJ121" s="278"/>
      <c r="VRK121" s="278"/>
      <c r="VRL121" s="278"/>
      <c r="VRM121" s="278"/>
      <c r="VRN121" s="278"/>
      <c r="VRO121" s="278"/>
      <c r="VRP121" s="278"/>
      <c r="VRQ121" s="278"/>
      <c r="VRR121" s="278"/>
      <c r="VRS121" s="278"/>
      <c r="VRT121" s="278"/>
      <c r="VRU121" s="278"/>
      <c r="VRV121" s="278"/>
      <c r="VRW121" s="278"/>
      <c r="VRX121" s="278"/>
      <c r="VRY121" s="278"/>
      <c r="VRZ121" s="278"/>
      <c r="VSA121" s="278"/>
      <c r="VSB121" s="278"/>
      <c r="VSC121" s="278"/>
      <c r="VSD121" s="278"/>
      <c r="VSE121" s="278"/>
      <c r="VSF121" s="278"/>
      <c r="VSG121" s="278"/>
      <c r="VSH121" s="278"/>
      <c r="VSI121" s="278"/>
      <c r="VSJ121" s="278"/>
      <c r="VSK121" s="278"/>
      <c r="VSL121" s="278"/>
      <c r="VSM121" s="278"/>
      <c r="VSN121" s="278"/>
      <c r="VSO121" s="278"/>
      <c r="VSP121" s="278"/>
      <c r="VSQ121" s="278"/>
      <c r="VSR121" s="278"/>
      <c r="VSS121" s="278"/>
      <c r="VST121" s="278"/>
      <c r="VSU121" s="278"/>
      <c r="VSV121" s="278"/>
      <c r="VSW121" s="278"/>
      <c r="VSX121" s="278"/>
      <c r="VSY121" s="278"/>
      <c r="VSZ121" s="278"/>
      <c r="VTA121" s="278"/>
      <c r="VTB121" s="278"/>
      <c r="VTC121" s="278"/>
      <c r="VTD121" s="278"/>
      <c r="VTE121" s="278"/>
      <c r="VTF121" s="278"/>
      <c r="VTG121" s="278"/>
      <c r="VTH121" s="278"/>
      <c r="VTI121" s="278"/>
      <c r="VTJ121" s="278"/>
      <c r="VTK121" s="278"/>
      <c r="VTL121" s="278"/>
      <c r="VTM121" s="278"/>
      <c r="VTN121" s="278"/>
      <c r="VTO121" s="278"/>
      <c r="VTP121" s="278"/>
      <c r="VTQ121" s="278"/>
      <c r="VTR121" s="278"/>
      <c r="VTS121" s="278"/>
      <c r="VTT121" s="278"/>
      <c r="VTU121" s="278"/>
      <c r="VTV121" s="278"/>
      <c r="VTW121" s="278"/>
      <c r="VTX121" s="278"/>
      <c r="VTY121" s="278"/>
      <c r="VTZ121" s="278"/>
      <c r="VUA121" s="278"/>
      <c r="VUB121" s="278"/>
      <c r="VUC121" s="278"/>
      <c r="VUD121" s="278"/>
      <c r="VUE121" s="278"/>
      <c r="VUF121" s="278"/>
      <c r="VUG121" s="278"/>
      <c r="VUH121" s="278"/>
      <c r="VUI121" s="278"/>
      <c r="VUJ121" s="278"/>
      <c r="VUK121" s="278"/>
      <c r="VUL121" s="278"/>
      <c r="VUM121" s="278"/>
      <c r="VUN121" s="278"/>
      <c r="VUO121" s="278"/>
      <c r="VUP121" s="278"/>
      <c r="VUQ121" s="278"/>
      <c r="VUR121" s="278"/>
      <c r="VUS121" s="278"/>
      <c r="VUT121" s="278"/>
      <c r="VUU121" s="278"/>
      <c r="VUV121" s="278"/>
      <c r="VUW121" s="278"/>
      <c r="VUX121" s="278"/>
      <c r="VUY121" s="278"/>
      <c r="VUZ121" s="278"/>
      <c r="VVA121" s="278"/>
      <c r="VVB121" s="278"/>
      <c r="VVC121" s="278"/>
      <c r="VVD121" s="278"/>
      <c r="VVE121" s="278"/>
      <c r="VVF121" s="278"/>
      <c r="VVG121" s="278"/>
      <c r="VVH121" s="278"/>
      <c r="VVI121" s="278"/>
      <c r="VVJ121" s="278"/>
      <c r="VVK121" s="278"/>
      <c r="VVL121" s="278"/>
      <c r="VVM121" s="278"/>
      <c r="VVN121" s="278"/>
      <c r="VVO121" s="278"/>
      <c r="VVP121" s="278"/>
      <c r="VVQ121" s="278"/>
      <c r="VVR121" s="278"/>
      <c r="VVS121" s="278"/>
      <c r="VVT121" s="278"/>
      <c r="VVU121" s="278"/>
      <c r="VVV121" s="278"/>
      <c r="VVW121" s="278"/>
      <c r="VVX121" s="278"/>
      <c r="VVY121" s="278"/>
      <c r="VVZ121" s="278"/>
      <c r="VWA121" s="278"/>
      <c r="VWB121" s="278"/>
      <c r="VWC121" s="278"/>
      <c r="VWD121" s="278"/>
      <c r="VWE121" s="278"/>
      <c r="VWF121" s="278"/>
      <c r="VWG121" s="278"/>
      <c r="VWH121" s="278"/>
      <c r="VWI121" s="278"/>
      <c r="VWJ121" s="278"/>
      <c r="VWK121" s="278"/>
      <c r="VWL121" s="278"/>
      <c r="VWM121" s="278"/>
      <c r="VWN121" s="278"/>
      <c r="VWO121" s="278"/>
      <c r="VWP121" s="278"/>
      <c r="VWQ121" s="278"/>
      <c r="VWR121" s="278"/>
      <c r="VWS121" s="278"/>
      <c r="VWT121" s="278"/>
      <c r="VWU121" s="278"/>
      <c r="VWV121" s="278"/>
      <c r="VWW121" s="278"/>
      <c r="VWX121" s="278"/>
      <c r="VWY121" s="278"/>
      <c r="VWZ121" s="278"/>
      <c r="VXA121" s="278"/>
      <c r="VXB121" s="278"/>
      <c r="VXC121" s="278"/>
      <c r="VXD121" s="278"/>
      <c r="VXE121" s="278"/>
      <c r="VXF121" s="278"/>
      <c r="VXG121" s="278"/>
      <c r="VXH121" s="278"/>
      <c r="VXI121" s="278"/>
      <c r="VXJ121" s="278"/>
      <c r="VXK121" s="278"/>
      <c r="VXL121" s="278"/>
      <c r="VXM121" s="278"/>
      <c r="VXN121" s="278"/>
      <c r="VXO121" s="278"/>
      <c r="VXP121" s="278"/>
      <c r="VXQ121" s="278"/>
      <c r="VXR121" s="278"/>
      <c r="VXS121" s="278"/>
      <c r="VXT121" s="278"/>
      <c r="VXU121" s="278"/>
      <c r="VXV121" s="278"/>
      <c r="VXW121" s="278"/>
      <c r="VXX121" s="278"/>
      <c r="VXY121" s="278"/>
      <c r="VXZ121" s="278"/>
      <c r="VYA121" s="278"/>
      <c r="VYB121" s="278"/>
      <c r="VYC121" s="278"/>
      <c r="VYD121" s="278"/>
      <c r="VYE121" s="278"/>
      <c r="VYF121" s="278"/>
      <c r="VYG121" s="278"/>
      <c r="VYH121" s="278"/>
      <c r="VYI121" s="278"/>
      <c r="VYJ121" s="278"/>
      <c r="VYK121" s="278"/>
      <c r="VYL121" s="278"/>
      <c r="VYM121" s="278"/>
      <c r="VYN121" s="278"/>
      <c r="VYO121" s="278"/>
      <c r="VYP121" s="278"/>
      <c r="VYQ121" s="278"/>
      <c r="VYR121" s="278"/>
      <c r="VYS121" s="278"/>
      <c r="VYT121" s="278"/>
      <c r="VYU121" s="278"/>
      <c r="VYV121" s="278"/>
      <c r="VYW121" s="278"/>
      <c r="VYX121" s="278"/>
      <c r="VYY121" s="278"/>
      <c r="VYZ121" s="278"/>
      <c r="VZA121" s="278"/>
      <c r="VZB121" s="278"/>
      <c r="VZC121" s="278"/>
      <c r="VZD121" s="278"/>
      <c r="VZE121" s="278"/>
      <c r="VZF121" s="278"/>
      <c r="VZG121" s="278"/>
      <c r="VZH121" s="278"/>
      <c r="VZI121" s="278"/>
      <c r="VZJ121" s="278"/>
      <c r="VZK121" s="278"/>
      <c r="VZL121" s="278"/>
      <c r="VZM121" s="278"/>
      <c r="VZN121" s="278"/>
      <c r="VZO121" s="278"/>
      <c r="VZP121" s="278"/>
      <c r="VZQ121" s="278"/>
      <c r="VZR121" s="278"/>
      <c r="VZS121" s="278"/>
      <c r="VZT121" s="278"/>
      <c r="VZU121" s="278"/>
      <c r="VZV121" s="278"/>
      <c r="VZW121" s="278"/>
      <c r="VZX121" s="278"/>
      <c r="VZY121" s="278"/>
      <c r="VZZ121" s="278"/>
      <c r="WAA121" s="278"/>
      <c r="WAB121" s="278"/>
      <c r="WAC121" s="278"/>
      <c r="WAD121" s="278"/>
      <c r="WAE121" s="278"/>
      <c r="WAF121" s="278"/>
      <c r="WAG121" s="278"/>
      <c r="WAH121" s="278"/>
      <c r="WAI121" s="278"/>
      <c r="WAJ121" s="278"/>
      <c r="WAK121" s="278"/>
      <c r="WAL121" s="278"/>
      <c r="WAM121" s="278"/>
      <c r="WAN121" s="278"/>
      <c r="WAO121" s="278"/>
      <c r="WAP121" s="278"/>
      <c r="WAQ121" s="278"/>
      <c r="WAR121" s="278"/>
      <c r="WAS121" s="278"/>
      <c r="WAT121" s="278"/>
      <c r="WAU121" s="278"/>
      <c r="WAV121" s="278"/>
      <c r="WAW121" s="278"/>
      <c r="WAX121" s="278"/>
      <c r="WAY121" s="278"/>
      <c r="WAZ121" s="278"/>
      <c r="WBA121" s="278"/>
      <c r="WBB121" s="278"/>
      <c r="WBC121" s="278"/>
      <c r="WBD121" s="278"/>
      <c r="WBE121" s="278"/>
      <c r="WBF121" s="278"/>
      <c r="WBG121" s="278"/>
      <c r="WBH121" s="278"/>
      <c r="WBI121" s="278"/>
      <c r="WBJ121" s="278"/>
      <c r="WBK121" s="278"/>
      <c r="WBL121" s="278"/>
      <c r="WBM121" s="278"/>
      <c r="WBN121" s="278"/>
      <c r="WBO121" s="278"/>
      <c r="WBP121" s="278"/>
      <c r="WBQ121" s="278"/>
      <c r="WBR121" s="278"/>
      <c r="WBS121" s="278"/>
      <c r="WBT121" s="278"/>
      <c r="WBU121" s="278"/>
      <c r="WBV121" s="278"/>
      <c r="WBW121" s="278"/>
      <c r="WBX121" s="278"/>
      <c r="WBY121" s="278"/>
      <c r="WBZ121" s="278"/>
      <c r="WCA121" s="278"/>
      <c r="WCB121" s="278"/>
      <c r="WCC121" s="278"/>
      <c r="WCD121" s="278"/>
      <c r="WCE121" s="278"/>
      <c r="WCF121" s="278"/>
      <c r="WCG121" s="278"/>
      <c r="WCH121" s="278"/>
      <c r="WCI121" s="278"/>
      <c r="WCJ121" s="278"/>
      <c r="WCK121" s="278"/>
      <c r="WCL121" s="278"/>
      <c r="WCM121" s="278"/>
      <c r="WCN121" s="278"/>
      <c r="WCO121" s="278"/>
      <c r="WCP121" s="278"/>
      <c r="WCQ121" s="278"/>
      <c r="WCR121" s="278"/>
      <c r="WCS121" s="278"/>
      <c r="WCT121" s="278"/>
      <c r="WCU121" s="278"/>
      <c r="WCV121" s="278"/>
      <c r="WCW121" s="278"/>
      <c r="WCX121" s="278"/>
      <c r="WCY121" s="278"/>
      <c r="WCZ121" s="278"/>
      <c r="WDA121" s="278"/>
      <c r="WDB121" s="278"/>
      <c r="WDC121" s="278"/>
      <c r="WDD121" s="278"/>
      <c r="WDE121" s="278"/>
      <c r="WDF121" s="278"/>
      <c r="WDG121" s="278"/>
      <c r="WDH121" s="278"/>
      <c r="WDI121" s="278"/>
      <c r="WDJ121" s="278"/>
      <c r="WDK121" s="278"/>
      <c r="WDL121" s="278"/>
      <c r="WDM121" s="278"/>
      <c r="WDN121" s="278"/>
      <c r="WDO121" s="278"/>
      <c r="WDP121" s="278"/>
      <c r="WDQ121" s="278"/>
      <c r="WDR121" s="278"/>
      <c r="WDS121" s="278"/>
      <c r="WDT121" s="278"/>
      <c r="WDU121" s="278"/>
      <c r="WDV121" s="278"/>
      <c r="WDW121" s="278"/>
      <c r="WDX121" s="278"/>
      <c r="WDY121" s="278"/>
      <c r="WDZ121" s="278"/>
      <c r="WEA121" s="278"/>
      <c r="WEB121" s="278"/>
      <c r="WEC121" s="278"/>
      <c r="WED121" s="278"/>
      <c r="WEE121" s="278"/>
      <c r="WEF121" s="278"/>
      <c r="WEG121" s="278"/>
      <c r="WEH121" s="278"/>
      <c r="WEI121" s="278"/>
      <c r="WEJ121" s="278"/>
      <c r="WEK121" s="278"/>
      <c r="WEL121" s="278"/>
      <c r="WEM121" s="278"/>
      <c r="WEN121" s="278"/>
      <c r="WEO121" s="278"/>
      <c r="WEP121" s="278"/>
      <c r="WEQ121" s="278"/>
      <c r="WER121" s="278"/>
      <c r="WES121" s="278"/>
      <c r="WET121" s="278"/>
      <c r="WEU121" s="278"/>
      <c r="WEV121" s="278"/>
      <c r="WEW121" s="278"/>
      <c r="WEX121" s="278"/>
      <c r="WEY121" s="278"/>
      <c r="WEZ121" s="278"/>
      <c r="WFA121" s="278"/>
      <c r="WFB121" s="278"/>
      <c r="WFC121" s="278"/>
      <c r="WFD121" s="278"/>
      <c r="WFE121" s="278"/>
      <c r="WFF121" s="278"/>
      <c r="WFG121" s="278"/>
      <c r="WFH121" s="278"/>
      <c r="WFI121" s="278"/>
      <c r="WFJ121" s="278"/>
      <c r="WFK121" s="278"/>
      <c r="WFL121" s="278"/>
      <c r="WFM121" s="278"/>
      <c r="WFN121" s="278"/>
      <c r="WFO121" s="278"/>
      <c r="WFP121" s="278"/>
      <c r="WFQ121" s="278"/>
      <c r="WFR121" s="278"/>
      <c r="WFS121" s="278"/>
      <c r="WFT121" s="278"/>
      <c r="WFU121" s="278"/>
      <c r="WFV121" s="278"/>
      <c r="WFW121" s="278"/>
      <c r="WFX121" s="278"/>
      <c r="WFY121" s="278"/>
      <c r="WFZ121" s="278"/>
      <c r="WGA121" s="278"/>
      <c r="WGB121" s="278"/>
      <c r="WGC121" s="278"/>
      <c r="WGD121" s="278"/>
      <c r="WGE121" s="278"/>
      <c r="WGF121" s="278"/>
      <c r="WGG121" s="278"/>
      <c r="WGH121" s="278"/>
      <c r="WGI121" s="278"/>
      <c r="WGJ121" s="278"/>
      <c r="WGK121" s="278"/>
      <c r="WGL121" s="278"/>
      <c r="WGM121" s="278"/>
      <c r="WGN121" s="278"/>
      <c r="WGO121" s="278"/>
      <c r="WGP121" s="278"/>
      <c r="WGQ121" s="278"/>
      <c r="WGR121" s="278"/>
      <c r="WGS121" s="278"/>
      <c r="WGT121" s="278"/>
      <c r="WGU121" s="278"/>
      <c r="WGV121" s="278"/>
      <c r="WGW121" s="278"/>
      <c r="WGX121" s="278"/>
      <c r="WGY121" s="278"/>
      <c r="WGZ121" s="278"/>
      <c r="WHA121" s="278"/>
      <c r="WHB121" s="278"/>
      <c r="WHC121" s="278"/>
      <c r="WHD121" s="278"/>
      <c r="WHE121" s="278"/>
      <c r="WHF121" s="278"/>
      <c r="WHG121" s="278"/>
      <c r="WHH121" s="278"/>
      <c r="WHI121" s="278"/>
      <c r="WHJ121" s="278"/>
      <c r="WHK121" s="278"/>
      <c r="WHL121" s="278"/>
      <c r="WHM121" s="278"/>
      <c r="WHN121" s="278"/>
      <c r="WHO121" s="278"/>
      <c r="WHP121" s="278"/>
      <c r="WHQ121" s="278"/>
      <c r="WHR121" s="278"/>
      <c r="WHS121" s="278"/>
      <c r="WHT121" s="278"/>
      <c r="WHU121" s="278"/>
      <c r="WHV121" s="278"/>
      <c r="WHW121" s="278"/>
      <c r="WHX121" s="278"/>
      <c r="WHY121" s="278"/>
      <c r="WHZ121" s="278"/>
      <c r="WIA121" s="278"/>
      <c r="WIB121" s="278"/>
      <c r="WIC121" s="278"/>
      <c r="WID121" s="278"/>
      <c r="WIE121" s="278"/>
      <c r="WIF121" s="278"/>
      <c r="WIG121" s="278"/>
      <c r="WIH121" s="278"/>
      <c r="WII121" s="278"/>
      <c r="WIJ121" s="278"/>
      <c r="WIK121" s="278"/>
      <c r="WIL121" s="278"/>
      <c r="WIM121" s="278"/>
      <c r="WIN121" s="278"/>
      <c r="WIO121" s="278"/>
      <c r="WIP121" s="278"/>
      <c r="WIQ121" s="278"/>
      <c r="WIR121" s="278"/>
      <c r="WIS121" s="278"/>
      <c r="WIT121" s="278"/>
      <c r="WIU121" s="278"/>
      <c r="WIV121" s="278"/>
      <c r="WIW121" s="278"/>
      <c r="WIX121" s="278"/>
      <c r="WIY121" s="278"/>
      <c r="WIZ121" s="278"/>
      <c r="WJA121" s="278"/>
      <c r="WJB121" s="278"/>
      <c r="WJC121" s="278"/>
      <c r="WJD121" s="278"/>
      <c r="WJE121" s="278"/>
      <c r="WJF121" s="278"/>
      <c r="WJG121" s="278"/>
      <c r="WJH121" s="278"/>
      <c r="WJI121" s="278"/>
      <c r="WJJ121" s="278"/>
      <c r="WJK121" s="278"/>
      <c r="WJL121" s="278"/>
      <c r="WJM121" s="278"/>
      <c r="WJN121" s="278"/>
      <c r="WJO121" s="278"/>
      <c r="WJP121" s="278"/>
      <c r="WJQ121" s="278"/>
      <c r="WJR121" s="278"/>
      <c r="WJS121" s="278"/>
      <c r="WJT121" s="278"/>
      <c r="WJU121" s="278"/>
      <c r="WJV121" s="278"/>
      <c r="WJW121" s="278"/>
      <c r="WJX121" s="278"/>
      <c r="WJY121" s="278"/>
      <c r="WJZ121" s="278"/>
      <c r="WKA121" s="278"/>
      <c r="WKB121" s="278"/>
      <c r="WKC121" s="278"/>
      <c r="WKD121" s="278"/>
      <c r="WKE121" s="278"/>
      <c r="WKF121" s="278"/>
      <c r="WKG121" s="278"/>
      <c r="WKH121" s="278"/>
      <c r="WKI121" s="278"/>
      <c r="WKJ121" s="278"/>
      <c r="WKK121" s="278"/>
      <c r="WKL121" s="278"/>
      <c r="WKM121" s="278"/>
      <c r="WKN121" s="278"/>
      <c r="WKO121" s="278"/>
      <c r="WKP121" s="278"/>
      <c r="WKQ121" s="278"/>
      <c r="WKR121" s="278"/>
      <c r="WKS121" s="278"/>
      <c r="WKT121" s="278"/>
      <c r="WKU121" s="278"/>
      <c r="WKV121" s="278"/>
      <c r="WKW121" s="278"/>
      <c r="WKX121" s="278"/>
      <c r="WKY121" s="278"/>
      <c r="WKZ121" s="278"/>
      <c r="WLA121" s="278"/>
      <c r="WLB121" s="278"/>
      <c r="WLC121" s="278"/>
      <c r="WLD121" s="278"/>
      <c r="WLE121" s="278"/>
      <c r="WLF121" s="278"/>
      <c r="WLG121" s="278"/>
      <c r="WLH121" s="278"/>
      <c r="WLI121" s="278"/>
      <c r="WLJ121" s="278"/>
      <c r="WLK121" s="278"/>
      <c r="WLL121" s="278"/>
      <c r="WLM121" s="278"/>
      <c r="WLN121" s="278"/>
      <c r="WLO121" s="278"/>
      <c r="WLP121" s="278"/>
      <c r="WLQ121" s="278"/>
      <c r="WLR121" s="278"/>
      <c r="WLS121" s="278"/>
      <c r="WLT121" s="278"/>
      <c r="WLU121" s="278"/>
      <c r="WLV121" s="278"/>
      <c r="WLW121" s="278"/>
      <c r="WLX121" s="278"/>
      <c r="WLY121" s="278"/>
      <c r="WLZ121" s="278"/>
      <c r="WMA121" s="278"/>
      <c r="WMB121" s="278"/>
      <c r="WMC121" s="278"/>
      <c r="WMD121" s="278"/>
      <c r="WME121" s="278"/>
      <c r="WMF121" s="278"/>
      <c r="WMG121" s="278"/>
      <c r="WMH121" s="278"/>
      <c r="WMI121" s="278"/>
      <c r="WMJ121" s="278"/>
      <c r="WMK121" s="278"/>
      <c r="WML121" s="278"/>
      <c r="WMM121" s="278"/>
      <c r="WMN121" s="278"/>
      <c r="WMO121" s="278"/>
      <c r="WMP121" s="278"/>
      <c r="WMQ121" s="278"/>
      <c r="WMR121" s="278"/>
      <c r="WMS121" s="278"/>
      <c r="WMT121" s="278"/>
      <c r="WMU121" s="278"/>
      <c r="WMV121" s="278"/>
      <c r="WMW121" s="278"/>
      <c r="WMX121" s="278"/>
      <c r="WMY121" s="278"/>
      <c r="WMZ121" s="278"/>
      <c r="WNA121" s="278"/>
      <c r="WNB121" s="278"/>
      <c r="WNC121" s="278"/>
      <c r="WND121" s="278"/>
      <c r="WNE121" s="278"/>
      <c r="WNF121" s="278"/>
      <c r="WNG121" s="278"/>
      <c r="WNH121" s="278"/>
      <c r="WNI121" s="278"/>
      <c r="WNJ121" s="278"/>
      <c r="WNK121" s="278"/>
      <c r="WNL121" s="278"/>
      <c r="WNM121" s="278"/>
      <c r="WNN121" s="278"/>
      <c r="WNO121" s="278"/>
      <c r="WNP121" s="278"/>
      <c r="WNQ121" s="278"/>
      <c r="WNR121" s="278"/>
      <c r="WNS121" s="278"/>
      <c r="WNT121" s="278"/>
      <c r="WNU121" s="278"/>
      <c r="WNV121" s="278"/>
      <c r="WNW121" s="278"/>
      <c r="WNX121" s="278"/>
      <c r="WNY121" s="278"/>
      <c r="WNZ121" s="278"/>
      <c r="WOA121" s="278"/>
      <c r="WOB121" s="278"/>
      <c r="WOC121" s="278"/>
      <c r="WOD121" s="278"/>
      <c r="WOE121" s="278"/>
      <c r="WOF121" s="278"/>
      <c r="WOG121" s="278"/>
      <c r="WOH121" s="278"/>
      <c r="WOI121" s="278"/>
      <c r="WOJ121" s="278"/>
      <c r="WOK121" s="278"/>
      <c r="WOL121" s="278"/>
      <c r="WOM121" s="278"/>
      <c r="WON121" s="278"/>
      <c r="WOO121" s="278"/>
      <c r="WOP121" s="278"/>
      <c r="WOQ121" s="278"/>
      <c r="WOR121" s="278"/>
      <c r="WOS121" s="278"/>
      <c r="WOT121" s="278"/>
      <c r="WOU121" s="278"/>
      <c r="WOV121" s="278"/>
      <c r="WOW121" s="278"/>
      <c r="WOX121" s="278"/>
      <c r="WOY121" s="278"/>
      <c r="WOZ121" s="278"/>
      <c r="WPA121" s="278"/>
      <c r="WPB121" s="278"/>
      <c r="WPC121" s="278"/>
      <c r="WPD121" s="278"/>
      <c r="WPE121" s="278"/>
      <c r="WPF121" s="278"/>
      <c r="WPG121" s="278"/>
      <c r="WPH121" s="278"/>
      <c r="WPI121" s="278"/>
      <c r="WPJ121" s="278"/>
      <c r="WPK121" s="278"/>
      <c r="WPL121" s="278"/>
      <c r="WPM121" s="278"/>
      <c r="WPN121" s="278"/>
      <c r="WPO121" s="278"/>
      <c r="WPP121" s="278"/>
      <c r="WPQ121" s="278"/>
      <c r="WPR121" s="278"/>
      <c r="WPS121" s="278"/>
      <c r="WPT121" s="278"/>
      <c r="WPU121" s="278"/>
      <c r="WPV121" s="278"/>
      <c r="WPW121" s="278"/>
      <c r="WPX121" s="278"/>
      <c r="WPY121" s="278"/>
      <c r="WPZ121" s="278"/>
      <c r="WQA121" s="278"/>
      <c r="WQB121" s="278"/>
      <c r="WQC121" s="278"/>
      <c r="WQD121" s="278"/>
      <c r="WQE121" s="278"/>
      <c r="WQF121" s="278"/>
      <c r="WQG121" s="278"/>
      <c r="WQH121" s="278"/>
      <c r="WQI121" s="278"/>
      <c r="WQJ121" s="278"/>
      <c r="WQK121" s="278"/>
      <c r="WQL121" s="278"/>
      <c r="WQM121" s="278"/>
      <c r="WQN121" s="278"/>
      <c r="WQO121" s="278"/>
      <c r="WQP121" s="278"/>
      <c r="WQQ121" s="278"/>
      <c r="WQR121" s="278"/>
      <c r="WQS121" s="278"/>
      <c r="WQT121" s="278"/>
      <c r="WQU121" s="278"/>
      <c r="WQV121" s="278"/>
      <c r="WQW121" s="278"/>
      <c r="WQX121" s="278"/>
      <c r="WQY121" s="278"/>
      <c r="WQZ121" s="278"/>
      <c r="WRA121" s="278"/>
      <c r="WRB121" s="278"/>
      <c r="WRC121" s="278"/>
      <c r="WRD121" s="278"/>
      <c r="WRE121" s="278"/>
      <c r="WRF121" s="278"/>
      <c r="WRG121" s="278"/>
      <c r="WRH121" s="278"/>
      <c r="WRI121" s="278"/>
      <c r="WRJ121" s="278"/>
      <c r="WRK121" s="278"/>
      <c r="WRL121" s="278"/>
      <c r="WRM121" s="278"/>
      <c r="WRN121" s="278"/>
      <c r="WRO121" s="278"/>
      <c r="WRP121" s="278"/>
      <c r="WRQ121" s="278"/>
      <c r="WRR121" s="278"/>
      <c r="WRS121" s="278"/>
      <c r="WRT121" s="278"/>
      <c r="WRU121" s="278"/>
      <c r="WRV121" s="278"/>
      <c r="WRW121" s="278"/>
      <c r="WRX121" s="278"/>
      <c r="WRY121" s="278"/>
      <c r="WRZ121" s="278"/>
      <c r="WSA121" s="278"/>
      <c r="WSB121" s="278"/>
      <c r="WSC121" s="278"/>
      <c r="WSD121" s="278"/>
      <c r="WSE121" s="278"/>
      <c r="WSF121" s="278"/>
      <c r="WSG121" s="278"/>
      <c r="WSH121" s="278"/>
      <c r="WSI121" s="278"/>
      <c r="WSJ121" s="278"/>
      <c r="WSK121" s="278"/>
      <c r="WSL121" s="278"/>
      <c r="WSM121" s="278"/>
      <c r="WSN121" s="278"/>
      <c r="WSO121" s="278"/>
      <c r="WSP121" s="278"/>
      <c r="WSQ121" s="278"/>
      <c r="WSR121" s="278"/>
      <c r="WSS121" s="278"/>
      <c r="WST121" s="278"/>
      <c r="WSU121" s="278"/>
      <c r="WSV121" s="278"/>
      <c r="WSW121" s="278"/>
      <c r="WSX121" s="278"/>
      <c r="WSY121" s="278"/>
      <c r="WSZ121" s="278"/>
      <c r="WTA121" s="278"/>
      <c r="WTB121" s="278"/>
      <c r="WTC121" s="278"/>
      <c r="WTD121" s="278"/>
      <c r="WTE121" s="278"/>
      <c r="WTF121" s="278"/>
      <c r="WTG121" s="278"/>
      <c r="WTH121" s="278"/>
      <c r="WTI121" s="278"/>
      <c r="WTJ121" s="278"/>
      <c r="WTK121" s="278"/>
      <c r="WTL121" s="278"/>
      <c r="WTM121" s="278"/>
      <c r="WTN121" s="278"/>
      <c r="WTO121" s="278"/>
      <c r="WTP121" s="278"/>
      <c r="WTQ121" s="278"/>
      <c r="WTR121" s="278"/>
      <c r="WTS121" s="278"/>
      <c r="WTT121" s="278"/>
      <c r="WTU121" s="278"/>
      <c r="WTV121" s="278"/>
      <c r="WTW121" s="278"/>
      <c r="WTX121" s="278"/>
      <c r="WTY121" s="278"/>
      <c r="WTZ121" s="278"/>
      <c r="WUA121" s="278"/>
      <c r="WUB121" s="278"/>
      <c r="WUC121" s="278"/>
      <c r="WUD121" s="278"/>
      <c r="WUE121" s="278"/>
      <c r="WUF121" s="278"/>
      <c r="WUG121" s="278"/>
      <c r="WUH121" s="278"/>
      <c r="WUI121" s="278"/>
      <c r="WUJ121" s="278"/>
      <c r="WUK121" s="278"/>
      <c r="WUL121" s="278"/>
      <c r="WUM121" s="278"/>
      <c r="WUN121" s="278"/>
      <c r="WUO121" s="278"/>
      <c r="WUP121" s="278"/>
      <c r="WUQ121" s="278"/>
      <c r="WUR121" s="278"/>
      <c r="WUS121" s="278"/>
      <c r="WUT121" s="278"/>
      <c r="WUU121" s="278"/>
      <c r="WUV121" s="278"/>
      <c r="WUW121" s="278"/>
      <c r="WUX121" s="278"/>
      <c r="WUY121" s="278"/>
      <c r="WUZ121" s="278"/>
      <c r="WVA121" s="278"/>
      <c r="WVB121" s="278"/>
      <c r="WVC121" s="278"/>
      <c r="WVD121" s="278"/>
      <c r="WVE121" s="278"/>
      <c r="WVF121" s="278"/>
      <c r="WVG121" s="278"/>
      <c r="WVH121" s="278"/>
      <c r="WVI121" s="278"/>
      <c r="WVJ121" s="278"/>
      <c r="WVK121" s="278"/>
      <c r="WVL121" s="278"/>
      <c r="WVM121" s="278"/>
      <c r="WVN121" s="278"/>
      <c r="WVO121" s="278"/>
      <c r="WVP121" s="278"/>
      <c r="WVQ121" s="278"/>
      <c r="WVR121" s="278"/>
      <c r="WVS121" s="278"/>
      <c r="WVT121" s="278"/>
      <c r="WVU121" s="278"/>
      <c r="WVV121" s="278"/>
      <c r="WVW121" s="278"/>
      <c r="WVX121" s="278"/>
      <c r="WVY121" s="278"/>
      <c r="WVZ121" s="278"/>
      <c r="WWA121" s="278"/>
      <c r="WWB121" s="278"/>
      <c r="WWC121" s="278"/>
      <c r="WWD121" s="278"/>
      <c r="WWE121" s="278"/>
      <c r="WWF121" s="278"/>
      <c r="WWG121" s="278"/>
      <c r="WWH121" s="278"/>
      <c r="WWI121" s="278"/>
      <c r="WWJ121" s="278"/>
      <c r="WWK121" s="278"/>
      <c r="WWL121" s="278"/>
      <c r="WWM121" s="278"/>
      <c r="WWN121" s="278"/>
      <c r="WWO121" s="278"/>
      <c r="WWP121" s="278"/>
      <c r="WWQ121" s="278"/>
      <c r="WWR121" s="278"/>
      <c r="WWS121" s="278"/>
      <c r="WWT121" s="278"/>
      <c r="WWU121" s="278"/>
      <c r="WWV121" s="278"/>
      <c r="WWW121" s="278"/>
      <c r="WWX121" s="278"/>
      <c r="WWY121" s="278"/>
      <c r="WWZ121" s="278"/>
      <c r="WXA121" s="278"/>
      <c r="WXB121" s="278"/>
      <c r="WXC121" s="278"/>
      <c r="WXD121" s="278"/>
      <c r="WXE121" s="278"/>
      <c r="WXF121" s="278"/>
      <c r="WXG121" s="278"/>
      <c r="WXH121" s="278"/>
      <c r="WXI121" s="278"/>
      <c r="WXJ121" s="278"/>
      <c r="WXK121" s="278"/>
      <c r="WXL121" s="278"/>
      <c r="WXM121" s="278"/>
      <c r="WXN121" s="278"/>
      <c r="WXO121" s="278"/>
      <c r="WXP121" s="278"/>
      <c r="WXQ121" s="278"/>
      <c r="WXR121" s="278"/>
      <c r="WXS121" s="278"/>
      <c r="WXT121" s="278"/>
      <c r="WXU121" s="278"/>
      <c r="WXV121" s="278"/>
      <c r="WXW121" s="278"/>
      <c r="WXX121" s="278"/>
      <c r="WXY121" s="278"/>
      <c r="WXZ121" s="278"/>
      <c r="WYA121" s="278"/>
      <c r="WYB121" s="278"/>
      <c r="WYC121" s="278"/>
      <c r="WYD121" s="278"/>
      <c r="WYE121" s="278"/>
      <c r="WYF121" s="278"/>
      <c r="WYG121" s="278"/>
      <c r="WYH121" s="278"/>
      <c r="WYI121" s="278"/>
      <c r="WYJ121" s="278"/>
      <c r="WYK121" s="278"/>
      <c r="WYL121" s="278"/>
      <c r="WYM121" s="278"/>
      <c r="WYN121" s="278"/>
      <c r="WYO121" s="278"/>
      <c r="WYP121" s="278"/>
      <c r="WYQ121" s="278"/>
      <c r="WYR121" s="278"/>
      <c r="WYS121" s="278"/>
      <c r="WYT121" s="278"/>
      <c r="WYU121" s="278"/>
      <c r="WYV121" s="278"/>
      <c r="WYW121" s="278"/>
      <c r="WYX121" s="278"/>
      <c r="WYY121" s="278"/>
      <c r="WYZ121" s="278"/>
      <c r="WZA121" s="278"/>
      <c r="WZB121" s="278"/>
      <c r="WZC121" s="278"/>
      <c r="WZD121" s="278"/>
      <c r="WZE121" s="278"/>
      <c r="WZF121" s="278"/>
      <c r="WZG121" s="278"/>
      <c r="WZH121" s="278"/>
      <c r="WZI121" s="278"/>
      <c r="WZJ121" s="278"/>
      <c r="WZK121" s="278"/>
      <c r="WZL121" s="278"/>
      <c r="WZM121" s="278"/>
      <c r="WZN121" s="278"/>
      <c r="WZO121" s="278"/>
      <c r="WZP121" s="278"/>
      <c r="WZQ121" s="278"/>
      <c r="WZR121" s="278"/>
      <c r="WZS121" s="278"/>
      <c r="WZT121" s="278"/>
      <c r="WZU121" s="278"/>
      <c r="WZV121" s="278"/>
      <c r="WZW121" s="278"/>
      <c r="WZX121" s="278"/>
      <c r="WZY121" s="278"/>
      <c r="WZZ121" s="278"/>
      <c r="XAA121" s="278"/>
      <c r="XAB121" s="278"/>
      <c r="XAC121" s="278"/>
      <c r="XAD121" s="278"/>
      <c r="XAE121" s="278"/>
      <c r="XAF121" s="278"/>
      <c r="XAG121" s="278"/>
      <c r="XAH121" s="278"/>
      <c r="XAI121" s="278"/>
      <c r="XAJ121" s="278"/>
      <c r="XAK121" s="278"/>
      <c r="XAL121" s="278"/>
      <c r="XAM121" s="278"/>
      <c r="XAN121" s="278"/>
      <c r="XAO121" s="278"/>
      <c r="XAP121" s="278"/>
      <c r="XAQ121" s="278"/>
      <c r="XAR121" s="278"/>
      <c r="XAS121" s="278"/>
      <c r="XAT121" s="278"/>
      <c r="XAU121" s="278"/>
      <c r="XAV121" s="278"/>
      <c r="XAW121" s="278"/>
      <c r="XAX121" s="278"/>
      <c r="XAY121" s="278"/>
      <c r="XAZ121" s="278"/>
      <c r="XBA121" s="278"/>
      <c r="XBB121" s="278"/>
      <c r="XBC121" s="278"/>
      <c r="XBD121" s="278"/>
      <c r="XBE121" s="278"/>
      <c r="XBF121" s="278"/>
      <c r="XBG121" s="278"/>
      <c r="XBH121" s="278"/>
      <c r="XBI121" s="278"/>
      <c r="XBJ121" s="278"/>
      <c r="XBK121" s="278"/>
      <c r="XBL121" s="278"/>
      <c r="XBM121" s="278"/>
      <c r="XBN121" s="278"/>
      <c r="XBO121" s="278"/>
      <c r="XBP121" s="278"/>
      <c r="XBQ121" s="278"/>
      <c r="XBR121" s="278"/>
      <c r="XBS121" s="278"/>
      <c r="XBT121" s="278"/>
      <c r="XBU121" s="278"/>
      <c r="XBV121" s="278"/>
      <c r="XBW121" s="278"/>
      <c r="XBX121" s="278"/>
      <c r="XBY121" s="278"/>
      <c r="XBZ121" s="278"/>
      <c r="XCA121" s="278"/>
      <c r="XCB121" s="278"/>
      <c r="XCC121" s="278"/>
      <c r="XCD121" s="278"/>
      <c r="XCE121" s="278"/>
      <c r="XCF121" s="278"/>
      <c r="XCG121" s="278"/>
      <c r="XCH121" s="278"/>
      <c r="XCI121" s="278"/>
      <c r="XCJ121" s="278"/>
      <c r="XCK121" s="278"/>
      <c r="XCL121" s="278"/>
      <c r="XCM121" s="278"/>
      <c r="XCN121" s="278"/>
      <c r="XCO121" s="278"/>
      <c r="XCP121" s="278"/>
      <c r="XCQ121" s="278"/>
      <c r="XCR121" s="278"/>
      <c r="XCS121" s="278"/>
      <c r="XCT121" s="278"/>
      <c r="XCU121" s="278"/>
      <c r="XCV121" s="278"/>
      <c r="XCW121" s="278"/>
      <c r="XCX121" s="278"/>
      <c r="XCY121" s="278"/>
      <c r="XCZ121" s="278"/>
      <c r="XDA121" s="278"/>
      <c r="XDB121" s="278"/>
      <c r="XDC121" s="278"/>
      <c r="XDD121" s="278"/>
      <c r="XDE121" s="278"/>
      <c r="XDF121" s="278"/>
      <c r="XDG121" s="278"/>
      <c r="XDH121" s="278"/>
      <c r="XDI121" s="278"/>
      <c r="XDJ121" s="278"/>
      <c r="XDK121" s="278"/>
      <c r="XDL121" s="278"/>
      <c r="XDM121" s="278"/>
      <c r="XDN121" s="278"/>
      <c r="XDO121" s="278"/>
      <c r="XDP121" s="278"/>
      <c r="XDQ121" s="278"/>
      <c r="XDR121" s="278"/>
      <c r="XDS121" s="278"/>
      <c r="XDT121" s="278"/>
      <c r="XDU121" s="278"/>
      <c r="XDV121" s="278"/>
      <c r="XDW121" s="278"/>
      <c r="XDX121" s="278"/>
      <c r="XDY121" s="278"/>
      <c r="XDZ121" s="278"/>
      <c r="XEA121" s="278"/>
      <c r="XEB121" s="278"/>
      <c r="XEC121" s="278"/>
      <c r="XED121" s="278"/>
      <c r="XEE121" s="278"/>
      <c r="XEF121" s="278"/>
      <c r="XEG121" s="278"/>
      <c r="XEH121" s="278"/>
      <c r="XEI121" s="278"/>
      <c r="XEJ121" s="278"/>
      <c r="XEK121" s="278"/>
      <c r="XEL121" s="278"/>
      <c r="XEM121" s="278"/>
      <c r="XEN121" s="278"/>
      <c r="XEO121" s="278"/>
      <c r="XEP121" s="278"/>
      <c r="XEQ121" s="278"/>
      <c r="XER121" s="278"/>
      <c r="XES121" s="278"/>
      <c r="XET121" s="278"/>
      <c r="XEU121" s="278"/>
      <c r="XEV121" s="278"/>
      <c r="XEW121" s="278"/>
      <c r="XEX121" s="278"/>
      <c r="XEY121" s="278"/>
      <c r="XEZ121" s="276"/>
      <c r="XFA121" s="276"/>
      <c r="XFB121" s="276"/>
      <c r="XFC121" s="276"/>
      <c r="XFD121" s="276"/>
    </row>
    <row r="122" spans="2:16384" s="311" customFormat="1" ht="12">
      <c r="C122" s="276"/>
      <c r="D122" s="276"/>
      <c r="E122" s="329"/>
      <c r="F122" s="329"/>
      <c r="G122" s="329"/>
      <c r="H122" s="329"/>
      <c r="I122" s="329"/>
      <c r="J122" s="329"/>
      <c r="K122" s="329"/>
      <c r="L122" s="329"/>
      <c r="M122" s="329"/>
      <c r="N122" s="329"/>
      <c r="O122" s="326"/>
      <c r="P122" s="349"/>
      <c r="Q122" s="329"/>
      <c r="R122" s="329"/>
      <c r="S122" s="329"/>
      <c r="T122" s="329"/>
      <c r="U122" s="329"/>
      <c r="V122" s="329"/>
      <c r="W122" s="329"/>
      <c r="X122" s="329"/>
      <c r="Y122" s="329"/>
      <c r="Z122" s="329"/>
      <c r="AA122" s="329"/>
      <c r="AB122" s="329"/>
      <c r="AC122" s="329"/>
      <c r="AD122" s="329"/>
      <c r="AE122" s="329"/>
      <c r="AF122" s="326"/>
      <c r="AG122" s="324"/>
      <c r="AH122" s="324"/>
      <c r="AI122" s="324"/>
      <c r="AJ122" s="324"/>
      <c r="AK122" s="324"/>
      <c r="AL122" s="324"/>
      <c r="AM122" s="324"/>
      <c r="AN122" s="324"/>
      <c r="AO122" s="324"/>
      <c r="AP122" s="324"/>
      <c r="AQ122" s="324"/>
      <c r="AR122" s="324"/>
      <c r="AS122" s="324"/>
      <c r="AT122" s="324"/>
      <c r="AU122" s="324"/>
      <c r="AV122" s="326"/>
      <c r="AW122" s="329"/>
      <c r="AX122" s="329"/>
      <c r="AY122" s="329"/>
      <c r="AZ122" s="329"/>
      <c r="BA122" s="329"/>
      <c r="BB122" s="329"/>
      <c r="BC122" s="329"/>
      <c r="BD122" s="329"/>
      <c r="BE122" s="329"/>
      <c r="BF122" s="329"/>
      <c r="BG122" s="329"/>
      <c r="BH122" s="329"/>
      <c r="BI122" s="329"/>
      <c r="BJ122" s="329"/>
      <c r="BK122" s="329"/>
      <c r="BL122" s="276"/>
      <c r="BM122" s="276"/>
      <c r="BN122" s="276"/>
      <c r="BO122" s="276"/>
      <c r="BP122" s="276"/>
      <c r="BQ122" s="276"/>
      <c r="BR122" s="276"/>
      <c r="BS122" s="276"/>
      <c r="BT122" s="276"/>
      <c r="BU122" s="276"/>
      <c r="BV122" s="276"/>
      <c r="BW122" s="276"/>
      <c r="BX122" s="276"/>
      <c r="BY122" s="276"/>
      <c r="BZ122" s="276"/>
      <c r="CA122" s="276"/>
      <c r="CB122" s="276"/>
      <c r="CC122" s="276"/>
      <c r="CD122" s="276"/>
      <c r="CE122" s="276"/>
      <c r="CF122" s="276"/>
      <c r="CG122" s="276"/>
      <c r="CH122" s="276"/>
      <c r="CI122" s="276"/>
      <c r="CJ122" s="276"/>
      <c r="CK122" s="276"/>
      <c r="CL122" s="276"/>
      <c r="CM122" s="276"/>
      <c r="CN122" s="276"/>
      <c r="CO122" s="276"/>
      <c r="CP122" s="276"/>
      <c r="CQ122" s="276"/>
      <c r="CR122" s="276"/>
      <c r="CS122" s="276"/>
      <c r="CT122" s="276"/>
      <c r="CU122" s="276"/>
      <c r="CV122" s="276"/>
      <c r="CW122" s="276"/>
      <c r="CX122" s="276"/>
      <c r="CY122" s="276"/>
      <c r="CZ122" s="276"/>
      <c r="DA122" s="276"/>
      <c r="DB122" s="276"/>
      <c r="DC122" s="276"/>
      <c r="DD122" s="276"/>
      <c r="DE122" s="276"/>
      <c r="DF122" s="276"/>
      <c r="DG122" s="276"/>
      <c r="DH122" s="276"/>
      <c r="DI122" s="276"/>
      <c r="DJ122" s="276"/>
      <c r="DK122" s="276"/>
      <c r="DL122" s="276"/>
      <c r="DM122" s="276"/>
      <c r="DN122" s="276"/>
      <c r="DO122" s="276"/>
      <c r="DP122" s="276"/>
      <c r="DQ122" s="276"/>
      <c r="DR122" s="276"/>
      <c r="DS122" s="276"/>
      <c r="DT122" s="276"/>
      <c r="DU122" s="276"/>
      <c r="DV122" s="276"/>
      <c r="DW122" s="276"/>
      <c r="DX122" s="276"/>
      <c r="DY122" s="276"/>
      <c r="DZ122" s="276"/>
      <c r="EA122" s="276"/>
      <c r="EB122" s="276"/>
      <c r="EC122" s="276"/>
      <c r="ED122" s="276"/>
      <c r="EE122" s="276"/>
      <c r="EF122" s="276"/>
      <c r="EG122" s="276"/>
      <c r="EH122" s="276"/>
      <c r="EI122" s="276"/>
      <c r="EJ122" s="276"/>
      <c r="EK122" s="276"/>
      <c r="EL122" s="276"/>
      <c r="EM122" s="276"/>
      <c r="EN122" s="276"/>
      <c r="EO122" s="276"/>
      <c r="EP122" s="276"/>
      <c r="EQ122" s="276"/>
      <c r="ER122" s="276"/>
      <c r="ES122" s="276"/>
      <c r="ET122" s="276"/>
      <c r="EU122" s="276"/>
      <c r="EV122" s="276"/>
      <c r="EW122" s="276"/>
      <c r="EX122" s="276"/>
      <c r="EY122" s="276"/>
      <c r="EZ122" s="276"/>
      <c r="FA122" s="276"/>
      <c r="FB122" s="276"/>
      <c r="FC122" s="276"/>
      <c r="FD122" s="276"/>
      <c r="FE122" s="276"/>
      <c r="FF122" s="276"/>
      <c r="FG122" s="276"/>
      <c r="FH122" s="276"/>
      <c r="FI122" s="276"/>
      <c r="FJ122" s="276"/>
      <c r="FK122" s="276"/>
      <c r="FL122" s="276"/>
      <c r="FM122" s="276"/>
      <c r="FN122" s="276"/>
      <c r="FO122" s="276"/>
      <c r="FP122" s="276"/>
      <c r="FQ122" s="276"/>
      <c r="FR122" s="276"/>
      <c r="FS122" s="276"/>
      <c r="FT122" s="276"/>
      <c r="FU122" s="276"/>
      <c r="FV122" s="276"/>
      <c r="FW122" s="276"/>
      <c r="FX122" s="276"/>
      <c r="FY122" s="276"/>
      <c r="FZ122" s="276"/>
      <c r="GA122" s="276"/>
      <c r="GB122" s="276"/>
      <c r="GC122" s="276"/>
      <c r="GD122" s="276"/>
      <c r="GE122" s="276"/>
      <c r="GF122" s="276"/>
      <c r="GG122" s="276"/>
      <c r="GH122" s="276"/>
      <c r="GI122" s="276"/>
      <c r="GJ122" s="276"/>
      <c r="GK122" s="276"/>
      <c r="GL122" s="276"/>
      <c r="GM122" s="276"/>
      <c r="GN122" s="276"/>
      <c r="GO122" s="276"/>
      <c r="GP122" s="276"/>
      <c r="GQ122" s="276"/>
      <c r="GR122" s="276"/>
      <c r="GS122" s="276"/>
      <c r="GT122" s="276"/>
      <c r="GU122" s="276"/>
      <c r="GV122" s="276"/>
      <c r="GW122" s="276"/>
      <c r="GX122" s="276"/>
      <c r="GY122" s="276"/>
      <c r="GZ122" s="276"/>
      <c r="HA122" s="276"/>
      <c r="HB122" s="276"/>
      <c r="HC122" s="276"/>
      <c r="HD122" s="276"/>
      <c r="HE122" s="276"/>
      <c r="HF122" s="276"/>
      <c r="HG122" s="276"/>
      <c r="HH122" s="276"/>
      <c r="HI122" s="276"/>
      <c r="HJ122" s="276"/>
      <c r="HK122" s="276"/>
      <c r="HL122" s="276"/>
      <c r="HM122" s="276"/>
      <c r="HN122" s="276"/>
      <c r="HO122" s="276"/>
      <c r="HP122" s="276"/>
      <c r="HQ122" s="276"/>
      <c r="HR122" s="276"/>
      <c r="HS122" s="276"/>
      <c r="HT122" s="276"/>
      <c r="HU122" s="276"/>
      <c r="HV122" s="276"/>
      <c r="HW122" s="276"/>
      <c r="HX122" s="276"/>
      <c r="HY122" s="276"/>
      <c r="HZ122" s="276"/>
      <c r="IA122" s="276"/>
      <c r="IB122" s="276"/>
      <c r="IC122" s="276"/>
      <c r="ID122" s="276"/>
      <c r="IE122" s="276"/>
      <c r="IF122" s="276"/>
      <c r="IG122" s="276"/>
      <c r="IH122" s="276"/>
      <c r="II122" s="276"/>
      <c r="IJ122" s="276"/>
      <c r="IK122" s="276"/>
      <c r="IL122" s="276"/>
      <c r="IM122" s="276"/>
      <c r="IN122" s="276"/>
      <c r="IO122" s="276"/>
      <c r="IP122" s="276"/>
      <c r="IQ122" s="276"/>
      <c r="IR122" s="276"/>
      <c r="IS122" s="276"/>
      <c r="IT122" s="276"/>
      <c r="IU122" s="276"/>
      <c r="IV122" s="276"/>
      <c r="IW122" s="276"/>
      <c r="IX122" s="276"/>
      <c r="IY122" s="276"/>
      <c r="IZ122" s="276"/>
      <c r="JA122" s="276"/>
      <c r="JB122" s="276"/>
      <c r="JC122" s="276"/>
      <c r="JD122" s="276"/>
      <c r="JE122" s="276"/>
      <c r="JF122" s="276"/>
      <c r="JG122" s="276"/>
      <c r="JH122" s="276"/>
      <c r="JI122" s="276"/>
      <c r="JJ122" s="276"/>
      <c r="JK122" s="276"/>
      <c r="JL122" s="276"/>
      <c r="JM122" s="276"/>
      <c r="JN122" s="276"/>
      <c r="JO122" s="276"/>
      <c r="JP122" s="276"/>
      <c r="JQ122" s="276"/>
      <c r="JR122" s="276"/>
      <c r="JS122" s="276"/>
      <c r="JT122" s="276"/>
      <c r="JU122" s="276"/>
      <c r="JV122" s="276"/>
      <c r="JW122" s="276"/>
      <c r="JX122" s="276"/>
      <c r="JY122" s="276"/>
      <c r="JZ122" s="276"/>
      <c r="KA122" s="276"/>
      <c r="KB122" s="276"/>
      <c r="KC122" s="276"/>
      <c r="KD122" s="276"/>
      <c r="KE122" s="276"/>
      <c r="KF122" s="276"/>
      <c r="KG122" s="276"/>
      <c r="KH122" s="276"/>
      <c r="KI122" s="276"/>
      <c r="KJ122" s="276"/>
      <c r="KK122" s="276"/>
      <c r="KL122" s="276"/>
      <c r="KM122" s="276"/>
      <c r="KN122" s="276"/>
      <c r="KO122" s="276"/>
      <c r="KP122" s="276"/>
      <c r="KQ122" s="276"/>
      <c r="KR122" s="276"/>
      <c r="KS122" s="276"/>
      <c r="KT122" s="276"/>
      <c r="KU122" s="276"/>
      <c r="KV122" s="276"/>
      <c r="KW122" s="276"/>
      <c r="KX122" s="276"/>
      <c r="KY122" s="276"/>
      <c r="KZ122" s="276"/>
      <c r="LA122" s="276"/>
      <c r="LB122" s="276"/>
      <c r="LC122" s="276"/>
      <c r="LD122" s="276"/>
      <c r="LE122" s="276"/>
      <c r="LF122" s="276"/>
      <c r="LG122" s="276"/>
      <c r="LH122" s="276"/>
      <c r="LI122" s="276"/>
      <c r="LJ122" s="276"/>
      <c r="LK122" s="276"/>
      <c r="LL122" s="276"/>
      <c r="LM122" s="276"/>
      <c r="LN122" s="276"/>
      <c r="LO122" s="276"/>
      <c r="LP122" s="276"/>
      <c r="LQ122" s="276"/>
      <c r="LR122" s="276"/>
      <c r="LS122" s="276"/>
      <c r="LT122" s="276"/>
      <c r="LU122" s="276"/>
      <c r="LV122" s="276"/>
      <c r="LW122" s="276"/>
      <c r="LX122" s="276"/>
      <c r="LY122" s="276"/>
      <c r="LZ122" s="276"/>
      <c r="MA122" s="276"/>
      <c r="MB122" s="276"/>
      <c r="MC122" s="276"/>
      <c r="MD122" s="276"/>
      <c r="ME122" s="276"/>
      <c r="MF122" s="276"/>
      <c r="MG122" s="276"/>
      <c r="MH122" s="276"/>
      <c r="MI122" s="276"/>
      <c r="MJ122" s="276"/>
      <c r="MK122" s="276"/>
      <c r="ML122" s="276"/>
      <c r="MM122" s="276"/>
      <c r="MN122" s="276"/>
      <c r="MO122" s="276"/>
      <c r="MP122" s="276"/>
      <c r="MQ122" s="276"/>
      <c r="MR122" s="276"/>
      <c r="MS122" s="276"/>
      <c r="MT122" s="276"/>
      <c r="MU122" s="276"/>
      <c r="MV122" s="276"/>
      <c r="MW122" s="276"/>
      <c r="MX122" s="276"/>
      <c r="MY122" s="276"/>
      <c r="MZ122" s="276"/>
      <c r="NA122" s="276"/>
      <c r="NB122" s="276"/>
      <c r="NC122" s="276"/>
      <c r="ND122" s="276"/>
      <c r="NE122" s="276"/>
      <c r="NF122" s="276"/>
      <c r="NG122" s="276"/>
      <c r="NH122" s="276"/>
      <c r="NI122" s="276"/>
      <c r="NJ122" s="276"/>
      <c r="NK122" s="276"/>
      <c r="NL122" s="276"/>
      <c r="NM122" s="276"/>
      <c r="NN122" s="276"/>
      <c r="NO122" s="276"/>
      <c r="NP122" s="276"/>
      <c r="NQ122" s="276"/>
      <c r="NR122" s="276"/>
      <c r="NS122" s="276"/>
      <c r="NT122" s="276"/>
      <c r="NU122" s="276"/>
      <c r="NV122" s="276"/>
      <c r="NW122" s="276"/>
      <c r="NX122" s="276"/>
      <c r="NY122" s="276"/>
      <c r="NZ122" s="276"/>
      <c r="OA122" s="276"/>
      <c r="OB122" s="276"/>
      <c r="OC122" s="276"/>
      <c r="OD122" s="276"/>
      <c r="OE122" s="276"/>
      <c r="OF122" s="276"/>
      <c r="OG122" s="276"/>
      <c r="OH122" s="276"/>
      <c r="OI122" s="276"/>
      <c r="OJ122" s="276"/>
      <c r="OK122" s="276"/>
      <c r="OL122" s="276"/>
      <c r="OM122" s="276"/>
      <c r="ON122" s="276"/>
      <c r="OO122" s="276"/>
      <c r="OP122" s="276"/>
      <c r="OQ122" s="276"/>
      <c r="OR122" s="276"/>
      <c r="OS122" s="276"/>
      <c r="OT122" s="276"/>
      <c r="OU122" s="276"/>
      <c r="OV122" s="276"/>
      <c r="OW122" s="276"/>
      <c r="OX122" s="276"/>
      <c r="OY122" s="276"/>
      <c r="OZ122" s="276"/>
      <c r="PA122" s="276"/>
      <c r="PB122" s="276"/>
      <c r="PC122" s="276"/>
      <c r="PD122" s="276"/>
      <c r="PE122" s="276"/>
      <c r="PF122" s="276"/>
      <c r="PG122" s="276"/>
      <c r="PH122" s="276"/>
      <c r="PI122" s="276"/>
      <c r="PJ122" s="276"/>
      <c r="PK122" s="276"/>
      <c r="PL122" s="276"/>
      <c r="PM122" s="276"/>
      <c r="PN122" s="276"/>
      <c r="PO122" s="276"/>
      <c r="PP122" s="276"/>
      <c r="PQ122" s="276"/>
      <c r="PR122" s="276"/>
      <c r="PS122" s="276"/>
      <c r="PT122" s="276"/>
      <c r="PU122" s="276"/>
      <c r="PV122" s="276"/>
      <c r="PW122" s="276"/>
      <c r="PX122" s="276"/>
      <c r="PY122" s="276"/>
      <c r="PZ122" s="276"/>
      <c r="QA122" s="276"/>
      <c r="QB122" s="276"/>
      <c r="QC122" s="276"/>
      <c r="QD122" s="276"/>
      <c r="QE122" s="276"/>
      <c r="QF122" s="276"/>
      <c r="QG122" s="276"/>
      <c r="QH122" s="276"/>
      <c r="QI122" s="276"/>
      <c r="QJ122" s="276"/>
      <c r="QK122" s="276"/>
      <c r="QL122" s="276"/>
      <c r="QM122" s="276"/>
      <c r="QN122" s="276"/>
      <c r="QO122" s="276"/>
      <c r="QP122" s="276"/>
      <c r="QQ122" s="276"/>
      <c r="QR122" s="276"/>
      <c r="QS122" s="276"/>
      <c r="QT122" s="276"/>
      <c r="QU122" s="276"/>
      <c r="QV122" s="276"/>
      <c r="QW122" s="276"/>
      <c r="QX122" s="276"/>
      <c r="QY122" s="276"/>
      <c r="QZ122" s="276"/>
      <c r="RA122" s="276"/>
      <c r="RB122" s="276"/>
      <c r="RC122" s="276"/>
      <c r="RD122" s="276"/>
      <c r="RE122" s="276"/>
      <c r="RF122" s="276"/>
      <c r="RG122" s="276"/>
      <c r="RH122" s="276"/>
      <c r="RI122" s="276"/>
      <c r="RJ122" s="276"/>
      <c r="RK122" s="276"/>
      <c r="RL122" s="276"/>
      <c r="RM122" s="276"/>
      <c r="RN122" s="276"/>
      <c r="RO122" s="276"/>
      <c r="RP122" s="276"/>
      <c r="RQ122" s="276"/>
      <c r="RR122" s="276"/>
      <c r="RS122" s="276"/>
      <c r="RT122" s="276"/>
      <c r="RU122" s="276"/>
      <c r="RV122" s="276"/>
      <c r="RW122" s="276"/>
      <c r="RX122" s="276"/>
      <c r="RY122" s="276"/>
      <c r="RZ122" s="276"/>
      <c r="SA122" s="276"/>
      <c r="SB122" s="276"/>
      <c r="SC122" s="276"/>
      <c r="SD122" s="276"/>
      <c r="SE122" s="276"/>
      <c r="SF122" s="276"/>
      <c r="SG122" s="276"/>
      <c r="SH122" s="276"/>
      <c r="SI122" s="276"/>
      <c r="SJ122" s="276"/>
      <c r="SK122" s="276"/>
      <c r="SL122" s="276"/>
      <c r="SM122" s="276"/>
      <c r="SN122" s="276"/>
      <c r="SO122" s="276"/>
      <c r="SP122" s="276"/>
      <c r="SQ122" s="276"/>
      <c r="SR122" s="276"/>
      <c r="SS122" s="276"/>
      <c r="ST122" s="276"/>
      <c r="SU122" s="276"/>
      <c r="SV122" s="276"/>
      <c r="SW122" s="276"/>
      <c r="SX122" s="276"/>
      <c r="SY122" s="276"/>
      <c r="SZ122" s="276"/>
      <c r="TA122" s="276"/>
      <c r="TB122" s="276"/>
      <c r="TC122" s="276"/>
      <c r="TD122" s="276"/>
      <c r="TE122" s="276"/>
      <c r="TF122" s="276"/>
      <c r="TG122" s="276"/>
      <c r="TH122" s="276"/>
      <c r="TI122" s="276"/>
      <c r="TJ122" s="276"/>
      <c r="TK122" s="276"/>
      <c r="TL122" s="276"/>
      <c r="TM122" s="276"/>
      <c r="TN122" s="276"/>
      <c r="TO122" s="276"/>
      <c r="TP122" s="276"/>
      <c r="TQ122" s="276"/>
      <c r="TR122" s="276"/>
      <c r="TS122" s="276"/>
      <c r="TT122" s="276"/>
      <c r="TU122" s="276"/>
      <c r="TV122" s="276"/>
      <c r="TW122" s="276"/>
      <c r="TX122" s="276"/>
      <c r="TY122" s="276"/>
      <c r="TZ122" s="276"/>
      <c r="UA122" s="276"/>
      <c r="UB122" s="276"/>
      <c r="UC122" s="276"/>
      <c r="UD122" s="276"/>
      <c r="UE122" s="276"/>
      <c r="UF122" s="276"/>
      <c r="UG122" s="276"/>
      <c r="UH122" s="276"/>
      <c r="UI122" s="276"/>
      <c r="UJ122" s="276"/>
      <c r="UK122" s="276"/>
      <c r="UL122" s="276"/>
      <c r="UM122" s="276"/>
      <c r="UN122" s="276"/>
      <c r="UO122" s="276"/>
      <c r="UP122" s="276"/>
      <c r="UQ122" s="276"/>
      <c r="UR122" s="276"/>
      <c r="US122" s="276"/>
      <c r="UT122" s="276"/>
      <c r="UU122" s="276"/>
      <c r="UV122" s="276"/>
      <c r="UW122" s="276"/>
      <c r="UX122" s="276"/>
      <c r="UY122" s="276"/>
      <c r="UZ122" s="276"/>
      <c r="VA122" s="276"/>
      <c r="VB122" s="276"/>
      <c r="VC122" s="276"/>
      <c r="VD122" s="276"/>
      <c r="VE122" s="276"/>
      <c r="VF122" s="276"/>
      <c r="VG122" s="276"/>
      <c r="VH122" s="276"/>
      <c r="VI122" s="276"/>
      <c r="VJ122" s="276"/>
      <c r="VK122" s="276"/>
      <c r="VL122" s="276"/>
      <c r="VM122" s="276"/>
      <c r="VN122" s="276"/>
      <c r="VO122" s="276"/>
      <c r="VP122" s="276"/>
      <c r="VQ122" s="276"/>
      <c r="VR122" s="276"/>
      <c r="VS122" s="276"/>
      <c r="VT122" s="276"/>
      <c r="VU122" s="276"/>
      <c r="VV122" s="276"/>
      <c r="VW122" s="276"/>
      <c r="VX122" s="276"/>
      <c r="VY122" s="276"/>
      <c r="VZ122" s="276"/>
      <c r="WA122" s="276"/>
      <c r="WB122" s="276"/>
      <c r="WC122" s="276"/>
      <c r="WD122" s="276"/>
      <c r="WE122" s="276"/>
      <c r="WF122" s="276"/>
      <c r="WG122" s="276"/>
      <c r="WH122" s="276"/>
      <c r="WI122" s="276"/>
      <c r="WJ122" s="276"/>
      <c r="WK122" s="276"/>
      <c r="WL122" s="276"/>
      <c r="WM122" s="276"/>
      <c r="WN122" s="276"/>
      <c r="WO122" s="276"/>
      <c r="WP122" s="276"/>
      <c r="WQ122" s="276"/>
      <c r="WR122" s="276"/>
      <c r="WS122" s="276"/>
      <c r="WT122" s="276"/>
      <c r="WU122" s="276"/>
      <c r="WV122" s="276"/>
      <c r="WW122" s="276"/>
      <c r="WX122" s="276"/>
      <c r="WY122" s="276"/>
      <c r="WZ122" s="276"/>
      <c r="XA122" s="276"/>
      <c r="XB122" s="276"/>
      <c r="XC122" s="276"/>
      <c r="XD122" s="276"/>
      <c r="XE122" s="276"/>
      <c r="XF122" s="276"/>
      <c r="XG122" s="276"/>
      <c r="XH122" s="276"/>
      <c r="XI122" s="276"/>
      <c r="XJ122" s="276"/>
      <c r="XK122" s="276"/>
      <c r="XL122" s="276"/>
      <c r="XM122" s="276"/>
      <c r="XN122" s="276"/>
      <c r="XO122" s="276"/>
      <c r="XP122" s="276"/>
      <c r="XQ122" s="276"/>
      <c r="XR122" s="276"/>
      <c r="XS122" s="276"/>
      <c r="XT122" s="276"/>
      <c r="XU122" s="276"/>
      <c r="XV122" s="276"/>
      <c r="XW122" s="276"/>
      <c r="XX122" s="276"/>
      <c r="XY122" s="276"/>
      <c r="XZ122" s="276"/>
      <c r="YA122" s="276"/>
      <c r="YB122" s="276"/>
      <c r="YC122" s="276"/>
      <c r="YD122" s="276"/>
      <c r="YE122" s="276"/>
      <c r="YF122" s="276"/>
      <c r="YG122" s="276"/>
      <c r="YH122" s="276"/>
      <c r="YI122" s="276"/>
      <c r="YJ122" s="276"/>
      <c r="YK122" s="276"/>
      <c r="YL122" s="276"/>
      <c r="YM122" s="276"/>
      <c r="YN122" s="276"/>
      <c r="YO122" s="276"/>
      <c r="YP122" s="276"/>
      <c r="YQ122" s="276"/>
      <c r="YR122" s="276"/>
      <c r="YS122" s="276"/>
      <c r="YT122" s="276"/>
      <c r="YU122" s="276"/>
      <c r="YV122" s="276"/>
      <c r="YW122" s="276"/>
      <c r="YX122" s="276"/>
      <c r="YY122" s="276"/>
      <c r="YZ122" s="276"/>
      <c r="ZA122" s="276"/>
      <c r="ZB122" s="276"/>
      <c r="ZC122" s="276"/>
      <c r="ZD122" s="276"/>
      <c r="ZE122" s="276"/>
      <c r="ZF122" s="276"/>
      <c r="ZG122" s="276"/>
      <c r="ZH122" s="276"/>
      <c r="ZI122" s="276"/>
      <c r="ZJ122" s="276"/>
      <c r="ZK122" s="276"/>
      <c r="ZL122" s="276"/>
      <c r="ZM122" s="276"/>
      <c r="ZN122" s="276"/>
      <c r="ZO122" s="276"/>
      <c r="ZP122" s="276"/>
      <c r="ZQ122" s="276"/>
      <c r="ZR122" s="276"/>
      <c r="ZS122" s="276"/>
      <c r="ZT122" s="276"/>
      <c r="ZU122" s="276"/>
      <c r="ZV122" s="276"/>
      <c r="ZW122" s="276"/>
      <c r="ZX122" s="276"/>
      <c r="ZY122" s="276"/>
      <c r="ZZ122" s="276"/>
      <c r="AAA122" s="276"/>
      <c r="AAB122" s="276"/>
      <c r="AAC122" s="276"/>
      <c r="AAD122" s="276"/>
      <c r="AAE122" s="276"/>
      <c r="AAF122" s="276"/>
      <c r="AAG122" s="276"/>
      <c r="AAH122" s="276"/>
      <c r="AAI122" s="276"/>
      <c r="AAJ122" s="276"/>
      <c r="AAK122" s="276"/>
      <c r="AAL122" s="276"/>
      <c r="AAM122" s="276"/>
      <c r="AAN122" s="276"/>
      <c r="AAO122" s="276"/>
      <c r="AAP122" s="276"/>
      <c r="AAQ122" s="276"/>
      <c r="AAR122" s="276"/>
      <c r="AAS122" s="276"/>
      <c r="AAT122" s="276"/>
      <c r="AAU122" s="276"/>
      <c r="AAV122" s="276"/>
      <c r="AAW122" s="276"/>
      <c r="AAX122" s="276"/>
      <c r="AAY122" s="276"/>
      <c r="AAZ122" s="276"/>
      <c r="ABA122" s="276"/>
      <c r="ABB122" s="276"/>
      <c r="ABC122" s="276"/>
      <c r="ABD122" s="276"/>
      <c r="ABE122" s="276"/>
      <c r="ABF122" s="276"/>
      <c r="ABG122" s="276"/>
      <c r="ABH122" s="276"/>
      <c r="ABI122" s="276"/>
      <c r="ABJ122" s="276"/>
      <c r="ABK122" s="276"/>
      <c r="ABL122" s="276"/>
      <c r="ABM122" s="276"/>
      <c r="ABN122" s="276"/>
      <c r="ABO122" s="276"/>
      <c r="ABP122" s="276"/>
      <c r="ABQ122" s="276"/>
      <c r="ABR122" s="276"/>
      <c r="ABS122" s="276"/>
      <c r="ABT122" s="276"/>
      <c r="ABU122" s="276"/>
      <c r="ABV122" s="276"/>
      <c r="ABW122" s="276"/>
      <c r="ABX122" s="276"/>
      <c r="ABY122" s="276"/>
      <c r="ABZ122" s="276"/>
      <c r="ACA122" s="276"/>
      <c r="ACB122" s="276"/>
      <c r="ACC122" s="276"/>
      <c r="ACD122" s="276"/>
      <c r="ACE122" s="276"/>
      <c r="ACF122" s="276"/>
      <c r="ACG122" s="276"/>
      <c r="ACH122" s="276"/>
      <c r="ACI122" s="276"/>
      <c r="ACJ122" s="276"/>
      <c r="ACK122" s="276"/>
      <c r="ACL122" s="276"/>
      <c r="ACM122" s="276"/>
      <c r="ACN122" s="276"/>
      <c r="ACO122" s="276"/>
      <c r="ACP122" s="276"/>
      <c r="ACQ122" s="276"/>
      <c r="ACR122" s="276"/>
      <c r="ACS122" s="276"/>
      <c r="ACT122" s="276"/>
      <c r="ACU122" s="276"/>
      <c r="ACV122" s="276"/>
      <c r="ACW122" s="276"/>
      <c r="ACX122" s="276"/>
      <c r="ACY122" s="276"/>
      <c r="ACZ122" s="276"/>
      <c r="ADA122" s="276"/>
      <c r="ADB122" s="276"/>
      <c r="ADC122" s="276"/>
      <c r="ADD122" s="276"/>
      <c r="ADE122" s="276"/>
      <c r="ADF122" s="276"/>
      <c r="ADG122" s="276"/>
      <c r="ADH122" s="276"/>
      <c r="ADI122" s="276"/>
      <c r="ADJ122" s="276"/>
      <c r="ADK122" s="276"/>
      <c r="ADL122" s="276"/>
      <c r="ADM122" s="276"/>
      <c r="ADN122" s="276"/>
      <c r="ADO122" s="276"/>
      <c r="ADP122" s="276"/>
      <c r="ADQ122" s="276"/>
      <c r="ADR122" s="276"/>
      <c r="ADS122" s="276"/>
      <c r="ADT122" s="276"/>
      <c r="ADU122" s="276"/>
      <c r="ADV122" s="276"/>
      <c r="ADW122" s="276"/>
      <c r="ADX122" s="276"/>
      <c r="ADY122" s="276"/>
      <c r="ADZ122" s="276"/>
      <c r="AEA122" s="276"/>
      <c r="AEB122" s="276"/>
      <c r="AEC122" s="276"/>
      <c r="AED122" s="276"/>
      <c r="AEE122" s="276"/>
      <c r="AEF122" s="276"/>
      <c r="AEG122" s="276"/>
      <c r="AEH122" s="276"/>
      <c r="AEI122" s="276"/>
      <c r="AEJ122" s="276"/>
      <c r="AEK122" s="276"/>
      <c r="AEL122" s="276"/>
      <c r="AEM122" s="276"/>
      <c r="AEN122" s="276"/>
      <c r="AEO122" s="276"/>
      <c r="AEP122" s="276"/>
      <c r="AEQ122" s="276"/>
      <c r="AER122" s="276"/>
      <c r="AES122" s="276"/>
      <c r="AET122" s="276"/>
      <c r="AEU122" s="276"/>
      <c r="AEV122" s="276"/>
      <c r="AEW122" s="276"/>
      <c r="AEX122" s="276"/>
      <c r="AEY122" s="276"/>
      <c r="AEZ122" s="276"/>
      <c r="AFA122" s="276"/>
      <c r="AFB122" s="276"/>
      <c r="AFC122" s="276"/>
      <c r="AFD122" s="276"/>
      <c r="AFE122" s="276"/>
      <c r="AFF122" s="276"/>
      <c r="AFG122" s="276"/>
      <c r="AFH122" s="276"/>
      <c r="AFI122" s="276"/>
      <c r="AFJ122" s="276"/>
      <c r="AFK122" s="276"/>
      <c r="AFL122" s="276"/>
      <c r="AFM122" s="276"/>
      <c r="AFN122" s="276"/>
      <c r="AFO122" s="276"/>
      <c r="AFP122" s="276"/>
      <c r="AFQ122" s="276"/>
      <c r="AFR122" s="276"/>
      <c r="AFS122" s="276"/>
      <c r="AFT122" s="276"/>
      <c r="AFU122" s="276"/>
      <c r="AFV122" s="276"/>
      <c r="AFW122" s="276"/>
      <c r="AFX122" s="276"/>
      <c r="AFY122" s="276"/>
      <c r="AFZ122" s="276"/>
      <c r="AGA122" s="276"/>
      <c r="AGB122" s="276"/>
      <c r="AGC122" s="276"/>
      <c r="AGD122" s="276"/>
      <c r="AGE122" s="276"/>
      <c r="AGF122" s="276"/>
      <c r="AGG122" s="276"/>
      <c r="AGH122" s="276"/>
      <c r="AGI122" s="276"/>
      <c r="AGJ122" s="276"/>
      <c r="AGK122" s="276"/>
      <c r="AGL122" s="276"/>
      <c r="AGM122" s="276"/>
      <c r="AGN122" s="276"/>
      <c r="AGO122" s="276"/>
      <c r="AGP122" s="276"/>
      <c r="AGQ122" s="276"/>
      <c r="AGR122" s="276"/>
      <c r="AGS122" s="276"/>
      <c r="AGT122" s="276"/>
      <c r="AGU122" s="276"/>
      <c r="AGV122" s="276"/>
      <c r="AGW122" s="276"/>
      <c r="AGX122" s="276"/>
      <c r="AGY122" s="276"/>
      <c r="AGZ122" s="276"/>
      <c r="AHA122" s="276"/>
      <c r="AHB122" s="276"/>
      <c r="AHC122" s="276"/>
      <c r="AHD122" s="276"/>
      <c r="AHE122" s="276"/>
      <c r="AHF122" s="276"/>
      <c r="AHG122" s="276"/>
      <c r="AHH122" s="276"/>
      <c r="AHI122" s="276"/>
      <c r="AHJ122" s="276"/>
      <c r="AHK122" s="276"/>
      <c r="AHL122" s="276"/>
      <c r="AHM122" s="276"/>
      <c r="AHN122" s="276"/>
      <c r="AHO122" s="276"/>
      <c r="AHP122" s="276"/>
      <c r="AHQ122" s="276"/>
      <c r="AHR122" s="276"/>
      <c r="AHS122" s="276"/>
      <c r="AHT122" s="276"/>
      <c r="AHU122" s="276"/>
      <c r="AHV122" s="276"/>
      <c r="AHW122" s="276"/>
      <c r="AHX122" s="276"/>
      <c r="AHY122" s="276"/>
      <c r="AHZ122" s="276"/>
      <c r="AIA122" s="276"/>
      <c r="AIB122" s="276"/>
      <c r="AIC122" s="276"/>
      <c r="AID122" s="276"/>
      <c r="AIE122" s="276"/>
      <c r="AIF122" s="276"/>
      <c r="AIG122" s="276"/>
      <c r="AIH122" s="276"/>
      <c r="AII122" s="276"/>
      <c r="AIJ122" s="276"/>
      <c r="AIK122" s="276"/>
      <c r="AIL122" s="276"/>
      <c r="AIM122" s="276"/>
      <c r="AIN122" s="276"/>
      <c r="AIO122" s="276"/>
      <c r="AIP122" s="276"/>
      <c r="AIQ122" s="276"/>
      <c r="AIR122" s="276"/>
      <c r="AIS122" s="276"/>
      <c r="AIT122" s="276"/>
      <c r="AIU122" s="276"/>
      <c r="AIV122" s="276"/>
      <c r="AIW122" s="276"/>
      <c r="AIX122" s="276"/>
      <c r="AIY122" s="276"/>
      <c r="AIZ122" s="276"/>
      <c r="AJA122" s="276"/>
      <c r="AJB122" s="276"/>
      <c r="AJC122" s="276"/>
      <c r="AJD122" s="276"/>
      <c r="AJE122" s="276"/>
      <c r="AJF122" s="276"/>
      <c r="AJG122" s="276"/>
      <c r="AJH122" s="276"/>
      <c r="AJI122" s="276"/>
      <c r="AJJ122" s="276"/>
      <c r="AJK122" s="276"/>
      <c r="AJL122" s="276"/>
      <c r="AJM122" s="276"/>
      <c r="AJN122" s="276"/>
      <c r="AJO122" s="276"/>
      <c r="AJP122" s="276"/>
      <c r="AJQ122" s="276"/>
      <c r="AJR122" s="276"/>
      <c r="AJS122" s="276"/>
      <c r="AJT122" s="276"/>
      <c r="AJU122" s="276"/>
      <c r="AJV122" s="276"/>
      <c r="AJW122" s="276"/>
      <c r="AJX122" s="276"/>
      <c r="AJY122" s="276"/>
      <c r="AJZ122" s="276"/>
      <c r="AKA122" s="276"/>
      <c r="AKB122" s="276"/>
      <c r="AKC122" s="276"/>
      <c r="AKD122" s="276"/>
      <c r="AKE122" s="276"/>
      <c r="AKF122" s="276"/>
      <c r="AKG122" s="276"/>
      <c r="AKH122" s="276"/>
      <c r="AKI122" s="276"/>
      <c r="AKJ122" s="276"/>
      <c r="AKK122" s="276"/>
      <c r="AKL122" s="276"/>
      <c r="AKM122" s="276"/>
      <c r="AKN122" s="276"/>
      <c r="AKO122" s="276"/>
      <c r="AKP122" s="276"/>
      <c r="AKQ122" s="276"/>
      <c r="AKR122" s="276"/>
      <c r="AKS122" s="276"/>
      <c r="AKT122" s="276"/>
      <c r="AKU122" s="276"/>
      <c r="AKV122" s="276"/>
      <c r="AKW122" s="276"/>
      <c r="AKX122" s="276"/>
      <c r="AKY122" s="276"/>
      <c r="AKZ122" s="276"/>
      <c r="ALA122" s="276"/>
      <c r="ALB122" s="276"/>
      <c r="ALC122" s="276"/>
      <c r="ALD122" s="276"/>
      <c r="ALE122" s="276"/>
      <c r="ALF122" s="276"/>
      <c r="ALG122" s="276"/>
      <c r="ALH122" s="276"/>
      <c r="ALI122" s="276"/>
      <c r="ALJ122" s="276"/>
      <c r="ALK122" s="276"/>
      <c r="ALL122" s="276"/>
      <c r="ALM122" s="276"/>
      <c r="ALN122" s="276"/>
      <c r="ALO122" s="276"/>
      <c r="ALP122" s="276"/>
      <c r="ALQ122" s="276"/>
      <c r="ALR122" s="276"/>
      <c r="ALS122" s="276"/>
      <c r="ALT122" s="276"/>
      <c r="ALU122" s="276"/>
      <c r="ALV122" s="276"/>
      <c r="ALW122" s="276"/>
      <c r="ALX122" s="276"/>
      <c r="ALY122" s="276"/>
      <c r="ALZ122" s="276"/>
      <c r="AMA122" s="276"/>
      <c r="AMB122" s="276"/>
      <c r="AMC122" s="276"/>
      <c r="AMD122" s="276"/>
      <c r="AME122" s="276"/>
      <c r="AMF122" s="276"/>
      <c r="AMG122" s="276"/>
      <c r="AMH122" s="276"/>
      <c r="AMI122" s="276"/>
      <c r="AMJ122" s="276"/>
      <c r="AMK122" s="276"/>
      <c r="AML122" s="276"/>
      <c r="AMM122" s="276"/>
      <c r="AMN122" s="276"/>
      <c r="AMO122" s="276"/>
      <c r="AMP122" s="276"/>
      <c r="AMQ122" s="276"/>
      <c r="AMR122" s="276"/>
      <c r="AMS122" s="276"/>
      <c r="AMT122" s="276"/>
      <c r="AMU122" s="276"/>
      <c r="AMV122" s="276"/>
      <c r="AMW122" s="276"/>
      <c r="AMX122" s="276"/>
      <c r="AMY122" s="276"/>
      <c r="AMZ122" s="276"/>
      <c r="ANA122" s="276"/>
      <c r="ANB122" s="276"/>
      <c r="ANC122" s="276"/>
      <c r="AND122" s="276"/>
      <c r="ANE122" s="276"/>
      <c r="ANF122" s="276"/>
      <c r="ANG122" s="276"/>
      <c r="ANH122" s="276"/>
      <c r="ANI122" s="276"/>
      <c r="ANJ122" s="276"/>
      <c r="ANK122" s="276"/>
      <c r="ANL122" s="276"/>
      <c r="ANM122" s="276"/>
      <c r="ANN122" s="276"/>
      <c r="ANO122" s="276"/>
      <c r="ANP122" s="276"/>
      <c r="ANQ122" s="276"/>
      <c r="ANR122" s="276"/>
      <c r="ANS122" s="276"/>
      <c r="ANT122" s="276"/>
      <c r="ANU122" s="276"/>
      <c r="ANV122" s="276"/>
      <c r="ANW122" s="276"/>
      <c r="ANX122" s="276"/>
      <c r="ANY122" s="276"/>
      <c r="ANZ122" s="276"/>
      <c r="AOA122" s="276"/>
      <c r="AOB122" s="276"/>
      <c r="AOC122" s="276"/>
      <c r="AOD122" s="276"/>
      <c r="AOE122" s="276"/>
      <c r="AOF122" s="276"/>
      <c r="AOG122" s="276"/>
      <c r="AOH122" s="276"/>
      <c r="AOI122" s="276"/>
      <c r="AOJ122" s="276"/>
      <c r="AOK122" s="276"/>
      <c r="AOL122" s="276"/>
      <c r="AOM122" s="276"/>
      <c r="AON122" s="276"/>
      <c r="AOO122" s="276"/>
      <c r="AOP122" s="276"/>
      <c r="AOQ122" s="276"/>
      <c r="AOR122" s="276"/>
      <c r="AOS122" s="276"/>
      <c r="AOT122" s="276"/>
      <c r="AOU122" s="276"/>
      <c r="AOV122" s="276"/>
      <c r="AOW122" s="276"/>
      <c r="AOX122" s="276"/>
      <c r="AOY122" s="276"/>
      <c r="AOZ122" s="276"/>
      <c r="APA122" s="276"/>
      <c r="APB122" s="276"/>
      <c r="APC122" s="276"/>
      <c r="APD122" s="276"/>
      <c r="APE122" s="276"/>
      <c r="APF122" s="276"/>
      <c r="APG122" s="276"/>
      <c r="APH122" s="276"/>
      <c r="API122" s="276"/>
      <c r="APJ122" s="276"/>
      <c r="APK122" s="276"/>
      <c r="APL122" s="276"/>
      <c r="APM122" s="276"/>
      <c r="APN122" s="276"/>
      <c r="APO122" s="276"/>
      <c r="APP122" s="276"/>
      <c r="APQ122" s="276"/>
      <c r="APR122" s="276"/>
      <c r="APS122" s="276"/>
      <c r="APT122" s="276"/>
      <c r="APU122" s="276"/>
      <c r="APV122" s="276"/>
      <c r="APW122" s="276"/>
      <c r="APX122" s="276"/>
      <c r="APY122" s="276"/>
      <c r="APZ122" s="276"/>
      <c r="AQA122" s="276"/>
      <c r="AQB122" s="276"/>
      <c r="AQC122" s="276"/>
      <c r="AQD122" s="276"/>
      <c r="AQE122" s="276"/>
      <c r="AQF122" s="276"/>
      <c r="AQG122" s="276"/>
      <c r="AQH122" s="276"/>
      <c r="AQI122" s="276"/>
      <c r="AQJ122" s="276"/>
      <c r="AQK122" s="276"/>
      <c r="AQL122" s="276"/>
      <c r="AQM122" s="276"/>
      <c r="AQN122" s="276"/>
      <c r="AQO122" s="276"/>
      <c r="AQP122" s="276"/>
      <c r="AQQ122" s="276"/>
      <c r="AQR122" s="276"/>
      <c r="AQS122" s="276"/>
      <c r="AQT122" s="276"/>
      <c r="AQU122" s="276"/>
      <c r="AQV122" s="276"/>
      <c r="AQW122" s="276"/>
      <c r="AQX122" s="276"/>
      <c r="AQY122" s="276"/>
      <c r="AQZ122" s="276"/>
      <c r="ARA122" s="276"/>
      <c r="ARB122" s="276"/>
      <c r="ARC122" s="276"/>
      <c r="ARD122" s="276"/>
      <c r="ARE122" s="276"/>
      <c r="ARF122" s="276"/>
      <c r="ARG122" s="276"/>
      <c r="ARH122" s="276"/>
      <c r="ARI122" s="276"/>
      <c r="ARJ122" s="276"/>
      <c r="ARK122" s="276"/>
      <c r="ARL122" s="276"/>
      <c r="ARM122" s="276"/>
      <c r="ARN122" s="276"/>
      <c r="ARO122" s="276"/>
      <c r="ARP122" s="276"/>
      <c r="ARQ122" s="276"/>
      <c r="ARR122" s="276"/>
      <c r="ARS122" s="276"/>
      <c r="ART122" s="276"/>
      <c r="ARU122" s="276"/>
      <c r="ARV122" s="276"/>
      <c r="ARW122" s="276"/>
      <c r="ARX122" s="276"/>
      <c r="ARY122" s="276"/>
      <c r="ARZ122" s="276"/>
      <c r="ASA122" s="276"/>
      <c r="ASB122" s="276"/>
      <c r="ASC122" s="276"/>
      <c r="ASD122" s="276"/>
      <c r="ASE122" s="276"/>
      <c r="ASF122" s="276"/>
      <c r="ASG122" s="276"/>
      <c r="ASH122" s="276"/>
      <c r="ASI122" s="276"/>
      <c r="ASJ122" s="276"/>
      <c r="ASK122" s="276"/>
      <c r="ASL122" s="276"/>
      <c r="ASM122" s="276"/>
      <c r="ASN122" s="276"/>
      <c r="ASO122" s="276"/>
      <c r="ASP122" s="276"/>
      <c r="ASQ122" s="276"/>
      <c r="ASR122" s="276"/>
      <c r="ASS122" s="276"/>
      <c r="AST122" s="276"/>
      <c r="ASU122" s="276"/>
      <c r="ASV122" s="276"/>
      <c r="ASW122" s="276"/>
      <c r="ASX122" s="276"/>
      <c r="ASY122" s="276"/>
      <c r="ASZ122" s="276"/>
      <c r="ATA122" s="276"/>
      <c r="ATB122" s="276"/>
      <c r="ATC122" s="276"/>
      <c r="ATD122" s="276"/>
      <c r="ATE122" s="276"/>
      <c r="ATF122" s="276"/>
      <c r="ATG122" s="276"/>
      <c r="ATH122" s="276"/>
      <c r="ATI122" s="276"/>
      <c r="ATJ122" s="276"/>
      <c r="ATK122" s="276"/>
      <c r="ATL122" s="276"/>
      <c r="ATM122" s="276"/>
      <c r="ATN122" s="276"/>
      <c r="ATO122" s="276"/>
      <c r="ATP122" s="276"/>
      <c r="ATQ122" s="276"/>
      <c r="ATR122" s="276"/>
      <c r="ATS122" s="276"/>
      <c r="ATT122" s="276"/>
      <c r="ATU122" s="276"/>
      <c r="ATV122" s="276"/>
      <c r="ATW122" s="276"/>
      <c r="ATX122" s="276"/>
      <c r="ATY122" s="276"/>
      <c r="ATZ122" s="276"/>
      <c r="AUA122" s="276"/>
      <c r="AUB122" s="276"/>
      <c r="AUC122" s="276"/>
      <c r="AUD122" s="276"/>
      <c r="AUE122" s="276"/>
      <c r="AUF122" s="276"/>
      <c r="AUG122" s="276"/>
      <c r="AUH122" s="276"/>
      <c r="AUI122" s="276"/>
      <c r="AUJ122" s="276"/>
      <c r="AUK122" s="276"/>
      <c r="AUL122" s="276"/>
      <c r="AUM122" s="276"/>
      <c r="AUN122" s="276"/>
      <c r="AUO122" s="276"/>
      <c r="AUP122" s="276"/>
      <c r="AUQ122" s="276"/>
      <c r="AUR122" s="276"/>
      <c r="AUS122" s="276"/>
      <c r="AUT122" s="276"/>
      <c r="AUU122" s="276"/>
      <c r="AUV122" s="276"/>
      <c r="AUW122" s="276"/>
      <c r="AUX122" s="276"/>
      <c r="AUY122" s="276"/>
      <c r="AUZ122" s="276"/>
      <c r="AVA122" s="276"/>
      <c r="AVB122" s="276"/>
      <c r="AVC122" s="276"/>
      <c r="AVD122" s="276"/>
      <c r="AVE122" s="276"/>
      <c r="AVF122" s="276"/>
      <c r="AVG122" s="276"/>
      <c r="AVH122" s="276"/>
      <c r="AVI122" s="276"/>
      <c r="AVJ122" s="276"/>
      <c r="AVK122" s="276"/>
      <c r="AVL122" s="276"/>
      <c r="AVM122" s="276"/>
      <c r="AVN122" s="276"/>
      <c r="AVO122" s="276"/>
      <c r="AVP122" s="276"/>
      <c r="AVQ122" s="276"/>
      <c r="AVR122" s="276"/>
      <c r="AVS122" s="276"/>
      <c r="AVT122" s="276"/>
      <c r="AVU122" s="276"/>
      <c r="AVV122" s="276"/>
      <c r="AVW122" s="276"/>
      <c r="AVX122" s="276"/>
      <c r="AVY122" s="276"/>
      <c r="AVZ122" s="276"/>
      <c r="AWA122" s="276"/>
      <c r="AWB122" s="276"/>
      <c r="AWC122" s="276"/>
      <c r="AWD122" s="276"/>
      <c r="AWE122" s="276"/>
      <c r="AWF122" s="276"/>
      <c r="AWG122" s="276"/>
      <c r="AWH122" s="276"/>
      <c r="AWI122" s="276"/>
      <c r="AWJ122" s="276"/>
      <c r="AWK122" s="276"/>
      <c r="AWL122" s="276"/>
      <c r="AWM122" s="276"/>
      <c r="AWN122" s="276"/>
      <c r="AWO122" s="276"/>
      <c r="AWP122" s="276"/>
      <c r="AWQ122" s="276"/>
      <c r="AWR122" s="276"/>
      <c r="AWS122" s="276"/>
      <c r="AWT122" s="276"/>
      <c r="AWU122" s="276"/>
      <c r="AWV122" s="276"/>
      <c r="AWW122" s="276"/>
      <c r="AWX122" s="276"/>
      <c r="AWY122" s="276"/>
      <c r="AWZ122" s="276"/>
      <c r="AXA122" s="276"/>
      <c r="AXB122" s="276"/>
      <c r="AXC122" s="276"/>
      <c r="AXD122" s="276"/>
      <c r="AXE122" s="276"/>
      <c r="AXF122" s="276"/>
      <c r="AXG122" s="276"/>
      <c r="AXH122" s="276"/>
      <c r="AXI122" s="276"/>
      <c r="AXJ122" s="276"/>
      <c r="AXK122" s="276"/>
      <c r="AXL122" s="276"/>
      <c r="AXM122" s="276"/>
      <c r="AXN122" s="276"/>
      <c r="AXO122" s="276"/>
      <c r="AXP122" s="276"/>
      <c r="AXQ122" s="276"/>
      <c r="AXR122" s="276"/>
      <c r="AXS122" s="276"/>
      <c r="AXT122" s="276"/>
      <c r="AXU122" s="276"/>
      <c r="AXV122" s="276"/>
      <c r="AXW122" s="276"/>
      <c r="AXX122" s="276"/>
      <c r="AXY122" s="276"/>
      <c r="AXZ122" s="276"/>
      <c r="AYA122" s="276"/>
      <c r="AYB122" s="276"/>
      <c r="AYC122" s="276"/>
      <c r="AYD122" s="276"/>
      <c r="AYE122" s="276"/>
      <c r="AYF122" s="276"/>
      <c r="AYG122" s="276"/>
      <c r="AYH122" s="276"/>
      <c r="AYI122" s="276"/>
      <c r="AYJ122" s="276"/>
      <c r="AYK122" s="276"/>
      <c r="AYL122" s="276"/>
      <c r="AYM122" s="276"/>
      <c r="AYN122" s="276"/>
      <c r="AYO122" s="276"/>
      <c r="AYP122" s="276"/>
      <c r="AYQ122" s="276"/>
      <c r="AYR122" s="276"/>
      <c r="AYS122" s="276"/>
      <c r="AYT122" s="276"/>
      <c r="AYU122" s="276"/>
      <c r="AYV122" s="276"/>
      <c r="AYW122" s="276"/>
      <c r="AYX122" s="276"/>
      <c r="AYY122" s="276"/>
      <c r="AYZ122" s="276"/>
      <c r="AZA122" s="276"/>
      <c r="AZB122" s="276"/>
      <c r="AZC122" s="276"/>
      <c r="AZD122" s="276"/>
      <c r="AZE122" s="276"/>
      <c r="AZF122" s="276"/>
      <c r="AZG122" s="276"/>
      <c r="AZH122" s="276"/>
      <c r="AZI122" s="276"/>
      <c r="AZJ122" s="276"/>
      <c r="AZK122" s="276"/>
      <c r="AZL122" s="276"/>
      <c r="AZM122" s="276"/>
      <c r="AZN122" s="276"/>
      <c r="AZO122" s="276"/>
      <c r="AZP122" s="276"/>
      <c r="AZQ122" s="276"/>
      <c r="AZR122" s="276"/>
      <c r="AZS122" s="276"/>
      <c r="AZT122" s="276"/>
      <c r="AZU122" s="276"/>
      <c r="AZV122" s="276"/>
      <c r="AZW122" s="276"/>
      <c r="AZX122" s="276"/>
      <c r="AZY122" s="276"/>
      <c r="AZZ122" s="276"/>
      <c r="BAA122" s="276"/>
      <c r="BAB122" s="276"/>
      <c r="BAC122" s="276"/>
      <c r="BAD122" s="276"/>
      <c r="BAE122" s="276"/>
      <c r="BAF122" s="276"/>
      <c r="BAG122" s="276"/>
      <c r="BAH122" s="276"/>
      <c r="BAI122" s="276"/>
      <c r="BAJ122" s="276"/>
      <c r="BAK122" s="276"/>
      <c r="BAL122" s="276"/>
      <c r="BAM122" s="276"/>
      <c r="BAN122" s="276"/>
      <c r="BAO122" s="276"/>
      <c r="BAP122" s="276"/>
      <c r="BAQ122" s="276"/>
      <c r="BAR122" s="276"/>
      <c r="BAS122" s="276"/>
      <c r="BAT122" s="276"/>
      <c r="BAU122" s="276"/>
      <c r="BAV122" s="276"/>
      <c r="BAW122" s="276"/>
      <c r="BAX122" s="276"/>
      <c r="BAY122" s="276"/>
      <c r="BAZ122" s="276"/>
      <c r="BBA122" s="276"/>
      <c r="BBB122" s="276"/>
      <c r="BBC122" s="276"/>
      <c r="BBD122" s="276"/>
      <c r="BBE122" s="276"/>
      <c r="BBF122" s="276"/>
      <c r="BBG122" s="276"/>
      <c r="BBH122" s="276"/>
      <c r="BBI122" s="276"/>
      <c r="BBJ122" s="276"/>
      <c r="BBK122" s="276"/>
      <c r="BBL122" s="276"/>
      <c r="BBM122" s="276"/>
      <c r="BBN122" s="276"/>
      <c r="BBO122" s="276"/>
      <c r="BBP122" s="276"/>
      <c r="BBQ122" s="276"/>
      <c r="BBR122" s="276"/>
      <c r="BBS122" s="276"/>
      <c r="BBT122" s="276"/>
      <c r="BBU122" s="276"/>
      <c r="BBV122" s="276"/>
      <c r="BBW122" s="276"/>
      <c r="BBX122" s="276"/>
      <c r="BBY122" s="276"/>
      <c r="BBZ122" s="276"/>
      <c r="BCA122" s="276"/>
      <c r="BCB122" s="276"/>
      <c r="BCC122" s="276"/>
      <c r="BCD122" s="276"/>
      <c r="BCE122" s="276"/>
      <c r="BCF122" s="276"/>
      <c r="BCG122" s="276"/>
      <c r="BCH122" s="276"/>
      <c r="BCI122" s="276"/>
      <c r="BCJ122" s="276"/>
      <c r="BCK122" s="276"/>
      <c r="BCL122" s="276"/>
      <c r="BCM122" s="276"/>
      <c r="BCN122" s="276"/>
      <c r="BCO122" s="276"/>
      <c r="BCP122" s="276"/>
      <c r="BCQ122" s="276"/>
      <c r="BCR122" s="276"/>
      <c r="BCS122" s="276"/>
      <c r="BCT122" s="276"/>
      <c r="BCU122" s="276"/>
      <c r="BCV122" s="276"/>
      <c r="BCW122" s="276"/>
      <c r="BCX122" s="276"/>
      <c r="BCY122" s="276"/>
      <c r="BCZ122" s="276"/>
      <c r="BDA122" s="276"/>
      <c r="BDB122" s="276"/>
      <c r="BDC122" s="276"/>
      <c r="BDD122" s="276"/>
      <c r="BDE122" s="276"/>
      <c r="BDF122" s="276"/>
      <c r="BDG122" s="276"/>
      <c r="BDH122" s="276"/>
      <c r="BDI122" s="276"/>
      <c r="BDJ122" s="276"/>
      <c r="BDK122" s="276"/>
      <c r="BDL122" s="276"/>
      <c r="BDM122" s="276"/>
      <c r="BDN122" s="276"/>
      <c r="BDO122" s="276"/>
      <c r="BDP122" s="276"/>
      <c r="BDQ122" s="276"/>
      <c r="BDR122" s="276"/>
      <c r="BDS122" s="276"/>
      <c r="BDT122" s="276"/>
      <c r="BDU122" s="276"/>
      <c r="BDV122" s="276"/>
      <c r="BDW122" s="276"/>
      <c r="BDX122" s="276"/>
      <c r="BDY122" s="276"/>
      <c r="BDZ122" s="276"/>
      <c r="BEA122" s="276"/>
      <c r="BEB122" s="276"/>
      <c r="BEC122" s="276"/>
      <c r="BED122" s="276"/>
      <c r="BEE122" s="276"/>
      <c r="BEF122" s="276"/>
      <c r="BEG122" s="276"/>
      <c r="BEH122" s="276"/>
      <c r="BEI122" s="276"/>
      <c r="BEJ122" s="276"/>
      <c r="BEK122" s="276"/>
      <c r="BEL122" s="276"/>
      <c r="BEM122" s="276"/>
      <c r="BEN122" s="276"/>
      <c r="BEO122" s="276"/>
      <c r="BEP122" s="276"/>
      <c r="BEQ122" s="276"/>
      <c r="BER122" s="276"/>
      <c r="BES122" s="276"/>
      <c r="BET122" s="276"/>
      <c r="BEU122" s="276"/>
      <c r="BEV122" s="276"/>
      <c r="BEW122" s="276"/>
      <c r="BEX122" s="276"/>
      <c r="BEY122" s="276"/>
      <c r="BEZ122" s="276"/>
      <c r="BFA122" s="276"/>
      <c r="BFB122" s="276"/>
      <c r="BFC122" s="276"/>
      <c r="BFD122" s="276"/>
      <c r="BFE122" s="276"/>
      <c r="BFF122" s="276"/>
      <c r="BFG122" s="276"/>
      <c r="BFH122" s="276"/>
      <c r="BFI122" s="276"/>
      <c r="BFJ122" s="276"/>
      <c r="BFK122" s="276"/>
      <c r="BFL122" s="276"/>
      <c r="BFM122" s="276"/>
      <c r="BFN122" s="276"/>
      <c r="BFO122" s="276"/>
      <c r="BFP122" s="276"/>
      <c r="BFQ122" s="276"/>
      <c r="BFR122" s="276"/>
      <c r="BFS122" s="276"/>
      <c r="BFT122" s="276"/>
      <c r="BFU122" s="276"/>
      <c r="BFV122" s="276"/>
      <c r="BFW122" s="276"/>
      <c r="BFX122" s="276"/>
      <c r="BFY122" s="276"/>
      <c r="BFZ122" s="276"/>
      <c r="BGA122" s="276"/>
      <c r="BGB122" s="276"/>
      <c r="BGC122" s="276"/>
      <c r="BGD122" s="276"/>
      <c r="BGE122" s="276"/>
      <c r="BGF122" s="276"/>
      <c r="BGG122" s="276"/>
      <c r="BGH122" s="276"/>
      <c r="BGI122" s="276"/>
      <c r="BGJ122" s="276"/>
      <c r="BGK122" s="276"/>
      <c r="BGL122" s="276"/>
      <c r="BGM122" s="276"/>
      <c r="BGN122" s="276"/>
      <c r="BGO122" s="276"/>
      <c r="BGP122" s="276"/>
      <c r="BGQ122" s="276"/>
      <c r="BGR122" s="276"/>
      <c r="BGS122" s="276"/>
      <c r="BGT122" s="276"/>
      <c r="BGU122" s="276"/>
      <c r="BGV122" s="276"/>
      <c r="BGW122" s="276"/>
      <c r="BGX122" s="276"/>
      <c r="BGY122" s="276"/>
      <c r="BGZ122" s="276"/>
      <c r="BHA122" s="276"/>
      <c r="BHB122" s="276"/>
      <c r="BHC122" s="276"/>
      <c r="BHD122" s="276"/>
      <c r="BHE122" s="276"/>
      <c r="BHF122" s="276"/>
      <c r="BHG122" s="276"/>
      <c r="BHH122" s="276"/>
      <c r="BHI122" s="276"/>
      <c r="BHJ122" s="276"/>
      <c r="BHK122" s="276"/>
      <c r="BHL122" s="276"/>
      <c r="BHM122" s="276"/>
      <c r="BHN122" s="276"/>
      <c r="BHO122" s="276"/>
      <c r="BHP122" s="276"/>
      <c r="BHQ122" s="276"/>
      <c r="BHR122" s="276"/>
      <c r="BHS122" s="276"/>
      <c r="BHT122" s="276"/>
      <c r="BHU122" s="276"/>
      <c r="BHV122" s="276"/>
      <c r="BHW122" s="276"/>
      <c r="BHX122" s="276"/>
      <c r="BHY122" s="276"/>
      <c r="BHZ122" s="276"/>
      <c r="BIA122" s="276"/>
      <c r="BIB122" s="276"/>
      <c r="BIC122" s="276"/>
      <c r="BID122" s="276"/>
      <c r="BIE122" s="276"/>
      <c r="BIF122" s="276"/>
      <c r="BIG122" s="276"/>
      <c r="BIH122" s="276"/>
      <c r="BII122" s="276"/>
      <c r="BIJ122" s="276"/>
      <c r="BIK122" s="276"/>
      <c r="BIL122" s="276"/>
      <c r="BIM122" s="276"/>
      <c r="BIN122" s="276"/>
      <c r="BIO122" s="276"/>
      <c r="BIP122" s="276"/>
      <c r="BIQ122" s="276"/>
      <c r="BIR122" s="276"/>
      <c r="BIS122" s="276"/>
      <c r="BIT122" s="276"/>
      <c r="BIU122" s="276"/>
      <c r="BIV122" s="276"/>
      <c r="BIW122" s="276"/>
      <c r="BIX122" s="276"/>
      <c r="BIY122" s="276"/>
      <c r="BIZ122" s="276"/>
      <c r="BJA122" s="276"/>
      <c r="BJB122" s="276"/>
      <c r="BJC122" s="276"/>
      <c r="BJD122" s="276"/>
      <c r="BJE122" s="276"/>
      <c r="BJF122" s="276"/>
      <c r="BJG122" s="276"/>
      <c r="BJH122" s="276"/>
      <c r="BJI122" s="276"/>
      <c r="BJJ122" s="276"/>
      <c r="BJK122" s="276"/>
      <c r="BJL122" s="276"/>
      <c r="BJM122" s="276"/>
      <c r="BJN122" s="276"/>
      <c r="BJO122" s="276"/>
      <c r="BJP122" s="276"/>
      <c r="BJQ122" s="276"/>
      <c r="BJR122" s="276"/>
      <c r="BJS122" s="276"/>
      <c r="BJT122" s="276"/>
      <c r="BJU122" s="276"/>
      <c r="BJV122" s="276"/>
      <c r="BJW122" s="276"/>
      <c r="BJX122" s="276"/>
      <c r="BJY122" s="276"/>
      <c r="BJZ122" s="276"/>
      <c r="BKA122" s="276"/>
      <c r="BKB122" s="276"/>
      <c r="BKC122" s="276"/>
      <c r="BKD122" s="276"/>
      <c r="BKE122" s="276"/>
      <c r="BKF122" s="276"/>
      <c r="BKG122" s="276"/>
      <c r="BKH122" s="276"/>
      <c r="BKI122" s="276"/>
      <c r="BKJ122" s="276"/>
      <c r="BKK122" s="276"/>
      <c r="BKL122" s="276"/>
      <c r="BKM122" s="276"/>
      <c r="BKN122" s="276"/>
      <c r="BKO122" s="276"/>
      <c r="BKP122" s="276"/>
      <c r="BKQ122" s="276"/>
      <c r="BKR122" s="276"/>
      <c r="BKS122" s="276"/>
      <c r="BKT122" s="276"/>
      <c r="BKU122" s="276"/>
      <c r="BKV122" s="276"/>
      <c r="BKW122" s="276"/>
      <c r="BKX122" s="276"/>
      <c r="BKY122" s="276"/>
      <c r="BKZ122" s="276"/>
      <c r="BLA122" s="276"/>
      <c r="BLB122" s="276"/>
      <c r="BLC122" s="276"/>
      <c r="BLD122" s="276"/>
      <c r="BLE122" s="276"/>
      <c r="BLF122" s="276"/>
      <c r="BLG122" s="276"/>
      <c r="BLH122" s="276"/>
      <c r="BLI122" s="276"/>
      <c r="BLJ122" s="276"/>
      <c r="BLK122" s="276"/>
      <c r="BLL122" s="276"/>
      <c r="BLM122" s="276"/>
      <c r="BLN122" s="276"/>
      <c r="BLO122" s="276"/>
      <c r="BLP122" s="276"/>
      <c r="BLQ122" s="276"/>
      <c r="BLR122" s="276"/>
      <c r="BLS122" s="276"/>
      <c r="BLT122" s="276"/>
      <c r="BLU122" s="276"/>
      <c r="BLV122" s="276"/>
      <c r="BLW122" s="276"/>
      <c r="BLX122" s="276"/>
      <c r="BLY122" s="276"/>
      <c r="BLZ122" s="276"/>
      <c r="BMA122" s="276"/>
      <c r="BMB122" s="276"/>
      <c r="BMC122" s="276"/>
      <c r="BMD122" s="276"/>
      <c r="BME122" s="276"/>
      <c r="BMF122" s="276"/>
      <c r="BMG122" s="276"/>
      <c r="BMH122" s="276"/>
      <c r="BMI122" s="276"/>
      <c r="BMJ122" s="276"/>
      <c r="BMK122" s="276"/>
      <c r="BML122" s="276"/>
      <c r="BMM122" s="276"/>
      <c r="BMN122" s="276"/>
      <c r="BMO122" s="276"/>
      <c r="BMP122" s="276"/>
      <c r="BMQ122" s="276"/>
      <c r="BMR122" s="276"/>
      <c r="BMS122" s="276"/>
      <c r="BMT122" s="276"/>
      <c r="BMU122" s="276"/>
      <c r="BMV122" s="276"/>
      <c r="BMW122" s="276"/>
      <c r="BMX122" s="276"/>
      <c r="BMY122" s="276"/>
      <c r="BMZ122" s="276"/>
      <c r="BNA122" s="276"/>
      <c r="BNB122" s="276"/>
      <c r="BNC122" s="276"/>
      <c r="BND122" s="276"/>
      <c r="BNE122" s="276"/>
      <c r="BNF122" s="276"/>
      <c r="BNG122" s="276"/>
      <c r="BNH122" s="276"/>
      <c r="BNI122" s="276"/>
      <c r="BNJ122" s="276"/>
      <c r="BNK122" s="276"/>
      <c r="BNL122" s="276"/>
      <c r="BNM122" s="276"/>
      <c r="BNN122" s="276"/>
      <c r="BNO122" s="276"/>
      <c r="BNP122" s="276"/>
      <c r="BNQ122" s="276"/>
      <c r="BNR122" s="276"/>
      <c r="BNS122" s="276"/>
      <c r="BNT122" s="276"/>
      <c r="BNU122" s="276"/>
      <c r="BNV122" s="276"/>
      <c r="BNW122" s="276"/>
      <c r="BNX122" s="276"/>
      <c r="BNY122" s="276"/>
      <c r="BNZ122" s="276"/>
      <c r="BOA122" s="276"/>
      <c r="BOB122" s="276"/>
      <c r="BOC122" s="276"/>
      <c r="BOD122" s="276"/>
      <c r="BOE122" s="276"/>
      <c r="BOF122" s="276"/>
      <c r="BOG122" s="276"/>
      <c r="BOH122" s="276"/>
      <c r="BOI122" s="276"/>
      <c r="BOJ122" s="276"/>
      <c r="BOK122" s="276"/>
      <c r="BOL122" s="276"/>
      <c r="BOM122" s="276"/>
      <c r="BON122" s="276"/>
      <c r="BOO122" s="276"/>
      <c r="BOP122" s="276"/>
      <c r="BOQ122" s="276"/>
      <c r="BOR122" s="276"/>
      <c r="BOS122" s="276"/>
      <c r="BOT122" s="276"/>
      <c r="BOU122" s="276"/>
      <c r="BOV122" s="276"/>
      <c r="BOW122" s="276"/>
      <c r="BOX122" s="276"/>
      <c r="BOY122" s="276"/>
      <c r="BOZ122" s="276"/>
      <c r="BPA122" s="276"/>
      <c r="BPB122" s="276"/>
      <c r="BPC122" s="276"/>
      <c r="BPD122" s="276"/>
      <c r="BPE122" s="276"/>
      <c r="BPF122" s="276"/>
      <c r="BPG122" s="276"/>
      <c r="BPH122" s="276"/>
      <c r="BPI122" s="276"/>
      <c r="BPJ122" s="276"/>
      <c r="BPK122" s="276"/>
      <c r="BPL122" s="276"/>
      <c r="BPM122" s="276"/>
      <c r="BPN122" s="276"/>
      <c r="BPO122" s="276"/>
      <c r="BPP122" s="276"/>
      <c r="BPQ122" s="276"/>
      <c r="BPR122" s="276"/>
      <c r="BPS122" s="276"/>
      <c r="BPT122" s="276"/>
      <c r="BPU122" s="276"/>
      <c r="BPV122" s="276"/>
      <c r="BPW122" s="276"/>
      <c r="BPX122" s="276"/>
      <c r="BPY122" s="276"/>
      <c r="BPZ122" s="276"/>
      <c r="BQA122" s="276"/>
      <c r="BQB122" s="276"/>
      <c r="BQC122" s="276"/>
      <c r="BQD122" s="276"/>
      <c r="BQE122" s="276"/>
      <c r="BQF122" s="276"/>
      <c r="BQG122" s="276"/>
      <c r="BQH122" s="276"/>
      <c r="BQI122" s="276"/>
      <c r="BQJ122" s="276"/>
      <c r="BQK122" s="276"/>
      <c r="BQL122" s="276"/>
      <c r="BQM122" s="276"/>
      <c r="BQN122" s="276"/>
      <c r="BQO122" s="276"/>
      <c r="BQP122" s="276"/>
      <c r="BQQ122" s="276"/>
      <c r="BQR122" s="276"/>
      <c r="BQS122" s="276"/>
      <c r="BQT122" s="276"/>
      <c r="BQU122" s="276"/>
      <c r="BQV122" s="276"/>
      <c r="BQW122" s="276"/>
      <c r="BQX122" s="276"/>
      <c r="BQY122" s="276"/>
      <c r="BQZ122" s="276"/>
      <c r="BRA122" s="276"/>
      <c r="BRB122" s="276"/>
      <c r="BRC122" s="276"/>
      <c r="BRD122" s="276"/>
      <c r="BRE122" s="276"/>
      <c r="BRF122" s="276"/>
      <c r="BRG122" s="276"/>
      <c r="BRH122" s="276"/>
      <c r="BRI122" s="276"/>
      <c r="BRJ122" s="276"/>
      <c r="BRK122" s="276"/>
      <c r="BRL122" s="276"/>
      <c r="BRM122" s="276"/>
      <c r="BRN122" s="276"/>
      <c r="BRO122" s="276"/>
      <c r="BRP122" s="276"/>
      <c r="BRQ122" s="276"/>
      <c r="BRR122" s="276"/>
      <c r="BRS122" s="276"/>
      <c r="BRT122" s="276"/>
      <c r="BRU122" s="276"/>
      <c r="BRV122" s="276"/>
      <c r="BRW122" s="276"/>
      <c r="BRX122" s="276"/>
      <c r="BRY122" s="276"/>
      <c r="BRZ122" s="276"/>
      <c r="BSA122" s="276"/>
      <c r="BSB122" s="276"/>
      <c r="BSC122" s="276"/>
      <c r="BSD122" s="276"/>
      <c r="BSE122" s="276"/>
      <c r="BSF122" s="276"/>
      <c r="BSG122" s="276"/>
      <c r="BSH122" s="276"/>
      <c r="BSI122" s="276"/>
      <c r="BSJ122" s="276"/>
      <c r="BSK122" s="276"/>
      <c r="BSL122" s="276"/>
      <c r="BSM122" s="276"/>
      <c r="BSN122" s="276"/>
      <c r="BSO122" s="276"/>
      <c r="BSP122" s="276"/>
      <c r="BSQ122" s="276"/>
      <c r="BSR122" s="276"/>
      <c r="BSS122" s="276"/>
      <c r="BST122" s="276"/>
      <c r="BSU122" s="276"/>
      <c r="BSV122" s="276"/>
      <c r="BSW122" s="276"/>
      <c r="BSX122" s="276"/>
      <c r="BSY122" s="276"/>
      <c r="BSZ122" s="276"/>
      <c r="BTA122" s="276"/>
      <c r="BTB122" s="276"/>
      <c r="BTC122" s="276"/>
      <c r="BTD122" s="276"/>
      <c r="BTE122" s="276"/>
      <c r="BTF122" s="276"/>
      <c r="BTG122" s="276"/>
      <c r="BTH122" s="276"/>
      <c r="BTI122" s="276"/>
      <c r="BTJ122" s="276"/>
      <c r="BTK122" s="276"/>
      <c r="BTL122" s="276"/>
      <c r="BTM122" s="276"/>
      <c r="BTN122" s="276"/>
      <c r="BTO122" s="276"/>
      <c r="BTP122" s="276"/>
      <c r="BTQ122" s="276"/>
      <c r="BTR122" s="276"/>
      <c r="BTS122" s="276"/>
      <c r="BTT122" s="276"/>
      <c r="BTU122" s="276"/>
      <c r="BTV122" s="276"/>
      <c r="BTW122" s="276"/>
      <c r="BTX122" s="276"/>
      <c r="BTY122" s="276"/>
      <c r="BTZ122" s="276"/>
      <c r="BUA122" s="276"/>
      <c r="BUB122" s="276"/>
      <c r="BUC122" s="276"/>
      <c r="BUD122" s="276"/>
      <c r="BUE122" s="276"/>
      <c r="BUF122" s="276"/>
      <c r="BUG122" s="276"/>
      <c r="BUH122" s="276"/>
      <c r="BUI122" s="276"/>
      <c r="BUJ122" s="276"/>
      <c r="BUK122" s="276"/>
      <c r="BUL122" s="276"/>
      <c r="BUM122" s="276"/>
      <c r="BUN122" s="276"/>
      <c r="BUO122" s="276"/>
      <c r="BUP122" s="276"/>
      <c r="BUQ122" s="276"/>
      <c r="BUR122" s="276"/>
      <c r="BUS122" s="276"/>
      <c r="BUT122" s="276"/>
      <c r="BUU122" s="276"/>
      <c r="BUV122" s="276"/>
      <c r="BUW122" s="276"/>
      <c r="BUX122" s="276"/>
      <c r="BUY122" s="276"/>
      <c r="BUZ122" s="276"/>
      <c r="BVA122" s="276"/>
      <c r="BVB122" s="276"/>
      <c r="BVC122" s="276"/>
      <c r="BVD122" s="276"/>
      <c r="BVE122" s="276"/>
      <c r="BVF122" s="276"/>
      <c r="BVG122" s="276"/>
      <c r="BVH122" s="276"/>
      <c r="BVI122" s="276"/>
      <c r="BVJ122" s="276"/>
      <c r="BVK122" s="276"/>
      <c r="BVL122" s="276"/>
      <c r="BVM122" s="276"/>
      <c r="BVN122" s="276"/>
      <c r="BVO122" s="276"/>
      <c r="BVP122" s="276"/>
      <c r="BVQ122" s="276"/>
      <c r="BVR122" s="276"/>
      <c r="BVS122" s="276"/>
      <c r="BVT122" s="276"/>
      <c r="BVU122" s="276"/>
      <c r="BVV122" s="276"/>
      <c r="BVW122" s="276"/>
      <c r="BVX122" s="276"/>
      <c r="BVY122" s="276"/>
      <c r="BVZ122" s="276"/>
      <c r="BWA122" s="276"/>
      <c r="BWB122" s="276"/>
      <c r="BWC122" s="276"/>
      <c r="BWD122" s="276"/>
      <c r="BWE122" s="276"/>
      <c r="BWF122" s="276"/>
      <c r="BWG122" s="276"/>
      <c r="BWH122" s="276"/>
      <c r="BWI122" s="276"/>
      <c r="BWJ122" s="276"/>
      <c r="BWK122" s="276"/>
      <c r="BWL122" s="276"/>
      <c r="BWM122" s="276"/>
      <c r="BWN122" s="276"/>
      <c r="BWO122" s="276"/>
      <c r="BWP122" s="276"/>
      <c r="BWQ122" s="276"/>
      <c r="BWR122" s="276"/>
      <c r="BWS122" s="276"/>
      <c r="BWT122" s="276"/>
      <c r="BWU122" s="276"/>
      <c r="BWV122" s="276"/>
      <c r="BWW122" s="276"/>
      <c r="BWX122" s="276"/>
      <c r="BWY122" s="276"/>
      <c r="BWZ122" s="276"/>
      <c r="BXA122" s="276"/>
      <c r="BXB122" s="276"/>
      <c r="BXC122" s="276"/>
      <c r="BXD122" s="276"/>
      <c r="BXE122" s="276"/>
      <c r="BXF122" s="276"/>
      <c r="BXG122" s="276"/>
      <c r="BXH122" s="276"/>
      <c r="BXI122" s="276"/>
      <c r="BXJ122" s="276"/>
      <c r="BXK122" s="276"/>
      <c r="BXL122" s="276"/>
      <c r="BXM122" s="276"/>
      <c r="BXN122" s="276"/>
      <c r="BXO122" s="276"/>
      <c r="BXP122" s="276"/>
      <c r="BXQ122" s="276"/>
      <c r="BXR122" s="276"/>
      <c r="BXS122" s="276"/>
      <c r="BXT122" s="276"/>
      <c r="BXU122" s="276"/>
      <c r="BXV122" s="276"/>
      <c r="BXW122" s="276"/>
      <c r="BXX122" s="276"/>
      <c r="BXY122" s="276"/>
      <c r="BXZ122" s="276"/>
      <c r="BYA122" s="276"/>
      <c r="BYB122" s="276"/>
      <c r="BYC122" s="276"/>
      <c r="BYD122" s="276"/>
      <c r="BYE122" s="276"/>
      <c r="BYF122" s="276"/>
      <c r="BYG122" s="276"/>
      <c r="BYH122" s="276"/>
      <c r="BYI122" s="276"/>
      <c r="BYJ122" s="276"/>
      <c r="BYK122" s="276"/>
      <c r="BYL122" s="276"/>
      <c r="BYM122" s="276"/>
      <c r="BYN122" s="276"/>
      <c r="BYO122" s="276"/>
      <c r="BYP122" s="276"/>
      <c r="BYQ122" s="276"/>
      <c r="BYR122" s="276"/>
      <c r="BYS122" s="276"/>
      <c r="BYT122" s="276"/>
      <c r="BYU122" s="276"/>
      <c r="BYV122" s="276"/>
      <c r="BYW122" s="276"/>
      <c r="BYX122" s="276"/>
      <c r="BYY122" s="276"/>
      <c r="BYZ122" s="276"/>
      <c r="BZA122" s="276"/>
      <c r="BZB122" s="276"/>
      <c r="BZC122" s="276"/>
      <c r="BZD122" s="276"/>
      <c r="BZE122" s="276"/>
      <c r="BZF122" s="276"/>
      <c r="BZG122" s="276"/>
      <c r="BZH122" s="276"/>
      <c r="BZI122" s="276"/>
      <c r="BZJ122" s="276"/>
      <c r="BZK122" s="276"/>
      <c r="BZL122" s="276"/>
      <c r="BZM122" s="276"/>
      <c r="BZN122" s="276"/>
      <c r="BZO122" s="276"/>
      <c r="BZP122" s="276"/>
      <c r="BZQ122" s="276"/>
      <c r="BZR122" s="276"/>
      <c r="BZS122" s="276"/>
      <c r="BZT122" s="276"/>
      <c r="BZU122" s="276"/>
      <c r="BZV122" s="276"/>
      <c r="BZW122" s="276"/>
      <c r="BZX122" s="276"/>
      <c r="BZY122" s="276"/>
      <c r="BZZ122" s="276"/>
      <c r="CAA122" s="276"/>
      <c r="CAB122" s="276"/>
      <c r="CAC122" s="276"/>
      <c r="CAD122" s="276"/>
      <c r="CAE122" s="276"/>
      <c r="CAF122" s="276"/>
      <c r="CAG122" s="276"/>
      <c r="CAH122" s="276"/>
      <c r="CAI122" s="276"/>
      <c r="CAJ122" s="276"/>
      <c r="CAK122" s="276"/>
      <c r="CAL122" s="276"/>
      <c r="CAM122" s="276"/>
      <c r="CAN122" s="276"/>
      <c r="CAO122" s="276"/>
      <c r="CAP122" s="276"/>
      <c r="CAQ122" s="276"/>
      <c r="CAR122" s="276"/>
      <c r="CAS122" s="276"/>
      <c r="CAT122" s="276"/>
      <c r="CAU122" s="276"/>
      <c r="CAV122" s="276"/>
      <c r="CAW122" s="276"/>
      <c r="CAX122" s="276"/>
      <c r="CAY122" s="276"/>
      <c r="CAZ122" s="276"/>
      <c r="CBA122" s="276"/>
      <c r="CBB122" s="276"/>
      <c r="CBC122" s="276"/>
      <c r="CBD122" s="276"/>
      <c r="CBE122" s="276"/>
      <c r="CBF122" s="276"/>
      <c r="CBG122" s="276"/>
      <c r="CBH122" s="276"/>
      <c r="CBI122" s="276"/>
      <c r="CBJ122" s="276"/>
      <c r="CBK122" s="276"/>
      <c r="CBL122" s="276"/>
      <c r="CBM122" s="276"/>
      <c r="CBN122" s="276"/>
      <c r="CBO122" s="276"/>
      <c r="CBP122" s="276"/>
      <c r="CBQ122" s="276"/>
      <c r="CBR122" s="276"/>
      <c r="CBS122" s="276"/>
      <c r="CBT122" s="276"/>
      <c r="CBU122" s="276"/>
      <c r="CBV122" s="276"/>
      <c r="CBW122" s="276"/>
      <c r="CBX122" s="276"/>
      <c r="CBY122" s="276"/>
      <c r="CBZ122" s="276"/>
      <c r="CCA122" s="276"/>
      <c r="CCB122" s="276"/>
      <c r="CCC122" s="276"/>
      <c r="CCD122" s="276"/>
      <c r="CCE122" s="276"/>
      <c r="CCF122" s="276"/>
      <c r="CCG122" s="276"/>
      <c r="CCH122" s="276"/>
      <c r="CCI122" s="276"/>
      <c r="CCJ122" s="276"/>
      <c r="CCK122" s="276"/>
      <c r="CCL122" s="276"/>
      <c r="CCM122" s="276"/>
      <c r="CCN122" s="276"/>
      <c r="CCO122" s="276"/>
      <c r="CCP122" s="276"/>
      <c r="CCQ122" s="276"/>
      <c r="CCR122" s="276"/>
      <c r="CCS122" s="276"/>
      <c r="CCT122" s="276"/>
      <c r="CCU122" s="276"/>
      <c r="CCV122" s="276"/>
      <c r="CCW122" s="276"/>
      <c r="CCX122" s="276"/>
      <c r="CCY122" s="276"/>
      <c r="CCZ122" s="276"/>
      <c r="CDA122" s="276"/>
      <c r="CDB122" s="276"/>
      <c r="CDC122" s="276"/>
      <c r="CDD122" s="276"/>
      <c r="CDE122" s="276"/>
      <c r="CDF122" s="276"/>
      <c r="CDG122" s="276"/>
      <c r="CDH122" s="276"/>
      <c r="CDI122" s="276"/>
      <c r="CDJ122" s="276"/>
      <c r="CDK122" s="276"/>
      <c r="CDL122" s="276"/>
      <c r="CDM122" s="276"/>
      <c r="CDN122" s="276"/>
      <c r="CDO122" s="276"/>
      <c r="CDP122" s="276"/>
      <c r="CDQ122" s="276"/>
      <c r="CDR122" s="276"/>
      <c r="CDS122" s="276"/>
      <c r="CDT122" s="276"/>
      <c r="CDU122" s="276"/>
      <c r="CDV122" s="276"/>
      <c r="CDW122" s="276"/>
      <c r="CDX122" s="276"/>
      <c r="CDY122" s="276"/>
      <c r="CDZ122" s="276"/>
      <c r="CEA122" s="276"/>
      <c r="CEB122" s="276"/>
      <c r="CEC122" s="276"/>
      <c r="CED122" s="276"/>
      <c r="CEE122" s="276"/>
      <c r="CEF122" s="276"/>
      <c r="CEG122" s="276"/>
      <c r="CEH122" s="276"/>
      <c r="CEI122" s="276"/>
      <c r="CEJ122" s="276"/>
      <c r="CEK122" s="276"/>
      <c r="CEL122" s="276"/>
      <c r="CEM122" s="276"/>
      <c r="CEN122" s="276"/>
      <c r="CEO122" s="276"/>
      <c r="CEP122" s="276"/>
      <c r="CEQ122" s="276"/>
      <c r="CER122" s="276"/>
      <c r="CES122" s="276"/>
      <c r="CET122" s="276"/>
      <c r="CEU122" s="276"/>
      <c r="CEV122" s="276"/>
      <c r="CEW122" s="276"/>
      <c r="CEX122" s="276"/>
      <c r="CEY122" s="276"/>
      <c r="CEZ122" s="276"/>
      <c r="CFA122" s="276"/>
      <c r="CFB122" s="276"/>
      <c r="CFC122" s="276"/>
      <c r="CFD122" s="276"/>
      <c r="CFE122" s="276"/>
      <c r="CFF122" s="276"/>
      <c r="CFG122" s="276"/>
      <c r="CFH122" s="276"/>
      <c r="CFI122" s="276"/>
      <c r="CFJ122" s="276"/>
      <c r="CFK122" s="276"/>
      <c r="CFL122" s="276"/>
      <c r="CFM122" s="276"/>
      <c r="CFN122" s="276"/>
      <c r="CFO122" s="276"/>
      <c r="CFP122" s="276"/>
      <c r="CFQ122" s="276"/>
      <c r="CFR122" s="276"/>
      <c r="CFS122" s="276"/>
      <c r="CFT122" s="276"/>
      <c r="CFU122" s="276"/>
      <c r="CFV122" s="276"/>
      <c r="CFW122" s="276"/>
      <c r="CFX122" s="276"/>
      <c r="CFY122" s="276"/>
      <c r="CFZ122" s="276"/>
      <c r="CGA122" s="276"/>
      <c r="CGB122" s="276"/>
      <c r="CGC122" s="276"/>
      <c r="CGD122" s="276"/>
      <c r="CGE122" s="276"/>
      <c r="CGF122" s="276"/>
      <c r="CGG122" s="276"/>
      <c r="CGH122" s="276"/>
      <c r="CGI122" s="276"/>
      <c r="CGJ122" s="276"/>
      <c r="CGK122" s="276"/>
      <c r="CGL122" s="276"/>
      <c r="CGM122" s="276"/>
      <c r="CGN122" s="276"/>
      <c r="CGO122" s="276"/>
      <c r="CGP122" s="276"/>
      <c r="CGQ122" s="276"/>
      <c r="CGR122" s="276"/>
      <c r="CGS122" s="276"/>
      <c r="CGT122" s="276"/>
      <c r="CGU122" s="276"/>
      <c r="CGV122" s="276"/>
      <c r="CGW122" s="276"/>
      <c r="CGX122" s="276"/>
      <c r="CGY122" s="276"/>
      <c r="CGZ122" s="276"/>
      <c r="CHA122" s="276"/>
      <c r="CHB122" s="276"/>
      <c r="CHC122" s="276"/>
      <c r="CHD122" s="276"/>
      <c r="CHE122" s="276"/>
      <c r="CHF122" s="276"/>
      <c r="CHG122" s="276"/>
      <c r="CHH122" s="276"/>
      <c r="CHI122" s="276"/>
      <c r="CHJ122" s="276"/>
      <c r="CHK122" s="276"/>
      <c r="CHL122" s="276"/>
      <c r="CHM122" s="276"/>
      <c r="CHN122" s="276"/>
      <c r="CHO122" s="276"/>
      <c r="CHP122" s="276"/>
      <c r="CHQ122" s="276"/>
      <c r="CHR122" s="276"/>
      <c r="CHS122" s="276"/>
      <c r="CHT122" s="276"/>
      <c r="CHU122" s="276"/>
      <c r="CHV122" s="276"/>
      <c r="CHW122" s="276"/>
      <c r="CHX122" s="276"/>
      <c r="CHY122" s="276"/>
      <c r="CHZ122" s="276"/>
      <c r="CIA122" s="276"/>
      <c r="CIB122" s="276"/>
      <c r="CIC122" s="276"/>
      <c r="CID122" s="276"/>
      <c r="CIE122" s="276"/>
      <c r="CIF122" s="276"/>
      <c r="CIG122" s="276"/>
      <c r="CIH122" s="276"/>
      <c r="CII122" s="276"/>
      <c r="CIJ122" s="276"/>
      <c r="CIK122" s="276"/>
      <c r="CIL122" s="276"/>
      <c r="CIM122" s="276"/>
      <c r="CIN122" s="276"/>
      <c r="CIO122" s="276"/>
      <c r="CIP122" s="276"/>
      <c r="CIQ122" s="276"/>
      <c r="CIR122" s="276"/>
      <c r="CIS122" s="276"/>
      <c r="CIT122" s="276"/>
      <c r="CIU122" s="276"/>
      <c r="CIV122" s="276"/>
      <c r="CIW122" s="276"/>
      <c r="CIX122" s="276"/>
      <c r="CIY122" s="276"/>
      <c r="CIZ122" s="276"/>
      <c r="CJA122" s="276"/>
      <c r="CJB122" s="276"/>
      <c r="CJC122" s="276"/>
      <c r="CJD122" s="276"/>
      <c r="CJE122" s="276"/>
      <c r="CJF122" s="276"/>
      <c r="CJG122" s="276"/>
      <c r="CJH122" s="276"/>
      <c r="CJI122" s="276"/>
      <c r="CJJ122" s="276"/>
      <c r="CJK122" s="276"/>
      <c r="CJL122" s="276"/>
      <c r="CJM122" s="276"/>
      <c r="CJN122" s="276"/>
      <c r="CJO122" s="276"/>
      <c r="CJP122" s="276"/>
      <c r="CJQ122" s="276"/>
      <c r="CJR122" s="276"/>
      <c r="CJS122" s="276"/>
      <c r="CJT122" s="276"/>
      <c r="CJU122" s="276"/>
      <c r="CJV122" s="276"/>
      <c r="CJW122" s="276"/>
      <c r="CJX122" s="276"/>
      <c r="CJY122" s="276"/>
      <c r="CJZ122" s="276"/>
      <c r="CKA122" s="276"/>
      <c r="CKB122" s="276"/>
      <c r="CKC122" s="276"/>
      <c r="CKD122" s="276"/>
      <c r="CKE122" s="276"/>
      <c r="CKF122" s="276"/>
      <c r="CKG122" s="276"/>
      <c r="CKH122" s="276"/>
      <c r="CKI122" s="276"/>
      <c r="CKJ122" s="276"/>
      <c r="CKK122" s="276"/>
      <c r="CKL122" s="276"/>
      <c r="CKM122" s="276"/>
      <c r="CKN122" s="276"/>
      <c r="CKO122" s="276"/>
      <c r="CKP122" s="276"/>
      <c r="CKQ122" s="276"/>
      <c r="CKR122" s="276"/>
      <c r="CKS122" s="276"/>
      <c r="CKT122" s="276"/>
      <c r="CKU122" s="276"/>
      <c r="CKV122" s="276"/>
      <c r="CKW122" s="276"/>
      <c r="CKX122" s="276"/>
      <c r="CKY122" s="276"/>
      <c r="CKZ122" s="276"/>
      <c r="CLA122" s="276"/>
      <c r="CLB122" s="276"/>
      <c r="CLC122" s="276"/>
      <c r="CLD122" s="276"/>
      <c r="CLE122" s="276"/>
      <c r="CLF122" s="276"/>
      <c r="CLG122" s="276"/>
      <c r="CLH122" s="276"/>
      <c r="CLI122" s="276"/>
      <c r="CLJ122" s="276"/>
      <c r="CLK122" s="276"/>
      <c r="CLL122" s="276"/>
      <c r="CLM122" s="276"/>
      <c r="CLN122" s="276"/>
      <c r="CLO122" s="276"/>
      <c r="CLP122" s="276"/>
      <c r="CLQ122" s="276"/>
      <c r="CLR122" s="276"/>
      <c r="CLS122" s="276"/>
      <c r="CLT122" s="276"/>
      <c r="CLU122" s="276"/>
      <c r="CLV122" s="276"/>
      <c r="CLW122" s="276"/>
      <c r="CLX122" s="276"/>
      <c r="CLY122" s="276"/>
      <c r="CLZ122" s="276"/>
      <c r="CMA122" s="276"/>
      <c r="CMB122" s="276"/>
      <c r="CMC122" s="276"/>
      <c r="CMD122" s="276"/>
      <c r="CME122" s="276"/>
      <c r="CMF122" s="276"/>
      <c r="CMG122" s="276"/>
      <c r="CMH122" s="276"/>
      <c r="CMI122" s="276"/>
      <c r="CMJ122" s="276"/>
      <c r="CMK122" s="276"/>
      <c r="CML122" s="276"/>
      <c r="CMM122" s="276"/>
      <c r="CMN122" s="276"/>
      <c r="CMO122" s="276"/>
      <c r="CMP122" s="276"/>
      <c r="CMQ122" s="276"/>
      <c r="CMR122" s="276"/>
      <c r="CMS122" s="276"/>
      <c r="CMT122" s="276"/>
      <c r="CMU122" s="276"/>
      <c r="CMV122" s="276"/>
      <c r="CMW122" s="276"/>
      <c r="CMX122" s="276"/>
      <c r="CMY122" s="276"/>
      <c r="CMZ122" s="276"/>
      <c r="CNA122" s="276"/>
      <c r="CNB122" s="276"/>
      <c r="CNC122" s="276"/>
      <c r="CND122" s="276"/>
      <c r="CNE122" s="276"/>
      <c r="CNF122" s="276"/>
      <c r="CNG122" s="276"/>
      <c r="CNH122" s="276"/>
      <c r="CNI122" s="276"/>
      <c r="CNJ122" s="276"/>
      <c r="CNK122" s="276"/>
      <c r="CNL122" s="276"/>
      <c r="CNM122" s="276"/>
      <c r="CNN122" s="276"/>
      <c r="CNO122" s="276"/>
      <c r="CNP122" s="276"/>
      <c r="CNQ122" s="276"/>
      <c r="CNR122" s="276"/>
      <c r="CNS122" s="276"/>
      <c r="CNT122" s="276"/>
      <c r="CNU122" s="276"/>
      <c r="CNV122" s="276"/>
      <c r="CNW122" s="276"/>
      <c r="CNX122" s="276"/>
      <c r="CNY122" s="276"/>
      <c r="CNZ122" s="276"/>
      <c r="COA122" s="276"/>
      <c r="COB122" s="276"/>
      <c r="COC122" s="276"/>
      <c r="COD122" s="276"/>
      <c r="COE122" s="276"/>
      <c r="COF122" s="276"/>
      <c r="COG122" s="276"/>
      <c r="COH122" s="276"/>
      <c r="COI122" s="276"/>
      <c r="COJ122" s="276"/>
      <c r="COK122" s="276"/>
      <c r="COL122" s="276"/>
      <c r="COM122" s="276"/>
      <c r="CON122" s="276"/>
      <c r="COO122" s="276"/>
      <c r="COP122" s="276"/>
      <c r="COQ122" s="276"/>
      <c r="COR122" s="276"/>
      <c r="COS122" s="276"/>
      <c r="COT122" s="276"/>
      <c r="COU122" s="276"/>
      <c r="COV122" s="276"/>
      <c r="COW122" s="276"/>
      <c r="COX122" s="276"/>
      <c r="COY122" s="276"/>
      <c r="COZ122" s="276"/>
      <c r="CPA122" s="276"/>
      <c r="CPB122" s="276"/>
      <c r="CPC122" s="276"/>
      <c r="CPD122" s="276"/>
      <c r="CPE122" s="276"/>
      <c r="CPF122" s="276"/>
      <c r="CPG122" s="276"/>
      <c r="CPH122" s="276"/>
      <c r="CPI122" s="276"/>
      <c r="CPJ122" s="276"/>
      <c r="CPK122" s="276"/>
      <c r="CPL122" s="276"/>
      <c r="CPM122" s="276"/>
      <c r="CPN122" s="276"/>
      <c r="CPO122" s="276"/>
      <c r="CPP122" s="276"/>
      <c r="CPQ122" s="276"/>
      <c r="CPR122" s="276"/>
      <c r="CPS122" s="276"/>
      <c r="CPT122" s="276"/>
      <c r="CPU122" s="276"/>
      <c r="CPV122" s="276"/>
      <c r="CPW122" s="276"/>
      <c r="CPX122" s="276"/>
      <c r="CPY122" s="276"/>
      <c r="CPZ122" s="276"/>
      <c r="CQA122" s="276"/>
      <c r="CQB122" s="276"/>
      <c r="CQC122" s="276"/>
      <c r="CQD122" s="276"/>
      <c r="CQE122" s="276"/>
      <c r="CQF122" s="276"/>
      <c r="CQG122" s="276"/>
      <c r="CQH122" s="276"/>
      <c r="CQI122" s="276"/>
      <c r="CQJ122" s="276"/>
      <c r="CQK122" s="276"/>
      <c r="CQL122" s="276"/>
      <c r="CQM122" s="276"/>
      <c r="CQN122" s="276"/>
      <c r="CQO122" s="276"/>
      <c r="CQP122" s="276"/>
      <c r="CQQ122" s="276"/>
      <c r="CQR122" s="276"/>
      <c r="CQS122" s="276"/>
      <c r="CQT122" s="276"/>
      <c r="CQU122" s="276"/>
      <c r="CQV122" s="276"/>
      <c r="CQW122" s="276"/>
      <c r="CQX122" s="276"/>
      <c r="CQY122" s="276"/>
      <c r="CQZ122" s="276"/>
      <c r="CRA122" s="276"/>
      <c r="CRB122" s="276"/>
      <c r="CRC122" s="276"/>
      <c r="CRD122" s="276"/>
      <c r="CRE122" s="276"/>
      <c r="CRF122" s="276"/>
      <c r="CRG122" s="276"/>
      <c r="CRH122" s="276"/>
      <c r="CRI122" s="276"/>
      <c r="CRJ122" s="276"/>
      <c r="CRK122" s="276"/>
      <c r="CRL122" s="276"/>
      <c r="CRM122" s="276"/>
      <c r="CRN122" s="276"/>
      <c r="CRO122" s="276"/>
      <c r="CRP122" s="276"/>
      <c r="CRQ122" s="276"/>
      <c r="CRR122" s="276"/>
      <c r="CRS122" s="276"/>
      <c r="CRT122" s="276"/>
      <c r="CRU122" s="276"/>
      <c r="CRV122" s="276"/>
      <c r="CRW122" s="276"/>
      <c r="CRX122" s="276"/>
      <c r="CRY122" s="276"/>
      <c r="CRZ122" s="276"/>
      <c r="CSA122" s="276"/>
      <c r="CSB122" s="276"/>
      <c r="CSC122" s="276"/>
      <c r="CSD122" s="276"/>
      <c r="CSE122" s="276"/>
      <c r="CSF122" s="276"/>
      <c r="CSG122" s="276"/>
      <c r="CSH122" s="276"/>
      <c r="CSI122" s="276"/>
      <c r="CSJ122" s="276"/>
      <c r="CSK122" s="276"/>
      <c r="CSL122" s="276"/>
      <c r="CSM122" s="276"/>
      <c r="CSN122" s="276"/>
      <c r="CSO122" s="276"/>
      <c r="CSP122" s="276"/>
      <c r="CSQ122" s="276"/>
      <c r="CSR122" s="276"/>
      <c r="CSS122" s="276"/>
      <c r="CST122" s="276"/>
      <c r="CSU122" s="276"/>
      <c r="CSV122" s="276"/>
      <c r="CSW122" s="276"/>
      <c r="CSX122" s="276"/>
      <c r="CSY122" s="276"/>
      <c r="CSZ122" s="276"/>
      <c r="CTA122" s="276"/>
      <c r="CTB122" s="276"/>
      <c r="CTC122" s="276"/>
      <c r="CTD122" s="276"/>
      <c r="CTE122" s="276"/>
      <c r="CTF122" s="276"/>
      <c r="CTG122" s="276"/>
      <c r="CTH122" s="276"/>
      <c r="CTI122" s="276"/>
      <c r="CTJ122" s="276"/>
      <c r="CTK122" s="276"/>
      <c r="CTL122" s="276"/>
      <c r="CTM122" s="276"/>
      <c r="CTN122" s="276"/>
      <c r="CTO122" s="276"/>
      <c r="CTP122" s="276"/>
      <c r="CTQ122" s="276"/>
      <c r="CTR122" s="276"/>
      <c r="CTS122" s="276"/>
      <c r="CTT122" s="276"/>
      <c r="CTU122" s="276"/>
      <c r="CTV122" s="276"/>
      <c r="CTW122" s="276"/>
      <c r="CTX122" s="276"/>
      <c r="CTY122" s="276"/>
      <c r="CTZ122" s="276"/>
      <c r="CUA122" s="276"/>
      <c r="CUB122" s="276"/>
      <c r="CUC122" s="276"/>
      <c r="CUD122" s="276"/>
      <c r="CUE122" s="276"/>
      <c r="CUF122" s="276"/>
      <c r="CUG122" s="276"/>
      <c r="CUH122" s="276"/>
      <c r="CUI122" s="276"/>
      <c r="CUJ122" s="276"/>
      <c r="CUK122" s="276"/>
      <c r="CUL122" s="276"/>
      <c r="CUM122" s="276"/>
      <c r="CUN122" s="276"/>
      <c r="CUO122" s="276"/>
      <c r="CUP122" s="276"/>
      <c r="CUQ122" s="276"/>
      <c r="CUR122" s="276"/>
      <c r="CUS122" s="276"/>
      <c r="CUT122" s="276"/>
      <c r="CUU122" s="276"/>
      <c r="CUV122" s="276"/>
      <c r="CUW122" s="276"/>
      <c r="CUX122" s="276"/>
      <c r="CUY122" s="276"/>
      <c r="CUZ122" s="276"/>
      <c r="CVA122" s="276"/>
      <c r="CVB122" s="276"/>
      <c r="CVC122" s="276"/>
      <c r="CVD122" s="276"/>
      <c r="CVE122" s="276"/>
      <c r="CVF122" s="276"/>
      <c r="CVG122" s="276"/>
      <c r="CVH122" s="276"/>
      <c r="CVI122" s="276"/>
      <c r="CVJ122" s="276"/>
      <c r="CVK122" s="276"/>
      <c r="CVL122" s="276"/>
      <c r="CVM122" s="276"/>
      <c r="CVN122" s="276"/>
      <c r="CVO122" s="276"/>
      <c r="CVP122" s="276"/>
      <c r="CVQ122" s="276"/>
      <c r="CVR122" s="276"/>
      <c r="CVS122" s="276"/>
      <c r="CVT122" s="276"/>
      <c r="CVU122" s="276"/>
      <c r="CVV122" s="276"/>
      <c r="CVW122" s="276"/>
      <c r="CVX122" s="276"/>
      <c r="CVY122" s="276"/>
      <c r="CVZ122" s="276"/>
      <c r="CWA122" s="276"/>
      <c r="CWB122" s="276"/>
      <c r="CWC122" s="276"/>
      <c r="CWD122" s="276"/>
      <c r="CWE122" s="276"/>
      <c r="CWF122" s="276"/>
      <c r="CWG122" s="276"/>
      <c r="CWH122" s="276"/>
      <c r="CWI122" s="276"/>
      <c r="CWJ122" s="276"/>
      <c r="CWK122" s="276"/>
      <c r="CWL122" s="276"/>
      <c r="CWM122" s="276"/>
      <c r="CWN122" s="276"/>
      <c r="CWO122" s="276"/>
      <c r="CWP122" s="276"/>
      <c r="CWQ122" s="276"/>
      <c r="CWR122" s="276"/>
      <c r="CWS122" s="276"/>
      <c r="CWT122" s="276"/>
      <c r="CWU122" s="276"/>
      <c r="CWV122" s="276"/>
      <c r="CWW122" s="276"/>
      <c r="CWX122" s="276"/>
      <c r="CWY122" s="276"/>
      <c r="CWZ122" s="276"/>
      <c r="CXA122" s="276"/>
      <c r="CXB122" s="276"/>
      <c r="CXC122" s="276"/>
      <c r="CXD122" s="276"/>
      <c r="CXE122" s="276"/>
      <c r="CXF122" s="276"/>
      <c r="CXG122" s="276"/>
      <c r="CXH122" s="276"/>
      <c r="CXI122" s="276"/>
      <c r="CXJ122" s="276"/>
      <c r="CXK122" s="276"/>
      <c r="CXL122" s="276"/>
      <c r="CXM122" s="276"/>
      <c r="CXN122" s="276"/>
      <c r="CXO122" s="276"/>
      <c r="CXP122" s="276"/>
      <c r="CXQ122" s="276"/>
      <c r="CXR122" s="276"/>
      <c r="CXS122" s="276"/>
      <c r="CXT122" s="276"/>
      <c r="CXU122" s="276"/>
      <c r="CXV122" s="276"/>
      <c r="CXW122" s="276"/>
      <c r="CXX122" s="276"/>
      <c r="CXY122" s="276"/>
      <c r="CXZ122" s="276"/>
      <c r="CYA122" s="276"/>
      <c r="CYB122" s="276"/>
      <c r="CYC122" s="276"/>
      <c r="CYD122" s="276"/>
      <c r="CYE122" s="276"/>
      <c r="CYF122" s="276"/>
      <c r="CYG122" s="276"/>
      <c r="CYH122" s="276"/>
      <c r="CYI122" s="276"/>
      <c r="CYJ122" s="276"/>
      <c r="CYK122" s="276"/>
      <c r="CYL122" s="276"/>
      <c r="CYM122" s="276"/>
      <c r="CYN122" s="276"/>
      <c r="CYO122" s="276"/>
      <c r="CYP122" s="276"/>
      <c r="CYQ122" s="276"/>
      <c r="CYR122" s="276"/>
      <c r="CYS122" s="276"/>
      <c r="CYT122" s="276"/>
      <c r="CYU122" s="276"/>
      <c r="CYV122" s="276"/>
      <c r="CYW122" s="276"/>
      <c r="CYX122" s="276"/>
      <c r="CYY122" s="276"/>
      <c r="CYZ122" s="276"/>
      <c r="CZA122" s="276"/>
      <c r="CZB122" s="276"/>
      <c r="CZC122" s="276"/>
      <c r="CZD122" s="276"/>
      <c r="CZE122" s="276"/>
      <c r="CZF122" s="276"/>
      <c r="CZG122" s="276"/>
      <c r="CZH122" s="276"/>
      <c r="CZI122" s="276"/>
      <c r="CZJ122" s="276"/>
      <c r="CZK122" s="276"/>
      <c r="CZL122" s="276"/>
      <c r="CZM122" s="276"/>
      <c r="CZN122" s="276"/>
      <c r="CZO122" s="276"/>
      <c r="CZP122" s="276"/>
      <c r="CZQ122" s="276"/>
      <c r="CZR122" s="276"/>
      <c r="CZS122" s="276"/>
      <c r="CZT122" s="276"/>
      <c r="CZU122" s="276"/>
      <c r="CZV122" s="276"/>
      <c r="CZW122" s="276"/>
      <c r="CZX122" s="276"/>
      <c r="CZY122" s="276"/>
      <c r="CZZ122" s="276"/>
      <c r="DAA122" s="276"/>
      <c r="DAB122" s="276"/>
      <c r="DAC122" s="276"/>
      <c r="DAD122" s="276"/>
      <c r="DAE122" s="276"/>
      <c r="DAF122" s="276"/>
      <c r="DAG122" s="276"/>
      <c r="DAH122" s="276"/>
      <c r="DAI122" s="276"/>
      <c r="DAJ122" s="276"/>
      <c r="DAK122" s="276"/>
      <c r="DAL122" s="276"/>
      <c r="DAM122" s="276"/>
      <c r="DAN122" s="276"/>
      <c r="DAO122" s="276"/>
      <c r="DAP122" s="276"/>
      <c r="DAQ122" s="276"/>
      <c r="DAR122" s="276"/>
      <c r="DAS122" s="276"/>
      <c r="DAT122" s="276"/>
      <c r="DAU122" s="276"/>
      <c r="DAV122" s="276"/>
      <c r="DAW122" s="276"/>
      <c r="DAX122" s="276"/>
      <c r="DAY122" s="276"/>
      <c r="DAZ122" s="276"/>
      <c r="DBA122" s="276"/>
      <c r="DBB122" s="276"/>
      <c r="DBC122" s="276"/>
      <c r="DBD122" s="276"/>
      <c r="DBE122" s="276"/>
      <c r="DBF122" s="276"/>
      <c r="DBG122" s="276"/>
      <c r="DBH122" s="276"/>
      <c r="DBI122" s="276"/>
      <c r="DBJ122" s="276"/>
      <c r="DBK122" s="276"/>
      <c r="DBL122" s="276"/>
      <c r="DBM122" s="276"/>
      <c r="DBN122" s="276"/>
      <c r="DBO122" s="276"/>
      <c r="DBP122" s="276"/>
      <c r="DBQ122" s="276"/>
      <c r="DBR122" s="276"/>
      <c r="DBS122" s="276"/>
      <c r="DBT122" s="276"/>
      <c r="DBU122" s="276"/>
      <c r="DBV122" s="276"/>
      <c r="DBW122" s="276"/>
      <c r="DBX122" s="276"/>
      <c r="DBY122" s="276"/>
      <c r="DBZ122" s="276"/>
      <c r="DCA122" s="276"/>
      <c r="DCB122" s="276"/>
      <c r="DCC122" s="276"/>
      <c r="DCD122" s="276"/>
      <c r="DCE122" s="276"/>
      <c r="DCF122" s="276"/>
      <c r="DCG122" s="276"/>
      <c r="DCH122" s="276"/>
      <c r="DCI122" s="276"/>
      <c r="DCJ122" s="276"/>
      <c r="DCK122" s="276"/>
      <c r="DCL122" s="276"/>
      <c r="DCM122" s="276"/>
      <c r="DCN122" s="276"/>
      <c r="DCO122" s="276"/>
      <c r="DCP122" s="276"/>
      <c r="DCQ122" s="276"/>
      <c r="DCR122" s="276"/>
      <c r="DCS122" s="276"/>
      <c r="DCT122" s="276"/>
      <c r="DCU122" s="276"/>
      <c r="DCV122" s="276"/>
      <c r="DCW122" s="276"/>
      <c r="DCX122" s="276"/>
      <c r="DCY122" s="276"/>
      <c r="DCZ122" s="276"/>
      <c r="DDA122" s="276"/>
      <c r="DDB122" s="276"/>
      <c r="DDC122" s="276"/>
      <c r="DDD122" s="276"/>
      <c r="DDE122" s="276"/>
      <c r="DDF122" s="276"/>
      <c r="DDG122" s="276"/>
      <c r="DDH122" s="276"/>
      <c r="DDI122" s="276"/>
      <c r="DDJ122" s="276"/>
      <c r="DDK122" s="276"/>
      <c r="DDL122" s="276"/>
      <c r="DDM122" s="276"/>
      <c r="DDN122" s="276"/>
      <c r="DDO122" s="276"/>
      <c r="DDP122" s="276"/>
      <c r="DDQ122" s="276"/>
      <c r="DDR122" s="276"/>
      <c r="DDS122" s="276"/>
      <c r="DDT122" s="276"/>
      <c r="DDU122" s="276"/>
      <c r="DDV122" s="276"/>
      <c r="DDW122" s="276"/>
      <c r="DDX122" s="276"/>
      <c r="DDY122" s="276"/>
      <c r="DDZ122" s="276"/>
      <c r="DEA122" s="276"/>
      <c r="DEB122" s="276"/>
      <c r="DEC122" s="276"/>
      <c r="DED122" s="276"/>
      <c r="DEE122" s="276"/>
      <c r="DEF122" s="276"/>
      <c r="DEG122" s="276"/>
      <c r="DEH122" s="276"/>
      <c r="DEI122" s="276"/>
      <c r="DEJ122" s="276"/>
      <c r="DEK122" s="276"/>
      <c r="DEL122" s="276"/>
      <c r="DEM122" s="276"/>
      <c r="DEN122" s="276"/>
      <c r="DEO122" s="276"/>
      <c r="DEP122" s="276"/>
      <c r="DEQ122" s="276"/>
      <c r="DER122" s="276"/>
      <c r="DES122" s="276"/>
      <c r="DET122" s="276"/>
      <c r="DEU122" s="276"/>
      <c r="DEV122" s="276"/>
      <c r="DEW122" s="276"/>
      <c r="DEX122" s="276"/>
      <c r="DEY122" s="276"/>
      <c r="DEZ122" s="276"/>
      <c r="DFA122" s="276"/>
      <c r="DFB122" s="276"/>
      <c r="DFC122" s="276"/>
      <c r="DFD122" s="276"/>
      <c r="DFE122" s="276"/>
      <c r="DFF122" s="276"/>
      <c r="DFG122" s="276"/>
      <c r="DFH122" s="276"/>
      <c r="DFI122" s="276"/>
      <c r="DFJ122" s="276"/>
      <c r="DFK122" s="276"/>
      <c r="DFL122" s="276"/>
      <c r="DFM122" s="276"/>
      <c r="DFN122" s="276"/>
      <c r="DFO122" s="276"/>
      <c r="DFP122" s="276"/>
      <c r="DFQ122" s="276"/>
      <c r="DFR122" s="276"/>
      <c r="DFS122" s="276"/>
      <c r="DFT122" s="276"/>
      <c r="DFU122" s="276"/>
      <c r="DFV122" s="276"/>
      <c r="DFW122" s="276"/>
      <c r="DFX122" s="276"/>
      <c r="DFY122" s="276"/>
      <c r="DFZ122" s="276"/>
      <c r="DGA122" s="276"/>
      <c r="DGB122" s="276"/>
      <c r="DGC122" s="276"/>
      <c r="DGD122" s="276"/>
      <c r="DGE122" s="276"/>
      <c r="DGF122" s="276"/>
      <c r="DGG122" s="276"/>
      <c r="DGH122" s="276"/>
      <c r="DGI122" s="276"/>
      <c r="DGJ122" s="276"/>
      <c r="DGK122" s="276"/>
      <c r="DGL122" s="276"/>
      <c r="DGM122" s="276"/>
      <c r="DGN122" s="276"/>
      <c r="DGO122" s="276"/>
      <c r="DGP122" s="276"/>
      <c r="DGQ122" s="276"/>
      <c r="DGR122" s="276"/>
      <c r="DGS122" s="276"/>
      <c r="DGT122" s="276"/>
      <c r="DGU122" s="276"/>
      <c r="DGV122" s="276"/>
      <c r="DGW122" s="276"/>
      <c r="DGX122" s="276"/>
      <c r="DGY122" s="276"/>
      <c r="DGZ122" s="276"/>
      <c r="DHA122" s="276"/>
      <c r="DHB122" s="276"/>
      <c r="DHC122" s="276"/>
      <c r="DHD122" s="276"/>
      <c r="DHE122" s="276"/>
      <c r="DHF122" s="276"/>
      <c r="DHG122" s="276"/>
      <c r="DHH122" s="276"/>
      <c r="DHI122" s="276"/>
      <c r="DHJ122" s="276"/>
      <c r="DHK122" s="276"/>
      <c r="DHL122" s="276"/>
      <c r="DHM122" s="276"/>
      <c r="DHN122" s="276"/>
      <c r="DHO122" s="276"/>
      <c r="DHP122" s="276"/>
      <c r="DHQ122" s="276"/>
      <c r="DHR122" s="276"/>
      <c r="DHS122" s="276"/>
      <c r="DHT122" s="276"/>
      <c r="DHU122" s="276"/>
      <c r="DHV122" s="276"/>
      <c r="DHW122" s="276"/>
      <c r="DHX122" s="276"/>
      <c r="DHY122" s="276"/>
      <c r="DHZ122" s="276"/>
      <c r="DIA122" s="276"/>
      <c r="DIB122" s="276"/>
      <c r="DIC122" s="276"/>
      <c r="DID122" s="276"/>
      <c r="DIE122" s="276"/>
      <c r="DIF122" s="276"/>
      <c r="DIG122" s="276"/>
      <c r="DIH122" s="276"/>
      <c r="DII122" s="276"/>
      <c r="DIJ122" s="276"/>
      <c r="DIK122" s="276"/>
      <c r="DIL122" s="276"/>
      <c r="DIM122" s="276"/>
      <c r="DIN122" s="276"/>
      <c r="DIO122" s="276"/>
      <c r="DIP122" s="276"/>
      <c r="DIQ122" s="276"/>
      <c r="DIR122" s="276"/>
      <c r="DIS122" s="276"/>
      <c r="DIT122" s="276"/>
      <c r="DIU122" s="276"/>
      <c r="DIV122" s="276"/>
      <c r="DIW122" s="276"/>
      <c r="DIX122" s="276"/>
      <c r="DIY122" s="276"/>
      <c r="DIZ122" s="276"/>
      <c r="DJA122" s="276"/>
      <c r="DJB122" s="276"/>
      <c r="DJC122" s="276"/>
      <c r="DJD122" s="276"/>
      <c r="DJE122" s="276"/>
      <c r="DJF122" s="276"/>
      <c r="DJG122" s="276"/>
      <c r="DJH122" s="276"/>
      <c r="DJI122" s="276"/>
      <c r="DJJ122" s="276"/>
      <c r="DJK122" s="276"/>
      <c r="DJL122" s="276"/>
      <c r="DJM122" s="276"/>
      <c r="DJN122" s="276"/>
      <c r="DJO122" s="276"/>
      <c r="DJP122" s="276"/>
      <c r="DJQ122" s="276"/>
      <c r="DJR122" s="276"/>
      <c r="DJS122" s="276"/>
      <c r="DJT122" s="276"/>
      <c r="DJU122" s="276"/>
      <c r="DJV122" s="276"/>
      <c r="DJW122" s="276"/>
      <c r="DJX122" s="276"/>
      <c r="DJY122" s="276"/>
      <c r="DJZ122" s="276"/>
      <c r="DKA122" s="276"/>
      <c r="DKB122" s="276"/>
      <c r="DKC122" s="276"/>
      <c r="DKD122" s="276"/>
      <c r="DKE122" s="276"/>
      <c r="DKF122" s="276"/>
      <c r="DKG122" s="276"/>
      <c r="DKH122" s="276"/>
      <c r="DKI122" s="276"/>
      <c r="DKJ122" s="276"/>
      <c r="DKK122" s="276"/>
      <c r="DKL122" s="276"/>
      <c r="DKM122" s="276"/>
      <c r="DKN122" s="276"/>
      <c r="DKO122" s="276"/>
      <c r="DKP122" s="276"/>
      <c r="DKQ122" s="276"/>
      <c r="DKR122" s="276"/>
      <c r="DKS122" s="276"/>
      <c r="DKT122" s="276"/>
      <c r="DKU122" s="276"/>
      <c r="DKV122" s="276"/>
      <c r="DKW122" s="276"/>
      <c r="DKX122" s="276"/>
      <c r="DKY122" s="276"/>
      <c r="DKZ122" s="276"/>
      <c r="DLA122" s="276"/>
      <c r="DLB122" s="276"/>
      <c r="DLC122" s="276"/>
      <c r="DLD122" s="276"/>
      <c r="DLE122" s="276"/>
      <c r="DLF122" s="276"/>
      <c r="DLG122" s="276"/>
      <c r="DLH122" s="276"/>
      <c r="DLI122" s="276"/>
      <c r="DLJ122" s="276"/>
      <c r="DLK122" s="276"/>
      <c r="DLL122" s="276"/>
      <c r="DLM122" s="276"/>
      <c r="DLN122" s="276"/>
      <c r="DLO122" s="276"/>
      <c r="DLP122" s="276"/>
      <c r="DLQ122" s="276"/>
      <c r="DLR122" s="276"/>
      <c r="DLS122" s="276"/>
      <c r="DLT122" s="276"/>
      <c r="DLU122" s="276"/>
      <c r="DLV122" s="276"/>
      <c r="DLW122" s="276"/>
      <c r="DLX122" s="276"/>
      <c r="DLY122" s="276"/>
      <c r="DLZ122" s="276"/>
      <c r="DMA122" s="276"/>
      <c r="DMB122" s="276"/>
      <c r="DMC122" s="276"/>
      <c r="DMD122" s="276"/>
      <c r="DME122" s="276"/>
      <c r="DMF122" s="276"/>
      <c r="DMG122" s="276"/>
      <c r="DMH122" s="276"/>
      <c r="DMI122" s="276"/>
      <c r="DMJ122" s="276"/>
      <c r="DMK122" s="276"/>
      <c r="DML122" s="276"/>
      <c r="DMM122" s="276"/>
      <c r="DMN122" s="276"/>
      <c r="DMO122" s="276"/>
      <c r="DMP122" s="276"/>
      <c r="DMQ122" s="276"/>
      <c r="DMR122" s="276"/>
      <c r="DMS122" s="276"/>
      <c r="DMT122" s="276"/>
      <c r="DMU122" s="276"/>
      <c r="DMV122" s="276"/>
      <c r="DMW122" s="276"/>
      <c r="DMX122" s="276"/>
      <c r="DMY122" s="276"/>
      <c r="DMZ122" s="276"/>
      <c r="DNA122" s="276"/>
      <c r="DNB122" s="276"/>
      <c r="DNC122" s="276"/>
      <c r="DND122" s="276"/>
      <c r="DNE122" s="276"/>
      <c r="DNF122" s="276"/>
      <c r="DNG122" s="276"/>
      <c r="DNH122" s="276"/>
      <c r="DNI122" s="276"/>
      <c r="DNJ122" s="276"/>
      <c r="DNK122" s="276"/>
      <c r="DNL122" s="276"/>
      <c r="DNM122" s="276"/>
      <c r="DNN122" s="276"/>
      <c r="DNO122" s="276"/>
      <c r="DNP122" s="276"/>
      <c r="DNQ122" s="276"/>
      <c r="DNR122" s="276"/>
      <c r="DNS122" s="276"/>
      <c r="DNT122" s="276"/>
      <c r="DNU122" s="276"/>
      <c r="DNV122" s="276"/>
      <c r="DNW122" s="276"/>
      <c r="DNX122" s="276"/>
      <c r="DNY122" s="276"/>
      <c r="DNZ122" s="276"/>
      <c r="DOA122" s="276"/>
      <c r="DOB122" s="276"/>
      <c r="DOC122" s="276"/>
      <c r="DOD122" s="276"/>
      <c r="DOE122" s="276"/>
      <c r="DOF122" s="276"/>
      <c r="DOG122" s="276"/>
      <c r="DOH122" s="276"/>
      <c r="DOI122" s="276"/>
      <c r="DOJ122" s="276"/>
      <c r="DOK122" s="276"/>
      <c r="DOL122" s="276"/>
      <c r="DOM122" s="276"/>
      <c r="DON122" s="276"/>
      <c r="DOO122" s="276"/>
      <c r="DOP122" s="276"/>
      <c r="DOQ122" s="276"/>
      <c r="DOR122" s="276"/>
      <c r="DOS122" s="276"/>
      <c r="DOT122" s="276"/>
      <c r="DOU122" s="276"/>
      <c r="DOV122" s="276"/>
      <c r="DOW122" s="276"/>
      <c r="DOX122" s="276"/>
      <c r="DOY122" s="276"/>
      <c r="DOZ122" s="276"/>
      <c r="DPA122" s="276"/>
      <c r="DPB122" s="276"/>
      <c r="DPC122" s="276"/>
      <c r="DPD122" s="276"/>
      <c r="DPE122" s="276"/>
      <c r="DPF122" s="276"/>
      <c r="DPG122" s="276"/>
      <c r="DPH122" s="276"/>
      <c r="DPI122" s="276"/>
      <c r="DPJ122" s="276"/>
      <c r="DPK122" s="276"/>
      <c r="DPL122" s="276"/>
      <c r="DPM122" s="276"/>
      <c r="DPN122" s="276"/>
      <c r="DPO122" s="276"/>
      <c r="DPP122" s="276"/>
      <c r="DPQ122" s="276"/>
      <c r="DPR122" s="276"/>
      <c r="DPS122" s="276"/>
      <c r="DPT122" s="276"/>
      <c r="DPU122" s="276"/>
      <c r="DPV122" s="276"/>
      <c r="DPW122" s="276"/>
      <c r="DPX122" s="276"/>
      <c r="DPY122" s="276"/>
      <c r="DPZ122" s="276"/>
      <c r="DQA122" s="276"/>
      <c r="DQB122" s="276"/>
      <c r="DQC122" s="276"/>
      <c r="DQD122" s="276"/>
      <c r="DQE122" s="276"/>
      <c r="DQF122" s="276"/>
      <c r="DQG122" s="276"/>
      <c r="DQH122" s="276"/>
      <c r="DQI122" s="276"/>
      <c r="DQJ122" s="276"/>
      <c r="DQK122" s="276"/>
      <c r="DQL122" s="276"/>
      <c r="DQM122" s="276"/>
      <c r="DQN122" s="276"/>
      <c r="DQO122" s="276"/>
      <c r="DQP122" s="276"/>
      <c r="DQQ122" s="276"/>
      <c r="DQR122" s="276"/>
      <c r="DQS122" s="276"/>
      <c r="DQT122" s="276"/>
      <c r="DQU122" s="276"/>
      <c r="DQV122" s="276"/>
      <c r="DQW122" s="276"/>
      <c r="DQX122" s="276"/>
      <c r="DQY122" s="276"/>
      <c r="DQZ122" s="276"/>
      <c r="DRA122" s="276"/>
      <c r="DRB122" s="276"/>
      <c r="DRC122" s="276"/>
      <c r="DRD122" s="276"/>
      <c r="DRE122" s="276"/>
      <c r="DRF122" s="276"/>
      <c r="DRG122" s="276"/>
      <c r="DRH122" s="276"/>
      <c r="DRI122" s="276"/>
      <c r="DRJ122" s="276"/>
      <c r="DRK122" s="276"/>
      <c r="DRL122" s="276"/>
      <c r="DRM122" s="276"/>
      <c r="DRN122" s="276"/>
      <c r="DRO122" s="276"/>
      <c r="DRP122" s="276"/>
      <c r="DRQ122" s="276"/>
      <c r="DRR122" s="276"/>
      <c r="DRS122" s="276"/>
      <c r="DRT122" s="276"/>
      <c r="DRU122" s="276"/>
      <c r="DRV122" s="276"/>
      <c r="DRW122" s="276"/>
      <c r="DRX122" s="276"/>
      <c r="DRY122" s="276"/>
      <c r="DRZ122" s="276"/>
      <c r="DSA122" s="276"/>
      <c r="DSB122" s="276"/>
      <c r="DSC122" s="276"/>
      <c r="DSD122" s="276"/>
      <c r="DSE122" s="276"/>
      <c r="DSF122" s="276"/>
      <c r="DSG122" s="276"/>
      <c r="DSH122" s="276"/>
      <c r="DSI122" s="276"/>
      <c r="DSJ122" s="276"/>
      <c r="DSK122" s="276"/>
      <c r="DSL122" s="276"/>
      <c r="DSM122" s="276"/>
      <c r="DSN122" s="276"/>
      <c r="DSO122" s="276"/>
      <c r="DSP122" s="276"/>
      <c r="DSQ122" s="276"/>
      <c r="DSR122" s="276"/>
      <c r="DSS122" s="276"/>
      <c r="DST122" s="276"/>
      <c r="DSU122" s="276"/>
      <c r="DSV122" s="276"/>
      <c r="DSW122" s="276"/>
      <c r="DSX122" s="276"/>
      <c r="DSY122" s="276"/>
      <c r="DSZ122" s="276"/>
      <c r="DTA122" s="276"/>
      <c r="DTB122" s="276"/>
      <c r="DTC122" s="276"/>
      <c r="DTD122" s="276"/>
      <c r="DTE122" s="276"/>
      <c r="DTF122" s="276"/>
      <c r="DTG122" s="276"/>
      <c r="DTH122" s="276"/>
      <c r="DTI122" s="276"/>
      <c r="DTJ122" s="276"/>
      <c r="DTK122" s="276"/>
      <c r="DTL122" s="276"/>
      <c r="DTM122" s="276"/>
      <c r="DTN122" s="276"/>
      <c r="DTO122" s="276"/>
      <c r="DTP122" s="276"/>
      <c r="DTQ122" s="276"/>
      <c r="DTR122" s="276"/>
      <c r="DTS122" s="276"/>
      <c r="DTT122" s="276"/>
      <c r="DTU122" s="276"/>
      <c r="DTV122" s="276"/>
      <c r="DTW122" s="276"/>
      <c r="DTX122" s="276"/>
      <c r="DTY122" s="276"/>
      <c r="DTZ122" s="276"/>
      <c r="DUA122" s="276"/>
      <c r="DUB122" s="276"/>
      <c r="DUC122" s="276"/>
      <c r="DUD122" s="276"/>
      <c r="DUE122" s="276"/>
      <c r="DUF122" s="276"/>
      <c r="DUG122" s="276"/>
      <c r="DUH122" s="276"/>
      <c r="DUI122" s="276"/>
      <c r="DUJ122" s="276"/>
      <c r="DUK122" s="276"/>
      <c r="DUL122" s="276"/>
      <c r="DUM122" s="276"/>
      <c r="DUN122" s="276"/>
      <c r="DUO122" s="276"/>
      <c r="DUP122" s="276"/>
      <c r="DUQ122" s="276"/>
      <c r="DUR122" s="276"/>
      <c r="DUS122" s="276"/>
      <c r="DUT122" s="276"/>
      <c r="DUU122" s="276"/>
      <c r="DUV122" s="276"/>
      <c r="DUW122" s="276"/>
      <c r="DUX122" s="276"/>
      <c r="DUY122" s="276"/>
      <c r="DUZ122" s="276"/>
      <c r="DVA122" s="276"/>
      <c r="DVB122" s="276"/>
      <c r="DVC122" s="276"/>
      <c r="DVD122" s="276"/>
      <c r="DVE122" s="276"/>
      <c r="DVF122" s="276"/>
      <c r="DVG122" s="276"/>
      <c r="DVH122" s="276"/>
      <c r="DVI122" s="276"/>
      <c r="DVJ122" s="276"/>
      <c r="DVK122" s="276"/>
      <c r="DVL122" s="276"/>
      <c r="DVM122" s="276"/>
      <c r="DVN122" s="276"/>
      <c r="DVO122" s="276"/>
      <c r="DVP122" s="276"/>
      <c r="DVQ122" s="276"/>
      <c r="DVR122" s="276"/>
      <c r="DVS122" s="276"/>
      <c r="DVT122" s="276"/>
      <c r="DVU122" s="276"/>
      <c r="DVV122" s="276"/>
      <c r="DVW122" s="276"/>
      <c r="DVX122" s="276"/>
      <c r="DVY122" s="276"/>
      <c r="DVZ122" s="276"/>
      <c r="DWA122" s="276"/>
      <c r="DWB122" s="276"/>
      <c r="DWC122" s="276"/>
      <c r="DWD122" s="276"/>
      <c r="DWE122" s="276"/>
      <c r="DWF122" s="276"/>
      <c r="DWG122" s="276"/>
      <c r="DWH122" s="276"/>
      <c r="DWI122" s="276"/>
      <c r="DWJ122" s="276"/>
      <c r="DWK122" s="276"/>
      <c r="DWL122" s="276"/>
      <c r="DWM122" s="276"/>
      <c r="DWN122" s="276"/>
      <c r="DWO122" s="276"/>
      <c r="DWP122" s="276"/>
      <c r="DWQ122" s="276"/>
      <c r="DWR122" s="276"/>
      <c r="DWS122" s="276"/>
      <c r="DWT122" s="276"/>
      <c r="DWU122" s="276"/>
      <c r="DWV122" s="276"/>
      <c r="DWW122" s="276"/>
      <c r="DWX122" s="276"/>
      <c r="DWY122" s="276"/>
      <c r="DWZ122" s="276"/>
      <c r="DXA122" s="276"/>
      <c r="DXB122" s="276"/>
      <c r="DXC122" s="276"/>
      <c r="DXD122" s="276"/>
      <c r="DXE122" s="276"/>
      <c r="DXF122" s="276"/>
      <c r="DXG122" s="276"/>
      <c r="DXH122" s="276"/>
      <c r="DXI122" s="276"/>
      <c r="DXJ122" s="276"/>
      <c r="DXK122" s="276"/>
      <c r="DXL122" s="276"/>
      <c r="DXM122" s="276"/>
      <c r="DXN122" s="276"/>
      <c r="DXO122" s="276"/>
      <c r="DXP122" s="276"/>
      <c r="DXQ122" s="276"/>
      <c r="DXR122" s="276"/>
      <c r="DXS122" s="276"/>
      <c r="DXT122" s="276"/>
      <c r="DXU122" s="276"/>
      <c r="DXV122" s="276"/>
      <c r="DXW122" s="276"/>
      <c r="DXX122" s="276"/>
      <c r="DXY122" s="276"/>
      <c r="DXZ122" s="276"/>
      <c r="DYA122" s="276"/>
      <c r="DYB122" s="276"/>
      <c r="DYC122" s="276"/>
      <c r="DYD122" s="276"/>
      <c r="DYE122" s="276"/>
      <c r="DYF122" s="276"/>
      <c r="DYG122" s="276"/>
      <c r="DYH122" s="276"/>
      <c r="DYI122" s="276"/>
      <c r="DYJ122" s="276"/>
      <c r="DYK122" s="276"/>
      <c r="DYL122" s="276"/>
      <c r="DYM122" s="276"/>
      <c r="DYN122" s="276"/>
      <c r="DYO122" s="276"/>
      <c r="DYP122" s="276"/>
      <c r="DYQ122" s="276"/>
      <c r="DYR122" s="276"/>
      <c r="DYS122" s="276"/>
      <c r="DYT122" s="276"/>
      <c r="DYU122" s="276"/>
      <c r="DYV122" s="276"/>
      <c r="DYW122" s="276"/>
      <c r="DYX122" s="276"/>
      <c r="DYY122" s="276"/>
      <c r="DYZ122" s="276"/>
      <c r="DZA122" s="276"/>
      <c r="DZB122" s="276"/>
      <c r="DZC122" s="276"/>
      <c r="DZD122" s="276"/>
      <c r="DZE122" s="276"/>
      <c r="DZF122" s="276"/>
      <c r="DZG122" s="276"/>
      <c r="DZH122" s="276"/>
      <c r="DZI122" s="276"/>
      <c r="DZJ122" s="276"/>
      <c r="DZK122" s="276"/>
      <c r="DZL122" s="276"/>
      <c r="DZM122" s="276"/>
      <c r="DZN122" s="276"/>
      <c r="DZO122" s="276"/>
      <c r="DZP122" s="276"/>
      <c r="DZQ122" s="276"/>
      <c r="DZR122" s="276"/>
      <c r="DZS122" s="276"/>
      <c r="DZT122" s="276"/>
      <c r="DZU122" s="276"/>
      <c r="DZV122" s="276"/>
      <c r="DZW122" s="276"/>
      <c r="DZX122" s="276"/>
      <c r="DZY122" s="276"/>
      <c r="DZZ122" s="276"/>
      <c r="EAA122" s="276"/>
      <c r="EAB122" s="276"/>
      <c r="EAC122" s="276"/>
      <c r="EAD122" s="276"/>
      <c r="EAE122" s="276"/>
      <c r="EAF122" s="276"/>
      <c r="EAG122" s="276"/>
      <c r="EAH122" s="276"/>
      <c r="EAI122" s="276"/>
      <c r="EAJ122" s="276"/>
      <c r="EAK122" s="276"/>
      <c r="EAL122" s="276"/>
      <c r="EAM122" s="276"/>
      <c r="EAN122" s="276"/>
      <c r="EAO122" s="276"/>
      <c r="EAP122" s="276"/>
      <c r="EAQ122" s="276"/>
      <c r="EAR122" s="276"/>
      <c r="EAS122" s="276"/>
      <c r="EAT122" s="276"/>
      <c r="EAU122" s="276"/>
      <c r="EAV122" s="276"/>
      <c r="EAW122" s="276"/>
      <c r="EAX122" s="276"/>
      <c r="EAY122" s="276"/>
      <c r="EAZ122" s="276"/>
      <c r="EBA122" s="276"/>
      <c r="EBB122" s="276"/>
      <c r="EBC122" s="276"/>
      <c r="EBD122" s="276"/>
      <c r="EBE122" s="276"/>
      <c r="EBF122" s="276"/>
      <c r="EBG122" s="276"/>
      <c r="EBH122" s="276"/>
      <c r="EBI122" s="276"/>
      <c r="EBJ122" s="276"/>
      <c r="EBK122" s="276"/>
      <c r="EBL122" s="276"/>
      <c r="EBM122" s="276"/>
      <c r="EBN122" s="276"/>
      <c r="EBO122" s="276"/>
      <c r="EBP122" s="276"/>
      <c r="EBQ122" s="276"/>
      <c r="EBR122" s="276"/>
      <c r="EBS122" s="276"/>
      <c r="EBT122" s="276"/>
      <c r="EBU122" s="276"/>
      <c r="EBV122" s="276"/>
      <c r="EBW122" s="276"/>
      <c r="EBX122" s="276"/>
      <c r="EBY122" s="276"/>
      <c r="EBZ122" s="276"/>
      <c r="ECA122" s="276"/>
      <c r="ECB122" s="276"/>
      <c r="ECC122" s="276"/>
      <c r="ECD122" s="276"/>
      <c r="ECE122" s="276"/>
      <c r="ECF122" s="276"/>
      <c r="ECG122" s="276"/>
      <c r="ECH122" s="276"/>
      <c r="ECI122" s="276"/>
      <c r="ECJ122" s="276"/>
      <c r="ECK122" s="276"/>
      <c r="ECL122" s="276"/>
      <c r="ECM122" s="276"/>
      <c r="ECN122" s="276"/>
      <c r="ECO122" s="276"/>
      <c r="ECP122" s="276"/>
      <c r="ECQ122" s="276"/>
      <c r="ECR122" s="276"/>
      <c r="ECS122" s="276"/>
      <c r="ECT122" s="276"/>
      <c r="ECU122" s="276"/>
      <c r="ECV122" s="276"/>
      <c r="ECW122" s="276"/>
      <c r="ECX122" s="276"/>
      <c r="ECY122" s="276"/>
      <c r="ECZ122" s="276"/>
      <c r="EDA122" s="276"/>
      <c r="EDB122" s="276"/>
      <c r="EDC122" s="276"/>
      <c r="EDD122" s="276"/>
      <c r="EDE122" s="276"/>
      <c r="EDF122" s="276"/>
      <c r="EDG122" s="276"/>
      <c r="EDH122" s="276"/>
      <c r="EDI122" s="276"/>
      <c r="EDJ122" s="276"/>
      <c r="EDK122" s="276"/>
      <c r="EDL122" s="276"/>
      <c r="EDM122" s="276"/>
      <c r="EDN122" s="276"/>
      <c r="EDO122" s="276"/>
      <c r="EDP122" s="276"/>
      <c r="EDQ122" s="276"/>
      <c r="EDR122" s="276"/>
      <c r="EDS122" s="276"/>
      <c r="EDT122" s="276"/>
      <c r="EDU122" s="276"/>
      <c r="EDV122" s="276"/>
      <c r="EDW122" s="276"/>
      <c r="EDX122" s="276"/>
      <c r="EDY122" s="276"/>
      <c r="EDZ122" s="276"/>
      <c r="EEA122" s="276"/>
      <c r="EEB122" s="276"/>
      <c r="EEC122" s="276"/>
      <c r="EED122" s="276"/>
      <c r="EEE122" s="276"/>
      <c r="EEF122" s="276"/>
      <c r="EEG122" s="276"/>
      <c r="EEH122" s="276"/>
      <c r="EEI122" s="276"/>
      <c r="EEJ122" s="276"/>
      <c r="EEK122" s="276"/>
      <c r="EEL122" s="276"/>
      <c r="EEM122" s="276"/>
      <c r="EEN122" s="276"/>
      <c r="EEO122" s="276"/>
      <c r="EEP122" s="276"/>
      <c r="EEQ122" s="276"/>
      <c r="EER122" s="276"/>
      <c r="EES122" s="276"/>
      <c r="EET122" s="276"/>
      <c r="EEU122" s="276"/>
      <c r="EEV122" s="276"/>
      <c r="EEW122" s="276"/>
      <c r="EEX122" s="276"/>
      <c r="EEY122" s="276"/>
      <c r="EEZ122" s="276"/>
      <c r="EFA122" s="276"/>
      <c r="EFB122" s="276"/>
      <c r="EFC122" s="276"/>
      <c r="EFD122" s="276"/>
      <c r="EFE122" s="276"/>
      <c r="EFF122" s="276"/>
      <c r="EFG122" s="276"/>
      <c r="EFH122" s="276"/>
      <c r="EFI122" s="276"/>
      <c r="EFJ122" s="276"/>
      <c r="EFK122" s="276"/>
      <c r="EFL122" s="276"/>
      <c r="EFM122" s="276"/>
      <c r="EFN122" s="276"/>
      <c r="EFO122" s="276"/>
      <c r="EFP122" s="276"/>
      <c r="EFQ122" s="276"/>
      <c r="EFR122" s="276"/>
      <c r="EFS122" s="276"/>
      <c r="EFT122" s="276"/>
      <c r="EFU122" s="276"/>
      <c r="EFV122" s="276"/>
      <c r="EFW122" s="276"/>
      <c r="EFX122" s="276"/>
      <c r="EFY122" s="276"/>
      <c r="EFZ122" s="276"/>
      <c r="EGA122" s="276"/>
      <c r="EGB122" s="276"/>
      <c r="EGC122" s="276"/>
      <c r="EGD122" s="276"/>
      <c r="EGE122" s="276"/>
      <c r="EGF122" s="276"/>
      <c r="EGG122" s="276"/>
      <c r="EGH122" s="276"/>
      <c r="EGI122" s="276"/>
      <c r="EGJ122" s="276"/>
      <c r="EGK122" s="276"/>
      <c r="EGL122" s="276"/>
      <c r="EGM122" s="276"/>
      <c r="EGN122" s="276"/>
      <c r="EGO122" s="276"/>
      <c r="EGP122" s="276"/>
      <c r="EGQ122" s="276"/>
      <c r="EGR122" s="276"/>
      <c r="EGS122" s="276"/>
      <c r="EGT122" s="276"/>
      <c r="EGU122" s="276"/>
      <c r="EGV122" s="276"/>
      <c r="EGW122" s="276"/>
      <c r="EGX122" s="276"/>
      <c r="EGY122" s="276"/>
      <c r="EGZ122" s="276"/>
      <c r="EHA122" s="276"/>
      <c r="EHB122" s="276"/>
      <c r="EHC122" s="276"/>
      <c r="EHD122" s="276"/>
      <c r="EHE122" s="276"/>
      <c r="EHF122" s="276"/>
      <c r="EHG122" s="276"/>
      <c r="EHH122" s="276"/>
      <c r="EHI122" s="276"/>
      <c r="EHJ122" s="276"/>
      <c r="EHK122" s="276"/>
      <c r="EHL122" s="276"/>
      <c r="EHM122" s="276"/>
      <c r="EHN122" s="276"/>
      <c r="EHO122" s="276"/>
      <c r="EHP122" s="276"/>
      <c r="EHQ122" s="276"/>
      <c r="EHR122" s="276"/>
      <c r="EHS122" s="276"/>
      <c r="EHT122" s="276"/>
      <c r="EHU122" s="276"/>
      <c r="EHV122" s="276"/>
      <c r="EHW122" s="276"/>
      <c r="EHX122" s="276"/>
      <c r="EHY122" s="276"/>
      <c r="EHZ122" s="276"/>
      <c r="EIA122" s="276"/>
      <c r="EIB122" s="276"/>
      <c r="EIC122" s="276"/>
      <c r="EID122" s="276"/>
      <c r="EIE122" s="276"/>
      <c r="EIF122" s="276"/>
      <c r="EIG122" s="276"/>
      <c r="EIH122" s="276"/>
      <c r="EII122" s="276"/>
      <c r="EIJ122" s="276"/>
      <c r="EIK122" s="276"/>
      <c r="EIL122" s="276"/>
      <c r="EIM122" s="276"/>
      <c r="EIN122" s="276"/>
      <c r="EIO122" s="276"/>
      <c r="EIP122" s="276"/>
      <c r="EIQ122" s="276"/>
      <c r="EIR122" s="276"/>
      <c r="EIS122" s="276"/>
      <c r="EIT122" s="276"/>
      <c r="EIU122" s="276"/>
      <c r="EIV122" s="276"/>
      <c r="EIW122" s="276"/>
      <c r="EIX122" s="276"/>
      <c r="EIY122" s="276"/>
      <c r="EIZ122" s="276"/>
      <c r="EJA122" s="276"/>
      <c r="EJB122" s="276"/>
      <c r="EJC122" s="276"/>
      <c r="EJD122" s="276"/>
      <c r="EJE122" s="276"/>
      <c r="EJF122" s="276"/>
      <c r="EJG122" s="276"/>
      <c r="EJH122" s="276"/>
      <c r="EJI122" s="276"/>
      <c r="EJJ122" s="276"/>
      <c r="EJK122" s="276"/>
      <c r="EJL122" s="276"/>
      <c r="EJM122" s="276"/>
      <c r="EJN122" s="276"/>
      <c r="EJO122" s="276"/>
      <c r="EJP122" s="276"/>
      <c r="EJQ122" s="276"/>
      <c r="EJR122" s="276"/>
      <c r="EJS122" s="276"/>
      <c r="EJT122" s="276"/>
      <c r="EJU122" s="276"/>
      <c r="EJV122" s="276"/>
      <c r="EJW122" s="276"/>
      <c r="EJX122" s="276"/>
      <c r="EJY122" s="276"/>
      <c r="EJZ122" s="276"/>
      <c r="EKA122" s="276"/>
      <c r="EKB122" s="276"/>
      <c r="EKC122" s="276"/>
      <c r="EKD122" s="276"/>
      <c r="EKE122" s="276"/>
      <c r="EKF122" s="276"/>
      <c r="EKG122" s="276"/>
      <c r="EKH122" s="276"/>
      <c r="EKI122" s="276"/>
      <c r="EKJ122" s="276"/>
      <c r="EKK122" s="276"/>
      <c r="EKL122" s="276"/>
      <c r="EKM122" s="276"/>
      <c r="EKN122" s="276"/>
      <c r="EKO122" s="276"/>
      <c r="EKP122" s="276"/>
      <c r="EKQ122" s="276"/>
      <c r="EKR122" s="276"/>
      <c r="EKS122" s="276"/>
      <c r="EKT122" s="276"/>
      <c r="EKU122" s="276"/>
      <c r="EKV122" s="276"/>
      <c r="EKW122" s="276"/>
      <c r="EKX122" s="276"/>
      <c r="EKY122" s="276"/>
      <c r="EKZ122" s="276"/>
      <c r="ELA122" s="276"/>
      <c r="ELB122" s="276"/>
      <c r="ELC122" s="276"/>
      <c r="ELD122" s="276"/>
      <c r="ELE122" s="276"/>
      <c r="ELF122" s="276"/>
      <c r="ELG122" s="276"/>
      <c r="ELH122" s="276"/>
      <c r="ELI122" s="276"/>
      <c r="ELJ122" s="276"/>
      <c r="ELK122" s="276"/>
      <c r="ELL122" s="276"/>
      <c r="ELM122" s="276"/>
      <c r="ELN122" s="276"/>
      <c r="ELO122" s="276"/>
      <c r="ELP122" s="276"/>
      <c r="ELQ122" s="276"/>
      <c r="ELR122" s="276"/>
      <c r="ELS122" s="276"/>
      <c r="ELT122" s="276"/>
      <c r="ELU122" s="276"/>
      <c r="ELV122" s="276"/>
      <c r="ELW122" s="276"/>
      <c r="ELX122" s="276"/>
      <c r="ELY122" s="276"/>
      <c r="ELZ122" s="276"/>
      <c r="EMA122" s="276"/>
      <c r="EMB122" s="276"/>
      <c r="EMC122" s="276"/>
      <c r="EMD122" s="276"/>
      <c r="EME122" s="276"/>
      <c r="EMF122" s="276"/>
      <c r="EMG122" s="276"/>
      <c r="EMH122" s="276"/>
      <c r="EMI122" s="276"/>
      <c r="EMJ122" s="276"/>
      <c r="EMK122" s="276"/>
      <c r="EML122" s="276"/>
      <c r="EMM122" s="276"/>
      <c r="EMN122" s="276"/>
      <c r="EMO122" s="276"/>
      <c r="EMP122" s="276"/>
      <c r="EMQ122" s="276"/>
      <c r="EMR122" s="276"/>
      <c r="EMS122" s="276"/>
      <c r="EMT122" s="276"/>
      <c r="EMU122" s="276"/>
      <c r="EMV122" s="276"/>
      <c r="EMW122" s="276"/>
      <c r="EMX122" s="276"/>
      <c r="EMY122" s="276"/>
      <c r="EMZ122" s="276"/>
      <c r="ENA122" s="276"/>
      <c r="ENB122" s="276"/>
      <c r="ENC122" s="276"/>
      <c r="END122" s="276"/>
      <c r="ENE122" s="276"/>
      <c r="ENF122" s="276"/>
      <c r="ENG122" s="276"/>
      <c r="ENH122" s="276"/>
      <c r="ENI122" s="276"/>
      <c r="ENJ122" s="276"/>
      <c r="ENK122" s="276"/>
      <c r="ENL122" s="276"/>
      <c r="ENM122" s="276"/>
      <c r="ENN122" s="276"/>
      <c r="ENO122" s="276"/>
      <c r="ENP122" s="276"/>
      <c r="ENQ122" s="276"/>
      <c r="ENR122" s="276"/>
      <c r="ENS122" s="276"/>
      <c r="ENT122" s="276"/>
      <c r="ENU122" s="276"/>
      <c r="ENV122" s="276"/>
      <c r="ENW122" s="276"/>
      <c r="ENX122" s="276"/>
      <c r="ENY122" s="276"/>
      <c r="ENZ122" s="276"/>
      <c r="EOA122" s="276"/>
      <c r="EOB122" s="276"/>
      <c r="EOC122" s="276"/>
      <c r="EOD122" s="276"/>
      <c r="EOE122" s="276"/>
      <c r="EOF122" s="276"/>
      <c r="EOG122" s="276"/>
      <c r="EOH122" s="276"/>
      <c r="EOI122" s="276"/>
      <c r="EOJ122" s="276"/>
      <c r="EOK122" s="276"/>
      <c r="EOL122" s="276"/>
      <c r="EOM122" s="276"/>
      <c r="EON122" s="276"/>
      <c r="EOO122" s="276"/>
      <c r="EOP122" s="276"/>
      <c r="EOQ122" s="276"/>
      <c r="EOR122" s="276"/>
      <c r="EOS122" s="276"/>
      <c r="EOT122" s="276"/>
      <c r="EOU122" s="276"/>
      <c r="EOV122" s="276"/>
      <c r="EOW122" s="276"/>
      <c r="EOX122" s="276"/>
      <c r="EOY122" s="276"/>
      <c r="EOZ122" s="276"/>
      <c r="EPA122" s="276"/>
      <c r="EPB122" s="276"/>
      <c r="EPC122" s="276"/>
      <c r="EPD122" s="276"/>
      <c r="EPE122" s="276"/>
      <c r="EPF122" s="276"/>
      <c r="EPG122" s="276"/>
      <c r="EPH122" s="276"/>
      <c r="EPI122" s="276"/>
      <c r="EPJ122" s="276"/>
      <c r="EPK122" s="276"/>
      <c r="EPL122" s="276"/>
      <c r="EPM122" s="276"/>
      <c r="EPN122" s="276"/>
      <c r="EPO122" s="276"/>
      <c r="EPP122" s="276"/>
      <c r="EPQ122" s="276"/>
      <c r="EPR122" s="276"/>
      <c r="EPS122" s="276"/>
      <c r="EPT122" s="276"/>
      <c r="EPU122" s="276"/>
      <c r="EPV122" s="276"/>
      <c r="EPW122" s="276"/>
      <c r="EPX122" s="276"/>
      <c r="EPY122" s="276"/>
      <c r="EPZ122" s="276"/>
      <c r="EQA122" s="276"/>
      <c r="EQB122" s="276"/>
      <c r="EQC122" s="276"/>
      <c r="EQD122" s="276"/>
      <c r="EQE122" s="276"/>
      <c r="EQF122" s="276"/>
      <c r="EQG122" s="276"/>
      <c r="EQH122" s="276"/>
      <c r="EQI122" s="276"/>
      <c r="EQJ122" s="276"/>
      <c r="EQK122" s="276"/>
      <c r="EQL122" s="276"/>
      <c r="EQM122" s="276"/>
      <c r="EQN122" s="276"/>
      <c r="EQO122" s="276"/>
      <c r="EQP122" s="276"/>
      <c r="EQQ122" s="276"/>
      <c r="EQR122" s="276"/>
      <c r="EQS122" s="276"/>
      <c r="EQT122" s="276"/>
      <c r="EQU122" s="276"/>
      <c r="EQV122" s="276"/>
      <c r="EQW122" s="276"/>
      <c r="EQX122" s="276"/>
      <c r="EQY122" s="276"/>
      <c r="EQZ122" s="276"/>
      <c r="ERA122" s="276"/>
      <c r="ERB122" s="276"/>
      <c r="ERC122" s="276"/>
      <c r="ERD122" s="276"/>
      <c r="ERE122" s="276"/>
      <c r="ERF122" s="276"/>
      <c r="ERG122" s="276"/>
      <c r="ERH122" s="276"/>
      <c r="ERI122" s="276"/>
      <c r="ERJ122" s="276"/>
      <c r="ERK122" s="276"/>
      <c r="ERL122" s="276"/>
      <c r="ERM122" s="276"/>
      <c r="ERN122" s="276"/>
      <c r="ERO122" s="276"/>
      <c r="ERP122" s="276"/>
      <c r="ERQ122" s="276"/>
      <c r="ERR122" s="276"/>
      <c r="ERS122" s="276"/>
      <c r="ERT122" s="276"/>
      <c r="ERU122" s="276"/>
      <c r="ERV122" s="276"/>
      <c r="ERW122" s="276"/>
      <c r="ERX122" s="276"/>
      <c r="ERY122" s="276"/>
      <c r="ERZ122" s="276"/>
      <c r="ESA122" s="276"/>
      <c r="ESB122" s="276"/>
      <c r="ESC122" s="276"/>
      <c r="ESD122" s="276"/>
      <c r="ESE122" s="276"/>
      <c r="ESF122" s="276"/>
      <c r="ESG122" s="276"/>
      <c r="ESH122" s="276"/>
      <c r="ESI122" s="276"/>
      <c r="ESJ122" s="276"/>
      <c r="ESK122" s="276"/>
      <c r="ESL122" s="276"/>
      <c r="ESM122" s="276"/>
      <c r="ESN122" s="276"/>
      <c r="ESO122" s="276"/>
      <c r="ESP122" s="276"/>
      <c r="ESQ122" s="276"/>
      <c r="ESR122" s="276"/>
      <c r="ESS122" s="276"/>
      <c r="EST122" s="276"/>
      <c r="ESU122" s="276"/>
      <c r="ESV122" s="276"/>
      <c r="ESW122" s="276"/>
      <c r="ESX122" s="276"/>
      <c r="ESY122" s="276"/>
      <c r="ESZ122" s="276"/>
      <c r="ETA122" s="276"/>
      <c r="ETB122" s="276"/>
      <c r="ETC122" s="276"/>
      <c r="ETD122" s="276"/>
      <c r="ETE122" s="276"/>
      <c r="ETF122" s="276"/>
      <c r="ETG122" s="276"/>
      <c r="ETH122" s="276"/>
      <c r="ETI122" s="276"/>
      <c r="ETJ122" s="276"/>
      <c r="ETK122" s="276"/>
      <c r="ETL122" s="276"/>
      <c r="ETM122" s="276"/>
      <c r="ETN122" s="276"/>
      <c r="ETO122" s="276"/>
      <c r="ETP122" s="276"/>
      <c r="ETQ122" s="276"/>
      <c r="ETR122" s="276"/>
      <c r="ETS122" s="276"/>
      <c r="ETT122" s="276"/>
      <c r="ETU122" s="276"/>
      <c r="ETV122" s="276"/>
      <c r="ETW122" s="276"/>
      <c r="ETX122" s="276"/>
      <c r="ETY122" s="276"/>
      <c r="ETZ122" s="276"/>
      <c r="EUA122" s="276"/>
      <c r="EUB122" s="276"/>
      <c r="EUC122" s="276"/>
      <c r="EUD122" s="276"/>
      <c r="EUE122" s="276"/>
      <c r="EUF122" s="276"/>
      <c r="EUG122" s="276"/>
      <c r="EUH122" s="276"/>
      <c r="EUI122" s="276"/>
      <c r="EUJ122" s="276"/>
      <c r="EUK122" s="276"/>
      <c r="EUL122" s="276"/>
      <c r="EUM122" s="276"/>
      <c r="EUN122" s="276"/>
      <c r="EUO122" s="276"/>
      <c r="EUP122" s="276"/>
      <c r="EUQ122" s="276"/>
      <c r="EUR122" s="276"/>
      <c r="EUS122" s="276"/>
      <c r="EUT122" s="276"/>
      <c r="EUU122" s="276"/>
      <c r="EUV122" s="276"/>
      <c r="EUW122" s="276"/>
      <c r="EUX122" s="276"/>
      <c r="EUY122" s="276"/>
      <c r="EUZ122" s="276"/>
      <c r="EVA122" s="276"/>
      <c r="EVB122" s="276"/>
      <c r="EVC122" s="276"/>
      <c r="EVD122" s="276"/>
      <c r="EVE122" s="276"/>
      <c r="EVF122" s="276"/>
      <c r="EVG122" s="276"/>
      <c r="EVH122" s="276"/>
      <c r="EVI122" s="276"/>
      <c r="EVJ122" s="276"/>
      <c r="EVK122" s="276"/>
      <c r="EVL122" s="276"/>
      <c r="EVM122" s="276"/>
      <c r="EVN122" s="276"/>
      <c r="EVO122" s="276"/>
      <c r="EVP122" s="276"/>
      <c r="EVQ122" s="276"/>
      <c r="EVR122" s="276"/>
      <c r="EVS122" s="276"/>
      <c r="EVT122" s="276"/>
      <c r="EVU122" s="276"/>
      <c r="EVV122" s="276"/>
      <c r="EVW122" s="276"/>
      <c r="EVX122" s="276"/>
      <c r="EVY122" s="276"/>
      <c r="EVZ122" s="276"/>
      <c r="EWA122" s="276"/>
      <c r="EWB122" s="276"/>
      <c r="EWC122" s="276"/>
      <c r="EWD122" s="276"/>
      <c r="EWE122" s="276"/>
      <c r="EWF122" s="276"/>
      <c r="EWG122" s="276"/>
      <c r="EWH122" s="276"/>
      <c r="EWI122" s="276"/>
      <c r="EWJ122" s="276"/>
      <c r="EWK122" s="276"/>
      <c r="EWL122" s="276"/>
      <c r="EWM122" s="276"/>
      <c r="EWN122" s="276"/>
      <c r="EWO122" s="276"/>
      <c r="EWP122" s="276"/>
      <c r="EWQ122" s="276"/>
      <c r="EWR122" s="276"/>
      <c r="EWS122" s="276"/>
      <c r="EWT122" s="276"/>
      <c r="EWU122" s="276"/>
      <c r="EWV122" s="276"/>
      <c r="EWW122" s="276"/>
      <c r="EWX122" s="276"/>
      <c r="EWY122" s="276"/>
      <c r="EWZ122" s="276"/>
      <c r="EXA122" s="276"/>
      <c r="EXB122" s="276"/>
      <c r="EXC122" s="276"/>
      <c r="EXD122" s="276"/>
      <c r="EXE122" s="276"/>
      <c r="EXF122" s="276"/>
      <c r="EXG122" s="276"/>
      <c r="EXH122" s="276"/>
      <c r="EXI122" s="276"/>
      <c r="EXJ122" s="276"/>
      <c r="EXK122" s="276"/>
      <c r="EXL122" s="276"/>
      <c r="EXM122" s="276"/>
      <c r="EXN122" s="276"/>
      <c r="EXO122" s="276"/>
      <c r="EXP122" s="276"/>
      <c r="EXQ122" s="276"/>
      <c r="EXR122" s="276"/>
      <c r="EXS122" s="276"/>
      <c r="EXT122" s="276"/>
      <c r="EXU122" s="276"/>
      <c r="EXV122" s="276"/>
      <c r="EXW122" s="276"/>
      <c r="EXX122" s="276"/>
      <c r="EXY122" s="276"/>
      <c r="EXZ122" s="276"/>
      <c r="EYA122" s="276"/>
      <c r="EYB122" s="276"/>
      <c r="EYC122" s="276"/>
      <c r="EYD122" s="276"/>
      <c r="EYE122" s="276"/>
      <c r="EYF122" s="276"/>
      <c r="EYG122" s="276"/>
      <c r="EYH122" s="276"/>
      <c r="EYI122" s="276"/>
      <c r="EYJ122" s="276"/>
      <c r="EYK122" s="276"/>
      <c r="EYL122" s="276"/>
      <c r="EYM122" s="276"/>
      <c r="EYN122" s="276"/>
      <c r="EYO122" s="276"/>
      <c r="EYP122" s="276"/>
      <c r="EYQ122" s="276"/>
      <c r="EYR122" s="276"/>
      <c r="EYS122" s="276"/>
      <c r="EYT122" s="276"/>
      <c r="EYU122" s="276"/>
      <c r="EYV122" s="276"/>
      <c r="EYW122" s="276"/>
      <c r="EYX122" s="276"/>
      <c r="EYY122" s="276"/>
      <c r="EYZ122" s="276"/>
      <c r="EZA122" s="276"/>
      <c r="EZB122" s="276"/>
      <c r="EZC122" s="276"/>
      <c r="EZD122" s="276"/>
      <c r="EZE122" s="276"/>
      <c r="EZF122" s="276"/>
      <c r="EZG122" s="276"/>
      <c r="EZH122" s="276"/>
      <c r="EZI122" s="276"/>
      <c r="EZJ122" s="276"/>
      <c r="EZK122" s="276"/>
      <c r="EZL122" s="276"/>
      <c r="EZM122" s="276"/>
      <c r="EZN122" s="276"/>
      <c r="EZO122" s="276"/>
      <c r="EZP122" s="276"/>
      <c r="EZQ122" s="276"/>
      <c r="EZR122" s="276"/>
      <c r="EZS122" s="276"/>
      <c r="EZT122" s="276"/>
      <c r="EZU122" s="276"/>
      <c r="EZV122" s="276"/>
      <c r="EZW122" s="276"/>
      <c r="EZX122" s="276"/>
      <c r="EZY122" s="276"/>
      <c r="EZZ122" s="276"/>
      <c r="FAA122" s="276"/>
      <c r="FAB122" s="276"/>
      <c r="FAC122" s="276"/>
      <c r="FAD122" s="276"/>
      <c r="FAE122" s="276"/>
      <c r="FAF122" s="276"/>
      <c r="FAG122" s="276"/>
      <c r="FAH122" s="276"/>
      <c r="FAI122" s="276"/>
      <c r="FAJ122" s="276"/>
      <c r="FAK122" s="276"/>
      <c r="FAL122" s="276"/>
      <c r="FAM122" s="276"/>
      <c r="FAN122" s="276"/>
      <c r="FAO122" s="276"/>
      <c r="FAP122" s="276"/>
      <c r="FAQ122" s="276"/>
      <c r="FAR122" s="276"/>
      <c r="FAS122" s="276"/>
      <c r="FAT122" s="276"/>
      <c r="FAU122" s="276"/>
      <c r="FAV122" s="276"/>
      <c r="FAW122" s="276"/>
      <c r="FAX122" s="276"/>
      <c r="FAY122" s="276"/>
      <c r="FAZ122" s="276"/>
      <c r="FBA122" s="276"/>
      <c r="FBB122" s="276"/>
      <c r="FBC122" s="276"/>
      <c r="FBD122" s="276"/>
      <c r="FBE122" s="276"/>
      <c r="FBF122" s="276"/>
      <c r="FBG122" s="276"/>
      <c r="FBH122" s="276"/>
      <c r="FBI122" s="276"/>
      <c r="FBJ122" s="276"/>
      <c r="FBK122" s="276"/>
      <c r="FBL122" s="276"/>
      <c r="FBM122" s="276"/>
      <c r="FBN122" s="276"/>
      <c r="FBO122" s="276"/>
      <c r="FBP122" s="276"/>
      <c r="FBQ122" s="276"/>
      <c r="FBR122" s="276"/>
      <c r="FBS122" s="276"/>
      <c r="FBT122" s="276"/>
      <c r="FBU122" s="276"/>
      <c r="FBV122" s="276"/>
      <c r="FBW122" s="276"/>
      <c r="FBX122" s="276"/>
      <c r="FBY122" s="276"/>
      <c r="FBZ122" s="276"/>
      <c r="FCA122" s="276"/>
      <c r="FCB122" s="276"/>
      <c r="FCC122" s="276"/>
      <c r="FCD122" s="276"/>
      <c r="FCE122" s="276"/>
      <c r="FCF122" s="276"/>
      <c r="FCG122" s="276"/>
      <c r="FCH122" s="276"/>
      <c r="FCI122" s="276"/>
      <c r="FCJ122" s="276"/>
      <c r="FCK122" s="276"/>
      <c r="FCL122" s="276"/>
      <c r="FCM122" s="276"/>
      <c r="FCN122" s="276"/>
      <c r="FCO122" s="276"/>
      <c r="FCP122" s="276"/>
      <c r="FCQ122" s="276"/>
      <c r="FCR122" s="276"/>
      <c r="FCS122" s="276"/>
      <c r="FCT122" s="276"/>
      <c r="FCU122" s="276"/>
      <c r="FCV122" s="276"/>
      <c r="FCW122" s="276"/>
      <c r="FCX122" s="276"/>
      <c r="FCY122" s="276"/>
      <c r="FCZ122" s="276"/>
      <c r="FDA122" s="276"/>
      <c r="FDB122" s="276"/>
      <c r="FDC122" s="276"/>
      <c r="FDD122" s="276"/>
      <c r="FDE122" s="276"/>
      <c r="FDF122" s="276"/>
      <c r="FDG122" s="276"/>
      <c r="FDH122" s="276"/>
      <c r="FDI122" s="276"/>
      <c r="FDJ122" s="276"/>
      <c r="FDK122" s="276"/>
      <c r="FDL122" s="276"/>
      <c r="FDM122" s="276"/>
      <c r="FDN122" s="276"/>
      <c r="FDO122" s="276"/>
      <c r="FDP122" s="276"/>
      <c r="FDQ122" s="276"/>
      <c r="FDR122" s="276"/>
      <c r="FDS122" s="276"/>
      <c r="FDT122" s="276"/>
      <c r="FDU122" s="276"/>
      <c r="FDV122" s="276"/>
      <c r="FDW122" s="276"/>
      <c r="FDX122" s="276"/>
      <c r="FDY122" s="276"/>
      <c r="FDZ122" s="276"/>
      <c r="FEA122" s="276"/>
      <c r="FEB122" s="276"/>
      <c r="FEC122" s="276"/>
      <c r="FED122" s="276"/>
      <c r="FEE122" s="276"/>
      <c r="FEF122" s="276"/>
      <c r="FEG122" s="276"/>
      <c r="FEH122" s="276"/>
      <c r="FEI122" s="276"/>
      <c r="FEJ122" s="276"/>
      <c r="FEK122" s="276"/>
      <c r="FEL122" s="276"/>
      <c r="FEM122" s="276"/>
      <c r="FEN122" s="276"/>
      <c r="FEO122" s="276"/>
      <c r="FEP122" s="276"/>
      <c r="FEQ122" s="276"/>
      <c r="FER122" s="276"/>
      <c r="FES122" s="276"/>
      <c r="FET122" s="276"/>
      <c r="FEU122" s="276"/>
      <c r="FEV122" s="276"/>
      <c r="FEW122" s="276"/>
      <c r="FEX122" s="276"/>
      <c r="FEY122" s="276"/>
      <c r="FEZ122" s="276"/>
      <c r="FFA122" s="276"/>
      <c r="FFB122" s="276"/>
      <c r="FFC122" s="276"/>
      <c r="FFD122" s="276"/>
      <c r="FFE122" s="276"/>
      <c r="FFF122" s="276"/>
      <c r="FFG122" s="276"/>
      <c r="FFH122" s="276"/>
      <c r="FFI122" s="276"/>
      <c r="FFJ122" s="276"/>
      <c r="FFK122" s="276"/>
      <c r="FFL122" s="276"/>
      <c r="FFM122" s="276"/>
      <c r="FFN122" s="276"/>
      <c r="FFO122" s="276"/>
      <c r="FFP122" s="276"/>
      <c r="FFQ122" s="276"/>
      <c r="FFR122" s="276"/>
      <c r="FFS122" s="276"/>
      <c r="FFT122" s="276"/>
      <c r="FFU122" s="276"/>
      <c r="FFV122" s="276"/>
      <c r="FFW122" s="276"/>
      <c r="FFX122" s="276"/>
      <c r="FFY122" s="276"/>
      <c r="FFZ122" s="276"/>
      <c r="FGA122" s="276"/>
      <c r="FGB122" s="276"/>
      <c r="FGC122" s="276"/>
      <c r="FGD122" s="276"/>
      <c r="FGE122" s="276"/>
      <c r="FGF122" s="276"/>
      <c r="FGG122" s="276"/>
      <c r="FGH122" s="276"/>
      <c r="FGI122" s="276"/>
      <c r="FGJ122" s="276"/>
      <c r="FGK122" s="276"/>
      <c r="FGL122" s="276"/>
      <c r="FGM122" s="276"/>
      <c r="FGN122" s="276"/>
      <c r="FGO122" s="276"/>
      <c r="FGP122" s="276"/>
      <c r="FGQ122" s="276"/>
      <c r="FGR122" s="276"/>
      <c r="FGS122" s="276"/>
      <c r="FGT122" s="276"/>
      <c r="FGU122" s="276"/>
      <c r="FGV122" s="276"/>
      <c r="FGW122" s="276"/>
      <c r="FGX122" s="276"/>
      <c r="FGY122" s="276"/>
      <c r="FGZ122" s="276"/>
      <c r="FHA122" s="276"/>
      <c r="FHB122" s="276"/>
      <c r="FHC122" s="276"/>
      <c r="FHD122" s="276"/>
      <c r="FHE122" s="276"/>
      <c r="FHF122" s="276"/>
      <c r="FHG122" s="276"/>
      <c r="FHH122" s="276"/>
      <c r="FHI122" s="276"/>
      <c r="FHJ122" s="276"/>
      <c r="FHK122" s="276"/>
      <c r="FHL122" s="276"/>
      <c r="FHM122" s="276"/>
      <c r="FHN122" s="276"/>
      <c r="FHO122" s="276"/>
      <c r="FHP122" s="276"/>
      <c r="FHQ122" s="276"/>
      <c r="FHR122" s="276"/>
      <c r="FHS122" s="276"/>
      <c r="FHT122" s="276"/>
      <c r="FHU122" s="276"/>
      <c r="FHV122" s="276"/>
      <c r="FHW122" s="276"/>
      <c r="FHX122" s="276"/>
      <c r="FHY122" s="276"/>
      <c r="FHZ122" s="276"/>
      <c r="FIA122" s="276"/>
      <c r="FIB122" s="276"/>
      <c r="FIC122" s="276"/>
      <c r="FID122" s="276"/>
      <c r="FIE122" s="276"/>
      <c r="FIF122" s="276"/>
      <c r="FIG122" s="276"/>
      <c r="FIH122" s="276"/>
      <c r="FII122" s="276"/>
      <c r="FIJ122" s="276"/>
      <c r="FIK122" s="276"/>
      <c r="FIL122" s="276"/>
      <c r="FIM122" s="276"/>
      <c r="FIN122" s="276"/>
      <c r="FIO122" s="276"/>
      <c r="FIP122" s="276"/>
      <c r="FIQ122" s="276"/>
      <c r="FIR122" s="276"/>
      <c r="FIS122" s="276"/>
      <c r="FIT122" s="276"/>
      <c r="FIU122" s="276"/>
      <c r="FIV122" s="276"/>
      <c r="FIW122" s="276"/>
      <c r="FIX122" s="276"/>
      <c r="FIY122" s="276"/>
      <c r="FIZ122" s="276"/>
      <c r="FJA122" s="276"/>
      <c r="FJB122" s="276"/>
      <c r="FJC122" s="276"/>
      <c r="FJD122" s="276"/>
      <c r="FJE122" s="276"/>
      <c r="FJF122" s="276"/>
      <c r="FJG122" s="276"/>
      <c r="FJH122" s="276"/>
      <c r="FJI122" s="276"/>
      <c r="FJJ122" s="276"/>
      <c r="FJK122" s="276"/>
      <c r="FJL122" s="276"/>
      <c r="FJM122" s="276"/>
      <c r="FJN122" s="276"/>
      <c r="FJO122" s="276"/>
      <c r="FJP122" s="276"/>
      <c r="FJQ122" s="276"/>
      <c r="FJR122" s="276"/>
      <c r="FJS122" s="276"/>
      <c r="FJT122" s="276"/>
      <c r="FJU122" s="276"/>
      <c r="FJV122" s="276"/>
      <c r="FJW122" s="276"/>
      <c r="FJX122" s="276"/>
      <c r="FJY122" s="276"/>
      <c r="FJZ122" s="276"/>
      <c r="FKA122" s="276"/>
      <c r="FKB122" s="276"/>
      <c r="FKC122" s="276"/>
      <c r="FKD122" s="276"/>
      <c r="FKE122" s="276"/>
      <c r="FKF122" s="276"/>
      <c r="FKG122" s="276"/>
      <c r="FKH122" s="276"/>
      <c r="FKI122" s="276"/>
      <c r="FKJ122" s="276"/>
      <c r="FKK122" s="276"/>
      <c r="FKL122" s="276"/>
      <c r="FKM122" s="276"/>
      <c r="FKN122" s="276"/>
      <c r="FKO122" s="276"/>
      <c r="FKP122" s="276"/>
      <c r="FKQ122" s="276"/>
      <c r="FKR122" s="276"/>
      <c r="FKS122" s="276"/>
      <c r="FKT122" s="276"/>
      <c r="FKU122" s="276"/>
      <c r="FKV122" s="276"/>
      <c r="FKW122" s="276"/>
      <c r="FKX122" s="276"/>
      <c r="FKY122" s="276"/>
      <c r="FKZ122" s="276"/>
      <c r="FLA122" s="276"/>
      <c r="FLB122" s="276"/>
      <c r="FLC122" s="276"/>
      <c r="FLD122" s="276"/>
      <c r="FLE122" s="276"/>
      <c r="FLF122" s="276"/>
      <c r="FLG122" s="276"/>
      <c r="FLH122" s="276"/>
      <c r="FLI122" s="276"/>
      <c r="FLJ122" s="276"/>
      <c r="FLK122" s="276"/>
      <c r="FLL122" s="276"/>
      <c r="FLM122" s="276"/>
      <c r="FLN122" s="276"/>
      <c r="FLO122" s="276"/>
      <c r="FLP122" s="276"/>
      <c r="FLQ122" s="276"/>
      <c r="FLR122" s="276"/>
      <c r="FLS122" s="276"/>
      <c r="FLT122" s="276"/>
      <c r="FLU122" s="276"/>
      <c r="FLV122" s="276"/>
      <c r="FLW122" s="276"/>
      <c r="FLX122" s="276"/>
      <c r="FLY122" s="276"/>
      <c r="FLZ122" s="276"/>
      <c r="FMA122" s="276"/>
      <c r="FMB122" s="276"/>
      <c r="FMC122" s="276"/>
      <c r="FMD122" s="276"/>
      <c r="FME122" s="276"/>
      <c r="FMF122" s="276"/>
      <c r="FMG122" s="276"/>
      <c r="FMH122" s="276"/>
      <c r="FMI122" s="276"/>
      <c r="FMJ122" s="276"/>
      <c r="FMK122" s="276"/>
      <c r="FML122" s="276"/>
      <c r="FMM122" s="276"/>
      <c r="FMN122" s="276"/>
      <c r="FMO122" s="276"/>
      <c r="FMP122" s="276"/>
      <c r="FMQ122" s="276"/>
      <c r="FMR122" s="276"/>
      <c r="FMS122" s="276"/>
      <c r="FMT122" s="276"/>
      <c r="FMU122" s="276"/>
      <c r="FMV122" s="276"/>
      <c r="FMW122" s="276"/>
      <c r="FMX122" s="276"/>
      <c r="FMY122" s="276"/>
      <c r="FMZ122" s="276"/>
      <c r="FNA122" s="276"/>
      <c r="FNB122" s="276"/>
      <c r="FNC122" s="276"/>
      <c r="FND122" s="276"/>
      <c r="FNE122" s="276"/>
      <c r="FNF122" s="276"/>
      <c r="FNG122" s="276"/>
      <c r="FNH122" s="276"/>
      <c r="FNI122" s="276"/>
      <c r="FNJ122" s="276"/>
      <c r="FNK122" s="276"/>
      <c r="FNL122" s="276"/>
      <c r="FNM122" s="276"/>
      <c r="FNN122" s="276"/>
      <c r="FNO122" s="276"/>
      <c r="FNP122" s="276"/>
      <c r="FNQ122" s="276"/>
      <c r="FNR122" s="276"/>
      <c r="FNS122" s="276"/>
      <c r="FNT122" s="276"/>
      <c r="FNU122" s="276"/>
      <c r="FNV122" s="276"/>
      <c r="FNW122" s="276"/>
      <c r="FNX122" s="276"/>
      <c r="FNY122" s="276"/>
      <c r="FNZ122" s="276"/>
      <c r="FOA122" s="276"/>
      <c r="FOB122" s="276"/>
      <c r="FOC122" s="276"/>
      <c r="FOD122" s="276"/>
      <c r="FOE122" s="276"/>
      <c r="FOF122" s="276"/>
      <c r="FOG122" s="276"/>
      <c r="FOH122" s="276"/>
      <c r="FOI122" s="276"/>
      <c r="FOJ122" s="276"/>
      <c r="FOK122" s="276"/>
      <c r="FOL122" s="276"/>
      <c r="FOM122" s="276"/>
      <c r="FON122" s="276"/>
      <c r="FOO122" s="276"/>
      <c r="FOP122" s="276"/>
      <c r="FOQ122" s="276"/>
      <c r="FOR122" s="276"/>
      <c r="FOS122" s="276"/>
      <c r="FOT122" s="276"/>
      <c r="FOU122" s="276"/>
      <c r="FOV122" s="276"/>
      <c r="FOW122" s="276"/>
      <c r="FOX122" s="276"/>
      <c r="FOY122" s="276"/>
      <c r="FOZ122" s="276"/>
      <c r="FPA122" s="276"/>
      <c r="FPB122" s="276"/>
      <c r="FPC122" s="276"/>
      <c r="FPD122" s="276"/>
      <c r="FPE122" s="276"/>
      <c r="FPF122" s="276"/>
      <c r="FPG122" s="276"/>
      <c r="FPH122" s="276"/>
      <c r="FPI122" s="276"/>
      <c r="FPJ122" s="276"/>
      <c r="FPK122" s="276"/>
      <c r="FPL122" s="276"/>
      <c r="FPM122" s="276"/>
      <c r="FPN122" s="276"/>
      <c r="FPO122" s="276"/>
      <c r="FPP122" s="276"/>
      <c r="FPQ122" s="276"/>
      <c r="FPR122" s="276"/>
      <c r="FPS122" s="276"/>
      <c r="FPT122" s="276"/>
      <c r="FPU122" s="276"/>
      <c r="FPV122" s="276"/>
      <c r="FPW122" s="276"/>
      <c r="FPX122" s="276"/>
      <c r="FPY122" s="276"/>
      <c r="FPZ122" s="276"/>
      <c r="FQA122" s="276"/>
      <c r="FQB122" s="276"/>
      <c r="FQC122" s="276"/>
      <c r="FQD122" s="276"/>
      <c r="FQE122" s="276"/>
      <c r="FQF122" s="276"/>
      <c r="FQG122" s="276"/>
      <c r="FQH122" s="276"/>
      <c r="FQI122" s="276"/>
      <c r="FQJ122" s="276"/>
      <c r="FQK122" s="276"/>
      <c r="FQL122" s="276"/>
      <c r="FQM122" s="276"/>
      <c r="FQN122" s="276"/>
      <c r="FQO122" s="276"/>
      <c r="FQP122" s="276"/>
      <c r="FQQ122" s="276"/>
      <c r="FQR122" s="276"/>
      <c r="FQS122" s="276"/>
      <c r="FQT122" s="276"/>
      <c r="FQU122" s="276"/>
      <c r="FQV122" s="276"/>
      <c r="FQW122" s="276"/>
      <c r="FQX122" s="276"/>
      <c r="FQY122" s="276"/>
      <c r="FQZ122" s="276"/>
      <c r="FRA122" s="276"/>
      <c r="FRB122" s="276"/>
      <c r="FRC122" s="276"/>
      <c r="FRD122" s="276"/>
      <c r="FRE122" s="276"/>
      <c r="FRF122" s="276"/>
      <c r="FRG122" s="276"/>
      <c r="FRH122" s="276"/>
      <c r="FRI122" s="276"/>
      <c r="FRJ122" s="276"/>
      <c r="FRK122" s="276"/>
      <c r="FRL122" s="276"/>
      <c r="FRM122" s="276"/>
      <c r="FRN122" s="276"/>
      <c r="FRO122" s="276"/>
      <c r="FRP122" s="276"/>
      <c r="FRQ122" s="276"/>
      <c r="FRR122" s="276"/>
      <c r="FRS122" s="276"/>
      <c r="FRT122" s="276"/>
      <c r="FRU122" s="276"/>
      <c r="FRV122" s="276"/>
      <c r="FRW122" s="276"/>
      <c r="FRX122" s="276"/>
      <c r="FRY122" s="276"/>
      <c r="FRZ122" s="276"/>
      <c r="FSA122" s="276"/>
      <c r="FSB122" s="276"/>
      <c r="FSC122" s="276"/>
      <c r="FSD122" s="276"/>
      <c r="FSE122" s="276"/>
      <c r="FSF122" s="276"/>
      <c r="FSG122" s="276"/>
      <c r="FSH122" s="276"/>
      <c r="FSI122" s="276"/>
      <c r="FSJ122" s="276"/>
      <c r="FSK122" s="276"/>
      <c r="FSL122" s="276"/>
      <c r="FSM122" s="276"/>
      <c r="FSN122" s="276"/>
      <c r="FSO122" s="276"/>
      <c r="FSP122" s="276"/>
      <c r="FSQ122" s="276"/>
      <c r="FSR122" s="276"/>
      <c r="FSS122" s="276"/>
      <c r="FST122" s="276"/>
      <c r="FSU122" s="276"/>
      <c r="FSV122" s="276"/>
      <c r="FSW122" s="276"/>
      <c r="FSX122" s="276"/>
      <c r="FSY122" s="276"/>
      <c r="FSZ122" s="276"/>
      <c r="FTA122" s="276"/>
      <c r="FTB122" s="276"/>
      <c r="FTC122" s="276"/>
      <c r="FTD122" s="276"/>
      <c r="FTE122" s="276"/>
      <c r="FTF122" s="276"/>
      <c r="FTG122" s="276"/>
      <c r="FTH122" s="276"/>
      <c r="FTI122" s="276"/>
      <c r="FTJ122" s="276"/>
      <c r="FTK122" s="276"/>
      <c r="FTL122" s="276"/>
      <c r="FTM122" s="276"/>
      <c r="FTN122" s="276"/>
      <c r="FTO122" s="276"/>
      <c r="FTP122" s="276"/>
      <c r="FTQ122" s="276"/>
      <c r="FTR122" s="276"/>
      <c r="FTS122" s="276"/>
      <c r="FTT122" s="276"/>
      <c r="FTU122" s="276"/>
      <c r="FTV122" s="276"/>
      <c r="FTW122" s="276"/>
      <c r="FTX122" s="276"/>
      <c r="FTY122" s="276"/>
      <c r="FTZ122" s="276"/>
      <c r="FUA122" s="276"/>
      <c r="FUB122" s="276"/>
      <c r="FUC122" s="276"/>
      <c r="FUD122" s="276"/>
      <c r="FUE122" s="276"/>
      <c r="FUF122" s="276"/>
      <c r="FUG122" s="276"/>
      <c r="FUH122" s="276"/>
      <c r="FUI122" s="276"/>
      <c r="FUJ122" s="276"/>
      <c r="FUK122" s="276"/>
      <c r="FUL122" s="276"/>
      <c r="FUM122" s="276"/>
      <c r="FUN122" s="276"/>
      <c r="FUO122" s="276"/>
      <c r="FUP122" s="276"/>
      <c r="FUQ122" s="276"/>
      <c r="FUR122" s="276"/>
      <c r="FUS122" s="276"/>
      <c r="FUT122" s="276"/>
      <c r="FUU122" s="276"/>
      <c r="FUV122" s="276"/>
      <c r="FUW122" s="276"/>
      <c r="FUX122" s="276"/>
      <c r="FUY122" s="276"/>
      <c r="FUZ122" s="276"/>
      <c r="FVA122" s="276"/>
      <c r="FVB122" s="276"/>
      <c r="FVC122" s="276"/>
      <c r="FVD122" s="276"/>
      <c r="FVE122" s="276"/>
      <c r="FVF122" s="276"/>
      <c r="FVG122" s="276"/>
      <c r="FVH122" s="276"/>
      <c r="FVI122" s="276"/>
      <c r="FVJ122" s="276"/>
      <c r="FVK122" s="276"/>
      <c r="FVL122" s="276"/>
      <c r="FVM122" s="276"/>
      <c r="FVN122" s="276"/>
      <c r="FVO122" s="276"/>
      <c r="FVP122" s="276"/>
      <c r="FVQ122" s="276"/>
      <c r="FVR122" s="276"/>
      <c r="FVS122" s="276"/>
      <c r="FVT122" s="276"/>
      <c r="FVU122" s="276"/>
      <c r="FVV122" s="276"/>
      <c r="FVW122" s="276"/>
      <c r="FVX122" s="276"/>
      <c r="FVY122" s="276"/>
      <c r="FVZ122" s="276"/>
      <c r="FWA122" s="276"/>
      <c r="FWB122" s="276"/>
      <c r="FWC122" s="276"/>
      <c r="FWD122" s="276"/>
      <c r="FWE122" s="276"/>
      <c r="FWF122" s="276"/>
      <c r="FWG122" s="276"/>
      <c r="FWH122" s="276"/>
      <c r="FWI122" s="276"/>
      <c r="FWJ122" s="276"/>
      <c r="FWK122" s="276"/>
      <c r="FWL122" s="276"/>
      <c r="FWM122" s="276"/>
      <c r="FWN122" s="276"/>
      <c r="FWO122" s="276"/>
      <c r="FWP122" s="276"/>
      <c r="FWQ122" s="276"/>
      <c r="FWR122" s="276"/>
      <c r="FWS122" s="276"/>
      <c r="FWT122" s="276"/>
      <c r="FWU122" s="276"/>
      <c r="FWV122" s="276"/>
      <c r="FWW122" s="276"/>
      <c r="FWX122" s="276"/>
      <c r="FWY122" s="276"/>
      <c r="FWZ122" s="276"/>
      <c r="FXA122" s="276"/>
      <c r="FXB122" s="276"/>
      <c r="FXC122" s="276"/>
      <c r="FXD122" s="276"/>
      <c r="FXE122" s="276"/>
      <c r="FXF122" s="276"/>
      <c r="FXG122" s="276"/>
      <c r="FXH122" s="276"/>
      <c r="FXI122" s="276"/>
      <c r="FXJ122" s="276"/>
      <c r="FXK122" s="276"/>
      <c r="FXL122" s="276"/>
      <c r="FXM122" s="276"/>
      <c r="FXN122" s="276"/>
      <c r="FXO122" s="276"/>
      <c r="FXP122" s="276"/>
      <c r="FXQ122" s="276"/>
      <c r="FXR122" s="276"/>
      <c r="FXS122" s="276"/>
      <c r="FXT122" s="276"/>
      <c r="FXU122" s="276"/>
      <c r="FXV122" s="276"/>
      <c r="FXW122" s="276"/>
      <c r="FXX122" s="276"/>
      <c r="FXY122" s="276"/>
      <c r="FXZ122" s="276"/>
      <c r="FYA122" s="276"/>
      <c r="FYB122" s="276"/>
      <c r="FYC122" s="276"/>
      <c r="FYD122" s="276"/>
      <c r="FYE122" s="276"/>
      <c r="FYF122" s="276"/>
      <c r="FYG122" s="276"/>
      <c r="FYH122" s="276"/>
      <c r="FYI122" s="276"/>
      <c r="FYJ122" s="276"/>
      <c r="FYK122" s="276"/>
      <c r="FYL122" s="276"/>
      <c r="FYM122" s="276"/>
      <c r="FYN122" s="276"/>
      <c r="FYO122" s="276"/>
      <c r="FYP122" s="276"/>
      <c r="FYQ122" s="276"/>
      <c r="FYR122" s="276"/>
      <c r="FYS122" s="276"/>
      <c r="FYT122" s="276"/>
      <c r="FYU122" s="276"/>
      <c r="FYV122" s="276"/>
      <c r="FYW122" s="276"/>
      <c r="FYX122" s="276"/>
      <c r="FYY122" s="276"/>
      <c r="FYZ122" s="276"/>
      <c r="FZA122" s="276"/>
      <c r="FZB122" s="276"/>
      <c r="FZC122" s="276"/>
      <c r="FZD122" s="276"/>
      <c r="FZE122" s="276"/>
      <c r="FZF122" s="276"/>
      <c r="FZG122" s="276"/>
      <c r="FZH122" s="276"/>
      <c r="FZI122" s="276"/>
      <c r="FZJ122" s="276"/>
      <c r="FZK122" s="276"/>
      <c r="FZL122" s="276"/>
      <c r="FZM122" s="276"/>
      <c r="FZN122" s="276"/>
      <c r="FZO122" s="276"/>
      <c r="FZP122" s="276"/>
      <c r="FZQ122" s="276"/>
      <c r="FZR122" s="276"/>
      <c r="FZS122" s="276"/>
      <c r="FZT122" s="276"/>
      <c r="FZU122" s="276"/>
      <c r="FZV122" s="276"/>
      <c r="FZW122" s="276"/>
      <c r="FZX122" s="276"/>
      <c r="FZY122" s="276"/>
      <c r="FZZ122" s="276"/>
      <c r="GAA122" s="276"/>
      <c r="GAB122" s="276"/>
      <c r="GAC122" s="276"/>
      <c r="GAD122" s="276"/>
      <c r="GAE122" s="276"/>
      <c r="GAF122" s="276"/>
      <c r="GAG122" s="276"/>
      <c r="GAH122" s="276"/>
      <c r="GAI122" s="276"/>
      <c r="GAJ122" s="276"/>
      <c r="GAK122" s="276"/>
      <c r="GAL122" s="276"/>
      <c r="GAM122" s="276"/>
      <c r="GAN122" s="276"/>
      <c r="GAO122" s="276"/>
      <c r="GAP122" s="276"/>
      <c r="GAQ122" s="276"/>
      <c r="GAR122" s="276"/>
      <c r="GAS122" s="276"/>
      <c r="GAT122" s="276"/>
      <c r="GAU122" s="276"/>
      <c r="GAV122" s="276"/>
      <c r="GAW122" s="276"/>
      <c r="GAX122" s="276"/>
      <c r="GAY122" s="276"/>
      <c r="GAZ122" s="276"/>
      <c r="GBA122" s="276"/>
      <c r="GBB122" s="276"/>
      <c r="GBC122" s="276"/>
      <c r="GBD122" s="276"/>
      <c r="GBE122" s="276"/>
      <c r="GBF122" s="276"/>
      <c r="GBG122" s="276"/>
      <c r="GBH122" s="276"/>
      <c r="GBI122" s="276"/>
      <c r="GBJ122" s="276"/>
      <c r="GBK122" s="276"/>
      <c r="GBL122" s="276"/>
      <c r="GBM122" s="276"/>
      <c r="GBN122" s="276"/>
      <c r="GBO122" s="276"/>
      <c r="GBP122" s="276"/>
      <c r="GBQ122" s="276"/>
      <c r="GBR122" s="276"/>
      <c r="GBS122" s="276"/>
      <c r="GBT122" s="276"/>
      <c r="GBU122" s="276"/>
      <c r="GBV122" s="276"/>
      <c r="GBW122" s="276"/>
      <c r="GBX122" s="276"/>
      <c r="GBY122" s="276"/>
      <c r="GBZ122" s="276"/>
      <c r="GCA122" s="276"/>
      <c r="GCB122" s="276"/>
      <c r="GCC122" s="276"/>
      <c r="GCD122" s="276"/>
      <c r="GCE122" s="276"/>
      <c r="GCF122" s="276"/>
      <c r="GCG122" s="276"/>
      <c r="GCH122" s="276"/>
      <c r="GCI122" s="276"/>
      <c r="GCJ122" s="276"/>
      <c r="GCK122" s="276"/>
      <c r="GCL122" s="276"/>
      <c r="GCM122" s="276"/>
      <c r="GCN122" s="276"/>
      <c r="GCO122" s="276"/>
      <c r="GCP122" s="276"/>
      <c r="GCQ122" s="276"/>
      <c r="GCR122" s="276"/>
      <c r="GCS122" s="276"/>
      <c r="GCT122" s="276"/>
      <c r="GCU122" s="276"/>
      <c r="GCV122" s="276"/>
      <c r="GCW122" s="276"/>
      <c r="GCX122" s="276"/>
      <c r="GCY122" s="276"/>
      <c r="GCZ122" s="276"/>
      <c r="GDA122" s="276"/>
      <c r="GDB122" s="276"/>
      <c r="GDC122" s="276"/>
      <c r="GDD122" s="276"/>
      <c r="GDE122" s="276"/>
      <c r="GDF122" s="276"/>
      <c r="GDG122" s="276"/>
      <c r="GDH122" s="276"/>
      <c r="GDI122" s="276"/>
      <c r="GDJ122" s="276"/>
      <c r="GDK122" s="276"/>
      <c r="GDL122" s="276"/>
      <c r="GDM122" s="276"/>
      <c r="GDN122" s="276"/>
      <c r="GDO122" s="276"/>
      <c r="GDP122" s="276"/>
      <c r="GDQ122" s="276"/>
      <c r="GDR122" s="276"/>
      <c r="GDS122" s="276"/>
      <c r="GDT122" s="276"/>
      <c r="GDU122" s="276"/>
      <c r="GDV122" s="276"/>
      <c r="GDW122" s="276"/>
      <c r="GDX122" s="276"/>
      <c r="GDY122" s="276"/>
      <c r="GDZ122" s="276"/>
      <c r="GEA122" s="276"/>
      <c r="GEB122" s="276"/>
      <c r="GEC122" s="276"/>
      <c r="GED122" s="276"/>
      <c r="GEE122" s="276"/>
      <c r="GEF122" s="276"/>
      <c r="GEG122" s="276"/>
      <c r="GEH122" s="276"/>
      <c r="GEI122" s="276"/>
      <c r="GEJ122" s="276"/>
      <c r="GEK122" s="276"/>
      <c r="GEL122" s="276"/>
      <c r="GEM122" s="276"/>
      <c r="GEN122" s="276"/>
      <c r="GEO122" s="276"/>
      <c r="GEP122" s="276"/>
      <c r="GEQ122" s="276"/>
      <c r="GER122" s="276"/>
      <c r="GES122" s="276"/>
      <c r="GET122" s="276"/>
      <c r="GEU122" s="276"/>
      <c r="GEV122" s="276"/>
      <c r="GEW122" s="276"/>
      <c r="GEX122" s="276"/>
      <c r="GEY122" s="276"/>
      <c r="GEZ122" s="276"/>
      <c r="GFA122" s="276"/>
      <c r="GFB122" s="276"/>
      <c r="GFC122" s="276"/>
      <c r="GFD122" s="276"/>
      <c r="GFE122" s="276"/>
      <c r="GFF122" s="276"/>
      <c r="GFG122" s="276"/>
      <c r="GFH122" s="276"/>
      <c r="GFI122" s="276"/>
      <c r="GFJ122" s="276"/>
      <c r="GFK122" s="276"/>
      <c r="GFL122" s="276"/>
      <c r="GFM122" s="276"/>
      <c r="GFN122" s="276"/>
      <c r="GFO122" s="276"/>
      <c r="GFP122" s="276"/>
      <c r="GFQ122" s="276"/>
      <c r="GFR122" s="276"/>
      <c r="GFS122" s="276"/>
      <c r="GFT122" s="276"/>
      <c r="GFU122" s="276"/>
      <c r="GFV122" s="276"/>
      <c r="GFW122" s="276"/>
      <c r="GFX122" s="276"/>
      <c r="GFY122" s="276"/>
      <c r="GFZ122" s="276"/>
      <c r="GGA122" s="276"/>
      <c r="GGB122" s="276"/>
      <c r="GGC122" s="276"/>
      <c r="GGD122" s="276"/>
      <c r="GGE122" s="276"/>
      <c r="GGF122" s="276"/>
      <c r="GGG122" s="276"/>
      <c r="GGH122" s="276"/>
      <c r="GGI122" s="276"/>
      <c r="GGJ122" s="276"/>
      <c r="GGK122" s="276"/>
      <c r="GGL122" s="276"/>
      <c r="GGM122" s="276"/>
      <c r="GGN122" s="276"/>
      <c r="GGO122" s="276"/>
      <c r="GGP122" s="276"/>
      <c r="GGQ122" s="276"/>
      <c r="GGR122" s="276"/>
      <c r="GGS122" s="276"/>
      <c r="GGT122" s="276"/>
      <c r="GGU122" s="276"/>
      <c r="GGV122" s="276"/>
      <c r="GGW122" s="276"/>
      <c r="GGX122" s="276"/>
      <c r="GGY122" s="276"/>
      <c r="GGZ122" s="276"/>
      <c r="GHA122" s="276"/>
      <c r="GHB122" s="276"/>
      <c r="GHC122" s="276"/>
      <c r="GHD122" s="276"/>
      <c r="GHE122" s="276"/>
      <c r="GHF122" s="276"/>
      <c r="GHG122" s="276"/>
      <c r="GHH122" s="276"/>
      <c r="GHI122" s="276"/>
      <c r="GHJ122" s="276"/>
      <c r="GHK122" s="276"/>
      <c r="GHL122" s="276"/>
      <c r="GHM122" s="276"/>
      <c r="GHN122" s="276"/>
      <c r="GHO122" s="276"/>
      <c r="GHP122" s="276"/>
      <c r="GHQ122" s="276"/>
      <c r="GHR122" s="276"/>
      <c r="GHS122" s="276"/>
      <c r="GHT122" s="276"/>
      <c r="GHU122" s="276"/>
      <c r="GHV122" s="276"/>
      <c r="GHW122" s="276"/>
      <c r="GHX122" s="276"/>
      <c r="GHY122" s="276"/>
      <c r="GHZ122" s="276"/>
      <c r="GIA122" s="276"/>
      <c r="GIB122" s="276"/>
      <c r="GIC122" s="276"/>
      <c r="GID122" s="276"/>
      <c r="GIE122" s="276"/>
      <c r="GIF122" s="276"/>
      <c r="GIG122" s="276"/>
      <c r="GIH122" s="276"/>
      <c r="GII122" s="276"/>
      <c r="GIJ122" s="276"/>
      <c r="GIK122" s="276"/>
      <c r="GIL122" s="276"/>
      <c r="GIM122" s="276"/>
      <c r="GIN122" s="276"/>
      <c r="GIO122" s="276"/>
      <c r="GIP122" s="276"/>
      <c r="GIQ122" s="276"/>
      <c r="GIR122" s="276"/>
      <c r="GIS122" s="276"/>
      <c r="GIT122" s="276"/>
      <c r="GIU122" s="276"/>
      <c r="GIV122" s="276"/>
      <c r="GIW122" s="276"/>
      <c r="GIX122" s="276"/>
      <c r="GIY122" s="276"/>
      <c r="GIZ122" s="276"/>
      <c r="GJA122" s="276"/>
      <c r="GJB122" s="276"/>
      <c r="GJC122" s="276"/>
      <c r="GJD122" s="276"/>
      <c r="GJE122" s="276"/>
      <c r="GJF122" s="276"/>
      <c r="GJG122" s="276"/>
      <c r="GJH122" s="276"/>
      <c r="GJI122" s="276"/>
      <c r="GJJ122" s="276"/>
      <c r="GJK122" s="276"/>
      <c r="GJL122" s="276"/>
      <c r="GJM122" s="276"/>
      <c r="GJN122" s="276"/>
      <c r="GJO122" s="276"/>
      <c r="GJP122" s="276"/>
      <c r="GJQ122" s="276"/>
      <c r="GJR122" s="276"/>
      <c r="GJS122" s="276"/>
      <c r="GJT122" s="276"/>
      <c r="GJU122" s="276"/>
      <c r="GJV122" s="276"/>
      <c r="GJW122" s="276"/>
      <c r="GJX122" s="276"/>
      <c r="GJY122" s="276"/>
      <c r="GJZ122" s="276"/>
      <c r="GKA122" s="276"/>
      <c r="GKB122" s="276"/>
      <c r="GKC122" s="276"/>
      <c r="GKD122" s="276"/>
      <c r="GKE122" s="276"/>
      <c r="GKF122" s="276"/>
      <c r="GKG122" s="276"/>
      <c r="GKH122" s="276"/>
      <c r="GKI122" s="276"/>
      <c r="GKJ122" s="276"/>
      <c r="GKK122" s="276"/>
      <c r="GKL122" s="276"/>
      <c r="GKM122" s="276"/>
      <c r="GKN122" s="276"/>
      <c r="GKO122" s="276"/>
      <c r="GKP122" s="276"/>
      <c r="GKQ122" s="276"/>
      <c r="GKR122" s="276"/>
      <c r="GKS122" s="276"/>
      <c r="GKT122" s="276"/>
      <c r="GKU122" s="276"/>
      <c r="GKV122" s="276"/>
      <c r="GKW122" s="276"/>
      <c r="GKX122" s="276"/>
      <c r="GKY122" s="276"/>
      <c r="GKZ122" s="276"/>
      <c r="GLA122" s="276"/>
      <c r="GLB122" s="276"/>
      <c r="GLC122" s="276"/>
      <c r="GLD122" s="276"/>
      <c r="GLE122" s="276"/>
      <c r="GLF122" s="276"/>
      <c r="GLG122" s="276"/>
      <c r="GLH122" s="276"/>
      <c r="GLI122" s="276"/>
      <c r="GLJ122" s="276"/>
      <c r="GLK122" s="276"/>
      <c r="GLL122" s="276"/>
      <c r="GLM122" s="276"/>
      <c r="GLN122" s="276"/>
      <c r="GLO122" s="276"/>
      <c r="GLP122" s="276"/>
      <c r="GLQ122" s="276"/>
      <c r="GLR122" s="276"/>
      <c r="GLS122" s="276"/>
      <c r="GLT122" s="276"/>
      <c r="GLU122" s="276"/>
      <c r="GLV122" s="276"/>
      <c r="GLW122" s="276"/>
      <c r="GLX122" s="276"/>
      <c r="GLY122" s="276"/>
      <c r="GLZ122" s="276"/>
      <c r="GMA122" s="276"/>
      <c r="GMB122" s="276"/>
      <c r="GMC122" s="276"/>
      <c r="GMD122" s="276"/>
      <c r="GME122" s="276"/>
      <c r="GMF122" s="276"/>
      <c r="GMG122" s="276"/>
      <c r="GMH122" s="276"/>
      <c r="GMI122" s="276"/>
      <c r="GMJ122" s="276"/>
      <c r="GMK122" s="276"/>
      <c r="GML122" s="276"/>
      <c r="GMM122" s="276"/>
      <c r="GMN122" s="276"/>
      <c r="GMO122" s="276"/>
      <c r="GMP122" s="276"/>
      <c r="GMQ122" s="276"/>
      <c r="GMR122" s="276"/>
      <c r="GMS122" s="276"/>
      <c r="GMT122" s="276"/>
      <c r="GMU122" s="276"/>
      <c r="GMV122" s="276"/>
      <c r="GMW122" s="276"/>
      <c r="GMX122" s="276"/>
      <c r="GMY122" s="276"/>
      <c r="GMZ122" s="276"/>
      <c r="GNA122" s="276"/>
      <c r="GNB122" s="276"/>
      <c r="GNC122" s="276"/>
      <c r="GND122" s="276"/>
      <c r="GNE122" s="276"/>
      <c r="GNF122" s="276"/>
      <c r="GNG122" s="276"/>
      <c r="GNH122" s="276"/>
      <c r="GNI122" s="276"/>
      <c r="GNJ122" s="276"/>
      <c r="GNK122" s="276"/>
      <c r="GNL122" s="276"/>
      <c r="GNM122" s="276"/>
      <c r="GNN122" s="276"/>
      <c r="GNO122" s="276"/>
      <c r="GNP122" s="276"/>
      <c r="GNQ122" s="276"/>
      <c r="GNR122" s="276"/>
      <c r="GNS122" s="276"/>
      <c r="GNT122" s="276"/>
      <c r="GNU122" s="276"/>
      <c r="GNV122" s="276"/>
      <c r="GNW122" s="276"/>
      <c r="GNX122" s="276"/>
      <c r="GNY122" s="276"/>
      <c r="GNZ122" s="276"/>
      <c r="GOA122" s="276"/>
      <c r="GOB122" s="276"/>
      <c r="GOC122" s="276"/>
      <c r="GOD122" s="276"/>
      <c r="GOE122" s="276"/>
      <c r="GOF122" s="276"/>
      <c r="GOG122" s="276"/>
      <c r="GOH122" s="276"/>
      <c r="GOI122" s="276"/>
      <c r="GOJ122" s="276"/>
      <c r="GOK122" s="276"/>
      <c r="GOL122" s="276"/>
      <c r="GOM122" s="276"/>
      <c r="GON122" s="276"/>
      <c r="GOO122" s="276"/>
      <c r="GOP122" s="276"/>
      <c r="GOQ122" s="276"/>
      <c r="GOR122" s="276"/>
      <c r="GOS122" s="276"/>
      <c r="GOT122" s="276"/>
      <c r="GOU122" s="276"/>
      <c r="GOV122" s="276"/>
      <c r="GOW122" s="276"/>
      <c r="GOX122" s="276"/>
      <c r="GOY122" s="276"/>
      <c r="GOZ122" s="276"/>
      <c r="GPA122" s="276"/>
      <c r="GPB122" s="276"/>
      <c r="GPC122" s="276"/>
      <c r="GPD122" s="276"/>
      <c r="GPE122" s="276"/>
      <c r="GPF122" s="276"/>
      <c r="GPG122" s="276"/>
      <c r="GPH122" s="276"/>
      <c r="GPI122" s="276"/>
      <c r="GPJ122" s="276"/>
      <c r="GPK122" s="276"/>
      <c r="GPL122" s="276"/>
      <c r="GPM122" s="276"/>
      <c r="GPN122" s="276"/>
      <c r="GPO122" s="276"/>
      <c r="GPP122" s="276"/>
      <c r="GPQ122" s="276"/>
      <c r="GPR122" s="276"/>
      <c r="GPS122" s="276"/>
      <c r="GPT122" s="276"/>
      <c r="GPU122" s="276"/>
      <c r="GPV122" s="276"/>
      <c r="GPW122" s="276"/>
      <c r="GPX122" s="276"/>
      <c r="GPY122" s="276"/>
      <c r="GPZ122" s="276"/>
      <c r="GQA122" s="276"/>
      <c r="GQB122" s="276"/>
      <c r="GQC122" s="276"/>
      <c r="GQD122" s="276"/>
      <c r="GQE122" s="276"/>
      <c r="GQF122" s="276"/>
      <c r="GQG122" s="276"/>
      <c r="GQH122" s="276"/>
      <c r="GQI122" s="276"/>
      <c r="GQJ122" s="276"/>
      <c r="GQK122" s="276"/>
      <c r="GQL122" s="276"/>
      <c r="GQM122" s="276"/>
      <c r="GQN122" s="276"/>
      <c r="GQO122" s="276"/>
      <c r="GQP122" s="276"/>
      <c r="GQQ122" s="276"/>
      <c r="GQR122" s="276"/>
      <c r="GQS122" s="276"/>
      <c r="GQT122" s="276"/>
      <c r="GQU122" s="276"/>
      <c r="GQV122" s="276"/>
      <c r="GQW122" s="276"/>
      <c r="GQX122" s="276"/>
      <c r="GQY122" s="276"/>
      <c r="GQZ122" s="276"/>
      <c r="GRA122" s="276"/>
      <c r="GRB122" s="276"/>
      <c r="GRC122" s="276"/>
      <c r="GRD122" s="276"/>
      <c r="GRE122" s="276"/>
      <c r="GRF122" s="276"/>
      <c r="GRG122" s="276"/>
      <c r="GRH122" s="276"/>
      <c r="GRI122" s="276"/>
      <c r="GRJ122" s="276"/>
      <c r="GRK122" s="276"/>
      <c r="GRL122" s="276"/>
      <c r="GRM122" s="276"/>
      <c r="GRN122" s="276"/>
      <c r="GRO122" s="276"/>
      <c r="GRP122" s="276"/>
      <c r="GRQ122" s="276"/>
      <c r="GRR122" s="276"/>
      <c r="GRS122" s="276"/>
      <c r="GRT122" s="276"/>
      <c r="GRU122" s="276"/>
      <c r="GRV122" s="276"/>
      <c r="GRW122" s="276"/>
      <c r="GRX122" s="276"/>
      <c r="GRY122" s="276"/>
      <c r="GRZ122" s="276"/>
      <c r="GSA122" s="276"/>
      <c r="GSB122" s="276"/>
      <c r="GSC122" s="276"/>
      <c r="GSD122" s="276"/>
      <c r="GSE122" s="276"/>
      <c r="GSF122" s="276"/>
      <c r="GSG122" s="276"/>
      <c r="GSH122" s="276"/>
      <c r="GSI122" s="276"/>
      <c r="GSJ122" s="276"/>
      <c r="GSK122" s="276"/>
      <c r="GSL122" s="276"/>
      <c r="GSM122" s="276"/>
      <c r="GSN122" s="276"/>
      <c r="GSO122" s="276"/>
      <c r="GSP122" s="276"/>
      <c r="GSQ122" s="276"/>
      <c r="GSR122" s="276"/>
      <c r="GSS122" s="276"/>
      <c r="GST122" s="276"/>
      <c r="GSU122" s="276"/>
      <c r="GSV122" s="276"/>
      <c r="GSW122" s="276"/>
      <c r="GSX122" s="276"/>
      <c r="GSY122" s="276"/>
      <c r="GSZ122" s="276"/>
      <c r="GTA122" s="276"/>
      <c r="GTB122" s="276"/>
      <c r="GTC122" s="276"/>
      <c r="GTD122" s="276"/>
      <c r="GTE122" s="276"/>
      <c r="GTF122" s="276"/>
      <c r="GTG122" s="276"/>
      <c r="GTH122" s="276"/>
      <c r="GTI122" s="276"/>
      <c r="GTJ122" s="276"/>
      <c r="GTK122" s="276"/>
      <c r="GTL122" s="276"/>
      <c r="GTM122" s="276"/>
      <c r="GTN122" s="276"/>
      <c r="GTO122" s="276"/>
      <c r="GTP122" s="276"/>
      <c r="GTQ122" s="276"/>
      <c r="GTR122" s="276"/>
      <c r="GTS122" s="276"/>
      <c r="GTT122" s="276"/>
      <c r="GTU122" s="276"/>
      <c r="GTV122" s="276"/>
      <c r="GTW122" s="276"/>
      <c r="GTX122" s="276"/>
      <c r="GTY122" s="276"/>
      <c r="GTZ122" s="276"/>
      <c r="GUA122" s="276"/>
      <c r="GUB122" s="276"/>
      <c r="GUC122" s="276"/>
      <c r="GUD122" s="276"/>
      <c r="GUE122" s="276"/>
      <c r="GUF122" s="276"/>
      <c r="GUG122" s="276"/>
      <c r="GUH122" s="276"/>
      <c r="GUI122" s="276"/>
      <c r="GUJ122" s="276"/>
      <c r="GUK122" s="276"/>
      <c r="GUL122" s="276"/>
      <c r="GUM122" s="276"/>
      <c r="GUN122" s="276"/>
      <c r="GUO122" s="276"/>
      <c r="GUP122" s="276"/>
      <c r="GUQ122" s="276"/>
      <c r="GUR122" s="276"/>
      <c r="GUS122" s="276"/>
      <c r="GUT122" s="276"/>
      <c r="GUU122" s="276"/>
      <c r="GUV122" s="276"/>
      <c r="GUW122" s="276"/>
      <c r="GUX122" s="276"/>
      <c r="GUY122" s="276"/>
      <c r="GUZ122" s="276"/>
      <c r="GVA122" s="276"/>
      <c r="GVB122" s="276"/>
      <c r="GVC122" s="276"/>
      <c r="GVD122" s="276"/>
      <c r="GVE122" s="276"/>
      <c r="GVF122" s="276"/>
      <c r="GVG122" s="276"/>
      <c r="GVH122" s="276"/>
      <c r="GVI122" s="276"/>
      <c r="GVJ122" s="276"/>
      <c r="GVK122" s="276"/>
      <c r="GVL122" s="276"/>
      <c r="GVM122" s="276"/>
      <c r="GVN122" s="276"/>
      <c r="GVO122" s="276"/>
      <c r="GVP122" s="276"/>
      <c r="GVQ122" s="276"/>
      <c r="GVR122" s="276"/>
      <c r="GVS122" s="276"/>
      <c r="GVT122" s="276"/>
      <c r="GVU122" s="276"/>
      <c r="GVV122" s="276"/>
      <c r="GVW122" s="276"/>
      <c r="GVX122" s="276"/>
      <c r="GVY122" s="276"/>
      <c r="GVZ122" s="276"/>
      <c r="GWA122" s="276"/>
      <c r="GWB122" s="276"/>
      <c r="GWC122" s="276"/>
      <c r="GWD122" s="276"/>
      <c r="GWE122" s="276"/>
      <c r="GWF122" s="276"/>
      <c r="GWG122" s="276"/>
      <c r="GWH122" s="276"/>
      <c r="GWI122" s="276"/>
      <c r="GWJ122" s="276"/>
      <c r="GWK122" s="276"/>
      <c r="GWL122" s="276"/>
      <c r="GWM122" s="276"/>
      <c r="GWN122" s="276"/>
      <c r="GWO122" s="276"/>
      <c r="GWP122" s="276"/>
      <c r="GWQ122" s="276"/>
      <c r="GWR122" s="276"/>
      <c r="GWS122" s="276"/>
      <c r="GWT122" s="276"/>
      <c r="GWU122" s="276"/>
      <c r="GWV122" s="276"/>
      <c r="GWW122" s="276"/>
      <c r="GWX122" s="276"/>
      <c r="GWY122" s="276"/>
      <c r="GWZ122" s="276"/>
      <c r="GXA122" s="276"/>
      <c r="GXB122" s="276"/>
      <c r="GXC122" s="276"/>
      <c r="GXD122" s="276"/>
      <c r="GXE122" s="276"/>
      <c r="GXF122" s="276"/>
      <c r="GXG122" s="276"/>
      <c r="GXH122" s="276"/>
      <c r="GXI122" s="276"/>
      <c r="GXJ122" s="276"/>
      <c r="GXK122" s="276"/>
      <c r="GXL122" s="276"/>
      <c r="GXM122" s="276"/>
      <c r="GXN122" s="276"/>
      <c r="GXO122" s="276"/>
      <c r="GXP122" s="276"/>
      <c r="GXQ122" s="276"/>
      <c r="GXR122" s="276"/>
      <c r="GXS122" s="276"/>
      <c r="GXT122" s="276"/>
      <c r="GXU122" s="276"/>
      <c r="GXV122" s="276"/>
      <c r="GXW122" s="276"/>
      <c r="GXX122" s="276"/>
      <c r="GXY122" s="276"/>
      <c r="GXZ122" s="276"/>
      <c r="GYA122" s="276"/>
      <c r="GYB122" s="276"/>
      <c r="GYC122" s="276"/>
      <c r="GYD122" s="276"/>
      <c r="GYE122" s="276"/>
      <c r="GYF122" s="276"/>
      <c r="GYG122" s="276"/>
      <c r="GYH122" s="276"/>
      <c r="GYI122" s="276"/>
      <c r="GYJ122" s="276"/>
      <c r="GYK122" s="276"/>
      <c r="GYL122" s="276"/>
      <c r="GYM122" s="276"/>
      <c r="GYN122" s="276"/>
      <c r="GYO122" s="276"/>
      <c r="GYP122" s="276"/>
      <c r="GYQ122" s="276"/>
      <c r="GYR122" s="276"/>
      <c r="GYS122" s="276"/>
      <c r="GYT122" s="276"/>
      <c r="GYU122" s="276"/>
      <c r="GYV122" s="276"/>
      <c r="GYW122" s="276"/>
      <c r="GYX122" s="276"/>
      <c r="GYY122" s="276"/>
      <c r="GYZ122" s="276"/>
      <c r="GZA122" s="276"/>
      <c r="GZB122" s="276"/>
      <c r="GZC122" s="276"/>
      <c r="GZD122" s="276"/>
      <c r="GZE122" s="276"/>
      <c r="GZF122" s="276"/>
      <c r="GZG122" s="276"/>
      <c r="GZH122" s="276"/>
      <c r="GZI122" s="276"/>
      <c r="GZJ122" s="276"/>
      <c r="GZK122" s="276"/>
      <c r="GZL122" s="276"/>
      <c r="GZM122" s="276"/>
      <c r="GZN122" s="276"/>
      <c r="GZO122" s="276"/>
      <c r="GZP122" s="276"/>
      <c r="GZQ122" s="276"/>
      <c r="GZR122" s="276"/>
      <c r="GZS122" s="276"/>
      <c r="GZT122" s="276"/>
      <c r="GZU122" s="276"/>
      <c r="GZV122" s="276"/>
      <c r="GZW122" s="276"/>
      <c r="GZX122" s="276"/>
      <c r="GZY122" s="276"/>
      <c r="GZZ122" s="276"/>
      <c r="HAA122" s="276"/>
      <c r="HAB122" s="276"/>
      <c r="HAC122" s="276"/>
      <c r="HAD122" s="276"/>
      <c r="HAE122" s="276"/>
      <c r="HAF122" s="276"/>
      <c r="HAG122" s="276"/>
      <c r="HAH122" s="276"/>
      <c r="HAI122" s="276"/>
      <c r="HAJ122" s="276"/>
      <c r="HAK122" s="276"/>
      <c r="HAL122" s="276"/>
      <c r="HAM122" s="276"/>
      <c r="HAN122" s="276"/>
      <c r="HAO122" s="276"/>
      <c r="HAP122" s="276"/>
      <c r="HAQ122" s="276"/>
      <c r="HAR122" s="276"/>
      <c r="HAS122" s="276"/>
      <c r="HAT122" s="276"/>
      <c r="HAU122" s="276"/>
      <c r="HAV122" s="276"/>
      <c r="HAW122" s="276"/>
      <c r="HAX122" s="276"/>
      <c r="HAY122" s="276"/>
      <c r="HAZ122" s="276"/>
      <c r="HBA122" s="276"/>
      <c r="HBB122" s="276"/>
      <c r="HBC122" s="276"/>
      <c r="HBD122" s="276"/>
      <c r="HBE122" s="276"/>
      <c r="HBF122" s="276"/>
      <c r="HBG122" s="276"/>
      <c r="HBH122" s="276"/>
      <c r="HBI122" s="276"/>
      <c r="HBJ122" s="276"/>
      <c r="HBK122" s="276"/>
      <c r="HBL122" s="276"/>
      <c r="HBM122" s="276"/>
      <c r="HBN122" s="276"/>
      <c r="HBO122" s="276"/>
      <c r="HBP122" s="276"/>
      <c r="HBQ122" s="276"/>
      <c r="HBR122" s="276"/>
      <c r="HBS122" s="276"/>
      <c r="HBT122" s="276"/>
      <c r="HBU122" s="276"/>
      <c r="HBV122" s="276"/>
      <c r="HBW122" s="276"/>
      <c r="HBX122" s="276"/>
      <c r="HBY122" s="276"/>
      <c r="HBZ122" s="276"/>
      <c r="HCA122" s="276"/>
      <c r="HCB122" s="276"/>
      <c r="HCC122" s="276"/>
      <c r="HCD122" s="276"/>
      <c r="HCE122" s="276"/>
      <c r="HCF122" s="276"/>
      <c r="HCG122" s="276"/>
      <c r="HCH122" s="276"/>
      <c r="HCI122" s="276"/>
      <c r="HCJ122" s="276"/>
      <c r="HCK122" s="276"/>
      <c r="HCL122" s="276"/>
      <c r="HCM122" s="276"/>
      <c r="HCN122" s="276"/>
      <c r="HCO122" s="276"/>
      <c r="HCP122" s="276"/>
      <c r="HCQ122" s="276"/>
      <c r="HCR122" s="276"/>
      <c r="HCS122" s="276"/>
      <c r="HCT122" s="276"/>
      <c r="HCU122" s="276"/>
      <c r="HCV122" s="276"/>
      <c r="HCW122" s="276"/>
      <c r="HCX122" s="276"/>
      <c r="HCY122" s="276"/>
      <c r="HCZ122" s="276"/>
      <c r="HDA122" s="276"/>
      <c r="HDB122" s="276"/>
      <c r="HDC122" s="276"/>
      <c r="HDD122" s="276"/>
      <c r="HDE122" s="276"/>
      <c r="HDF122" s="276"/>
      <c r="HDG122" s="276"/>
      <c r="HDH122" s="276"/>
      <c r="HDI122" s="276"/>
      <c r="HDJ122" s="276"/>
      <c r="HDK122" s="276"/>
      <c r="HDL122" s="276"/>
      <c r="HDM122" s="276"/>
      <c r="HDN122" s="276"/>
      <c r="HDO122" s="276"/>
      <c r="HDP122" s="276"/>
      <c r="HDQ122" s="276"/>
      <c r="HDR122" s="276"/>
      <c r="HDS122" s="276"/>
      <c r="HDT122" s="276"/>
      <c r="HDU122" s="276"/>
      <c r="HDV122" s="276"/>
      <c r="HDW122" s="276"/>
      <c r="HDX122" s="276"/>
      <c r="HDY122" s="276"/>
      <c r="HDZ122" s="276"/>
      <c r="HEA122" s="276"/>
      <c r="HEB122" s="276"/>
      <c r="HEC122" s="276"/>
      <c r="HED122" s="276"/>
      <c r="HEE122" s="276"/>
      <c r="HEF122" s="276"/>
      <c r="HEG122" s="276"/>
      <c r="HEH122" s="276"/>
      <c r="HEI122" s="276"/>
      <c r="HEJ122" s="276"/>
      <c r="HEK122" s="276"/>
      <c r="HEL122" s="276"/>
      <c r="HEM122" s="276"/>
      <c r="HEN122" s="276"/>
      <c r="HEO122" s="276"/>
      <c r="HEP122" s="276"/>
      <c r="HEQ122" s="276"/>
      <c r="HER122" s="276"/>
      <c r="HES122" s="276"/>
      <c r="HET122" s="276"/>
      <c r="HEU122" s="276"/>
      <c r="HEV122" s="276"/>
      <c r="HEW122" s="276"/>
      <c r="HEX122" s="276"/>
      <c r="HEY122" s="276"/>
      <c r="HEZ122" s="276"/>
      <c r="HFA122" s="276"/>
      <c r="HFB122" s="276"/>
      <c r="HFC122" s="276"/>
      <c r="HFD122" s="276"/>
      <c r="HFE122" s="276"/>
      <c r="HFF122" s="276"/>
      <c r="HFG122" s="276"/>
      <c r="HFH122" s="276"/>
      <c r="HFI122" s="276"/>
      <c r="HFJ122" s="276"/>
      <c r="HFK122" s="276"/>
      <c r="HFL122" s="276"/>
      <c r="HFM122" s="276"/>
      <c r="HFN122" s="276"/>
      <c r="HFO122" s="276"/>
      <c r="HFP122" s="276"/>
      <c r="HFQ122" s="276"/>
      <c r="HFR122" s="276"/>
      <c r="HFS122" s="276"/>
      <c r="HFT122" s="276"/>
      <c r="HFU122" s="276"/>
      <c r="HFV122" s="276"/>
      <c r="HFW122" s="276"/>
      <c r="HFX122" s="276"/>
      <c r="HFY122" s="276"/>
      <c r="HFZ122" s="276"/>
      <c r="HGA122" s="276"/>
      <c r="HGB122" s="276"/>
      <c r="HGC122" s="276"/>
      <c r="HGD122" s="276"/>
      <c r="HGE122" s="276"/>
      <c r="HGF122" s="276"/>
      <c r="HGG122" s="276"/>
      <c r="HGH122" s="276"/>
      <c r="HGI122" s="276"/>
      <c r="HGJ122" s="276"/>
      <c r="HGK122" s="276"/>
      <c r="HGL122" s="276"/>
      <c r="HGM122" s="276"/>
      <c r="HGN122" s="276"/>
      <c r="HGO122" s="276"/>
      <c r="HGP122" s="276"/>
      <c r="HGQ122" s="276"/>
      <c r="HGR122" s="276"/>
      <c r="HGS122" s="276"/>
      <c r="HGT122" s="276"/>
      <c r="HGU122" s="276"/>
      <c r="HGV122" s="276"/>
      <c r="HGW122" s="276"/>
      <c r="HGX122" s="276"/>
      <c r="HGY122" s="276"/>
      <c r="HGZ122" s="276"/>
      <c r="HHA122" s="276"/>
      <c r="HHB122" s="276"/>
      <c r="HHC122" s="276"/>
      <c r="HHD122" s="276"/>
      <c r="HHE122" s="276"/>
      <c r="HHF122" s="276"/>
      <c r="HHG122" s="276"/>
      <c r="HHH122" s="276"/>
      <c r="HHI122" s="276"/>
      <c r="HHJ122" s="276"/>
      <c r="HHK122" s="276"/>
      <c r="HHL122" s="276"/>
      <c r="HHM122" s="276"/>
      <c r="HHN122" s="276"/>
      <c r="HHO122" s="276"/>
      <c r="HHP122" s="276"/>
      <c r="HHQ122" s="276"/>
      <c r="HHR122" s="276"/>
      <c r="HHS122" s="276"/>
      <c r="HHT122" s="276"/>
      <c r="HHU122" s="276"/>
      <c r="HHV122" s="276"/>
      <c r="HHW122" s="276"/>
      <c r="HHX122" s="276"/>
      <c r="HHY122" s="276"/>
      <c r="HHZ122" s="276"/>
      <c r="HIA122" s="276"/>
      <c r="HIB122" s="276"/>
      <c r="HIC122" s="276"/>
      <c r="HID122" s="276"/>
      <c r="HIE122" s="276"/>
      <c r="HIF122" s="276"/>
      <c r="HIG122" s="276"/>
      <c r="HIH122" s="276"/>
      <c r="HII122" s="276"/>
      <c r="HIJ122" s="276"/>
      <c r="HIK122" s="276"/>
      <c r="HIL122" s="276"/>
      <c r="HIM122" s="276"/>
      <c r="HIN122" s="276"/>
      <c r="HIO122" s="276"/>
      <c r="HIP122" s="276"/>
      <c r="HIQ122" s="276"/>
      <c r="HIR122" s="276"/>
      <c r="HIS122" s="276"/>
      <c r="HIT122" s="276"/>
      <c r="HIU122" s="276"/>
      <c r="HIV122" s="276"/>
      <c r="HIW122" s="276"/>
      <c r="HIX122" s="276"/>
      <c r="HIY122" s="276"/>
      <c r="HIZ122" s="276"/>
      <c r="HJA122" s="276"/>
      <c r="HJB122" s="276"/>
      <c r="HJC122" s="276"/>
      <c r="HJD122" s="276"/>
      <c r="HJE122" s="276"/>
      <c r="HJF122" s="276"/>
      <c r="HJG122" s="276"/>
      <c r="HJH122" s="276"/>
      <c r="HJI122" s="276"/>
      <c r="HJJ122" s="276"/>
      <c r="HJK122" s="276"/>
      <c r="HJL122" s="276"/>
      <c r="HJM122" s="276"/>
      <c r="HJN122" s="276"/>
      <c r="HJO122" s="276"/>
      <c r="HJP122" s="276"/>
      <c r="HJQ122" s="276"/>
      <c r="HJR122" s="276"/>
      <c r="HJS122" s="276"/>
      <c r="HJT122" s="276"/>
      <c r="HJU122" s="276"/>
      <c r="HJV122" s="276"/>
      <c r="HJW122" s="276"/>
      <c r="HJX122" s="276"/>
      <c r="HJY122" s="276"/>
      <c r="HJZ122" s="276"/>
      <c r="HKA122" s="276"/>
      <c r="HKB122" s="276"/>
      <c r="HKC122" s="276"/>
      <c r="HKD122" s="276"/>
      <c r="HKE122" s="276"/>
      <c r="HKF122" s="276"/>
      <c r="HKG122" s="276"/>
      <c r="HKH122" s="276"/>
      <c r="HKI122" s="276"/>
      <c r="HKJ122" s="276"/>
      <c r="HKK122" s="276"/>
      <c r="HKL122" s="276"/>
      <c r="HKM122" s="276"/>
      <c r="HKN122" s="276"/>
      <c r="HKO122" s="276"/>
      <c r="HKP122" s="276"/>
      <c r="HKQ122" s="276"/>
      <c r="HKR122" s="276"/>
      <c r="HKS122" s="276"/>
      <c r="HKT122" s="276"/>
      <c r="HKU122" s="276"/>
      <c r="HKV122" s="276"/>
      <c r="HKW122" s="276"/>
      <c r="HKX122" s="276"/>
      <c r="HKY122" s="276"/>
      <c r="HKZ122" s="276"/>
      <c r="HLA122" s="276"/>
      <c r="HLB122" s="276"/>
      <c r="HLC122" s="276"/>
      <c r="HLD122" s="276"/>
      <c r="HLE122" s="276"/>
      <c r="HLF122" s="276"/>
      <c r="HLG122" s="276"/>
      <c r="HLH122" s="276"/>
      <c r="HLI122" s="276"/>
      <c r="HLJ122" s="276"/>
      <c r="HLK122" s="276"/>
      <c r="HLL122" s="276"/>
      <c r="HLM122" s="276"/>
      <c r="HLN122" s="276"/>
      <c r="HLO122" s="276"/>
      <c r="HLP122" s="276"/>
      <c r="HLQ122" s="276"/>
      <c r="HLR122" s="276"/>
      <c r="HLS122" s="276"/>
      <c r="HLT122" s="276"/>
      <c r="HLU122" s="276"/>
      <c r="HLV122" s="276"/>
      <c r="HLW122" s="276"/>
      <c r="HLX122" s="276"/>
      <c r="HLY122" s="276"/>
      <c r="HLZ122" s="276"/>
      <c r="HMA122" s="276"/>
      <c r="HMB122" s="276"/>
      <c r="HMC122" s="276"/>
      <c r="HMD122" s="276"/>
      <c r="HME122" s="276"/>
      <c r="HMF122" s="276"/>
      <c r="HMG122" s="276"/>
      <c r="HMH122" s="276"/>
      <c r="HMI122" s="276"/>
      <c r="HMJ122" s="276"/>
      <c r="HMK122" s="276"/>
      <c r="HML122" s="276"/>
      <c r="HMM122" s="276"/>
      <c r="HMN122" s="276"/>
      <c r="HMO122" s="276"/>
      <c r="HMP122" s="276"/>
      <c r="HMQ122" s="276"/>
      <c r="HMR122" s="276"/>
      <c r="HMS122" s="276"/>
      <c r="HMT122" s="276"/>
      <c r="HMU122" s="276"/>
      <c r="HMV122" s="276"/>
      <c r="HMW122" s="276"/>
      <c r="HMX122" s="276"/>
      <c r="HMY122" s="276"/>
      <c r="HMZ122" s="276"/>
      <c r="HNA122" s="276"/>
      <c r="HNB122" s="276"/>
      <c r="HNC122" s="276"/>
      <c r="HND122" s="276"/>
      <c r="HNE122" s="276"/>
      <c r="HNF122" s="276"/>
      <c r="HNG122" s="276"/>
      <c r="HNH122" s="276"/>
      <c r="HNI122" s="276"/>
      <c r="HNJ122" s="276"/>
      <c r="HNK122" s="276"/>
      <c r="HNL122" s="276"/>
      <c r="HNM122" s="276"/>
      <c r="HNN122" s="276"/>
      <c r="HNO122" s="276"/>
      <c r="HNP122" s="276"/>
      <c r="HNQ122" s="276"/>
      <c r="HNR122" s="276"/>
      <c r="HNS122" s="276"/>
      <c r="HNT122" s="276"/>
      <c r="HNU122" s="276"/>
      <c r="HNV122" s="276"/>
      <c r="HNW122" s="276"/>
      <c r="HNX122" s="276"/>
      <c r="HNY122" s="276"/>
      <c r="HNZ122" s="276"/>
      <c r="HOA122" s="276"/>
      <c r="HOB122" s="276"/>
      <c r="HOC122" s="276"/>
      <c r="HOD122" s="276"/>
      <c r="HOE122" s="276"/>
      <c r="HOF122" s="276"/>
      <c r="HOG122" s="276"/>
      <c r="HOH122" s="276"/>
      <c r="HOI122" s="276"/>
      <c r="HOJ122" s="276"/>
      <c r="HOK122" s="276"/>
      <c r="HOL122" s="276"/>
      <c r="HOM122" s="276"/>
      <c r="HON122" s="276"/>
      <c r="HOO122" s="276"/>
      <c r="HOP122" s="276"/>
      <c r="HOQ122" s="276"/>
      <c r="HOR122" s="276"/>
      <c r="HOS122" s="276"/>
      <c r="HOT122" s="276"/>
      <c r="HOU122" s="276"/>
      <c r="HOV122" s="276"/>
      <c r="HOW122" s="276"/>
      <c r="HOX122" s="276"/>
      <c r="HOY122" s="276"/>
      <c r="HOZ122" s="276"/>
      <c r="HPA122" s="276"/>
      <c r="HPB122" s="276"/>
      <c r="HPC122" s="276"/>
      <c r="HPD122" s="276"/>
      <c r="HPE122" s="276"/>
      <c r="HPF122" s="276"/>
      <c r="HPG122" s="276"/>
      <c r="HPH122" s="276"/>
      <c r="HPI122" s="276"/>
      <c r="HPJ122" s="276"/>
      <c r="HPK122" s="276"/>
      <c r="HPL122" s="276"/>
      <c r="HPM122" s="276"/>
      <c r="HPN122" s="276"/>
      <c r="HPO122" s="276"/>
      <c r="HPP122" s="276"/>
      <c r="HPQ122" s="276"/>
      <c r="HPR122" s="276"/>
      <c r="HPS122" s="276"/>
      <c r="HPT122" s="276"/>
      <c r="HPU122" s="276"/>
      <c r="HPV122" s="276"/>
      <c r="HPW122" s="276"/>
      <c r="HPX122" s="276"/>
      <c r="HPY122" s="276"/>
      <c r="HPZ122" s="276"/>
      <c r="HQA122" s="276"/>
      <c r="HQB122" s="276"/>
      <c r="HQC122" s="276"/>
      <c r="HQD122" s="276"/>
      <c r="HQE122" s="276"/>
      <c r="HQF122" s="276"/>
      <c r="HQG122" s="276"/>
      <c r="HQH122" s="276"/>
      <c r="HQI122" s="276"/>
      <c r="HQJ122" s="276"/>
      <c r="HQK122" s="276"/>
      <c r="HQL122" s="276"/>
      <c r="HQM122" s="276"/>
      <c r="HQN122" s="276"/>
      <c r="HQO122" s="276"/>
      <c r="HQP122" s="276"/>
      <c r="HQQ122" s="276"/>
      <c r="HQR122" s="276"/>
      <c r="HQS122" s="276"/>
      <c r="HQT122" s="276"/>
      <c r="HQU122" s="276"/>
      <c r="HQV122" s="276"/>
      <c r="HQW122" s="276"/>
      <c r="HQX122" s="276"/>
      <c r="HQY122" s="276"/>
      <c r="HQZ122" s="276"/>
      <c r="HRA122" s="276"/>
      <c r="HRB122" s="276"/>
      <c r="HRC122" s="276"/>
      <c r="HRD122" s="276"/>
      <c r="HRE122" s="276"/>
      <c r="HRF122" s="276"/>
      <c r="HRG122" s="276"/>
      <c r="HRH122" s="276"/>
      <c r="HRI122" s="276"/>
      <c r="HRJ122" s="276"/>
      <c r="HRK122" s="276"/>
      <c r="HRL122" s="276"/>
      <c r="HRM122" s="276"/>
      <c r="HRN122" s="276"/>
      <c r="HRO122" s="276"/>
      <c r="HRP122" s="276"/>
      <c r="HRQ122" s="276"/>
      <c r="HRR122" s="276"/>
      <c r="HRS122" s="276"/>
      <c r="HRT122" s="276"/>
      <c r="HRU122" s="276"/>
      <c r="HRV122" s="276"/>
      <c r="HRW122" s="276"/>
      <c r="HRX122" s="276"/>
      <c r="HRY122" s="276"/>
      <c r="HRZ122" s="276"/>
      <c r="HSA122" s="276"/>
      <c r="HSB122" s="276"/>
      <c r="HSC122" s="276"/>
      <c r="HSD122" s="276"/>
      <c r="HSE122" s="276"/>
      <c r="HSF122" s="276"/>
      <c r="HSG122" s="276"/>
      <c r="HSH122" s="276"/>
      <c r="HSI122" s="276"/>
      <c r="HSJ122" s="276"/>
      <c r="HSK122" s="276"/>
      <c r="HSL122" s="276"/>
      <c r="HSM122" s="276"/>
      <c r="HSN122" s="276"/>
      <c r="HSO122" s="276"/>
      <c r="HSP122" s="276"/>
      <c r="HSQ122" s="276"/>
      <c r="HSR122" s="276"/>
      <c r="HSS122" s="276"/>
      <c r="HST122" s="276"/>
      <c r="HSU122" s="276"/>
      <c r="HSV122" s="276"/>
      <c r="HSW122" s="276"/>
      <c r="HSX122" s="276"/>
      <c r="HSY122" s="276"/>
      <c r="HSZ122" s="276"/>
      <c r="HTA122" s="276"/>
      <c r="HTB122" s="276"/>
      <c r="HTC122" s="276"/>
      <c r="HTD122" s="276"/>
      <c r="HTE122" s="276"/>
      <c r="HTF122" s="276"/>
      <c r="HTG122" s="276"/>
      <c r="HTH122" s="276"/>
      <c r="HTI122" s="276"/>
      <c r="HTJ122" s="276"/>
      <c r="HTK122" s="276"/>
      <c r="HTL122" s="276"/>
      <c r="HTM122" s="276"/>
      <c r="HTN122" s="276"/>
      <c r="HTO122" s="276"/>
      <c r="HTP122" s="276"/>
      <c r="HTQ122" s="276"/>
      <c r="HTR122" s="276"/>
      <c r="HTS122" s="276"/>
      <c r="HTT122" s="276"/>
      <c r="HTU122" s="276"/>
      <c r="HTV122" s="276"/>
      <c r="HTW122" s="276"/>
      <c r="HTX122" s="276"/>
      <c r="HTY122" s="276"/>
      <c r="HTZ122" s="276"/>
      <c r="HUA122" s="276"/>
      <c r="HUB122" s="276"/>
      <c r="HUC122" s="276"/>
      <c r="HUD122" s="276"/>
      <c r="HUE122" s="276"/>
      <c r="HUF122" s="276"/>
      <c r="HUG122" s="276"/>
      <c r="HUH122" s="276"/>
      <c r="HUI122" s="276"/>
      <c r="HUJ122" s="276"/>
      <c r="HUK122" s="276"/>
      <c r="HUL122" s="276"/>
      <c r="HUM122" s="276"/>
      <c r="HUN122" s="276"/>
      <c r="HUO122" s="276"/>
      <c r="HUP122" s="276"/>
      <c r="HUQ122" s="276"/>
      <c r="HUR122" s="276"/>
      <c r="HUS122" s="276"/>
      <c r="HUT122" s="276"/>
      <c r="HUU122" s="276"/>
      <c r="HUV122" s="276"/>
      <c r="HUW122" s="276"/>
      <c r="HUX122" s="276"/>
      <c r="HUY122" s="276"/>
      <c r="HUZ122" s="276"/>
      <c r="HVA122" s="276"/>
      <c r="HVB122" s="276"/>
      <c r="HVC122" s="276"/>
      <c r="HVD122" s="276"/>
      <c r="HVE122" s="276"/>
      <c r="HVF122" s="276"/>
      <c r="HVG122" s="276"/>
      <c r="HVH122" s="276"/>
      <c r="HVI122" s="276"/>
      <c r="HVJ122" s="276"/>
      <c r="HVK122" s="276"/>
      <c r="HVL122" s="276"/>
      <c r="HVM122" s="276"/>
      <c r="HVN122" s="276"/>
      <c r="HVO122" s="276"/>
      <c r="HVP122" s="276"/>
      <c r="HVQ122" s="276"/>
      <c r="HVR122" s="276"/>
      <c r="HVS122" s="276"/>
      <c r="HVT122" s="276"/>
      <c r="HVU122" s="276"/>
      <c r="HVV122" s="276"/>
      <c r="HVW122" s="276"/>
      <c r="HVX122" s="276"/>
      <c r="HVY122" s="276"/>
      <c r="HVZ122" s="276"/>
      <c r="HWA122" s="276"/>
      <c r="HWB122" s="276"/>
      <c r="HWC122" s="276"/>
      <c r="HWD122" s="276"/>
      <c r="HWE122" s="276"/>
      <c r="HWF122" s="276"/>
      <c r="HWG122" s="276"/>
      <c r="HWH122" s="276"/>
      <c r="HWI122" s="276"/>
      <c r="HWJ122" s="276"/>
      <c r="HWK122" s="276"/>
      <c r="HWL122" s="276"/>
      <c r="HWM122" s="276"/>
      <c r="HWN122" s="276"/>
      <c r="HWO122" s="276"/>
      <c r="HWP122" s="276"/>
      <c r="HWQ122" s="276"/>
      <c r="HWR122" s="276"/>
      <c r="HWS122" s="276"/>
      <c r="HWT122" s="276"/>
      <c r="HWU122" s="276"/>
      <c r="HWV122" s="276"/>
      <c r="HWW122" s="276"/>
      <c r="HWX122" s="276"/>
      <c r="HWY122" s="276"/>
      <c r="HWZ122" s="276"/>
      <c r="HXA122" s="276"/>
      <c r="HXB122" s="276"/>
      <c r="HXC122" s="276"/>
      <c r="HXD122" s="276"/>
      <c r="HXE122" s="276"/>
      <c r="HXF122" s="276"/>
      <c r="HXG122" s="276"/>
      <c r="HXH122" s="276"/>
      <c r="HXI122" s="276"/>
      <c r="HXJ122" s="276"/>
      <c r="HXK122" s="276"/>
      <c r="HXL122" s="276"/>
      <c r="HXM122" s="276"/>
      <c r="HXN122" s="276"/>
      <c r="HXO122" s="276"/>
      <c r="HXP122" s="276"/>
      <c r="HXQ122" s="276"/>
      <c r="HXR122" s="276"/>
      <c r="HXS122" s="276"/>
      <c r="HXT122" s="276"/>
      <c r="HXU122" s="276"/>
      <c r="HXV122" s="276"/>
      <c r="HXW122" s="276"/>
      <c r="HXX122" s="276"/>
      <c r="HXY122" s="276"/>
      <c r="HXZ122" s="276"/>
      <c r="HYA122" s="276"/>
      <c r="HYB122" s="276"/>
      <c r="HYC122" s="276"/>
      <c r="HYD122" s="276"/>
      <c r="HYE122" s="276"/>
      <c r="HYF122" s="276"/>
      <c r="HYG122" s="276"/>
      <c r="HYH122" s="276"/>
      <c r="HYI122" s="276"/>
      <c r="HYJ122" s="276"/>
      <c r="HYK122" s="276"/>
      <c r="HYL122" s="276"/>
      <c r="HYM122" s="276"/>
      <c r="HYN122" s="276"/>
      <c r="HYO122" s="276"/>
      <c r="HYP122" s="276"/>
      <c r="HYQ122" s="276"/>
      <c r="HYR122" s="276"/>
      <c r="HYS122" s="276"/>
      <c r="HYT122" s="276"/>
      <c r="HYU122" s="276"/>
      <c r="HYV122" s="276"/>
      <c r="HYW122" s="276"/>
      <c r="HYX122" s="276"/>
      <c r="HYY122" s="276"/>
      <c r="HYZ122" s="276"/>
      <c r="HZA122" s="276"/>
      <c r="HZB122" s="276"/>
      <c r="HZC122" s="276"/>
      <c r="HZD122" s="276"/>
      <c r="HZE122" s="276"/>
      <c r="HZF122" s="276"/>
      <c r="HZG122" s="276"/>
      <c r="HZH122" s="276"/>
      <c r="HZI122" s="276"/>
      <c r="HZJ122" s="276"/>
      <c r="HZK122" s="276"/>
      <c r="HZL122" s="276"/>
      <c r="HZM122" s="276"/>
      <c r="HZN122" s="276"/>
      <c r="HZO122" s="276"/>
      <c r="HZP122" s="276"/>
      <c r="HZQ122" s="276"/>
      <c r="HZR122" s="276"/>
      <c r="HZS122" s="276"/>
      <c r="HZT122" s="276"/>
      <c r="HZU122" s="276"/>
      <c r="HZV122" s="276"/>
      <c r="HZW122" s="276"/>
      <c r="HZX122" s="276"/>
      <c r="HZY122" s="276"/>
      <c r="HZZ122" s="276"/>
      <c r="IAA122" s="276"/>
      <c r="IAB122" s="276"/>
      <c r="IAC122" s="276"/>
      <c r="IAD122" s="276"/>
      <c r="IAE122" s="276"/>
      <c r="IAF122" s="276"/>
      <c r="IAG122" s="276"/>
      <c r="IAH122" s="276"/>
      <c r="IAI122" s="276"/>
      <c r="IAJ122" s="276"/>
      <c r="IAK122" s="276"/>
      <c r="IAL122" s="276"/>
      <c r="IAM122" s="276"/>
      <c r="IAN122" s="276"/>
      <c r="IAO122" s="276"/>
      <c r="IAP122" s="276"/>
      <c r="IAQ122" s="276"/>
      <c r="IAR122" s="276"/>
      <c r="IAS122" s="276"/>
      <c r="IAT122" s="276"/>
      <c r="IAU122" s="276"/>
      <c r="IAV122" s="276"/>
      <c r="IAW122" s="276"/>
      <c r="IAX122" s="276"/>
      <c r="IAY122" s="276"/>
      <c r="IAZ122" s="276"/>
      <c r="IBA122" s="276"/>
      <c r="IBB122" s="276"/>
      <c r="IBC122" s="276"/>
      <c r="IBD122" s="276"/>
      <c r="IBE122" s="276"/>
      <c r="IBF122" s="276"/>
      <c r="IBG122" s="276"/>
      <c r="IBH122" s="276"/>
      <c r="IBI122" s="276"/>
      <c r="IBJ122" s="276"/>
      <c r="IBK122" s="276"/>
      <c r="IBL122" s="276"/>
      <c r="IBM122" s="276"/>
      <c r="IBN122" s="276"/>
      <c r="IBO122" s="276"/>
      <c r="IBP122" s="276"/>
      <c r="IBQ122" s="276"/>
      <c r="IBR122" s="276"/>
      <c r="IBS122" s="276"/>
      <c r="IBT122" s="276"/>
      <c r="IBU122" s="276"/>
      <c r="IBV122" s="276"/>
      <c r="IBW122" s="276"/>
      <c r="IBX122" s="276"/>
      <c r="IBY122" s="276"/>
      <c r="IBZ122" s="276"/>
      <c r="ICA122" s="276"/>
      <c r="ICB122" s="276"/>
      <c r="ICC122" s="276"/>
      <c r="ICD122" s="276"/>
      <c r="ICE122" s="276"/>
      <c r="ICF122" s="276"/>
      <c r="ICG122" s="276"/>
      <c r="ICH122" s="276"/>
      <c r="ICI122" s="276"/>
      <c r="ICJ122" s="276"/>
      <c r="ICK122" s="276"/>
      <c r="ICL122" s="276"/>
      <c r="ICM122" s="276"/>
      <c r="ICN122" s="276"/>
      <c r="ICO122" s="276"/>
      <c r="ICP122" s="276"/>
      <c r="ICQ122" s="276"/>
      <c r="ICR122" s="276"/>
      <c r="ICS122" s="276"/>
      <c r="ICT122" s="276"/>
      <c r="ICU122" s="276"/>
      <c r="ICV122" s="276"/>
      <c r="ICW122" s="276"/>
      <c r="ICX122" s="276"/>
      <c r="ICY122" s="276"/>
      <c r="ICZ122" s="276"/>
      <c r="IDA122" s="276"/>
      <c r="IDB122" s="276"/>
      <c r="IDC122" s="276"/>
      <c r="IDD122" s="276"/>
      <c r="IDE122" s="276"/>
      <c r="IDF122" s="276"/>
      <c r="IDG122" s="276"/>
      <c r="IDH122" s="276"/>
      <c r="IDI122" s="276"/>
      <c r="IDJ122" s="276"/>
      <c r="IDK122" s="276"/>
      <c r="IDL122" s="276"/>
      <c r="IDM122" s="276"/>
      <c r="IDN122" s="276"/>
      <c r="IDO122" s="276"/>
      <c r="IDP122" s="276"/>
      <c r="IDQ122" s="276"/>
      <c r="IDR122" s="276"/>
      <c r="IDS122" s="276"/>
      <c r="IDT122" s="276"/>
      <c r="IDU122" s="276"/>
      <c r="IDV122" s="276"/>
      <c r="IDW122" s="276"/>
      <c r="IDX122" s="276"/>
      <c r="IDY122" s="276"/>
      <c r="IDZ122" s="276"/>
      <c r="IEA122" s="276"/>
      <c r="IEB122" s="276"/>
      <c r="IEC122" s="276"/>
      <c r="IED122" s="276"/>
      <c r="IEE122" s="276"/>
      <c r="IEF122" s="276"/>
      <c r="IEG122" s="276"/>
      <c r="IEH122" s="276"/>
      <c r="IEI122" s="276"/>
      <c r="IEJ122" s="276"/>
      <c r="IEK122" s="276"/>
      <c r="IEL122" s="276"/>
      <c r="IEM122" s="276"/>
      <c r="IEN122" s="276"/>
      <c r="IEO122" s="276"/>
      <c r="IEP122" s="276"/>
      <c r="IEQ122" s="276"/>
      <c r="IER122" s="276"/>
      <c r="IES122" s="276"/>
      <c r="IET122" s="276"/>
      <c r="IEU122" s="276"/>
      <c r="IEV122" s="276"/>
      <c r="IEW122" s="276"/>
      <c r="IEX122" s="276"/>
      <c r="IEY122" s="276"/>
      <c r="IEZ122" s="276"/>
      <c r="IFA122" s="276"/>
      <c r="IFB122" s="276"/>
      <c r="IFC122" s="276"/>
      <c r="IFD122" s="276"/>
      <c r="IFE122" s="276"/>
      <c r="IFF122" s="276"/>
      <c r="IFG122" s="276"/>
      <c r="IFH122" s="276"/>
      <c r="IFI122" s="276"/>
      <c r="IFJ122" s="276"/>
      <c r="IFK122" s="276"/>
      <c r="IFL122" s="276"/>
      <c r="IFM122" s="276"/>
      <c r="IFN122" s="276"/>
      <c r="IFO122" s="276"/>
      <c r="IFP122" s="276"/>
      <c r="IFQ122" s="276"/>
      <c r="IFR122" s="276"/>
      <c r="IFS122" s="276"/>
      <c r="IFT122" s="276"/>
      <c r="IFU122" s="276"/>
      <c r="IFV122" s="276"/>
      <c r="IFW122" s="276"/>
      <c r="IFX122" s="276"/>
      <c r="IFY122" s="276"/>
      <c r="IFZ122" s="276"/>
      <c r="IGA122" s="276"/>
      <c r="IGB122" s="276"/>
      <c r="IGC122" s="276"/>
      <c r="IGD122" s="276"/>
      <c r="IGE122" s="276"/>
      <c r="IGF122" s="276"/>
      <c r="IGG122" s="276"/>
      <c r="IGH122" s="276"/>
      <c r="IGI122" s="276"/>
      <c r="IGJ122" s="276"/>
      <c r="IGK122" s="276"/>
      <c r="IGL122" s="276"/>
      <c r="IGM122" s="276"/>
      <c r="IGN122" s="276"/>
      <c r="IGO122" s="276"/>
      <c r="IGP122" s="276"/>
      <c r="IGQ122" s="276"/>
      <c r="IGR122" s="276"/>
      <c r="IGS122" s="276"/>
      <c r="IGT122" s="276"/>
      <c r="IGU122" s="276"/>
      <c r="IGV122" s="276"/>
      <c r="IGW122" s="276"/>
      <c r="IGX122" s="276"/>
      <c r="IGY122" s="276"/>
      <c r="IGZ122" s="276"/>
      <c r="IHA122" s="276"/>
      <c r="IHB122" s="276"/>
      <c r="IHC122" s="276"/>
      <c r="IHD122" s="276"/>
      <c r="IHE122" s="276"/>
      <c r="IHF122" s="276"/>
      <c r="IHG122" s="276"/>
      <c r="IHH122" s="276"/>
      <c r="IHI122" s="276"/>
      <c r="IHJ122" s="276"/>
      <c r="IHK122" s="276"/>
      <c r="IHL122" s="276"/>
      <c r="IHM122" s="276"/>
      <c r="IHN122" s="276"/>
      <c r="IHO122" s="276"/>
      <c r="IHP122" s="276"/>
      <c r="IHQ122" s="276"/>
      <c r="IHR122" s="276"/>
      <c r="IHS122" s="276"/>
      <c r="IHT122" s="276"/>
      <c r="IHU122" s="276"/>
      <c r="IHV122" s="276"/>
      <c r="IHW122" s="276"/>
      <c r="IHX122" s="276"/>
      <c r="IHY122" s="276"/>
      <c r="IHZ122" s="276"/>
      <c r="IIA122" s="276"/>
      <c r="IIB122" s="276"/>
      <c r="IIC122" s="276"/>
      <c r="IID122" s="276"/>
      <c r="IIE122" s="276"/>
      <c r="IIF122" s="276"/>
      <c r="IIG122" s="276"/>
      <c r="IIH122" s="276"/>
      <c r="III122" s="276"/>
      <c r="IIJ122" s="276"/>
      <c r="IIK122" s="276"/>
      <c r="IIL122" s="276"/>
      <c r="IIM122" s="276"/>
      <c r="IIN122" s="276"/>
      <c r="IIO122" s="276"/>
      <c r="IIP122" s="276"/>
      <c r="IIQ122" s="276"/>
      <c r="IIR122" s="276"/>
      <c r="IIS122" s="276"/>
      <c r="IIT122" s="276"/>
      <c r="IIU122" s="276"/>
      <c r="IIV122" s="276"/>
      <c r="IIW122" s="276"/>
      <c r="IIX122" s="276"/>
      <c r="IIY122" s="276"/>
      <c r="IIZ122" s="276"/>
      <c r="IJA122" s="276"/>
      <c r="IJB122" s="276"/>
      <c r="IJC122" s="276"/>
      <c r="IJD122" s="276"/>
      <c r="IJE122" s="276"/>
      <c r="IJF122" s="276"/>
      <c r="IJG122" s="276"/>
      <c r="IJH122" s="276"/>
      <c r="IJI122" s="276"/>
      <c r="IJJ122" s="276"/>
      <c r="IJK122" s="276"/>
      <c r="IJL122" s="276"/>
      <c r="IJM122" s="276"/>
      <c r="IJN122" s="276"/>
      <c r="IJO122" s="276"/>
      <c r="IJP122" s="276"/>
      <c r="IJQ122" s="276"/>
      <c r="IJR122" s="276"/>
      <c r="IJS122" s="276"/>
      <c r="IJT122" s="276"/>
      <c r="IJU122" s="276"/>
      <c r="IJV122" s="276"/>
      <c r="IJW122" s="276"/>
      <c r="IJX122" s="276"/>
      <c r="IJY122" s="276"/>
      <c r="IJZ122" s="276"/>
      <c r="IKA122" s="276"/>
      <c r="IKB122" s="276"/>
      <c r="IKC122" s="276"/>
      <c r="IKD122" s="276"/>
      <c r="IKE122" s="276"/>
      <c r="IKF122" s="276"/>
      <c r="IKG122" s="276"/>
      <c r="IKH122" s="276"/>
      <c r="IKI122" s="276"/>
      <c r="IKJ122" s="276"/>
      <c r="IKK122" s="276"/>
      <c r="IKL122" s="276"/>
      <c r="IKM122" s="276"/>
      <c r="IKN122" s="276"/>
      <c r="IKO122" s="276"/>
      <c r="IKP122" s="276"/>
      <c r="IKQ122" s="276"/>
      <c r="IKR122" s="276"/>
      <c r="IKS122" s="276"/>
      <c r="IKT122" s="276"/>
      <c r="IKU122" s="276"/>
      <c r="IKV122" s="276"/>
      <c r="IKW122" s="276"/>
      <c r="IKX122" s="276"/>
      <c r="IKY122" s="276"/>
      <c r="IKZ122" s="276"/>
      <c r="ILA122" s="276"/>
      <c r="ILB122" s="276"/>
      <c r="ILC122" s="276"/>
      <c r="ILD122" s="276"/>
      <c r="ILE122" s="276"/>
      <c r="ILF122" s="276"/>
      <c r="ILG122" s="276"/>
      <c r="ILH122" s="276"/>
      <c r="ILI122" s="276"/>
      <c r="ILJ122" s="276"/>
      <c r="ILK122" s="276"/>
      <c r="ILL122" s="276"/>
      <c r="ILM122" s="276"/>
      <c r="ILN122" s="276"/>
      <c r="ILO122" s="276"/>
      <c r="ILP122" s="276"/>
      <c r="ILQ122" s="276"/>
      <c r="ILR122" s="276"/>
      <c r="ILS122" s="276"/>
      <c r="ILT122" s="276"/>
      <c r="ILU122" s="276"/>
      <c r="ILV122" s="276"/>
      <c r="ILW122" s="276"/>
      <c r="ILX122" s="276"/>
      <c r="ILY122" s="276"/>
      <c r="ILZ122" s="276"/>
      <c r="IMA122" s="276"/>
      <c r="IMB122" s="276"/>
      <c r="IMC122" s="276"/>
      <c r="IMD122" s="276"/>
      <c r="IME122" s="276"/>
      <c r="IMF122" s="276"/>
      <c r="IMG122" s="276"/>
      <c r="IMH122" s="276"/>
      <c r="IMI122" s="276"/>
      <c r="IMJ122" s="276"/>
      <c r="IMK122" s="276"/>
      <c r="IML122" s="276"/>
      <c r="IMM122" s="276"/>
      <c r="IMN122" s="276"/>
      <c r="IMO122" s="276"/>
      <c r="IMP122" s="276"/>
      <c r="IMQ122" s="276"/>
      <c r="IMR122" s="276"/>
      <c r="IMS122" s="276"/>
      <c r="IMT122" s="276"/>
      <c r="IMU122" s="276"/>
      <c r="IMV122" s="276"/>
      <c r="IMW122" s="276"/>
      <c r="IMX122" s="276"/>
      <c r="IMY122" s="276"/>
      <c r="IMZ122" s="276"/>
      <c r="INA122" s="276"/>
      <c r="INB122" s="276"/>
      <c r="INC122" s="276"/>
      <c r="IND122" s="276"/>
      <c r="INE122" s="276"/>
      <c r="INF122" s="276"/>
      <c r="ING122" s="276"/>
      <c r="INH122" s="276"/>
      <c r="INI122" s="276"/>
      <c r="INJ122" s="276"/>
      <c r="INK122" s="276"/>
      <c r="INL122" s="276"/>
      <c r="INM122" s="276"/>
      <c r="INN122" s="276"/>
      <c r="INO122" s="276"/>
      <c r="INP122" s="276"/>
      <c r="INQ122" s="276"/>
      <c r="INR122" s="276"/>
      <c r="INS122" s="276"/>
      <c r="INT122" s="276"/>
      <c r="INU122" s="276"/>
      <c r="INV122" s="276"/>
      <c r="INW122" s="276"/>
      <c r="INX122" s="276"/>
      <c r="INY122" s="276"/>
      <c r="INZ122" s="276"/>
      <c r="IOA122" s="276"/>
      <c r="IOB122" s="276"/>
      <c r="IOC122" s="276"/>
      <c r="IOD122" s="276"/>
      <c r="IOE122" s="276"/>
      <c r="IOF122" s="276"/>
      <c r="IOG122" s="276"/>
      <c r="IOH122" s="276"/>
      <c r="IOI122" s="276"/>
      <c r="IOJ122" s="276"/>
      <c r="IOK122" s="276"/>
      <c r="IOL122" s="276"/>
      <c r="IOM122" s="276"/>
      <c r="ION122" s="276"/>
      <c r="IOO122" s="276"/>
      <c r="IOP122" s="276"/>
      <c r="IOQ122" s="276"/>
      <c r="IOR122" s="276"/>
      <c r="IOS122" s="276"/>
      <c r="IOT122" s="276"/>
      <c r="IOU122" s="276"/>
      <c r="IOV122" s="276"/>
      <c r="IOW122" s="276"/>
      <c r="IOX122" s="276"/>
      <c r="IOY122" s="276"/>
      <c r="IOZ122" s="276"/>
      <c r="IPA122" s="276"/>
      <c r="IPB122" s="276"/>
      <c r="IPC122" s="276"/>
      <c r="IPD122" s="276"/>
      <c r="IPE122" s="276"/>
      <c r="IPF122" s="276"/>
      <c r="IPG122" s="276"/>
      <c r="IPH122" s="276"/>
      <c r="IPI122" s="276"/>
      <c r="IPJ122" s="276"/>
      <c r="IPK122" s="276"/>
      <c r="IPL122" s="276"/>
      <c r="IPM122" s="276"/>
      <c r="IPN122" s="276"/>
      <c r="IPO122" s="276"/>
      <c r="IPP122" s="276"/>
      <c r="IPQ122" s="276"/>
      <c r="IPR122" s="276"/>
      <c r="IPS122" s="276"/>
      <c r="IPT122" s="276"/>
      <c r="IPU122" s="276"/>
      <c r="IPV122" s="276"/>
      <c r="IPW122" s="276"/>
      <c r="IPX122" s="276"/>
      <c r="IPY122" s="276"/>
      <c r="IPZ122" s="276"/>
      <c r="IQA122" s="276"/>
      <c r="IQB122" s="276"/>
      <c r="IQC122" s="276"/>
      <c r="IQD122" s="276"/>
      <c r="IQE122" s="276"/>
      <c r="IQF122" s="276"/>
      <c r="IQG122" s="276"/>
      <c r="IQH122" s="276"/>
      <c r="IQI122" s="276"/>
      <c r="IQJ122" s="276"/>
      <c r="IQK122" s="276"/>
      <c r="IQL122" s="276"/>
      <c r="IQM122" s="276"/>
      <c r="IQN122" s="276"/>
      <c r="IQO122" s="276"/>
      <c r="IQP122" s="276"/>
      <c r="IQQ122" s="276"/>
      <c r="IQR122" s="276"/>
      <c r="IQS122" s="276"/>
      <c r="IQT122" s="276"/>
      <c r="IQU122" s="276"/>
      <c r="IQV122" s="276"/>
      <c r="IQW122" s="276"/>
      <c r="IQX122" s="276"/>
      <c r="IQY122" s="276"/>
      <c r="IQZ122" s="276"/>
      <c r="IRA122" s="276"/>
      <c r="IRB122" s="276"/>
      <c r="IRC122" s="276"/>
      <c r="IRD122" s="276"/>
      <c r="IRE122" s="276"/>
      <c r="IRF122" s="276"/>
      <c r="IRG122" s="276"/>
      <c r="IRH122" s="276"/>
      <c r="IRI122" s="276"/>
      <c r="IRJ122" s="276"/>
      <c r="IRK122" s="276"/>
      <c r="IRL122" s="276"/>
      <c r="IRM122" s="276"/>
      <c r="IRN122" s="276"/>
      <c r="IRO122" s="276"/>
      <c r="IRP122" s="276"/>
      <c r="IRQ122" s="276"/>
      <c r="IRR122" s="276"/>
      <c r="IRS122" s="276"/>
      <c r="IRT122" s="276"/>
      <c r="IRU122" s="276"/>
      <c r="IRV122" s="276"/>
      <c r="IRW122" s="276"/>
      <c r="IRX122" s="276"/>
      <c r="IRY122" s="276"/>
      <c r="IRZ122" s="276"/>
      <c r="ISA122" s="276"/>
      <c r="ISB122" s="276"/>
      <c r="ISC122" s="276"/>
      <c r="ISD122" s="276"/>
      <c r="ISE122" s="276"/>
      <c r="ISF122" s="276"/>
      <c r="ISG122" s="276"/>
      <c r="ISH122" s="276"/>
      <c r="ISI122" s="276"/>
      <c r="ISJ122" s="276"/>
      <c r="ISK122" s="276"/>
      <c r="ISL122" s="276"/>
      <c r="ISM122" s="276"/>
      <c r="ISN122" s="276"/>
      <c r="ISO122" s="276"/>
      <c r="ISP122" s="276"/>
      <c r="ISQ122" s="276"/>
      <c r="ISR122" s="276"/>
      <c r="ISS122" s="276"/>
      <c r="IST122" s="276"/>
      <c r="ISU122" s="276"/>
      <c r="ISV122" s="276"/>
      <c r="ISW122" s="276"/>
      <c r="ISX122" s="276"/>
      <c r="ISY122" s="276"/>
      <c r="ISZ122" s="276"/>
      <c r="ITA122" s="276"/>
      <c r="ITB122" s="276"/>
      <c r="ITC122" s="276"/>
      <c r="ITD122" s="276"/>
      <c r="ITE122" s="276"/>
      <c r="ITF122" s="276"/>
      <c r="ITG122" s="276"/>
      <c r="ITH122" s="276"/>
      <c r="ITI122" s="276"/>
      <c r="ITJ122" s="276"/>
      <c r="ITK122" s="276"/>
      <c r="ITL122" s="276"/>
      <c r="ITM122" s="276"/>
      <c r="ITN122" s="276"/>
      <c r="ITO122" s="276"/>
      <c r="ITP122" s="276"/>
      <c r="ITQ122" s="276"/>
      <c r="ITR122" s="276"/>
      <c r="ITS122" s="276"/>
      <c r="ITT122" s="276"/>
      <c r="ITU122" s="276"/>
      <c r="ITV122" s="276"/>
      <c r="ITW122" s="276"/>
      <c r="ITX122" s="276"/>
      <c r="ITY122" s="276"/>
      <c r="ITZ122" s="276"/>
      <c r="IUA122" s="276"/>
      <c r="IUB122" s="276"/>
      <c r="IUC122" s="276"/>
      <c r="IUD122" s="276"/>
      <c r="IUE122" s="276"/>
      <c r="IUF122" s="276"/>
      <c r="IUG122" s="276"/>
      <c r="IUH122" s="276"/>
      <c r="IUI122" s="276"/>
      <c r="IUJ122" s="276"/>
      <c r="IUK122" s="276"/>
      <c r="IUL122" s="276"/>
      <c r="IUM122" s="276"/>
      <c r="IUN122" s="276"/>
      <c r="IUO122" s="276"/>
      <c r="IUP122" s="276"/>
      <c r="IUQ122" s="276"/>
      <c r="IUR122" s="276"/>
      <c r="IUS122" s="276"/>
      <c r="IUT122" s="276"/>
      <c r="IUU122" s="276"/>
      <c r="IUV122" s="276"/>
      <c r="IUW122" s="276"/>
      <c r="IUX122" s="276"/>
      <c r="IUY122" s="276"/>
      <c r="IUZ122" s="276"/>
      <c r="IVA122" s="276"/>
      <c r="IVB122" s="276"/>
      <c r="IVC122" s="276"/>
      <c r="IVD122" s="276"/>
      <c r="IVE122" s="276"/>
      <c r="IVF122" s="276"/>
      <c r="IVG122" s="276"/>
      <c r="IVH122" s="276"/>
      <c r="IVI122" s="276"/>
      <c r="IVJ122" s="276"/>
      <c r="IVK122" s="276"/>
      <c r="IVL122" s="276"/>
      <c r="IVM122" s="276"/>
      <c r="IVN122" s="276"/>
      <c r="IVO122" s="276"/>
      <c r="IVP122" s="276"/>
      <c r="IVQ122" s="276"/>
      <c r="IVR122" s="276"/>
      <c r="IVS122" s="276"/>
      <c r="IVT122" s="276"/>
      <c r="IVU122" s="276"/>
      <c r="IVV122" s="276"/>
      <c r="IVW122" s="276"/>
      <c r="IVX122" s="276"/>
      <c r="IVY122" s="276"/>
      <c r="IVZ122" s="276"/>
      <c r="IWA122" s="276"/>
      <c r="IWB122" s="276"/>
      <c r="IWC122" s="276"/>
      <c r="IWD122" s="276"/>
      <c r="IWE122" s="276"/>
      <c r="IWF122" s="276"/>
      <c r="IWG122" s="276"/>
      <c r="IWH122" s="276"/>
      <c r="IWI122" s="276"/>
      <c r="IWJ122" s="276"/>
      <c r="IWK122" s="276"/>
      <c r="IWL122" s="276"/>
      <c r="IWM122" s="276"/>
      <c r="IWN122" s="276"/>
      <c r="IWO122" s="276"/>
      <c r="IWP122" s="276"/>
      <c r="IWQ122" s="276"/>
      <c r="IWR122" s="276"/>
      <c r="IWS122" s="276"/>
      <c r="IWT122" s="276"/>
      <c r="IWU122" s="276"/>
      <c r="IWV122" s="276"/>
      <c r="IWW122" s="276"/>
      <c r="IWX122" s="276"/>
      <c r="IWY122" s="276"/>
      <c r="IWZ122" s="276"/>
      <c r="IXA122" s="276"/>
      <c r="IXB122" s="276"/>
      <c r="IXC122" s="276"/>
      <c r="IXD122" s="276"/>
      <c r="IXE122" s="276"/>
      <c r="IXF122" s="276"/>
      <c r="IXG122" s="276"/>
      <c r="IXH122" s="276"/>
      <c r="IXI122" s="276"/>
      <c r="IXJ122" s="276"/>
      <c r="IXK122" s="276"/>
      <c r="IXL122" s="276"/>
      <c r="IXM122" s="276"/>
      <c r="IXN122" s="276"/>
      <c r="IXO122" s="276"/>
      <c r="IXP122" s="276"/>
      <c r="IXQ122" s="276"/>
      <c r="IXR122" s="276"/>
      <c r="IXS122" s="276"/>
      <c r="IXT122" s="276"/>
      <c r="IXU122" s="276"/>
      <c r="IXV122" s="276"/>
      <c r="IXW122" s="276"/>
      <c r="IXX122" s="276"/>
      <c r="IXY122" s="276"/>
      <c r="IXZ122" s="276"/>
      <c r="IYA122" s="276"/>
      <c r="IYB122" s="276"/>
      <c r="IYC122" s="276"/>
      <c r="IYD122" s="276"/>
      <c r="IYE122" s="276"/>
      <c r="IYF122" s="276"/>
      <c r="IYG122" s="276"/>
      <c r="IYH122" s="276"/>
      <c r="IYI122" s="276"/>
      <c r="IYJ122" s="276"/>
      <c r="IYK122" s="276"/>
      <c r="IYL122" s="276"/>
      <c r="IYM122" s="276"/>
      <c r="IYN122" s="276"/>
      <c r="IYO122" s="276"/>
      <c r="IYP122" s="276"/>
      <c r="IYQ122" s="276"/>
      <c r="IYR122" s="276"/>
      <c r="IYS122" s="276"/>
      <c r="IYT122" s="276"/>
      <c r="IYU122" s="276"/>
      <c r="IYV122" s="276"/>
      <c r="IYW122" s="276"/>
      <c r="IYX122" s="276"/>
      <c r="IYY122" s="276"/>
      <c r="IYZ122" s="276"/>
      <c r="IZA122" s="276"/>
      <c r="IZB122" s="276"/>
      <c r="IZC122" s="276"/>
      <c r="IZD122" s="276"/>
      <c r="IZE122" s="276"/>
      <c r="IZF122" s="276"/>
      <c r="IZG122" s="276"/>
      <c r="IZH122" s="276"/>
      <c r="IZI122" s="276"/>
      <c r="IZJ122" s="276"/>
      <c r="IZK122" s="276"/>
      <c r="IZL122" s="276"/>
      <c r="IZM122" s="276"/>
      <c r="IZN122" s="276"/>
      <c r="IZO122" s="276"/>
      <c r="IZP122" s="276"/>
      <c r="IZQ122" s="276"/>
      <c r="IZR122" s="276"/>
      <c r="IZS122" s="276"/>
      <c r="IZT122" s="276"/>
      <c r="IZU122" s="276"/>
      <c r="IZV122" s="276"/>
      <c r="IZW122" s="276"/>
      <c r="IZX122" s="276"/>
      <c r="IZY122" s="276"/>
      <c r="IZZ122" s="276"/>
      <c r="JAA122" s="276"/>
      <c r="JAB122" s="276"/>
      <c r="JAC122" s="276"/>
      <c r="JAD122" s="276"/>
      <c r="JAE122" s="276"/>
      <c r="JAF122" s="276"/>
      <c r="JAG122" s="276"/>
      <c r="JAH122" s="276"/>
      <c r="JAI122" s="276"/>
      <c r="JAJ122" s="276"/>
      <c r="JAK122" s="276"/>
      <c r="JAL122" s="276"/>
      <c r="JAM122" s="276"/>
      <c r="JAN122" s="276"/>
      <c r="JAO122" s="276"/>
      <c r="JAP122" s="276"/>
      <c r="JAQ122" s="276"/>
      <c r="JAR122" s="276"/>
      <c r="JAS122" s="276"/>
      <c r="JAT122" s="276"/>
      <c r="JAU122" s="276"/>
      <c r="JAV122" s="276"/>
      <c r="JAW122" s="276"/>
      <c r="JAX122" s="276"/>
      <c r="JAY122" s="276"/>
      <c r="JAZ122" s="276"/>
      <c r="JBA122" s="276"/>
      <c r="JBB122" s="276"/>
      <c r="JBC122" s="276"/>
      <c r="JBD122" s="276"/>
      <c r="JBE122" s="276"/>
      <c r="JBF122" s="276"/>
      <c r="JBG122" s="276"/>
      <c r="JBH122" s="276"/>
      <c r="JBI122" s="276"/>
      <c r="JBJ122" s="276"/>
      <c r="JBK122" s="276"/>
      <c r="JBL122" s="276"/>
      <c r="JBM122" s="276"/>
      <c r="JBN122" s="276"/>
      <c r="JBO122" s="276"/>
      <c r="JBP122" s="276"/>
      <c r="JBQ122" s="276"/>
      <c r="JBR122" s="276"/>
      <c r="JBS122" s="276"/>
      <c r="JBT122" s="276"/>
      <c r="JBU122" s="276"/>
      <c r="JBV122" s="276"/>
      <c r="JBW122" s="276"/>
      <c r="JBX122" s="276"/>
      <c r="JBY122" s="276"/>
      <c r="JBZ122" s="276"/>
      <c r="JCA122" s="276"/>
      <c r="JCB122" s="276"/>
      <c r="JCC122" s="276"/>
      <c r="JCD122" s="276"/>
      <c r="JCE122" s="276"/>
      <c r="JCF122" s="276"/>
      <c r="JCG122" s="276"/>
      <c r="JCH122" s="276"/>
      <c r="JCI122" s="276"/>
      <c r="JCJ122" s="276"/>
      <c r="JCK122" s="276"/>
      <c r="JCL122" s="276"/>
      <c r="JCM122" s="276"/>
      <c r="JCN122" s="276"/>
      <c r="JCO122" s="276"/>
      <c r="JCP122" s="276"/>
      <c r="JCQ122" s="276"/>
      <c r="JCR122" s="276"/>
      <c r="JCS122" s="276"/>
      <c r="JCT122" s="276"/>
      <c r="JCU122" s="276"/>
      <c r="JCV122" s="276"/>
      <c r="JCW122" s="276"/>
      <c r="JCX122" s="276"/>
      <c r="JCY122" s="276"/>
      <c r="JCZ122" s="276"/>
      <c r="JDA122" s="276"/>
      <c r="JDB122" s="276"/>
      <c r="JDC122" s="276"/>
      <c r="JDD122" s="276"/>
      <c r="JDE122" s="276"/>
      <c r="JDF122" s="276"/>
      <c r="JDG122" s="276"/>
      <c r="JDH122" s="276"/>
      <c r="JDI122" s="276"/>
      <c r="JDJ122" s="276"/>
      <c r="JDK122" s="276"/>
      <c r="JDL122" s="276"/>
      <c r="JDM122" s="276"/>
      <c r="JDN122" s="276"/>
      <c r="JDO122" s="276"/>
      <c r="JDP122" s="276"/>
      <c r="JDQ122" s="276"/>
      <c r="JDR122" s="276"/>
      <c r="JDS122" s="276"/>
      <c r="JDT122" s="276"/>
      <c r="JDU122" s="276"/>
      <c r="JDV122" s="276"/>
      <c r="JDW122" s="276"/>
      <c r="JDX122" s="276"/>
      <c r="JDY122" s="276"/>
      <c r="JDZ122" s="276"/>
      <c r="JEA122" s="276"/>
      <c r="JEB122" s="276"/>
      <c r="JEC122" s="276"/>
      <c r="JED122" s="276"/>
      <c r="JEE122" s="276"/>
      <c r="JEF122" s="276"/>
      <c r="JEG122" s="276"/>
      <c r="JEH122" s="276"/>
      <c r="JEI122" s="276"/>
      <c r="JEJ122" s="276"/>
      <c r="JEK122" s="276"/>
      <c r="JEL122" s="276"/>
      <c r="JEM122" s="276"/>
      <c r="JEN122" s="276"/>
      <c r="JEO122" s="276"/>
      <c r="JEP122" s="276"/>
      <c r="JEQ122" s="276"/>
      <c r="JER122" s="276"/>
      <c r="JES122" s="276"/>
      <c r="JET122" s="276"/>
      <c r="JEU122" s="276"/>
      <c r="JEV122" s="276"/>
      <c r="JEW122" s="276"/>
      <c r="JEX122" s="276"/>
      <c r="JEY122" s="276"/>
      <c r="JEZ122" s="276"/>
      <c r="JFA122" s="276"/>
      <c r="JFB122" s="276"/>
      <c r="JFC122" s="276"/>
      <c r="JFD122" s="276"/>
      <c r="JFE122" s="276"/>
      <c r="JFF122" s="276"/>
      <c r="JFG122" s="276"/>
      <c r="JFH122" s="276"/>
      <c r="JFI122" s="276"/>
      <c r="JFJ122" s="276"/>
      <c r="JFK122" s="276"/>
      <c r="JFL122" s="276"/>
      <c r="JFM122" s="276"/>
      <c r="JFN122" s="276"/>
      <c r="JFO122" s="276"/>
      <c r="JFP122" s="276"/>
      <c r="JFQ122" s="276"/>
      <c r="JFR122" s="276"/>
      <c r="JFS122" s="276"/>
      <c r="JFT122" s="276"/>
      <c r="JFU122" s="276"/>
      <c r="JFV122" s="276"/>
      <c r="JFW122" s="276"/>
      <c r="JFX122" s="276"/>
      <c r="JFY122" s="276"/>
      <c r="JFZ122" s="276"/>
      <c r="JGA122" s="276"/>
      <c r="JGB122" s="276"/>
      <c r="JGC122" s="276"/>
      <c r="JGD122" s="276"/>
      <c r="JGE122" s="276"/>
      <c r="JGF122" s="276"/>
      <c r="JGG122" s="276"/>
      <c r="JGH122" s="276"/>
      <c r="JGI122" s="276"/>
      <c r="JGJ122" s="276"/>
      <c r="JGK122" s="276"/>
      <c r="JGL122" s="276"/>
      <c r="JGM122" s="276"/>
      <c r="JGN122" s="276"/>
      <c r="JGO122" s="276"/>
      <c r="JGP122" s="276"/>
      <c r="JGQ122" s="276"/>
      <c r="JGR122" s="276"/>
      <c r="JGS122" s="276"/>
      <c r="JGT122" s="276"/>
      <c r="JGU122" s="276"/>
      <c r="JGV122" s="276"/>
      <c r="JGW122" s="276"/>
      <c r="JGX122" s="276"/>
      <c r="JGY122" s="276"/>
      <c r="JGZ122" s="276"/>
      <c r="JHA122" s="276"/>
      <c r="JHB122" s="276"/>
      <c r="JHC122" s="276"/>
      <c r="JHD122" s="276"/>
      <c r="JHE122" s="276"/>
      <c r="JHF122" s="276"/>
      <c r="JHG122" s="276"/>
      <c r="JHH122" s="276"/>
      <c r="JHI122" s="276"/>
      <c r="JHJ122" s="276"/>
      <c r="JHK122" s="276"/>
      <c r="JHL122" s="276"/>
      <c r="JHM122" s="276"/>
      <c r="JHN122" s="276"/>
      <c r="JHO122" s="276"/>
      <c r="JHP122" s="276"/>
      <c r="JHQ122" s="276"/>
      <c r="JHR122" s="276"/>
      <c r="JHS122" s="276"/>
      <c r="JHT122" s="276"/>
      <c r="JHU122" s="276"/>
      <c r="JHV122" s="276"/>
      <c r="JHW122" s="276"/>
      <c r="JHX122" s="276"/>
      <c r="JHY122" s="276"/>
      <c r="JHZ122" s="276"/>
      <c r="JIA122" s="276"/>
      <c r="JIB122" s="276"/>
      <c r="JIC122" s="276"/>
      <c r="JID122" s="276"/>
      <c r="JIE122" s="276"/>
      <c r="JIF122" s="276"/>
      <c r="JIG122" s="276"/>
      <c r="JIH122" s="276"/>
      <c r="JII122" s="276"/>
      <c r="JIJ122" s="276"/>
      <c r="JIK122" s="276"/>
      <c r="JIL122" s="276"/>
      <c r="JIM122" s="276"/>
      <c r="JIN122" s="276"/>
      <c r="JIO122" s="276"/>
      <c r="JIP122" s="276"/>
      <c r="JIQ122" s="276"/>
      <c r="JIR122" s="276"/>
      <c r="JIS122" s="276"/>
      <c r="JIT122" s="276"/>
      <c r="JIU122" s="276"/>
      <c r="JIV122" s="276"/>
      <c r="JIW122" s="276"/>
      <c r="JIX122" s="276"/>
      <c r="JIY122" s="276"/>
      <c r="JIZ122" s="276"/>
      <c r="JJA122" s="276"/>
      <c r="JJB122" s="276"/>
      <c r="JJC122" s="276"/>
      <c r="JJD122" s="276"/>
      <c r="JJE122" s="276"/>
      <c r="JJF122" s="276"/>
      <c r="JJG122" s="276"/>
      <c r="JJH122" s="276"/>
      <c r="JJI122" s="276"/>
      <c r="JJJ122" s="276"/>
      <c r="JJK122" s="276"/>
      <c r="JJL122" s="276"/>
      <c r="JJM122" s="276"/>
      <c r="JJN122" s="276"/>
      <c r="JJO122" s="276"/>
      <c r="JJP122" s="276"/>
      <c r="JJQ122" s="276"/>
      <c r="JJR122" s="276"/>
      <c r="JJS122" s="276"/>
      <c r="JJT122" s="276"/>
      <c r="JJU122" s="276"/>
      <c r="JJV122" s="276"/>
      <c r="JJW122" s="276"/>
      <c r="JJX122" s="276"/>
      <c r="JJY122" s="276"/>
      <c r="JJZ122" s="276"/>
      <c r="JKA122" s="276"/>
      <c r="JKB122" s="276"/>
      <c r="JKC122" s="276"/>
      <c r="JKD122" s="276"/>
      <c r="JKE122" s="276"/>
      <c r="JKF122" s="276"/>
      <c r="JKG122" s="276"/>
      <c r="JKH122" s="276"/>
      <c r="JKI122" s="276"/>
      <c r="JKJ122" s="276"/>
      <c r="JKK122" s="276"/>
      <c r="JKL122" s="276"/>
      <c r="JKM122" s="276"/>
      <c r="JKN122" s="276"/>
      <c r="JKO122" s="276"/>
      <c r="JKP122" s="276"/>
      <c r="JKQ122" s="276"/>
      <c r="JKR122" s="276"/>
      <c r="JKS122" s="276"/>
      <c r="JKT122" s="276"/>
      <c r="JKU122" s="276"/>
      <c r="JKV122" s="276"/>
      <c r="JKW122" s="276"/>
      <c r="JKX122" s="276"/>
      <c r="JKY122" s="276"/>
      <c r="JKZ122" s="276"/>
      <c r="JLA122" s="276"/>
      <c r="JLB122" s="276"/>
      <c r="JLC122" s="276"/>
      <c r="JLD122" s="276"/>
      <c r="JLE122" s="276"/>
      <c r="JLF122" s="276"/>
      <c r="JLG122" s="276"/>
      <c r="JLH122" s="276"/>
      <c r="JLI122" s="276"/>
      <c r="JLJ122" s="276"/>
      <c r="JLK122" s="276"/>
      <c r="JLL122" s="276"/>
      <c r="JLM122" s="276"/>
      <c r="JLN122" s="276"/>
      <c r="JLO122" s="276"/>
      <c r="JLP122" s="276"/>
      <c r="JLQ122" s="276"/>
      <c r="JLR122" s="276"/>
      <c r="JLS122" s="276"/>
      <c r="JLT122" s="276"/>
      <c r="JLU122" s="276"/>
      <c r="JLV122" s="276"/>
      <c r="JLW122" s="276"/>
      <c r="JLX122" s="276"/>
      <c r="JLY122" s="276"/>
      <c r="JLZ122" s="276"/>
      <c r="JMA122" s="276"/>
      <c r="JMB122" s="276"/>
      <c r="JMC122" s="276"/>
      <c r="JMD122" s="276"/>
      <c r="JME122" s="276"/>
      <c r="JMF122" s="276"/>
      <c r="JMG122" s="276"/>
      <c r="JMH122" s="276"/>
      <c r="JMI122" s="276"/>
      <c r="JMJ122" s="276"/>
      <c r="JMK122" s="276"/>
      <c r="JML122" s="276"/>
      <c r="JMM122" s="276"/>
      <c r="JMN122" s="276"/>
      <c r="JMO122" s="276"/>
      <c r="JMP122" s="276"/>
      <c r="JMQ122" s="276"/>
      <c r="JMR122" s="276"/>
      <c r="JMS122" s="276"/>
      <c r="JMT122" s="276"/>
      <c r="JMU122" s="276"/>
      <c r="JMV122" s="276"/>
      <c r="JMW122" s="276"/>
      <c r="JMX122" s="276"/>
      <c r="JMY122" s="276"/>
      <c r="JMZ122" s="276"/>
      <c r="JNA122" s="276"/>
      <c r="JNB122" s="276"/>
      <c r="JNC122" s="276"/>
      <c r="JND122" s="276"/>
      <c r="JNE122" s="276"/>
      <c r="JNF122" s="276"/>
      <c r="JNG122" s="276"/>
      <c r="JNH122" s="276"/>
      <c r="JNI122" s="276"/>
      <c r="JNJ122" s="276"/>
      <c r="JNK122" s="276"/>
      <c r="JNL122" s="276"/>
      <c r="JNM122" s="276"/>
      <c r="JNN122" s="276"/>
      <c r="JNO122" s="276"/>
      <c r="JNP122" s="276"/>
      <c r="JNQ122" s="276"/>
      <c r="JNR122" s="276"/>
      <c r="JNS122" s="276"/>
      <c r="JNT122" s="276"/>
      <c r="JNU122" s="276"/>
      <c r="JNV122" s="276"/>
      <c r="JNW122" s="276"/>
      <c r="JNX122" s="276"/>
      <c r="JNY122" s="276"/>
      <c r="JNZ122" s="276"/>
      <c r="JOA122" s="276"/>
      <c r="JOB122" s="276"/>
      <c r="JOC122" s="276"/>
      <c r="JOD122" s="276"/>
      <c r="JOE122" s="276"/>
      <c r="JOF122" s="276"/>
      <c r="JOG122" s="276"/>
      <c r="JOH122" s="276"/>
      <c r="JOI122" s="276"/>
      <c r="JOJ122" s="276"/>
      <c r="JOK122" s="276"/>
      <c r="JOL122" s="276"/>
      <c r="JOM122" s="276"/>
      <c r="JON122" s="276"/>
      <c r="JOO122" s="276"/>
      <c r="JOP122" s="276"/>
      <c r="JOQ122" s="276"/>
      <c r="JOR122" s="276"/>
      <c r="JOS122" s="276"/>
      <c r="JOT122" s="276"/>
      <c r="JOU122" s="276"/>
      <c r="JOV122" s="276"/>
      <c r="JOW122" s="276"/>
      <c r="JOX122" s="276"/>
      <c r="JOY122" s="276"/>
      <c r="JOZ122" s="276"/>
      <c r="JPA122" s="276"/>
      <c r="JPB122" s="276"/>
      <c r="JPC122" s="276"/>
      <c r="JPD122" s="276"/>
      <c r="JPE122" s="276"/>
      <c r="JPF122" s="276"/>
      <c r="JPG122" s="276"/>
      <c r="JPH122" s="276"/>
      <c r="JPI122" s="276"/>
      <c r="JPJ122" s="276"/>
      <c r="JPK122" s="276"/>
      <c r="JPL122" s="276"/>
      <c r="JPM122" s="276"/>
      <c r="JPN122" s="276"/>
      <c r="JPO122" s="276"/>
      <c r="JPP122" s="276"/>
      <c r="JPQ122" s="276"/>
      <c r="JPR122" s="276"/>
      <c r="JPS122" s="276"/>
      <c r="JPT122" s="276"/>
      <c r="JPU122" s="276"/>
      <c r="JPV122" s="276"/>
      <c r="JPW122" s="276"/>
      <c r="JPX122" s="276"/>
      <c r="JPY122" s="276"/>
      <c r="JPZ122" s="276"/>
      <c r="JQA122" s="276"/>
      <c r="JQB122" s="276"/>
      <c r="JQC122" s="276"/>
      <c r="JQD122" s="276"/>
      <c r="JQE122" s="276"/>
      <c r="JQF122" s="276"/>
      <c r="JQG122" s="276"/>
      <c r="JQH122" s="276"/>
      <c r="JQI122" s="276"/>
      <c r="JQJ122" s="276"/>
      <c r="JQK122" s="276"/>
      <c r="JQL122" s="276"/>
      <c r="JQM122" s="276"/>
      <c r="JQN122" s="276"/>
      <c r="JQO122" s="276"/>
      <c r="JQP122" s="276"/>
      <c r="JQQ122" s="276"/>
      <c r="JQR122" s="276"/>
      <c r="JQS122" s="276"/>
      <c r="JQT122" s="276"/>
      <c r="JQU122" s="276"/>
      <c r="JQV122" s="276"/>
      <c r="JQW122" s="276"/>
      <c r="JQX122" s="276"/>
      <c r="JQY122" s="276"/>
      <c r="JQZ122" s="276"/>
      <c r="JRA122" s="276"/>
      <c r="JRB122" s="276"/>
      <c r="JRC122" s="276"/>
      <c r="JRD122" s="276"/>
      <c r="JRE122" s="276"/>
      <c r="JRF122" s="276"/>
      <c r="JRG122" s="276"/>
      <c r="JRH122" s="276"/>
      <c r="JRI122" s="276"/>
      <c r="JRJ122" s="276"/>
      <c r="JRK122" s="276"/>
      <c r="JRL122" s="276"/>
      <c r="JRM122" s="276"/>
      <c r="JRN122" s="276"/>
      <c r="JRO122" s="276"/>
      <c r="JRP122" s="276"/>
      <c r="JRQ122" s="276"/>
      <c r="JRR122" s="276"/>
      <c r="JRS122" s="276"/>
      <c r="JRT122" s="276"/>
      <c r="JRU122" s="276"/>
      <c r="JRV122" s="276"/>
      <c r="JRW122" s="276"/>
      <c r="JRX122" s="276"/>
      <c r="JRY122" s="276"/>
      <c r="JRZ122" s="276"/>
      <c r="JSA122" s="276"/>
      <c r="JSB122" s="276"/>
      <c r="JSC122" s="276"/>
      <c r="JSD122" s="276"/>
      <c r="JSE122" s="276"/>
      <c r="JSF122" s="276"/>
      <c r="JSG122" s="276"/>
      <c r="JSH122" s="276"/>
      <c r="JSI122" s="276"/>
      <c r="JSJ122" s="276"/>
      <c r="JSK122" s="276"/>
      <c r="JSL122" s="276"/>
      <c r="JSM122" s="276"/>
      <c r="JSN122" s="276"/>
      <c r="JSO122" s="276"/>
      <c r="JSP122" s="276"/>
      <c r="JSQ122" s="276"/>
      <c r="JSR122" s="276"/>
      <c r="JSS122" s="276"/>
      <c r="JST122" s="276"/>
      <c r="JSU122" s="276"/>
      <c r="JSV122" s="276"/>
      <c r="JSW122" s="276"/>
      <c r="JSX122" s="276"/>
      <c r="JSY122" s="276"/>
      <c r="JSZ122" s="276"/>
      <c r="JTA122" s="276"/>
      <c r="JTB122" s="276"/>
      <c r="JTC122" s="276"/>
      <c r="JTD122" s="276"/>
      <c r="JTE122" s="276"/>
      <c r="JTF122" s="276"/>
      <c r="JTG122" s="276"/>
      <c r="JTH122" s="276"/>
      <c r="JTI122" s="276"/>
      <c r="JTJ122" s="276"/>
      <c r="JTK122" s="276"/>
      <c r="JTL122" s="276"/>
      <c r="JTM122" s="276"/>
      <c r="JTN122" s="276"/>
      <c r="JTO122" s="276"/>
      <c r="JTP122" s="276"/>
      <c r="JTQ122" s="276"/>
      <c r="JTR122" s="276"/>
      <c r="JTS122" s="276"/>
      <c r="JTT122" s="276"/>
      <c r="JTU122" s="276"/>
      <c r="JTV122" s="276"/>
      <c r="JTW122" s="276"/>
      <c r="JTX122" s="276"/>
      <c r="JTY122" s="276"/>
      <c r="JTZ122" s="276"/>
      <c r="JUA122" s="276"/>
      <c r="JUB122" s="276"/>
      <c r="JUC122" s="276"/>
      <c r="JUD122" s="276"/>
      <c r="JUE122" s="276"/>
      <c r="JUF122" s="276"/>
      <c r="JUG122" s="276"/>
      <c r="JUH122" s="276"/>
      <c r="JUI122" s="276"/>
      <c r="JUJ122" s="276"/>
      <c r="JUK122" s="276"/>
      <c r="JUL122" s="276"/>
      <c r="JUM122" s="276"/>
      <c r="JUN122" s="276"/>
      <c r="JUO122" s="276"/>
      <c r="JUP122" s="276"/>
      <c r="JUQ122" s="276"/>
      <c r="JUR122" s="276"/>
      <c r="JUS122" s="276"/>
      <c r="JUT122" s="276"/>
      <c r="JUU122" s="276"/>
      <c r="JUV122" s="276"/>
      <c r="JUW122" s="276"/>
      <c r="JUX122" s="276"/>
      <c r="JUY122" s="276"/>
      <c r="JUZ122" s="276"/>
      <c r="JVA122" s="276"/>
      <c r="JVB122" s="276"/>
      <c r="JVC122" s="276"/>
      <c r="JVD122" s="276"/>
      <c r="JVE122" s="276"/>
      <c r="JVF122" s="276"/>
      <c r="JVG122" s="276"/>
      <c r="JVH122" s="276"/>
      <c r="JVI122" s="276"/>
      <c r="JVJ122" s="276"/>
      <c r="JVK122" s="276"/>
      <c r="JVL122" s="276"/>
      <c r="JVM122" s="276"/>
      <c r="JVN122" s="276"/>
      <c r="JVO122" s="276"/>
      <c r="JVP122" s="276"/>
      <c r="JVQ122" s="276"/>
      <c r="JVR122" s="276"/>
      <c r="JVS122" s="276"/>
      <c r="JVT122" s="276"/>
      <c r="JVU122" s="276"/>
      <c r="JVV122" s="276"/>
      <c r="JVW122" s="276"/>
      <c r="JVX122" s="276"/>
      <c r="JVY122" s="276"/>
      <c r="JVZ122" s="276"/>
      <c r="JWA122" s="276"/>
      <c r="JWB122" s="276"/>
      <c r="JWC122" s="276"/>
      <c r="JWD122" s="276"/>
      <c r="JWE122" s="276"/>
      <c r="JWF122" s="276"/>
      <c r="JWG122" s="276"/>
      <c r="JWH122" s="276"/>
      <c r="JWI122" s="276"/>
      <c r="JWJ122" s="276"/>
      <c r="JWK122" s="276"/>
      <c r="JWL122" s="276"/>
      <c r="JWM122" s="276"/>
      <c r="JWN122" s="276"/>
      <c r="JWO122" s="276"/>
      <c r="JWP122" s="276"/>
      <c r="JWQ122" s="276"/>
      <c r="JWR122" s="276"/>
      <c r="JWS122" s="276"/>
      <c r="JWT122" s="276"/>
      <c r="JWU122" s="276"/>
      <c r="JWV122" s="276"/>
      <c r="JWW122" s="276"/>
      <c r="JWX122" s="276"/>
      <c r="JWY122" s="276"/>
      <c r="JWZ122" s="276"/>
      <c r="JXA122" s="276"/>
      <c r="JXB122" s="276"/>
      <c r="JXC122" s="276"/>
      <c r="JXD122" s="276"/>
      <c r="JXE122" s="276"/>
      <c r="JXF122" s="276"/>
      <c r="JXG122" s="276"/>
      <c r="JXH122" s="276"/>
      <c r="JXI122" s="276"/>
      <c r="JXJ122" s="276"/>
      <c r="JXK122" s="276"/>
      <c r="JXL122" s="276"/>
      <c r="JXM122" s="276"/>
      <c r="JXN122" s="276"/>
      <c r="JXO122" s="276"/>
      <c r="JXP122" s="276"/>
      <c r="JXQ122" s="276"/>
      <c r="JXR122" s="276"/>
      <c r="JXS122" s="276"/>
      <c r="JXT122" s="276"/>
      <c r="JXU122" s="276"/>
      <c r="JXV122" s="276"/>
      <c r="JXW122" s="276"/>
      <c r="JXX122" s="276"/>
      <c r="JXY122" s="276"/>
      <c r="JXZ122" s="276"/>
      <c r="JYA122" s="276"/>
      <c r="JYB122" s="276"/>
      <c r="JYC122" s="276"/>
      <c r="JYD122" s="276"/>
      <c r="JYE122" s="276"/>
      <c r="JYF122" s="276"/>
      <c r="JYG122" s="276"/>
      <c r="JYH122" s="276"/>
      <c r="JYI122" s="276"/>
      <c r="JYJ122" s="276"/>
      <c r="JYK122" s="276"/>
      <c r="JYL122" s="276"/>
      <c r="JYM122" s="276"/>
      <c r="JYN122" s="276"/>
      <c r="JYO122" s="276"/>
      <c r="JYP122" s="276"/>
      <c r="JYQ122" s="276"/>
      <c r="JYR122" s="276"/>
      <c r="JYS122" s="276"/>
      <c r="JYT122" s="276"/>
      <c r="JYU122" s="276"/>
      <c r="JYV122" s="276"/>
      <c r="JYW122" s="276"/>
      <c r="JYX122" s="276"/>
      <c r="JYY122" s="276"/>
      <c r="JYZ122" s="276"/>
      <c r="JZA122" s="276"/>
      <c r="JZB122" s="276"/>
      <c r="JZC122" s="276"/>
      <c r="JZD122" s="276"/>
      <c r="JZE122" s="276"/>
      <c r="JZF122" s="276"/>
      <c r="JZG122" s="276"/>
      <c r="JZH122" s="276"/>
      <c r="JZI122" s="276"/>
      <c r="JZJ122" s="276"/>
      <c r="JZK122" s="276"/>
      <c r="JZL122" s="276"/>
      <c r="JZM122" s="276"/>
      <c r="JZN122" s="276"/>
      <c r="JZO122" s="276"/>
      <c r="JZP122" s="276"/>
      <c r="JZQ122" s="276"/>
      <c r="JZR122" s="276"/>
      <c r="JZS122" s="276"/>
      <c r="JZT122" s="276"/>
      <c r="JZU122" s="276"/>
      <c r="JZV122" s="276"/>
      <c r="JZW122" s="276"/>
      <c r="JZX122" s="276"/>
      <c r="JZY122" s="276"/>
      <c r="JZZ122" s="276"/>
      <c r="KAA122" s="276"/>
      <c r="KAB122" s="276"/>
      <c r="KAC122" s="276"/>
      <c r="KAD122" s="276"/>
      <c r="KAE122" s="276"/>
      <c r="KAF122" s="276"/>
      <c r="KAG122" s="276"/>
      <c r="KAH122" s="276"/>
      <c r="KAI122" s="276"/>
      <c r="KAJ122" s="276"/>
      <c r="KAK122" s="276"/>
      <c r="KAL122" s="276"/>
      <c r="KAM122" s="276"/>
      <c r="KAN122" s="276"/>
      <c r="KAO122" s="276"/>
      <c r="KAP122" s="276"/>
      <c r="KAQ122" s="276"/>
      <c r="KAR122" s="276"/>
      <c r="KAS122" s="276"/>
      <c r="KAT122" s="276"/>
      <c r="KAU122" s="276"/>
      <c r="KAV122" s="276"/>
      <c r="KAW122" s="276"/>
      <c r="KAX122" s="276"/>
      <c r="KAY122" s="276"/>
      <c r="KAZ122" s="276"/>
      <c r="KBA122" s="276"/>
      <c r="KBB122" s="276"/>
      <c r="KBC122" s="276"/>
      <c r="KBD122" s="276"/>
      <c r="KBE122" s="276"/>
      <c r="KBF122" s="276"/>
      <c r="KBG122" s="276"/>
      <c r="KBH122" s="276"/>
      <c r="KBI122" s="276"/>
      <c r="KBJ122" s="276"/>
      <c r="KBK122" s="276"/>
      <c r="KBL122" s="276"/>
      <c r="KBM122" s="276"/>
      <c r="KBN122" s="276"/>
      <c r="KBO122" s="276"/>
      <c r="KBP122" s="276"/>
      <c r="KBQ122" s="276"/>
      <c r="KBR122" s="276"/>
      <c r="KBS122" s="276"/>
      <c r="KBT122" s="276"/>
      <c r="KBU122" s="276"/>
      <c r="KBV122" s="276"/>
      <c r="KBW122" s="276"/>
      <c r="KBX122" s="276"/>
      <c r="KBY122" s="276"/>
      <c r="KBZ122" s="276"/>
      <c r="KCA122" s="276"/>
      <c r="KCB122" s="276"/>
      <c r="KCC122" s="276"/>
      <c r="KCD122" s="276"/>
      <c r="KCE122" s="276"/>
      <c r="KCF122" s="276"/>
      <c r="KCG122" s="276"/>
      <c r="KCH122" s="276"/>
      <c r="KCI122" s="276"/>
      <c r="KCJ122" s="276"/>
      <c r="KCK122" s="276"/>
      <c r="KCL122" s="276"/>
      <c r="KCM122" s="276"/>
      <c r="KCN122" s="276"/>
      <c r="KCO122" s="276"/>
      <c r="KCP122" s="276"/>
      <c r="KCQ122" s="276"/>
      <c r="KCR122" s="276"/>
      <c r="KCS122" s="276"/>
      <c r="KCT122" s="276"/>
      <c r="KCU122" s="276"/>
      <c r="KCV122" s="276"/>
      <c r="KCW122" s="276"/>
      <c r="KCX122" s="276"/>
      <c r="KCY122" s="276"/>
      <c r="KCZ122" s="276"/>
      <c r="KDA122" s="276"/>
      <c r="KDB122" s="276"/>
      <c r="KDC122" s="276"/>
      <c r="KDD122" s="276"/>
      <c r="KDE122" s="276"/>
      <c r="KDF122" s="276"/>
      <c r="KDG122" s="276"/>
      <c r="KDH122" s="276"/>
      <c r="KDI122" s="276"/>
      <c r="KDJ122" s="276"/>
      <c r="KDK122" s="276"/>
      <c r="KDL122" s="276"/>
      <c r="KDM122" s="276"/>
      <c r="KDN122" s="276"/>
      <c r="KDO122" s="276"/>
      <c r="KDP122" s="276"/>
      <c r="KDQ122" s="276"/>
      <c r="KDR122" s="276"/>
      <c r="KDS122" s="276"/>
      <c r="KDT122" s="276"/>
      <c r="KDU122" s="276"/>
      <c r="KDV122" s="276"/>
      <c r="KDW122" s="276"/>
      <c r="KDX122" s="276"/>
      <c r="KDY122" s="276"/>
      <c r="KDZ122" s="276"/>
      <c r="KEA122" s="276"/>
      <c r="KEB122" s="276"/>
      <c r="KEC122" s="276"/>
      <c r="KED122" s="276"/>
      <c r="KEE122" s="276"/>
      <c r="KEF122" s="276"/>
      <c r="KEG122" s="276"/>
      <c r="KEH122" s="276"/>
      <c r="KEI122" s="276"/>
      <c r="KEJ122" s="276"/>
      <c r="KEK122" s="276"/>
      <c r="KEL122" s="276"/>
      <c r="KEM122" s="276"/>
      <c r="KEN122" s="276"/>
      <c r="KEO122" s="276"/>
      <c r="KEP122" s="276"/>
      <c r="KEQ122" s="276"/>
      <c r="KER122" s="276"/>
      <c r="KES122" s="276"/>
      <c r="KET122" s="276"/>
      <c r="KEU122" s="276"/>
      <c r="KEV122" s="276"/>
      <c r="KEW122" s="276"/>
      <c r="KEX122" s="276"/>
      <c r="KEY122" s="276"/>
      <c r="KEZ122" s="276"/>
      <c r="KFA122" s="276"/>
      <c r="KFB122" s="276"/>
      <c r="KFC122" s="276"/>
      <c r="KFD122" s="276"/>
      <c r="KFE122" s="276"/>
      <c r="KFF122" s="276"/>
      <c r="KFG122" s="276"/>
      <c r="KFH122" s="276"/>
      <c r="KFI122" s="276"/>
      <c r="KFJ122" s="276"/>
      <c r="KFK122" s="276"/>
      <c r="KFL122" s="276"/>
      <c r="KFM122" s="276"/>
      <c r="KFN122" s="276"/>
      <c r="KFO122" s="276"/>
      <c r="KFP122" s="276"/>
      <c r="KFQ122" s="276"/>
      <c r="KFR122" s="276"/>
      <c r="KFS122" s="276"/>
      <c r="KFT122" s="276"/>
      <c r="KFU122" s="276"/>
      <c r="KFV122" s="276"/>
      <c r="KFW122" s="276"/>
      <c r="KFX122" s="276"/>
      <c r="KFY122" s="276"/>
      <c r="KFZ122" s="276"/>
      <c r="KGA122" s="276"/>
      <c r="KGB122" s="276"/>
      <c r="KGC122" s="276"/>
      <c r="KGD122" s="276"/>
      <c r="KGE122" s="276"/>
      <c r="KGF122" s="276"/>
      <c r="KGG122" s="276"/>
      <c r="KGH122" s="276"/>
      <c r="KGI122" s="276"/>
      <c r="KGJ122" s="276"/>
      <c r="KGK122" s="276"/>
      <c r="KGL122" s="276"/>
      <c r="KGM122" s="276"/>
      <c r="KGN122" s="276"/>
      <c r="KGO122" s="276"/>
      <c r="KGP122" s="276"/>
      <c r="KGQ122" s="276"/>
      <c r="KGR122" s="276"/>
      <c r="KGS122" s="276"/>
      <c r="KGT122" s="276"/>
      <c r="KGU122" s="276"/>
      <c r="KGV122" s="276"/>
      <c r="KGW122" s="276"/>
      <c r="KGX122" s="276"/>
      <c r="KGY122" s="276"/>
      <c r="KGZ122" s="276"/>
      <c r="KHA122" s="276"/>
      <c r="KHB122" s="276"/>
      <c r="KHC122" s="276"/>
      <c r="KHD122" s="276"/>
      <c r="KHE122" s="276"/>
      <c r="KHF122" s="276"/>
      <c r="KHG122" s="276"/>
      <c r="KHH122" s="276"/>
      <c r="KHI122" s="276"/>
      <c r="KHJ122" s="276"/>
      <c r="KHK122" s="276"/>
      <c r="KHL122" s="276"/>
      <c r="KHM122" s="276"/>
      <c r="KHN122" s="276"/>
      <c r="KHO122" s="276"/>
      <c r="KHP122" s="276"/>
      <c r="KHQ122" s="276"/>
      <c r="KHR122" s="276"/>
      <c r="KHS122" s="276"/>
      <c r="KHT122" s="276"/>
      <c r="KHU122" s="276"/>
      <c r="KHV122" s="276"/>
      <c r="KHW122" s="276"/>
      <c r="KHX122" s="276"/>
      <c r="KHY122" s="276"/>
      <c r="KHZ122" s="276"/>
      <c r="KIA122" s="276"/>
      <c r="KIB122" s="276"/>
      <c r="KIC122" s="276"/>
      <c r="KID122" s="276"/>
      <c r="KIE122" s="276"/>
      <c r="KIF122" s="276"/>
      <c r="KIG122" s="276"/>
      <c r="KIH122" s="276"/>
      <c r="KII122" s="276"/>
      <c r="KIJ122" s="276"/>
      <c r="KIK122" s="276"/>
      <c r="KIL122" s="276"/>
      <c r="KIM122" s="276"/>
      <c r="KIN122" s="276"/>
      <c r="KIO122" s="276"/>
      <c r="KIP122" s="276"/>
      <c r="KIQ122" s="276"/>
      <c r="KIR122" s="276"/>
      <c r="KIS122" s="276"/>
      <c r="KIT122" s="276"/>
      <c r="KIU122" s="276"/>
      <c r="KIV122" s="276"/>
      <c r="KIW122" s="276"/>
      <c r="KIX122" s="276"/>
      <c r="KIY122" s="276"/>
      <c r="KIZ122" s="276"/>
      <c r="KJA122" s="276"/>
      <c r="KJB122" s="276"/>
      <c r="KJC122" s="276"/>
      <c r="KJD122" s="276"/>
      <c r="KJE122" s="276"/>
      <c r="KJF122" s="276"/>
      <c r="KJG122" s="276"/>
      <c r="KJH122" s="276"/>
      <c r="KJI122" s="276"/>
      <c r="KJJ122" s="276"/>
      <c r="KJK122" s="276"/>
      <c r="KJL122" s="276"/>
      <c r="KJM122" s="276"/>
      <c r="KJN122" s="276"/>
      <c r="KJO122" s="276"/>
      <c r="KJP122" s="276"/>
      <c r="KJQ122" s="276"/>
      <c r="KJR122" s="276"/>
      <c r="KJS122" s="276"/>
      <c r="KJT122" s="276"/>
      <c r="KJU122" s="276"/>
      <c r="KJV122" s="276"/>
      <c r="KJW122" s="276"/>
      <c r="KJX122" s="276"/>
      <c r="KJY122" s="276"/>
      <c r="KJZ122" s="276"/>
      <c r="KKA122" s="276"/>
      <c r="KKB122" s="276"/>
      <c r="KKC122" s="276"/>
      <c r="KKD122" s="276"/>
      <c r="KKE122" s="276"/>
      <c r="KKF122" s="276"/>
      <c r="KKG122" s="276"/>
      <c r="KKH122" s="276"/>
      <c r="KKI122" s="276"/>
      <c r="KKJ122" s="276"/>
      <c r="KKK122" s="276"/>
      <c r="KKL122" s="276"/>
      <c r="KKM122" s="276"/>
      <c r="KKN122" s="276"/>
      <c r="KKO122" s="276"/>
      <c r="KKP122" s="276"/>
      <c r="KKQ122" s="276"/>
      <c r="KKR122" s="276"/>
      <c r="KKS122" s="276"/>
      <c r="KKT122" s="276"/>
      <c r="KKU122" s="276"/>
      <c r="KKV122" s="276"/>
      <c r="KKW122" s="276"/>
      <c r="KKX122" s="276"/>
      <c r="KKY122" s="276"/>
      <c r="KKZ122" s="276"/>
      <c r="KLA122" s="276"/>
      <c r="KLB122" s="276"/>
      <c r="KLC122" s="276"/>
      <c r="KLD122" s="276"/>
      <c r="KLE122" s="276"/>
      <c r="KLF122" s="276"/>
      <c r="KLG122" s="276"/>
      <c r="KLH122" s="276"/>
      <c r="KLI122" s="276"/>
      <c r="KLJ122" s="276"/>
      <c r="KLK122" s="276"/>
      <c r="KLL122" s="276"/>
      <c r="KLM122" s="276"/>
      <c r="KLN122" s="276"/>
      <c r="KLO122" s="276"/>
      <c r="KLP122" s="276"/>
      <c r="KLQ122" s="276"/>
      <c r="KLR122" s="276"/>
      <c r="KLS122" s="276"/>
      <c r="KLT122" s="276"/>
      <c r="KLU122" s="276"/>
      <c r="KLV122" s="276"/>
      <c r="KLW122" s="276"/>
      <c r="KLX122" s="276"/>
      <c r="KLY122" s="276"/>
      <c r="KLZ122" s="276"/>
      <c r="KMA122" s="276"/>
      <c r="KMB122" s="276"/>
      <c r="KMC122" s="276"/>
      <c r="KMD122" s="276"/>
      <c r="KME122" s="276"/>
      <c r="KMF122" s="276"/>
      <c r="KMG122" s="276"/>
      <c r="KMH122" s="276"/>
      <c r="KMI122" s="276"/>
      <c r="KMJ122" s="276"/>
      <c r="KMK122" s="276"/>
      <c r="KML122" s="276"/>
      <c r="KMM122" s="276"/>
      <c r="KMN122" s="276"/>
      <c r="KMO122" s="276"/>
      <c r="KMP122" s="276"/>
      <c r="KMQ122" s="276"/>
      <c r="KMR122" s="276"/>
      <c r="KMS122" s="276"/>
      <c r="KMT122" s="276"/>
      <c r="KMU122" s="276"/>
      <c r="KMV122" s="276"/>
      <c r="KMW122" s="276"/>
      <c r="KMX122" s="276"/>
      <c r="KMY122" s="276"/>
      <c r="KMZ122" s="276"/>
      <c r="KNA122" s="276"/>
      <c r="KNB122" s="276"/>
      <c r="KNC122" s="276"/>
      <c r="KND122" s="276"/>
      <c r="KNE122" s="276"/>
      <c r="KNF122" s="276"/>
      <c r="KNG122" s="276"/>
      <c r="KNH122" s="276"/>
      <c r="KNI122" s="276"/>
      <c r="KNJ122" s="276"/>
      <c r="KNK122" s="276"/>
      <c r="KNL122" s="276"/>
      <c r="KNM122" s="276"/>
      <c r="KNN122" s="276"/>
      <c r="KNO122" s="276"/>
      <c r="KNP122" s="276"/>
      <c r="KNQ122" s="276"/>
      <c r="KNR122" s="276"/>
      <c r="KNS122" s="276"/>
      <c r="KNT122" s="276"/>
      <c r="KNU122" s="276"/>
      <c r="KNV122" s="276"/>
      <c r="KNW122" s="276"/>
      <c r="KNX122" s="276"/>
      <c r="KNY122" s="276"/>
      <c r="KNZ122" s="276"/>
      <c r="KOA122" s="276"/>
      <c r="KOB122" s="276"/>
      <c r="KOC122" s="276"/>
      <c r="KOD122" s="276"/>
      <c r="KOE122" s="276"/>
      <c r="KOF122" s="276"/>
      <c r="KOG122" s="276"/>
      <c r="KOH122" s="276"/>
      <c r="KOI122" s="276"/>
      <c r="KOJ122" s="276"/>
      <c r="KOK122" s="276"/>
      <c r="KOL122" s="276"/>
      <c r="KOM122" s="276"/>
      <c r="KON122" s="276"/>
      <c r="KOO122" s="276"/>
      <c r="KOP122" s="276"/>
      <c r="KOQ122" s="276"/>
      <c r="KOR122" s="276"/>
      <c r="KOS122" s="276"/>
      <c r="KOT122" s="276"/>
      <c r="KOU122" s="276"/>
      <c r="KOV122" s="276"/>
      <c r="KOW122" s="276"/>
      <c r="KOX122" s="276"/>
      <c r="KOY122" s="276"/>
      <c r="KOZ122" s="276"/>
      <c r="KPA122" s="276"/>
      <c r="KPB122" s="276"/>
      <c r="KPC122" s="276"/>
      <c r="KPD122" s="276"/>
      <c r="KPE122" s="276"/>
      <c r="KPF122" s="276"/>
      <c r="KPG122" s="276"/>
      <c r="KPH122" s="276"/>
      <c r="KPI122" s="276"/>
      <c r="KPJ122" s="276"/>
      <c r="KPK122" s="276"/>
      <c r="KPL122" s="276"/>
      <c r="KPM122" s="276"/>
      <c r="KPN122" s="276"/>
      <c r="KPO122" s="276"/>
      <c r="KPP122" s="276"/>
      <c r="KPQ122" s="276"/>
      <c r="KPR122" s="276"/>
      <c r="KPS122" s="276"/>
      <c r="KPT122" s="276"/>
      <c r="KPU122" s="276"/>
      <c r="KPV122" s="276"/>
      <c r="KPW122" s="276"/>
      <c r="KPX122" s="276"/>
      <c r="KPY122" s="276"/>
      <c r="KPZ122" s="276"/>
      <c r="KQA122" s="276"/>
      <c r="KQB122" s="276"/>
      <c r="KQC122" s="276"/>
      <c r="KQD122" s="276"/>
      <c r="KQE122" s="276"/>
      <c r="KQF122" s="276"/>
      <c r="KQG122" s="276"/>
      <c r="KQH122" s="276"/>
      <c r="KQI122" s="276"/>
      <c r="KQJ122" s="276"/>
      <c r="KQK122" s="276"/>
      <c r="KQL122" s="276"/>
      <c r="KQM122" s="276"/>
      <c r="KQN122" s="276"/>
      <c r="KQO122" s="276"/>
      <c r="KQP122" s="276"/>
      <c r="KQQ122" s="276"/>
      <c r="KQR122" s="276"/>
      <c r="KQS122" s="276"/>
      <c r="KQT122" s="276"/>
      <c r="KQU122" s="276"/>
      <c r="KQV122" s="276"/>
      <c r="KQW122" s="276"/>
      <c r="KQX122" s="276"/>
      <c r="KQY122" s="276"/>
      <c r="KQZ122" s="276"/>
      <c r="KRA122" s="276"/>
      <c r="KRB122" s="276"/>
      <c r="KRC122" s="276"/>
      <c r="KRD122" s="276"/>
      <c r="KRE122" s="276"/>
      <c r="KRF122" s="276"/>
      <c r="KRG122" s="276"/>
      <c r="KRH122" s="276"/>
      <c r="KRI122" s="276"/>
      <c r="KRJ122" s="276"/>
      <c r="KRK122" s="276"/>
      <c r="KRL122" s="276"/>
      <c r="KRM122" s="276"/>
      <c r="KRN122" s="276"/>
      <c r="KRO122" s="276"/>
      <c r="KRP122" s="276"/>
      <c r="KRQ122" s="276"/>
      <c r="KRR122" s="276"/>
      <c r="KRS122" s="276"/>
      <c r="KRT122" s="276"/>
      <c r="KRU122" s="276"/>
      <c r="KRV122" s="276"/>
      <c r="KRW122" s="276"/>
      <c r="KRX122" s="276"/>
      <c r="KRY122" s="276"/>
      <c r="KRZ122" s="276"/>
      <c r="KSA122" s="276"/>
      <c r="KSB122" s="276"/>
      <c r="KSC122" s="276"/>
      <c r="KSD122" s="276"/>
      <c r="KSE122" s="276"/>
      <c r="KSF122" s="276"/>
      <c r="KSG122" s="276"/>
      <c r="KSH122" s="276"/>
      <c r="KSI122" s="276"/>
      <c r="KSJ122" s="276"/>
      <c r="KSK122" s="276"/>
      <c r="KSL122" s="276"/>
      <c r="KSM122" s="276"/>
      <c r="KSN122" s="276"/>
      <c r="KSO122" s="276"/>
      <c r="KSP122" s="276"/>
      <c r="KSQ122" s="276"/>
      <c r="KSR122" s="276"/>
      <c r="KSS122" s="276"/>
      <c r="KST122" s="276"/>
      <c r="KSU122" s="276"/>
      <c r="KSV122" s="276"/>
      <c r="KSW122" s="276"/>
      <c r="KSX122" s="276"/>
      <c r="KSY122" s="276"/>
      <c r="KSZ122" s="276"/>
      <c r="KTA122" s="276"/>
      <c r="KTB122" s="276"/>
      <c r="KTC122" s="276"/>
      <c r="KTD122" s="276"/>
      <c r="KTE122" s="276"/>
      <c r="KTF122" s="276"/>
      <c r="KTG122" s="276"/>
      <c r="KTH122" s="276"/>
      <c r="KTI122" s="276"/>
      <c r="KTJ122" s="276"/>
      <c r="KTK122" s="276"/>
      <c r="KTL122" s="276"/>
      <c r="KTM122" s="276"/>
      <c r="KTN122" s="276"/>
      <c r="KTO122" s="276"/>
      <c r="KTP122" s="276"/>
      <c r="KTQ122" s="276"/>
      <c r="KTR122" s="276"/>
      <c r="KTS122" s="276"/>
      <c r="KTT122" s="276"/>
      <c r="KTU122" s="276"/>
      <c r="KTV122" s="276"/>
      <c r="KTW122" s="276"/>
      <c r="KTX122" s="276"/>
      <c r="KTY122" s="276"/>
      <c r="KTZ122" s="276"/>
      <c r="KUA122" s="276"/>
      <c r="KUB122" s="276"/>
      <c r="KUC122" s="276"/>
      <c r="KUD122" s="276"/>
      <c r="KUE122" s="276"/>
      <c r="KUF122" s="276"/>
      <c r="KUG122" s="276"/>
      <c r="KUH122" s="276"/>
      <c r="KUI122" s="276"/>
      <c r="KUJ122" s="276"/>
      <c r="KUK122" s="276"/>
      <c r="KUL122" s="276"/>
      <c r="KUM122" s="276"/>
      <c r="KUN122" s="276"/>
      <c r="KUO122" s="276"/>
      <c r="KUP122" s="276"/>
      <c r="KUQ122" s="276"/>
      <c r="KUR122" s="276"/>
      <c r="KUS122" s="276"/>
      <c r="KUT122" s="276"/>
      <c r="KUU122" s="276"/>
      <c r="KUV122" s="276"/>
      <c r="KUW122" s="276"/>
      <c r="KUX122" s="276"/>
      <c r="KUY122" s="276"/>
      <c r="KUZ122" s="276"/>
      <c r="KVA122" s="276"/>
      <c r="KVB122" s="276"/>
      <c r="KVC122" s="276"/>
      <c r="KVD122" s="276"/>
      <c r="KVE122" s="276"/>
      <c r="KVF122" s="276"/>
      <c r="KVG122" s="276"/>
      <c r="KVH122" s="276"/>
      <c r="KVI122" s="276"/>
      <c r="KVJ122" s="276"/>
      <c r="KVK122" s="276"/>
      <c r="KVL122" s="276"/>
      <c r="KVM122" s="276"/>
      <c r="KVN122" s="276"/>
      <c r="KVO122" s="276"/>
      <c r="KVP122" s="276"/>
      <c r="KVQ122" s="276"/>
      <c r="KVR122" s="276"/>
      <c r="KVS122" s="276"/>
      <c r="KVT122" s="276"/>
      <c r="KVU122" s="276"/>
      <c r="KVV122" s="276"/>
      <c r="KVW122" s="276"/>
      <c r="KVX122" s="276"/>
      <c r="KVY122" s="276"/>
      <c r="KVZ122" s="276"/>
      <c r="KWA122" s="276"/>
      <c r="KWB122" s="276"/>
      <c r="KWC122" s="276"/>
      <c r="KWD122" s="276"/>
      <c r="KWE122" s="276"/>
      <c r="KWF122" s="276"/>
      <c r="KWG122" s="276"/>
      <c r="KWH122" s="276"/>
      <c r="KWI122" s="276"/>
      <c r="KWJ122" s="276"/>
      <c r="KWK122" s="276"/>
      <c r="KWL122" s="276"/>
      <c r="KWM122" s="276"/>
      <c r="KWN122" s="276"/>
      <c r="KWO122" s="276"/>
      <c r="KWP122" s="276"/>
      <c r="KWQ122" s="276"/>
      <c r="KWR122" s="276"/>
      <c r="KWS122" s="276"/>
      <c r="KWT122" s="276"/>
      <c r="KWU122" s="276"/>
      <c r="KWV122" s="276"/>
      <c r="KWW122" s="276"/>
      <c r="KWX122" s="276"/>
      <c r="KWY122" s="276"/>
      <c r="KWZ122" s="276"/>
      <c r="KXA122" s="276"/>
      <c r="KXB122" s="276"/>
      <c r="KXC122" s="276"/>
      <c r="KXD122" s="276"/>
      <c r="KXE122" s="276"/>
      <c r="KXF122" s="276"/>
      <c r="KXG122" s="276"/>
      <c r="KXH122" s="276"/>
      <c r="KXI122" s="276"/>
      <c r="KXJ122" s="276"/>
      <c r="KXK122" s="276"/>
      <c r="KXL122" s="276"/>
      <c r="KXM122" s="276"/>
      <c r="KXN122" s="276"/>
      <c r="KXO122" s="276"/>
      <c r="KXP122" s="276"/>
      <c r="KXQ122" s="276"/>
      <c r="KXR122" s="276"/>
      <c r="KXS122" s="276"/>
      <c r="KXT122" s="276"/>
      <c r="KXU122" s="276"/>
      <c r="KXV122" s="276"/>
      <c r="KXW122" s="276"/>
      <c r="KXX122" s="276"/>
      <c r="KXY122" s="276"/>
      <c r="KXZ122" s="276"/>
      <c r="KYA122" s="276"/>
      <c r="KYB122" s="276"/>
      <c r="KYC122" s="276"/>
      <c r="KYD122" s="276"/>
      <c r="KYE122" s="276"/>
      <c r="KYF122" s="276"/>
      <c r="KYG122" s="276"/>
      <c r="KYH122" s="276"/>
      <c r="KYI122" s="276"/>
      <c r="KYJ122" s="276"/>
      <c r="KYK122" s="276"/>
      <c r="KYL122" s="276"/>
      <c r="KYM122" s="276"/>
      <c r="KYN122" s="276"/>
      <c r="KYO122" s="276"/>
      <c r="KYP122" s="276"/>
      <c r="KYQ122" s="276"/>
      <c r="KYR122" s="276"/>
      <c r="KYS122" s="276"/>
      <c r="KYT122" s="276"/>
      <c r="KYU122" s="276"/>
      <c r="KYV122" s="276"/>
      <c r="KYW122" s="276"/>
      <c r="KYX122" s="276"/>
      <c r="KYY122" s="276"/>
      <c r="KYZ122" s="276"/>
      <c r="KZA122" s="276"/>
      <c r="KZB122" s="276"/>
      <c r="KZC122" s="276"/>
      <c r="KZD122" s="276"/>
      <c r="KZE122" s="276"/>
      <c r="KZF122" s="276"/>
      <c r="KZG122" s="276"/>
      <c r="KZH122" s="276"/>
      <c r="KZI122" s="276"/>
      <c r="KZJ122" s="276"/>
      <c r="KZK122" s="276"/>
      <c r="KZL122" s="276"/>
      <c r="KZM122" s="276"/>
      <c r="KZN122" s="276"/>
      <c r="KZO122" s="276"/>
      <c r="KZP122" s="276"/>
      <c r="KZQ122" s="276"/>
      <c r="KZR122" s="276"/>
      <c r="KZS122" s="276"/>
      <c r="KZT122" s="276"/>
      <c r="KZU122" s="276"/>
      <c r="KZV122" s="276"/>
      <c r="KZW122" s="276"/>
      <c r="KZX122" s="276"/>
      <c r="KZY122" s="276"/>
      <c r="KZZ122" s="276"/>
      <c r="LAA122" s="276"/>
      <c r="LAB122" s="276"/>
      <c r="LAC122" s="276"/>
      <c r="LAD122" s="276"/>
      <c r="LAE122" s="276"/>
      <c r="LAF122" s="276"/>
      <c r="LAG122" s="276"/>
      <c r="LAH122" s="276"/>
      <c r="LAI122" s="276"/>
      <c r="LAJ122" s="276"/>
      <c r="LAK122" s="276"/>
      <c r="LAL122" s="276"/>
      <c r="LAM122" s="276"/>
      <c r="LAN122" s="276"/>
      <c r="LAO122" s="276"/>
      <c r="LAP122" s="276"/>
      <c r="LAQ122" s="276"/>
      <c r="LAR122" s="276"/>
      <c r="LAS122" s="276"/>
      <c r="LAT122" s="276"/>
      <c r="LAU122" s="276"/>
      <c r="LAV122" s="276"/>
      <c r="LAW122" s="276"/>
      <c r="LAX122" s="276"/>
      <c r="LAY122" s="276"/>
      <c r="LAZ122" s="276"/>
      <c r="LBA122" s="276"/>
      <c r="LBB122" s="276"/>
      <c r="LBC122" s="276"/>
      <c r="LBD122" s="276"/>
      <c r="LBE122" s="276"/>
      <c r="LBF122" s="276"/>
      <c r="LBG122" s="276"/>
      <c r="LBH122" s="276"/>
      <c r="LBI122" s="276"/>
      <c r="LBJ122" s="276"/>
      <c r="LBK122" s="276"/>
      <c r="LBL122" s="276"/>
      <c r="LBM122" s="276"/>
      <c r="LBN122" s="276"/>
      <c r="LBO122" s="276"/>
      <c r="LBP122" s="276"/>
      <c r="LBQ122" s="276"/>
      <c r="LBR122" s="276"/>
      <c r="LBS122" s="276"/>
      <c r="LBT122" s="276"/>
      <c r="LBU122" s="276"/>
      <c r="LBV122" s="276"/>
      <c r="LBW122" s="276"/>
      <c r="LBX122" s="276"/>
      <c r="LBY122" s="276"/>
      <c r="LBZ122" s="276"/>
      <c r="LCA122" s="276"/>
      <c r="LCB122" s="276"/>
      <c r="LCC122" s="276"/>
      <c r="LCD122" s="276"/>
      <c r="LCE122" s="276"/>
      <c r="LCF122" s="276"/>
      <c r="LCG122" s="276"/>
      <c r="LCH122" s="276"/>
      <c r="LCI122" s="276"/>
      <c r="LCJ122" s="276"/>
      <c r="LCK122" s="276"/>
      <c r="LCL122" s="276"/>
      <c r="LCM122" s="276"/>
      <c r="LCN122" s="276"/>
      <c r="LCO122" s="276"/>
      <c r="LCP122" s="276"/>
      <c r="LCQ122" s="276"/>
      <c r="LCR122" s="276"/>
      <c r="LCS122" s="276"/>
      <c r="LCT122" s="276"/>
      <c r="LCU122" s="276"/>
      <c r="LCV122" s="276"/>
      <c r="LCW122" s="276"/>
      <c r="LCX122" s="276"/>
      <c r="LCY122" s="276"/>
      <c r="LCZ122" s="276"/>
      <c r="LDA122" s="276"/>
      <c r="LDB122" s="276"/>
      <c r="LDC122" s="276"/>
      <c r="LDD122" s="276"/>
      <c r="LDE122" s="276"/>
      <c r="LDF122" s="276"/>
      <c r="LDG122" s="276"/>
      <c r="LDH122" s="276"/>
      <c r="LDI122" s="276"/>
      <c r="LDJ122" s="276"/>
      <c r="LDK122" s="276"/>
      <c r="LDL122" s="276"/>
      <c r="LDM122" s="276"/>
      <c r="LDN122" s="276"/>
      <c r="LDO122" s="276"/>
      <c r="LDP122" s="276"/>
      <c r="LDQ122" s="276"/>
      <c r="LDR122" s="276"/>
      <c r="LDS122" s="276"/>
      <c r="LDT122" s="276"/>
      <c r="LDU122" s="276"/>
      <c r="LDV122" s="276"/>
      <c r="LDW122" s="276"/>
      <c r="LDX122" s="276"/>
      <c r="LDY122" s="276"/>
      <c r="LDZ122" s="276"/>
      <c r="LEA122" s="276"/>
      <c r="LEB122" s="276"/>
      <c r="LEC122" s="276"/>
      <c r="LED122" s="276"/>
      <c r="LEE122" s="276"/>
      <c r="LEF122" s="276"/>
      <c r="LEG122" s="276"/>
      <c r="LEH122" s="276"/>
      <c r="LEI122" s="276"/>
      <c r="LEJ122" s="276"/>
      <c r="LEK122" s="276"/>
      <c r="LEL122" s="276"/>
      <c r="LEM122" s="276"/>
      <c r="LEN122" s="276"/>
      <c r="LEO122" s="276"/>
      <c r="LEP122" s="276"/>
      <c r="LEQ122" s="276"/>
      <c r="LER122" s="276"/>
      <c r="LES122" s="276"/>
      <c r="LET122" s="276"/>
      <c r="LEU122" s="276"/>
      <c r="LEV122" s="276"/>
      <c r="LEW122" s="276"/>
      <c r="LEX122" s="276"/>
      <c r="LEY122" s="276"/>
      <c r="LEZ122" s="276"/>
      <c r="LFA122" s="276"/>
      <c r="LFB122" s="276"/>
      <c r="LFC122" s="276"/>
      <c r="LFD122" s="276"/>
      <c r="LFE122" s="276"/>
      <c r="LFF122" s="276"/>
      <c r="LFG122" s="276"/>
      <c r="LFH122" s="276"/>
      <c r="LFI122" s="276"/>
      <c r="LFJ122" s="276"/>
      <c r="LFK122" s="276"/>
      <c r="LFL122" s="276"/>
      <c r="LFM122" s="276"/>
      <c r="LFN122" s="276"/>
      <c r="LFO122" s="276"/>
      <c r="LFP122" s="276"/>
      <c r="LFQ122" s="276"/>
      <c r="LFR122" s="276"/>
      <c r="LFS122" s="276"/>
      <c r="LFT122" s="276"/>
      <c r="LFU122" s="276"/>
      <c r="LFV122" s="276"/>
      <c r="LFW122" s="276"/>
      <c r="LFX122" s="276"/>
      <c r="LFY122" s="276"/>
      <c r="LFZ122" s="276"/>
      <c r="LGA122" s="276"/>
      <c r="LGB122" s="276"/>
      <c r="LGC122" s="276"/>
      <c r="LGD122" s="276"/>
      <c r="LGE122" s="276"/>
      <c r="LGF122" s="276"/>
      <c r="LGG122" s="276"/>
      <c r="LGH122" s="276"/>
      <c r="LGI122" s="276"/>
      <c r="LGJ122" s="276"/>
      <c r="LGK122" s="276"/>
      <c r="LGL122" s="276"/>
      <c r="LGM122" s="276"/>
      <c r="LGN122" s="276"/>
      <c r="LGO122" s="276"/>
      <c r="LGP122" s="276"/>
      <c r="LGQ122" s="276"/>
      <c r="LGR122" s="276"/>
      <c r="LGS122" s="276"/>
      <c r="LGT122" s="276"/>
      <c r="LGU122" s="276"/>
      <c r="LGV122" s="276"/>
      <c r="LGW122" s="276"/>
      <c r="LGX122" s="276"/>
      <c r="LGY122" s="276"/>
      <c r="LGZ122" s="276"/>
      <c r="LHA122" s="276"/>
      <c r="LHB122" s="276"/>
      <c r="LHC122" s="276"/>
      <c r="LHD122" s="276"/>
      <c r="LHE122" s="276"/>
      <c r="LHF122" s="276"/>
      <c r="LHG122" s="276"/>
      <c r="LHH122" s="276"/>
      <c r="LHI122" s="276"/>
      <c r="LHJ122" s="276"/>
      <c r="LHK122" s="276"/>
      <c r="LHL122" s="276"/>
      <c r="LHM122" s="276"/>
      <c r="LHN122" s="276"/>
      <c r="LHO122" s="276"/>
      <c r="LHP122" s="276"/>
      <c r="LHQ122" s="276"/>
      <c r="LHR122" s="276"/>
      <c r="LHS122" s="276"/>
      <c r="LHT122" s="276"/>
      <c r="LHU122" s="276"/>
      <c r="LHV122" s="276"/>
      <c r="LHW122" s="276"/>
      <c r="LHX122" s="276"/>
      <c r="LHY122" s="276"/>
      <c r="LHZ122" s="276"/>
      <c r="LIA122" s="276"/>
      <c r="LIB122" s="276"/>
      <c r="LIC122" s="276"/>
      <c r="LID122" s="276"/>
      <c r="LIE122" s="276"/>
      <c r="LIF122" s="276"/>
      <c r="LIG122" s="276"/>
      <c r="LIH122" s="276"/>
      <c r="LII122" s="276"/>
      <c r="LIJ122" s="276"/>
      <c r="LIK122" s="276"/>
      <c r="LIL122" s="276"/>
      <c r="LIM122" s="276"/>
      <c r="LIN122" s="276"/>
      <c r="LIO122" s="276"/>
      <c r="LIP122" s="276"/>
      <c r="LIQ122" s="276"/>
      <c r="LIR122" s="276"/>
      <c r="LIS122" s="276"/>
      <c r="LIT122" s="276"/>
      <c r="LIU122" s="276"/>
      <c r="LIV122" s="276"/>
      <c r="LIW122" s="276"/>
      <c r="LIX122" s="276"/>
      <c r="LIY122" s="276"/>
      <c r="LIZ122" s="276"/>
      <c r="LJA122" s="276"/>
      <c r="LJB122" s="276"/>
      <c r="LJC122" s="276"/>
      <c r="LJD122" s="276"/>
      <c r="LJE122" s="276"/>
      <c r="LJF122" s="276"/>
      <c r="LJG122" s="276"/>
      <c r="LJH122" s="276"/>
      <c r="LJI122" s="276"/>
      <c r="LJJ122" s="276"/>
      <c r="LJK122" s="276"/>
      <c r="LJL122" s="276"/>
      <c r="LJM122" s="276"/>
      <c r="LJN122" s="276"/>
      <c r="LJO122" s="276"/>
      <c r="LJP122" s="276"/>
      <c r="LJQ122" s="276"/>
      <c r="LJR122" s="276"/>
      <c r="LJS122" s="276"/>
      <c r="LJT122" s="276"/>
      <c r="LJU122" s="276"/>
      <c r="LJV122" s="276"/>
      <c r="LJW122" s="276"/>
      <c r="LJX122" s="276"/>
      <c r="LJY122" s="276"/>
      <c r="LJZ122" s="276"/>
      <c r="LKA122" s="276"/>
      <c r="LKB122" s="276"/>
      <c r="LKC122" s="276"/>
      <c r="LKD122" s="276"/>
      <c r="LKE122" s="276"/>
      <c r="LKF122" s="276"/>
      <c r="LKG122" s="276"/>
      <c r="LKH122" s="276"/>
      <c r="LKI122" s="276"/>
      <c r="LKJ122" s="276"/>
      <c r="LKK122" s="276"/>
      <c r="LKL122" s="276"/>
      <c r="LKM122" s="276"/>
      <c r="LKN122" s="276"/>
      <c r="LKO122" s="276"/>
      <c r="LKP122" s="276"/>
      <c r="LKQ122" s="276"/>
      <c r="LKR122" s="276"/>
      <c r="LKS122" s="276"/>
      <c r="LKT122" s="276"/>
      <c r="LKU122" s="276"/>
      <c r="LKV122" s="276"/>
      <c r="LKW122" s="276"/>
      <c r="LKX122" s="276"/>
      <c r="LKY122" s="276"/>
      <c r="LKZ122" s="276"/>
      <c r="LLA122" s="276"/>
      <c r="LLB122" s="276"/>
      <c r="LLC122" s="276"/>
      <c r="LLD122" s="276"/>
      <c r="LLE122" s="276"/>
      <c r="LLF122" s="276"/>
      <c r="LLG122" s="276"/>
      <c r="LLH122" s="276"/>
      <c r="LLI122" s="276"/>
      <c r="LLJ122" s="276"/>
      <c r="LLK122" s="276"/>
      <c r="LLL122" s="276"/>
      <c r="LLM122" s="276"/>
      <c r="LLN122" s="276"/>
      <c r="LLO122" s="276"/>
      <c r="LLP122" s="276"/>
      <c r="LLQ122" s="276"/>
      <c r="LLR122" s="276"/>
      <c r="LLS122" s="276"/>
      <c r="LLT122" s="276"/>
      <c r="LLU122" s="276"/>
      <c r="LLV122" s="276"/>
      <c r="LLW122" s="276"/>
      <c r="LLX122" s="276"/>
      <c r="LLY122" s="276"/>
      <c r="LLZ122" s="276"/>
      <c r="LMA122" s="276"/>
      <c r="LMB122" s="276"/>
      <c r="LMC122" s="276"/>
      <c r="LMD122" s="276"/>
      <c r="LME122" s="276"/>
      <c r="LMF122" s="276"/>
      <c r="LMG122" s="276"/>
      <c r="LMH122" s="276"/>
      <c r="LMI122" s="276"/>
      <c r="LMJ122" s="276"/>
      <c r="LMK122" s="276"/>
      <c r="LML122" s="276"/>
      <c r="LMM122" s="276"/>
      <c r="LMN122" s="276"/>
      <c r="LMO122" s="276"/>
      <c r="LMP122" s="276"/>
      <c r="LMQ122" s="276"/>
      <c r="LMR122" s="276"/>
      <c r="LMS122" s="276"/>
      <c r="LMT122" s="276"/>
      <c r="LMU122" s="276"/>
      <c r="LMV122" s="276"/>
      <c r="LMW122" s="276"/>
      <c r="LMX122" s="276"/>
      <c r="LMY122" s="276"/>
      <c r="LMZ122" s="276"/>
      <c r="LNA122" s="276"/>
      <c r="LNB122" s="276"/>
      <c r="LNC122" s="276"/>
      <c r="LND122" s="276"/>
      <c r="LNE122" s="276"/>
      <c r="LNF122" s="276"/>
      <c r="LNG122" s="276"/>
      <c r="LNH122" s="276"/>
      <c r="LNI122" s="276"/>
      <c r="LNJ122" s="276"/>
      <c r="LNK122" s="276"/>
      <c r="LNL122" s="276"/>
      <c r="LNM122" s="276"/>
      <c r="LNN122" s="276"/>
      <c r="LNO122" s="276"/>
      <c r="LNP122" s="276"/>
      <c r="LNQ122" s="276"/>
      <c r="LNR122" s="276"/>
      <c r="LNS122" s="276"/>
      <c r="LNT122" s="276"/>
      <c r="LNU122" s="276"/>
      <c r="LNV122" s="276"/>
      <c r="LNW122" s="276"/>
      <c r="LNX122" s="276"/>
      <c r="LNY122" s="276"/>
      <c r="LNZ122" s="276"/>
      <c r="LOA122" s="276"/>
      <c r="LOB122" s="276"/>
      <c r="LOC122" s="276"/>
      <c r="LOD122" s="276"/>
      <c r="LOE122" s="276"/>
      <c r="LOF122" s="276"/>
      <c r="LOG122" s="276"/>
      <c r="LOH122" s="276"/>
      <c r="LOI122" s="276"/>
      <c r="LOJ122" s="276"/>
      <c r="LOK122" s="276"/>
      <c r="LOL122" s="276"/>
      <c r="LOM122" s="276"/>
      <c r="LON122" s="276"/>
      <c r="LOO122" s="276"/>
      <c r="LOP122" s="276"/>
      <c r="LOQ122" s="276"/>
      <c r="LOR122" s="276"/>
      <c r="LOS122" s="276"/>
      <c r="LOT122" s="276"/>
      <c r="LOU122" s="276"/>
      <c r="LOV122" s="276"/>
      <c r="LOW122" s="276"/>
      <c r="LOX122" s="276"/>
      <c r="LOY122" s="276"/>
      <c r="LOZ122" s="276"/>
      <c r="LPA122" s="276"/>
      <c r="LPB122" s="276"/>
      <c r="LPC122" s="276"/>
      <c r="LPD122" s="276"/>
      <c r="LPE122" s="276"/>
      <c r="LPF122" s="276"/>
      <c r="LPG122" s="276"/>
      <c r="LPH122" s="276"/>
      <c r="LPI122" s="276"/>
      <c r="LPJ122" s="276"/>
      <c r="LPK122" s="276"/>
      <c r="LPL122" s="276"/>
      <c r="LPM122" s="276"/>
      <c r="LPN122" s="276"/>
      <c r="LPO122" s="276"/>
      <c r="LPP122" s="276"/>
      <c r="LPQ122" s="276"/>
      <c r="LPR122" s="276"/>
      <c r="LPS122" s="276"/>
      <c r="LPT122" s="276"/>
      <c r="LPU122" s="276"/>
      <c r="LPV122" s="276"/>
      <c r="LPW122" s="276"/>
      <c r="LPX122" s="276"/>
      <c r="LPY122" s="276"/>
      <c r="LPZ122" s="276"/>
      <c r="LQA122" s="276"/>
      <c r="LQB122" s="276"/>
      <c r="LQC122" s="276"/>
      <c r="LQD122" s="276"/>
      <c r="LQE122" s="276"/>
      <c r="LQF122" s="276"/>
      <c r="LQG122" s="276"/>
      <c r="LQH122" s="276"/>
      <c r="LQI122" s="276"/>
      <c r="LQJ122" s="276"/>
      <c r="LQK122" s="276"/>
      <c r="LQL122" s="276"/>
      <c r="LQM122" s="276"/>
      <c r="LQN122" s="276"/>
      <c r="LQO122" s="276"/>
      <c r="LQP122" s="276"/>
      <c r="LQQ122" s="276"/>
      <c r="LQR122" s="276"/>
      <c r="LQS122" s="276"/>
      <c r="LQT122" s="276"/>
      <c r="LQU122" s="276"/>
      <c r="LQV122" s="276"/>
      <c r="LQW122" s="276"/>
      <c r="LQX122" s="276"/>
      <c r="LQY122" s="276"/>
      <c r="LQZ122" s="276"/>
      <c r="LRA122" s="276"/>
      <c r="LRB122" s="276"/>
      <c r="LRC122" s="276"/>
      <c r="LRD122" s="276"/>
      <c r="LRE122" s="276"/>
      <c r="LRF122" s="276"/>
      <c r="LRG122" s="276"/>
      <c r="LRH122" s="276"/>
      <c r="LRI122" s="276"/>
      <c r="LRJ122" s="276"/>
      <c r="LRK122" s="276"/>
      <c r="LRL122" s="276"/>
      <c r="LRM122" s="276"/>
      <c r="LRN122" s="276"/>
      <c r="LRO122" s="276"/>
      <c r="LRP122" s="276"/>
      <c r="LRQ122" s="276"/>
      <c r="LRR122" s="276"/>
      <c r="LRS122" s="276"/>
      <c r="LRT122" s="276"/>
      <c r="LRU122" s="276"/>
      <c r="LRV122" s="276"/>
      <c r="LRW122" s="276"/>
      <c r="LRX122" s="276"/>
      <c r="LRY122" s="276"/>
      <c r="LRZ122" s="276"/>
      <c r="LSA122" s="276"/>
      <c r="LSB122" s="276"/>
      <c r="LSC122" s="276"/>
      <c r="LSD122" s="276"/>
      <c r="LSE122" s="276"/>
      <c r="LSF122" s="276"/>
      <c r="LSG122" s="276"/>
      <c r="LSH122" s="276"/>
      <c r="LSI122" s="276"/>
      <c r="LSJ122" s="276"/>
      <c r="LSK122" s="276"/>
      <c r="LSL122" s="276"/>
      <c r="LSM122" s="276"/>
      <c r="LSN122" s="276"/>
      <c r="LSO122" s="276"/>
      <c r="LSP122" s="276"/>
      <c r="LSQ122" s="276"/>
      <c r="LSR122" s="276"/>
      <c r="LSS122" s="276"/>
      <c r="LST122" s="276"/>
      <c r="LSU122" s="276"/>
      <c r="LSV122" s="276"/>
      <c r="LSW122" s="276"/>
      <c r="LSX122" s="276"/>
      <c r="LSY122" s="276"/>
      <c r="LSZ122" s="276"/>
      <c r="LTA122" s="276"/>
      <c r="LTB122" s="276"/>
      <c r="LTC122" s="276"/>
      <c r="LTD122" s="276"/>
      <c r="LTE122" s="276"/>
      <c r="LTF122" s="276"/>
      <c r="LTG122" s="276"/>
      <c r="LTH122" s="276"/>
      <c r="LTI122" s="276"/>
      <c r="LTJ122" s="276"/>
      <c r="LTK122" s="276"/>
      <c r="LTL122" s="276"/>
      <c r="LTM122" s="276"/>
      <c r="LTN122" s="276"/>
      <c r="LTO122" s="276"/>
      <c r="LTP122" s="276"/>
      <c r="LTQ122" s="276"/>
      <c r="LTR122" s="276"/>
      <c r="LTS122" s="276"/>
      <c r="LTT122" s="276"/>
      <c r="LTU122" s="276"/>
      <c r="LTV122" s="276"/>
      <c r="LTW122" s="276"/>
      <c r="LTX122" s="276"/>
      <c r="LTY122" s="276"/>
      <c r="LTZ122" s="276"/>
      <c r="LUA122" s="276"/>
      <c r="LUB122" s="276"/>
      <c r="LUC122" s="276"/>
      <c r="LUD122" s="276"/>
      <c r="LUE122" s="276"/>
      <c r="LUF122" s="276"/>
      <c r="LUG122" s="276"/>
      <c r="LUH122" s="276"/>
      <c r="LUI122" s="276"/>
      <c r="LUJ122" s="276"/>
      <c r="LUK122" s="276"/>
      <c r="LUL122" s="276"/>
      <c r="LUM122" s="276"/>
      <c r="LUN122" s="276"/>
      <c r="LUO122" s="276"/>
      <c r="LUP122" s="276"/>
      <c r="LUQ122" s="276"/>
      <c r="LUR122" s="276"/>
      <c r="LUS122" s="276"/>
      <c r="LUT122" s="276"/>
      <c r="LUU122" s="276"/>
      <c r="LUV122" s="276"/>
      <c r="LUW122" s="276"/>
      <c r="LUX122" s="276"/>
      <c r="LUY122" s="276"/>
      <c r="LUZ122" s="276"/>
      <c r="LVA122" s="276"/>
      <c r="LVB122" s="276"/>
      <c r="LVC122" s="276"/>
      <c r="LVD122" s="276"/>
      <c r="LVE122" s="276"/>
      <c r="LVF122" s="276"/>
      <c r="LVG122" s="276"/>
      <c r="LVH122" s="276"/>
      <c r="LVI122" s="276"/>
      <c r="LVJ122" s="276"/>
      <c r="LVK122" s="276"/>
      <c r="LVL122" s="276"/>
      <c r="LVM122" s="276"/>
      <c r="LVN122" s="276"/>
      <c r="LVO122" s="276"/>
      <c r="LVP122" s="276"/>
      <c r="LVQ122" s="276"/>
      <c r="LVR122" s="276"/>
      <c r="LVS122" s="276"/>
      <c r="LVT122" s="276"/>
      <c r="LVU122" s="276"/>
      <c r="LVV122" s="276"/>
      <c r="LVW122" s="276"/>
      <c r="LVX122" s="276"/>
      <c r="LVY122" s="276"/>
      <c r="LVZ122" s="276"/>
      <c r="LWA122" s="276"/>
      <c r="LWB122" s="276"/>
      <c r="LWC122" s="276"/>
      <c r="LWD122" s="276"/>
      <c r="LWE122" s="276"/>
      <c r="LWF122" s="276"/>
      <c r="LWG122" s="276"/>
      <c r="LWH122" s="276"/>
      <c r="LWI122" s="276"/>
      <c r="LWJ122" s="276"/>
      <c r="LWK122" s="276"/>
      <c r="LWL122" s="276"/>
      <c r="LWM122" s="276"/>
      <c r="LWN122" s="276"/>
      <c r="LWO122" s="276"/>
      <c r="LWP122" s="276"/>
      <c r="LWQ122" s="276"/>
      <c r="LWR122" s="276"/>
      <c r="LWS122" s="276"/>
      <c r="LWT122" s="276"/>
      <c r="LWU122" s="276"/>
      <c r="LWV122" s="276"/>
      <c r="LWW122" s="276"/>
      <c r="LWX122" s="276"/>
      <c r="LWY122" s="276"/>
      <c r="LWZ122" s="276"/>
      <c r="LXA122" s="276"/>
      <c r="LXB122" s="276"/>
      <c r="LXC122" s="276"/>
      <c r="LXD122" s="276"/>
      <c r="LXE122" s="276"/>
      <c r="LXF122" s="276"/>
      <c r="LXG122" s="276"/>
      <c r="LXH122" s="276"/>
      <c r="LXI122" s="276"/>
      <c r="LXJ122" s="276"/>
      <c r="LXK122" s="276"/>
      <c r="LXL122" s="276"/>
      <c r="LXM122" s="276"/>
      <c r="LXN122" s="276"/>
      <c r="LXO122" s="276"/>
      <c r="LXP122" s="276"/>
      <c r="LXQ122" s="276"/>
      <c r="LXR122" s="276"/>
      <c r="LXS122" s="276"/>
      <c r="LXT122" s="276"/>
      <c r="LXU122" s="276"/>
      <c r="LXV122" s="276"/>
      <c r="LXW122" s="276"/>
      <c r="LXX122" s="276"/>
      <c r="LXY122" s="276"/>
      <c r="LXZ122" s="276"/>
      <c r="LYA122" s="276"/>
      <c r="LYB122" s="276"/>
      <c r="LYC122" s="276"/>
      <c r="LYD122" s="276"/>
      <c r="LYE122" s="276"/>
      <c r="LYF122" s="276"/>
      <c r="LYG122" s="276"/>
      <c r="LYH122" s="276"/>
      <c r="LYI122" s="276"/>
      <c r="LYJ122" s="276"/>
      <c r="LYK122" s="276"/>
      <c r="LYL122" s="276"/>
      <c r="LYM122" s="276"/>
      <c r="LYN122" s="276"/>
      <c r="LYO122" s="276"/>
      <c r="LYP122" s="276"/>
      <c r="LYQ122" s="276"/>
      <c r="LYR122" s="276"/>
      <c r="LYS122" s="276"/>
      <c r="LYT122" s="276"/>
      <c r="LYU122" s="276"/>
      <c r="LYV122" s="276"/>
      <c r="LYW122" s="276"/>
      <c r="LYX122" s="276"/>
      <c r="LYY122" s="276"/>
      <c r="LYZ122" s="276"/>
      <c r="LZA122" s="276"/>
      <c r="LZB122" s="276"/>
      <c r="LZC122" s="276"/>
      <c r="LZD122" s="276"/>
      <c r="LZE122" s="276"/>
      <c r="LZF122" s="276"/>
      <c r="LZG122" s="276"/>
      <c r="LZH122" s="276"/>
      <c r="LZI122" s="276"/>
      <c r="LZJ122" s="276"/>
      <c r="LZK122" s="276"/>
      <c r="LZL122" s="276"/>
      <c r="LZM122" s="276"/>
      <c r="LZN122" s="276"/>
      <c r="LZO122" s="276"/>
      <c r="LZP122" s="276"/>
      <c r="LZQ122" s="276"/>
      <c r="LZR122" s="276"/>
      <c r="LZS122" s="276"/>
      <c r="LZT122" s="276"/>
      <c r="LZU122" s="276"/>
      <c r="LZV122" s="276"/>
      <c r="LZW122" s="276"/>
      <c r="LZX122" s="276"/>
      <c r="LZY122" s="276"/>
      <c r="LZZ122" s="276"/>
      <c r="MAA122" s="276"/>
      <c r="MAB122" s="276"/>
      <c r="MAC122" s="276"/>
      <c r="MAD122" s="276"/>
      <c r="MAE122" s="276"/>
      <c r="MAF122" s="276"/>
      <c r="MAG122" s="276"/>
      <c r="MAH122" s="276"/>
      <c r="MAI122" s="276"/>
      <c r="MAJ122" s="276"/>
      <c r="MAK122" s="276"/>
      <c r="MAL122" s="276"/>
      <c r="MAM122" s="276"/>
      <c r="MAN122" s="276"/>
      <c r="MAO122" s="276"/>
      <c r="MAP122" s="276"/>
      <c r="MAQ122" s="276"/>
      <c r="MAR122" s="276"/>
      <c r="MAS122" s="276"/>
      <c r="MAT122" s="276"/>
      <c r="MAU122" s="276"/>
      <c r="MAV122" s="276"/>
      <c r="MAW122" s="276"/>
      <c r="MAX122" s="276"/>
      <c r="MAY122" s="276"/>
      <c r="MAZ122" s="276"/>
      <c r="MBA122" s="276"/>
      <c r="MBB122" s="276"/>
      <c r="MBC122" s="276"/>
      <c r="MBD122" s="276"/>
      <c r="MBE122" s="276"/>
      <c r="MBF122" s="276"/>
      <c r="MBG122" s="276"/>
      <c r="MBH122" s="276"/>
      <c r="MBI122" s="276"/>
      <c r="MBJ122" s="276"/>
      <c r="MBK122" s="276"/>
      <c r="MBL122" s="276"/>
      <c r="MBM122" s="276"/>
      <c r="MBN122" s="276"/>
      <c r="MBO122" s="276"/>
      <c r="MBP122" s="276"/>
      <c r="MBQ122" s="276"/>
      <c r="MBR122" s="276"/>
      <c r="MBS122" s="276"/>
      <c r="MBT122" s="276"/>
      <c r="MBU122" s="276"/>
      <c r="MBV122" s="276"/>
      <c r="MBW122" s="276"/>
      <c r="MBX122" s="276"/>
      <c r="MBY122" s="276"/>
      <c r="MBZ122" s="276"/>
      <c r="MCA122" s="276"/>
      <c r="MCB122" s="276"/>
      <c r="MCC122" s="276"/>
      <c r="MCD122" s="276"/>
      <c r="MCE122" s="276"/>
      <c r="MCF122" s="276"/>
      <c r="MCG122" s="276"/>
      <c r="MCH122" s="276"/>
      <c r="MCI122" s="276"/>
      <c r="MCJ122" s="276"/>
      <c r="MCK122" s="276"/>
      <c r="MCL122" s="276"/>
      <c r="MCM122" s="276"/>
      <c r="MCN122" s="276"/>
      <c r="MCO122" s="276"/>
      <c r="MCP122" s="276"/>
      <c r="MCQ122" s="276"/>
      <c r="MCR122" s="276"/>
      <c r="MCS122" s="276"/>
      <c r="MCT122" s="276"/>
      <c r="MCU122" s="276"/>
      <c r="MCV122" s="276"/>
      <c r="MCW122" s="276"/>
      <c r="MCX122" s="276"/>
      <c r="MCY122" s="276"/>
      <c r="MCZ122" s="276"/>
      <c r="MDA122" s="276"/>
      <c r="MDB122" s="276"/>
      <c r="MDC122" s="276"/>
      <c r="MDD122" s="276"/>
      <c r="MDE122" s="276"/>
      <c r="MDF122" s="276"/>
      <c r="MDG122" s="276"/>
      <c r="MDH122" s="276"/>
      <c r="MDI122" s="276"/>
      <c r="MDJ122" s="276"/>
      <c r="MDK122" s="276"/>
      <c r="MDL122" s="276"/>
      <c r="MDM122" s="276"/>
      <c r="MDN122" s="276"/>
      <c r="MDO122" s="276"/>
      <c r="MDP122" s="276"/>
      <c r="MDQ122" s="276"/>
      <c r="MDR122" s="276"/>
      <c r="MDS122" s="276"/>
      <c r="MDT122" s="276"/>
      <c r="MDU122" s="276"/>
      <c r="MDV122" s="276"/>
      <c r="MDW122" s="276"/>
      <c r="MDX122" s="276"/>
      <c r="MDY122" s="276"/>
      <c r="MDZ122" s="276"/>
      <c r="MEA122" s="276"/>
      <c r="MEB122" s="276"/>
      <c r="MEC122" s="276"/>
      <c r="MED122" s="276"/>
      <c r="MEE122" s="276"/>
      <c r="MEF122" s="276"/>
      <c r="MEG122" s="276"/>
      <c r="MEH122" s="276"/>
      <c r="MEI122" s="276"/>
      <c r="MEJ122" s="276"/>
      <c r="MEK122" s="276"/>
      <c r="MEL122" s="276"/>
      <c r="MEM122" s="276"/>
      <c r="MEN122" s="276"/>
      <c r="MEO122" s="276"/>
      <c r="MEP122" s="276"/>
      <c r="MEQ122" s="276"/>
      <c r="MER122" s="276"/>
      <c r="MES122" s="276"/>
      <c r="MET122" s="276"/>
      <c r="MEU122" s="276"/>
      <c r="MEV122" s="276"/>
      <c r="MEW122" s="276"/>
      <c r="MEX122" s="276"/>
      <c r="MEY122" s="276"/>
      <c r="MEZ122" s="276"/>
      <c r="MFA122" s="276"/>
      <c r="MFB122" s="276"/>
      <c r="MFC122" s="276"/>
      <c r="MFD122" s="276"/>
      <c r="MFE122" s="276"/>
      <c r="MFF122" s="276"/>
      <c r="MFG122" s="276"/>
      <c r="MFH122" s="276"/>
      <c r="MFI122" s="276"/>
      <c r="MFJ122" s="276"/>
      <c r="MFK122" s="276"/>
      <c r="MFL122" s="276"/>
      <c r="MFM122" s="276"/>
      <c r="MFN122" s="276"/>
      <c r="MFO122" s="276"/>
      <c r="MFP122" s="276"/>
      <c r="MFQ122" s="276"/>
      <c r="MFR122" s="276"/>
      <c r="MFS122" s="276"/>
      <c r="MFT122" s="276"/>
      <c r="MFU122" s="276"/>
      <c r="MFV122" s="276"/>
      <c r="MFW122" s="276"/>
      <c r="MFX122" s="276"/>
      <c r="MFY122" s="276"/>
      <c r="MFZ122" s="276"/>
      <c r="MGA122" s="276"/>
      <c r="MGB122" s="276"/>
      <c r="MGC122" s="276"/>
      <c r="MGD122" s="276"/>
      <c r="MGE122" s="276"/>
      <c r="MGF122" s="276"/>
      <c r="MGG122" s="276"/>
      <c r="MGH122" s="276"/>
      <c r="MGI122" s="276"/>
      <c r="MGJ122" s="276"/>
      <c r="MGK122" s="276"/>
      <c r="MGL122" s="276"/>
      <c r="MGM122" s="276"/>
      <c r="MGN122" s="276"/>
      <c r="MGO122" s="276"/>
      <c r="MGP122" s="276"/>
      <c r="MGQ122" s="276"/>
      <c r="MGR122" s="276"/>
      <c r="MGS122" s="276"/>
      <c r="MGT122" s="276"/>
      <c r="MGU122" s="276"/>
      <c r="MGV122" s="276"/>
      <c r="MGW122" s="276"/>
      <c r="MGX122" s="276"/>
      <c r="MGY122" s="276"/>
      <c r="MGZ122" s="276"/>
      <c r="MHA122" s="276"/>
      <c r="MHB122" s="276"/>
      <c r="MHC122" s="276"/>
      <c r="MHD122" s="276"/>
      <c r="MHE122" s="276"/>
      <c r="MHF122" s="276"/>
      <c r="MHG122" s="276"/>
      <c r="MHH122" s="276"/>
      <c r="MHI122" s="276"/>
      <c r="MHJ122" s="276"/>
      <c r="MHK122" s="276"/>
      <c r="MHL122" s="276"/>
      <c r="MHM122" s="276"/>
      <c r="MHN122" s="276"/>
      <c r="MHO122" s="276"/>
      <c r="MHP122" s="276"/>
      <c r="MHQ122" s="276"/>
      <c r="MHR122" s="276"/>
      <c r="MHS122" s="276"/>
      <c r="MHT122" s="276"/>
      <c r="MHU122" s="276"/>
      <c r="MHV122" s="276"/>
      <c r="MHW122" s="276"/>
      <c r="MHX122" s="276"/>
      <c r="MHY122" s="276"/>
      <c r="MHZ122" s="276"/>
      <c r="MIA122" s="276"/>
      <c r="MIB122" s="276"/>
      <c r="MIC122" s="276"/>
      <c r="MID122" s="276"/>
      <c r="MIE122" s="276"/>
      <c r="MIF122" s="276"/>
      <c r="MIG122" s="276"/>
      <c r="MIH122" s="276"/>
      <c r="MII122" s="276"/>
      <c r="MIJ122" s="276"/>
      <c r="MIK122" s="276"/>
      <c r="MIL122" s="276"/>
      <c r="MIM122" s="276"/>
      <c r="MIN122" s="276"/>
      <c r="MIO122" s="276"/>
      <c r="MIP122" s="276"/>
      <c r="MIQ122" s="276"/>
      <c r="MIR122" s="276"/>
      <c r="MIS122" s="276"/>
      <c r="MIT122" s="276"/>
      <c r="MIU122" s="276"/>
      <c r="MIV122" s="276"/>
      <c r="MIW122" s="276"/>
      <c r="MIX122" s="276"/>
      <c r="MIY122" s="276"/>
      <c r="MIZ122" s="276"/>
      <c r="MJA122" s="276"/>
      <c r="MJB122" s="276"/>
      <c r="MJC122" s="276"/>
      <c r="MJD122" s="276"/>
      <c r="MJE122" s="276"/>
      <c r="MJF122" s="276"/>
      <c r="MJG122" s="276"/>
      <c r="MJH122" s="276"/>
      <c r="MJI122" s="276"/>
      <c r="MJJ122" s="276"/>
      <c r="MJK122" s="276"/>
      <c r="MJL122" s="276"/>
      <c r="MJM122" s="276"/>
      <c r="MJN122" s="276"/>
      <c r="MJO122" s="276"/>
      <c r="MJP122" s="276"/>
      <c r="MJQ122" s="276"/>
      <c r="MJR122" s="276"/>
      <c r="MJS122" s="276"/>
      <c r="MJT122" s="276"/>
      <c r="MJU122" s="276"/>
      <c r="MJV122" s="276"/>
      <c r="MJW122" s="276"/>
      <c r="MJX122" s="276"/>
      <c r="MJY122" s="276"/>
      <c r="MJZ122" s="276"/>
      <c r="MKA122" s="276"/>
      <c r="MKB122" s="276"/>
      <c r="MKC122" s="276"/>
      <c r="MKD122" s="276"/>
      <c r="MKE122" s="276"/>
      <c r="MKF122" s="276"/>
      <c r="MKG122" s="276"/>
      <c r="MKH122" s="276"/>
      <c r="MKI122" s="276"/>
      <c r="MKJ122" s="276"/>
      <c r="MKK122" s="276"/>
      <c r="MKL122" s="276"/>
      <c r="MKM122" s="276"/>
      <c r="MKN122" s="276"/>
      <c r="MKO122" s="276"/>
      <c r="MKP122" s="276"/>
      <c r="MKQ122" s="276"/>
      <c r="MKR122" s="276"/>
      <c r="MKS122" s="276"/>
      <c r="MKT122" s="276"/>
      <c r="MKU122" s="276"/>
      <c r="MKV122" s="276"/>
      <c r="MKW122" s="276"/>
      <c r="MKX122" s="276"/>
      <c r="MKY122" s="276"/>
      <c r="MKZ122" s="276"/>
      <c r="MLA122" s="276"/>
      <c r="MLB122" s="276"/>
      <c r="MLC122" s="276"/>
      <c r="MLD122" s="276"/>
      <c r="MLE122" s="276"/>
      <c r="MLF122" s="276"/>
      <c r="MLG122" s="276"/>
      <c r="MLH122" s="276"/>
      <c r="MLI122" s="276"/>
      <c r="MLJ122" s="276"/>
      <c r="MLK122" s="276"/>
      <c r="MLL122" s="276"/>
      <c r="MLM122" s="276"/>
      <c r="MLN122" s="276"/>
      <c r="MLO122" s="276"/>
      <c r="MLP122" s="276"/>
      <c r="MLQ122" s="276"/>
      <c r="MLR122" s="276"/>
      <c r="MLS122" s="276"/>
      <c r="MLT122" s="276"/>
      <c r="MLU122" s="276"/>
      <c r="MLV122" s="276"/>
      <c r="MLW122" s="276"/>
      <c r="MLX122" s="276"/>
      <c r="MLY122" s="276"/>
      <c r="MLZ122" s="276"/>
      <c r="MMA122" s="276"/>
      <c r="MMB122" s="276"/>
      <c r="MMC122" s="276"/>
      <c r="MMD122" s="276"/>
      <c r="MME122" s="276"/>
      <c r="MMF122" s="276"/>
      <c r="MMG122" s="276"/>
      <c r="MMH122" s="276"/>
      <c r="MMI122" s="276"/>
      <c r="MMJ122" s="276"/>
      <c r="MMK122" s="276"/>
      <c r="MML122" s="276"/>
      <c r="MMM122" s="276"/>
      <c r="MMN122" s="276"/>
      <c r="MMO122" s="276"/>
      <c r="MMP122" s="276"/>
      <c r="MMQ122" s="276"/>
      <c r="MMR122" s="276"/>
      <c r="MMS122" s="276"/>
      <c r="MMT122" s="276"/>
      <c r="MMU122" s="276"/>
      <c r="MMV122" s="276"/>
      <c r="MMW122" s="276"/>
      <c r="MMX122" s="276"/>
      <c r="MMY122" s="276"/>
      <c r="MMZ122" s="276"/>
      <c r="MNA122" s="276"/>
      <c r="MNB122" s="276"/>
      <c r="MNC122" s="276"/>
      <c r="MND122" s="276"/>
      <c r="MNE122" s="276"/>
      <c r="MNF122" s="276"/>
      <c r="MNG122" s="276"/>
      <c r="MNH122" s="276"/>
      <c r="MNI122" s="276"/>
      <c r="MNJ122" s="276"/>
      <c r="MNK122" s="276"/>
      <c r="MNL122" s="276"/>
      <c r="MNM122" s="276"/>
      <c r="MNN122" s="276"/>
      <c r="MNO122" s="276"/>
      <c r="MNP122" s="276"/>
      <c r="MNQ122" s="276"/>
      <c r="MNR122" s="276"/>
      <c r="MNS122" s="276"/>
      <c r="MNT122" s="276"/>
      <c r="MNU122" s="276"/>
      <c r="MNV122" s="276"/>
      <c r="MNW122" s="276"/>
      <c r="MNX122" s="276"/>
      <c r="MNY122" s="276"/>
      <c r="MNZ122" s="276"/>
      <c r="MOA122" s="276"/>
      <c r="MOB122" s="276"/>
      <c r="MOC122" s="276"/>
      <c r="MOD122" s="276"/>
      <c r="MOE122" s="276"/>
      <c r="MOF122" s="276"/>
      <c r="MOG122" s="276"/>
      <c r="MOH122" s="276"/>
      <c r="MOI122" s="276"/>
      <c r="MOJ122" s="276"/>
      <c r="MOK122" s="276"/>
      <c r="MOL122" s="276"/>
      <c r="MOM122" s="276"/>
      <c r="MON122" s="276"/>
      <c r="MOO122" s="276"/>
      <c r="MOP122" s="276"/>
      <c r="MOQ122" s="276"/>
      <c r="MOR122" s="276"/>
      <c r="MOS122" s="276"/>
      <c r="MOT122" s="276"/>
      <c r="MOU122" s="276"/>
      <c r="MOV122" s="276"/>
      <c r="MOW122" s="276"/>
      <c r="MOX122" s="276"/>
      <c r="MOY122" s="276"/>
      <c r="MOZ122" s="276"/>
      <c r="MPA122" s="276"/>
      <c r="MPB122" s="276"/>
      <c r="MPC122" s="276"/>
      <c r="MPD122" s="276"/>
      <c r="MPE122" s="276"/>
      <c r="MPF122" s="276"/>
      <c r="MPG122" s="276"/>
      <c r="MPH122" s="276"/>
      <c r="MPI122" s="276"/>
      <c r="MPJ122" s="276"/>
      <c r="MPK122" s="276"/>
      <c r="MPL122" s="276"/>
      <c r="MPM122" s="276"/>
      <c r="MPN122" s="276"/>
      <c r="MPO122" s="276"/>
      <c r="MPP122" s="276"/>
      <c r="MPQ122" s="276"/>
      <c r="MPR122" s="276"/>
      <c r="MPS122" s="276"/>
      <c r="MPT122" s="276"/>
      <c r="MPU122" s="276"/>
      <c r="MPV122" s="276"/>
      <c r="MPW122" s="276"/>
      <c r="MPX122" s="276"/>
      <c r="MPY122" s="276"/>
      <c r="MPZ122" s="276"/>
      <c r="MQA122" s="276"/>
      <c r="MQB122" s="276"/>
      <c r="MQC122" s="276"/>
      <c r="MQD122" s="276"/>
      <c r="MQE122" s="276"/>
      <c r="MQF122" s="276"/>
      <c r="MQG122" s="276"/>
      <c r="MQH122" s="276"/>
      <c r="MQI122" s="276"/>
      <c r="MQJ122" s="276"/>
      <c r="MQK122" s="276"/>
      <c r="MQL122" s="276"/>
      <c r="MQM122" s="276"/>
      <c r="MQN122" s="276"/>
      <c r="MQO122" s="276"/>
      <c r="MQP122" s="276"/>
      <c r="MQQ122" s="276"/>
      <c r="MQR122" s="276"/>
      <c r="MQS122" s="276"/>
      <c r="MQT122" s="276"/>
      <c r="MQU122" s="276"/>
      <c r="MQV122" s="276"/>
      <c r="MQW122" s="276"/>
      <c r="MQX122" s="276"/>
      <c r="MQY122" s="276"/>
      <c r="MQZ122" s="276"/>
      <c r="MRA122" s="276"/>
      <c r="MRB122" s="276"/>
      <c r="MRC122" s="276"/>
      <c r="MRD122" s="276"/>
      <c r="MRE122" s="276"/>
      <c r="MRF122" s="276"/>
      <c r="MRG122" s="276"/>
      <c r="MRH122" s="276"/>
      <c r="MRI122" s="276"/>
      <c r="MRJ122" s="276"/>
      <c r="MRK122" s="276"/>
      <c r="MRL122" s="276"/>
      <c r="MRM122" s="276"/>
      <c r="MRN122" s="276"/>
      <c r="MRO122" s="276"/>
      <c r="MRP122" s="276"/>
      <c r="MRQ122" s="276"/>
      <c r="MRR122" s="276"/>
      <c r="MRS122" s="276"/>
      <c r="MRT122" s="276"/>
      <c r="MRU122" s="276"/>
      <c r="MRV122" s="276"/>
      <c r="MRW122" s="276"/>
      <c r="MRX122" s="276"/>
      <c r="MRY122" s="276"/>
      <c r="MRZ122" s="276"/>
      <c r="MSA122" s="276"/>
      <c r="MSB122" s="276"/>
      <c r="MSC122" s="276"/>
      <c r="MSD122" s="276"/>
      <c r="MSE122" s="276"/>
      <c r="MSF122" s="276"/>
      <c r="MSG122" s="276"/>
      <c r="MSH122" s="276"/>
      <c r="MSI122" s="276"/>
      <c r="MSJ122" s="276"/>
      <c r="MSK122" s="276"/>
      <c r="MSL122" s="276"/>
      <c r="MSM122" s="276"/>
      <c r="MSN122" s="276"/>
      <c r="MSO122" s="276"/>
      <c r="MSP122" s="276"/>
      <c r="MSQ122" s="276"/>
      <c r="MSR122" s="276"/>
      <c r="MSS122" s="276"/>
      <c r="MST122" s="276"/>
      <c r="MSU122" s="276"/>
      <c r="MSV122" s="276"/>
      <c r="MSW122" s="276"/>
      <c r="MSX122" s="276"/>
      <c r="MSY122" s="276"/>
      <c r="MSZ122" s="276"/>
      <c r="MTA122" s="276"/>
      <c r="MTB122" s="276"/>
      <c r="MTC122" s="276"/>
      <c r="MTD122" s="276"/>
      <c r="MTE122" s="276"/>
      <c r="MTF122" s="276"/>
      <c r="MTG122" s="276"/>
      <c r="MTH122" s="276"/>
      <c r="MTI122" s="276"/>
      <c r="MTJ122" s="276"/>
      <c r="MTK122" s="276"/>
      <c r="MTL122" s="276"/>
      <c r="MTM122" s="276"/>
      <c r="MTN122" s="276"/>
      <c r="MTO122" s="276"/>
      <c r="MTP122" s="276"/>
      <c r="MTQ122" s="276"/>
      <c r="MTR122" s="276"/>
      <c r="MTS122" s="276"/>
      <c r="MTT122" s="276"/>
      <c r="MTU122" s="276"/>
      <c r="MTV122" s="276"/>
      <c r="MTW122" s="276"/>
      <c r="MTX122" s="276"/>
      <c r="MTY122" s="276"/>
      <c r="MTZ122" s="276"/>
      <c r="MUA122" s="276"/>
      <c r="MUB122" s="276"/>
      <c r="MUC122" s="276"/>
      <c r="MUD122" s="276"/>
      <c r="MUE122" s="276"/>
      <c r="MUF122" s="276"/>
      <c r="MUG122" s="276"/>
      <c r="MUH122" s="276"/>
      <c r="MUI122" s="276"/>
      <c r="MUJ122" s="276"/>
      <c r="MUK122" s="276"/>
      <c r="MUL122" s="276"/>
      <c r="MUM122" s="276"/>
      <c r="MUN122" s="276"/>
      <c r="MUO122" s="276"/>
      <c r="MUP122" s="276"/>
      <c r="MUQ122" s="276"/>
      <c r="MUR122" s="276"/>
      <c r="MUS122" s="276"/>
      <c r="MUT122" s="276"/>
      <c r="MUU122" s="276"/>
      <c r="MUV122" s="276"/>
      <c r="MUW122" s="276"/>
      <c r="MUX122" s="276"/>
      <c r="MUY122" s="276"/>
      <c r="MUZ122" s="276"/>
      <c r="MVA122" s="276"/>
      <c r="MVB122" s="276"/>
      <c r="MVC122" s="276"/>
      <c r="MVD122" s="276"/>
      <c r="MVE122" s="276"/>
      <c r="MVF122" s="276"/>
      <c r="MVG122" s="276"/>
      <c r="MVH122" s="276"/>
      <c r="MVI122" s="276"/>
      <c r="MVJ122" s="276"/>
      <c r="MVK122" s="276"/>
      <c r="MVL122" s="276"/>
      <c r="MVM122" s="276"/>
      <c r="MVN122" s="276"/>
      <c r="MVO122" s="276"/>
      <c r="MVP122" s="276"/>
      <c r="MVQ122" s="276"/>
      <c r="MVR122" s="276"/>
      <c r="MVS122" s="276"/>
      <c r="MVT122" s="276"/>
      <c r="MVU122" s="276"/>
      <c r="MVV122" s="276"/>
      <c r="MVW122" s="276"/>
      <c r="MVX122" s="276"/>
      <c r="MVY122" s="276"/>
      <c r="MVZ122" s="276"/>
      <c r="MWA122" s="276"/>
      <c r="MWB122" s="276"/>
      <c r="MWC122" s="276"/>
      <c r="MWD122" s="276"/>
      <c r="MWE122" s="276"/>
      <c r="MWF122" s="276"/>
      <c r="MWG122" s="276"/>
      <c r="MWH122" s="276"/>
      <c r="MWI122" s="276"/>
      <c r="MWJ122" s="276"/>
      <c r="MWK122" s="276"/>
      <c r="MWL122" s="276"/>
      <c r="MWM122" s="276"/>
      <c r="MWN122" s="276"/>
      <c r="MWO122" s="276"/>
      <c r="MWP122" s="276"/>
      <c r="MWQ122" s="276"/>
      <c r="MWR122" s="276"/>
      <c r="MWS122" s="276"/>
      <c r="MWT122" s="276"/>
      <c r="MWU122" s="276"/>
      <c r="MWV122" s="276"/>
      <c r="MWW122" s="276"/>
      <c r="MWX122" s="276"/>
      <c r="MWY122" s="276"/>
      <c r="MWZ122" s="276"/>
      <c r="MXA122" s="276"/>
      <c r="MXB122" s="276"/>
      <c r="MXC122" s="276"/>
      <c r="MXD122" s="276"/>
      <c r="MXE122" s="276"/>
      <c r="MXF122" s="276"/>
      <c r="MXG122" s="276"/>
      <c r="MXH122" s="276"/>
      <c r="MXI122" s="276"/>
      <c r="MXJ122" s="276"/>
      <c r="MXK122" s="276"/>
      <c r="MXL122" s="276"/>
      <c r="MXM122" s="276"/>
      <c r="MXN122" s="276"/>
      <c r="MXO122" s="276"/>
      <c r="MXP122" s="276"/>
      <c r="MXQ122" s="276"/>
      <c r="MXR122" s="276"/>
      <c r="MXS122" s="276"/>
      <c r="MXT122" s="276"/>
      <c r="MXU122" s="276"/>
      <c r="MXV122" s="276"/>
      <c r="MXW122" s="276"/>
      <c r="MXX122" s="276"/>
      <c r="MXY122" s="276"/>
      <c r="MXZ122" s="276"/>
      <c r="MYA122" s="276"/>
      <c r="MYB122" s="276"/>
      <c r="MYC122" s="276"/>
      <c r="MYD122" s="276"/>
      <c r="MYE122" s="276"/>
      <c r="MYF122" s="276"/>
      <c r="MYG122" s="276"/>
      <c r="MYH122" s="276"/>
      <c r="MYI122" s="276"/>
      <c r="MYJ122" s="276"/>
      <c r="MYK122" s="276"/>
      <c r="MYL122" s="276"/>
      <c r="MYM122" s="276"/>
      <c r="MYN122" s="276"/>
      <c r="MYO122" s="276"/>
      <c r="MYP122" s="276"/>
      <c r="MYQ122" s="276"/>
      <c r="MYR122" s="276"/>
      <c r="MYS122" s="276"/>
      <c r="MYT122" s="276"/>
      <c r="MYU122" s="276"/>
      <c r="MYV122" s="276"/>
      <c r="MYW122" s="276"/>
      <c r="MYX122" s="276"/>
      <c r="MYY122" s="276"/>
      <c r="MYZ122" s="276"/>
      <c r="MZA122" s="276"/>
      <c r="MZB122" s="276"/>
      <c r="MZC122" s="276"/>
      <c r="MZD122" s="276"/>
      <c r="MZE122" s="276"/>
      <c r="MZF122" s="276"/>
      <c r="MZG122" s="276"/>
      <c r="MZH122" s="276"/>
      <c r="MZI122" s="276"/>
      <c r="MZJ122" s="276"/>
      <c r="MZK122" s="276"/>
      <c r="MZL122" s="276"/>
      <c r="MZM122" s="276"/>
      <c r="MZN122" s="276"/>
      <c r="MZO122" s="276"/>
      <c r="MZP122" s="276"/>
      <c r="MZQ122" s="276"/>
      <c r="MZR122" s="276"/>
      <c r="MZS122" s="276"/>
      <c r="MZT122" s="276"/>
      <c r="MZU122" s="276"/>
      <c r="MZV122" s="276"/>
      <c r="MZW122" s="276"/>
      <c r="MZX122" s="276"/>
      <c r="MZY122" s="276"/>
      <c r="MZZ122" s="276"/>
      <c r="NAA122" s="276"/>
      <c r="NAB122" s="276"/>
      <c r="NAC122" s="276"/>
      <c r="NAD122" s="276"/>
      <c r="NAE122" s="276"/>
      <c r="NAF122" s="276"/>
      <c r="NAG122" s="276"/>
      <c r="NAH122" s="276"/>
      <c r="NAI122" s="276"/>
      <c r="NAJ122" s="276"/>
      <c r="NAK122" s="276"/>
      <c r="NAL122" s="276"/>
      <c r="NAM122" s="276"/>
      <c r="NAN122" s="276"/>
      <c r="NAO122" s="276"/>
      <c r="NAP122" s="276"/>
      <c r="NAQ122" s="276"/>
      <c r="NAR122" s="276"/>
      <c r="NAS122" s="276"/>
      <c r="NAT122" s="276"/>
      <c r="NAU122" s="276"/>
      <c r="NAV122" s="276"/>
      <c r="NAW122" s="276"/>
      <c r="NAX122" s="276"/>
      <c r="NAY122" s="276"/>
      <c r="NAZ122" s="276"/>
      <c r="NBA122" s="276"/>
      <c r="NBB122" s="276"/>
      <c r="NBC122" s="276"/>
      <c r="NBD122" s="276"/>
      <c r="NBE122" s="276"/>
      <c r="NBF122" s="276"/>
      <c r="NBG122" s="276"/>
      <c r="NBH122" s="276"/>
      <c r="NBI122" s="276"/>
      <c r="NBJ122" s="276"/>
      <c r="NBK122" s="276"/>
      <c r="NBL122" s="276"/>
      <c r="NBM122" s="276"/>
      <c r="NBN122" s="276"/>
      <c r="NBO122" s="276"/>
      <c r="NBP122" s="276"/>
      <c r="NBQ122" s="276"/>
      <c r="NBR122" s="276"/>
      <c r="NBS122" s="276"/>
      <c r="NBT122" s="276"/>
      <c r="NBU122" s="276"/>
      <c r="NBV122" s="276"/>
      <c r="NBW122" s="276"/>
      <c r="NBX122" s="276"/>
      <c r="NBY122" s="276"/>
      <c r="NBZ122" s="276"/>
      <c r="NCA122" s="276"/>
      <c r="NCB122" s="276"/>
      <c r="NCC122" s="276"/>
      <c r="NCD122" s="276"/>
      <c r="NCE122" s="276"/>
      <c r="NCF122" s="276"/>
      <c r="NCG122" s="276"/>
      <c r="NCH122" s="276"/>
      <c r="NCI122" s="276"/>
      <c r="NCJ122" s="276"/>
      <c r="NCK122" s="276"/>
      <c r="NCL122" s="276"/>
      <c r="NCM122" s="276"/>
      <c r="NCN122" s="276"/>
      <c r="NCO122" s="276"/>
      <c r="NCP122" s="276"/>
      <c r="NCQ122" s="276"/>
      <c r="NCR122" s="276"/>
      <c r="NCS122" s="276"/>
      <c r="NCT122" s="276"/>
      <c r="NCU122" s="276"/>
      <c r="NCV122" s="276"/>
      <c r="NCW122" s="276"/>
      <c r="NCX122" s="276"/>
      <c r="NCY122" s="276"/>
      <c r="NCZ122" s="276"/>
      <c r="NDA122" s="276"/>
      <c r="NDB122" s="276"/>
      <c r="NDC122" s="276"/>
      <c r="NDD122" s="276"/>
      <c r="NDE122" s="276"/>
      <c r="NDF122" s="276"/>
      <c r="NDG122" s="276"/>
      <c r="NDH122" s="276"/>
      <c r="NDI122" s="276"/>
      <c r="NDJ122" s="276"/>
      <c r="NDK122" s="276"/>
      <c r="NDL122" s="276"/>
      <c r="NDM122" s="276"/>
      <c r="NDN122" s="276"/>
      <c r="NDO122" s="276"/>
      <c r="NDP122" s="276"/>
      <c r="NDQ122" s="276"/>
      <c r="NDR122" s="276"/>
      <c r="NDS122" s="276"/>
      <c r="NDT122" s="276"/>
      <c r="NDU122" s="276"/>
      <c r="NDV122" s="276"/>
      <c r="NDW122" s="276"/>
      <c r="NDX122" s="276"/>
      <c r="NDY122" s="276"/>
      <c r="NDZ122" s="276"/>
      <c r="NEA122" s="276"/>
      <c r="NEB122" s="276"/>
      <c r="NEC122" s="276"/>
      <c r="NED122" s="276"/>
      <c r="NEE122" s="276"/>
      <c r="NEF122" s="276"/>
      <c r="NEG122" s="276"/>
      <c r="NEH122" s="276"/>
      <c r="NEI122" s="276"/>
      <c r="NEJ122" s="276"/>
      <c r="NEK122" s="276"/>
      <c r="NEL122" s="276"/>
      <c r="NEM122" s="276"/>
      <c r="NEN122" s="276"/>
      <c r="NEO122" s="276"/>
      <c r="NEP122" s="276"/>
      <c r="NEQ122" s="276"/>
      <c r="NER122" s="276"/>
      <c r="NES122" s="276"/>
      <c r="NET122" s="276"/>
      <c r="NEU122" s="276"/>
      <c r="NEV122" s="276"/>
      <c r="NEW122" s="276"/>
      <c r="NEX122" s="276"/>
      <c r="NEY122" s="276"/>
      <c r="NEZ122" s="276"/>
      <c r="NFA122" s="276"/>
      <c r="NFB122" s="276"/>
      <c r="NFC122" s="276"/>
      <c r="NFD122" s="276"/>
      <c r="NFE122" s="276"/>
      <c r="NFF122" s="276"/>
      <c r="NFG122" s="276"/>
      <c r="NFH122" s="276"/>
      <c r="NFI122" s="276"/>
      <c r="NFJ122" s="276"/>
      <c r="NFK122" s="276"/>
      <c r="NFL122" s="276"/>
      <c r="NFM122" s="276"/>
      <c r="NFN122" s="276"/>
      <c r="NFO122" s="276"/>
      <c r="NFP122" s="276"/>
      <c r="NFQ122" s="276"/>
      <c r="NFR122" s="276"/>
      <c r="NFS122" s="276"/>
      <c r="NFT122" s="276"/>
      <c r="NFU122" s="276"/>
      <c r="NFV122" s="276"/>
      <c r="NFW122" s="276"/>
      <c r="NFX122" s="276"/>
      <c r="NFY122" s="276"/>
      <c r="NFZ122" s="276"/>
      <c r="NGA122" s="276"/>
      <c r="NGB122" s="276"/>
      <c r="NGC122" s="276"/>
      <c r="NGD122" s="276"/>
      <c r="NGE122" s="276"/>
      <c r="NGF122" s="276"/>
      <c r="NGG122" s="276"/>
      <c r="NGH122" s="276"/>
      <c r="NGI122" s="276"/>
      <c r="NGJ122" s="276"/>
      <c r="NGK122" s="276"/>
      <c r="NGL122" s="276"/>
      <c r="NGM122" s="276"/>
      <c r="NGN122" s="276"/>
      <c r="NGO122" s="276"/>
      <c r="NGP122" s="276"/>
      <c r="NGQ122" s="276"/>
      <c r="NGR122" s="276"/>
      <c r="NGS122" s="276"/>
      <c r="NGT122" s="276"/>
      <c r="NGU122" s="276"/>
      <c r="NGV122" s="276"/>
      <c r="NGW122" s="276"/>
      <c r="NGX122" s="276"/>
      <c r="NGY122" s="276"/>
      <c r="NGZ122" s="276"/>
      <c r="NHA122" s="276"/>
      <c r="NHB122" s="276"/>
      <c r="NHC122" s="276"/>
      <c r="NHD122" s="276"/>
      <c r="NHE122" s="276"/>
      <c r="NHF122" s="276"/>
      <c r="NHG122" s="276"/>
      <c r="NHH122" s="276"/>
      <c r="NHI122" s="276"/>
      <c r="NHJ122" s="276"/>
      <c r="NHK122" s="276"/>
      <c r="NHL122" s="276"/>
      <c r="NHM122" s="276"/>
      <c r="NHN122" s="276"/>
      <c r="NHO122" s="276"/>
      <c r="NHP122" s="276"/>
      <c r="NHQ122" s="276"/>
      <c r="NHR122" s="276"/>
      <c r="NHS122" s="276"/>
      <c r="NHT122" s="276"/>
      <c r="NHU122" s="276"/>
      <c r="NHV122" s="276"/>
      <c r="NHW122" s="276"/>
      <c r="NHX122" s="276"/>
      <c r="NHY122" s="276"/>
      <c r="NHZ122" s="276"/>
      <c r="NIA122" s="276"/>
      <c r="NIB122" s="276"/>
      <c r="NIC122" s="276"/>
      <c r="NID122" s="276"/>
      <c r="NIE122" s="276"/>
      <c r="NIF122" s="276"/>
      <c r="NIG122" s="276"/>
      <c r="NIH122" s="276"/>
      <c r="NII122" s="276"/>
      <c r="NIJ122" s="276"/>
      <c r="NIK122" s="276"/>
      <c r="NIL122" s="276"/>
      <c r="NIM122" s="276"/>
      <c r="NIN122" s="276"/>
      <c r="NIO122" s="276"/>
      <c r="NIP122" s="276"/>
      <c r="NIQ122" s="276"/>
      <c r="NIR122" s="276"/>
      <c r="NIS122" s="276"/>
      <c r="NIT122" s="276"/>
      <c r="NIU122" s="276"/>
      <c r="NIV122" s="276"/>
      <c r="NIW122" s="276"/>
      <c r="NIX122" s="276"/>
      <c r="NIY122" s="276"/>
      <c r="NIZ122" s="276"/>
      <c r="NJA122" s="276"/>
      <c r="NJB122" s="276"/>
      <c r="NJC122" s="276"/>
      <c r="NJD122" s="276"/>
      <c r="NJE122" s="276"/>
      <c r="NJF122" s="276"/>
      <c r="NJG122" s="276"/>
      <c r="NJH122" s="276"/>
      <c r="NJI122" s="276"/>
      <c r="NJJ122" s="276"/>
      <c r="NJK122" s="276"/>
      <c r="NJL122" s="276"/>
      <c r="NJM122" s="276"/>
      <c r="NJN122" s="276"/>
      <c r="NJO122" s="276"/>
      <c r="NJP122" s="276"/>
      <c r="NJQ122" s="276"/>
      <c r="NJR122" s="276"/>
      <c r="NJS122" s="276"/>
      <c r="NJT122" s="276"/>
      <c r="NJU122" s="276"/>
      <c r="NJV122" s="276"/>
      <c r="NJW122" s="276"/>
      <c r="NJX122" s="276"/>
      <c r="NJY122" s="276"/>
      <c r="NJZ122" s="276"/>
      <c r="NKA122" s="276"/>
      <c r="NKB122" s="276"/>
      <c r="NKC122" s="276"/>
      <c r="NKD122" s="276"/>
      <c r="NKE122" s="276"/>
      <c r="NKF122" s="276"/>
      <c r="NKG122" s="276"/>
      <c r="NKH122" s="276"/>
      <c r="NKI122" s="276"/>
      <c r="NKJ122" s="276"/>
      <c r="NKK122" s="276"/>
      <c r="NKL122" s="276"/>
      <c r="NKM122" s="276"/>
      <c r="NKN122" s="276"/>
      <c r="NKO122" s="276"/>
      <c r="NKP122" s="276"/>
      <c r="NKQ122" s="276"/>
      <c r="NKR122" s="276"/>
      <c r="NKS122" s="276"/>
      <c r="NKT122" s="276"/>
      <c r="NKU122" s="276"/>
      <c r="NKV122" s="276"/>
      <c r="NKW122" s="276"/>
      <c r="NKX122" s="276"/>
      <c r="NKY122" s="276"/>
      <c r="NKZ122" s="276"/>
      <c r="NLA122" s="276"/>
      <c r="NLB122" s="276"/>
      <c r="NLC122" s="276"/>
      <c r="NLD122" s="276"/>
      <c r="NLE122" s="276"/>
      <c r="NLF122" s="276"/>
      <c r="NLG122" s="276"/>
      <c r="NLH122" s="276"/>
      <c r="NLI122" s="276"/>
      <c r="NLJ122" s="276"/>
      <c r="NLK122" s="276"/>
      <c r="NLL122" s="276"/>
      <c r="NLM122" s="276"/>
      <c r="NLN122" s="276"/>
      <c r="NLO122" s="276"/>
      <c r="NLP122" s="276"/>
      <c r="NLQ122" s="276"/>
      <c r="NLR122" s="276"/>
      <c r="NLS122" s="276"/>
      <c r="NLT122" s="276"/>
      <c r="NLU122" s="276"/>
      <c r="NLV122" s="276"/>
      <c r="NLW122" s="276"/>
      <c r="NLX122" s="276"/>
      <c r="NLY122" s="276"/>
      <c r="NLZ122" s="276"/>
      <c r="NMA122" s="276"/>
      <c r="NMB122" s="276"/>
      <c r="NMC122" s="276"/>
      <c r="NMD122" s="276"/>
      <c r="NME122" s="276"/>
      <c r="NMF122" s="276"/>
      <c r="NMG122" s="276"/>
      <c r="NMH122" s="276"/>
      <c r="NMI122" s="276"/>
      <c r="NMJ122" s="276"/>
      <c r="NMK122" s="276"/>
      <c r="NML122" s="276"/>
      <c r="NMM122" s="276"/>
      <c r="NMN122" s="276"/>
      <c r="NMO122" s="276"/>
      <c r="NMP122" s="276"/>
      <c r="NMQ122" s="276"/>
      <c r="NMR122" s="276"/>
      <c r="NMS122" s="276"/>
      <c r="NMT122" s="276"/>
      <c r="NMU122" s="276"/>
      <c r="NMV122" s="276"/>
      <c r="NMW122" s="276"/>
      <c r="NMX122" s="276"/>
      <c r="NMY122" s="276"/>
      <c r="NMZ122" s="276"/>
      <c r="NNA122" s="276"/>
      <c r="NNB122" s="276"/>
      <c r="NNC122" s="276"/>
      <c r="NND122" s="276"/>
      <c r="NNE122" s="276"/>
      <c r="NNF122" s="276"/>
      <c r="NNG122" s="276"/>
      <c r="NNH122" s="276"/>
      <c r="NNI122" s="276"/>
      <c r="NNJ122" s="276"/>
      <c r="NNK122" s="276"/>
      <c r="NNL122" s="276"/>
      <c r="NNM122" s="276"/>
      <c r="NNN122" s="276"/>
      <c r="NNO122" s="276"/>
      <c r="NNP122" s="276"/>
      <c r="NNQ122" s="276"/>
      <c r="NNR122" s="276"/>
      <c r="NNS122" s="276"/>
      <c r="NNT122" s="276"/>
      <c r="NNU122" s="276"/>
      <c r="NNV122" s="276"/>
      <c r="NNW122" s="276"/>
      <c r="NNX122" s="276"/>
      <c r="NNY122" s="276"/>
      <c r="NNZ122" s="276"/>
      <c r="NOA122" s="276"/>
      <c r="NOB122" s="276"/>
      <c r="NOC122" s="276"/>
      <c r="NOD122" s="276"/>
      <c r="NOE122" s="276"/>
      <c r="NOF122" s="276"/>
      <c r="NOG122" s="276"/>
      <c r="NOH122" s="276"/>
      <c r="NOI122" s="276"/>
      <c r="NOJ122" s="276"/>
      <c r="NOK122" s="276"/>
      <c r="NOL122" s="276"/>
      <c r="NOM122" s="276"/>
      <c r="NON122" s="276"/>
      <c r="NOO122" s="276"/>
      <c r="NOP122" s="276"/>
      <c r="NOQ122" s="276"/>
      <c r="NOR122" s="276"/>
      <c r="NOS122" s="276"/>
      <c r="NOT122" s="276"/>
      <c r="NOU122" s="276"/>
      <c r="NOV122" s="276"/>
      <c r="NOW122" s="276"/>
      <c r="NOX122" s="276"/>
      <c r="NOY122" s="276"/>
      <c r="NOZ122" s="276"/>
      <c r="NPA122" s="276"/>
      <c r="NPB122" s="276"/>
      <c r="NPC122" s="276"/>
      <c r="NPD122" s="276"/>
      <c r="NPE122" s="276"/>
      <c r="NPF122" s="276"/>
      <c r="NPG122" s="276"/>
      <c r="NPH122" s="276"/>
      <c r="NPI122" s="276"/>
      <c r="NPJ122" s="276"/>
      <c r="NPK122" s="276"/>
      <c r="NPL122" s="276"/>
      <c r="NPM122" s="276"/>
      <c r="NPN122" s="276"/>
      <c r="NPO122" s="276"/>
      <c r="NPP122" s="276"/>
      <c r="NPQ122" s="276"/>
      <c r="NPR122" s="276"/>
      <c r="NPS122" s="276"/>
      <c r="NPT122" s="276"/>
      <c r="NPU122" s="276"/>
      <c r="NPV122" s="276"/>
      <c r="NPW122" s="276"/>
      <c r="NPX122" s="276"/>
      <c r="NPY122" s="276"/>
      <c r="NPZ122" s="276"/>
      <c r="NQA122" s="276"/>
      <c r="NQB122" s="276"/>
      <c r="NQC122" s="276"/>
      <c r="NQD122" s="276"/>
      <c r="NQE122" s="276"/>
      <c r="NQF122" s="276"/>
      <c r="NQG122" s="276"/>
      <c r="NQH122" s="276"/>
      <c r="NQI122" s="276"/>
      <c r="NQJ122" s="276"/>
      <c r="NQK122" s="276"/>
      <c r="NQL122" s="276"/>
      <c r="NQM122" s="276"/>
      <c r="NQN122" s="276"/>
      <c r="NQO122" s="276"/>
      <c r="NQP122" s="276"/>
      <c r="NQQ122" s="276"/>
      <c r="NQR122" s="276"/>
      <c r="NQS122" s="276"/>
      <c r="NQT122" s="276"/>
      <c r="NQU122" s="276"/>
      <c r="NQV122" s="276"/>
      <c r="NQW122" s="276"/>
      <c r="NQX122" s="276"/>
      <c r="NQY122" s="276"/>
      <c r="NQZ122" s="276"/>
      <c r="NRA122" s="276"/>
      <c r="NRB122" s="276"/>
      <c r="NRC122" s="276"/>
      <c r="NRD122" s="276"/>
      <c r="NRE122" s="276"/>
      <c r="NRF122" s="276"/>
      <c r="NRG122" s="276"/>
      <c r="NRH122" s="276"/>
      <c r="NRI122" s="276"/>
      <c r="NRJ122" s="276"/>
      <c r="NRK122" s="276"/>
      <c r="NRL122" s="276"/>
      <c r="NRM122" s="276"/>
      <c r="NRN122" s="276"/>
      <c r="NRO122" s="276"/>
      <c r="NRP122" s="276"/>
      <c r="NRQ122" s="276"/>
      <c r="NRR122" s="276"/>
      <c r="NRS122" s="276"/>
      <c r="NRT122" s="276"/>
      <c r="NRU122" s="276"/>
      <c r="NRV122" s="276"/>
      <c r="NRW122" s="276"/>
      <c r="NRX122" s="276"/>
      <c r="NRY122" s="276"/>
      <c r="NRZ122" s="276"/>
      <c r="NSA122" s="276"/>
      <c r="NSB122" s="276"/>
      <c r="NSC122" s="276"/>
      <c r="NSD122" s="276"/>
      <c r="NSE122" s="276"/>
      <c r="NSF122" s="276"/>
      <c r="NSG122" s="276"/>
      <c r="NSH122" s="276"/>
      <c r="NSI122" s="276"/>
      <c r="NSJ122" s="276"/>
      <c r="NSK122" s="276"/>
      <c r="NSL122" s="276"/>
      <c r="NSM122" s="276"/>
      <c r="NSN122" s="276"/>
      <c r="NSO122" s="276"/>
      <c r="NSP122" s="276"/>
      <c r="NSQ122" s="276"/>
      <c r="NSR122" s="276"/>
      <c r="NSS122" s="276"/>
      <c r="NST122" s="276"/>
      <c r="NSU122" s="276"/>
      <c r="NSV122" s="276"/>
      <c r="NSW122" s="276"/>
      <c r="NSX122" s="276"/>
      <c r="NSY122" s="276"/>
      <c r="NSZ122" s="276"/>
      <c r="NTA122" s="276"/>
      <c r="NTB122" s="276"/>
      <c r="NTC122" s="276"/>
      <c r="NTD122" s="276"/>
      <c r="NTE122" s="276"/>
      <c r="NTF122" s="276"/>
      <c r="NTG122" s="276"/>
      <c r="NTH122" s="276"/>
      <c r="NTI122" s="276"/>
      <c r="NTJ122" s="276"/>
      <c r="NTK122" s="276"/>
      <c r="NTL122" s="276"/>
      <c r="NTM122" s="276"/>
      <c r="NTN122" s="276"/>
      <c r="NTO122" s="276"/>
      <c r="NTP122" s="276"/>
      <c r="NTQ122" s="276"/>
      <c r="NTR122" s="276"/>
      <c r="NTS122" s="276"/>
      <c r="NTT122" s="276"/>
      <c r="NTU122" s="276"/>
      <c r="NTV122" s="276"/>
      <c r="NTW122" s="276"/>
      <c r="NTX122" s="276"/>
      <c r="NTY122" s="276"/>
      <c r="NTZ122" s="276"/>
      <c r="NUA122" s="276"/>
      <c r="NUB122" s="276"/>
      <c r="NUC122" s="276"/>
      <c r="NUD122" s="276"/>
      <c r="NUE122" s="276"/>
      <c r="NUF122" s="276"/>
      <c r="NUG122" s="276"/>
      <c r="NUH122" s="276"/>
      <c r="NUI122" s="276"/>
      <c r="NUJ122" s="276"/>
      <c r="NUK122" s="276"/>
      <c r="NUL122" s="276"/>
      <c r="NUM122" s="276"/>
      <c r="NUN122" s="276"/>
      <c r="NUO122" s="276"/>
      <c r="NUP122" s="276"/>
      <c r="NUQ122" s="276"/>
      <c r="NUR122" s="276"/>
      <c r="NUS122" s="276"/>
      <c r="NUT122" s="276"/>
      <c r="NUU122" s="276"/>
      <c r="NUV122" s="276"/>
      <c r="NUW122" s="276"/>
      <c r="NUX122" s="276"/>
      <c r="NUY122" s="276"/>
      <c r="NUZ122" s="276"/>
      <c r="NVA122" s="276"/>
      <c r="NVB122" s="276"/>
      <c r="NVC122" s="276"/>
      <c r="NVD122" s="276"/>
      <c r="NVE122" s="276"/>
      <c r="NVF122" s="276"/>
      <c r="NVG122" s="276"/>
      <c r="NVH122" s="276"/>
      <c r="NVI122" s="276"/>
      <c r="NVJ122" s="276"/>
      <c r="NVK122" s="276"/>
      <c r="NVL122" s="276"/>
      <c r="NVM122" s="276"/>
      <c r="NVN122" s="276"/>
      <c r="NVO122" s="276"/>
      <c r="NVP122" s="276"/>
      <c r="NVQ122" s="276"/>
      <c r="NVR122" s="276"/>
      <c r="NVS122" s="276"/>
      <c r="NVT122" s="276"/>
      <c r="NVU122" s="276"/>
      <c r="NVV122" s="276"/>
      <c r="NVW122" s="276"/>
      <c r="NVX122" s="276"/>
      <c r="NVY122" s="276"/>
      <c r="NVZ122" s="276"/>
      <c r="NWA122" s="276"/>
      <c r="NWB122" s="276"/>
      <c r="NWC122" s="276"/>
      <c r="NWD122" s="276"/>
      <c r="NWE122" s="276"/>
      <c r="NWF122" s="276"/>
      <c r="NWG122" s="276"/>
      <c r="NWH122" s="276"/>
      <c r="NWI122" s="276"/>
      <c r="NWJ122" s="276"/>
      <c r="NWK122" s="276"/>
      <c r="NWL122" s="276"/>
      <c r="NWM122" s="276"/>
      <c r="NWN122" s="276"/>
      <c r="NWO122" s="276"/>
      <c r="NWP122" s="276"/>
      <c r="NWQ122" s="276"/>
      <c r="NWR122" s="276"/>
      <c r="NWS122" s="276"/>
      <c r="NWT122" s="276"/>
      <c r="NWU122" s="276"/>
      <c r="NWV122" s="276"/>
      <c r="NWW122" s="276"/>
      <c r="NWX122" s="276"/>
      <c r="NWY122" s="276"/>
      <c r="NWZ122" s="276"/>
      <c r="NXA122" s="276"/>
      <c r="NXB122" s="276"/>
      <c r="NXC122" s="276"/>
      <c r="NXD122" s="276"/>
      <c r="NXE122" s="276"/>
      <c r="NXF122" s="276"/>
      <c r="NXG122" s="276"/>
      <c r="NXH122" s="276"/>
      <c r="NXI122" s="276"/>
      <c r="NXJ122" s="276"/>
      <c r="NXK122" s="276"/>
      <c r="NXL122" s="276"/>
      <c r="NXM122" s="276"/>
      <c r="NXN122" s="276"/>
      <c r="NXO122" s="276"/>
      <c r="NXP122" s="276"/>
      <c r="NXQ122" s="276"/>
      <c r="NXR122" s="276"/>
      <c r="NXS122" s="276"/>
      <c r="NXT122" s="276"/>
      <c r="NXU122" s="276"/>
      <c r="NXV122" s="276"/>
      <c r="NXW122" s="276"/>
      <c r="NXX122" s="276"/>
      <c r="NXY122" s="276"/>
      <c r="NXZ122" s="276"/>
      <c r="NYA122" s="276"/>
      <c r="NYB122" s="276"/>
      <c r="NYC122" s="276"/>
      <c r="NYD122" s="276"/>
      <c r="NYE122" s="276"/>
      <c r="NYF122" s="276"/>
      <c r="NYG122" s="276"/>
      <c r="NYH122" s="276"/>
      <c r="NYI122" s="276"/>
      <c r="NYJ122" s="276"/>
      <c r="NYK122" s="276"/>
      <c r="NYL122" s="276"/>
      <c r="NYM122" s="276"/>
      <c r="NYN122" s="276"/>
      <c r="NYO122" s="276"/>
      <c r="NYP122" s="276"/>
      <c r="NYQ122" s="276"/>
      <c r="NYR122" s="276"/>
      <c r="NYS122" s="276"/>
      <c r="NYT122" s="276"/>
      <c r="NYU122" s="276"/>
      <c r="NYV122" s="276"/>
      <c r="NYW122" s="276"/>
      <c r="NYX122" s="276"/>
      <c r="NYY122" s="276"/>
      <c r="NYZ122" s="276"/>
      <c r="NZA122" s="276"/>
      <c r="NZB122" s="276"/>
      <c r="NZC122" s="276"/>
      <c r="NZD122" s="276"/>
      <c r="NZE122" s="276"/>
      <c r="NZF122" s="276"/>
      <c r="NZG122" s="276"/>
      <c r="NZH122" s="276"/>
      <c r="NZI122" s="276"/>
      <c r="NZJ122" s="276"/>
      <c r="NZK122" s="276"/>
      <c r="NZL122" s="276"/>
      <c r="NZM122" s="276"/>
      <c r="NZN122" s="276"/>
      <c r="NZO122" s="276"/>
      <c r="NZP122" s="276"/>
      <c r="NZQ122" s="276"/>
      <c r="NZR122" s="276"/>
      <c r="NZS122" s="276"/>
      <c r="NZT122" s="276"/>
      <c r="NZU122" s="276"/>
      <c r="NZV122" s="276"/>
      <c r="NZW122" s="276"/>
      <c r="NZX122" s="276"/>
      <c r="NZY122" s="276"/>
      <c r="NZZ122" s="276"/>
      <c r="OAA122" s="276"/>
      <c r="OAB122" s="276"/>
      <c r="OAC122" s="276"/>
      <c r="OAD122" s="276"/>
      <c r="OAE122" s="276"/>
      <c r="OAF122" s="276"/>
      <c r="OAG122" s="276"/>
      <c r="OAH122" s="276"/>
      <c r="OAI122" s="276"/>
      <c r="OAJ122" s="276"/>
      <c r="OAK122" s="276"/>
      <c r="OAL122" s="276"/>
      <c r="OAM122" s="276"/>
      <c r="OAN122" s="276"/>
      <c r="OAO122" s="276"/>
      <c r="OAP122" s="276"/>
      <c r="OAQ122" s="276"/>
      <c r="OAR122" s="276"/>
      <c r="OAS122" s="276"/>
      <c r="OAT122" s="276"/>
      <c r="OAU122" s="276"/>
      <c r="OAV122" s="276"/>
      <c r="OAW122" s="276"/>
      <c r="OAX122" s="276"/>
      <c r="OAY122" s="276"/>
      <c r="OAZ122" s="276"/>
      <c r="OBA122" s="276"/>
      <c r="OBB122" s="276"/>
      <c r="OBC122" s="276"/>
      <c r="OBD122" s="276"/>
      <c r="OBE122" s="276"/>
      <c r="OBF122" s="276"/>
      <c r="OBG122" s="276"/>
      <c r="OBH122" s="276"/>
      <c r="OBI122" s="276"/>
      <c r="OBJ122" s="276"/>
      <c r="OBK122" s="276"/>
      <c r="OBL122" s="276"/>
      <c r="OBM122" s="276"/>
      <c r="OBN122" s="276"/>
      <c r="OBO122" s="276"/>
      <c r="OBP122" s="276"/>
      <c r="OBQ122" s="276"/>
      <c r="OBR122" s="276"/>
      <c r="OBS122" s="276"/>
      <c r="OBT122" s="276"/>
      <c r="OBU122" s="276"/>
      <c r="OBV122" s="276"/>
      <c r="OBW122" s="276"/>
      <c r="OBX122" s="276"/>
      <c r="OBY122" s="276"/>
      <c r="OBZ122" s="276"/>
      <c r="OCA122" s="276"/>
      <c r="OCB122" s="276"/>
      <c r="OCC122" s="276"/>
      <c r="OCD122" s="276"/>
      <c r="OCE122" s="276"/>
      <c r="OCF122" s="276"/>
      <c r="OCG122" s="276"/>
      <c r="OCH122" s="276"/>
      <c r="OCI122" s="276"/>
      <c r="OCJ122" s="276"/>
      <c r="OCK122" s="276"/>
      <c r="OCL122" s="276"/>
      <c r="OCM122" s="276"/>
      <c r="OCN122" s="276"/>
      <c r="OCO122" s="276"/>
      <c r="OCP122" s="276"/>
      <c r="OCQ122" s="276"/>
      <c r="OCR122" s="276"/>
      <c r="OCS122" s="276"/>
      <c r="OCT122" s="276"/>
      <c r="OCU122" s="276"/>
      <c r="OCV122" s="276"/>
      <c r="OCW122" s="276"/>
      <c r="OCX122" s="276"/>
      <c r="OCY122" s="276"/>
      <c r="OCZ122" s="276"/>
      <c r="ODA122" s="276"/>
      <c r="ODB122" s="276"/>
      <c r="ODC122" s="276"/>
      <c r="ODD122" s="276"/>
      <c r="ODE122" s="276"/>
      <c r="ODF122" s="276"/>
      <c r="ODG122" s="276"/>
      <c r="ODH122" s="276"/>
      <c r="ODI122" s="276"/>
      <c r="ODJ122" s="276"/>
      <c r="ODK122" s="276"/>
      <c r="ODL122" s="276"/>
      <c r="ODM122" s="276"/>
      <c r="ODN122" s="276"/>
      <c r="ODO122" s="276"/>
      <c r="ODP122" s="276"/>
      <c r="ODQ122" s="276"/>
      <c r="ODR122" s="276"/>
      <c r="ODS122" s="276"/>
      <c r="ODT122" s="276"/>
      <c r="ODU122" s="276"/>
      <c r="ODV122" s="276"/>
      <c r="ODW122" s="276"/>
      <c r="ODX122" s="276"/>
      <c r="ODY122" s="276"/>
      <c r="ODZ122" s="276"/>
      <c r="OEA122" s="276"/>
      <c r="OEB122" s="276"/>
      <c r="OEC122" s="276"/>
      <c r="OED122" s="276"/>
      <c r="OEE122" s="276"/>
      <c r="OEF122" s="276"/>
      <c r="OEG122" s="276"/>
      <c r="OEH122" s="276"/>
      <c r="OEI122" s="276"/>
      <c r="OEJ122" s="276"/>
      <c r="OEK122" s="276"/>
      <c r="OEL122" s="276"/>
      <c r="OEM122" s="276"/>
      <c r="OEN122" s="276"/>
      <c r="OEO122" s="276"/>
      <c r="OEP122" s="276"/>
      <c r="OEQ122" s="276"/>
      <c r="OER122" s="276"/>
      <c r="OES122" s="276"/>
      <c r="OET122" s="276"/>
      <c r="OEU122" s="276"/>
      <c r="OEV122" s="276"/>
      <c r="OEW122" s="276"/>
      <c r="OEX122" s="276"/>
      <c r="OEY122" s="276"/>
      <c r="OEZ122" s="276"/>
      <c r="OFA122" s="276"/>
      <c r="OFB122" s="276"/>
      <c r="OFC122" s="276"/>
      <c r="OFD122" s="276"/>
      <c r="OFE122" s="276"/>
      <c r="OFF122" s="276"/>
      <c r="OFG122" s="276"/>
      <c r="OFH122" s="276"/>
      <c r="OFI122" s="276"/>
      <c r="OFJ122" s="276"/>
      <c r="OFK122" s="276"/>
      <c r="OFL122" s="276"/>
      <c r="OFM122" s="276"/>
      <c r="OFN122" s="276"/>
      <c r="OFO122" s="276"/>
      <c r="OFP122" s="276"/>
      <c r="OFQ122" s="276"/>
      <c r="OFR122" s="276"/>
      <c r="OFS122" s="276"/>
      <c r="OFT122" s="276"/>
      <c r="OFU122" s="276"/>
      <c r="OFV122" s="276"/>
      <c r="OFW122" s="276"/>
      <c r="OFX122" s="276"/>
      <c r="OFY122" s="276"/>
      <c r="OFZ122" s="276"/>
      <c r="OGA122" s="276"/>
      <c r="OGB122" s="276"/>
      <c r="OGC122" s="276"/>
      <c r="OGD122" s="276"/>
      <c r="OGE122" s="276"/>
      <c r="OGF122" s="276"/>
      <c r="OGG122" s="276"/>
      <c r="OGH122" s="276"/>
      <c r="OGI122" s="276"/>
      <c r="OGJ122" s="276"/>
      <c r="OGK122" s="276"/>
      <c r="OGL122" s="276"/>
      <c r="OGM122" s="276"/>
      <c r="OGN122" s="276"/>
      <c r="OGO122" s="276"/>
      <c r="OGP122" s="276"/>
      <c r="OGQ122" s="276"/>
      <c r="OGR122" s="276"/>
      <c r="OGS122" s="276"/>
      <c r="OGT122" s="276"/>
      <c r="OGU122" s="276"/>
      <c r="OGV122" s="276"/>
      <c r="OGW122" s="276"/>
      <c r="OGX122" s="276"/>
      <c r="OGY122" s="276"/>
      <c r="OGZ122" s="276"/>
      <c r="OHA122" s="276"/>
      <c r="OHB122" s="276"/>
      <c r="OHC122" s="276"/>
      <c r="OHD122" s="276"/>
      <c r="OHE122" s="276"/>
      <c r="OHF122" s="276"/>
      <c r="OHG122" s="276"/>
      <c r="OHH122" s="276"/>
      <c r="OHI122" s="276"/>
      <c r="OHJ122" s="276"/>
      <c r="OHK122" s="276"/>
      <c r="OHL122" s="276"/>
      <c r="OHM122" s="276"/>
      <c r="OHN122" s="276"/>
      <c r="OHO122" s="276"/>
      <c r="OHP122" s="276"/>
      <c r="OHQ122" s="276"/>
      <c r="OHR122" s="276"/>
      <c r="OHS122" s="276"/>
      <c r="OHT122" s="276"/>
      <c r="OHU122" s="276"/>
      <c r="OHV122" s="276"/>
      <c r="OHW122" s="276"/>
      <c r="OHX122" s="276"/>
      <c r="OHY122" s="276"/>
      <c r="OHZ122" s="276"/>
      <c r="OIA122" s="276"/>
      <c r="OIB122" s="276"/>
      <c r="OIC122" s="276"/>
      <c r="OID122" s="276"/>
      <c r="OIE122" s="276"/>
      <c r="OIF122" s="276"/>
      <c r="OIG122" s="276"/>
      <c r="OIH122" s="276"/>
      <c r="OII122" s="276"/>
      <c r="OIJ122" s="276"/>
      <c r="OIK122" s="276"/>
      <c r="OIL122" s="276"/>
      <c r="OIM122" s="276"/>
      <c r="OIN122" s="276"/>
      <c r="OIO122" s="276"/>
      <c r="OIP122" s="276"/>
      <c r="OIQ122" s="276"/>
      <c r="OIR122" s="276"/>
      <c r="OIS122" s="276"/>
      <c r="OIT122" s="276"/>
      <c r="OIU122" s="276"/>
      <c r="OIV122" s="276"/>
      <c r="OIW122" s="276"/>
      <c r="OIX122" s="276"/>
      <c r="OIY122" s="276"/>
      <c r="OIZ122" s="276"/>
      <c r="OJA122" s="276"/>
      <c r="OJB122" s="276"/>
      <c r="OJC122" s="276"/>
      <c r="OJD122" s="276"/>
      <c r="OJE122" s="276"/>
      <c r="OJF122" s="276"/>
      <c r="OJG122" s="276"/>
      <c r="OJH122" s="276"/>
      <c r="OJI122" s="276"/>
      <c r="OJJ122" s="276"/>
      <c r="OJK122" s="276"/>
      <c r="OJL122" s="276"/>
      <c r="OJM122" s="276"/>
      <c r="OJN122" s="276"/>
      <c r="OJO122" s="276"/>
      <c r="OJP122" s="276"/>
      <c r="OJQ122" s="276"/>
      <c r="OJR122" s="276"/>
      <c r="OJS122" s="276"/>
      <c r="OJT122" s="276"/>
      <c r="OJU122" s="276"/>
      <c r="OJV122" s="276"/>
      <c r="OJW122" s="276"/>
      <c r="OJX122" s="276"/>
      <c r="OJY122" s="276"/>
      <c r="OJZ122" s="276"/>
      <c r="OKA122" s="276"/>
      <c r="OKB122" s="276"/>
      <c r="OKC122" s="276"/>
      <c r="OKD122" s="276"/>
      <c r="OKE122" s="276"/>
      <c r="OKF122" s="276"/>
      <c r="OKG122" s="276"/>
      <c r="OKH122" s="276"/>
      <c r="OKI122" s="276"/>
      <c r="OKJ122" s="276"/>
      <c r="OKK122" s="276"/>
      <c r="OKL122" s="276"/>
      <c r="OKM122" s="276"/>
      <c r="OKN122" s="276"/>
      <c r="OKO122" s="276"/>
      <c r="OKP122" s="276"/>
      <c r="OKQ122" s="276"/>
      <c r="OKR122" s="276"/>
      <c r="OKS122" s="276"/>
      <c r="OKT122" s="276"/>
      <c r="OKU122" s="276"/>
      <c r="OKV122" s="276"/>
      <c r="OKW122" s="276"/>
      <c r="OKX122" s="276"/>
      <c r="OKY122" s="276"/>
      <c r="OKZ122" s="276"/>
      <c r="OLA122" s="276"/>
      <c r="OLB122" s="276"/>
      <c r="OLC122" s="276"/>
      <c r="OLD122" s="276"/>
      <c r="OLE122" s="276"/>
      <c r="OLF122" s="276"/>
      <c r="OLG122" s="276"/>
      <c r="OLH122" s="276"/>
      <c r="OLI122" s="276"/>
      <c r="OLJ122" s="276"/>
      <c r="OLK122" s="276"/>
      <c r="OLL122" s="276"/>
      <c r="OLM122" s="276"/>
      <c r="OLN122" s="276"/>
      <c r="OLO122" s="276"/>
      <c r="OLP122" s="276"/>
      <c r="OLQ122" s="276"/>
      <c r="OLR122" s="276"/>
      <c r="OLS122" s="276"/>
      <c r="OLT122" s="276"/>
      <c r="OLU122" s="276"/>
      <c r="OLV122" s="276"/>
      <c r="OLW122" s="276"/>
      <c r="OLX122" s="276"/>
      <c r="OLY122" s="276"/>
      <c r="OLZ122" s="276"/>
      <c r="OMA122" s="276"/>
      <c r="OMB122" s="276"/>
      <c r="OMC122" s="276"/>
      <c r="OMD122" s="276"/>
      <c r="OME122" s="276"/>
      <c r="OMF122" s="276"/>
      <c r="OMG122" s="276"/>
      <c r="OMH122" s="276"/>
      <c r="OMI122" s="276"/>
      <c r="OMJ122" s="276"/>
      <c r="OMK122" s="276"/>
      <c r="OML122" s="276"/>
      <c r="OMM122" s="276"/>
      <c r="OMN122" s="276"/>
      <c r="OMO122" s="276"/>
      <c r="OMP122" s="276"/>
      <c r="OMQ122" s="276"/>
      <c r="OMR122" s="276"/>
      <c r="OMS122" s="276"/>
      <c r="OMT122" s="276"/>
      <c r="OMU122" s="276"/>
      <c r="OMV122" s="276"/>
      <c r="OMW122" s="276"/>
      <c r="OMX122" s="276"/>
      <c r="OMY122" s="276"/>
      <c r="OMZ122" s="276"/>
      <c r="ONA122" s="276"/>
      <c r="ONB122" s="276"/>
      <c r="ONC122" s="276"/>
      <c r="OND122" s="276"/>
      <c r="ONE122" s="276"/>
      <c r="ONF122" s="276"/>
      <c r="ONG122" s="276"/>
      <c r="ONH122" s="276"/>
      <c r="ONI122" s="276"/>
      <c r="ONJ122" s="276"/>
      <c r="ONK122" s="276"/>
      <c r="ONL122" s="276"/>
      <c r="ONM122" s="276"/>
      <c r="ONN122" s="276"/>
      <c r="ONO122" s="276"/>
      <c r="ONP122" s="276"/>
      <c r="ONQ122" s="276"/>
      <c r="ONR122" s="276"/>
      <c r="ONS122" s="276"/>
      <c r="ONT122" s="276"/>
      <c r="ONU122" s="276"/>
      <c r="ONV122" s="276"/>
      <c r="ONW122" s="276"/>
      <c r="ONX122" s="276"/>
      <c r="ONY122" s="276"/>
      <c r="ONZ122" s="276"/>
      <c r="OOA122" s="276"/>
      <c r="OOB122" s="276"/>
      <c r="OOC122" s="276"/>
      <c r="OOD122" s="276"/>
      <c r="OOE122" s="276"/>
      <c r="OOF122" s="276"/>
      <c r="OOG122" s="276"/>
      <c r="OOH122" s="276"/>
      <c r="OOI122" s="276"/>
      <c r="OOJ122" s="276"/>
      <c r="OOK122" s="276"/>
      <c r="OOL122" s="276"/>
      <c r="OOM122" s="276"/>
      <c r="OON122" s="276"/>
      <c r="OOO122" s="276"/>
      <c r="OOP122" s="276"/>
      <c r="OOQ122" s="276"/>
      <c r="OOR122" s="276"/>
      <c r="OOS122" s="276"/>
      <c r="OOT122" s="276"/>
      <c r="OOU122" s="276"/>
      <c r="OOV122" s="276"/>
      <c r="OOW122" s="276"/>
      <c r="OOX122" s="276"/>
      <c r="OOY122" s="276"/>
      <c r="OOZ122" s="276"/>
      <c r="OPA122" s="276"/>
      <c r="OPB122" s="276"/>
      <c r="OPC122" s="276"/>
      <c r="OPD122" s="276"/>
      <c r="OPE122" s="276"/>
      <c r="OPF122" s="276"/>
      <c r="OPG122" s="276"/>
      <c r="OPH122" s="276"/>
      <c r="OPI122" s="276"/>
      <c r="OPJ122" s="276"/>
      <c r="OPK122" s="276"/>
      <c r="OPL122" s="276"/>
      <c r="OPM122" s="276"/>
      <c r="OPN122" s="276"/>
      <c r="OPO122" s="276"/>
      <c r="OPP122" s="276"/>
      <c r="OPQ122" s="276"/>
      <c r="OPR122" s="276"/>
      <c r="OPS122" s="276"/>
      <c r="OPT122" s="276"/>
      <c r="OPU122" s="276"/>
      <c r="OPV122" s="276"/>
      <c r="OPW122" s="276"/>
      <c r="OPX122" s="276"/>
      <c r="OPY122" s="276"/>
      <c r="OPZ122" s="276"/>
      <c r="OQA122" s="276"/>
      <c r="OQB122" s="276"/>
      <c r="OQC122" s="276"/>
      <c r="OQD122" s="276"/>
      <c r="OQE122" s="276"/>
      <c r="OQF122" s="276"/>
      <c r="OQG122" s="276"/>
      <c r="OQH122" s="276"/>
      <c r="OQI122" s="276"/>
      <c r="OQJ122" s="276"/>
      <c r="OQK122" s="276"/>
      <c r="OQL122" s="276"/>
      <c r="OQM122" s="276"/>
      <c r="OQN122" s="276"/>
      <c r="OQO122" s="276"/>
      <c r="OQP122" s="276"/>
      <c r="OQQ122" s="276"/>
      <c r="OQR122" s="276"/>
      <c r="OQS122" s="276"/>
      <c r="OQT122" s="276"/>
      <c r="OQU122" s="276"/>
      <c r="OQV122" s="276"/>
      <c r="OQW122" s="276"/>
      <c r="OQX122" s="276"/>
      <c r="OQY122" s="276"/>
      <c r="OQZ122" s="276"/>
      <c r="ORA122" s="276"/>
      <c r="ORB122" s="276"/>
      <c r="ORC122" s="276"/>
      <c r="ORD122" s="276"/>
      <c r="ORE122" s="276"/>
      <c r="ORF122" s="276"/>
      <c r="ORG122" s="276"/>
      <c r="ORH122" s="276"/>
      <c r="ORI122" s="276"/>
      <c r="ORJ122" s="276"/>
      <c r="ORK122" s="276"/>
      <c r="ORL122" s="276"/>
      <c r="ORM122" s="276"/>
      <c r="ORN122" s="276"/>
      <c r="ORO122" s="276"/>
      <c r="ORP122" s="276"/>
      <c r="ORQ122" s="276"/>
      <c r="ORR122" s="276"/>
      <c r="ORS122" s="276"/>
      <c r="ORT122" s="276"/>
      <c r="ORU122" s="276"/>
      <c r="ORV122" s="276"/>
      <c r="ORW122" s="276"/>
      <c r="ORX122" s="276"/>
      <c r="ORY122" s="276"/>
      <c r="ORZ122" s="276"/>
      <c r="OSA122" s="276"/>
      <c r="OSB122" s="276"/>
      <c r="OSC122" s="276"/>
      <c r="OSD122" s="276"/>
      <c r="OSE122" s="276"/>
      <c r="OSF122" s="276"/>
      <c r="OSG122" s="276"/>
      <c r="OSH122" s="276"/>
      <c r="OSI122" s="276"/>
      <c r="OSJ122" s="276"/>
      <c r="OSK122" s="276"/>
      <c r="OSL122" s="276"/>
      <c r="OSM122" s="276"/>
      <c r="OSN122" s="276"/>
      <c r="OSO122" s="276"/>
      <c r="OSP122" s="276"/>
      <c r="OSQ122" s="276"/>
      <c r="OSR122" s="276"/>
      <c r="OSS122" s="276"/>
      <c r="OST122" s="276"/>
      <c r="OSU122" s="276"/>
      <c r="OSV122" s="276"/>
      <c r="OSW122" s="276"/>
      <c r="OSX122" s="276"/>
      <c r="OSY122" s="276"/>
      <c r="OSZ122" s="276"/>
      <c r="OTA122" s="276"/>
      <c r="OTB122" s="276"/>
      <c r="OTC122" s="276"/>
      <c r="OTD122" s="276"/>
      <c r="OTE122" s="276"/>
      <c r="OTF122" s="276"/>
      <c r="OTG122" s="276"/>
      <c r="OTH122" s="276"/>
      <c r="OTI122" s="276"/>
      <c r="OTJ122" s="276"/>
      <c r="OTK122" s="276"/>
      <c r="OTL122" s="276"/>
      <c r="OTM122" s="276"/>
      <c r="OTN122" s="276"/>
      <c r="OTO122" s="276"/>
      <c r="OTP122" s="276"/>
      <c r="OTQ122" s="276"/>
      <c r="OTR122" s="276"/>
      <c r="OTS122" s="276"/>
      <c r="OTT122" s="276"/>
      <c r="OTU122" s="276"/>
      <c r="OTV122" s="276"/>
      <c r="OTW122" s="276"/>
      <c r="OTX122" s="276"/>
      <c r="OTY122" s="276"/>
      <c r="OTZ122" s="276"/>
      <c r="OUA122" s="276"/>
      <c r="OUB122" s="276"/>
      <c r="OUC122" s="276"/>
      <c r="OUD122" s="276"/>
      <c r="OUE122" s="276"/>
      <c r="OUF122" s="276"/>
      <c r="OUG122" s="276"/>
      <c r="OUH122" s="276"/>
      <c r="OUI122" s="276"/>
      <c r="OUJ122" s="276"/>
      <c r="OUK122" s="276"/>
      <c r="OUL122" s="276"/>
      <c r="OUM122" s="276"/>
      <c r="OUN122" s="276"/>
      <c r="OUO122" s="276"/>
      <c r="OUP122" s="276"/>
      <c r="OUQ122" s="276"/>
      <c r="OUR122" s="276"/>
      <c r="OUS122" s="276"/>
      <c r="OUT122" s="276"/>
      <c r="OUU122" s="276"/>
      <c r="OUV122" s="276"/>
      <c r="OUW122" s="276"/>
      <c r="OUX122" s="276"/>
      <c r="OUY122" s="276"/>
      <c r="OUZ122" s="276"/>
      <c r="OVA122" s="276"/>
      <c r="OVB122" s="276"/>
      <c r="OVC122" s="276"/>
      <c r="OVD122" s="276"/>
      <c r="OVE122" s="276"/>
      <c r="OVF122" s="276"/>
      <c r="OVG122" s="276"/>
      <c r="OVH122" s="276"/>
      <c r="OVI122" s="276"/>
      <c r="OVJ122" s="276"/>
      <c r="OVK122" s="276"/>
      <c r="OVL122" s="276"/>
      <c r="OVM122" s="276"/>
      <c r="OVN122" s="276"/>
      <c r="OVO122" s="276"/>
      <c r="OVP122" s="276"/>
      <c r="OVQ122" s="276"/>
      <c r="OVR122" s="276"/>
      <c r="OVS122" s="276"/>
      <c r="OVT122" s="276"/>
      <c r="OVU122" s="276"/>
      <c r="OVV122" s="276"/>
      <c r="OVW122" s="276"/>
      <c r="OVX122" s="276"/>
      <c r="OVY122" s="276"/>
      <c r="OVZ122" s="276"/>
      <c r="OWA122" s="276"/>
      <c r="OWB122" s="276"/>
      <c r="OWC122" s="276"/>
      <c r="OWD122" s="276"/>
      <c r="OWE122" s="276"/>
      <c r="OWF122" s="276"/>
      <c r="OWG122" s="276"/>
      <c r="OWH122" s="276"/>
      <c r="OWI122" s="276"/>
      <c r="OWJ122" s="276"/>
      <c r="OWK122" s="276"/>
      <c r="OWL122" s="276"/>
      <c r="OWM122" s="276"/>
      <c r="OWN122" s="276"/>
      <c r="OWO122" s="276"/>
      <c r="OWP122" s="276"/>
      <c r="OWQ122" s="276"/>
      <c r="OWR122" s="276"/>
      <c r="OWS122" s="276"/>
      <c r="OWT122" s="276"/>
      <c r="OWU122" s="276"/>
      <c r="OWV122" s="276"/>
      <c r="OWW122" s="276"/>
      <c r="OWX122" s="276"/>
      <c r="OWY122" s="276"/>
      <c r="OWZ122" s="276"/>
      <c r="OXA122" s="276"/>
      <c r="OXB122" s="276"/>
      <c r="OXC122" s="276"/>
      <c r="OXD122" s="276"/>
      <c r="OXE122" s="276"/>
      <c r="OXF122" s="276"/>
      <c r="OXG122" s="276"/>
      <c r="OXH122" s="276"/>
      <c r="OXI122" s="276"/>
      <c r="OXJ122" s="276"/>
      <c r="OXK122" s="276"/>
      <c r="OXL122" s="276"/>
      <c r="OXM122" s="276"/>
      <c r="OXN122" s="276"/>
      <c r="OXO122" s="276"/>
      <c r="OXP122" s="276"/>
      <c r="OXQ122" s="276"/>
      <c r="OXR122" s="276"/>
      <c r="OXS122" s="276"/>
      <c r="OXT122" s="276"/>
      <c r="OXU122" s="276"/>
      <c r="OXV122" s="276"/>
      <c r="OXW122" s="276"/>
      <c r="OXX122" s="276"/>
      <c r="OXY122" s="276"/>
      <c r="OXZ122" s="276"/>
      <c r="OYA122" s="276"/>
      <c r="OYB122" s="276"/>
      <c r="OYC122" s="276"/>
      <c r="OYD122" s="276"/>
      <c r="OYE122" s="276"/>
      <c r="OYF122" s="276"/>
      <c r="OYG122" s="276"/>
      <c r="OYH122" s="276"/>
      <c r="OYI122" s="276"/>
      <c r="OYJ122" s="276"/>
      <c r="OYK122" s="276"/>
      <c r="OYL122" s="276"/>
      <c r="OYM122" s="276"/>
      <c r="OYN122" s="276"/>
      <c r="OYO122" s="276"/>
      <c r="OYP122" s="276"/>
      <c r="OYQ122" s="276"/>
      <c r="OYR122" s="276"/>
      <c r="OYS122" s="276"/>
      <c r="OYT122" s="276"/>
      <c r="OYU122" s="276"/>
      <c r="OYV122" s="276"/>
      <c r="OYW122" s="276"/>
      <c r="OYX122" s="276"/>
      <c r="OYY122" s="276"/>
      <c r="OYZ122" s="276"/>
      <c r="OZA122" s="276"/>
      <c r="OZB122" s="276"/>
      <c r="OZC122" s="276"/>
      <c r="OZD122" s="276"/>
      <c r="OZE122" s="276"/>
      <c r="OZF122" s="276"/>
      <c r="OZG122" s="276"/>
      <c r="OZH122" s="276"/>
      <c r="OZI122" s="276"/>
      <c r="OZJ122" s="276"/>
      <c r="OZK122" s="276"/>
      <c r="OZL122" s="276"/>
      <c r="OZM122" s="276"/>
      <c r="OZN122" s="276"/>
      <c r="OZO122" s="276"/>
      <c r="OZP122" s="276"/>
      <c r="OZQ122" s="276"/>
      <c r="OZR122" s="276"/>
      <c r="OZS122" s="276"/>
      <c r="OZT122" s="276"/>
      <c r="OZU122" s="276"/>
      <c r="OZV122" s="276"/>
      <c r="OZW122" s="276"/>
      <c r="OZX122" s="276"/>
      <c r="OZY122" s="276"/>
      <c r="OZZ122" s="276"/>
      <c r="PAA122" s="276"/>
      <c r="PAB122" s="276"/>
      <c r="PAC122" s="276"/>
      <c r="PAD122" s="276"/>
      <c r="PAE122" s="276"/>
      <c r="PAF122" s="276"/>
      <c r="PAG122" s="276"/>
      <c r="PAH122" s="276"/>
      <c r="PAI122" s="276"/>
      <c r="PAJ122" s="276"/>
      <c r="PAK122" s="276"/>
      <c r="PAL122" s="276"/>
      <c r="PAM122" s="276"/>
      <c r="PAN122" s="276"/>
      <c r="PAO122" s="276"/>
      <c r="PAP122" s="276"/>
      <c r="PAQ122" s="276"/>
      <c r="PAR122" s="276"/>
      <c r="PAS122" s="276"/>
      <c r="PAT122" s="276"/>
      <c r="PAU122" s="276"/>
      <c r="PAV122" s="276"/>
      <c r="PAW122" s="276"/>
      <c r="PAX122" s="276"/>
      <c r="PAY122" s="276"/>
      <c r="PAZ122" s="276"/>
      <c r="PBA122" s="276"/>
      <c r="PBB122" s="276"/>
      <c r="PBC122" s="276"/>
      <c r="PBD122" s="276"/>
      <c r="PBE122" s="276"/>
      <c r="PBF122" s="276"/>
      <c r="PBG122" s="276"/>
      <c r="PBH122" s="276"/>
      <c r="PBI122" s="276"/>
      <c r="PBJ122" s="276"/>
      <c r="PBK122" s="276"/>
      <c r="PBL122" s="276"/>
      <c r="PBM122" s="276"/>
      <c r="PBN122" s="276"/>
      <c r="PBO122" s="276"/>
      <c r="PBP122" s="276"/>
      <c r="PBQ122" s="276"/>
      <c r="PBR122" s="276"/>
      <c r="PBS122" s="276"/>
      <c r="PBT122" s="276"/>
      <c r="PBU122" s="276"/>
      <c r="PBV122" s="276"/>
      <c r="PBW122" s="276"/>
      <c r="PBX122" s="276"/>
      <c r="PBY122" s="276"/>
      <c r="PBZ122" s="276"/>
      <c r="PCA122" s="276"/>
      <c r="PCB122" s="276"/>
      <c r="PCC122" s="276"/>
      <c r="PCD122" s="276"/>
      <c r="PCE122" s="276"/>
      <c r="PCF122" s="276"/>
      <c r="PCG122" s="276"/>
      <c r="PCH122" s="276"/>
      <c r="PCI122" s="276"/>
      <c r="PCJ122" s="276"/>
      <c r="PCK122" s="276"/>
      <c r="PCL122" s="276"/>
      <c r="PCM122" s="276"/>
      <c r="PCN122" s="276"/>
      <c r="PCO122" s="276"/>
      <c r="PCP122" s="276"/>
      <c r="PCQ122" s="276"/>
      <c r="PCR122" s="276"/>
      <c r="PCS122" s="276"/>
      <c r="PCT122" s="276"/>
      <c r="PCU122" s="276"/>
      <c r="PCV122" s="276"/>
      <c r="PCW122" s="276"/>
      <c r="PCX122" s="276"/>
      <c r="PCY122" s="276"/>
      <c r="PCZ122" s="276"/>
      <c r="PDA122" s="276"/>
      <c r="PDB122" s="276"/>
      <c r="PDC122" s="276"/>
      <c r="PDD122" s="276"/>
      <c r="PDE122" s="276"/>
      <c r="PDF122" s="276"/>
      <c r="PDG122" s="276"/>
      <c r="PDH122" s="276"/>
      <c r="PDI122" s="276"/>
      <c r="PDJ122" s="276"/>
      <c r="PDK122" s="276"/>
      <c r="PDL122" s="276"/>
      <c r="PDM122" s="276"/>
      <c r="PDN122" s="276"/>
      <c r="PDO122" s="276"/>
      <c r="PDP122" s="276"/>
      <c r="PDQ122" s="276"/>
      <c r="PDR122" s="276"/>
      <c r="PDS122" s="276"/>
      <c r="PDT122" s="276"/>
      <c r="PDU122" s="276"/>
      <c r="PDV122" s="276"/>
      <c r="PDW122" s="276"/>
      <c r="PDX122" s="276"/>
      <c r="PDY122" s="276"/>
      <c r="PDZ122" s="276"/>
      <c r="PEA122" s="276"/>
      <c r="PEB122" s="276"/>
      <c r="PEC122" s="276"/>
      <c r="PED122" s="276"/>
      <c r="PEE122" s="276"/>
      <c r="PEF122" s="276"/>
      <c r="PEG122" s="276"/>
      <c r="PEH122" s="276"/>
      <c r="PEI122" s="276"/>
      <c r="PEJ122" s="276"/>
      <c r="PEK122" s="276"/>
      <c r="PEL122" s="276"/>
      <c r="PEM122" s="276"/>
      <c r="PEN122" s="276"/>
      <c r="PEO122" s="276"/>
      <c r="PEP122" s="276"/>
      <c r="PEQ122" s="276"/>
      <c r="PER122" s="276"/>
      <c r="PES122" s="276"/>
      <c r="PET122" s="276"/>
      <c r="PEU122" s="276"/>
      <c r="PEV122" s="276"/>
      <c r="PEW122" s="276"/>
      <c r="PEX122" s="276"/>
      <c r="PEY122" s="276"/>
      <c r="PEZ122" s="276"/>
      <c r="PFA122" s="276"/>
      <c r="PFB122" s="276"/>
      <c r="PFC122" s="276"/>
      <c r="PFD122" s="276"/>
      <c r="PFE122" s="276"/>
      <c r="PFF122" s="276"/>
      <c r="PFG122" s="276"/>
      <c r="PFH122" s="276"/>
      <c r="PFI122" s="276"/>
      <c r="PFJ122" s="276"/>
      <c r="PFK122" s="276"/>
      <c r="PFL122" s="276"/>
      <c r="PFM122" s="276"/>
      <c r="PFN122" s="276"/>
      <c r="PFO122" s="276"/>
      <c r="PFP122" s="276"/>
      <c r="PFQ122" s="276"/>
      <c r="PFR122" s="276"/>
      <c r="PFS122" s="276"/>
      <c r="PFT122" s="276"/>
      <c r="PFU122" s="276"/>
      <c r="PFV122" s="276"/>
      <c r="PFW122" s="276"/>
      <c r="PFX122" s="276"/>
      <c r="PFY122" s="276"/>
      <c r="PFZ122" s="276"/>
      <c r="PGA122" s="276"/>
      <c r="PGB122" s="276"/>
      <c r="PGC122" s="276"/>
      <c r="PGD122" s="276"/>
      <c r="PGE122" s="276"/>
      <c r="PGF122" s="276"/>
      <c r="PGG122" s="276"/>
      <c r="PGH122" s="276"/>
      <c r="PGI122" s="276"/>
      <c r="PGJ122" s="276"/>
      <c r="PGK122" s="276"/>
      <c r="PGL122" s="276"/>
      <c r="PGM122" s="276"/>
      <c r="PGN122" s="276"/>
      <c r="PGO122" s="276"/>
      <c r="PGP122" s="276"/>
      <c r="PGQ122" s="276"/>
      <c r="PGR122" s="276"/>
      <c r="PGS122" s="276"/>
      <c r="PGT122" s="276"/>
      <c r="PGU122" s="276"/>
      <c r="PGV122" s="276"/>
      <c r="PGW122" s="276"/>
      <c r="PGX122" s="276"/>
      <c r="PGY122" s="276"/>
      <c r="PGZ122" s="276"/>
      <c r="PHA122" s="276"/>
      <c r="PHB122" s="276"/>
      <c r="PHC122" s="276"/>
      <c r="PHD122" s="276"/>
      <c r="PHE122" s="276"/>
      <c r="PHF122" s="276"/>
      <c r="PHG122" s="276"/>
      <c r="PHH122" s="276"/>
      <c r="PHI122" s="276"/>
      <c r="PHJ122" s="276"/>
      <c r="PHK122" s="276"/>
      <c r="PHL122" s="276"/>
      <c r="PHM122" s="276"/>
      <c r="PHN122" s="276"/>
      <c r="PHO122" s="276"/>
      <c r="PHP122" s="276"/>
      <c r="PHQ122" s="276"/>
      <c r="PHR122" s="276"/>
      <c r="PHS122" s="276"/>
      <c r="PHT122" s="276"/>
      <c r="PHU122" s="276"/>
      <c r="PHV122" s="276"/>
      <c r="PHW122" s="276"/>
      <c r="PHX122" s="276"/>
      <c r="PHY122" s="276"/>
      <c r="PHZ122" s="276"/>
      <c r="PIA122" s="276"/>
      <c r="PIB122" s="276"/>
      <c r="PIC122" s="276"/>
      <c r="PID122" s="276"/>
      <c r="PIE122" s="276"/>
      <c r="PIF122" s="276"/>
      <c r="PIG122" s="276"/>
      <c r="PIH122" s="276"/>
      <c r="PII122" s="276"/>
      <c r="PIJ122" s="276"/>
      <c r="PIK122" s="276"/>
      <c r="PIL122" s="276"/>
      <c r="PIM122" s="276"/>
      <c r="PIN122" s="276"/>
      <c r="PIO122" s="276"/>
      <c r="PIP122" s="276"/>
      <c r="PIQ122" s="276"/>
      <c r="PIR122" s="276"/>
      <c r="PIS122" s="276"/>
      <c r="PIT122" s="276"/>
      <c r="PIU122" s="276"/>
      <c r="PIV122" s="276"/>
      <c r="PIW122" s="276"/>
      <c r="PIX122" s="276"/>
      <c r="PIY122" s="276"/>
      <c r="PIZ122" s="276"/>
      <c r="PJA122" s="276"/>
      <c r="PJB122" s="276"/>
      <c r="PJC122" s="276"/>
      <c r="PJD122" s="276"/>
      <c r="PJE122" s="276"/>
      <c r="PJF122" s="276"/>
      <c r="PJG122" s="276"/>
      <c r="PJH122" s="276"/>
      <c r="PJI122" s="276"/>
      <c r="PJJ122" s="276"/>
      <c r="PJK122" s="276"/>
      <c r="PJL122" s="276"/>
      <c r="PJM122" s="276"/>
      <c r="PJN122" s="276"/>
      <c r="PJO122" s="276"/>
      <c r="PJP122" s="276"/>
      <c r="PJQ122" s="276"/>
      <c r="PJR122" s="276"/>
      <c r="PJS122" s="276"/>
      <c r="PJT122" s="276"/>
      <c r="PJU122" s="276"/>
      <c r="PJV122" s="276"/>
      <c r="PJW122" s="276"/>
      <c r="PJX122" s="276"/>
      <c r="PJY122" s="276"/>
      <c r="PJZ122" s="276"/>
      <c r="PKA122" s="276"/>
      <c r="PKB122" s="276"/>
      <c r="PKC122" s="276"/>
      <c r="PKD122" s="276"/>
      <c r="PKE122" s="276"/>
      <c r="PKF122" s="276"/>
      <c r="PKG122" s="276"/>
      <c r="PKH122" s="276"/>
      <c r="PKI122" s="276"/>
      <c r="PKJ122" s="276"/>
      <c r="PKK122" s="276"/>
      <c r="PKL122" s="276"/>
      <c r="PKM122" s="276"/>
      <c r="PKN122" s="276"/>
      <c r="PKO122" s="276"/>
      <c r="PKP122" s="276"/>
      <c r="PKQ122" s="276"/>
      <c r="PKR122" s="276"/>
      <c r="PKS122" s="276"/>
      <c r="PKT122" s="276"/>
      <c r="PKU122" s="276"/>
      <c r="PKV122" s="276"/>
      <c r="PKW122" s="276"/>
      <c r="PKX122" s="276"/>
      <c r="PKY122" s="276"/>
      <c r="PKZ122" s="276"/>
      <c r="PLA122" s="276"/>
      <c r="PLB122" s="276"/>
      <c r="PLC122" s="276"/>
      <c r="PLD122" s="276"/>
      <c r="PLE122" s="276"/>
      <c r="PLF122" s="276"/>
      <c r="PLG122" s="276"/>
      <c r="PLH122" s="276"/>
      <c r="PLI122" s="276"/>
      <c r="PLJ122" s="276"/>
      <c r="PLK122" s="276"/>
      <c r="PLL122" s="276"/>
      <c r="PLM122" s="276"/>
      <c r="PLN122" s="276"/>
      <c r="PLO122" s="276"/>
      <c r="PLP122" s="276"/>
      <c r="PLQ122" s="276"/>
      <c r="PLR122" s="276"/>
      <c r="PLS122" s="276"/>
      <c r="PLT122" s="276"/>
      <c r="PLU122" s="276"/>
      <c r="PLV122" s="276"/>
      <c r="PLW122" s="276"/>
      <c r="PLX122" s="276"/>
      <c r="PLY122" s="276"/>
      <c r="PLZ122" s="276"/>
      <c r="PMA122" s="276"/>
      <c r="PMB122" s="276"/>
      <c r="PMC122" s="276"/>
      <c r="PMD122" s="276"/>
      <c r="PME122" s="276"/>
      <c r="PMF122" s="276"/>
      <c r="PMG122" s="276"/>
      <c r="PMH122" s="276"/>
      <c r="PMI122" s="276"/>
      <c r="PMJ122" s="276"/>
      <c r="PMK122" s="276"/>
      <c r="PML122" s="276"/>
      <c r="PMM122" s="276"/>
      <c r="PMN122" s="276"/>
      <c r="PMO122" s="276"/>
      <c r="PMP122" s="276"/>
      <c r="PMQ122" s="276"/>
      <c r="PMR122" s="276"/>
      <c r="PMS122" s="276"/>
      <c r="PMT122" s="276"/>
      <c r="PMU122" s="276"/>
      <c r="PMV122" s="276"/>
      <c r="PMW122" s="276"/>
      <c r="PMX122" s="276"/>
      <c r="PMY122" s="276"/>
      <c r="PMZ122" s="276"/>
      <c r="PNA122" s="276"/>
      <c r="PNB122" s="276"/>
      <c r="PNC122" s="276"/>
      <c r="PND122" s="276"/>
      <c r="PNE122" s="276"/>
      <c r="PNF122" s="276"/>
      <c r="PNG122" s="276"/>
      <c r="PNH122" s="276"/>
      <c r="PNI122" s="276"/>
      <c r="PNJ122" s="276"/>
      <c r="PNK122" s="276"/>
      <c r="PNL122" s="276"/>
      <c r="PNM122" s="276"/>
      <c r="PNN122" s="276"/>
      <c r="PNO122" s="276"/>
      <c r="PNP122" s="276"/>
      <c r="PNQ122" s="276"/>
      <c r="PNR122" s="276"/>
      <c r="PNS122" s="276"/>
      <c r="PNT122" s="276"/>
      <c r="PNU122" s="276"/>
      <c r="PNV122" s="276"/>
      <c r="PNW122" s="276"/>
      <c r="PNX122" s="276"/>
      <c r="PNY122" s="276"/>
      <c r="PNZ122" s="276"/>
      <c r="POA122" s="276"/>
      <c r="POB122" s="276"/>
      <c r="POC122" s="276"/>
      <c r="POD122" s="276"/>
      <c r="POE122" s="276"/>
      <c r="POF122" s="276"/>
      <c r="POG122" s="276"/>
      <c r="POH122" s="276"/>
      <c r="POI122" s="276"/>
      <c r="POJ122" s="276"/>
      <c r="POK122" s="276"/>
      <c r="POL122" s="276"/>
      <c r="POM122" s="276"/>
      <c r="PON122" s="276"/>
      <c r="POO122" s="276"/>
      <c r="POP122" s="276"/>
      <c r="POQ122" s="276"/>
      <c r="POR122" s="276"/>
      <c r="POS122" s="276"/>
      <c r="POT122" s="276"/>
      <c r="POU122" s="276"/>
      <c r="POV122" s="276"/>
      <c r="POW122" s="276"/>
      <c r="POX122" s="276"/>
      <c r="POY122" s="276"/>
      <c r="POZ122" s="276"/>
      <c r="PPA122" s="276"/>
      <c r="PPB122" s="276"/>
      <c r="PPC122" s="276"/>
      <c r="PPD122" s="276"/>
      <c r="PPE122" s="276"/>
      <c r="PPF122" s="276"/>
      <c r="PPG122" s="276"/>
      <c r="PPH122" s="276"/>
      <c r="PPI122" s="276"/>
      <c r="PPJ122" s="276"/>
      <c r="PPK122" s="276"/>
      <c r="PPL122" s="276"/>
      <c r="PPM122" s="276"/>
      <c r="PPN122" s="276"/>
      <c r="PPO122" s="276"/>
      <c r="PPP122" s="276"/>
      <c r="PPQ122" s="276"/>
      <c r="PPR122" s="276"/>
      <c r="PPS122" s="276"/>
      <c r="PPT122" s="276"/>
      <c r="PPU122" s="276"/>
      <c r="PPV122" s="276"/>
      <c r="PPW122" s="276"/>
      <c r="PPX122" s="276"/>
      <c r="PPY122" s="276"/>
      <c r="PPZ122" s="276"/>
      <c r="PQA122" s="276"/>
      <c r="PQB122" s="276"/>
      <c r="PQC122" s="276"/>
      <c r="PQD122" s="276"/>
      <c r="PQE122" s="276"/>
      <c r="PQF122" s="276"/>
      <c r="PQG122" s="276"/>
      <c r="PQH122" s="276"/>
      <c r="PQI122" s="276"/>
      <c r="PQJ122" s="276"/>
      <c r="PQK122" s="276"/>
      <c r="PQL122" s="276"/>
      <c r="PQM122" s="276"/>
      <c r="PQN122" s="276"/>
      <c r="PQO122" s="276"/>
      <c r="PQP122" s="276"/>
      <c r="PQQ122" s="276"/>
      <c r="PQR122" s="276"/>
      <c r="PQS122" s="276"/>
      <c r="PQT122" s="276"/>
      <c r="PQU122" s="276"/>
      <c r="PQV122" s="276"/>
      <c r="PQW122" s="276"/>
      <c r="PQX122" s="276"/>
      <c r="PQY122" s="276"/>
      <c r="PQZ122" s="276"/>
      <c r="PRA122" s="276"/>
      <c r="PRB122" s="276"/>
      <c r="PRC122" s="276"/>
      <c r="PRD122" s="276"/>
      <c r="PRE122" s="276"/>
      <c r="PRF122" s="276"/>
      <c r="PRG122" s="276"/>
      <c r="PRH122" s="276"/>
      <c r="PRI122" s="276"/>
      <c r="PRJ122" s="276"/>
      <c r="PRK122" s="276"/>
      <c r="PRL122" s="276"/>
      <c r="PRM122" s="276"/>
      <c r="PRN122" s="276"/>
      <c r="PRO122" s="276"/>
      <c r="PRP122" s="276"/>
      <c r="PRQ122" s="276"/>
      <c r="PRR122" s="276"/>
      <c r="PRS122" s="276"/>
      <c r="PRT122" s="276"/>
      <c r="PRU122" s="276"/>
      <c r="PRV122" s="276"/>
      <c r="PRW122" s="276"/>
      <c r="PRX122" s="276"/>
      <c r="PRY122" s="276"/>
      <c r="PRZ122" s="276"/>
      <c r="PSA122" s="276"/>
      <c r="PSB122" s="276"/>
      <c r="PSC122" s="276"/>
      <c r="PSD122" s="276"/>
      <c r="PSE122" s="276"/>
      <c r="PSF122" s="276"/>
      <c r="PSG122" s="276"/>
      <c r="PSH122" s="276"/>
      <c r="PSI122" s="276"/>
      <c r="PSJ122" s="276"/>
      <c r="PSK122" s="276"/>
      <c r="PSL122" s="276"/>
      <c r="PSM122" s="276"/>
      <c r="PSN122" s="276"/>
      <c r="PSO122" s="276"/>
      <c r="PSP122" s="276"/>
      <c r="PSQ122" s="276"/>
      <c r="PSR122" s="276"/>
      <c r="PSS122" s="276"/>
      <c r="PST122" s="276"/>
      <c r="PSU122" s="276"/>
      <c r="PSV122" s="276"/>
      <c r="PSW122" s="276"/>
      <c r="PSX122" s="276"/>
      <c r="PSY122" s="276"/>
      <c r="PSZ122" s="276"/>
      <c r="PTA122" s="276"/>
      <c r="PTB122" s="276"/>
      <c r="PTC122" s="276"/>
      <c r="PTD122" s="276"/>
      <c r="PTE122" s="276"/>
      <c r="PTF122" s="276"/>
      <c r="PTG122" s="276"/>
      <c r="PTH122" s="276"/>
      <c r="PTI122" s="276"/>
      <c r="PTJ122" s="276"/>
      <c r="PTK122" s="276"/>
      <c r="PTL122" s="276"/>
      <c r="PTM122" s="276"/>
      <c r="PTN122" s="276"/>
      <c r="PTO122" s="276"/>
      <c r="PTP122" s="276"/>
      <c r="PTQ122" s="276"/>
      <c r="PTR122" s="276"/>
      <c r="PTS122" s="276"/>
      <c r="PTT122" s="276"/>
      <c r="PTU122" s="276"/>
      <c r="PTV122" s="276"/>
      <c r="PTW122" s="276"/>
      <c r="PTX122" s="276"/>
      <c r="PTY122" s="276"/>
      <c r="PTZ122" s="276"/>
      <c r="PUA122" s="276"/>
      <c r="PUB122" s="276"/>
      <c r="PUC122" s="276"/>
      <c r="PUD122" s="276"/>
      <c r="PUE122" s="276"/>
      <c r="PUF122" s="276"/>
      <c r="PUG122" s="276"/>
      <c r="PUH122" s="276"/>
      <c r="PUI122" s="276"/>
      <c r="PUJ122" s="276"/>
      <c r="PUK122" s="276"/>
      <c r="PUL122" s="276"/>
      <c r="PUM122" s="276"/>
      <c r="PUN122" s="276"/>
      <c r="PUO122" s="276"/>
      <c r="PUP122" s="276"/>
      <c r="PUQ122" s="276"/>
      <c r="PUR122" s="276"/>
      <c r="PUS122" s="276"/>
      <c r="PUT122" s="276"/>
      <c r="PUU122" s="276"/>
      <c r="PUV122" s="276"/>
      <c r="PUW122" s="276"/>
      <c r="PUX122" s="276"/>
      <c r="PUY122" s="276"/>
      <c r="PUZ122" s="276"/>
      <c r="PVA122" s="276"/>
      <c r="PVB122" s="276"/>
      <c r="PVC122" s="276"/>
      <c r="PVD122" s="276"/>
      <c r="PVE122" s="276"/>
      <c r="PVF122" s="276"/>
      <c r="PVG122" s="276"/>
      <c r="PVH122" s="276"/>
      <c r="PVI122" s="276"/>
      <c r="PVJ122" s="276"/>
      <c r="PVK122" s="276"/>
      <c r="PVL122" s="276"/>
      <c r="PVM122" s="276"/>
      <c r="PVN122" s="276"/>
      <c r="PVO122" s="276"/>
      <c r="PVP122" s="276"/>
      <c r="PVQ122" s="276"/>
      <c r="PVR122" s="276"/>
      <c r="PVS122" s="276"/>
      <c r="PVT122" s="276"/>
      <c r="PVU122" s="276"/>
      <c r="PVV122" s="276"/>
      <c r="PVW122" s="276"/>
      <c r="PVX122" s="276"/>
      <c r="PVY122" s="276"/>
      <c r="PVZ122" s="276"/>
      <c r="PWA122" s="276"/>
      <c r="PWB122" s="276"/>
      <c r="PWC122" s="276"/>
      <c r="PWD122" s="276"/>
      <c r="PWE122" s="276"/>
      <c r="PWF122" s="276"/>
      <c r="PWG122" s="276"/>
      <c r="PWH122" s="276"/>
      <c r="PWI122" s="276"/>
      <c r="PWJ122" s="276"/>
      <c r="PWK122" s="276"/>
      <c r="PWL122" s="276"/>
      <c r="PWM122" s="276"/>
      <c r="PWN122" s="276"/>
      <c r="PWO122" s="276"/>
      <c r="PWP122" s="276"/>
      <c r="PWQ122" s="276"/>
      <c r="PWR122" s="276"/>
      <c r="PWS122" s="276"/>
      <c r="PWT122" s="276"/>
      <c r="PWU122" s="276"/>
      <c r="PWV122" s="276"/>
      <c r="PWW122" s="276"/>
      <c r="PWX122" s="276"/>
      <c r="PWY122" s="276"/>
      <c r="PWZ122" s="276"/>
      <c r="PXA122" s="276"/>
      <c r="PXB122" s="276"/>
      <c r="PXC122" s="276"/>
      <c r="PXD122" s="276"/>
      <c r="PXE122" s="276"/>
      <c r="PXF122" s="276"/>
      <c r="PXG122" s="276"/>
      <c r="PXH122" s="276"/>
      <c r="PXI122" s="276"/>
      <c r="PXJ122" s="276"/>
      <c r="PXK122" s="276"/>
      <c r="PXL122" s="276"/>
      <c r="PXM122" s="276"/>
      <c r="PXN122" s="276"/>
      <c r="PXO122" s="276"/>
      <c r="PXP122" s="276"/>
      <c r="PXQ122" s="276"/>
      <c r="PXR122" s="276"/>
      <c r="PXS122" s="276"/>
      <c r="PXT122" s="276"/>
      <c r="PXU122" s="276"/>
      <c r="PXV122" s="276"/>
      <c r="PXW122" s="276"/>
      <c r="PXX122" s="276"/>
      <c r="PXY122" s="276"/>
      <c r="PXZ122" s="276"/>
      <c r="PYA122" s="276"/>
      <c r="PYB122" s="276"/>
      <c r="PYC122" s="276"/>
      <c r="PYD122" s="276"/>
      <c r="PYE122" s="276"/>
      <c r="PYF122" s="276"/>
      <c r="PYG122" s="276"/>
      <c r="PYH122" s="276"/>
      <c r="PYI122" s="276"/>
      <c r="PYJ122" s="276"/>
      <c r="PYK122" s="276"/>
      <c r="PYL122" s="276"/>
      <c r="PYM122" s="276"/>
      <c r="PYN122" s="276"/>
      <c r="PYO122" s="276"/>
      <c r="PYP122" s="276"/>
      <c r="PYQ122" s="276"/>
      <c r="PYR122" s="276"/>
      <c r="PYS122" s="276"/>
      <c r="PYT122" s="276"/>
      <c r="PYU122" s="276"/>
      <c r="PYV122" s="276"/>
      <c r="PYW122" s="276"/>
      <c r="PYX122" s="276"/>
      <c r="PYY122" s="276"/>
      <c r="PYZ122" s="276"/>
      <c r="PZA122" s="276"/>
      <c r="PZB122" s="276"/>
      <c r="PZC122" s="276"/>
      <c r="PZD122" s="276"/>
      <c r="PZE122" s="276"/>
      <c r="PZF122" s="276"/>
      <c r="PZG122" s="276"/>
      <c r="PZH122" s="276"/>
      <c r="PZI122" s="276"/>
      <c r="PZJ122" s="276"/>
      <c r="PZK122" s="276"/>
      <c r="PZL122" s="276"/>
      <c r="PZM122" s="276"/>
      <c r="PZN122" s="276"/>
      <c r="PZO122" s="276"/>
      <c r="PZP122" s="276"/>
      <c r="PZQ122" s="276"/>
      <c r="PZR122" s="276"/>
      <c r="PZS122" s="276"/>
      <c r="PZT122" s="276"/>
      <c r="PZU122" s="276"/>
      <c r="PZV122" s="276"/>
      <c r="PZW122" s="276"/>
      <c r="PZX122" s="276"/>
      <c r="PZY122" s="276"/>
      <c r="PZZ122" s="276"/>
      <c r="QAA122" s="276"/>
      <c r="QAB122" s="276"/>
      <c r="QAC122" s="276"/>
      <c r="QAD122" s="276"/>
      <c r="QAE122" s="276"/>
      <c r="QAF122" s="276"/>
      <c r="QAG122" s="276"/>
      <c r="QAH122" s="276"/>
      <c r="QAI122" s="276"/>
      <c r="QAJ122" s="276"/>
      <c r="QAK122" s="276"/>
      <c r="QAL122" s="276"/>
      <c r="QAM122" s="276"/>
      <c r="QAN122" s="276"/>
      <c r="QAO122" s="276"/>
      <c r="QAP122" s="276"/>
      <c r="QAQ122" s="276"/>
      <c r="QAR122" s="276"/>
      <c r="QAS122" s="276"/>
      <c r="QAT122" s="276"/>
      <c r="QAU122" s="276"/>
      <c r="QAV122" s="276"/>
      <c r="QAW122" s="276"/>
      <c r="QAX122" s="276"/>
      <c r="QAY122" s="276"/>
      <c r="QAZ122" s="276"/>
      <c r="QBA122" s="276"/>
      <c r="QBB122" s="276"/>
      <c r="QBC122" s="276"/>
      <c r="QBD122" s="276"/>
      <c r="QBE122" s="276"/>
      <c r="QBF122" s="276"/>
      <c r="QBG122" s="276"/>
      <c r="QBH122" s="276"/>
      <c r="QBI122" s="276"/>
      <c r="QBJ122" s="276"/>
      <c r="QBK122" s="276"/>
      <c r="QBL122" s="276"/>
      <c r="QBM122" s="276"/>
      <c r="QBN122" s="276"/>
      <c r="QBO122" s="276"/>
      <c r="QBP122" s="276"/>
      <c r="QBQ122" s="276"/>
      <c r="QBR122" s="276"/>
      <c r="QBS122" s="276"/>
      <c r="QBT122" s="276"/>
      <c r="QBU122" s="276"/>
      <c r="QBV122" s="276"/>
      <c r="QBW122" s="276"/>
      <c r="QBX122" s="276"/>
      <c r="QBY122" s="276"/>
      <c r="QBZ122" s="276"/>
      <c r="QCA122" s="276"/>
      <c r="QCB122" s="276"/>
      <c r="QCC122" s="276"/>
      <c r="QCD122" s="276"/>
      <c r="QCE122" s="276"/>
      <c r="QCF122" s="276"/>
      <c r="QCG122" s="276"/>
      <c r="QCH122" s="276"/>
      <c r="QCI122" s="276"/>
      <c r="QCJ122" s="276"/>
      <c r="QCK122" s="276"/>
      <c r="QCL122" s="276"/>
      <c r="QCM122" s="276"/>
      <c r="QCN122" s="276"/>
      <c r="QCO122" s="276"/>
      <c r="QCP122" s="276"/>
      <c r="QCQ122" s="276"/>
      <c r="QCR122" s="276"/>
      <c r="QCS122" s="276"/>
      <c r="QCT122" s="276"/>
      <c r="QCU122" s="276"/>
      <c r="QCV122" s="276"/>
      <c r="QCW122" s="276"/>
      <c r="QCX122" s="276"/>
      <c r="QCY122" s="276"/>
      <c r="QCZ122" s="276"/>
      <c r="QDA122" s="276"/>
      <c r="QDB122" s="276"/>
      <c r="QDC122" s="276"/>
      <c r="QDD122" s="276"/>
      <c r="QDE122" s="276"/>
      <c r="QDF122" s="276"/>
      <c r="QDG122" s="276"/>
      <c r="QDH122" s="276"/>
      <c r="QDI122" s="276"/>
      <c r="QDJ122" s="276"/>
      <c r="QDK122" s="276"/>
      <c r="QDL122" s="276"/>
      <c r="QDM122" s="276"/>
      <c r="QDN122" s="276"/>
      <c r="QDO122" s="276"/>
      <c r="QDP122" s="276"/>
      <c r="QDQ122" s="276"/>
      <c r="QDR122" s="276"/>
      <c r="QDS122" s="276"/>
      <c r="QDT122" s="276"/>
      <c r="QDU122" s="276"/>
      <c r="QDV122" s="276"/>
      <c r="QDW122" s="276"/>
      <c r="QDX122" s="276"/>
      <c r="QDY122" s="276"/>
      <c r="QDZ122" s="276"/>
      <c r="QEA122" s="276"/>
      <c r="QEB122" s="276"/>
      <c r="QEC122" s="276"/>
      <c r="QED122" s="276"/>
      <c r="QEE122" s="276"/>
      <c r="QEF122" s="276"/>
      <c r="QEG122" s="276"/>
      <c r="QEH122" s="276"/>
      <c r="QEI122" s="276"/>
      <c r="QEJ122" s="276"/>
      <c r="QEK122" s="276"/>
      <c r="QEL122" s="276"/>
      <c r="QEM122" s="276"/>
      <c r="QEN122" s="276"/>
      <c r="QEO122" s="276"/>
      <c r="QEP122" s="276"/>
      <c r="QEQ122" s="276"/>
      <c r="QER122" s="276"/>
      <c r="QES122" s="276"/>
      <c r="QET122" s="276"/>
      <c r="QEU122" s="276"/>
      <c r="QEV122" s="276"/>
      <c r="QEW122" s="276"/>
      <c r="QEX122" s="276"/>
      <c r="QEY122" s="276"/>
      <c r="QEZ122" s="276"/>
      <c r="QFA122" s="276"/>
      <c r="QFB122" s="276"/>
      <c r="QFC122" s="276"/>
      <c r="QFD122" s="276"/>
      <c r="QFE122" s="276"/>
      <c r="QFF122" s="276"/>
      <c r="QFG122" s="276"/>
      <c r="QFH122" s="276"/>
      <c r="QFI122" s="276"/>
      <c r="QFJ122" s="276"/>
      <c r="QFK122" s="276"/>
      <c r="QFL122" s="276"/>
      <c r="QFM122" s="276"/>
      <c r="QFN122" s="276"/>
      <c r="QFO122" s="276"/>
      <c r="QFP122" s="276"/>
      <c r="QFQ122" s="276"/>
      <c r="QFR122" s="276"/>
      <c r="QFS122" s="276"/>
      <c r="QFT122" s="276"/>
      <c r="QFU122" s="276"/>
      <c r="QFV122" s="276"/>
      <c r="QFW122" s="276"/>
      <c r="QFX122" s="276"/>
      <c r="QFY122" s="276"/>
      <c r="QFZ122" s="276"/>
      <c r="QGA122" s="276"/>
      <c r="QGB122" s="276"/>
      <c r="QGC122" s="276"/>
      <c r="QGD122" s="276"/>
      <c r="QGE122" s="276"/>
      <c r="QGF122" s="276"/>
      <c r="QGG122" s="276"/>
      <c r="QGH122" s="276"/>
      <c r="QGI122" s="276"/>
      <c r="QGJ122" s="276"/>
      <c r="QGK122" s="276"/>
      <c r="QGL122" s="276"/>
      <c r="QGM122" s="276"/>
      <c r="QGN122" s="276"/>
      <c r="QGO122" s="276"/>
      <c r="QGP122" s="276"/>
      <c r="QGQ122" s="276"/>
      <c r="QGR122" s="276"/>
      <c r="QGS122" s="276"/>
      <c r="QGT122" s="276"/>
      <c r="QGU122" s="276"/>
      <c r="QGV122" s="276"/>
      <c r="QGW122" s="276"/>
      <c r="QGX122" s="276"/>
      <c r="QGY122" s="276"/>
      <c r="QGZ122" s="276"/>
      <c r="QHA122" s="276"/>
      <c r="QHB122" s="276"/>
      <c r="QHC122" s="276"/>
      <c r="QHD122" s="276"/>
      <c r="QHE122" s="276"/>
      <c r="QHF122" s="276"/>
      <c r="QHG122" s="276"/>
      <c r="QHH122" s="276"/>
      <c r="QHI122" s="276"/>
      <c r="QHJ122" s="276"/>
      <c r="QHK122" s="276"/>
      <c r="QHL122" s="276"/>
      <c r="QHM122" s="276"/>
      <c r="QHN122" s="276"/>
      <c r="QHO122" s="276"/>
      <c r="QHP122" s="276"/>
      <c r="QHQ122" s="276"/>
      <c r="QHR122" s="276"/>
      <c r="QHS122" s="276"/>
      <c r="QHT122" s="276"/>
      <c r="QHU122" s="276"/>
      <c r="QHV122" s="276"/>
      <c r="QHW122" s="276"/>
      <c r="QHX122" s="276"/>
      <c r="QHY122" s="276"/>
      <c r="QHZ122" s="276"/>
      <c r="QIA122" s="276"/>
      <c r="QIB122" s="276"/>
      <c r="QIC122" s="276"/>
      <c r="QID122" s="276"/>
      <c r="QIE122" s="276"/>
      <c r="QIF122" s="276"/>
      <c r="QIG122" s="276"/>
      <c r="QIH122" s="276"/>
      <c r="QII122" s="276"/>
      <c r="QIJ122" s="276"/>
      <c r="QIK122" s="276"/>
      <c r="QIL122" s="276"/>
      <c r="QIM122" s="276"/>
      <c r="QIN122" s="276"/>
      <c r="QIO122" s="276"/>
      <c r="QIP122" s="276"/>
      <c r="QIQ122" s="276"/>
      <c r="QIR122" s="276"/>
      <c r="QIS122" s="276"/>
      <c r="QIT122" s="276"/>
      <c r="QIU122" s="276"/>
      <c r="QIV122" s="276"/>
      <c r="QIW122" s="276"/>
      <c r="QIX122" s="276"/>
      <c r="QIY122" s="276"/>
      <c r="QIZ122" s="276"/>
      <c r="QJA122" s="276"/>
      <c r="QJB122" s="276"/>
      <c r="QJC122" s="276"/>
      <c r="QJD122" s="276"/>
      <c r="QJE122" s="276"/>
      <c r="QJF122" s="276"/>
      <c r="QJG122" s="276"/>
      <c r="QJH122" s="276"/>
      <c r="QJI122" s="276"/>
      <c r="QJJ122" s="276"/>
      <c r="QJK122" s="276"/>
      <c r="QJL122" s="276"/>
      <c r="QJM122" s="276"/>
      <c r="QJN122" s="276"/>
      <c r="QJO122" s="276"/>
      <c r="QJP122" s="276"/>
      <c r="QJQ122" s="276"/>
      <c r="QJR122" s="276"/>
      <c r="QJS122" s="276"/>
      <c r="QJT122" s="276"/>
      <c r="QJU122" s="276"/>
      <c r="QJV122" s="276"/>
      <c r="QJW122" s="276"/>
      <c r="QJX122" s="276"/>
      <c r="QJY122" s="276"/>
      <c r="QJZ122" s="276"/>
      <c r="QKA122" s="276"/>
      <c r="QKB122" s="276"/>
      <c r="QKC122" s="276"/>
      <c r="QKD122" s="276"/>
      <c r="QKE122" s="276"/>
      <c r="QKF122" s="276"/>
      <c r="QKG122" s="276"/>
      <c r="QKH122" s="276"/>
      <c r="QKI122" s="276"/>
      <c r="QKJ122" s="276"/>
      <c r="QKK122" s="276"/>
      <c r="QKL122" s="276"/>
      <c r="QKM122" s="276"/>
      <c r="QKN122" s="276"/>
      <c r="QKO122" s="276"/>
      <c r="QKP122" s="276"/>
      <c r="QKQ122" s="276"/>
      <c r="QKR122" s="276"/>
      <c r="QKS122" s="276"/>
      <c r="QKT122" s="276"/>
      <c r="QKU122" s="276"/>
      <c r="QKV122" s="276"/>
      <c r="QKW122" s="276"/>
      <c r="QKX122" s="276"/>
      <c r="QKY122" s="276"/>
      <c r="QKZ122" s="276"/>
      <c r="QLA122" s="276"/>
      <c r="QLB122" s="276"/>
      <c r="QLC122" s="276"/>
      <c r="QLD122" s="276"/>
      <c r="QLE122" s="276"/>
      <c r="QLF122" s="276"/>
      <c r="QLG122" s="276"/>
      <c r="QLH122" s="276"/>
      <c r="QLI122" s="276"/>
      <c r="QLJ122" s="276"/>
      <c r="QLK122" s="276"/>
      <c r="QLL122" s="276"/>
      <c r="QLM122" s="276"/>
      <c r="QLN122" s="276"/>
      <c r="QLO122" s="276"/>
      <c r="QLP122" s="276"/>
      <c r="QLQ122" s="276"/>
      <c r="QLR122" s="276"/>
      <c r="QLS122" s="276"/>
      <c r="QLT122" s="276"/>
      <c r="QLU122" s="276"/>
      <c r="QLV122" s="276"/>
      <c r="QLW122" s="276"/>
      <c r="QLX122" s="276"/>
      <c r="QLY122" s="276"/>
      <c r="QLZ122" s="276"/>
      <c r="QMA122" s="276"/>
      <c r="QMB122" s="276"/>
      <c r="QMC122" s="276"/>
      <c r="QMD122" s="276"/>
      <c r="QME122" s="276"/>
      <c r="QMF122" s="276"/>
      <c r="QMG122" s="276"/>
      <c r="QMH122" s="276"/>
      <c r="QMI122" s="276"/>
      <c r="QMJ122" s="276"/>
      <c r="QMK122" s="276"/>
      <c r="QML122" s="276"/>
      <c r="QMM122" s="276"/>
      <c r="QMN122" s="276"/>
      <c r="QMO122" s="276"/>
      <c r="QMP122" s="276"/>
      <c r="QMQ122" s="276"/>
      <c r="QMR122" s="276"/>
      <c r="QMS122" s="276"/>
      <c r="QMT122" s="276"/>
      <c r="QMU122" s="276"/>
      <c r="QMV122" s="276"/>
      <c r="QMW122" s="276"/>
      <c r="QMX122" s="276"/>
      <c r="QMY122" s="276"/>
      <c r="QMZ122" s="276"/>
      <c r="QNA122" s="276"/>
      <c r="QNB122" s="276"/>
      <c r="QNC122" s="276"/>
      <c r="QND122" s="276"/>
      <c r="QNE122" s="276"/>
      <c r="QNF122" s="276"/>
      <c r="QNG122" s="276"/>
      <c r="QNH122" s="276"/>
      <c r="QNI122" s="276"/>
      <c r="QNJ122" s="276"/>
      <c r="QNK122" s="276"/>
      <c r="QNL122" s="276"/>
      <c r="QNM122" s="276"/>
      <c r="QNN122" s="276"/>
      <c r="QNO122" s="276"/>
      <c r="QNP122" s="276"/>
      <c r="QNQ122" s="276"/>
      <c r="QNR122" s="276"/>
      <c r="QNS122" s="276"/>
      <c r="QNT122" s="276"/>
      <c r="QNU122" s="276"/>
      <c r="QNV122" s="276"/>
      <c r="QNW122" s="276"/>
      <c r="QNX122" s="276"/>
      <c r="QNY122" s="276"/>
      <c r="QNZ122" s="276"/>
      <c r="QOA122" s="276"/>
      <c r="QOB122" s="276"/>
      <c r="QOC122" s="276"/>
      <c r="QOD122" s="276"/>
      <c r="QOE122" s="276"/>
      <c r="QOF122" s="276"/>
      <c r="QOG122" s="276"/>
      <c r="QOH122" s="276"/>
      <c r="QOI122" s="276"/>
      <c r="QOJ122" s="276"/>
      <c r="QOK122" s="276"/>
      <c r="QOL122" s="276"/>
      <c r="QOM122" s="276"/>
      <c r="QON122" s="276"/>
      <c r="QOO122" s="276"/>
      <c r="QOP122" s="276"/>
      <c r="QOQ122" s="276"/>
      <c r="QOR122" s="276"/>
      <c r="QOS122" s="276"/>
      <c r="QOT122" s="276"/>
      <c r="QOU122" s="276"/>
      <c r="QOV122" s="276"/>
      <c r="QOW122" s="276"/>
      <c r="QOX122" s="276"/>
      <c r="QOY122" s="276"/>
      <c r="QOZ122" s="276"/>
      <c r="QPA122" s="276"/>
      <c r="QPB122" s="276"/>
      <c r="QPC122" s="276"/>
      <c r="QPD122" s="276"/>
      <c r="QPE122" s="276"/>
      <c r="QPF122" s="276"/>
      <c r="QPG122" s="276"/>
      <c r="QPH122" s="276"/>
      <c r="QPI122" s="276"/>
      <c r="QPJ122" s="276"/>
      <c r="QPK122" s="276"/>
      <c r="QPL122" s="276"/>
      <c r="QPM122" s="276"/>
      <c r="QPN122" s="276"/>
      <c r="QPO122" s="276"/>
      <c r="QPP122" s="276"/>
      <c r="QPQ122" s="276"/>
      <c r="QPR122" s="276"/>
      <c r="QPS122" s="276"/>
      <c r="QPT122" s="276"/>
      <c r="QPU122" s="276"/>
      <c r="QPV122" s="276"/>
      <c r="QPW122" s="276"/>
      <c r="QPX122" s="276"/>
      <c r="QPY122" s="276"/>
      <c r="QPZ122" s="276"/>
      <c r="QQA122" s="276"/>
      <c r="QQB122" s="276"/>
      <c r="QQC122" s="276"/>
      <c r="QQD122" s="276"/>
      <c r="QQE122" s="276"/>
      <c r="QQF122" s="276"/>
      <c r="QQG122" s="276"/>
      <c r="QQH122" s="276"/>
      <c r="QQI122" s="276"/>
      <c r="QQJ122" s="276"/>
      <c r="QQK122" s="276"/>
      <c r="QQL122" s="276"/>
      <c r="QQM122" s="276"/>
      <c r="QQN122" s="276"/>
      <c r="QQO122" s="276"/>
      <c r="QQP122" s="276"/>
      <c r="QQQ122" s="276"/>
      <c r="QQR122" s="276"/>
      <c r="QQS122" s="276"/>
      <c r="QQT122" s="276"/>
      <c r="QQU122" s="276"/>
      <c r="QQV122" s="276"/>
      <c r="QQW122" s="276"/>
      <c r="QQX122" s="276"/>
      <c r="QQY122" s="276"/>
      <c r="QQZ122" s="276"/>
      <c r="QRA122" s="276"/>
      <c r="QRB122" s="276"/>
      <c r="QRC122" s="276"/>
      <c r="QRD122" s="276"/>
      <c r="QRE122" s="276"/>
      <c r="QRF122" s="276"/>
      <c r="QRG122" s="276"/>
      <c r="QRH122" s="276"/>
      <c r="QRI122" s="276"/>
      <c r="QRJ122" s="276"/>
      <c r="QRK122" s="276"/>
      <c r="QRL122" s="276"/>
      <c r="QRM122" s="276"/>
      <c r="QRN122" s="276"/>
      <c r="QRO122" s="276"/>
      <c r="QRP122" s="276"/>
      <c r="QRQ122" s="276"/>
      <c r="QRR122" s="276"/>
      <c r="QRS122" s="276"/>
      <c r="QRT122" s="276"/>
      <c r="QRU122" s="276"/>
      <c r="QRV122" s="276"/>
      <c r="QRW122" s="276"/>
      <c r="QRX122" s="276"/>
      <c r="QRY122" s="276"/>
      <c r="QRZ122" s="276"/>
      <c r="QSA122" s="276"/>
      <c r="QSB122" s="276"/>
      <c r="QSC122" s="276"/>
      <c r="QSD122" s="276"/>
      <c r="QSE122" s="276"/>
      <c r="QSF122" s="276"/>
      <c r="QSG122" s="276"/>
      <c r="QSH122" s="276"/>
      <c r="QSI122" s="276"/>
      <c r="QSJ122" s="276"/>
      <c r="QSK122" s="276"/>
      <c r="QSL122" s="276"/>
      <c r="QSM122" s="276"/>
      <c r="QSN122" s="276"/>
      <c r="QSO122" s="276"/>
      <c r="QSP122" s="276"/>
      <c r="QSQ122" s="276"/>
      <c r="QSR122" s="276"/>
      <c r="QSS122" s="276"/>
      <c r="QST122" s="276"/>
      <c r="QSU122" s="276"/>
      <c r="QSV122" s="276"/>
      <c r="QSW122" s="276"/>
      <c r="QSX122" s="276"/>
      <c r="QSY122" s="276"/>
      <c r="QSZ122" s="276"/>
      <c r="QTA122" s="276"/>
      <c r="QTB122" s="276"/>
      <c r="QTC122" s="276"/>
      <c r="QTD122" s="276"/>
      <c r="QTE122" s="276"/>
      <c r="QTF122" s="276"/>
      <c r="QTG122" s="276"/>
      <c r="QTH122" s="276"/>
      <c r="QTI122" s="276"/>
      <c r="QTJ122" s="276"/>
      <c r="QTK122" s="276"/>
      <c r="QTL122" s="276"/>
      <c r="QTM122" s="276"/>
      <c r="QTN122" s="276"/>
      <c r="QTO122" s="276"/>
      <c r="QTP122" s="276"/>
      <c r="QTQ122" s="276"/>
      <c r="QTR122" s="276"/>
      <c r="QTS122" s="276"/>
      <c r="QTT122" s="276"/>
      <c r="QTU122" s="276"/>
      <c r="QTV122" s="276"/>
      <c r="QTW122" s="276"/>
      <c r="QTX122" s="276"/>
      <c r="QTY122" s="276"/>
      <c r="QTZ122" s="276"/>
      <c r="QUA122" s="276"/>
      <c r="QUB122" s="276"/>
      <c r="QUC122" s="276"/>
      <c r="QUD122" s="276"/>
      <c r="QUE122" s="276"/>
      <c r="QUF122" s="276"/>
      <c r="QUG122" s="276"/>
      <c r="QUH122" s="276"/>
      <c r="QUI122" s="276"/>
      <c r="QUJ122" s="276"/>
      <c r="QUK122" s="276"/>
      <c r="QUL122" s="276"/>
      <c r="QUM122" s="276"/>
      <c r="QUN122" s="276"/>
      <c r="QUO122" s="276"/>
      <c r="QUP122" s="276"/>
      <c r="QUQ122" s="276"/>
      <c r="QUR122" s="276"/>
      <c r="QUS122" s="276"/>
      <c r="QUT122" s="276"/>
      <c r="QUU122" s="276"/>
      <c r="QUV122" s="276"/>
      <c r="QUW122" s="276"/>
      <c r="QUX122" s="276"/>
      <c r="QUY122" s="276"/>
      <c r="QUZ122" s="276"/>
      <c r="QVA122" s="276"/>
      <c r="QVB122" s="276"/>
      <c r="QVC122" s="276"/>
      <c r="QVD122" s="276"/>
      <c r="QVE122" s="276"/>
      <c r="QVF122" s="276"/>
      <c r="QVG122" s="276"/>
      <c r="QVH122" s="276"/>
      <c r="QVI122" s="276"/>
      <c r="QVJ122" s="276"/>
      <c r="QVK122" s="276"/>
      <c r="QVL122" s="276"/>
      <c r="QVM122" s="276"/>
      <c r="QVN122" s="276"/>
      <c r="QVO122" s="276"/>
      <c r="QVP122" s="276"/>
      <c r="QVQ122" s="276"/>
      <c r="QVR122" s="276"/>
      <c r="QVS122" s="276"/>
      <c r="QVT122" s="276"/>
      <c r="QVU122" s="276"/>
      <c r="QVV122" s="276"/>
      <c r="QVW122" s="276"/>
      <c r="QVX122" s="276"/>
      <c r="QVY122" s="276"/>
      <c r="QVZ122" s="276"/>
      <c r="QWA122" s="276"/>
      <c r="QWB122" s="276"/>
      <c r="QWC122" s="276"/>
      <c r="QWD122" s="276"/>
      <c r="QWE122" s="276"/>
      <c r="QWF122" s="276"/>
      <c r="QWG122" s="276"/>
      <c r="QWH122" s="276"/>
      <c r="QWI122" s="276"/>
      <c r="QWJ122" s="276"/>
      <c r="QWK122" s="276"/>
      <c r="QWL122" s="276"/>
      <c r="QWM122" s="276"/>
      <c r="QWN122" s="276"/>
      <c r="QWO122" s="276"/>
      <c r="QWP122" s="276"/>
      <c r="QWQ122" s="276"/>
      <c r="QWR122" s="276"/>
      <c r="QWS122" s="276"/>
      <c r="QWT122" s="276"/>
      <c r="QWU122" s="276"/>
      <c r="QWV122" s="276"/>
      <c r="QWW122" s="276"/>
      <c r="QWX122" s="276"/>
      <c r="QWY122" s="276"/>
      <c r="QWZ122" s="276"/>
      <c r="QXA122" s="276"/>
      <c r="QXB122" s="276"/>
      <c r="QXC122" s="276"/>
      <c r="QXD122" s="276"/>
      <c r="QXE122" s="276"/>
      <c r="QXF122" s="276"/>
      <c r="QXG122" s="276"/>
      <c r="QXH122" s="276"/>
      <c r="QXI122" s="276"/>
      <c r="QXJ122" s="276"/>
      <c r="QXK122" s="276"/>
      <c r="QXL122" s="276"/>
      <c r="QXM122" s="276"/>
      <c r="QXN122" s="276"/>
      <c r="QXO122" s="276"/>
      <c r="QXP122" s="276"/>
      <c r="QXQ122" s="276"/>
      <c r="QXR122" s="276"/>
      <c r="QXS122" s="276"/>
      <c r="QXT122" s="276"/>
      <c r="QXU122" s="276"/>
      <c r="QXV122" s="276"/>
      <c r="QXW122" s="276"/>
      <c r="QXX122" s="276"/>
      <c r="QXY122" s="276"/>
      <c r="QXZ122" s="276"/>
      <c r="QYA122" s="276"/>
      <c r="QYB122" s="276"/>
      <c r="QYC122" s="276"/>
      <c r="QYD122" s="276"/>
      <c r="QYE122" s="276"/>
      <c r="QYF122" s="276"/>
      <c r="QYG122" s="276"/>
      <c r="QYH122" s="276"/>
      <c r="QYI122" s="276"/>
      <c r="QYJ122" s="276"/>
      <c r="QYK122" s="276"/>
      <c r="QYL122" s="276"/>
      <c r="QYM122" s="276"/>
      <c r="QYN122" s="276"/>
      <c r="QYO122" s="276"/>
      <c r="QYP122" s="276"/>
      <c r="QYQ122" s="276"/>
      <c r="QYR122" s="276"/>
      <c r="QYS122" s="276"/>
      <c r="QYT122" s="276"/>
      <c r="QYU122" s="276"/>
      <c r="QYV122" s="276"/>
      <c r="QYW122" s="276"/>
      <c r="QYX122" s="276"/>
      <c r="QYY122" s="276"/>
      <c r="QYZ122" s="276"/>
      <c r="QZA122" s="276"/>
      <c r="QZB122" s="276"/>
      <c r="QZC122" s="276"/>
      <c r="QZD122" s="276"/>
      <c r="QZE122" s="276"/>
      <c r="QZF122" s="276"/>
      <c r="QZG122" s="276"/>
      <c r="QZH122" s="276"/>
      <c r="QZI122" s="276"/>
      <c r="QZJ122" s="276"/>
      <c r="QZK122" s="276"/>
      <c r="QZL122" s="276"/>
      <c r="QZM122" s="276"/>
      <c r="QZN122" s="276"/>
      <c r="QZO122" s="276"/>
      <c r="QZP122" s="276"/>
      <c r="QZQ122" s="276"/>
      <c r="QZR122" s="276"/>
      <c r="QZS122" s="276"/>
      <c r="QZT122" s="276"/>
      <c r="QZU122" s="276"/>
      <c r="QZV122" s="276"/>
      <c r="QZW122" s="276"/>
      <c r="QZX122" s="276"/>
      <c r="QZY122" s="276"/>
      <c r="QZZ122" s="276"/>
      <c r="RAA122" s="276"/>
      <c r="RAB122" s="276"/>
      <c r="RAC122" s="276"/>
      <c r="RAD122" s="276"/>
      <c r="RAE122" s="276"/>
      <c r="RAF122" s="276"/>
      <c r="RAG122" s="276"/>
      <c r="RAH122" s="276"/>
      <c r="RAI122" s="276"/>
      <c r="RAJ122" s="276"/>
      <c r="RAK122" s="276"/>
      <c r="RAL122" s="276"/>
      <c r="RAM122" s="276"/>
      <c r="RAN122" s="276"/>
      <c r="RAO122" s="276"/>
      <c r="RAP122" s="276"/>
      <c r="RAQ122" s="276"/>
      <c r="RAR122" s="276"/>
      <c r="RAS122" s="276"/>
      <c r="RAT122" s="276"/>
      <c r="RAU122" s="276"/>
      <c r="RAV122" s="276"/>
      <c r="RAW122" s="276"/>
      <c r="RAX122" s="276"/>
      <c r="RAY122" s="276"/>
      <c r="RAZ122" s="276"/>
      <c r="RBA122" s="276"/>
      <c r="RBB122" s="276"/>
      <c r="RBC122" s="276"/>
      <c r="RBD122" s="276"/>
      <c r="RBE122" s="276"/>
      <c r="RBF122" s="276"/>
      <c r="RBG122" s="276"/>
      <c r="RBH122" s="276"/>
      <c r="RBI122" s="276"/>
      <c r="RBJ122" s="276"/>
      <c r="RBK122" s="276"/>
      <c r="RBL122" s="276"/>
      <c r="RBM122" s="276"/>
      <c r="RBN122" s="276"/>
      <c r="RBO122" s="276"/>
      <c r="RBP122" s="276"/>
      <c r="RBQ122" s="276"/>
      <c r="RBR122" s="276"/>
      <c r="RBS122" s="276"/>
      <c r="RBT122" s="276"/>
      <c r="RBU122" s="276"/>
      <c r="RBV122" s="276"/>
      <c r="RBW122" s="276"/>
      <c r="RBX122" s="276"/>
      <c r="RBY122" s="276"/>
      <c r="RBZ122" s="276"/>
      <c r="RCA122" s="276"/>
      <c r="RCB122" s="276"/>
      <c r="RCC122" s="276"/>
      <c r="RCD122" s="276"/>
      <c r="RCE122" s="276"/>
      <c r="RCF122" s="276"/>
      <c r="RCG122" s="276"/>
      <c r="RCH122" s="276"/>
      <c r="RCI122" s="276"/>
      <c r="RCJ122" s="276"/>
      <c r="RCK122" s="276"/>
      <c r="RCL122" s="276"/>
      <c r="RCM122" s="276"/>
      <c r="RCN122" s="276"/>
      <c r="RCO122" s="276"/>
      <c r="RCP122" s="276"/>
      <c r="RCQ122" s="276"/>
      <c r="RCR122" s="276"/>
      <c r="RCS122" s="276"/>
      <c r="RCT122" s="276"/>
      <c r="RCU122" s="276"/>
      <c r="RCV122" s="276"/>
      <c r="RCW122" s="276"/>
      <c r="RCX122" s="276"/>
      <c r="RCY122" s="276"/>
      <c r="RCZ122" s="276"/>
      <c r="RDA122" s="276"/>
      <c r="RDB122" s="276"/>
      <c r="RDC122" s="276"/>
      <c r="RDD122" s="276"/>
      <c r="RDE122" s="276"/>
      <c r="RDF122" s="276"/>
      <c r="RDG122" s="276"/>
      <c r="RDH122" s="276"/>
      <c r="RDI122" s="276"/>
      <c r="RDJ122" s="276"/>
      <c r="RDK122" s="276"/>
      <c r="RDL122" s="276"/>
      <c r="RDM122" s="276"/>
      <c r="RDN122" s="276"/>
      <c r="RDO122" s="276"/>
      <c r="RDP122" s="276"/>
      <c r="RDQ122" s="276"/>
      <c r="RDR122" s="276"/>
      <c r="RDS122" s="276"/>
      <c r="RDT122" s="276"/>
      <c r="RDU122" s="276"/>
      <c r="RDV122" s="276"/>
      <c r="RDW122" s="276"/>
      <c r="RDX122" s="276"/>
      <c r="RDY122" s="276"/>
      <c r="RDZ122" s="276"/>
      <c r="REA122" s="276"/>
      <c r="REB122" s="276"/>
      <c r="REC122" s="276"/>
      <c r="RED122" s="276"/>
      <c r="REE122" s="276"/>
      <c r="REF122" s="276"/>
      <c r="REG122" s="276"/>
      <c r="REH122" s="276"/>
      <c r="REI122" s="276"/>
      <c r="REJ122" s="276"/>
      <c r="REK122" s="276"/>
      <c r="REL122" s="276"/>
      <c r="REM122" s="276"/>
      <c r="REN122" s="276"/>
      <c r="REO122" s="276"/>
      <c r="REP122" s="276"/>
      <c r="REQ122" s="276"/>
      <c r="RER122" s="276"/>
      <c r="RES122" s="276"/>
      <c r="RET122" s="276"/>
      <c r="REU122" s="276"/>
      <c r="REV122" s="276"/>
      <c r="REW122" s="276"/>
      <c r="REX122" s="276"/>
      <c r="REY122" s="276"/>
      <c r="REZ122" s="276"/>
      <c r="RFA122" s="276"/>
      <c r="RFB122" s="276"/>
      <c r="RFC122" s="276"/>
      <c r="RFD122" s="276"/>
      <c r="RFE122" s="276"/>
      <c r="RFF122" s="276"/>
      <c r="RFG122" s="276"/>
      <c r="RFH122" s="276"/>
      <c r="RFI122" s="276"/>
      <c r="RFJ122" s="276"/>
      <c r="RFK122" s="276"/>
      <c r="RFL122" s="276"/>
      <c r="RFM122" s="276"/>
      <c r="RFN122" s="276"/>
      <c r="RFO122" s="276"/>
      <c r="RFP122" s="276"/>
      <c r="RFQ122" s="276"/>
      <c r="RFR122" s="276"/>
      <c r="RFS122" s="276"/>
      <c r="RFT122" s="276"/>
      <c r="RFU122" s="276"/>
      <c r="RFV122" s="276"/>
      <c r="RFW122" s="276"/>
      <c r="RFX122" s="276"/>
      <c r="RFY122" s="276"/>
      <c r="RFZ122" s="276"/>
      <c r="RGA122" s="276"/>
      <c r="RGB122" s="276"/>
      <c r="RGC122" s="276"/>
      <c r="RGD122" s="276"/>
      <c r="RGE122" s="276"/>
      <c r="RGF122" s="276"/>
      <c r="RGG122" s="276"/>
      <c r="RGH122" s="276"/>
      <c r="RGI122" s="276"/>
      <c r="RGJ122" s="276"/>
      <c r="RGK122" s="276"/>
      <c r="RGL122" s="276"/>
      <c r="RGM122" s="276"/>
      <c r="RGN122" s="276"/>
      <c r="RGO122" s="276"/>
      <c r="RGP122" s="276"/>
      <c r="RGQ122" s="276"/>
      <c r="RGR122" s="276"/>
      <c r="RGS122" s="276"/>
      <c r="RGT122" s="276"/>
      <c r="RGU122" s="276"/>
      <c r="RGV122" s="276"/>
      <c r="RGW122" s="276"/>
      <c r="RGX122" s="276"/>
      <c r="RGY122" s="276"/>
      <c r="RGZ122" s="276"/>
      <c r="RHA122" s="276"/>
      <c r="RHB122" s="276"/>
      <c r="RHC122" s="276"/>
      <c r="RHD122" s="276"/>
      <c r="RHE122" s="276"/>
      <c r="RHF122" s="276"/>
      <c r="RHG122" s="276"/>
      <c r="RHH122" s="276"/>
      <c r="RHI122" s="276"/>
      <c r="RHJ122" s="276"/>
      <c r="RHK122" s="276"/>
      <c r="RHL122" s="276"/>
      <c r="RHM122" s="276"/>
      <c r="RHN122" s="276"/>
      <c r="RHO122" s="276"/>
      <c r="RHP122" s="276"/>
      <c r="RHQ122" s="276"/>
      <c r="RHR122" s="276"/>
      <c r="RHS122" s="276"/>
      <c r="RHT122" s="276"/>
      <c r="RHU122" s="276"/>
      <c r="RHV122" s="276"/>
      <c r="RHW122" s="276"/>
      <c r="RHX122" s="276"/>
      <c r="RHY122" s="276"/>
      <c r="RHZ122" s="276"/>
      <c r="RIA122" s="276"/>
      <c r="RIB122" s="276"/>
      <c r="RIC122" s="276"/>
      <c r="RID122" s="276"/>
      <c r="RIE122" s="276"/>
      <c r="RIF122" s="276"/>
      <c r="RIG122" s="276"/>
      <c r="RIH122" s="276"/>
      <c r="RII122" s="276"/>
      <c r="RIJ122" s="276"/>
      <c r="RIK122" s="276"/>
      <c r="RIL122" s="276"/>
      <c r="RIM122" s="276"/>
      <c r="RIN122" s="276"/>
      <c r="RIO122" s="276"/>
      <c r="RIP122" s="276"/>
      <c r="RIQ122" s="276"/>
      <c r="RIR122" s="276"/>
      <c r="RIS122" s="276"/>
      <c r="RIT122" s="276"/>
      <c r="RIU122" s="276"/>
      <c r="RIV122" s="276"/>
      <c r="RIW122" s="276"/>
      <c r="RIX122" s="276"/>
      <c r="RIY122" s="276"/>
      <c r="RIZ122" s="276"/>
      <c r="RJA122" s="276"/>
      <c r="RJB122" s="276"/>
      <c r="RJC122" s="276"/>
      <c r="RJD122" s="276"/>
      <c r="RJE122" s="276"/>
      <c r="RJF122" s="276"/>
      <c r="RJG122" s="276"/>
      <c r="RJH122" s="276"/>
      <c r="RJI122" s="276"/>
      <c r="RJJ122" s="276"/>
      <c r="RJK122" s="276"/>
      <c r="RJL122" s="276"/>
      <c r="RJM122" s="276"/>
      <c r="RJN122" s="276"/>
      <c r="RJO122" s="276"/>
      <c r="RJP122" s="276"/>
      <c r="RJQ122" s="276"/>
      <c r="RJR122" s="276"/>
      <c r="RJS122" s="276"/>
      <c r="RJT122" s="276"/>
      <c r="RJU122" s="276"/>
      <c r="RJV122" s="276"/>
      <c r="RJW122" s="276"/>
      <c r="RJX122" s="276"/>
      <c r="RJY122" s="276"/>
      <c r="RJZ122" s="276"/>
      <c r="RKA122" s="276"/>
      <c r="RKB122" s="276"/>
      <c r="RKC122" s="276"/>
      <c r="RKD122" s="276"/>
      <c r="RKE122" s="276"/>
      <c r="RKF122" s="276"/>
      <c r="RKG122" s="276"/>
      <c r="RKH122" s="276"/>
      <c r="RKI122" s="276"/>
      <c r="RKJ122" s="276"/>
      <c r="RKK122" s="276"/>
      <c r="RKL122" s="276"/>
      <c r="RKM122" s="276"/>
      <c r="RKN122" s="276"/>
      <c r="RKO122" s="276"/>
      <c r="RKP122" s="276"/>
      <c r="RKQ122" s="276"/>
      <c r="RKR122" s="276"/>
      <c r="RKS122" s="276"/>
      <c r="RKT122" s="276"/>
      <c r="RKU122" s="276"/>
      <c r="RKV122" s="276"/>
      <c r="RKW122" s="276"/>
      <c r="RKX122" s="276"/>
      <c r="RKY122" s="276"/>
      <c r="RKZ122" s="276"/>
      <c r="RLA122" s="276"/>
      <c r="RLB122" s="276"/>
      <c r="RLC122" s="276"/>
      <c r="RLD122" s="276"/>
      <c r="RLE122" s="276"/>
      <c r="RLF122" s="276"/>
      <c r="RLG122" s="276"/>
      <c r="RLH122" s="276"/>
      <c r="RLI122" s="276"/>
      <c r="RLJ122" s="276"/>
      <c r="RLK122" s="276"/>
      <c r="RLL122" s="276"/>
      <c r="RLM122" s="276"/>
      <c r="RLN122" s="276"/>
      <c r="RLO122" s="276"/>
      <c r="RLP122" s="276"/>
      <c r="RLQ122" s="276"/>
      <c r="RLR122" s="276"/>
      <c r="RLS122" s="276"/>
      <c r="RLT122" s="276"/>
      <c r="RLU122" s="276"/>
      <c r="RLV122" s="276"/>
      <c r="RLW122" s="276"/>
      <c r="RLX122" s="276"/>
      <c r="RLY122" s="276"/>
      <c r="RLZ122" s="276"/>
      <c r="RMA122" s="276"/>
      <c r="RMB122" s="276"/>
      <c r="RMC122" s="276"/>
      <c r="RMD122" s="276"/>
      <c r="RME122" s="276"/>
      <c r="RMF122" s="276"/>
      <c r="RMG122" s="276"/>
      <c r="RMH122" s="276"/>
      <c r="RMI122" s="276"/>
      <c r="RMJ122" s="276"/>
      <c r="RMK122" s="276"/>
      <c r="RML122" s="276"/>
      <c r="RMM122" s="276"/>
      <c r="RMN122" s="276"/>
      <c r="RMO122" s="276"/>
      <c r="RMP122" s="276"/>
      <c r="RMQ122" s="276"/>
      <c r="RMR122" s="276"/>
      <c r="RMS122" s="276"/>
      <c r="RMT122" s="276"/>
      <c r="RMU122" s="276"/>
      <c r="RMV122" s="276"/>
      <c r="RMW122" s="276"/>
      <c r="RMX122" s="276"/>
      <c r="RMY122" s="276"/>
      <c r="RMZ122" s="276"/>
      <c r="RNA122" s="276"/>
      <c r="RNB122" s="276"/>
      <c r="RNC122" s="276"/>
      <c r="RND122" s="276"/>
      <c r="RNE122" s="276"/>
      <c r="RNF122" s="276"/>
      <c r="RNG122" s="276"/>
      <c r="RNH122" s="276"/>
      <c r="RNI122" s="276"/>
      <c r="RNJ122" s="276"/>
      <c r="RNK122" s="276"/>
      <c r="RNL122" s="276"/>
      <c r="RNM122" s="276"/>
      <c r="RNN122" s="276"/>
      <c r="RNO122" s="276"/>
      <c r="RNP122" s="276"/>
      <c r="RNQ122" s="276"/>
      <c r="RNR122" s="276"/>
      <c r="RNS122" s="276"/>
      <c r="RNT122" s="276"/>
      <c r="RNU122" s="276"/>
      <c r="RNV122" s="276"/>
      <c r="RNW122" s="276"/>
      <c r="RNX122" s="276"/>
      <c r="RNY122" s="276"/>
      <c r="RNZ122" s="276"/>
      <c r="ROA122" s="276"/>
      <c r="ROB122" s="276"/>
      <c r="ROC122" s="276"/>
      <c r="ROD122" s="276"/>
      <c r="ROE122" s="276"/>
      <c r="ROF122" s="276"/>
      <c r="ROG122" s="276"/>
      <c r="ROH122" s="276"/>
      <c r="ROI122" s="276"/>
      <c r="ROJ122" s="276"/>
      <c r="ROK122" s="276"/>
      <c r="ROL122" s="276"/>
      <c r="ROM122" s="276"/>
      <c r="RON122" s="276"/>
      <c r="ROO122" s="276"/>
      <c r="ROP122" s="276"/>
      <c r="ROQ122" s="276"/>
      <c r="ROR122" s="276"/>
      <c r="ROS122" s="276"/>
      <c r="ROT122" s="276"/>
      <c r="ROU122" s="276"/>
      <c r="ROV122" s="276"/>
      <c r="ROW122" s="276"/>
      <c r="ROX122" s="276"/>
      <c r="ROY122" s="276"/>
      <c r="ROZ122" s="276"/>
      <c r="RPA122" s="276"/>
      <c r="RPB122" s="276"/>
      <c r="RPC122" s="276"/>
      <c r="RPD122" s="276"/>
      <c r="RPE122" s="276"/>
      <c r="RPF122" s="276"/>
      <c r="RPG122" s="276"/>
      <c r="RPH122" s="276"/>
      <c r="RPI122" s="276"/>
      <c r="RPJ122" s="276"/>
      <c r="RPK122" s="276"/>
      <c r="RPL122" s="276"/>
      <c r="RPM122" s="276"/>
      <c r="RPN122" s="276"/>
      <c r="RPO122" s="276"/>
      <c r="RPP122" s="276"/>
      <c r="RPQ122" s="276"/>
      <c r="RPR122" s="276"/>
      <c r="RPS122" s="276"/>
      <c r="RPT122" s="276"/>
      <c r="RPU122" s="276"/>
      <c r="RPV122" s="276"/>
      <c r="RPW122" s="276"/>
      <c r="RPX122" s="276"/>
      <c r="RPY122" s="276"/>
      <c r="RPZ122" s="276"/>
      <c r="RQA122" s="276"/>
      <c r="RQB122" s="276"/>
      <c r="RQC122" s="276"/>
      <c r="RQD122" s="276"/>
      <c r="RQE122" s="276"/>
      <c r="RQF122" s="276"/>
      <c r="RQG122" s="276"/>
      <c r="RQH122" s="276"/>
      <c r="RQI122" s="276"/>
      <c r="RQJ122" s="276"/>
      <c r="RQK122" s="276"/>
      <c r="RQL122" s="276"/>
      <c r="RQM122" s="276"/>
      <c r="RQN122" s="276"/>
      <c r="RQO122" s="276"/>
      <c r="RQP122" s="276"/>
      <c r="RQQ122" s="276"/>
      <c r="RQR122" s="276"/>
      <c r="RQS122" s="276"/>
      <c r="RQT122" s="276"/>
      <c r="RQU122" s="276"/>
      <c r="RQV122" s="276"/>
      <c r="RQW122" s="276"/>
      <c r="RQX122" s="276"/>
      <c r="RQY122" s="276"/>
      <c r="RQZ122" s="276"/>
      <c r="RRA122" s="276"/>
      <c r="RRB122" s="276"/>
      <c r="RRC122" s="276"/>
      <c r="RRD122" s="276"/>
      <c r="RRE122" s="276"/>
      <c r="RRF122" s="276"/>
      <c r="RRG122" s="276"/>
      <c r="RRH122" s="276"/>
      <c r="RRI122" s="276"/>
      <c r="RRJ122" s="276"/>
      <c r="RRK122" s="276"/>
      <c r="RRL122" s="276"/>
      <c r="RRM122" s="276"/>
      <c r="RRN122" s="276"/>
      <c r="RRO122" s="276"/>
      <c r="RRP122" s="276"/>
      <c r="RRQ122" s="276"/>
      <c r="RRR122" s="276"/>
      <c r="RRS122" s="276"/>
      <c r="RRT122" s="276"/>
      <c r="RRU122" s="276"/>
      <c r="RRV122" s="276"/>
      <c r="RRW122" s="276"/>
      <c r="RRX122" s="276"/>
      <c r="RRY122" s="276"/>
      <c r="RRZ122" s="276"/>
      <c r="RSA122" s="276"/>
      <c r="RSB122" s="276"/>
      <c r="RSC122" s="276"/>
      <c r="RSD122" s="276"/>
      <c r="RSE122" s="276"/>
      <c r="RSF122" s="276"/>
      <c r="RSG122" s="276"/>
      <c r="RSH122" s="276"/>
      <c r="RSI122" s="276"/>
      <c r="RSJ122" s="276"/>
      <c r="RSK122" s="276"/>
      <c r="RSL122" s="276"/>
      <c r="RSM122" s="276"/>
      <c r="RSN122" s="276"/>
      <c r="RSO122" s="276"/>
      <c r="RSP122" s="276"/>
      <c r="RSQ122" s="276"/>
      <c r="RSR122" s="276"/>
      <c r="RSS122" s="276"/>
      <c r="RST122" s="276"/>
      <c r="RSU122" s="276"/>
      <c r="RSV122" s="276"/>
      <c r="RSW122" s="276"/>
      <c r="RSX122" s="276"/>
      <c r="RSY122" s="276"/>
      <c r="RSZ122" s="276"/>
      <c r="RTA122" s="276"/>
      <c r="RTB122" s="276"/>
      <c r="RTC122" s="276"/>
      <c r="RTD122" s="276"/>
      <c r="RTE122" s="276"/>
      <c r="RTF122" s="276"/>
      <c r="RTG122" s="276"/>
      <c r="RTH122" s="276"/>
      <c r="RTI122" s="276"/>
      <c r="RTJ122" s="276"/>
      <c r="RTK122" s="276"/>
      <c r="RTL122" s="276"/>
      <c r="RTM122" s="276"/>
      <c r="RTN122" s="276"/>
      <c r="RTO122" s="276"/>
      <c r="RTP122" s="276"/>
      <c r="RTQ122" s="276"/>
      <c r="RTR122" s="276"/>
      <c r="RTS122" s="276"/>
      <c r="RTT122" s="276"/>
      <c r="RTU122" s="276"/>
      <c r="RTV122" s="276"/>
      <c r="RTW122" s="276"/>
      <c r="RTX122" s="276"/>
      <c r="RTY122" s="276"/>
      <c r="RTZ122" s="276"/>
      <c r="RUA122" s="276"/>
      <c r="RUB122" s="276"/>
      <c r="RUC122" s="276"/>
      <c r="RUD122" s="276"/>
      <c r="RUE122" s="276"/>
      <c r="RUF122" s="276"/>
      <c r="RUG122" s="276"/>
      <c r="RUH122" s="276"/>
      <c r="RUI122" s="276"/>
      <c r="RUJ122" s="276"/>
      <c r="RUK122" s="276"/>
      <c r="RUL122" s="276"/>
      <c r="RUM122" s="276"/>
      <c r="RUN122" s="276"/>
      <c r="RUO122" s="276"/>
      <c r="RUP122" s="276"/>
      <c r="RUQ122" s="276"/>
      <c r="RUR122" s="276"/>
      <c r="RUS122" s="276"/>
      <c r="RUT122" s="276"/>
      <c r="RUU122" s="276"/>
      <c r="RUV122" s="276"/>
      <c r="RUW122" s="276"/>
      <c r="RUX122" s="276"/>
      <c r="RUY122" s="276"/>
      <c r="RUZ122" s="276"/>
      <c r="RVA122" s="276"/>
      <c r="RVB122" s="276"/>
      <c r="RVC122" s="276"/>
      <c r="RVD122" s="276"/>
      <c r="RVE122" s="276"/>
      <c r="RVF122" s="276"/>
      <c r="RVG122" s="276"/>
      <c r="RVH122" s="276"/>
      <c r="RVI122" s="276"/>
      <c r="RVJ122" s="276"/>
      <c r="RVK122" s="276"/>
      <c r="RVL122" s="276"/>
      <c r="RVM122" s="276"/>
      <c r="RVN122" s="276"/>
      <c r="RVO122" s="276"/>
      <c r="RVP122" s="276"/>
      <c r="RVQ122" s="276"/>
      <c r="RVR122" s="276"/>
      <c r="RVS122" s="276"/>
      <c r="RVT122" s="276"/>
      <c r="RVU122" s="276"/>
      <c r="RVV122" s="276"/>
      <c r="RVW122" s="276"/>
      <c r="RVX122" s="276"/>
      <c r="RVY122" s="276"/>
      <c r="RVZ122" s="276"/>
      <c r="RWA122" s="276"/>
      <c r="RWB122" s="276"/>
      <c r="RWC122" s="276"/>
      <c r="RWD122" s="276"/>
      <c r="RWE122" s="276"/>
      <c r="RWF122" s="276"/>
      <c r="RWG122" s="276"/>
      <c r="RWH122" s="276"/>
      <c r="RWI122" s="276"/>
      <c r="RWJ122" s="276"/>
      <c r="RWK122" s="276"/>
      <c r="RWL122" s="276"/>
      <c r="RWM122" s="276"/>
      <c r="RWN122" s="276"/>
      <c r="RWO122" s="276"/>
      <c r="RWP122" s="276"/>
      <c r="RWQ122" s="276"/>
      <c r="RWR122" s="276"/>
      <c r="RWS122" s="276"/>
      <c r="RWT122" s="276"/>
      <c r="RWU122" s="276"/>
      <c r="RWV122" s="276"/>
      <c r="RWW122" s="276"/>
      <c r="RWX122" s="276"/>
      <c r="RWY122" s="276"/>
      <c r="RWZ122" s="276"/>
      <c r="RXA122" s="276"/>
      <c r="RXB122" s="276"/>
      <c r="RXC122" s="276"/>
      <c r="RXD122" s="276"/>
      <c r="RXE122" s="276"/>
      <c r="RXF122" s="276"/>
      <c r="RXG122" s="276"/>
      <c r="RXH122" s="276"/>
      <c r="RXI122" s="276"/>
      <c r="RXJ122" s="276"/>
      <c r="RXK122" s="276"/>
      <c r="RXL122" s="276"/>
      <c r="RXM122" s="276"/>
      <c r="RXN122" s="276"/>
      <c r="RXO122" s="276"/>
      <c r="RXP122" s="276"/>
      <c r="RXQ122" s="276"/>
      <c r="RXR122" s="276"/>
      <c r="RXS122" s="276"/>
      <c r="RXT122" s="276"/>
      <c r="RXU122" s="276"/>
      <c r="RXV122" s="276"/>
      <c r="RXW122" s="276"/>
      <c r="RXX122" s="276"/>
      <c r="RXY122" s="276"/>
      <c r="RXZ122" s="276"/>
      <c r="RYA122" s="276"/>
      <c r="RYB122" s="276"/>
      <c r="RYC122" s="276"/>
      <c r="RYD122" s="276"/>
      <c r="RYE122" s="276"/>
      <c r="RYF122" s="276"/>
      <c r="RYG122" s="276"/>
      <c r="RYH122" s="276"/>
      <c r="RYI122" s="276"/>
      <c r="RYJ122" s="276"/>
      <c r="RYK122" s="276"/>
      <c r="RYL122" s="276"/>
      <c r="RYM122" s="276"/>
      <c r="RYN122" s="276"/>
      <c r="RYO122" s="276"/>
      <c r="RYP122" s="276"/>
      <c r="RYQ122" s="276"/>
      <c r="RYR122" s="276"/>
      <c r="RYS122" s="276"/>
      <c r="RYT122" s="276"/>
      <c r="RYU122" s="276"/>
      <c r="RYV122" s="276"/>
      <c r="RYW122" s="276"/>
      <c r="RYX122" s="276"/>
      <c r="RYY122" s="276"/>
      <c r="RYZ122" s="276"/>
      <c r="RZA122" s="276"/>
      <c r="RZB122" s="276"/>
      <c r="RZC122" s="276"/>
      <c r="RZD122" s="276"/>
      <c r="RZE122" s="276"/>
      <c r="RZF122" s="276"/>
      <c r="RZG122" s="276"/>
      <c r="RZH122" s="276"/>
      <c r="RZI122" s="276"/>
      <c r="RZJ122" s="276"/>
      <c r="RZK122" s="276"/>
      <c r="RZL122" s="276"/>
      <c r="RZM122" s="276"/>
      <c r="RZN122" s="276"/>
      <c r="RZO122" s="276"/>
      <c r="RZP122" s="276"/>
      <c r="RZQ122" s="276"/>
      <c r="RZR122" s="276"/>
      <c r="RZS122" s="276"/>
      <c r="RZT122" s="276"/>
      <c r="RZU122" s="276"/>
      <c r="RZV122" s="276"/>
      <c r="RZW122" s="276"/>
      <c r="RZX122" s="276"/>
      <c r="RZY122" s="276"/>
      <c r="RZZ122" s="276"/>
      <c r="SAA122" s="276"/>
      <c r="SAB122" s="276"/>
      <c r="SAC122" s="276"/>
      <c r="SAD122" s="276"/>
      <c r="SAE122" s="276"/>
      <c r="SAF122" s="276"/>
      <c r="SAG122" s="276"/>
      <c r="SAH122" s="276"/>
      <c r="SAI122" s="276"/>
      <c r="SAJ122" s="276"/>
      <c r="SAK122" s="276"/>
      <c r="SAL122" s="276"/>
      <c r="SAM122" s="276"/>
      <c r="SAN122" s="276"/>
      <c r="SAO122" s="276"/>
      <c r="SAP122" s="276"/>
      <c r="SAQ122" s="276"/>
      <c r="SAR122" s="276"/>
      <c r="SAS122" s="276"/>
      <c r="SAT122" s="276"/>
      <c r="SAU122" s="276"/>
      <c r="SAV122" s="276"/>
      <c r="SAW122" s="276"/>
      <c r="SAX122" s="276"/>
      <c r="SAY122" s="276"/>
      <c r="SAZ122" s="276"/>
      <c r="SBA122" s="276"/>
      <c r="SBB122" s="276"/>
      <c r="SBC122" s="276"/>
      <c r="SBD122" s="276"/>
      <c r="SBE122" s="276"/>
      <c r="SBF122" s="276"/>
      <c r="SBG122" s="276"/>
      <c r="SBH122" s="276"/>
      <c r="SBI122" s="276"/>
      <c r="SBJ122" s="276"/>
      <c r="SBK122" s="276"/>
      <c r="SBL122" s="276"/>
      <c r="SBM122" s="276"/>
      <c r="SBN122" s="276"/>
      <c r="SBO122" s="276"/>
      <c r="SBP122" s="276"/>
      <c r="SBQ122" s="276"/>
      <c r="SBR122" s="276"/>
      <c r="SBS122" s="276"/>
      <c r="SBT122" s="276"/>
      <c r="SBU122" s="276"/>
      <c r="SBV122" s="276"/>
      <c r="SBW122" s="276"/>
      <c r="SBX122" s="276"/>
      <c r="SBY122" s="276"/>
      <c r="SBZ122" s="276"/>
      <c r="SCA122" s="276"/>
      <c r="SCB122" s="276"/>
      <c r="SCC122" s="276"/>
      <c r="SCD122" s="276"/>
      <c r="SCE122" s="276"/>
      <c r="SCF122" s="276"/>
      <c r="SCG122" s="276"/>
      <c r="SCH122" s="276"/>
      <c r="SCI122" s="276"/>
      <c r="SCJ122" s="276"/>
      <c r="SCK122" s="276"/>
      <c r="SCL122" s="276"/>
      <c r="SCM122" s="276"/>
      <c r="SCN122" s="276"/>
      <c r="SCO122" s="276"/>
      <c r="SCP122" s="276"/>
      <c r="SCQ122" s="276"/>
      <c r="SCR122" s="276"/>
      <c r="SCS122" s="276"/>
      <c r="SCT122" s="276"/>
      <c r="SCU122" s="276"/>
      <c r="SCV122" s="276"/>
      <c r="SCW122" s="276"/>
      <c r="SCX122" s="276"/>
      <c r="SCY122" s="276"/>
      <c r="SCZ122" s="276"/>
      <c r="SDA122" s="276"/>
      <c r="SDB122" s="276"/>
      <c r="SDC122" s="276"/>
      <c r="SDD122" s="276"/>
      <c r="SDE122" s="276"/>
      <c r="SDF122" s="276"/>
      <c r="SDG122" s="276"/>
      <c r="SDH122" s="276"/>
      <c r="SDI122" s="276"/>
      <c r="SDJ122" s="276"/>
      <c r="SDK122" s="276"/>
      <c r="SDL122" s="276"/>
      <c r="SDM122" s="276"/>
      <c r="SDN122" s="276"/>
      <c r="SDO122" s="276"/>
      <c r="SDP122" s="276"/>
      <c r="SDQ122" s="276"/>
      <c r="SDR122" s="276"/>
      <c r="SDS122" s="276"/>
      <c r="SDT122" s="276"/>
      <c r="SDU122" s="276"/>
      <c r="SDV122" s="276"/>
      <c r="SDW122" s="276"/>
      <c r="SDX122" s="276"/>
      <c r="SDY122" s="276"/>
      <c r="SDZ122" s="276"/>
      <c r="SEA122" s="276"/>
      <c r="SEB122" s="276"/>
      <c r="SEC122" s="276"/>
      <c r="SED122" s="276"/>
      <c r="SEE122" s="276"/>
      <c r="SEF122" s="276"/>
      <c r="SEG122" s="276"/>
      <c r="SEH122" s="276"/>
      <c r="SEI122" s="276"/>
      <c r="SEJ122" s="276"/>
      <c r="SEK122" s="276"/>
      <c r="SEL122" s="276"/>
      <c r="SEM122" s="276"/>
      <c r="SEN122" s="276"/>
      <c r="SEO122" s="276"/>
      <c r="SEP122" s="276"/>
      <c r="SEQ122" s="276"/>
      <c r="SER122" s="276"/>
      <c r="SES122" s="276"/>
      <c r="SET122" s="276"/>
      <c r="SEU122" s="276"/>
      <c r="SEV122" s="276"/>
      <c r="SEW122" s="276"/>
      <c r="SEX122" s="276"/>
      <c r="SEY122" s="276"/>
      <c r="SEZ122" s="276"/>
      <c r="SFA122" s="276"/>
      <c r="SFB122" s="276"/>
      <c r="SFC122" s="276"/>
      <c r="SFD122" s="276"/>
      <c r="SFE122" s="276"/>
      <c r="SFF122" s="276"/>
      <c r="SFG122" s="276"/>
      <c r="SFH122" s="276"/>
      <c r="SFI122" s="276"/>
      <c r="SFJ122" s="276"/>
      <c r="SFK122" s="276"/>
      <c r="SFL122" s="276"/>
      <c r="SFM122" s="276"/>
      <c r="SFN122" s="276"/>
      <c r="SFO122" s="276"/>
      <c r="SFP122" s="276"/>
      <c r="SFQ122" s="276"/>
      <c r="SFR122" s="276"/>
      <c r="SFS122" s="276"/>
      <c r="SFT122" s="276"/>
      <c r="SFU122" s="276"/>
      <c r="SFV122" s="276"/>
      <c r="SFW122" s="276"/>
      <c r="SFX122" s="276"/>
      <c r="SFY122" s="276"/>
      <c r="SFZ122" s="276"/>
      <c r="SGA122" s="276"/>
      <c r="SGB122" s="276"/>
      <c r="SGC122" s="276"/>
      <c r="SGD122" s="276"/>
      <c r="SGE122" s="276"/>
      <c r="SGF122" s="276"/>
      <c r="SGG122" s="276"/>
      <c r="SGH122" s="276"/>
      <c r="SGI122" s="276"/>
      <c r="SGJ122" s="276"/>
      <c r="SGK122" s="276"/>
      <c r="SGL122" s="276"/>
      <c r="SGM122" s="276"/>
      <c r="SGN122" s="276"/>
      <c r="SGO122" s="276"/>
      <c r="SGP122" s="276"/>
      <c r="SGQ122" s="276"/>
      <c r="SGR122" s="276"/>
      <c r="SGS122" s="276"/>
      <c r="SGT122" s="276"/>
      <c r="SGU122" s="276"/>
      <c r="SGV122" s="276"/>
      <c r="SGW122" s="276"/>
      <c r="SGX122" s="276"/>
      <c r="SGY122" s="276"/>
      <c r="SGZ122" s="276"/>
      <c r="SHA122" s="276"/>
      <c r="SHB122" s="276"/>
      <c r="SHC122" s="276"/>
      <c r="SHD122" s="276"/>
      <c r="SHE122" s="276"/>
      <c r="SHF122" s="276"/>
      <c r="SHG122" s="276"/>
      <c r="SHH122" s="276"/>
      <c r="SHI122" s="276"/>
      <c r="SHJ122" s="276"/>
      <c r="SHK122" s="276"/>
      <c r="SHL122" s="276"/>
      <c r="SHM122" s="276"/>
      <c r="SHN122" s="276"/>
      <c r="SHO122" s="276"/>
      <c r="SHP122" s="276"/>
      <c r="SHQ122" s="276"/>
      <c r="SHR122" s="276"/>
      <c r="SHS122" s="276"/>
      <c r="SHT122" s="276"/>
      <c r="SHU122" s="276"/>
      <c r="SHV122" s="276"/>
      <c r="SHW122" s="276"/>
      <c r="SHX122" s="276"/>
      <c r="SHY122" s="276"/>
      <c r="SHZ122" s="276"/>
      <c r="SIA122" s="276"/>
      <c r="SIB122" s="276"/>
      <c r="SIC122" s="276"/>
      <c r="SID122" s="276"/>
      <c r="SIE122" s="276"/>
      <c r="SIF122" s="276"/>
      <c r="SIG122" s="276"/>
      <c r="SIH122" s="276"/>
      <c r="SII122" s="276"/>
      <c r="SIJ122" s="276"/>
      <c r="SIK122" s="276"/>
      <c r="SIL122" s="276"/>
      <c r="SIM122" s="276"/>
      <c r="SIN122" s="276"/>
      <c r="SIO122" s="276"/>
      <c r="SIP122" s="276"/>
      <c r="SIQ122" s="276"/>
      <c r="SIR122" s="276"/>
      <c r="SIS122" s="276"/>
      <c r="SIT122" s="276"/>
      <c r="SIU122" s="276"/>
      <c r="SIV122" s="276"/>
      <c r="SIW122" s="276"/>
      <c r="SIX122" s="276"/>
      <c r="SIY122" s="276"/>
      <c r="SIZ122" s="276"/>
      <c r="SJA122" s="276"/>
      <c r="SJB122" s="276"/>
      <c r="SJC122" s="276"/>
      <c r="SJD122" s="276"/>
      <c r="SJE122" s="276"/>
      <c r="SJF122" s="276"/>
      <c r="SJG122" s="276"/>
      <c r="SJH122" s="276"/>
      <c r="SJI122" s="276"/>
      <c r="SJJ122" s="276"/>
      <c r="SJK122" s="276"/>
      <c r="SJL122" s="276"/>
      <c r="SJM122" s="276"/>
      <c r="SJN122" s="276"/>
      <c r="SJO122" s="276"/>
      <c r="SJP122" s="276"/>
      <c r="SJQ122" s="276"/>
      <c r="SJR122" s="276"/>
      <c r="SJS122" s="276"/>
      <c r="SJT122" s="276"/>
      <c r="SJU122" s="276"/>
      <c r="SJV122" s="276"/>
      <c r="SJW122" s="276"/>
      <c r="SJX122" s="276"/>
      <c r="SJY122" s="276"/>
      <c r="SJZ122" s="276"/>
      <c r="SKA122" s="276"/>
      <c r="SKB122" s="276"/>
      <c r="SKC122" s="276"/>
      <c r="SKD122" s="276"/>
      <c r="SKE122" s="276"/>
      <c r="SKF122" s="276"/>
      <c r="SKG122" s="276"/>
      <c r="SKH122" s="276"/>
      <c r="SKI122" s="276"/>
      <c r="SKJ122" s="276"/>
      <c r="SKK122" s="276"/>
      <c r="SKL122" s="276"/>
      <c r="SKM122" s="276"/>
      <c r="SKN122" s="276"/>
      <c r="SKO122" s="276"/>
      <c r="SKP122" s="276"/>
      <c r="SKQ122" s="276"/>
      <c r="SKR122" s="276"/>
      <c r="SKS122" s="276"/>
      <c r="SKT122" s="276"/>
      <c r="SKU122" s="276"/>
      <c r="SKV122" s="276"/>
      <c r="SKW122" s="276"/>
      <c r="SKX122" s="276"/>
      <c r="SKY122" s="276"/>
      <c r="SKZ122" s="276"/>
      <c r="SLA122" s="276"/>
      <c r="SLB122" s="276"/>
      <c r="SLC122" s="276"/>
      <c r="SLD122" s="276"/>
      <c r="SLE122" s="276"/>
      <c r="SLF122" s="276"/>
      <c r="SLG122" s="276"/>
      <c r="SLH122" s="276"/>
      <c r="SLI122" s="276"/>
      <c r="SLJ122" s="276"/>
      <c r="SLK122" s="276"/>
      <c r="SLL122" s="276"/>
      <c r="SLM122" s="276"/>
      <c r="SLN122" s="276"/>
      <c r="SLO122" s="276"/>
      <c r="SLP122" s="276"/>
      <c r="SLQ122" s="276"/>
      <c r="SLR122" s="276"/>
      <c r="SLS122" s="276"/>
      <c r="SLT122" s="276"/>
      <c r="SLU122" s="276"/>
      <c r="SLV122" s="276"/>
      <c r="SLW122" s="276"/>
      <c r="SLX122" s="276"/>
      <c r="SLY122" s="276"/>
      <c r="SLZ122" s="276"/>
      <c r="SMA122" s="276"/>
      <c r="SMB122" s="276"/>
      <c r="SMC122" s="276"/>
      <c r="SMD122" s="276"/>
      <c r="SME122" s="276"/>
      <c r="SMF122" s="276"/>
      <c r="SMG122" s="276"/>
      <c r="SMH122" s="276"/>
      <c r="SMI122" s="276"/>
      <c r="SMJ122" s="276"/>
      <c r="SMK122" s="276"/>
      <c r="SML122" s="276"/>
      <c r="SMM122" s="276"/>
      <c r="SMN122" s="276"/>
      <c r="SMO122" s="276"/>
      <c r="SMP122" s="276"/>
      <c r="SMQ122" s="276"/>
      <c r="SMR122" s="276"/>
      <c r="SMS122" s="276"/>
      <c r="SMT122" s="276"/>
      <c r="SMU122" s="276"/>
      <c r="SMV122" s="276"/>
      <c r="SMW122" s="276"/>
      <c r="SMX122" s="276"/>
      <c r="SMY122" s="276"/>
      <c r="SMZ122" s="276"/>
      <c r="SNA122" s="276"/>
      <c r="SNB122" s="276"/>
      <c r="SNC122" s="276"/>
      <c r="SND122" s="276"/>
      <c r="SNE122" s="276"/>
      <c r="SNF122" s="276"/>
      <c r="SNG122" s="276"/>
      <c r="SNH122" s="276"/>
      <c r="SNI122" s="276"/>
      <c r="SNJ122" s="276"/>
      <c r="SNK122" s="276"/>
      <c r="SNL122" s="276"/>
      <c r="SNM122" s="276"/>
      <c r="SNN122" s="276"/>
      <c r="SNO122" s="276"/>
      <c r="SNP122" s="276"/>
      <c r="SNQ122" s="276"/>
      <c r="SNR122" s="276"/>
      <c r="SNS122" s="276"/>
      <c r="SNT122" s="276"/>
      <c r="SNU122" s="276"/>
      <c r="SNV122" s="276"/>
      <c r="SNW122" s="276"/>
      <c r="SNX122" s="276"/>
      <c r="SNY122" s="276"/>
      <c r="SNZ122" s="276"/>
      <c r="SOA122" s="276"/>
      <c r="SOB122" s="276"/>
      <c r="SOC122" s="276"/>
      <c r="SOD122" s="276"/>
      <c r="SOE122" s="276"/>
      <c r="SOF122" s="276"/>
      <c r="SOG122" s="276"/>
      <c r="SOH122" s="276"/>
      <c r="SOI122" s="276"/>
      <c r="SOJ122" s="276"/>
      <c r="SOK122" s="276"/>
      <c r="SOL122" s="276"/>
      <c r="SOM122" s="276"/>
      <c r="SON122" s="276"/>
      <c r="SOO122" s="276"/>
      <c r="SOP122" s="276"/>
      <c r="SOQ122" s="276"/>
      <c r="SOR122" s="276"/>
      <c r="SOS122" s="276"/>
      <c r="SOT122" s="276"/>
      <c r="SOU122" s="276"/>
      <c r="SOV122" s="276"/>
      <c r="SOW122" s="276"/>
      <c r="SOX122" s="276"/>
      <c r="SOY122" s="276"/>
      <c r="SOZ122" s="276"/>
      <c r="SPA122" s="276"/>
      <c r="SPB122" s="276"/>
      <c r="SPC122" s="276"/>
      <c r="SPD122" s="276"/>
      <c r="SPE122" s="276"/>
      <c r="SPF122" s="276"/>
      <c r="SPG122" s="276"/>
      <c r="SPH122" s="276"/>
      <c r="SPI122" s="276"/>
      <c r="SPJ122" s="276"/>
      <c r="SPK122" s="276"/>
      <c r="SPL122" s="276"/>
      <c r="SPM122" s="276"/>
      <c r="SPN122" s="276"/>
      <c r="SPO122" s="276"/>
      <c r="SPP122" s="276"/>
      <c r="SPQ122" s="276"/>
      <c r="SPR122" s="276"/>
      <c r="SPS122" s="276"/>
      <c r="SPT122" s="276"/>
      <c r="SPU122" s="276"/>
      <c r="SPV122" s="276"/>
      <c r="SPW122" s="276"/>
      <c r="SPX122" s="276"/>
      <c r="SPY122" s="276"/>
      <c r="SPZ122" s="276"/>
      <c r="SQA122" s="276"/>
      <c r="SQB122" s="276"/>
      <c r="SQC122" s="276"/>
      <c r="SQD122" s="276"/>
      <c r="SQE122" s="276"/>
      <c r="SQF122" s="276"/>
      <c r="SQG122" s="276"/>
      <c r="SQH122" s="276"/>
      <c r="SQI122" s="276"/>
      <c r="SQJ122" s="276"/>
      <c r="SQK122" s="276"/>
      <c r="SQL122" s="276"/>
      <c r="SQM122" s="276"/>
      <c r="SQN122" s="276"/>
      <c r="SQO122" s="276"/>
      <c r="SQP122" s="276"/>
      <c r="SQQ122" s="276"/>
      <c r="SQR122" s="276"/>
      <c r="SQS122" s="276"/>
      <c r="SQT122" s="276"/>
      <c r="SQU122" s="276"/>
      <c r="SQV122" s="276"/>
      <c r="SQW122" s="276"/>
      <c r="SQX122" s="276"/>
      <c r="SQY122" s="276"/>
      <c r="SQZ122" s="276"/>
      <c r="SRA122" s="276"/>
      <c r="SRB122" s="276"/>
      <c r="SRC122" s="276"/>
      <c r="SRD122" s="276"/>
      <c r="SRE122" s="276"/>
      <c r="SRF122" s="276"/>
      <c r="SRG122" s="276"/>
      <c r="SRH122" s="276"/>
      <c r="SRI122" s="276"/>
      <c r="SRJ122" s="276"/>
      <c r="SRK122" s="276"/>
      <c r="SRL122" s="276"/>
      <c r="SRM122" s="276"/>
      <c r="SRN122" s="276"/>
      <c r="SRO122" s="276"/>
      <c r="SRP122" s="276"/>
      <c r="SRQ122" s="276"/>
      <c r="SRR122" s="276"/>
      <c r="SRS122" s="276"/>
      <c r="SRT122" s="276"/>
      <c r="SRU122" s="276"/>
      <c r="SRV122" s="276"/>
      <c r="SRW122" s="276"/>
      <c r="SRX122" s="276"/>
      <c r="SRY122" s="276"/>
      <c r="SRZ122" s="276"/>
      <c r="SSA122" s="276"/>
      <c r="SSB122" s="276"/>
      <c r="SSC122" s="276"/>
      <c r="SSD122" s="276"/>
      <c r="SSE122" s="276"/>
      <c r="SSF122" s="276"/>
      <c r="SSG122" s="276"/>
      <c r="SSH122" s="276"/>
      <c r="SSI122" s="276"/>
      <c r="SSJ122" s="276"/>
      <c r="SSK122" s="276"/>
      <c r="SSL122" s="276"/>
      <c r="SSM122" s="276"/>
      <c r="SSN122" s="276"/>
      <c r="SSO122" s="276"/>
      <c r="SSP122" s="276"/>
      <c r="SSQ122" s="276"/>
      <c r="SSR122" s="276"/>
      <c r="SSS122" s="276"/>
      <c r="SST122" s="276"/>
      <c r="SSU122" s="276"/>
      <c r="SSV122" s="276"/>
      <c r="SSW122" s="276"/>
      <c r="SSX122" s="276"/>
      <c r="SSY122" s="276"/>
      <c r="SSZ122" s="276"/>
      <c r="STA122" s="276"/>
      <c r="STB122" s="276"/>
      <c r="STC122" s="276"/>
      <c r="STD122" s="276"/>
      <c r="STE122" s="276"/>
      <c r="STF122" s="276"/>
      <c r="STG122" s="276"/>
      <c r="STH122" s="276"/>
      <c r="STI122" s="276"/>
      <c r="STJ122" s="276"/>
      <c r="STK122" s="276"/>
      <c r="STL122" s="276"/>
      <c r="STM122" s="276"/>
      <c r="STN122" s="276"/>
      <c r="STO122" s="276"/>
      <c r="STP122" s="276"/>
      <c r="STQ122" s="276"/>
      <c r="STR122" s="276"/>
      <c r="STS122" s="276"/>
      <c r="STT122" s="276"/>
      <c r="STU122" s="276"/>
      <c r="STV122" s="276"/>
      <c r="STW122" s="276"/>
      <c r="STX122" s="276"/>
      <c r="STY122" s="276"/>
      <c r="STZ122" s="276"/>
      <c r="SUA122" s="276"/>
      <c r="SUB122" s="276"/>
      <c r="SUC122" s="276"/>
      <c r="SUD122" s="276"/>
      <c r="SUE122" s="276"/>
      <c r="SUF122" s="276"/>
      <c r="SUG122" s="276"/>
      <c r="SUH122" s="276"/>
      <c r="SUI122" s="276"/>
      <c r="SUJ122" s="276"/>
      <c r="SUK122" s="276"/>
      <c r="SUL122" s="276"/>
      <c r="SUM122" s="276"/>
      <c r="SUN122" s="276"/>
      <c r="SUO122" s="276"/>
      <c r="SUP122" s="276"/>
      <c r="SUQ122" s="276"/>
      <c r="SUR122" s="276"/>
      <c r="SUS122" s="276"/>
      <c r="SUT122" s="276"/>
      <c r="SUU122" s="276"/>
      <c r="SUV122" s="276"/>
      <c r="SUW122" s="276"/>
      <c r="SUX122" s="276"/>
      <c r="SUY122" s="276"/>
      <c r="SUZ122" s="276"/>
      <c r="SVA122" s="276"/>
      <c r="SVB122" s="276"/>
      <c r="SVC122" s="276"/>
      <c r="SVD122" s="276"/>
      <c r="SVE122" s="276"/>
      <c r="SVF122" s="276"/>
      <c r="SVG122" s="276"/>
      <c r="SVH122" s="276"/>
      <c r="SVI122" s="276"/>
      <c r="SVJ122" s="276"/>
      <c r="SVK122" s="276"/>
      <c r="SVL122" s="276"/>
      <c r="SVM122" s="276"/>
      <c r="SVN122" s="276"/>
      <c r="SVO122" s="276"/>
      <c r="SVP122" s="276"/>
      <c r="SVQ122" s="276"/>
      <c r="SVR122" s="276"/>
      <c r="SVS122" s="276"/>
      <c r="SVT122" s="276"/>
      <c r="SVU122" s="276"/>
      <c r="SVV122" s="276"/>
      <c r="SVW122" s="276"/>
      <c r="SVX122" s="276"/>
      <c r="SVY122" s="276"/>
      <c r="SVZ122" s="276"/>
      <c r="SWA122" s="276"/>
      <c r="SWB122" s="276"/>
      <c r="SWC122" s="276"/>
      <c r="SWD122" s="276"/>
      <c r="SWE122" s="276"/>
      <c r="SWF122" s="276"/>
      <c r="SWG122" s="276"/>
      <c r="SWH122" s="276"/>
      <c r="SWI122" s="276"/>
      <c r="SWJ122" s="276"/>
      <c r="SWK122" s="276"/>
      <c r="SWL122" s="276"/>
      <c r="SWM122" s="276"/>
      <c r="SWN122" s="276"/>
      <c r="SWO122" s="276"/>
      <c r="SWP122" s="276"/>
      <c r="SWQ122" s="276"/>
      <c r="SWR122" s="276"/>
      <c r="SWS122" s="276"/>
      <c r="SWT122" s="276"/>
      <c r="SWU122" s="276"/>
      <c r="SWV122" s="276"/>
      <c r="SWW122" s="276"/>
      <c r="SWX122" s="276"/>
      <c r="SWY122" s="276"/>
      <c r="SWZ122" s="276"/>
      <c r="SXA122" s="276"/>
      <c r="SXB122" s="276"/>
      <c r="SXC122" s="276"/>
      <c r="SXD122" s="276"/>
      <c r="SXE122" s="276"/>
      <c r="SXF122" s="276"/>
      <c r="SXG122" s="276"/>
      <c r="SXH122" s="276"/>
      <c r="SXI122" s="276"/>
      <c r="SXJ122" s="276"/>
      <c r="SXK122" s="276"/>
      <c r="SXL122" s="276"/>
      <c r="SXM122" s="276"/>
      <c r="SXN122" s="276"/>
      <c r="SXO122" s="276"/>
      <c r="SXP122" s="276"/>
      <c r="SXQ122" s="276"/>
      <c r="SXR122" s="276"/>
      <c r="SXS122" s="276"/>
      <c r="SXT122" s="276"/>
      <c r="SXU122" s="276"/>
      <c r="SXV122" s="276"/>
      <c r="SXW122" s="276"/>
      <c r="SXX122" s="276"/>
      <c r="SXY122" s="276"/>
      <c r="SXZ122" s="276"/>
      <c r="SYA122" s="276"/>
      <c r="SYB122" s="276"/>
      <c r="SYC122" s="276"/>
      <c r="SYD122" s="276"/>
      <c r="SYE122" s="276"/>
      <c r="SYF122" s="276"/>
      <c r="SYG122" s="276"/>
      <c r="SYH122" s="276"/>
      <c r="SYI122" s="276"/>
      <c r="SYJ122" s="276"/>
      <c r="SYK122" s="276"/>
      <c r="SYL122" s="276"/>
      <c r="SYM122" s="276"/>
      <c r="SYN122" s="276"/>
      <c r="SYO122" s="276"/>
      <c r="SYP122" s="276"/>
      <c r="SYQ122" s="276"/>
      <c r="SYR122" s="276"/>
      <c r="SYS122" s="276"/>
      <c r="SYT122" s="276"/>
      <c r="SYU122" s="276"/>
      <c r="SYV122" s="276"/>
      <c r="SYW122" s="276"/>
      <c r="SYX122" s="276"/>
      <c r="SYY122" s="276"/>
      <c r="SYZ122" s="276"/>
      <c r="SZA122" s="276"/>
      <c r="SZB122" s="276"/>
      <c r="SZC122" s="276"/>
      <c r="SZD122" s="276"/>
      <c r="SZE122" s="276"/>
      <c r="SZF122" s="276"/>
      <c r="SZG122" s="276"/>
      <c r="SZH122" s="276"/>
      <c r="SZI122" s="276"/>
      <c r="SZJ122" s="276"/>
      <c r="SZK122" s="276"/>
      <c r="SZL122" s="276"/>
      <c r="SZM122" s="276"/>
      <c r="SZN122" s="276"/>
      <c r="SZO122" s="276"/>
      <c r="SZP122" s="276"/>
      <c r="SZQ122" s="276"/>
      <c r="SZR122" s="276"/>
      <c r="SZS122" s="276"/>
      <c r="SZT122" s="276"/>
      <c r="SZU122" s="276"/>
      <c r="SZV122" s="276"/>
      <c r="SZW122" s="276"/>
      <c r="SZX122" s="276"/>
      <c r="SZY122" s="276"/>
      <c r="SZZ122" s="276"/>
      <c r="TAA122" s="276"/>
      <c r="TAB122" s="276"/>
      <c r="TAC122" s="276"/>
      <c r="TAD122" s="276"/>
      <c r="TAE122" s="276"/>
      <c r="TAF122" s="276"/>
      <c r="TAG122" s="276"/>
      <c r="TAH122" s="276"/>
      <c r="TAI122" s="276"/>
      <c r="TAJ122" s="276"/>
      <c r="TAK122" s="276"/>
      <c r="TAL122" s="276"/>
      <c r="TAM122" s="276"/>
      <c r="TAN122" s="276"/>
      <c r="TAO122" s="276"/>
      <c r="TAP122" s="276"/>
      <c r="TAQ122" s="276"/>
      <c r="TAR122" s="276"/>
      <c r="TAS122" s="276"/>
      <c r="TAT122" s="276"/>
      <c r="TAU122" s="276"/>
      <c r="TAV122" s="276"/>
      <c r="TAW122" s="276"/>
      <c r="TAX122" s="276"/>
      <c r="TAY122" s="276"/>
      <c r="TAZ122" s="276"/>
      <c r="TBA122" s="276"/>
      <c r="TBB122" s="276"/>
      <c r="TBC122" s="276"/>
      <c r="TBD122" s="276"/>
      <c r="TBE122" s="276"/>
      <c r="TBF122" s="276"/>
      <c r="TBG122" s="276"/>
      <c r="TBH122" s="276"/>
      <c r="TBI122" s="276"/>
      <c r="TBJ122" s="276"/>
      <c r="TBK122" s="276"/>
      <c r="TBL122" s="276"/>
      <c r="TBM122" s="276"/>
      <c r="TBN122" s="276"/>
      <c r="TBO122" s="276"/>
      <c r="TBP122" s="276"/>
      <c r="TBQ122" s="276"/>
      <c r="TBR122" s="276"/>
      <c r="TBS122" s="276"/>
      <c r="TBT122" s="276"/>
      <c r="TBU122" s="276"/>
      <c r="TBV122" s="276"/>
      <c r="TBW122" s="276"/>
      <c r="TBX122" s="276"/>
      <c r="TBY122" s="276"/>
      <c r="TBZ122" s="276"/>
      <c r="TCA122" s="276"/>
      <c r="TCB122" s="276"/>
      <c r="TCC122" s="276"/>
      <c r="TCD122" s="276"/>
      <c r="TCE122" s="276"/>
      <c r="TCF122" s="276"/>
      <c r="TCG122" s="276"/>
      <c r="TCH122" s="276"/>
      <c r="TCI122" s="276"/>
      <c r="TCJ122" s="276"/>
      <c r="TCK122" s="276"/>
      <c r="TCL122" s="276"/>
      <c r="TCM122" s="276"/>
      <c r="TCN122" s="276"/>
      <c r="TCO122" s="276"/>
      <c r="TCP122" s="276"/>
      <c r="TCQ122" s="276"/>
      <c r="TCR122" s="276"/>
      <c r="TCS122" s="276"/>
      <c r="TCT122" s="276"/>
      <c r="TCU122" s="276"/>
      <c r="TCV122" s="276"/>
      <c r="TCW122" s="276"/>
      <c r="TCX122" s="276"/>
      <c r="TCY122" s="276"/>
      <c r="TCZ122" s="276"/>
      <c r="TDA122" s="276"/>
      <c r="TDB122" s="276"/>
      <c r="TDC122" s="276"/>
      <c r="TDD122" s="276"/>
      <c r="TDE122" s="276"/>
      <c r="TDF122" s="276"/>
      <c r="TDG122" s="276"/>
      <c r="TDH122" s="276"/>
      <c r="TDI122" s="276"/>
      <c r="TDJ122" s="276"/>
      <c r="TDK122" s="276"/>
      <c r="TDL122" s="276"/>
      <c r="TDM122" s="276"/>
      <c r="TDN122" s="276"/>
      <c r="TDO122" s="276"/>
      <c r="TDP122" s="276"/>
      <c r="TDQ122" s="276"/>
      <c r="TDR122" s="276"/>
      <c r="TDS122" s="276"/>
      <c r="TDT122" s="276"/>
      <c r="TDU122" s="276"/>
      <c r="TDV122" s="276"/>
      <c r="TDW122" s="276"/>
      <c r="TDX122" s="276"/>
      <c r="TDY122" s="276"/>
      <c r="TDZ122" s="276"/>
      <c r="TEA122" s="276"/>
      <c r="TEB122" s="276"/>
      <c r="TEC122" s="276"/>
      <c r="TED122" s="276"/>
      <c r="TEE122" s="276"/>
      <c r="TEF122" s="276"/>
      <c r="TEG122" s="276"/>
      <c r="TEH122" s="276"/>
      <c r="TEI122" s="276"/>
      <c r="TEJ122" s="276"/>
      <c r="TEK122" s="276"/>
      <c r="TEL122" s="276"/>
      <c r="TEM122" s="276"/>
      <c r="TEN122" s="276"/>
      <c r="TEO122" s="276"/>
      <c r="TEP122" s="276"/>
      <c r="TEQ122" s="276"/>
      <c r="TER122" s="276"/>
      <c r="TES122" s="276"/>
      <c r="TET122" s="276"/>
      <c r="TEU122" s="276"/>
      <c r="TEV122" s="276"/>
      <c r="TEW122" s="276"/>
      <c r="TEX122" s="276"/>
      <c r="TEY122" s="276"/>
      <c r="TEZ122" s="276"/>
      <c r="TFA122" s="276"/>
      <c r="TFB122" s="276"/>
      <c r="TFC122" s="276"/>
      <c r="TFD122" s="276"/>
      <c r="TFE122" s="276"/>
      <c r="TFF122" s="276"/>
      <c r="TFG122" s="276"/>
      <c r="TFH122" s="276"/>
      <c r="TFI122" s="276"/>
      <c r="TFJ122" s="276"/>
      <c r="TFK122" s="276"/>
      <c r="TFL122" s="276"/>
      <c r="TFM122" s="276"/>
      <c r="TFN122" s="276"/>
      <c r="TFO122" s="276"/>
      <c r="TFP122" s="276"/>
      <c r="TFQ122" s="276"/>
      <c r="TFR122" s="276"/>
      <c r="TFS122" s="276"/>
      <c r="TFT122" s="276"/>
      <c r="TFU122" s="276"/>
      <c r="TFV122" s="276"/>
      <c r="TFW122" s="276"/>
      <c r="TFX122" s="276"/>
      <c r="TFY122" s="276"/>
      <c r="TFZ122" s="276"/>
      <c r="TGA122" s="276"/>
      <c r="TGB122" s="276"/>
      <c r="TGC122" s="276"/>
      <c r="TGD122" s="276"/>
      <c r="TGE122" s="276"/>
      <c r="TGF122" s="276"/>
      <c r="TGG122" s="276"/>
      <c r="TGH122" s="276"/>
      <c r="TGI122" s="276"/>
      <c r="TGJ122" s="276"/>
      <c r="TGK122" s="276"/>
      <c r="TGL122" s="276"/>
      <c r="TGM122" s="276"/>
      <c r="TGN122" s="276"/>
      <c r="TGO122" s="276"/>
      <c r="TGP122" s="276"/>
      <c r="TGQ122" s="276"/>
      <c r="TGR122" s="276"/>
      <c r="TGS122" s="276"/>
      <c r="TGT122" s="276"/>
      <c r="TGU122" s="276"/>
      <c r="TGV122" s="276"/>
      <c r="TGW122" s="276"/>
      <c r="TGX122" s="276"/>
      <c r="TGY122" s="276"/>
      <c r="TGZ122" s="276"/>
      <c r="THA122" s="276"/>
      <c r="THB122" s="276"/>
      <c r="THC122" s="276"/>
      <c r="THD122" s="276"/>
      <c r="THE122" s="276"/>
      <c r="THF122" s="276"/>
      <c r="THG122" s="276"/>
      <c r="THH122" s="276"/>
      <c r="THI122" s="276"/>
      <c r="THJ122" s="276"/>
      <c r="THK122" s="276"/>
      <c r="THL122" s="276"/>
      <c r="THM122" s="276"/>
      <c r="THN122" s="276"/>
      <c r="THO122" s="276"/>
      <c r="THP122" s="276"/>
      <c r="THQ122" s="276"/>
      <c r="THR122" s="276"/>
      <c r="THS122" s="276"/>
      <c r="THT122" s="276"/>
      <c r="THU122" s="276"/>
      <c r="THV122" s="276"/>
      <c r="THW122" s="276"/>
      <c r="THX122" s="276"/>
      <c r="THY122" s="276"/>
      <c r="THZ122" s="276"/>
      <c r="TIA122" s="276"/>
      <c r="TIB122" s="276"/>
      <c r="TIC122" s="276"/>
      <c r="TID122" s="276"/>
      <c r="TIE122" s="276"/>
      <c r="TIF122" s="276"/>
      <c r="TIG122" s="276"/>
      <c r="TIH122" s="276"/>
      <c r="TII122" s="276"/>
      <c r="TIJ122" s="276"/>
      <c r="TIK122" s="276"/>
      <c r="TIL122" s="276"/>
      <c r="TIM122" s="276"/>
      <c r="TIN122" s="276"/>
      <c r="TIO122" s="276"/>
      <c r="TIP122" s="276"/>
      <c r="TIQ122" s="276"/>
      <c r="TIR122" s="276"/>
      <c r="TIS122" s="276"/>
      <c r="TIT122" s="276"/>
      <c r="TIU122" s="276"/>
      <c r="TIV122" s="276"/>
      <c r="TIW122" s="276"/>
      <c r="TIX122" s="276"/>
      <c r="TIY122" s="276"/>
      <c r="TIZ122" s="276"/>
      <c r="TJA122" s="276"/>
      <c r="TJB122" s="276"/>
      <c r="TJC122" s="276"/>
      <c r="TJD122" s="276"/>
      <c r="TJE122" s="276"/>
      <c r="TJF122" s="276"/>
      <c r="TJG122" s="276"/>
      <c r="TJH122" s="276"/>
      <c r="TJI122" s="276"/>
      <c r="TJJ122" s="276"/>
      <c r="TJK122" s="276"/>
      <c r="TJL122" s="276"/>
      <c r="TJM122" s="276"/>
      <c r="TJN122" s="276"/>
      <c r="TJO122" s="276"/>
      <c r="TJP122" s="276"/>
      <c r="TJQ122" s="276"/>
      <c r="TJR122" s="276"/>
      <c r="TJS122" s="276"/>
      <c r="TJT122" s="276"/>
      <c r="TJU122" s="276"/>
      <c r="TJV122" s="276"/>
      <c r="TJW122" s="276"/>
      <c r="TJX122" s="276"/>
      <c r="TJY122" s="276"/>
      <c r="TJZ122" s="276"/>
      <c r="TKA122" s="276"/>
      <c r="TKB122" s="276"/>
      <c r="TKC122" s="276"/>
      <c r="TKD122" s="276"/>
      <c r="TKE122" s="276"/>
      <c r="TKF122" s="276"/>
      <c r="TKG122" s="276"/>
      <c r="TKH122" s="276"/>
      <c r="TKI122" s="276"/>
      <c r="TKJ122" s="276"/>
      <c r="TKK122" s="276"/>
      <c r="TKL122" s="276"/>
      <c r="TKM122" s="276"/>
      <c r="TKN122" s="276"/>
      <c r="TKO122" s="276"/>
      <c r="TKP122" s="276"/>
      <c r="TKQ122" s="276"/>
      <c r="TKR122" s="276"/>
      <c r="TKS122" s="276"/>
      <c r="TKT122" s="276"/>
      <c r="TKU122" s="276"/>
      <c r="TKV122" s="276"/>
      <c r="TKW122" s="276"/>
      <c r="TKX122" s="276"/>
      <c r="TKY122" s="276"/>
      <c r="TKZ122" s="276"/>
      <c r="TLA122" s="276"/>
      <c r="TLB122" s="276"/>
      <c r="TLC122" s="276"/>
      <c r="TLD122" s="276"/>
      <c r="TLE122" s="276"/>
      <c r="TLF122" s="276"/>
      <c r="TLG122" s="276"/>
      <c r="TLH122" s="276"/>
      <c r="TLI122" s="276"/>
      <c r="TLJ122" s="276"/>
      <c r="TLK122" s="276"/>
      <c r="TLL122" s="276"/>
      <c r="TLM122" s="276"/>
      <c r="TLN122" s="276"/>
      <c r="TLO122" s="276"/>
      <c r="TLP122" s="276"/>
      <c r="TLQ122" s="276"/>
      <c r="TLR122" s="276"/>
      <c r="TLS122" s="276"/>
      <c r="TLT122" s="276"/>
      <c r="TLU122" s="276"/>
      <c r="TLV122" s="276"/>
      <c r="TLW122" s="276"/>
      <c r="TLX122" s="276"/>
      <c r="TLY122" s="276"/>
      <c r="TLZ122" s="276"/>
      <c r="TMA122" s="276"/>
      <c r="TMB122" s="276"/>
      <c r="TMC122" s="276"/>
      <c r="TMD122" s="276"/>
      <c r="TME122" s="276"/>
      <c r="TMF122" s="276"/>
      <c r="TMG122" s="276"/>
      <c r="TMH122" s="276"/>
      <c r="TMI122" s="276"/>
      <c r="TMJ122" s="276"/>
      <c r="TMK122" s="276"/>
      <c r="TML122" s="276"/>
      <c r="TMM122" s="276"/>
      <c r="TMN122" s="276"/>
      <c r="TMO122" s="276"/>
      <c r="TMP122" s="276"/>
      <c r="TMQ122" s="276"/>
      <c r="TMR122" s="276"/>
      <c r="TMS122" s="276"/>
      <c r="TMT122" s="276"/>
      <c r="TMU122" s="276"/>
      <c r="TMV122" s="276"/>
      <c r="TMW122" s="276"/>
      <c r="TMX122" s="276"/>
      <c r="TMY122" s="276"/>
      <c r="TMZ122" s="276"/>
      <c r="TNA122" s="276"/>
      <c r="TNB122" s="276"/>
      <c r="TNC122" s="276"/>
      <c r="TND122" s="276"/>
      <c r="TNE122" s="276"/>
      <c r="TNF122" s="276"/>
      <c r="TNG122" s="276"/>
      <c r="TNH122" s="276"/>
      <c r="TNI122" s="276"/>
      <c r="TNJ122" s="276"/>
      <c r="TNK122" s="276"/>
      <c r="TNL122" s="276"/>
      <c r="TNM122" s="276"/>
      <c r="TNN122" s="276"/>
      <c r="TNO122" s="276"/>
      <c r="TNP122" s="276"/>
      <c r="TNQ122" s="276"/>
      <c r="TNR122" s="276"/>
      <c r="TNS122" s="276"/>
      <c r="TNT122" s="276"/>
      <c r="TNU122" s="276"/>
      <c r="TNV122" s="276"/>
      <c r="TNW122" s="276"/>
      <c r="TNX122" s="276"/>
      <c r="TNY122" s="276"/>
      <c r="TNZ122" s="276"/>
      <c r="TOA122" s="276"/>
      <c r="TOB122" s="276"/>
      <c r="TOC122" s="276"/>
      <c r="TOD122" s="276"/>
      <c r="TOE122" s="276"/>
      <c r="TOF122" s="276"/>
      <c r="TOG122" s="276"/>
      <c r="TOH122" s="276"/>
      <c r="TOI122" s="276"/>
      <c r="TOJ122" s="276"/>
      <c r="TOK122" s="276"/>
      <c r="TOL122" s="276"/>
      <c r="TOM122" s="276"/>
      <c r="TON122" s="276"/>
      <c r="TOO122" s="276"/>
      <c r="TOP122" s="276"/>
      <c r="TOQ122" s="276"/>
      <c r="TOR122" s="276"/>
      <c r="TOS122" s="276"/>
      <c r="TOT122" s="276"/>
      <c r="TOU122" s="276"/>
      <c r="TOV122" s="276"/>
      <c r="TOW122" s="276"/>
      <c r="TOX122" s="276"/>
      <c r="TOY122" s="276"/>
      <c r="TOZ122" s="276"/>
      <c r="TPA122" s="276"/>
      <c r="TPB122" s="276"/>
      <c r="TPC122" s="276"/>
      <c r="TPD122" s="276"/>
      <c r="TPE122" s="276"/>
      <c r="TPF122" s="276"/>
      <c r="TPG122" s="276"/>
      <c r="TPH122" s="276"/>
      <c r="TPI122" s="276"/>
      <c r="TPJ122" s="276"/>
      <c r="TPK122" s="276"/>
      <c r="TPL122" s="276"/>
      <c r="TPM122" s="276"/>
      <c r="TPN122" s="276"/>
      <c r="TPO122" s="276"/>
      <c r="TPP122" s="276"/>
      <c r="TPQ122" s="276"/>
      <c r="TPR122" s="276"/>
      <c r="TPS122" s="276"/>
      <c r="TPT122" s="276"/>
      <c r="TPU122" s="276"/>
      <c r="TPV122" s="276"/>
      <c r="TPW122" s="276"/>
      <c r="TPX122" s="276"/>
      <c r="TPY122" s="276"/>
      <c r="TPZ122" s="276"/>
      <c r="TQA122" s="276"/>
      <c r="TQB122" s="276"/>
      <c r="TQC122" s="276"/>
      <c r="TQD122" s="276"/>
      <c r="TQE122" s="276"/>
      <c r="TQF122" s="276"/>
      <c r="TQG122" s="276"/>
      <c r="TQH122" s="276"/>
      <c r="TQI122" s="276"/>
      <c r="TQJ122" s="276"/>
      <c r="TQK122" s="276"/>
      <c r="TQL122" s="276"/>
      <c r="TQM122" s="276"/>
      <c r="TQN122" s="276"/>
      <c r="TQO122" s="276"/>
      <c r="TQP122" s="276"/>
      <c r="TQQ122" s="276"/>
      <c r="TQR122" s="276"/>
      <c r="TQS122" s="276"/>
      <c r="TQT122" s="276"/>
      <c r="TQU122" s="276"/>
      <c r="TQV122" s="276"/>
      <c r="TQW122" s="276"/>
      <c r="TQX122" s="276"/>
      <c r="TQY122" s="276"/>
      <c r="TQZ122" s="276"/>
      <c r="TRA122" s="276"/>
      <c r="TRB122" s="276"/>
      <c r="TRC122" s="276"/>
      <c r="TRD122" s="276"/>
      <c r="TRE122" s="276"/>
      <c r="TRF122" s="276"/>
      <c r="TRG122" s="276"/>
      <c r="TRH122" s="276"/>
      <c r="TRI122" s="276"/>
      <c r="TRJ122" s="276"/>
      <c r="TRK122" s="276"/>
      <c r="TRL122" s="276"/>
      <c r="TRM122" s="276"/>
      <c r="TRN122" s="276"/>
      <c r="TRO122" s="276"/>
      <c r="TRP122" s="276"/>
      <c r="TRQ122" s="276"/>
      <c r="TRR122" s="276"/>
      <c r="TRS122" s="276"/>
      <c r="TRT122" s="276"/>
      <c r="TRU122" s="276"/>
      <c r="TRV122" s="276"/>
      <c r="TRW122" s="276"/>
      <c r="TRX122" s="276"/>
      <c r="TRY122" s="276"/>
      <c r="TRZ122" s="276"/>
      <c r="TSA122" s="276"/>
      <c r="TSB122" s="276"/>
      <c r="TSC122" s="276"/>
      <c r="TSD122" s="276"/>
      <c r="TSE122" s="276"/>
      <c r="TSF122" s="276"/>
      <c r="TSG122" s="276"/>
      <c r="TSH122" s="276"/>
      <c r="TSI122" s="276"/>
      <c r="TSJ122" s="276"/>
      <c r="TSK122" s="276"/>
      <c r="TSL122" s="276"/>
      <c r="TSM122" s="276"/>
      <c r="TSN122" s="276"/>
      <c r="TSO122" s="276"/>
      <c r="TSP122" s="276"/>
      <c r="TSQ122" s="276"/>
      <c r="TSR122" s="276"/>
      <c r="TSS122" s="276"/>
      <c r="TST122" s="276"/>
      <c r="TSU122" s="276"/>
      <c r="TSV122" s="276"/>
      <c r="TSW122" s="276"/>
      <c r="TSX122" s="276"/>
      <c r="TSY122" s="276"/>
      <c r="TSZ122" s="276"/>
      <c r="TTA122" s="276"/>
      <c r="TTB122" s="276"/>
      <c r="TTC122" s="276"/>
      <c r="TTD122" s="276"/>
      <c r="TTE122" s="276"/>
      <c r="TTF122" s="276"/>
      <c r="TTG122" s="276"/>
      <c r="TTH122" s="276"/>
      <c r="TTI122" s="276"/>
      <c r="TTJ122" s="276"/>
      <c r="TTK122" s="276"/>
      <c r="TTL122" s="276"/>
      <c r="TTM122" s="276"/>
      <c r="TTN122" s="276"/>
      <c r="TTO122" s="276"/>
      <c r="TTP122" s="276"/>
      <c r="TTQ122" s="276"/>
      <c r="TTR122" s="276"/>
      <c r="TTS122" s="276"/>
      <c r="TTT122" s="276"/>
      <c r="TTU122" s="276"/>
      <c r="TTV122" s="276"/>
      <c r="TTW122" s="276"/>
      <c r="TTX122" s="276"/>
      <c r="TTY122" s="276"/>
      <c r="TTZ122" s="276"/>
      <c r="TUA122" s="276"/>
      <c r="TUB122" s="276"/>
      <c r="TUC122" s="276"/>
      <c r="TUD122" s="276"/>
      <c r="TUE122" s="276"/>
      <c r="TUF122" s="276"/>
      <c r="TUG122" s="276"/>
      <c r="TUH122" s="276"/>
      <c r="TUI122" s="276"/>
      <c r="TUJ122" s="276"/>
      <c r="TUK122" s="276"/>
      <c r="TUL122" s="276"/>
      <c r="TUM122" s="276"/>
      <c r="TUN122" s="276"/>
      <c r="TUO122" s="276"/>
      <c r="TUP122" s="276"/>
      <c r="TUQ122" s="276"/>
      <c r="TUR122" s="276"/>
      <c r="TUS122" s="276"/>
      <c r="TUT122" s="276"/>
      <c r="TUU122" s="276"/>
      <c r="TUV122" s="276"/>
      <c r="TUW122" s="276"/>
      <c r="TUX122" s="276"/>
      <c r="TUY122" s="276"/>
      <c r="TUZ122" s="276"/>
      <c r="TVA122" s="276"/>
      <c r="TVB122" s="276"/>
      <c r="TVC122" s="276"/>
      <c r="TVD122" s="276"/>
      <c r="TVE122" s="276"/>
      <c r="TVF122" s="276"/>
      <c r="TVG122" s="276"/>
      <c r="TVH122" s="276"/>
      <c r="TVI122" s="276"/>
      <c r="TVJ122" s="276"/>
      <c r="TVK122" s="276"/>
      <c r="TVL122" s="276"/>
      <c r="TVM122" s="276"/>
      <c r="TVN122" s="276"/>
      <c r="TVO122" s="276"/>
      <c r="TVP122" s="276"/>
      <c r="TVQ122" s="276"/>
      <c r="TVR122" s="276"/>
      <c r="TVS122" s="276"/>
      <c r="TVT122" s="276"/>
      <c r="TVU122" s="276"/>
      <c r="TVV122" s="276"/>
      <c r="TVW122" s="276"/>
      <c r="TVX122" s="276"/>
      <c r="TVY122" s="276"/>
      <c r="TVZ122" s="276"/>
      <c r="TWA122" s="276"/>
      <c r="TWB122" s="276"/>
      <c r="TWC122" s="276"/>
      <c r="TWD122" s="276"/>
      <c r="TWE122" s="276"/>
      <c r="TWF122" s="276"/>
      <c r="TWG122" s="276"/>
      <c r="TWH122" s="276"/>
      <c r="TWI122" s="276"/>
      <c r="TWJ122" s="276"/>
      <c r="TWK122" s="276"/>
      <c r="TWL122" s="276"/>
      <c r="TWM122" s="276"/>
      <c r="TWN122" s="276"/>
      <c r="TWO122" s="276"/>
      <c r="TWP122" s="276"/>
      <c r="TWQ122" s="276"/>
      <c r="TWR122" s="276"/>
      <c r="TWS122" s="276"/>
      <c r="TWT122" s="276"/>
      <c r="TWU122" s="276"/>
      <c r="TWV122" s="276"/>
      <c r="TWW122" s="276"/>
      <c r="TWX122" s="276"/>
      <c r="TWY122" s="276"/>
      <c r="TWZ122" s="276"/>
      <c r="TXA122" s="276"/>
      <c r="TXB122" s="276"/>
      <c r="TXC122" s="276"/>
      <c r="TXD122" s="276"/>
      <c r="TXE122" s="276"/>
      <c r="TXF122" s="276"/>
      <c r="TXG122" s="276"/>
      <c r="TXH122" s="276"/>
      <c r="TXI122" s="276"/>
      <c r="TXJ122" s="276"/>
      <c r="TXK122" s="276"/>
      <c r="TXL122" s="276"/>
      <c r="TXM122" s="276"/>
      <c r="TXN122" s="276"/>
      <c r="TXO122" s="276"/>
      <c r="TXP122" s="276"/>
      <c r="TXQ122" s="276"/>
      <c r="TXR122" s="276"/>
      <c r="TXS122" s="276"/>
      <c r="TXT122" s="276"/>
      <c r="TXU122" s="276"/>
      <c r="TXV122" s="276"/>
      <c r="TXW122" s="276"/>
      <c r="TXX122" s="276"/>
      <c r="TXY122" s="276"/>
      <c r="TXZ122" s="276"/>
      <c r="TYA122" s="276"/>
      <c r="TYB122" s="276"/>
      <c r="TYC122" s="276"/>
      <c r="TYD122" s="276"/>
      <c r="TYE122" s="276"/>
      <c r="TYF122" s="276"/>
      <c r="TYG122" s="276"/>
      <c r="TYH122" s="276"/>
      <c r="TYI122" s="276"/>
      <c r="TYJ122" s="276"/>
      <c r="TYK122" s="276"/>
      <c r="TYL122" s="276"/>
      <c r="TYM122" s="276"/>
      <c r="TYN122" s="276"/>
      <c r="TYO122" s="276"/>
      <c r="TYP122" s="276"/>
      <c r="TYQ122" s="276"/>
      <c r="TYR122" s="276"/>
      <c r="TYS122" s="276"/>
      <c r="TYT122" s="276"/>
      <c r="TYU122" s="276"/>
      <c r="TYV122" s="276"/>
      <c r="TYW122" s="276"/>
      <c r="TYX122" s="276"/>
      <c r="TYY122" s="276"/>
      <c r="TYZ122" s="276"/>
      <c r="TZA122" s="276"/>
      <c r="TZB122" s="276"/>
      <c r="TZC122" s="276"/>
      <c r="TZD122" s="276"/>
      <c r="TZE122" s="276"/>
      <c r="TZF122" s="276"/>
      <c r="TZG122" s="276"/>
      <c r="TZH122" s="276"/>
      <c r="TZI122" s="276"/>
      <c r="TZJ122" s="276"/>
      <c r="TZK122" s="276"/>
      <c r="TZL122" s="276"/>
      <c r="TZM122" s="276"/>
      <c r="TZN122" s="276"/>
      <c r="TZO122" s="276"/>
      <c r="TZP122" s="276"/>
      <c r="TZQ122" s="276"/>
      <c r="TZR122" s="276"/>
      <c r="TZS122" s="276"/>
      <c r="TZT122" s="276"/>
      <c r="TZU122" s="276"/>
      <c r="TZV122" s="276"/>
      <c r="TZW122" s="276"/>
      <c r="TZX122" s="276"/>
      <c r="TZY122" s="276"/>
      <c r="TZZ122" s="276"/>
      <c r="UAA122" s="276"/>
      <c r="UAB122" s="276"/>
      <c r="UAC122" s="276"/>
      <c r="UAD122" s="276"/>
      <c r="UAE122" s="276"/>
      <c r="UAF122" s="276"/>
      <c r="UAG122" s="276"/>
      <c r="UAH122" s="276"/>
      <c r="UAI122" s="276"/>
      <c r="UAJ122" s="276"/>
      <c r="UAK122" s="276"/>
      <c r="UAL122" s="276"/>
      <c r="UAM122" s="276"/>
      <c r="UAN122" s="276"/>
      <c r="UAO122" s="276"/>
      <c r="UAP122" s="276"/>
      <c r="UAQ122" s="276"/>
      <c r="UAR122" s="276"/>
      <c r="UAS122" s="276"/>
      <c r="UAT122" s="276"/>
      <c r="UAU122" s="276"/>
      <c r="UAV122" s="276"/>
      <c r="UAW122" s="276"/>
      <c r="UAX122" s="276"/>
      <c r="UAY122" s="276"/>
      <c r="UAZ122" s="276"/>
      <c r="UBA122" s="276"/>
      <c r="UBB122" s="276"/>
      <c r="UBC122" s="276"/>
      <c r="UBD122" s="276"/>
      <c r="UBE122" s="276"/>
      <c r="UBF122" s="276"/>
      <c r="UBG122" s="276"/>
      <c r="UBH122" s="276"/>
      <c r="UBI122" s="276"/>
      <c r="UBJ122" s="276"/>
      <c r="UBK122" s="276"/>
      <c r="UBL122" s="276"/>
      <c r="UBM122" s="276"/>
      <c r="UBN122" s="276"/>
      <c r="UBO122" s="276"/>
      <c r="UBP122" s="276"/>
      <c r="UBQ122" s="276"/>
      <c r="UBR122" s="276"/>
      <c r="UBS122" s="276"/>
      <c r="UBT122" s="276"/>
      <c r="UBU122" s="276"/>
      <c r="UBV122" s="276"/>
      <c r="UBW122" s="276"/>
      <c r="UBX122" s="276"/>
      <c r="UBY122" s="276"/>
      <c r="UBZ122" s="276"/>
      <c r="UCA122" s="276"/>
      <c r="UCB122" s="276"/>
      <c r="UCC122" s="276"/>
      <c r="UCD122" s="276"/>
      <c r="UCE122" s="276"/>
      <c r="UCF122" s="276"/>
      <c r="UCG122" s="276"/>
      <c r="UCH122" s="276"/>
      <c r="UCI122" s="276"/>
      <c r="UCJ122" s="276"/>
      <c r="UCK122" s="276"/>
      <c r="UCL122" s="276"/>
      <c r="UCM122" s="276"/>
      <c r="UCN122" s="276"/>
      <c r="UCO122" s="276"/>
      <c r="UCP122" s="276"/>
      <c r="UCQ122" s="276"/>
      <c r="UCR122" s="276"/>
      <c r="UCS122" s="276"/>
      <c r="UCT122" s="276"/>
      <c r="UCU122" s="276"/>
      <c r="UCV122" s="276"/>
      <c r="UCW122" s="276"/>
      <c r="UCX122" s="276"/>
      <c r="UCY122" s="276"/>
      <c r="UCZ122" s="276"/>
      <c r="UDA122" s="276"/>
      <c r="UDB122" s="276"/>
      <c r="UDC122" s="276"/>
      <c r="UDD122" s="276"/>
      <c r="UDE122" s="276"/>
      <c r="UDF122" s="276"/>
      <c r="UDG122" s="276"/>
      <c r="UDH122" s="276"/>
      <c r="UDI122" s="276"/>
      <c r="UDJ122" s="276"/>
      <c r="UDK122" s="276"/>
      <c r="UDL122" s="276"/>
      <c r="UDM122" s="276"/>
      <c r="UDN122" s="276"/>
      <c r="UDO122" s="276"/>
      <c r="UDP122" s="276"/>
      <c r="UDQ122" s="276"/>
      <c r="UDR122" s="276"/>
      <c r="UDS122" s="276"/>
      <c r="UDT122" s="276"/>
      <c r="UDU122" s="276"/>
      <c r="UDV122" s="276"/>
      <c r="UDW122" s="276"/>
      <c r="UDX122" s="276"/>
      <c r="UDY122" s="276"/>
      <c r="UDZ122" s="276"/>
      <c r="UEA122" s="276"/>
      <c r="UEB122" s="276"/>
      <c r="UEC122" s="276"/>
      <c r="UED122" s="276"/>
      <c r="UEE122" s="276"/>
      <c r="UEF122" s="276"/>
      <c r="UEG122" s="276"/>
      <c r="UEH122" s="276"/>
      <c r="UEI122" s="276"/>
      <c r="UEJ122" s="276"/>
      <c r="UEK122" s="276"/>
      <c r="UEL122" s="276"/>
      <c r="UEM122" s="276"/>
      <c r="UEN122" s="276"/>
      <c r="UEO122" s="276"/>
      <c r="UEP122" s="276"/>
      <c r="UEQ122" s="276"/>
      <c r="UER122" s="276"/>
      <c r="UES122" s="276"/>
      <c r="UET122" s="276"/>
      <c r="UEU122" s="276"/>
      <c r="UEV122" s="276"/>
      <c r="UEW122" s="276"/>
      <c r="UEX122" s="276"/>
      <c r="UEY122" s="276"/>
      <c r="UEZ122" s="276"/>
      <c r="UFA122" s="276"/>
      <c r="UFB122" s="276"/>
      <c r="UFC122" s="276"/>
      <c r="UFD122" s="276"/>
      <c r="UFE122" s="276"/>
      <c r="UFF122" s="276"/>
      <c r="UFG122" s="276"/>
      <c r="UFH122" s="276"/>
      <c r="UFI122" s="276"/>
      <c r="UFJ122" s="276"/>
      <c r="UFK122" s="276"/>
      <c r="UFL122" s="276"/>
      <c r="UFM122" s="276"/>
      <c r="UFN122" s="276"/>
      <c r="UFO122" s="276"/>
      <c r="UFP122" s="276"/>
      <c r="UFQ122" s="276"/>
      <c r="UFR122" s="276"/>
      <c r="UFS122" s="276"/>
      <c r="UFT122" s="276"/>
      <c r="UFU122" s="276"/>
      <c r="UFV122" s="276"/>
      <c r="UFW122" s="276"/>
      <c r="UFX122" s="276"/>
      <c r="UFY122" s="276"/>
      <c r="UFZ122" s="276"/>
      <c r="UGA122" s="276"/>
      <c r="UGB122" s="276"/>
      <c r="UGC122" s="276"/>
      <c r="UGD122" s="276"/>
      <c r="UGE122" s="276"/>
      <c r="UGF122" s="276"/>
      <c r="UGG122" s="276"/>
      <c r="UGH122" s="276"/>
      <c r="UGI122" s="276"/>
      <c r="UGJ122" s="276"/>
      <c r="UGK122" s="276"/>
      <c r="UGL122" s="276"/>
      <c r="UGM122" s="276"/>
      <c r="UGN122" s="276"/>
      <c r="UGO122" s="276"/>
      <c r="UGP122" s="276"/>
      <c r="UGQ122" s="276"/>
      <c r="UGR122" s="276"/>
      <c r="UGS122" s="276"/>
      <c r="UGT122" s="276"/>
      <c r="UGU122" s="276"/>
      <c r="UGV122" s="276"/>
      <c r="UGW122" s="276"/>
      <c r="UGX122" s="276"/>
      <c r="UGY122" s="276"/>
      <c r="UGZ122" s="276"/>
      <c r="UHA122" s="276"/>
      <c r="UHB122" s="276"/>
      <c r="UHC122" s="276"/>
      <c r="UHD122" s="276"/>
      <c r="UHE122" s="276"/>
      <c r="UHF122" s="276"/>
      <c r="UHG122" s="276"/>
      <c r="UHH122" s="276"/>
      <c r="UHI122" s="276"/>
      <c r="UHJ122" s="276"/>
      <c r="UHK122" s="276"/>
      <c r="UHL122" s="276"/>
      <c r="UHM122" s="276"/>
      <c r="UHN122" s="276"/>
      <c r="UHO122" s="276"/>
      <c r="UHP122" s="276"/>
      <c r="UHQ122" s="276"/>
      <c r="UHR122" s="276"/>
      <c r="UHS122" s="276"/>
      <c r="UHT122" s="276"/>
      <c r="UHU122" s="276"/>
      <c r="UHV122" s="276"/>
      <c r="UHW122" s="276"/>
      <c r="UHX122" s="276"/>
      <c r="UHY122" s="276"/>
      <c r="UHZ122" s="276"/>
      <c r="UIA122" s="276"/>
      <c r="UIB122" s="276"/>
      <c r="UIC122" s="276"/>
      <c r="UID122" s="276"/>
      <c r="UIE122" s="276"/>
      <c r="UIF122" s="276"/>
      <c r="UIG122" s="276"/>
      <c r="UIH122" s="276"/>
      <c r="UII122" s="276"/>
      <c r="UIJ122" s="276"/>
      <c r="UIK122" s="276"/>
      <c r="UIL122" s="276"/>
      <c r="UIM122" s="276"/>
      <c r="UIN122" s="276"/>
      <c r="UIO122" s="276"/>
      <c r="UIP122" s="276"/>
      <c r="UIQ122" s="276"/>
      <c r="UIR122" s="276"/>
      <c r="UIS122" s="276"/>
      <c r="UIT122" s="276"/>
      <c r="UIU122" s="276"/>
      <c r="UIV122" s="276"/>
      <c r="UIW122" s="276"/>
      <c r="UIX122" s="276"/>
      <c r="UIY122" s="276"/>
      <c r="UIZ122" s="276"/>
      <c r="UJA122" s="276"/>
      <c r="UJB122" s="276"/>
      <c r="UJC122" s="276"/>
      <c r="UJD122" s="276"/>
      <c r="UJE122" s="276"/>
      <c r="UJF122" s="276"/>
      <c r="UJG122" s="276"/>
      <c r="UJH122" s="276"/>
      <c r="UJI122" s="276"/>
      <c r="UJJ122" s="276"/>
      <c r="UJK122" s="276"/>
      <c r="UJL122" s="276"/>
      <c r="UJM122" s="276"/>
      <c r="UJN122" s="276"/>
      <c r="UJO122" s="276"/>
      <c r="UJP122" s="276"/>
      <c r="UJQ122" s="276"/>
      <c r="UJR122" s="276"/>
      <c r="UJS122" s="276"/>
      <c r="UJT122" s="276"/>
      <c r="UJU122" s="276"/>
      <c r="UJV122" s="276"/>
      <c r="UJW122" s="276"/>
      <c r="UJX122" s="276"/>
      <c r="UJY122" s="276"/>
      <c r="UJZ122" s="276"/>
      <c r="UKA122" s="276"/>
      <c r="UKB122" s="276"/>
      <c r="UKC122" s="276"/>
      <c r="UKD122" s="276"/>
      <c r="UKE122" s="276"/>
      <c r="UKF122" s="276"/>
      <c r="UKG122" s="276"/>
      <c r="UKH122" s="276"/>
      <c r="UKI122" s="276"/>
      <c r="UKJ122" s="276"/>
      <c r="UKK122" s="276"/>
      <c r="UKL122" s="276"/>
      <c r="UKM122" s="276"/>
      <c r="UKN122" s="276"/>
      <c r="UKO122" s="276"/>
      <c r="UKP122" s="276"/>
      <c r="UKQ122" s="276"/>
      <c r="UKR122" s="276"/>
      <c r="UKS122" s="276"/>
      <c r="UKT122" s="276"/>
      <c r="UKU122" s="276"/>
      <c r="UKV122" s="276"/>
      <c r="UKW122" s="276"/>
      <c r="UKX122" s="276"/>
      <c r="UKY122" s="276"/>
      <c r="UKZ122" s="276"/>
      <c r="ULA122" s="276"/>
      <c r="ULB122" s="276"/>
      <c r="ULC122" s="276"/>
      <c r="ULD122" s="276"/>
      <c r="ULE122" s="276"/>
      <c r="ULF122" s="276"/>
      <c r="ULG122" s="276"/>
      <c r="ULH122" s="276"/>
      <c r="ULI122" s="276"/>
      <c r="ULJ122" s="276"/>
      <c r="ULK122" s="276"/>
      <c r="ULL122" s="276"/>
      <c r="ULM122" s="276"/>
      <c r="ULN122" s="276"/>
      <c r="ULO122" s="276"/>
      <c r="ULP122" s="276"/>
      <c r="ULQ122" s="276"/>
      <c r="ULR122" s="276"/>
      <c r="ULS122" s="276"/>
      <c r="ULT122" s="276"/>
      <c r="ULU122" s="276"/>
      <c r="ULV122" s="276"/>
      <c r="ULW122" s="276"/>
      <c r="ULX122" s="276"/>
      <c r="ULY122" s="276"/>
      <c r="ULZ122" s="276"/>
      <c r="UMA122" s="276"/>
      <c r="UMB122" s="276"/>
      <c r="UMC122" s="276"/>
      <c r="UMD122" s="276"/>
      <c r="UME122" s="276"/>
      <c r="UMF122" s="276"/>
      <c r="UMG122" s="276"/>
      <c r="UMH122" s="276"/>
      <c r="UMI122" s="276"/>
      <c r="UMJ122" s="276"/>
      <c r="UMK122" s="276"/>
      <c r="UML122" s="276"/>
      <c r="UMM122" s="276"/>
      <c r="UMN122" s="276"/>
      <c r="UMO122" s="276"/>
      <c r="UMP122" s="276"/>
      <c r="UMQ122" s="276"/>
      <c r="UMR122" s="276"/>
      <c r="UMS122" s="276"/>
      <c r="UMT122" s="276"/>
      <c r="UMU122" s="276"/>
      <c r="UMV122" s="276"/>
      <c r="UMW122" s="276"/>
      <c r="UMX122" s="276"/>
      <c r="UMY122" s="276"/>
      <c r="UMZ122" s="276"/>
      <c r="UNA122" s="276"/>
      <c r="UNB122" s="276"/>
      <c r="UNC122" s="276"/>
      <c r="UND122" s="276"/>
      <c r="UNE122" s="276"/>
      <c r="UNF122" s="276"/>
      <c r="UNG122" s="276"/>
      <c r="UNH122" s="276"/>
      <c r="UNI122" s="276"/>
      <c r="UNJ122" s="276"/>
      <c r="UNK122" s="276"/>
      <c r="UNL122" s="276"/>
      <c r="UNM122" s="276"/>
      <c r="UNN122" s="276"/>
      <c r="UNO122" s="276"/>
      <c r="UNP122" s="276"/>
      <c r="UNQ122" s="276"/>
      <c r="UNR122" s="276"/>
      <c r="UNS122" s="276"/>
      <c r="UNT122" s="276"/>
      <c r="UNU122" s="276"/>
      <c r="UNV122" s="276"/>
      <c r="UNW122" s="276"/>
      <c r="UNX122" s="276"/>
      <c r="UNY122" s="276"/>
      <c r="UNZ122" s="276"/>
      <c r="UOA122" s="276"/>
      <c r="UOB122" s="276"/>
      <c r="UOC122" s="276"/>
      <c r="UOD122" s="276"/>
      <c r="UOE122" s="276"/>
      <c r="UOF122" s="276"/>
      <c r="UOG122" s="276"/>
      <c r="UOH122" s="276"/>
      <c r="UOI122" s="276"/>
      <c r="UOJ122" s="276"/>
      <c r="UOK122" s="276"/>
      <c r="UOL122" s="276"/>
      <c r="UOM122" s="276"/>
      <c r="UON122" s="276"/>
      <c r="UOO122" s="276"/>
      <c r="UOP122" s="276"/>
      <c r="UOQ122" s="276"/>
      <c r="UOR122" s="276"/>
      <c r="UOS122" s="276"/>
      <c r="UOT122" s="276"/>
      <c r="UOU122" s="276"/>
      <c r="UOV122" s="276"/>
      <c r="UOW122" s="276"/>
      <c r="UOX122" s="276"/>
      <c r="UOY122" s="276"/>
      <c r="UOZ122" s="276"/>
      <c r="UPA122" s="276"/>
      <c r="UPB122" s="276"/>
      <c r="UPC122" s="276"/>
      <c r="UPD122" s="276"/>
      <c r="UPE122" s="276"/>
      <c r="UPF122" s="276"/>
      <c r="UPG122" s="276"/>
      <c r="UPH122" s="276"/>
      <c r="UPI122" s="276"/>
      <c r="UPJ122" s="276"/>
      <c r="UPK122" s="276"/>
      <c r="UPL122" s="276"/>
      <c r="UPM122" s="276"/>
      <c r="UPN122" s="276"/>
      <c r="UPO122" s="276"/>
      <c r="UPP122" s="276"/>
      <c r="UPQ122" s="276"/>
      <c r="UPR122" s="276"/>
      <c r="UPS122" s="276"/>
      <c r="UPT122" s="276"/>
      <c r="UPU122" s="276"/>
      <c r="UPV122" s="276"/>
      <c r="UPW122" s="276"/>
      <c r="UPX122" s="276"/>
      <c r="UPY122" s="276"/>
      <c r="UPZ122" s="276"/>
      <c r="UQA122" s="276"/>
      <c r="UQB122" s="276"/>
      <c r="UQC122" s="276"/>
      <c r="UQD122" s="276"/>
      <c r="UQE122" s="276"/>
      <c r="UQF122" s="276"/>
      <c r="UQG122" s="276"/>
      <c r="UQH122" s="276"/>
      <c r="UQI122" s="276"/>
      <c r="UQJ122" s="276"/>
      <c r="UQK122" s="276"/>
      <c r="UQL122" s="276"/>
      <c r="UQM122" s="276"/>
      <c r="UQN122" s="276"/>
      <c r="UQO122" s="276"/>
      <c r="UQP122" s="276"/>
      <c r="UQQ122" s="276"/>
      <c r="UQR122" s="276"/>
      <c r="UQS122" s="276"/>
      <c r="UQT122" s="276"/>
      <c r="UQU122" s="276"/>
      <c r="UQV122" s="276"/>
      <c r="UQW122" s="276"/>
      <c r="UQX122" s="276"/>
      <c r="UQY122" s="276"/>
      <c r="UQZ122" s="276"/>
      <c r="URA122" s="276"/>
      <c r="URB122" s="276"/>
      <c r="URC122" s="276"/>
      <c r="URD122" s="276"/>
      <c r="URE122" s="276"/>
      <c r="URF122" s="276"/>
      <c r="URG122" s="276"/>
      <c r="URH122" s="276"/>
      <c r="URI122" s="276"/>
      <c r="URJ122" s="276"/>
      <c r="URK122" s="276"/>
      <c r="URL122" s="276"/>
      <c r="URM122" s="276"/>
      <c r="URN122" s="276"/>
      <c r="URO122" s="276"/>
      <c r="URP122" s="276"/>
      <c r="URQ122" s="276"/>
      <c r="URR122" s="276"/>
      <c r="URS122" s="276"/>
      <c r="URT122" s="276"/>
      <c r="URU122" s="276"/>
      <c r="URV122" s="276"/>
      <c r="URW122" s="276"/>
      <c r="URX122" s="276"/>
      <c r="URY122" s="276"/>
      <c r="URZ122" s="276"/>
      <c r="USA122" s="276"/>
      <c r="USB122" s="276"/>
      <c r="USC122" s="276"/>
      <c r="USD122" s="276"/>
      <c r="USE122" s="276"/>
      <c r="USF122" s="276"/>
      <c r="USG122" s="276"/>
      <c r="USH122" s="276"/>
      <c r="USI122" s="276"/>
      <c r="USJ122" s="276"/>
      <c r="USK122" s="276"/>
      <c r="USL122" s="276"/>
      <c r="USM122" s="276"/>
      <c r="USN122" s="276"/>
      <c r="USO122" s="276"/>
      <c r="USP122" s="276"/>
      <c r="USQ122" s="276"/>
      <c r="USR122" s="276"/>
      <c r="USS122" s="276"/>
      <c r="UST122" s="276"/>
      <c r="USU122" s="276"/>
      <c r="USV122" s="276"/>
      <c r="USW122" s="276"/>
      <c r="USX122" s="276"/>
      <c r="USY122" s="276"/>
      <c r="USZ122" s="276"/>
      <c r="UTA122" s="276"/>
      <c r="UTB122" s="276"/>
      <c r="UTC122" s="276"/>
      <c r="UTD122" s="276"/>
      <c r="UTE122" s="276"/>
      <c r="UTF122" s="276"/>
      <c r="UTG122" s="276"/>
      <c r="UTH122" s="276"/>
      <c r="UTI122" s="276"/>
      <c r="UTJ122" s="276"/>
      <c r="UTK122" s="276"/>
      <c r="UTL122" s="276"/>
      <c r="UTM122" s="276"/>
      <c r="UTN122" s="276"/>
      <c r="UTO122" s="276"/>
      <c r="UTP122" s="276"/>
      <c r="UTQ122" s="276"/>
      <c r="UTR122" s="276"/>
      <c r="UTS122" s="276"/>
      <c r="UTT122" s="276"/>
      <c r="UTU122" s="276"/>
      <c r="UTV122" s="276"/>
      <c r="UTW122" s="276"/>
      <c r="UTX122" s="276"/>
      <c r="UTY122" s="276"/>
      <c r="UTZ122" s="276"/>
      <c r="UUA122" s="276"/>
      <c r="UUB122" s="276"/>
      <c r="UUC122" s="276"/>
      <c r="UUD122" s="276"/>
      <c r="UUE122" s="276"/>
      <c r="UUF122" s="276"/>
      <c r="UUG122" s="276"/>
      <c r="UUH122" s="276"/>
      <c r="UUI122" s="276"/>
      <c r="UUJ122" s="276"/>
      <c r="UUK122" s="276"/>
      <c r="UUL122" s="276"/>
      <c r="UUM122" s="276"/>
      <c r="UUN122" s="276"/>
      <c r="UUO122" s="276"/>
      <c r="UUP122" s="276"/>
      <c r="UUQ122" s="276"/>
      <c r="UUR122" s="276"/>
      <c r="UUS122" s="276"/>
      <c r="UUT122" s="276"/>
      <c r="UUU122" s="276"/>
      <c r="UUV122" s="276"/>
      <c r="UUW122" s="276"/>
      <c r="UUX122" s="276"/>
      <c r="UUY122" s="276"/>
      <c r="UUZ122" s="276"/>
      <c r="UVA122" s="276"/>
      <c r="UVB122" s="276"/>
      <c r="UVC122" s="276"/>
      <c r="UVD122" s="276"/>
      <c r="UVE122" s="276"/>
      <c r="UVF122" s="276"/>
      <c r="UVG122" s="276"/>
      <c r="UVH122" s="276"/>
      <c r="UVI122" s="276"/>
      <c r="UVJ122" s="276"/>
      <c r="UVK122" s="276"/>
      <c r="UVL122" s="276"/>
      <c r="UVM122" s="276"/>
      <c r="UVN122" s="276"/>
      <c r="UVO122" s="276"/>
      <c r="UVP122" s="276"/>
      <c r="UVQ122" s="276"/>
      <c r="UVR122" s="276"/>
      <c r="UVS122" s="276"/>
      <c r="UVT122" s="276"/>
      <c r="UVU122" s="276"/>
      <c r="UVV122" s="276"/>
      <c r="UVW122" s="276"/>
      <c r="UVX122" s="276"/>
      <c r="UVY122" s="276"/>
      <c r="UVZ122" s="276"/>
      <c r="UWA122" s="276"/>
      <c r="UWB122" s="276"/>
      <c r="UWC122" s="276"/>
      <c r="UWD122" s="276"/>
      <c r="UWE122" s="276"/>
      <c r="UWF122" s="276"/>
      <c r="UWG122" s="276"/>
      <c r="UWH122" s="276"/>
      <c r="UWI122" s="276"/>
      <c r="UWJ122" s="276"/>
      <c r="UWK122" s="276"/>
      <c r="UWL122" s="276"/>
      <c r="UWM122" s="276"/>
      <c r="UWN122" s="276"/>
      <c r="UWO122" s="276"/>
      <c r="UWP122" s="276"/>
      <c r="UWQ122" s="276"/>
      <c r="UWR122" s="276"/>
      <c r="UWS122" s="276"/>
      <c r="UWT122" s="276"/>
      <c r="UWU122" s="276"/>
      <c r="UWV122" s="276"/>
      <c r="UWW122" s="276"/>
      <c r="UWX122" s="276"/>
      <c r="UWY122" s="276"/>
      <c r="UWZ122" s="276"/>
      <c r="UXA122" s="276"/>
      <c r="UXB122" s="276"/>
      <c r="UXC122" s="276"/>
      <c r="UXD122" s="276"/>
      <c r="UXE122" s="276"/>
      <c r="UXF122" s="276"/>
      <c r="UXG122" s="276"/>
      <c r="UXH122" s="276"/>
      <c r="UXI122" s="276"/>
      <c r="UXJ122" s="276"/>
      <c r="UXK122" s="276"/>
      <c r="UXL122" s="276"/>
      <c r="UXM122" s="276"/>
      <c r="UXN122" s="276"/>
      <c r="UXO122" s="276"/>
      <c r="UXP122" s="276"/>
      <c r="UXQ122" s="276"/>
      <c r="UXR122" s="276"/>
      <c r="UXS122" s="276"/>
      <c r="UXT122" s="276"/>
      <c r="UXU122" s="276"/>
      <c r="UXV122" s="276"/>
      <c r="UXW122" s="276"/>
      <c r="UXX122" s="276"/>
      <c r="UXY122" s="276"/>
      <c r="UXZ122" s="276"/>
      <c r="UYA122" s="276"/>
      <c r="UYB122" s="276"/>
      <c r="UYC122" s="276"/>
      <c r="UYD122" s="276"/>
      <c r="UYE122" s="276"/>
      <c r="UYF122" s="276"/>
      <c r="UYG122" s="276"/>
      <c r="UYH122" s="276"/>
      <c r="UYI122" s="276"/>
      <c r="UYJ122" s="276"/>
      <c r="UYK122" s="276"/>
      <c r="UYL122" s="276"/>
      <c r="UYM122" s="276"/>
      <c r="UYN122" s="276"/>
      <c r="UYO122" s="276"/>
      <c r="UYP122" s="276"/>
      <c r="UYQ122" s="276"/>
      <c r="UYR122" s="276"/>
      <c r="UYS122" s="276"/>
      <c r="UYT122" s="276"/>
      <c r="UYU122" s="276"/>
      <c r="UYV122" s="276"/>
      <c r="UYW122" s="276"/>
      <c r="UYX122" s="276"/>
      <c r="UYY122" s="276"/>
      <c r="UYZ122" s="276"/>
      <c r="UZA122" s="276"/>
      <c r="UZB122" s="276"/>
      <c r="UZC122" s="276"/>
      <c r="UZD122" s="276"/>
      <c r="UZE122" s="276"/>
      <c r="UZF122" s="276"/>
      <c r="UZG122" s="276"/>
      <c r="UZH122" s="276"/>
      <c r="UZI122" s="276"/>
      <c r="UZJ122" s="276"/>
      <c r="UZK122" s="276"/>
      <c r="UZL122" s="276"/>
      <c r="UZM122" s="276"/>
      <c r="UZN122" s="276"/>
      <c r="UZO122" s="276"/>
      <c r="UZP122" s="276"/>
      <c r="UZQ122" s="276"/>
      <c r="UZR122" s="276"/>
      <c r="UZS122" s="276"/>
      <c r="UZT122" s="276"/>
      <c r="UZU122" s="276"/>
      <c r="UZV122" s="276"/>
      <c r="UZW122" s="276"/>
      <c r="UZX122" s="276"/>
      <c r="UZY122" s="276"/>
      <c r="UZZ122" s="276"/>
      <c r="VAA122" s="276"/>
      <c r="VAB122" s="276"/>
      <c r="VAC122" s="276"/>
      <c r="VAD122" s="276"/>
      <c r="VAE122" s="276"/>
      <c r="VAF122" s="276"/>
      <c r="VAG122" s="276"/>
      <c r="VAH122" s="276"/>
      <c r="VAI122" s="276"/>
      <c r="VAJ122" s="276"/>
      <c r="VAK122" s="276"/>
      <c r="VAL122" s="276"/>
      <c r="VAM122" s="276"/>
      <c r="VAN122" s="276"/>
      <c r="VAO122" s="276"/>
      <c r="VAP122" s="276"/>
      <c r="VAQ122" s="276"/>
      <c r="VAR122" s="276"/>
      <c r="VAS122" s="276"/>
      <c r="VAT122" s="276"/>
      <c r="VAU122" s="276"/>
      <c r="VAV122" s="276"/>
      <c r="VAW122" s="276"/>
      <c r="VAX122" s="276"/>
      <c r="VAY122" s="276"/>
      <c r="VAZ122" s="276"/>
      <c r="VBA122" s="276"/>
      <c r="VBB122" s="276"/>
      <c r="VBC122" s="276"/>
      <c r="VBD122" s="276"/>
      <c r="VBE122" s="276"/>
      <c r="VBF122" s="276"/>
      <c r="VBG122" s="276"/>
      <c r="VBH122" s="276"/>
      <c r="VBI122" s="276"/>
      <c r="VBJ122" s="276"/>
      <c r="VBK122" s="276"/>
      <c r="VBL122" s="276"/>
      <c r="VBM122" s="276"/>
      <c r="VBN122" s="276"/>
      <c r="VBO122" s="276"/>
      <c r="VBP122" s="276"/>
      <c r="VBQ122" s="276"/>
      <c r="VBR122" s="276"/>
      <c r="VBS122" s="276"/>
      <c r="VBT122" s="276"/>
      <c r="VBU122" s="276"/>
      <c r="VBV122" s="276"/>
      <c r="VBW122" s="276"/>
      <c r="VBX122" s="276"/>
      <c r="VBY122" s="276"/>
      <c r="VBZ122" s="276"/>
      <c r="VCA122" s="276"/>
      <c r="VCB122" s="276"/>
      <c r="VCC122" s="276"/>
      <c r="VCD122" s="276"/>
      <c r="VCE122" s="276"/>
      <c r="VCF122" s="276"/>
      <c r="VCG122" s="276"/>
      <c r="VCH122" s="276"/>
      <c r="VCI122" s="276"/>
      <c r="VCJ122" s="276"/>
      <c r="VCK122" s="276"/>
      <c r="VCL122" s="276"/>
      <c r="VCM122" s="276"/>
      <c r="VCN122" s="276"/>
      <c r="VCO122" s="276"/>
      <c r="VCP122" s="276"/>
      <c r="VCQ122" s="276"/>
      <c r="VCR122" s="276"/>
      <c r="VCS122" s="276"/>
      <c r="VCT122" s="276"/>
      <c r="VCU122" s="276"/>
      <c r="VCV122" s="276"/>
      <c r="VCW122" s="276"/>
      <c r="VCX122" s="276"/>
      <c r="VCY122" s="276"/>
      <c r="VCZ122" s="276"/>
      <c r="VDA122" s="276"/>
      <c r="VDB122" s="276"/>
      <c r="VDC122" s="276"/>
      <c r="VDD122" s="276"/>
      <c r="VDE122" s="276"/>
      <c r="VDF122" s="276"/>
      <c r="VDG122" s="276"/>
      <c r="VDH122" s="276"/>
      <c r="VDI122" s="276"/>
      <c r="VDJ122" s="276"/>
      <c r="VDK122" s="276"/>
      <c r="VDL122" s="276"/>
      <c r="VDM122" s="276"/>
      <c r="VDN122" s="276"/>
      <c r="VDO122" s="276"/>
      <c r="VDP122" s="276"/>
      <c r="VDQ122" s="276"/>
      <c r="VDR122" s="276"/>
      <c r="VDS122" s="276"/>
      <c r="VDT122" s="276"/>
      <c r="VDU122" s="276"/>
      <c r="VDV122" s="276"/>
      <c r="VDW122" s="276"/>
      <c r="VDX122" s="276"/>
      <c r="VDY122" s="276"/>
      <c r="VDZ122" s="276"/>
      <c r="VEA122" s="276"/>
      <c r="VEB122" s="276"/>
      <c r="VEC122" s="276"/>
      <c r="VED122" s="276"/>
      <c r="VEE122" s="276"/>
      <c r="VEF122" s="276"/>
      <c r="VEG122" s="276"/>
      <c r="VEH122" s="276"/>
      <c r="VEI122" s="276"/>
      <c r="VEJ122" s="276"/>
      <c r="VEK122" s="276"/>
      <c r="VEL122" s="276"/>
      <c r="VEM122" s="276"/>
      <c r="VEN122" s="276"/>
      <c r="VEO122" s="276"/>
      <c r="VEP122" s="276"/>
      <c r="VEQ122" s="276"/>
      <c r="VER122" s="276"/>
      <c r="VES122" s="276"/>
      <c r="VET122" s="276"/>
      <c r="VEU122" s="276"/>
      <c r="VEV122" s="276"/>
      <c r="VEW122" s="276"/>
      <c r="VEX122" s="276"/>
      <c r="VEY122" s="276"/>
      <c r="VEZ122" s="276"/>
      <c r="VFA122" s="276"/>
      <c r="VFB122" s="276"/>
      <c r="VFC122" s="276"/>
      <c r="VFD122" s="276"/>
      <c r="VFE122" s="276"/>
      <c r="VFF122" s="276"/>
      <c r="VFG122" s="276"/>
      <c r="VFH122" s="276"/>
      <c r="VFI122" s="276"/>
      <c r="VFJ122" s="276"/>
      <c r="VFK122" s="276"/>
      <c r="VFL122" s="276"/>
      <c r="VFM122" s="276"/>
      <c r="VFN122" s="276"/>
      <c r="VFO122" s="276"/>
      <c r="VFP122" s="276"/>
      <c r="VFQ122" s="276"/>
      <c r="VFR122" s="276"/>
      <c r="VFS122" s="276"/>
      <c r="VFT122" s="276"/>
      <c r="VFU122" s="276"/>
      <c r="VFV122" s="276"/>
      <c r="VFW122" s="276"/>
      <c r="VFX122" s="276"/>
      <c r="VFY122" s="276"/>
      <c r="VFZ122" s="276"/>
      <c r="VGA122" s="276"/>
      <c r="VGB122" s="276"/>
      <c r="VGC122" s="276"/>
      <c r="VGD122" s="276"/>
      <c r="VGE122" s="276"/>
      <c r="VGF122" s="276"/>
      <c r="VGG122" s="276"/>
      <c r="VGH122" s="276"/>
      <c r="VGI122" s="276"/>
      <c r="VGJ122" s="276"/>
      <c r="VGK122" s="276"/>
      <c r="VGL122" s="276"/>
      <c r="VGM122" s="276"/>
      <c r="VGN122" s="276"/>
      <c r="VGO122" s="276"/>
      <c r="VGP122" s="276"/>
      <c r="VGQ122" s="276"/>
      <c r="VGR122" s="276"/>
      <c r="VGS122" s="276"/>
      <c r="VGT122" s="276"/>
      <c r="VGU122" s="276"/>
      <c r="VGV122" s="276"/>
      <c r="VGW122" s="276"/>
      <c r="VGX122" s="276"/>
      <c r="VGY122" s="276"/>
      <c r="VGZ122" s="276"/>
      <c r="VHA122" s="276"/>
      <c r="VHB122" s="276"/>
      <c r="VHC122" s="276"/>
      <c r="VHD122" s="276"/>
      <c r="VHE122" s="276"/>
      <c r="VHF122" s="276"/>
      <c r="VHG122" s="276"/>
      <c r="VHH122" s="276"/>
      <c r="VHI122" s="276"/>
      <c r="VHJ122" s="276"/>
      <c r="VHK122" s="276"/>
      <c r="VHL122" s="276"/>
      <c r="VHM122" s="276"/>
      <c r="VHN122" s="276"/>
      <c r="VHO122" s="276"/>
      <c r="VHP122" s="276"/>
      <c r="VHQ122" s="276"/>
      <c r="VHR122" s="276"/>
      <c r="VHS122" s="276"/>
      <c r="VHT122" s="276"/>
      <c r="VHU122" s="276"/>
      <c r="VHV122" s="276"/>
      <c r="VHW122" s="276"/>
      <c r="VHX122" s="276"/>
      <c r="VHY122" s="276"/>
      <c r="VHZ122" s="276"/>
      <c r="VIA122" s="276"/>
      <c r="VIB122" s="276"/>
      <c r="VIC122" s="276"/>
      <c r="VID122" s="276"/>
      <c r="VIE122" s="276"/>
      <c r="VIF122" s="276"/>
      <c r="VIG122" s="276"/>
      <c r="VIH122" s="276"/>
      <c r="VII122" s="276"/>
      <c r="VIJ122" s="276"/>
      <c r="VIK122" s="276"/>
      <c r="VIL122" s="276"/>
      <c r="VIM122" s="276"/>
      <c r="VIN122" s="276"/>
      <c r="VIO122" s="276"/>
      <c r="VIP122" s="276"/>
      <c r="VIQ122" s="276"/>
      <c r="VIR122" s="276"/>
      <c r="VIS122" s="276"/>
      <c r="VIT122" s="276"/>
      <c r="VIU122" s="276"/>
      <c r="VIV122" s="276"/>
      <c r="VIW122" s="276"/>
      <c r="VIX122" s="276"/>
      <c r="VIY122" s="276"/>
      <c r="VIZ122" s="276"/>
      <c r="VJA122" s="276"/>
      <c r="VJB122" s="276"/>
      <c r="VJC122" s="276"/>
      <c r="VJD122" s="276"/>
      <c r="VJE122" s="276"/>
      <c r="VJF122" s="276"/>
      <c r="VJG122" s="276"/>
      <c r="VJH122" s="276"/>
      <c r="VJI122" s="276"/>
      <c r="VJJ122" s="276"/>
      <c r="VJK122" s="276"/>
      <c r="VJL122" s="276"/>
      <c r="VJM122" s="276"/>
      <c r="VJN122" s="276"/>
      <c r="VJO122" s="276"/>
      <c r="VJP122" s="276"/>
      <c r="VJQ122" s="276"/>
      <c r="VJR122" s="276"/>
      <c r="VJS122" s="276"/>
      <c r="VJT122" s="276"/>
      <c r="VJU122" s="276"/>
      <c r="VJV122" s="276"/>
      <c r="VJW122" s="276"/>
      <c r="VJX122" s="276"/>
      <c r="VJY122" s="276"/>
      <c r="VJZ122" s="276"/>
      <c r="VKA122" s="276"/>
      <c r="VKB122" s="276"/>
      <c r="VKC122" s="276"/>
      <c r="VKD122" s="276"/>
      <c r="VKE122" s="276"/>
      <c r="VKF122" s="276"/>
      <c r="VKG122" s="276"/>
      <c r="VKH122" s="276"/>
      <c r="VKI122" s="276"/>
      <c r="VKJ122" s="276"/>
      <c r="VKK122" s="276"/>
      <c r="VKL122" s="276"/>
      <c r="VKM122" s="276"/>
      <c r="VKN122" s="276"/>
      <c r="VKO122" s="276"/>
      <c r="VKP122" s="276"/>
      <c r="VKQ122" s="276"/>
      <c r="VKR122" s="276"/>
      <c r="VKS122" s="276"/>
      <c r="VKT122" s="276"/>
      <c r="VKU122" s="276"/>
      <c r="VKV122" s="276"/>
      <c r="VKW122" s="276"/>
      <c r="VKX122" s="276"/>
      <c r="VKY122" s="276"/>
      <c r="VKZ122" s="276"/>
      <c r="VLA122" s="276"/>
      <c r="VLB122" s="276"/>
      <c r="VLC122" s="276"/>
      <c r="VLD122" s="276"/>
      <c r="VLE122" s="276"/>
      <c r="VLF122" s="276"/>
      <c r="VLG122" s="276"/>
      <c r="VLH122" s="276"/>
      <c r="VLI122" s="276"/>
      <c r="VLJ122" s="276"/>
      <c r="VLK122" s="276"/>
      <c r="VLL122" s="276"/>
      <c r="VLM122" s="276"/>
      <c r="VLN122" s="276"/>
      <c r="VLO122" s="276"/>
      <c r="VLP122" s="276"/>
      <c r="VLQ122" s="276"/>
      <c r="VLR122" s="276"/>
      <c r="VLS122" s="276"/>
      <c r="VLT122" s="276"/>
      <c r="VLU122" s="276"/>
      <c r="VLV122" s="276"/>
      <c r="VLW122" s="276"/>
      <c r="VLX122" s="276"/>
      <c r="VLY122" s="276"/>
      <c r="VLZ122" s="276"/>
      <c r="VMA122" s="276"/>
      <c r="VMB122" s="276"/>
      <c r="VMC122" s="276"/>
      <c r="VMD122" s="276"/>
      <c r="VME122" s="276"/>
      <c r="VMF122" s="276"/>
      <c r="VMG122" s="276"/>
      <c r="VMH122" s="276"/>
      <c r="VMI122" s="276"/>
      <c r="VMJ122" s="276"/>
      <c r="VMK122" s="276"/>
      <c r="VML122" s="276"/>
      <c r="VMM122" s="276"/>
      <c r="VMN122" s="276"/>
      <c r="VMO122" s="276"/>
      <c r="VMP122" s="276"/>
      <c r="VMQ122" s="276"/>
      <c r="VMR122" s="276"/>
      <c r="VMS122" s="276"/>
      <c r="VMT122" s="276"/>
      <c r="VMU122" s="276"/>
      <c r="VMV122" s="276"/>
      <c r="VMW122" s="276"/>
      <c r="VMX122" s="276"/>
      <c r="VMY122" s="276"/>
      <c r="VMZ122" s="276"/>
      <c r="VNA122" s="276"/>
      <c r="VNB122" s="276"/>
      <c r="VNC122" s="276"/>
      <c r="VND122" s="276"/>
      <c r="VNE122" s="276"/>
      <c r="VNF122" s="276"/>
      <c r="VNG122" s="276"/>
      <c r="VNH122" s="276"/>
      <c r="VNI122" s="276"/>
      <c r="VNJ122" s="276"/>
      <c r="VNK122" s="276"/>
      <c r="VNL122" s="276"/>
      <c r="VNM122" s="276"/>
      <c r="VNN122" s="276"/>
      <c r="VNO122" s="276"/>
      <c r="VNP122" s="276"/>
      <c r="VNQ122" s="276"/>
      <c r="VNR122" s="276"/>
      <c r="VNS122" s="276"/>
      <c r="VNT122" s="276"/>
      <c r="VNU122" s="276"/>
      <c r="VNV122" s="276"/>
      <c r="VNW122" s="276"/>
      <c r="VNX122" s="276"/>
      <c r="VNY122" s="276"/>
      <c r="VNZ122" s="276"/>
      <c r="VOA122" s="276"/>
      <c r="VOB122" s="276"/>
      <c r="VOC122" s="276"/>
      <c r="VOD122" s="276"/>
      <c r="VOE122" s="276"/>
      <c r="VOF122" s="276"/>
      <c r="VOG122" s="276"/>
      <c r="VOH122" s="276"/>
      <c r="VOI122" s="276"/>
      <c r="VOJ122" s="276"/>
      <c r="VOK122" s="276"/>
      <c r="VOL122" s="276"/>
      <c r="VOM122" s="276"/>
      <c r="VON122" s="276"/>
      <c r="VOO122" s="276"/>
      <c r="VOP122" s="276"/>
      <c r="VOQ122" s="276"/>
      <c r="VOR122" s="276"/>
      <c r="VOS122" s="276"/>
      <c r="VOT122" s="276"/>
      <c r="VOU122" s="276"/>
      <c r="VOV122" s="276"/>
      <c r="VOW122" s="276"/>
      <c r="VOX122" s="276"/>
      <c r="VOY122" s="276"/>
      <c r="VOZ122" s="276"/>
      <c r="VPA122" s="276"/>
      <c r="VPB122" s="276"/>
      <c r="VPC122" s="276"/>
      <c r="VPD122" s="276"/>
      <c r="VPE122" s="276"/>
      <c r="VPF122" s="276"/>
      <c r="VPG122" s="276"/>
      <c r="VPH122" s="276"/>
      <c r="VPI122" s="276"/>
      <c r="VPJ122" s="276"/>
      <c r="VPK122" s="276"/>
      <c r="VPL122" s="276"/>
      <c r="VPM122" s="276"/>
      <c r="VPN122" s="276"/>
      <c r="VPO122" s="276"/>
      <c r="VPP122" s="276"/>
      <c r="VPQ122" s="276"/>
      <c r="VPR122" s="276"/>
      <c r="VPS122" s="276"/>
      <c r="VPT122" s="276"/>
      <c r="VPU122" s="276"/>
      <c r="VPV122" s="276"/>
      <c r="VPW122" s="276"/>
      <c r="VPX122" s="276"/>
      <c r="VPY122" s="276"/>
      <c r="VPZ122" s="276"/>
      <c r="VQA122" s="276"/>
      <c r="VQB122" s="276"/>
      <c r="VQC122" s="276"/>
      <c r="VQD122" s="276"/>
      <c r="VQE122" s="276"/>
      <c r="VQF122" s="276"/>
      <c r="VQG122" s="276"/>
      <c r="VQH122" s="276"/>
      <c r="VQI122" s="276"/>
      <c r="VQJ122" s="276"/>
      <c r="VQK122" s="276"/>
      <c r="VQL122" s="276"/>
      <c r="VQM122" s="276"/>
      <c r="VQN122" s="276"/>
      <c r="VQO122" s="276"/>
      <c r="VQP122" s="276"/>
      <c r="VQQ122" s="276"/>
      <c r="VQR122" s="276"/>
      <c r="VQS122" s="276"/>
      <c r="VQT122" s="276"/>
      <c r="VQU122" s="276"/>
      <c r="VQV122" s="276"/>
      <c r="VQW122" s="276"/>
      <c r="VQX122" s="276"/>
      <c r="VQY122" s="276"/>
      <c r="VQZ122" s="276"/>
      <c r="VRA122" s="276"/>
      <c r="VRB122" s="276"/>
      <c r="VRC122" s="276"/>
      <c r="VRD122" s="276"/>
      <c r="VRE122" s="276"/>
      <c r="VRF122" s="276"/>
      <c r="VRG122" s="276"/>
      <c r="VRH122" s="276"/>
      <c r="VRI122" s="276"/>
      <c r="VRJ122" s="276"/>
      <c r="VRK122" s="276"/>
      <c r="VRL122" s="276"/>
      <c r="VRM122" s="276"/>
      <c r="VRN122" s="276"/>
      <c r="VRO122" s="276"/>
      <c r="VRP122" s="276"/>
      <c r="VRQ122" s="276"/>
      <c r="VRR122" s="276"/>
      <c r="VRS122" s="276"/>
      <c r="VRT122" s="276"/>
      <c r="VRU122" s="276"/>
      <c r="VRV122" s="276"/>
      <c r="VRW122" s="276"/>
      <c r="VRX122" s="276"/>
      <c r="VRY122" s="276"/>
      <c r="VRZ122" s="276"/>
      <c r="VSA122" s="276"/>
      <c r="VSB122" s="276"/>
      <c r="VSC122" s="276"/>
      <c r="VSD122" s="276"/>
      <c r="VSE122" s="276"/>
      <c r="VSF122" s="276"/>
      <c r="VSG122" s="276"/>
      <c r="VSH122" s="276"/>
      <c r="VSI122" s="276"/>
      <c r="VSJ122" s="276"/>
      <c r="VSK122" s="276"/>
      <c r="VSL122" s="276"/>
      <c r="VSM122" s="276"/>
      <c r="VSN122" s="276"/>
      <c r="VSO122" s="276"/>
      <c r="VSP122" s="276"/>
      <c r="VSQ122" s="276"/>
      <c r="VSR122" s="276"/>
      <c r="VSS122" s="276"/>
      <c r="VST122" s="276"/>
      <c r="VSU122" s="276"/>
      <c r="VSV122" s="276"/>
      <c r="VSW122" s="276"/>
      <c r="VSX122" s="276"/>
      <c r="VSY122" s="276"/>
      <c r="VSZ122" s="276"/>
      <c r="VTA122" s="276"/>
      <c r="VTB122" s="276"/>
      <c r="VTC122" s="276"/>
      <c r="VTD122" s="276"/>
      <c r="VTE122" s="276"/>
      <c r="VTF122" s="276"/>
      <c r="VTG122" s="276"/>
      <c r="VTH122" s="276"/>
      <c r="VTI122" s="276"/>
      <c r="VTJ122" s="276"/>
      <c r="VTK122" s="276"/>
      <c r="VTL122" s="276"/>
      <c r="VTM122" s="276"/>
      <c r="VTN122" s="276"/>
      <c r="VTO122" s="276"/>
      <c r="VTP122" s="276"/>
      <c r="VTQ122" s="276"/>
      <c r="VTR122" s="276"/>
      <c r="VTS122" s="276"/>
      <c r="VTT122" s="276"/>
      <c r="VTU122" s="276"/>
      <c r="VTV122" s="276"/>
      <c r="VTW122" s="276"/>
      <c r="VTX122" s="276"/>
      <c r="VTY122" s="276"/>
      <c r="VTZ122" s="276"/>
      <c r="VUA122" s="276"/>
      <c r="VUB122" s="276"/>
      <c r="VUC122" s="276"/>
      <c r="VUD122" s="276"/>
      <c r="VUE122" s="276"/>
      <c r="VUF122" s="276"/>
      <c r="VUG122" s="276"/>
      <c r="VUH122" s="276"/>
      <c r="VUI122" s="276"/>
      <c r="VUJ122" s="276"/>
      <c r="VUK122" s="276"/>
      <c r="VUL122" s="276"/>
      <c r="VUM122" s="276"/>
      <c r="VUN122" s="276"/>
      <c r="VUO122" s="276"/>
      <c r="VUP122" s="276"/>
      <c r="VUQ122" s="276"/>
      <c r="VUR122" s="276"/>
      <c r="VUS122" s="276"/>
      <c r="VUT122" s="276"/>
      <c r="VUU122" s="276"/>
      <c r="VUV122" s="276"/>
      <c r="VUW122" s="276"/>
      <c r="VUX122" s="276"/>
      <c r="VUY122" s="276"/>
      <c r="VUZ122" s="276"/>
      <c r="VVA122" s="276"/>
      <c r="VVB122" s="276"/>
      <c r="VVC122" s="276"/>
      <c r="VVD122" s="276"/>
      <c r="VVE122" s="276"/>
      <c r="VVF122" s="276"/>
      <c r="VVG122" s="276"/>
      <c r="VVH122" s="276"/>
      <c r="VVI122" s="276"/>
      <c r="VVJ122" s="276"/>
      <c r="VVK122" s="276"/>
      <c r="VVL122" s="276"/>
      <c r="VVM122" s="276"/>
      <c r="VVN122" s="276"/>
      <c r="VVO122" s="276"/>
      <c r="VVP122" s="276"/>
      <c r="VVQ122" s="276"/>
      <c r="VVR122" s="276"/>
      <c r="VVS122" s="276"/>
      <c r="VVT122" s="276"/>
      <c r="VVU122" s="276"/>
      <c r="VVV122" s="276"/>
      <c r="VVW122" s="276"/>
      <c r="VVX122" s="276"/>
      <c r="VVY122" s="276"/>
      <c r="VVZ122" s="276"/>
      <c r="VWA122" s="276"/>
      <c r="VWB122" s="276"/>
      <c r="VWC122" s="276"/>
      <c r="VWD122" s="276"/>
      <c r="VWE122" s="276"/>
      <c r="VWF122" s="276"/>
      <c r="VWG122" s="276"/>
      <c r="VWH122" s="276"/>
      <c r="VWI122" s="276"/>
      <c r="VWJ122" s="276"/>
      <c r="VWK122" s="276"/>
      <c r="VWL122" s="276"/>
      <c r="VWM122" s="276"/>
      <c r="VWN122" s="276"/>
      <c r="VWO122" s="276"/>
      <c r="VWP122" s="276"/>
      <c r="VWQ122" s="276"/>
      <c r="VWR122" s="276"/>
      <c r="VWS122" s="276"/>
      <c r="VWT122" s="276"/>
      <c r="VWU122" s="276"/>
      <c r="VWV122" s="276"/>
      <c r="VWW122" s="276"/>
      <c r="VWX122" s="276"/>
      <c r="VWY122" s="276"/>
      <c r="VWZ122" s="276"/>
      <c r="VXA122" s="276"/>
      <c r="VXB122" s="276"/>
      <c r="VXC122" s="276"/>
      <c r="VXD122" s="276"/>
      <c r="VXE122" s="276"/>
      <c r="VXF122" s="276"/>
      <c r="VXG122" s="276"/>
      <c r="VXH122" s="276"/>
      <c r="VXI122" s="276"/>
      <c r="VXJ122" s="276"/>
      <c r="VXK122" s="276"/>
      <c r="VXL122" s="276"/>
      <c r="VXM122" s="276"/>
      <c r="VXN122" s="276"/>
      <c r="VXO122" s="276"/>
      <c r="VXP122" s="276"/>
      <c r="VXQ122" s="276"/>
      <c r="VXR122" s="276"/>
      <c r="VXS122" s="276"/>
      <c r="VXT122" s="276"/>
      <c r="VXU122" s="276"/>
      <c r="VXV122" s="276"/>
      <c r="VXW122" s="276"/>
      <c r="VXX122" s="276"/>
      <c r="VXY122" s="276"/>
      <c r="VXZ122" s="276"/>
      <c r="VYA122" s="276"/>
      <c r="VYB122" s="276"/>
      <c r="VYC122" s="276"/>
      <c r="VYD122" s="276"/>
      <c r="VYE122" s="276"/>
      <c r="VYF122" s="276"/>
      <c r="VYG122" s="276"/>
      <c r="VYH122" s="276"/>
      <c r="VYI122" s="276"/>
      <c r="VYJ122" s="276"/>
      <c r="VYK122" s="276"/>
      <c r="VYL122" s="276"/>
      <c r="VYM122" s="276"/>
      <c r="VYN122" s="276"/>
      <c r="VYO122" s="276"/>
      <c r="VYP122" s="276"/>
      <c r="VYQ122" s="276"/>
      <c r="VYR122" s="276"/>
      <c r="VYS122" s="276"/>
      <c r="VYT122" s="276"/>
      <c r="VYU122" s="276"/>
      <c r="VYV122" s="276"/>
      <c r="VYW122" s="276"/>
      <c r="VYX122" s="276"/>
      <c r="VYY122" s="276"/>
      <c r="VYZ122" s="276"/>
      <c r="VZA122" s="276"/>
      <c r="VZB122" s="276"/>
      <c r="VZC122" s="276"/>
      <c r="VZD122" s="276"/>
      <c r="VZE122" s="276"/>
      <c r="VZF122" s="276"/>
      <c r="VZG122" s="276"/>
      <c r="VZH122" s="276"/>
      <c r="VZI122" s="276"/>
      <c r="VZJ122" s="276"/>
      <c r="VZK122" s="276"/>
      <c r="VZL122" s="276"/>
      <c r="VZM122" s="276"/>
      <c r="VZN122" s="276"/>
      <c r="VZO122" s="276"/>
      <c r="VZP122" s="276"/>
      <c r="VZQ122" s="276"/>
      <c r="VZR122" s="276"/>
      <c r="VZS122" s="276"/>
      <c r="VZT122" s="276"/>
      <c r="VZU122" s="276"/>
      <c r="VZV122" s="276"/>
      <c r="VZW122" s="276"/>
      <c r="VZX122" s="276"/>
      <c r="VZY122" s="276"/>
      <c r="VZZ122" s="276"/>
      <c r="WAA122" s="276"/>
      <c r="WAB122" s="276"/>
      <c r="WAC122" s="276"/>
      <c r="WAD122" s="276"/>
      <c r="WAE122" s="276"/>
      <c r="WAF122" s="276"/>
      <c r="WAG122" s="276"/>
      <c r="WAH122" s="276"/>
      <c r="WAI122" s="276"/>
      <c r="WAJ122" s="276"/>
      <c r="WAK122" s="276"/>
      <c r="WAL122" s="276"/>
      <c r="WAM122" s="276"/>
      <c r="WAN122" s="276"/>
      <c r="WAO122" s="276"/>
      <c r="WAP122" s="276"/>
      <c r="WAQ122" s="276"/>
      <c r="WAR122" s="276"/>
      <c r="WAS122" s="276"/>
      <c r="WAT122" s="276"/>
      <c r="WAU122" s="276"/>
      <c r="WAV122" s="276"/>
      <c r="WAW122" s="276"/>
      <c r="WAX122" s="276"/>
      <c r="WAY122" s="276"/>
      <c r="WAZ122" s="276"/>
      <c r="WBA122" s="276"/>
      <c r="WBB122" s="276"/>
      <c r="WBC122" s="276"/>
      <c r="WBD122" s="276"/>
      <c r="WBE122" s="276"/>
      <c r="WBF122" s="276"/>
      <c r="WBG122" s="276"/>
      <c r="WBH122" s="276"/>
      <c r="WBI122" s="276"/>
      <c r="WBJ122" s="276"/>
      <c r="WBK122" s="276"/>
      <c r="WBL122" s="276"/>
      <c r="WBM122" s="276"/>
      <c r="WBN122" s="276"/>
      <c r="WBO122" s="276"/>
      <c r="WBP122" s="276"/>
      <c r="WBQ122" s="276"/>
      <c r="WBR122" s="276"/>
      <c r="WBS122" s="276"/>
      <c r="WBT122" s="276"/>
      <c r="WBU122" s="276"/>
      <c r="WBV122" s="276"/>
      <c r="WBW122" s="276"/>
      <c r="WBX122" s="276"/>
      <c r="WBY122" s="276"/>
      <c r="WBZ122" s="276"/>
      <c r="WCA122" s="276"/>
      <c r="WCB122" s="276"/>
      <c r="WCC122" s="276"/>
      <c r="WCD122" s="276"/>
      <c r="WCE122" s="276"/>
      <c r="WCF122" s="276"/>
      <c r="WCG122" s="276"/>
      <c r="WCH122" s="276"/>
      <c r="WCI122" s="276"/>
      <c r="WCJ122" s="276"/>
      <c r="WCK122" s="276"/>
      <c r="WCL122" s="276"/>
      <c r="WCM122" s="276"/>
      <c r="WCN122" s="276"/>
      <c r="WCO122" s="276"/>
      <c r="WCP122" s="276"/>
      <c r="WCQ122" s="276"/>
      <c r="WCR122" s="276"/>
      <c r="WCS122" s="276"/>
      <c r="WCT122" s="276"/>
      <c r="WCU122" s="276"/>
      <c r="WCV122" s="276"/>
      <c r="WCW122" s="276"/>
      <c r="WCX122" s="276"/>
      <c r="WCY122" s="276"/>
      <c r="WCZ122" s="276"/>
      <c r="WDA122" s="276"/>
      <c r="WDB122" s="276"/>
      <c r="WDC122" s="276"/>
      <c r="WDD122" s="276"/>
      <c r="WDE122" s="276"/>
      <c r="WDF122" s="276"/>
      <c r="WDG122" s="276"/>
      <c r="WDH122" s="276"/>
      <c r="WDI122" s="276"/>
      <c r="WDJ122" s="276"/>
      <c r="WDK122" s="276"/>
      <c r="WDL122" s="276"/>
      <c r="WDM122" s="276"/>
      <c r="WDN122" s="276"/>
      <c r="WDO122" s="276"/>
      <c r="WDP122" s="276"/>
      <c r="WDQ122" s="276"/>
      <c r="WDR122" s="276"/>
      <c r="WDS122" s="276"/>
      <c r="WDT122" s="276"/>
      <c r="WDU122" s="276"/>
      <c r="WDV122" s="276"/>
      <c r="WDW122" s="276"/>
      <c r="WDX122" s="276"/>
      <c r="WDY122" s="276"/>
      <c r="WDZ122" s="276"/>
      <c r="WEA122" s="276"/>
      <c r="WEB122" s="276"/>
      <c r="WEC122" s="276"/>
      <c r="WED122" s="276"/>
      <c r="WEE122" s="276"/>
      <c r="WEF122" s="276"/>
      <c r="WEG122" s="276"/>
      <c r="WEH122" s="276"/>
      <c r="WEI122" s="276"/>
      <c r="WEJ122" s="276"/>
      <c r="WEK122" s="276"/>
      <c r="WEL122" s="276"/>
      <c r="WEM122" s="276"/>
      <c r="WEN122" s="276"/>
      <c r="WEO122" s="276"/>
      <c r="WEP122" s="276"/>
      <c r="WEQ122" s="276"/>
      <c r="WER122" s="276"/>
      <c r="WES122" s="276"/>
      <c r="WET122" s="276"/>
      <c r="WEU122" s="276"/>
      <c r="WEV122" s="276"/>
      <c r="WEW122" s="276"/>
      <c r="WEX122" s="276"/>
      <c r="WEY122" s="276"/>
      <c r="WEZ122" s="276"/>
      <c r="WFA122" s="276"/>
      <c r="WFB122" s="276"/>
      <c r="WFC122" s="276"/>
      <c r="WFD122" s="276"/>
      <c r="WFE122" s="276"/>
      <c r="WFF122" s="276"/>
      <c r="WFG122" s="276"/>
      <c r="WFH122" s="276"/>
      <c r="WFI122" s="276"/>
      <c r="WFJ122" s="276"/>
      <c r="WFK122" s="276"/>
      <c r="WFL122" s="276"/>
      <c r="WFM122" s="276"/>
      <c r="WFN122" s="276"/>
      <c r="WFO122" s="276"/>
      <c r="WFP122" s="276"/>
      <c r="WFQ122" s="276"/>
      <c r="WFR122" s="276"/>
      <c r="WFS122" s="276"/>
      <c r="WFT122" s="276"/>
      <c r="WFU122" s="276"/>
      <c r="WFV122" s="276"/>
      <c r="WFW122" s="276"/>
      <c r="WFX122" s="276"/>
      <c r="WFY122" s="276"/>
      <c r="WFZ122" s="276"/>
      <c r="WGA122" s="276"/>
      <c r="WGB122" s="276"/>
      <c r="WGC122" s="276"/>
      <c r="WGD122" s="276"/>
      <c r="WGE122" s="276"/>
      <c r="WGF122" s="276"/>
      <c r="WGG122" s="276"/>
      <c r="WGH122" s="276"/>
      <c r="WGI122" s="276"/>
      <c r="WGJ122" s="276"/>
      <c r="WGK122" s="276"/>
      <c r="WGL122" s="276"/>
      <c r="WGM122" s="276"/>
      <c r="WGN122" s="276"/>
      <c r="WGO122" s="276"/>
      <c r="WGP122" s="276"/>
      <c r="WGQ122" s="276"/>
      <c r="WGR122" s="276"/>
      <c r="WGS122" s="276"/>
      <c r="WGT122" s="276"/>
      <c r="WGU122" s="276"/>
      <c r="WGV122" s="276"/>
      <c r="WGW122" s="276"/>
      <c r="WGX122" s="276"/>
      <c r="WGY122" s="276"/>
      <c r="WGZ122" s="276"/>
      <c r="WHA122" s="276"/>
      <c r="WHB122" s="276"/>
      <c r="WHC122" s="276"/>
      <c r="WHD122" s="276"/>
      <c r="WHE122" s="276"/>
      <c r="WHF122" s="276"/>
      <c r="WHG122" s="276"/>
      <c r="WHH122" s="276"/>
      <c r="WHI122" s="276"/>
      <c r="WHJ122" s="276"/>
      <c r="WHK122" s="276"/>
      <c r="WHL122" s="276"/>
      <c r="WHM122" s="276"/>
      <c r="WHN122" s="276"/>
      <c r="WHO122" s="276"/>
      <c r="WHP122" s="276"/>
      <c r="WHQ122" s="276"/>
      <c r="WHR122" s="276"/>
      <c r="WHS122" s="276"/>
      <c r="WHT122" s="276"/>
      <c r="WHU122" s="276"/>
      <c r="WHV122" s="276"/>
      <c r="WHW122" s="276"/>
      <c r="WHX122" s="276"/>
      <c r="WHY122" s="276"/>
      <c r="WHZ122" s="276"/>
      <c r="WIA122" s="276"/>
      <c r="WIB122" s="276"/>
      <c r="WIC122" s="276"/>
      <c r="WID122" s="276"/>
      <c r="WIE122" s="276"/>
      <c r="WIF122" s="276"/>
      <c r="WIG122" s="276"/>
      <c r="WIH122" s="276"/>
      <c r="WII122" s="276"/>
      <c r="WIJ122" s="276"/>
      <c r="WIK122" s="276"/>
      <c r="WIL122" s="276"/>
      <c r="WIM122" s="276"/>
      <c r="WIN122" s="276"/>
      <c r="WIO122" s="276"/>
      <c r="WIP122" s="276"/>
      <c r="WIQ122" s="276"/>
      <c r="WIR122" s="276"/>
      <c r="WIS122" s="276"/>
      <c r="WIT122" s="276"/>
      <c r="WIU122" s="276"/>
      <c r="WIV122" s="276"/>
      <c r="WIW122" s="276"/>
      <c r="WIX122" s="276"/>
      <c r="WIY122" s="276"/>
      <c r="WIZ122" s="276"/>
      <c r="WJA122" s="276"/>
      <c r="WJB122" s="276"/>
      <c r="WJC122" s="276"/>
      <c r="WJD122" s="276"/>
      <c r="WJE122" s="276"/>
      <c r="WJF122" s="276"/>
      <c r="WJG122" s="276"/>
      <c r="WJH122" s="276"/>
      <c r="WJI122" s="276"/>
      <c r="WJJ122" s="276"/>
      <c r="WJK122" s="276"/>
      <c r="WJL122" s="276"/>
      <c r="WJM122" s="276"/>
      <c r="WJN122" s="276"/>
      <c r="WJO122" s="276"/>
      <c r="WJP122" s="276"/>
      <c r="WJQ122" s="276"/>
      <c r="WJR122" s="276"/>
      <c r="WJS122" s="276"/>
      <c r="WJT122" s="276"/>
      <c r="WJU122" s="276"/>
      <c r="WJV122" s="276"/>
      <c r="WJW122" s="276"/>
      <c r="WJX122" s="276"/>
      <c r="WJY122" s="276"/>
      <c r="WJZ122" s="276"/>
      <c r="WKA122" s="276"/>
      <c r="WKB122" s="276"/>
      <c r="WKC122" s="276"/>
      <c r="WKD122" s="276"/>
      <c r="WKE122" s="276"/>
      <c r="WKF122" s="276"/>
      <c r="WKG122" s="276"/>
      <c r="WKH122" s="276"/>
      <c r="WKI122" s="276"/>
      <c r="WKJ122" s="276"/>
      <c r="WKK122" s="276"/>
      <c r="WKL122" s="276"/>
      <c r="WKM122" s="276"/>
      <c r="WKN122" s="276"/>
      <c r="WKO122" s="276"/>
      <c r="WKP122" s="276"/>
      <c r="WKQ122" s="276"/>
      <c r="WKR122" s="276"/>
      <c r="WKS122" s="276"/>
      <c r="WKT122" s="276"/>
      <c r="WKU122" s="276"/>
      <c r="WKV122" s="276"/>
      <c r="WKW122" s="276"/>
      <c r="WKX122" s="276"/>
      <c r="WKY122" s="276"/>
      <c r="WKZ122" s="276"/>
      <c r="WLA122" s="276"/>
      <c r="WLB122" s="276"/>
      <c r="WLC122" s="276"/>
      <c r="WLD122" s="276"/>
      <c r="WLE122" s="276"/>
      <c r="WLF122" s="276"/>
      <c r="WLG122" s="276"/>
      <c r="WLH122" s="276"/>
      <c r="WLI122" s="276"/>
      <c r="WLJ122" s="276"/>
      <c r="WLK122" s="276"/>
      <c r="WLL122" s="276"/>
      <c r="WLM122" s="276"/>
      <c r="WLN122" s="276"/>
      <c r="WLO122" s="276"/>
      <c r="WLP122" s="276"/>
      <c r="WLQ122" s="276"/>
      <c r="WLR122" s="276"/>
      <c r="WLS122" s="276"/>
      <c r="WLT122" s="276"/>
      <c r="WLU122" s="276"/>
      <c r="WLV122" s="276"/>
      <c r="WLW122" s="276"/>
      <c r="WLX122" s="276"/>
      <c r="WLY122" s="276"/>
      <c r="WLZ122" s="276"/>
      <c r="WMA122" s="276"/>
      <c r="WMB122" s="276"/>
      <c r="WMC122" s="276"/>
      <c r="WMD122" s="276"/>
      <c r="WME122" s="276"/>
      <c r="WMF122" s="276"/>
      <c r="WMG122" s="276"/>
      <c r="WMH122" s="276"/>
      <c r="WMI122" s="276"/>
      <c r="WMJ122" s="276"/>
      <c r="WMK122" s="276"/>
      <c r="WML122" s="276"/>
      <c r="WMM122" s="276"/>
      <c r="WMN122" s="276"/>
      <c r="WMO122" s="276"/>
      <c r="WMP122" s="276"/>
      <c r="WMQ122" s="276"/>
      <c r="WMR122" s="276"/>
      <c r="WMS122" s="276"/>
      <c r="WMT122" s="276"/>
      <c r="WMU122" s="276"/>
      <c r="WMV122" s="276"/>
      <c r="WMW122" s="276"/>
      <c r="WMX122" s="276"/>
      <c r="WMY122" s="276"/>
      <c r="WMZ122" s="276"/>
      <c r="WNA122" s="276"/>
      <c r="WNB122" s="276"/>
      <c r="WNC122" s="276"/>
      <c r="WND122" s="276"/>
      <c r="WNE122" s="276"/>
      <c r="WNF122" s="276"/>
      <c r="WNG122" s="276"/>
      <c r="WNH122" s="276"/>
      <c r="WNI122" s="276"/>
      <c r="WNJ122" s="276"/>
      <c r="WNK122" s="276"/>
      <c r="WNL122" s="276"/>
      <c r="WNM122" s="276"/>
      <c r="WNN122" s="276"/>
      <c r="WNO122" s="276"/>
      <c r="WNP122" s="276"/>
      <c r="WNQ122" s="276"/>
      <c r="WNR122" s="276"/>
      <c r="WNS122" s="276"/>
      <c r="WNT122" s="276"/>
      <c r="WNU122" s="276"/>
      <c r="WNV122" s="276"/>
      <c r="WNW122" s="276"/>
      <c r="WNX122" s="276"/>
      <c r="WNY122" s="276"/>
      <c r="WNZ122" s="276"/>
      <c r="WOA122" s="276"/>
      <c r="WOB122" s="276"/>
      <c r="WOC122" s="276"/>
      <c r="WOD122" s="276"/>
      <c r="WOE122" s="276"/>
      <c r="WOF122" s="276"/>
      <c r="WOG122" s="276"/>
      <c r="WOH122" s="276"/>
      <c r="WOI122" s="276"/>
      <c r="WOJ122" s="276"/>
      <c r="WOK122" s="276"/>
      <c r="WOL122" s="276"/>
      <c r="WOM122" s="276"/>
      <c r="WON122" s="276"/>
      <c r="WOO122" s="276"/>
      <c r="WOP122" s="276"/>
      <c r="WOQ122" s="276"/>
      <c r="WOR122" s="276"/>
      <c r="WOS122" s="276"/>
      <c r="WOT122" s="276"/>
      <c r="WOU122" s="276"/>
      <c r="WOV122" s="276"/>
      <c r="WOW122" s="276"/>
      <c r="WOX122" s="276"/>
      <c r="WOY122" s="276"/>
      <c r="WOZ122" s="276"/>
      <c r="WPA122" s="276"/>
      <c r="WPB122" s="276"/>
      <c r="WPC122" s="276"/>
      <c r="WPD122" s="276"/>
      <c r="WPE122" s="276"/>
      <c r="WPF122" s="276"/>
      <c r="WPG122" s="276"/>
      <c r="WPH122" s="276"/>
      <c r="WPI122" s="276"/>
      <c r="WPJ122" s="276"/>
      <c r="WPK122" s="276"/>
      <c r="WPL122" s="276"/>
      <c r="WPM122" s="276"/>
      <c r="WPN122" s="276"/>
      <c r="WPO122" s="276"/>
      <c r="WPP122" s="276"/>
      <c r="WPQ122" s="276"/>
      <c r="WPR122" s="276"/>
      <c r="WPS122" s="276"/>
      <c r="WPT122" s="276"/>
      <c r="WPU122" s="276"/>
      <c r="WPV122" s="276"/>
      <c r="WPW122" s="276"/>
      <c r="WPX122" s="276"/>
      <c r="WPY122" s="276"/>
      <c r="WPZ122" s="276"/>
      <c r="WQA122" s="276"/>
      <c r="WQB122" s="276"/>
      <c r="WQC122" s="276"/>
      <c r="WQD122" s="276"/>
      <c r="WQE122" s="276"/>
      <c r="WQF122" s="276"/>
      <c r="WQG122" s="276"/>
      <c r="WQH122" s="276"/>
      <c r="WQI122" s="276"/>
      <c r="WQJ122" s="276"/>
      <c r="WQK122" s="276"/>
      <c r="WQL122" s="276"/>
      <c r="WQM122" s="276"/>
      <c r="WQN122" s="276"/>
      <c r="WQO122" s="276"/>
      <c r="WQP122" s="276"/>
      <c r="WQQ122" s="276"/>
      <c r="WQR122" s="276"/>
      <c r="WQS122" s="276"/>
      <c r="WQT122" s="276"/>
      <c r="WQU122" s="276"/>
      <c r="WQV122" s="276"/>
      <c r="WQW122" s="276"/>
      <c r="WQX122" s="276"/>
      <c r="WQY122" s="276"/>
      <c r="WQZ122" s="276"/>
      <c r="WRA122" s="276"/>
      <c r="WRB122" s="276"/>
      <c r="WRC122" s="276"/>
      <c r="WRD122" s="276"/>
      <c r="WRE122" s="276"/>
      <c r="WRF122" s="276"/>
      <c r="WRG122" s="276"/>
      <c r="WRH122" s="276"/>
      <c r="WRI122" s="276"/>
      <c r="WRJ122" s="276"/>
      <c r="WRK122" s="276"/>
      <c r="WRL122" s="276"/>
      <c r="WRM122" s="276"/>
      <c r="WRN122" s="276"/>
      <c r="WRO122" s="276"/>
      <c r="WRP122" s="276"/>
      <c r="WRQ122" s="276"/>
      <c r="WRR122" s="276"/>
      <c r="WRS122" s="276"/>
      <c r="WRT122" s="276"/>
      <c r="WRU122" s="276"/>
      <c r="WRV122" s="276"/>
      <c r="WRW122" s="276"/>
      <c r="WRX122" s="276"/>
      <c r="WRY122" s="276"/>
      <c r="WRZ122" s="276"/>
      <c r="WSA122" s="276"/>
      <c r="WSB122" s="276"/>
      <c r="WSC122" s="276"/>
      <c r="WSD122" s="276"/>
      <c r="WSE122" s="276"/>
      <c r="WSF122" s="276"/>
      <c r="WSG122" s="276"/>
      <c r="WSH122" s="276"/>
      <c r="WSI122" s="276"/>
      <c r="WSJ122" s="276"/>
      <c r="WSK122" s="276"/>
      <c r="WSL122" s="276"/>
      <c r="WSM122" s="276"/>
      <c r="WSN122" s="276"/>
      <c r="WSO122" s="276"/>
      <c r="WSP122" s="276"/>
      <c r="WSQ122" s="276"/>
      <c r="WSR122" s="276"/>
      <c r="WSS122" s="276"/>
      <c r="WST122" s="276"/>
      <c r="WSU122" s="276"/>
      <c r="WSV122" s="276"/>
      <c r="WSW122" s="276"/>
      <c r="WSX122" s="276"/>
      <c r="WSY122" s="276"/>
      <c r="WSZ122" s="276"/>
      <c r="WTA122" s="276"/>
      <c r="WTB122" s="276"/>
      <c r="WTC122" s="276"/>
      <c r="WTD122" s="276"/>
      <c r="WTE122" s="276"/>
      <c r="WTF122" s="276"/>
      <c r="WTG122" s="276"/>
      <c r="WTH122" s="276"/>
      <c r="WTI122" s="276"/>
      <c r="WTJ122" s="276"/>
      <c r="WTK122" s="276"/>
      <c r="WTL122" s="276"/>
      <c r="WTM122" s="276"/>
      <c r="WTN122" s="276"/>
      <c r="WTO122" s="276"/>
      <c r="WTP122" s="276"/>
      <c r="WTQ122" s="276"/>
      <c r="WTR122" s="276"/>
      <c r="WTS122" s="276"/>
      <c r="WTT122" s="276"/>
      <c r="WTU122" s="276"/>
      <c r="WTV122" s="276"/>
      <c r="WTW122" s="276"/>
      <c r="WTX122" s="276"/>
      <c r="WTY122" s="276"/>
      <c r="WTZ122" s="276"/>
      <c r="WUA122" s="276"/>
      <c r="WUB122" s="276"/>
      <c r="WUC122" s="276"/>
      <c r="WUD122" s="276"/>
      <c r="WUE122" s="276"/>
      <c r="WUF122" s="276"/>
      <c r="WUG122" s="276"/>
      <c r="WUH122" s="276"/>
      <c r="WUI122" s="276"/>
      <c r="WUJ122" s="276"/>
      <c r="WUK122" s="276"/>
      <c r="WUL122" s="276"/>
      <c r="WUM122" s="276"/>
      <c r="WUN122" s="276"/>
      <c r="WUO122" s="276"/>
      <c r="WUP122" s="276"/>
      <c r="WUQ122" s="276"/>
      <c r="WUR122" s="276"/>
      <c r="WUS122" s="276"/>
      <c r="WUT122" s="276"/>
      <c r="WUU122" s="276"/>
      <c r="WUV122" s="276"/>
      <c r="WUW122" s="276"/>
      <c r="WUX122" s="276"/>
      <c r="WUY122" s="276"/>
      <c r="WUZ122" s="276"/>
      <c r="WVA122" s="276"/>
      <c r="WVB122" s="276"/>
      <c r="WVC122" s="276"/>
      <c r="WVD122" s="276"/>
      <c r="WVE122" s="276"/>
      <c r="WVF122" s="276"/>
      <c r="WVG122" s="276"/>
      <c r="WVH122" s="276"/>
      <c r="WVI122" s="276"/>
      <c r="WVJ122" s="276"/>
      <c r="WVK122" s="276"/>
      <c r="WVL122" s="276"/>
      <c r="WVM122" s="276"/>
      <c r="WVN122" s="276"/>
      <c r="WVO122" s="276"/>
      <c r="WVP122" s="276"/>
      <c r="WVQ122" s="276"/>
      <c r="WVR122" s="276"/>
      <c r="WVS122" s="276"/>
      <c r="WVT122" s="276"/>
      <c r="WVU122" s="276"/>
      <c r="WVV122" s="276"/>
      <c r="WVW122" s="276"/>
      <c r="WVX122" s="276"/>
      <c r="WVY122" s="276"/>
      <c r="WVZ122" s="276"/>
      <c r="WWA122" s="276"/>
      <c r="WWB122" s="276"/>
      <c r="WWC122" s="276"/>
      <c r="WWD122" s="276"/>
      <c r="WWE122" s="276"/>
      <c r="WWF122" s="276"/>
      <c r="WWG122" s="276"/>
      <c r="WWH122" s="276"/>
      <c r="WWI122" s="276"/>
      <c r="WWJ122" s="276"/>
      <c r="WWK122" s="276"/>
      <c r="WWL122" s="276"/>
      <c r="WWM122" s="276"/>
      <c r="WWN122" s="276"/>
      <c r="WWO122" s="276"/>
      <c r="WWP122" s="276"/>
      <c r="WWQ122" s="276"/>
      <c r="WWR122" s="276"/>
      <c r="WWS122" s="276"/>
      <c r="WWT122" s="276"/>
      <c r="WWU122" s="276"/>
      <c r="WWV122" s="276"/>
      <c r="WWW122" s="276"/>
      <c r="WWX122" s="276"/>
      <c r="WWY122" s="276"/>
      <c r="WWZ122" s="276"/>
      <c r="WXA122" s="276"/>
      <c r="WXB122" s="276"/>
      <c r="WXC122" s="276"/>
      <c r="WXD122" s="276"/>
      <c r="WXE122" s="276"/>
      <c r="WXF122" s="276"/>
      <c r="WXG122" s="276"/>
      <c r="WXH122" s="276"/>
      <c r="WXI122" s="276"/>
      <c r="WXJ122" s="276"/>
      <c r="WXK122" s="276"/>
      <c r="WXL122" s="276"/>
      <c r="WXM122" s="276"/>
      <c r="WXN122" s="276"/>
      <c r="WXO122" s="276"/>
      <c r="WXP122" s="276"/>
      <c r="WXQ122" s="276"/>
      <c r="WXR122" s="276"/>
      <c r="WXS122" s="276"/>
      <c r="WXT122" s="276"/>
      <c r="WXU122" s="276"/>
      <c r="WXV122" s="276"/>
      <c r="WXW122" s="276"/>
      <c r="WXX122" s="276"/>
      <c r="WXY122" s="276"/>
      <c r="WXZ122" s="276"/>
      <c r="WYA122" s="276"/>
      <c r="WYB122" s="276"/>
      <c r="WYC122" s="276"/>
      <c r="WYD122" s="276"/>
      <c r="WYE122" s="276"/>
      <c r="WYF122" s="276"/>
      <c r="WYG122" s="276"/>
      <c r="WYH122" s="276"/>
      <c r="WYI122" s="276"/>
      <c r="WYJ122" s="276"/>
      <c r="WYK122" s="276"/>
      <c r="WYL122" s="276"/>
      <c r="WYM122" s="276"/>
      <c r="WYN122" s="276"/>
      <c r="WYO122" s="276"/>
      <c r="WYP122" s="276"/>
      <c r="WYQ122" s="276"/>
      <c r="WYR122" s="276"/>
      <c r="WYS122" s="276"/>
      <c r="WYT122" s="276"/>
      <c r="WYU122" s="276"/>
      <c r="WYV122" s="276"/>
      <c r="WYW122" s="276"/>
      <c r="WYX122" s="276"/>
      <c r="WYY122" s="276"/>
      <c r="WYZ122" s="276"/>
      <c r="WZA122" s="276"/>
      <c r="WZB122" s="276"/>
      <c r="WZC122" s="276"/>
      <c r="WZD122" s="276"/>
      <c r="WZE122" s="276"/>
      <c r="WZF122" s="276"/>
      <c r="WZG122" s="276"/>
      <c r="WZH122" s="276"/>
      <c r="WZI122" s="276"/>
      <c r="WZJ122" s="276"/>
      <c r="WZK122" s="276"/>
      <c r="WZL122" s="276"/>
      <c r="WZM122" s="276"/>
      <c r="WZN122" s="276"/>
      <c r="WZO122" s="276"/>
      <c r="WZP122" s="276"/>
      <c r="WZQ122" s="276"/>
      <c r="WZR122" s="276"/>
      <c r="WZS122" s="276"/>
      <c r="WZT122" s="276"/>
      <c r="WZU122" s="276"/>
      <c r="WZV122" s="276"/>
      <c r="WZW122" s="276"/>
      <c r="WZX122" s="276"/>
      <c r="WZY122" s="276"/>
      <c r="WZZ122" s="276"/>
      <c r="XAA122" s="276"/>
      <c r="XAB122" s="276"/>
      <c r="XAC122" s="276"/>
      <c r="XAD122" s="276"/>
      <c r="XAE122" s="276"/>
      <c r="XAF122" s="276"/>
      <c r="XAG122" s="276"/>
      <c r="XAH122" s="276"/>
      <c r="XAI122" s="276"/>
      <c r="XAJ122" s="276"/>
      <c r="XAK122" s="276"/>
      <c r="XAL122" s="276"/>
      <c r="XAM122" s="276"/>
      <c r="XAN122" s="276"/>
      <c r="XAO122" s="276"/>
      <c r="XAP122" s="276"/>
      <c r="XAQ122" s="276"/>
      <c r="XAR122" s="276"/>
      <c r="XAS122" s="276"/>
      <c r="XAT122" s="276"/>
      <c r="XAU122" s="276"/>
      <c r="XAV122" s="276"/>
      <c r="XAW122" s="276"/>
      <c r="XAX122" s="276"/>
      <c r="XAY122" s="276"/>
      <c r="XAZ122" s="276"/>
      <c r="XBA122" s="276"/>
      <c r="XBB122" s="276"/>
      <c r="XBC122" s="276"/>
      <c r="XBD122" s="276"/>
      <c r="XBE122" s="276"/>
      <c r="XBF122" s="276"/>
      <c r="XBG122" s="276"/>
      <c r="XBH122" s="276"/>
      <c r="XBI122" s="276"/>
      <c r="XBJ122" s="276"/>
      <c r="XBK122" s="276"/>
      <c r="XBL122" s="276"/>
      <c r="XBM122" s="276"/>
      <c r="XBN122" s="276"/>
      <c r="XBO122" s="276"/>
      <c r="XBP122" s="276"/>
      <c r="XBQ122" s="276"/>
      <c r="XBR122" s="276"/>
      <c r="XBS122" s="276"/>
      <c r="XBT122" s="276"/>
      <c r="XBU122" s="276"/>
      <c r="XBV122" s="276"/>
      <c r="XBW122" s="276"/>
      <c r="XBX122" s="276"/>
      <c r="XBY122" s="276"/>
      <c r="XBZ122" s="276"/>
      <c r="XCA122" s="276"/>
      <c r="XCB122" s="276"/>
      <c r="XCC122" s="276"/>
      <c r="XCD122" s="276"/>
      <c r="XCE122" s="276"/>
      <c r="XCF122" s="276"/>
      <c r="XCG122" s="276"/>
      <c r="XCH122" s="276"/>
      <c r="XCI122" s="276"/>
      <c r="XCJ122" s="276"/>
      <c r="XCK122" s="276"/>
      <c r="XCL122" s="276"/>
      <c r="XCM122" s="276"/>
      <c r="XCN122" s="276"/>
      <c r="XCO122" s="276"/>
      <c r="XCP122" s="276"/>
      <c r="XCQ122" s="276"/>
      <c r="XCR122" s="276"/>
      <c r="XCS122" s="276"/>
      <c r="XCT122" s="276"/>
      <c r="XCU122" s="276"/>
      <c r="XCV122" s="276"/>
      <c r="XCW122" s="276"/>
      <c r="XCX122" s="276"/>
      <c r="XCY122" s="276"/>
      <c r="XCZ122" s="276"/>
      <c r="XDA122" s="276"/>
      <c r="XDB122" s="276"/>
      <c r="XDC122" s="276"/>
      <c r="XDD122" s="276"/>
      <c r="XDE122" s="276"/>
      <c r="XDF122" s="276"/>
      <c r="XDG122" s="276"/>
      <c r="XDH122" s="276"/>
      <c r="XDI122" s="276"/>
      <c r="XDJ122" s="276"/>
      <c r="XDK122" s="276"/>
      <c r="XDL122" s="276"/>
      <c r="XDM122" s="276"/>
      <c r="XDN122" s="276"/>
      <c r="XDO122" s="276"/>
      <c r="XDP122" s="276"/>
      <c r="XDQ122" s="276"/>
      <c r="XDR122" s="276"/>
      <c r="XDS122" s="276"/>
      <c r="XDT122" s="276"/>
      <c r="XDU122" s="276"/>
      <c r="XDV122" s="276"/>
      <c r="XDW122" s="276"/>
      <c r="XDX122" s="276"/>
      <c r="XDY122" s="276"/>
      <c r="XDZ122" s="276"/>
      <c r="XEA122" s="276"/>
      <c r="XEB122" s="276"/>
      <c r="XEC122" s="276"/>
      <c r="XED122" s="276"/>
      <c r="XEE122" s="276"/>
      <c r="XEF122" s="276"/>
      <c r="XEG122" s="276"/>
      <c r="XEH122" s="276"/>
      <c r="XEI122" s="276"/>
      <c r="XEJ122" s="276"/>
      <c r="XEK122" s="276"/>
      <c r="XEL122" s="276"/>
      <c r="XEM122" s="276"/>
      <c r="XEN122" s="276"/>
      <c r="XEO122" s="276"/>
      <c r="XEP122" s="276"/>
      <c r="XEQ122" s="276"/>
      <c r="XER122" s="276"/>
      <c r="XES122" s="276"/>
      <c r="XET122" s="276"/>
      <c r="XEU122" s="276"/>
      <c r="XEV122" s="276"/>
      <c r="XEW122" s="276"/>
      <c r="XEX122" s="276"/>
      <c r="XEY122" s="276"/>
      <c r="XEZ122" s="278"/>
      <c r="XFA122" s="278"/>
      <c r="XFB122" s="278"/>
      <c r="XFC122" s="278"/>
      <c r="XFD122" s="278"/>
    </row>
    <row r="123" spans="2:16384" s="311" customFormat="1" ht="12">
      <c r="C123" s="317" t="s">
        <v>286</v>
      </c>
      <c r="D123" s="347"/>
      <c r="E123" s="330">
        <f t="shared" ref="E123:N123" ca="1" si="127">E121+E116+E111</f>
        <v>284.50041775916566</v>
      </c>
      <c r="F123" s="330">
        <f t="shared" ca="1" si="127"/>
        <v>316.0085458167639</v>
      </c>
      <c r="G123" s="330">
        <f t="shared" ca="1" si="127"/>
        <v>710.04771376661392</v>
      </c>
      <c r="H123" s="330">
        <f t="shared" ca="1" si="127"/>
        <v>1257.4908571605044</v>
      </c>
      <c r="I123" s="330">
        <f t="shared" ca="1" si="127"/>
        <v>1252.6640275019224</v>
      </c>
      <c r="J123" s="330">
        <f t="shared" ca="1" si="127"/>
        <v>1235.362537562806</v>
      </c>
      <c r="K123" s="330">
        <f t="shared" ca="1" si="127"/>
        <v>1316.3741817142318</v>
      </c>
      <c r="L123" s="330">
        <f t="shared" ca="1" si="127"/>
        <v>1273.4550495462552</v>
      </c>
      <c r="M123" s="330">
        <f t="shared" ca="1" si="127"/>
        <v>1250.4546132509042</v>
      </c>
      <c r="N123" s="330">
        <f t="shared" ca="1" si="127"/>
        <v>1197.5128049361952</v>
      </c>
      <c r="O123" s="326"/>
      <c r="P123" s="353"/>
      <c r="Q123" s="330">
        <f>Q121+Q116+Q111</f>
        <v>0</v>
      </c>
      <c r="R123" s="330">
        <f>R121+R116+R111</f>
        <v>0</v>
      </c>
      <c r="S123" s="330">
        <f>S121+S116+S111</f>
        <v>0.10069056804933041</v>
      </c>
      <c r="T123" s="330">
        <f>T121+T116+T111</f>
        <v>14.3262528058317</v>
      </c>
      <c r="U123" s="330">
        <f>U121+U116+U111</f>
        <v>46.246736329985282</v>
      </c>
      <c r="V123" s="330">
        <f t="shared" ref="V123:AD123" si="128">V121+V116+V111</f>
        <v>182.67852600546803</v>
      </c>
      <c r="W123" s="330">
        <f t="shared" si="128"/>
        <v>259.87396416391613</v>
      </c>
      <c r="X123" s="330">
        <f t="shared" si="128"/>
        <v>338.39181263000921</v>
      </c>
      <c r="Y123" s="330">
        <f t="shared" si="128"/>
        <v>417.18758426155364</v>
      </c>
      <c r="Z123" s="330">
        <f t="shared" si="128"/>
        <v>432.43545282383911</v>
      </c>
      <c r="AA123" s="330">
        <f t="shared" si="128"/>
        <v>398.2199153820867</v>
      </c>
      <c r="AB123" s="330">
        <f t="shared" si="128"/>
        <v>386.58158600978135</v>
      </c>
      <c r="AC123" s="330">
        <f t="shared" si="128"/>
        <v>382.6744159148347</v>
      </c>
      <c r="AD123" s="330">
        <f t="shared" si="128"/>
        <v>372.98560652447509</v>
      </c>
      <c r="AE123" s="330">
        <f>AE121+AE116+AE111</f>
        <v>367.11141630023269</v>
      </c>
      <c r="AF123" s="326"/>
      <c r="AG123" s="348"/>
      <c r="AH123" s="348"/>
      <c r="AI123" s="348"/>
      <c r="AJ123" s="348"/>
      <c r="AK123" s="348"/>
      <c r="AL123" s="348"/>
      <c r="AM123" s="348"/>
      <c r="AN123" s="348"/>
      <c r="AO123" s="348"/>
      <c r="AP123" s="348"/>
      <c r="AQ123" s="348"/>
      <c r="AR123" s="348"/>
      <c r="AS123" s="348"/>
      <c r="AT123" s="348"/>
      <c r="AU123" s="348"/>
      <c r="AV123" s="326"/>
      <c r="AW123" s="330"/>
      <c r="AX123" s="330">
        <f ca="1">AX121+AX116+AX111</f>
        <v>-6.8679429290468761</v>
      </c>
      <c r="AY123" s="330">
        <f ca="1">AY121+AY116+AY111</f>
        <v>184.18628724261384</v>
      </c>
      <c r="AZ123" s="330">
        <f ca="1">AZ121+AZ116+AZ111</f>
        <v>356.3873216040231</v>
      </c>
      <c r="BA123" s="330">
        <f ca="1">BA121+BA116+BA111</f>
        <v>389.31586921407347</v>
      </c>
      <c r="BB123" s="330">
        <f t="shared" ref="BB123:BK123" ca="1" si="129">BB121+BB116+BB111</f>
        <v>423.18232509031259</v>
      </c>
      <c r="BC123" s="330">
        <f t="shared" ca="1" si="129"/>
        <v>901.85112704514677</v>
      </c>
      <c r="BD123" s="330">
        <f t="shared" ca="1" si="129"/>
        <v>1639.5021969991496</v>
      </c>
      <c r="BE123" s="330">
        <f t="shared" ca="1" si="129"/>
        <v>1918.9595751017753</v>
      </c>
      <c r="BF123" s="330">
        <f t="shared" ca="1" si="129"/>
        <v>1964.8575645229603</v>
      </c>
      <c r="BG123" s="330">
        <f t="shared" ca="1" si="129"/>
        <v>1904.2015768853139</v>
      </c>
      <c r="BH123" s="330">
        <f t="shared" ca="1" si="129"/>
        <v>1758.4986830161024</v>
      </c>
      <c r="BI123" s="330">
        <f t="shared" ca="1" si="129"/>
        <v>1672.6457556629477</v>
      </c>
      <c r="BJ123" s="330">
        <f t="shared" ca="1" si="129"/>
        <v>1493.4103239400765</v>
      </c>
      <c r="BK123" s="330">
        <f t="shared" ca="1" si="129"/>
        <v>1411.586583656348</v>
      </c>
      <c r="BL123" s="276"/>
      <c r="BM123" s="276"/>
      <c r="BN123" s="276"/>
      <c r="BO123" s="276"/>
      <c r="BP123" s="276"/>
      <c r="BQ123" s="276"/>
      <c r="BR123" s="276"/>
      <c r="BS123" s="276"/>
      <c r="BT123" s="276"/>
      <c r="BU123" s="276"/>
      <c r="BV123" s="276"/>
      <c r="BW123" s="276"/>
      <c r="BX123" s="276"/>
      <c r="BY123" s="276"/>
      <c r="BZ123" s="276"/>
      <c r="CA123" s="276"/>
      <c r="CB123" s="276"/>
      <c r="CC123" s="276"/>
      <c r="CD123" s="276"/>
      <c r="CE123" s="276"/>
      <c r="CF123" s="276"/>
      <c r="CG123" s="276"/>
      <c r="CH123" s="276"/>
      <c r="CI123" s="276"/>
      <c r="CJ123" s="276"/>
      <c r="CK123" s="276"/>
      <c r="CL123" s="276"/>
      <c r="CM123" s="276"/>
      <c r="CN123" s="276"/>
      <c r="CO123" s="276"/>
      <c r="CP123" s="276"/>
      <c r="CQ123" s="276"/>
      <c r="CR123" s="276"/>
      <c r="CS123" s="276"/>
      <c r="CT123" s="276"/>
      <c r="CU123" s="276"/>
      <c r="CV123" s="276"/>
      <c r="CW123" s="276"/>
      <c r="CX123" s="276"/>
      <c r="CY123" s="276"/>
      <c r="CZ123" s="276"/>
      <c r="DA123" s="276"/>
      <c r="DB123" s="276"/>
      <c r="DC123" s="276"/>
      <c r="DD123" s="276"/>
      <c r="DE123" s="276"/>
      <c r="DF123" s="276"/>
      <c r="DG123" s="276"/>
      <c r="DH123" s="276"/>
      <c r="DI123" s="276"/>
      <c r="DJ123" s="276"/>
      <c r="DK123" s="276"/>
      <c r="DL123" s="276"/>
      <c r="DM123" s="276"/>
      <c r="DN123" s="276"/>
      <c r="DO123" s="276"/>
      <c r="DP123" s="276"/>
      <c r="DQ123" s="276"/>
      <c r="DR123" s="276"/>
      <c r="DS123" s="276"/>
      <c r="DT123" s="276"/>
      <c r="DU123" s="276"/>
      <c r="DV123" s="276"/>
      <c r="DW123" s="276"/>
      <c r="DX123" s="276"/>
      <c r="DY123" s="276"/>
      <c r="DZ123" s="276"/>
      <c r="EA123" s="276"/>
      <c r="EB123" s="276"/>
      <c r="EC123" s="276"/>
      <c r="ED123" s="276"/>
      <c r="EE123" s="276"/>
      <c r="EF123" s="276"/>
      <c r="EG123" s="276"/>
      <c r="EH123" s="276"/>
      <c r="EI123" s="276"/>
      <c r="EJ123" s="276"/>
      <c r="EK123" s="276"/>
      <c r="EL123" s="276"/>
      <c r="EM123" s="276"/>
      <c r="EN123" s="276"/>
      <c r="EO123" s="276"/>
      <c r="EP123" s="276"/>
      <c r="EQ123" s="276"/>
      <c r="ER123" s="276"/>
      <c r="ES123" s="276"/>
      <c r="ET123" s="276"/>
      <c r="EU123" s="276"/>
      <c r="EV123" s="276"/>
      <c r="EW123" s="276"/>
      <c r="EX123" s="276"/>
      <c r="EY123" s="276"/>
      <c r="EZ123" s="276"/>
      <c r="FA123" s="276"/>
      <c r="FB123" s="276"/>
      <c r="FC123" s="276"/>
      <c r="FD123" s="276"/>
      <c r="FE123" s="276"/>
      <c r="FF123" s="276"/>
      <c r="FG123" s="276"/>
      <c r="FH123" s="276"/>
      <c r="FI123" s="276"/>
      <c r="FJ123" s="276"/>
      <c r="FK123" s="276"/>
      <c r="FL123" s="276"/>
      <c r="FM123" s="276"/>
      <c r="FN123" s="276"/>
      <c r="FO123" s="276"/>
      <c r="FP123" s="276"/>
      <c r="FQ123" s="276"/>
      <c r="FR123" s="276"/>
      <c r="FS123" s="276"/>
      <c r="FT123" s="276"/>
      <c r="FU123" s="276"/>
      <c r="FV123" s="276"/>
      <c r="FW123" s="276"/>
      <c r="FX123" s="276"/>
      <c r="FY123" s="276"/>
      <c r="FZ123" s="276"/>
      <c r="GA123" s="276"/>
      <c r="GB123" s="276"/>
      <c r="GC123" s="276"/>
      <c r="GD123" s="276"/>
      <c r="GE123" s="276"/>
      <c r="GF123" s="276"/>
      <c r="GG123" s="276"/>
      <c r="GH123" s="276"/>
      <c r="GI123" s="276"/>
      <c r="GJ123" s="276"/>
      <c r="GK123" s="276"/>
      <c r="GL123" s="276"/>
      <c r="GM123" s="276"/>
      <c r="GN123" s="276"/>
      <c r="GO123" s="276"/>
      <c r="GP123" s="276"/>
      <c r="GQ123" s="276"/>
      <c r="GR123" s="276"/>
      <c r="GS123" s="276"/>
      <c r="GT123" s="276"/>
      <c r="GU123" s="276"/>
      <c r="GV123" s="276"/>
      <c r="GW123" s="276"/>
      <c r="GX123" s="276"/>
      <c r="GY123" s="276"/>
      <c r="GZ123" s="276"/>
      <c r="HA123" s="276"/>
      <c r="HB123" s="276"/>
      <c r="HC123" s="276"/>
      <c r="HD123" s="276"/>
      <c r="HE123" s="276"/>
      <c r="HF123" s="276"/>
      <c r="HG123" s="276"/>
      <c r="HH123" s="276"/>
      <c r="HI123" s="276"/>
      <c r="HJ123" s="276"/>
      <c r="HK123" s="276"/>
      <c r="HL123" s="276"/>
      <c r="HM123" s="276"/>
      <c r="HN123" s="276"/>
      <c r="HO123" s="276"/>
      <c r="HP123" s="276"/>
      <c r="HQ123" s="276"/>
      <c r="HR123" s="276"/>
      <c r="HS123" s="276"/>
      <c r="HT123" s="276"/>
      <c r="HU123" s="276"/>
      <c r="HV123" s="276"/>
      <c r="HW123" s="276"/>
      <c r="HX123" s="276"/>
      <c r="HY123" s="276"/>
      <c r="HZ123" s="276"/>
      <c r="IA123" s="276"/>
      <c r="IB123" s="276"/>
      <c r="IC123" s="276"/>
      <c r="ID123" s="276"/>
      <c r="IE123" s="276"/>
      <c r="IF123" s="276"/>
      <c r="IG123" s="276"/>
      <c r="IH123" s="276"/>
      <c r="II123" s="276"/>
      <c r="IJ123" s="276"/>
      <c r="IK123" s="276"/>
      <c r="IL123" s="276"/>
      <c r="IM123" s="276"/>
      <c r="IN123" s="276"/>
      <c r="IO123" s="276"/>
      <c r="IP123" s="276"/>
      <c r="IQ123" s="276"/>
      <c r="IR123" s="276"/>
      <c r="IS123" s="276"/>
      <c r="IT123" s="276"/>
      <c r="IU123" s="276"/>
      <c r="IV123" s="276"/>
      <c r="IW123" s="276"/>
      <c r="IX123" s="276"/>
      <c r="IY123" s="276"/>
      <c r="IZ123" s="276"/>
      <c r="JA123" s="276"/>
      <c r="JB123" s="276"/>
      <c r="JC123" s="276"/>
      <c r="JD123" s="276"/>
      <c r="JE123" s="276"/>
      <c r="JF123" s="276"/>
      <c r="JG123" s="276"/>
      <c r="JH123" s="276"/>
      <c r="JI123" s="276"/>
      <c r="JJ123" s="276"/>
      <c r="JK123" s="276"/>
      <c r="JL123" s="276"/>
      <c r="JM123" s="276"/>
      <c r="JN123" s="276"/>
      <c r="JO123" s="276"/>
      <c r="JP123" s="276"/>
      <c r="JQ123" s="276"/>
      <c r="JR123" s="276"/>
      <c r="JS123" s="276"/>
      <c r="JT123" s="276"/>
      <c r="JU123" s="276"/>
      <c r="JV123" s="276"/>
      <c r="JW123" s="276"/>
      <c r="JX123" s="276"/>
      <c r="JY123" s="276"/>
      <c r="JZ123" s="276"/>
      <c r="KA123" s="276"/>
      <c r="KB123" s="276"/>
      <c r="KC123" s="276"/>
      <c r="KD123" s="276"/>
      <c r="KE123" s="276"/>
      <c r="KF123" s="276"/>
      <c r="KG123" s="276"/>
      <c r="KH123" s="276"/>
      <c r="KI123" s="276"/>
      <c r="KJ123" s="276"/>
      <c r="KK123" s="276"/>
      <c r="KL123" s="276"/>
      <c r="KM123" s="276"/>
      <c r="KN123" s="276"/>
      <c r="KO123" s="276"/>
      <c r="KP123" s="276"/>
      <c r="KQ123" s="276"/>
      <c r="KR123" s="276"/>
      <c r="KS123" s="276"/>
      <c r="KT123" s="276"/>
      <c r="KU123" s="276"/>
      <c r="KV123" s="276"/>
      <c r="KW123" s="276"/>
      <c r="KX123" s="276"/>
      <c r="KY123" s="276"/>
      <c r="KZ123" s="276"/>
      <c r="LA123" s="276"/>
      <c r="LB123" s="276"/>
      <c r="LC123" s="276"/>
      <c r="LD123" s="276"/>
      <c r="LE123" s="276"/>
      <c r="LF123" s="276"/>
      <c r="LG123" s="276"/>
      <c r="LH123" s="276"/>
      <c r="LI123" s="276"/>
      <c r="LJ123" s="276"/>
      <c r="LK123" s="276"/>
      <c r="LL123" s="276"/>
      <c r="LM123" s="276"/>
      <c r="LN123" s="276"/>
      <c r="LO123" s="276"/>
      <c r="LP123" s="276"/>
      <c r="LQ123" s="276"/>
      <c r="LR123" s="276"/>
      <c r="LS123" s="276"/>
      <c r="LT123" s="276"/>
      <c r="LU123" s="276"/>
      <c r="LV123" s="276"/>
      <c r="LW123" s="276"/>
      <c r="LX123" s="276"/>
      <c r="LY123" s="276"/>
      <c r="LZ123" s="276"/>
      <c r="MA123" s="276"/>
      <c r="MB123" s="276"/>
      <c r="MC123" s="276"/>
      <c r="MD123" s="276"/>
      <c r="ME123" s="276"/>
      <c r="MF123" s="276"/>
      <c r="MG123" s="276"/>
      <c r="MH123" s="276"/>
      <c r="MI123" s="276"/>
      <c r="MJ123" s="276"/>
      <c r="MK123" s="276"/>
      <c r="ML123" s="276"/>
      <c r="MM123" s="276"/>
      <c r="MN123" s="276"/>
      <c r="MO123" s="276"/>
      <c r="MP123" s="276"/>
      <c r="MQ123" s="276"/>
      <c r="MR123" s="276"/>
      <c r="MS123" s="276"/>
      <c r="MT123" s="276"/>
      <c r="MU123" s="276"/>
      <c r="MV123" s="276"/>
      <c r="MW123" s="276"/>
      <c r="MX123" s="276"/>
      <c r="MY123" s="276"/>
      <c r="MZ123" s="276"/>
      <c r="NA123" s="276"/>
      <c r="NB123" s="276"/>
      <c r="NC123" s="276"/>
      <c r="ND123" s="276"/>
      <c r="NE123" s="276"/>
      <c r="NF123" s="276"/>
      <c r="NG123" s="276"/>
      <c r="NH123" s="276"/>
      <c r="NI123" s="276"/>
      <c r="NJ123" s="276"/>
      <c r="NK123" s="276"/>
      <c r="NL123" s="276"/>
      <c r="NM123" s="276"/>
      <c r="NN123" s="276"/>
      <c r="NO123" s="276"/>
      <c r="NP123" s="276"/>
      <c r="NQ123" s="276"/>
      <c r="NR123" s="276"/>
      <c r="NS123" s="276"/>
      <c r="NT123" s="276"/>
      <c r="NU123" s="276"/>
      <c r="NV123" s="276"/>
      <c r="NW123" s="276"/>
      <c r="NX123" s="276"/>
      <c r="NY123" s="276"/>
      <c r="NZ123" s="276"/>
      <c r="OA123" s="276"/>
      <c r="OB123" s="276"/>
      <c r="OC123" s="276"/>
      <c r="OD123" s="276"/>
      <c r="OE123" s="276"/>
      <c r="OF123" s="276"/>
      <c r="OG123" s="276"/>
      <c r="OH123" s="276"/>
      <c r="OI123" s="276"/>
      <c r="OJ123" s="276"/>
      <c r="OK123" s="276"/>
      <c r="OL123" s="276"/>
      <c r="OM123" s="276"/>
      <c r="ON123" s="276"/>
      <c r="OO123" s="276"/>
      <c r="OP123" s="276"/>
      <c r="OQ123" s="276"/>
      <c r="OR123" s="276"/>
      <c r="OS123" s="276"/>
      <c r="OT123" s="276"/>
      <c r="OU123" s="276"/>
      <c r="OV123" s="276"/>
      <c r="OW123" s="276"/>
      <c r="OX123" s="276"/>
      <c r="OY123" s="276"/>
      <c r="OZ123" s="276"/>
      <c r="PA123" s="276"/>
      <c r="PB123" s="276"/>
      <c r="PC123" s="276"/>
      <c r="PD123" s="276"/>
      <c r="PE123" s="276"/>
      <c r="PF123" s="276"/>
      <c r="PG123" s="276"/>
      <c r="PH123" s="276"/>
      <c r="PI123" s="276"/>
      <c r="PJ123" s="276"/>
      <c r="PK123" s="276"/>
      <c r="PL123" s="276"/>
      <c r="PM123" s="276"/>
      <c r="PN123" s="276"/>
      <c r="PO123" s="276"/>
      <c r="PP123" s="276"/>
      <c r="PQ123" s="276"/>
      <c r="PR123" s="276"/>
      <c r="PS123" s="276"/>
      <c r="PT123" s="276"/>
      <c r="PU123" s="276"/>
      <c r="PV123" s="276"/>
      <c r="PW123" s="276"/>
      <c r="PX123" s="276"/>
      <c r="PY123" s="276"/>
      <c r="PZ123" s="276"/>
      <c r="QA123" s="276"/>
      <c r="QB123" s="276"/>
      <c r="QC123" s="276"/>
      <c r="QD123" s="276"/>
      <c r="QE123" s="276"/>
      <c r="QF123" s="276"/>
      <c r="QG123" s="276"/>
      <c r="QH123" s="276"/>
      <c r="QI123" s="276"/>
      <c r="QJ123" s="276"/>
      <c r="QK123" s="276"/>
      <c r="QL123" s="276"/>
      <c r="QM123" s="276"/>
      <c r="QN123" s="276"/>
      <c r="QO123" s="276"/>
      <c r="QP123" s="276"/>
      <c r="QQ123" s="276"/>
      <c r="QR123" s="276"/>
      <c r="QS123" s="276"/>
      <c r="QT123" s="276"/>
      <c r="QU123" s="276"/>
      <c r="QV123" s="276"/>
      <c r="QW123" s="276"/>
      <c r="QX123" s="276"/>
      <c r="QY123" s="276"/>
      <c r="QZ123" s="276"/>
      <c r="RA123" s="276"/>
      <c r="RB123" s="276"/>
      <c r="RC123" s="276"/>
      <c r="RD123" s="276"/>
      <c r="RE123" s="276"/>
      <c r="RF123" s="276"/>
      <c r="RG123" s="276"/>
      <c r="RH123" s="276"/>
      <c r="RI123" s="276"/>
      <c r="RJ123" s="276"/>
      <c r="RK123" s="276"/>
      <c r="RL123" s="276"/>
      <c r="RM123" s="276"/>
      <c r="RN123" s="276"/>
      <c r="RO123" s="276"/>
      <c r="RP123" s="276"/>
      <c r="RQ123" s="276"/>
      <c r="RR123" s="276"/>
      <c r="RS123" s="276"/>
      <c r="RT123" s="276"/>
      <c r="RU123" s="276"/>
      <c r="RV123" s="276"/>
      <c r="RW123" s="276"/>
      <c r="RX123" s="276"/>
      <c r="RY123" s="276"/>
      <c r="RZ123" s="276"/>
      <c r="SA123" s="276"/>
      <c r="SB123" s="276"/>
      <c r="SC123" s="276"/>
      <c r="SD123" s="276"/>
      <c r="SE123" s="276"/>
      <c r="SF123" s="276"/>
      <c r="SG123" s="276"/>
      <c r="SH123" s="276"/>
      <c r="SI123" s="276"/>
      <c r="SJ123" s="276"/>
      <c r="SK123" s="276"/>
      <c r="SL123" s="276"/>
      <c r="SM123" s="276"/>
      <c r="SN123" s="276"/>
      <c r="SO123" s="276"/>
      <c r="SP123" s="276"/>
      <c r="SQ123" s="276"/>
      <c r="SR123" s="276"/>
      <c r="SS123" s="276"/>
      <c r="ST123" s="276"/>
      <c r="SU123" s="276"/>
      <c r="SV123" s="276"/>
      <c r="SW123" s="276"/>
      <c r="SX123" s="276"/>
      <c r="SY123" s="276"/>
      <c r="SZ123" s="276"/>
      <c r="TA123" s="276"/>
      <c r="TB123" s="276"/>
      <c r="TC123" s="276"/>
      <c r="TD123" s="276"/>
      <c r="TE123" s="276"/>
      <c r="TF123" s="276"/>
      <c r="TG123" s="276"/>
      <c r="TH123" s="276"/>
      <c r="TI123" s="276"/>
      <c r="TJ123" s="276"/>
      <c r="TK123" s="276"/>
      <c r="TL123" s="276"/>
      <c r="TM123" s="276"/>
      <c r="TN123" s="276"/>
      <c r="TO123" s="276"/>
      <c r="TP123" s="276"/>
      <c r="TQ123" s="276"/>
      <c r="TR123" s="276"/>
      <c r="TS123" s="276"/>
      <c r="TT123" s="276"/>
      <c r="TU123" s="276"/>
      <c r="TV123" s="276"/>
      <c r="TW123" s="276"/>
      <c r="TX123" s="276"/>
      <c r="TY123" s="276"/>
      <c r="TZ123" s="276"/>
      <c r="UA123" s="276"/>
      <c r="UB123" s="276"/>
      <c r="UC123" s="276"/>
      <c r="UD123" s="276"/>
      <c r="UE123" s="276"/>
      <c r="UF123" s="276"/>
      <c r="UG123" s="276"/>
      <c r="UH123" s="276"/>
      <c r="UI123" s="276"/>
      <c r="UJ123" s="276"/>
      <c r="UK123" s="276"/>
      <c r="UL123" s="276"/>
      <c r="UM123" s="276"/>
      <c r="UN123" s="276"/>
      <c r="UO123" s="276"/>
      <c r="UP123" s="276"/>
      <c r="UQ123" s="276"/>
      <c r="UR123" s="276"/>
      <c r="US123" s="276"/>
      <c r="UT123" s="276"/>
      <c r="UU123" s="276"/>
      <c r="UV123" s="276"/>
      <c r="UW123" s="276"/>
      <c r="UX123" s="276"/>
      <c r="UY123" s="276"/>
      <c r="UZ123" s="276"/>
      <c r="VA123" s="276"/>
      <c r="VB123" s="276"/>
      <c r="VC123" s="276"/>
      <c r="VD123" s="276"/>
      <c r="VE123" s="276"/>
      <c r="VF123" s="276"/>
      <c r="VG123" s="276"/>
      <c r="VH123" s="276"/>
      <c r="VI123" s="276"/>
      <c r="VJ123" s="276"/>
      <c r="VK123" s="276"/>
      <c r="VL123" s="276"/>
      <c r="VM123" s="276"/>
      <c r="VN123" s="276"/>
      <c r="VO123" s="276"/>
      <c r="VP123" s="276"/>
      <c r="VQ123" s="276"/>
      <c r="VR123" s="276"/>
      <c r="VS123" s="276"/>
      <c r="VT123" s="276"/>
      <c r="VU123" s="276"/>
      <c r="VV123" s="276"/>
      <c r="VW123" s="276"/>
      <c r="VX123" s="276"/>
      <c r="VY123" s="276"/>
      <c r="VZ123" s="276"/>
      <c r="WA123" s="276"/>
      <c r="WB123" s="276"/>
      <c r="WC123" s="276"/>
      <c r="WD123" s="276"/>
      <c r="WE123" s="276"/>
      <c r="WF123" s="276"/>
      <c r="WG123" s="276"/>
      <c r="WH123" s="276"/>
      <c r="WI123" s="276"/>
      <c r="WJ123" s="276"/>
      <c r="WK123" s="276"/>
      <c r="WL123" s="276"/>
      <c r="WM123" s="276"/>
      <c r="WN123" s="276"/>
      <c r="WO123" s="276"/>
      <c r="WP123" s="276"/>
      <c r="WQ123" s="276"/>
      <c r="WR123" s="276"/>
      <c r="WS123" s="276"/>
      <c r="WT123" s="276"/>
      <c r="WU123" s="276"/>
      <c r="WV123" s="276"/>
      <c r="WW123" s="276"/>
      <c r="WX123" s="276"/>
      <c r="WY123" s="276"/>
      <c r="WZ123" s="276"/>
      <c r="XA123" s="276"/>
      <c r="XB123" s="276"/>
      <c r="XC123" s="276"/>
      <c r="XD123" s="276"/>
      <c r="XE123" s="276"/>
      <c r="XF123" s="276"/>
      <c r="XG123" s="276"/>
      <c r="XH123" s="276"/>
      <c r="XI123" s="276"/>
      <c r="XJ123" s="276"/>
      <c r="XK123" s="276"/>
      <c r="XL123" s="276"/>
      <c r="XM123" s="276"/>
      <c r="XN123" s="276"/>
      <c r="XO123" s="276"/>
      <c r="XP123" s="276"/>
      <c r="XQ123" s="276"/>
      <c r="XR123" s="276"/>
      <c r="XS123" s="276"/>
      <c r="XT123" s="276"/>
      <c r="XU123" s="276"/>
      <c r="XV123" s="276"/>
      <c r="XW123" s="276"/>
      <c r="XX123" s="276"/>
      <c r="XY123" s="276"/>
      <c r="XZ123" s="276"/>
      <c r="YA123" s="276"/>
      <c r="YB123" s="276"/>
      <c r="YC123" s="276"/>
      <c r="YD123" s="276"/>
      <c r="YE123" s="276"/>
      <c r="YF123" s="276"/>
      <c r="YG123" s="276"/>
      <c r="YH123" s="276"/>
      <c r="YI123" s="276"/>
      <c r="YJ123" s="276"/>
      <c r="YK123" s="276"/>
      <c r="YL123" s="276"/>
      <c r="YM123" s="276"/>
      <c r="YN123" s="276"/>
      <c r="YO123" s="276"/>
      <c r="YP123" s="276"/>
      <c r="YQ123" s="276"/>
      <c r="YR123" s="276"/>
      <c r="YS123" s="276"/>
      <c r="YT123" s="276"/>
      <c r="YU123" s="276"/>
      <c r="YV123" s="276"/>
      <c r="YW123" s="276"/>
      <c r="YX123" s="276"/>
      <c r="YY123" s="276"/>
      <c r="YZ123" s="276"/>
      <c r="ZA123" s="276"/>
      <c r="ZB123" s="276"/>
      <c r="ZC123" s="276"/>
      <c r="ZD123" s="276"/>
      <c r="ZE123" s="276"/>
      <c r="ZF123" s="276"/>
      <c r="ZG123" s="276"/>
      <c r="ZH123" s="276"/>
      <c r="ZI123" s="276"/>
      <c r="ZJ123" s="276"/>
      <c r="ZK123" s="276"/>
      <c r="ZL123" s="276"/>
      <c r="ZM123" s="276"/>
      <c r="ZN123" s="276"/>
      <c r="ZO123" s="276"/>
      <c r="ZP123" s="276"/>
      <c r="ZQ123" s="276"/>
      <c r="ZR123" s="276"/>
      <c r="ZS123" s="276"/>
      <c r="ZT123" s="276"/>
      <c r="ZU123" s="276"/>
      <c r="ZV123" s="276"/>
      <c r="ZW123" s="276"/>
      <c r="ZX123" s="276"/>
      <c r="ZY123" s="276"/>
      <c r="ZZ123" s="276"/>
      <c r="AAA123" s="276"/>
      <c r="AAB123" s="276"/>
      <c r="AAC123" s="276"/>
      <c r="AAD123" s="276"/>
      <c r="AAE123" s="276"/>
      <c r="AAF123" s="276"/>
      <c r="AAG123" s="276"/>
      <c r="AAH123" s="276"/>
      <c r="AAI123" s="276"/>
      <c r="AAJ123" s="276"/>
      <c r="AAK123" s="276"/>
      <c r="AAL123" s="276"/>
      <c r="AAM123" s="276"/>
      <c r="AAN123" s="276"/>
      <c r="AAO123" s="276"/>
      <c r="AAP123" s="276"/>
      <c r="AAQ123" s="276"/>
      <c r="AAR123" s="276"/>
      <c r="AAS123" s="276"/>
      <c r="AAT123" s="276"/>
      <c r="AAU123" s="276"/>
      <c r="AAV123" s="276"/>
      <c r="AAW123" s="276"/>
      <c r="AAX123" s="276"/>
      <c r="AAY123" s="276"/>
      <c r="AAZ123" s="276"/>
      <c r="ABA123" s="276"/>
      <c r="ABB123" s="276"/>
      <c r="ABC123" s="276"/>
      <c r="ABD123" s="276"/>
      <c r="ABE123" s="276"/>
      <c r="ABF123" s="276"/>
      <c r="ABG123" s="276"/>
      <c r="ABH123" s="276"/>
      <c r="ABI123" s="276"/>
      <c r="ABJ123" s="276"/>
      <c r="ABK123" s="276"/>
      <c r="ABL123" s="276"/>
      <c r="ABM123" s="276"/>
      <c r="ABN123" s="276"/>
      <c r="ABO123" s="276"/>
      <c r="ABP123" s="276"/>
      <c r="ABQ123" s="276"/>
      <c r="ABR123" s="276"/>
      <c r="ABS123" s="276"/>
      <c r="ABT123" s="276"/>
      <c r="ABU123" s="276"/>
      <c r="ABV123" s="276"/>
      <c r="ABW123" s="276"/>
      <c r="ABX123" s="276"/>
      <c r="ABY123" s="276"/>
      <c r="ABZ123" s="276"/>
      <c r="ACA123" s="276"/>
      <c r="ACB123" s="276"/>
      <c r="ACC123" s="276"/>
      <c r="ACD123" s="276"/>
      <c r="ACE123" s="276"/>
      <c r="ACF123" s="276"/>
      <c r="ACG123" s="276"/>
      <c r="ACH123" s="276"/>
      <c r="ACI123" s="276"/>
      <c r="ACJ123" s="276"/>
      <c r="ACK123" s="276"/>
      <c r="ACL123" s="276"/>
      <c r="ACM123" s="276"/>
      <c r="ACN123" s="276"/>
      <c r="ACO123" s="276"/>
      <c r="ACP123" s="276"/>
      <c r="ACQ123" s="276"/>
      <c r="ACR123" s="276"/>
      <c r="ACS123" s="276"/>
      <c r="ACT123" s="276"/>
      <c r="ACU123" s="276"/>
      <c r="ACV123" s="276"/>
      <c r="ACW123" s="276"/>
      <c r="ACX123" s="276"/>
      <c r="ACY123" s="276"/>
      <c r="ACZ123" s="276"/>
      <c r="ADA123" s="276"/>
      <c r="ADB123" s="276"/>
      <c r="ADC123" s="276"/>
      <c r="ADD123" s="276"/>
      <c r="ADE123" s="276"/>
      <c r="ADF123" s="276"/>
      <c r="ADG123" s="276"/>
      <c r="ADH123" s="276"/>
      <c r="ADI123" s="276"/>
      <c r="ADJ123" s="276"/>
      <c r="ADK123" s="276"/>
      <c r="ADL123" s="276"/>
      <c r="ADM123" s="276"/>
      <c r="ADN123" s="276"/>
      <c r="ADO123" s="276"/>
      <c r="ADP123" s="276"/>
      <c r="ADQ123" s="276"/>
      <c r="ADR123" s="276"/>
      <c r="ADS123" s="276"/>
      <c r="ADT123" s="276"/>
      <c r="ADU123" s="276"/>
      <c r="ADV123" s="276"/>
      <c r="ADW123" s="276"/>
      <c r="ADX123" s="276"/>
      <c r="ADY123" s="276"/>
      <c r="ADZ123" s="276"/>
      <c r="AEA123" s="276"/>
      <c r="AEB123" s="276"/>
      <c r="AEC123" s="276"/>
      <c r="AED123" s="276"/>
      <c r="AEE123" s="276"/>
      <c r="AEF123" s="276"/>
      <c r="AEG123" s="276"/>
      <c r="AEH123" s="276"/>
      <c r="AEI123" s="276"/>
      <c r="AEJ123" s="276"/>
      <c r="AEK123" s="276"/>
      <c r="AEL123" s="276"/>
      <c r="AEM123" s="276"/>
      <c r="AEN123" s="276"/>
      <c r="AEO123" s="276"/>
      <c r="AEP123" s="276"/>
      <c r="AEQ123" s="276"/>
      <c r="AER123" s="276"/>
      <c r="AES123" s="276"/>
      <c r="AET123" s="276"/>
      <c r="AEU123" s="276"/>
      <c r="AEV123" s="276"/>
      <c r="AEW123" s="276"/>
      <c r="AEX123" s="276"/>
      <c r="AEY123" s="276"/>
      <c r="AEZ123" s="276"/>
      <c r="AFA123" s="276"/>
      <c r="AFB123" s="276"/>
      <c r="AFC123" s="276"/>
      <c r="AFD123" s="276"/>
      <c r="AFE123" s="276"/>
      <c r="AFF123" s="276"/>
      <c r="AFG123" s="276"/>
      <c r="AFH123" s="276"/>
      <c r="AFI123" s="276"/>
      <c r="AFJ123" s="276"/>
      <c r="AFK123" s="276"/>
      <c r="AFL123" s="276"/>
      <c r="AFM123" s="276"/>
      <c r="AFN123" s="276"/>
      <c r="AFO123" s="276"/>
      <c r="AFP123" s="276"/>
      <c r="AFQ123" s="276"/>
      <c r="AFR123" s="276"/>
      <c r="AFS123" s="276"/>
      <c r="AFT123" s="276"/>
      <c r="AFU123" s="276"/>
      <c r="AFV123" s="276"/>
      <c r="AFW123" s="276"/>
      <c r="AFX123" s="276"/>
      <c r="AFY123" s="276"/>
      <c r="AFZ123" s="276"/>
      <c r="AGA123" s="276"/>
      <c r="AGB123" s="276"/>
      <c r="AGC123" s="276"/>
      <c r="AGD123" s="276"/>
      <c r="AGE123" s="276"/>
      <c r="AGF123" s="276"/>
      <c r="AGG123" s="276"/>
      <c r="AGH123" s="276"/>
      <c r="AGI123" s="276"/>
      <c r="AGJ123" s="276"/>
      <c r="AGK123" s="276"/>
      <c r="AGL123" s="276"/>
      <c r="AGM123" s="276"/>
      <c r="AGN123" s="276"/>
      <c r="AGO123" s="276"/>
      <c r="AGP123" s="276"/>
      <c r="AGQ123" s="276"/>
      <c r="AGR123" s="276"/>
      <c r="AGS123" s="276"/>
      <c r="AGT123" s="276"/>
      <c r="AGU123" s="276"/>
      <c r="AGV123" s="276"/>
      <c r="AGW123" s="276"/>
      <c r="AGX123" s="276"/>
      <c r="AGY123" s="276"/>
      <c r="AGZ123" s="276"/>
      <c r="AHA123" s="276"/>
      <c r="AHB123" s="276"/>
      <c r="AHC123" s="276"/>
      <c r="AHD123" s="276"/>
      <c r="AHE123" s="276"/>
      <c r="AHF123" s="276"/>
      <c r="AHG123" s="276"/>
      <c r="AHH123" s="276"/>
      <c r="AHI123" s="276"/>
      <c r="AHJ123" s="276"/>
      <c r="AHK123" s="276"/>
      <c r="AHL123" s="276"/>
      <c r="AHM123" s="276"/>
      <c r="AHN123" s="276"/>
      <c r="AHO123" s="276"/>
      <c r="AHP123" s="276"/>
      <c r="AHQ123" s="276"/>
      <c r="AHR123" s="276"/>
      <c r="AHS123" s="276"/>
      <c r="AHT123" s="276"/>
      <c r="AHU123" s="276"/>
      <c r="AHV123" s="276"/>
      <c r="AHW123" s="276"/>
      <c r="AHX123" s="276"/>
      <c r="AHY123" s="276"/>
      <c r="AHZ123" s="276"/>
      <c r="AIA123" s="276"/>
      <c r="AIB123" s="276"/>
      <c r="AIC123" s="276"/>
      <c r="AID123" s="276"/>
      <c r="AIE123" s="276"/>
      <c r="AIF123" s="276"/>
      <c r="AIG123" s="276"/>
      <c r="AIH123" s="276"/>
      <c r="AII123" s="276"/>
      <c r="AIJ123" s="276"/>
      <c r="AIK123" s="276"/>
      <c r="AIL123" s="276"/>
      <c r="AIM123" s="276"/>
      <c r="AIN123" s="276"/>
      <c r="AIO123" s="276"/>
      <c r="AIP123" s="276"/>
      <c r="AIQ123" s="276"/>
      <c r="AIR123" s="276"/>
      <c r="AIS123" s="276"/>
      <c r="AIT123" s="276"/>
      <c r="AIU123" s="276"/>
      <c r="AIV123" s="276"/>
      <c r="AIW123" s="276"/>
      <c r="AIX123" s="276"/>
      <c r="AIY123" s="276"/>
      <c r="AIZ123" s="276"/>
      <c r="AJA123" s="276"/>
      <c r="AJB123" s="276"/>
      <c r="AJC123" s="276"/>
      <c r="AJD123" s="276"/>
      <c r="AJE123" s="276"/>
      <c r="AJF123" s="276"/>
      <c r="AJG123" s="276"/>
      <c r="AJH123" s="276"/>
      <c r="AJI123" s="276"/>
      <c r="AJJ123" s="276"/>
      <c r="AJK123" s="276"/>
      <c r="AJL123" s="276"/>
      <c r="AJM123" s="276"/>
      <c r="AJN123" s="276"/>
      <c r="AJO123" s="276"/>
      <c r="AJP123" s="276"/>
      <c r="AJQ123" s="276"/>
      <c r="AJR123" s="276"/>
      <c r="AJS123" s="276"/>
      <c r="AJT123" s="276"/>
      <c r="AJU123" s="276"/>
      <c r="AJV123" s="276"/>
      <c r="AJW123" s="276"/>
      <c r="AJX123" s="276"/>
      <c r="AJY123" s="276"/>
      <c r="AJZ123" s="276"/>
      <c r="AKA123" s="276"/>
      <c r="AKB123" s="276"/>
      <c r="AKC123" s="276"/>
      <c r="AKD123" s="276"/>
      <c r="AKE123" s="276"/>
      <c r="AKF123" s="276"/>
      <c r="AKG123" s="276"/>
      <c r="AKH123" s="276"/>
      <c r="AKI123" s="276"/>
      <c r="AKJ123" s="276"/>
      <c r="AKK123" s="276"/>
      <c r="AKL123" s="276"/>
      <c r="AKM123" s="276"/>
      <c r="AKN123" s="276"/>
      <c r="AKO123" s="276"/>
      <c r="AKP123" s="276"/>
      <c r="AKQ123" s="276"/>
      <c r="AKR123" s="276"/>
      <c r="AKS123" s="276"/>
      <c r="AKT123" s="276"/>
      <c r="AKU123" s="276"/>
      <c r="AKV123" s="276"/>
      <c r="AKW123" s="276"/>
      <c r="AKX123" s="276"/>
      <c r="AKY123" s="276"/>
      <c r="AKZ123" s="276"/>
      <c r="ALA123" s="276"/>
      <c r="ALB123" s="276"/>
      <c r="ALC123" s="276"/>
      <c r="ALD123" s="276"/>
      <c r="ALE123" s="276"/>
      <c r="ALF123" s="276"/>
      <c r="ALG123" s="276"/>
      <c r="ALH123" s="276"/>
      <c r="ALI123" s="276"/>
      <c r="ALJ123" s="276"/>
      <c r="ALK123" s="276"/>
      <c r="ALL123" s="276"/>
      <c r="ALM123" s="276"/>
      <c r="ALN123" s="276"/>
      <c r="ALO123" s="276"/>
      <c r="ALP123" s="276"/>
      <c r="ALQ123" s="276"/>
      <c r="ALR123" s="276"/>
      <c r="ALS123" s="276"/>
      <c r="ALT123" s="276"/>
      <c r="ALU123" s="276"/>
      <c r="ALV123" s="276"/>
      <c r="ALW123" s="276"/>
      <c r="ALX123" s="276"/>
      <c r="ALY123" s="276"/>
      <c r="ALZ123" s="276"/>
      <c r="AMA123" s="276"/>
      <c r="AMB123" s="276"/>
      <c r="AMC123" s="276"/>
      <c r="AMD123" s="276"/>
      <c r="AME123" s="276"/>
      <c r="AMF123" s="276"/>
      <c r="AMG123" s="276"/>
      <c r="AMH123" s="276"/>
      <c r="AMI123" s="276"/>
      <c r="AMJ123" s="276"/>
      <c r="AMK123" s="276"/>
      <c r="AML123" s="276"/>
      <c r="AMM123" s="276"/>
      <c r="AMN123" s="276"/>
      <c r="AMO123" s="276"/>
      <c r="AMP123" s="276"/>
      <c r="AMQ123" s="276"/>
      <c r="AMR123" s="276"/>
      <c r="AMS123" s="276"/>
      <c r="AMT123" s="276"/>
      <c r="AMU123" s="276"/>
      <c r="AMV123" s="276"/>
      <c r="AMW123" s="276"/>
      <c r="AMX123" s="276"/>
      <c r="AMY123" s="276"/>
      <c r="AMZ123" s="276"/>
      <c r="ANA123" s="276"/>
      <c r="ANB123" s="276"/>
      <c r="ANC123" s="276"/>
      <c r="AND123" s="276"/>
      <c r="ANE123" s="276"/>
      <c r="ANF123" s="276"/>
      <c r="ANG123" s="276"/>
      <c r="ANH123" s="276"/>
      <c r="ANI123" s="276"/>
      <c r="ANJ123" s="276"/>
      <c r="ANK123" s="276"/>
      <c r="ANL123" s="276"/>
      <c r="ANM123" s="276"/>
      <c r="ANN123" s="276"/>
      <c r="ANO123" s="276"/>
      <c r="ANP123" s="276"/>
      <c r="ANQ123" s="276"/>
      <c r="ANR123" s="276"/>
      <c r="ANS123" s="276"/>
      <c r="ANT123" s="276"/>
      <c r="ANU123" s="276"/>
      <c r="ANV123" s="276"/>
      <c r="ANW123" s="276"/>
      <c r="ANX123" s="276"/>
      <c r="ANY123" s="276"/>
      <c r="ANZ123" s="276"/>
      <c r="AOA123" s="276"/>
      <c r="AOB123" s="276"/>
      <c r="AOC123" s="276"/>
      <c r="AOD123" s="276"/>
      <c r="AOE123" s="276"/>
      <c r="AOF123" s="276"/>
      <c r="AOG123" s="276"/>
      <c r="AOH123" s="276"/>
      <c r="AOI123" s="276"/>
      <c r="AOJ123" s="276"/>
      <c r="AOK123" s="276"/>
      <c r="AOL123" s="276"/>
      <c r="AOM123" s="276"/>
      <c r="AON123" s="276"/>
      <c r="AOO123" s="276"/>
      <c r="AOP123" s="276"/>
      <c r="AOQ123" s="276"/>
      <c r="AOR123" s="276"/>
      <c r="AOS123" s="276"/>
      <c r="AOT123" s="276"/>
      <c r="AOU123" s="276"/>
      <c r="AOV123" s="276"/>
      <c r="AOW123" s="276"/>
      <c r="AOX123" s="276"/>
      <c r="AOY123" s="276"/>
      <c r="AOZ123" s="276"/>
      <c r="APA123" s="276"/>
      <c r="APB123" s="276"/>
      <c r="APC123" s="276"/>
      <c r="APD123" s="276"/>
      <c r="APE123" s="276"/>
      <c r="APF123" s="276"/>
      <c r="APG123" s="276"/>
      <c r="APH123" s="276"/>
      <c r="API123" s="276"/>
      <c r="APJ123" s="276"/>
      <c r="APK123" s="276"/>
      <c r="APL123" s="276"/>
      <c r="APM123" s="276"/>
      <c r="APN123" s="276"/>
      <c r="APO123" s="276"/>
      <c r="APP123" s="276"/>
      <c r="APQ123" s="276"/>
      <c r="APR123" s="276"/>
      <c r="APS123" s="276"/>
      <c r="APT123" s="276"/>
      <c r="APU123" s="276"/>
      <c r="APV123" s="276"/>
      <c r="APW123" s="276"/>
      <c r="APX123" s="276"/>
      <c r="APY123" s="276"/>
      <c r="APZ123" s="276"/>
      <c r="AQA123" s="276"/>
      <c r="AQB123" s="276"/>
      <c r="AQC123" s="276"/>
      <c r="AQD123" s="276"/>
      <c r="AQE123" s="276"/>
      <c r="AQF123" s="276"/>
      <c r="AQG123" s="276"/>
      <c r="AQH123" s="276"/>
      <c r="AQI123" s="276"/>
      <c r="AQJ123" s="276"/>
      <c r="AQK123" s="276"/>
      <c r="AQL123" s="276"/>
      <c r="AQM123" s="276"/>
      <c r="AQN123" s="276"/>
      <c r="AQO123" s="276"/>
      <c r="AQP123" s="276"/>
      <c r="AQQ123" s="276"/>
      <c r="AQR123" s="276"/>
      <c r="AQS123" s="276"/>
      <c r="AQT123" s="276"/>
      <c r="AQU123" s="276"/>
      <c r="AQV123" s="276"/>
      <c r="AQW123" s="276"/>
      <c r="AQX123" s="276"/>
      <c r="AQY123" s="276"/>
      <c r="AQZ123" s="276"/>
      <c r="ARA123" s="276"/>
      <c r="ARB123" s="276"/>
      <c r="ARC123" s="276"/>
      <c r="ARD123" s="276"/>
      <c r="ARE123" s="276"/>
      <c r="ARF123" s="276"/>
      <c r="ARG123" s="276"/>
      <c r="ARH123" s="276"/>
      <c r="ARI123" s="276"/>
      <c r="ARJ123" s="276"/>
      <c r="ARK123" s="276"/>
      <c r="ARL123" s="276"/>
      <c r="ARM123" s="276"/>
      <c r="ARN123" s="276"/>
      <c r="ARO123" s="276"/>
      <c r="ARP123" s="276"/>
      <c r="ARQ123" s="276"/>
      <c r="ARR123" s="276"/>
      <c r="ARS123" s="276"/>
      <c r="ART123" s="276"/>
      <c r="ARU123" s="276"/>
      <c r="ARV123" s="276"/>
      <c r="ARW123" s="276"/>
      <c r="ARX123" s="276"/>
      <c r="ARY123" s="276"/>
      <c r="ARZ123" s="276"/>
      <c r="ASA123" s="276"/>
      <c r="ASB123" s="276"/>
      <c r="ASC123" s="276"/>
      <c r="ASD123" s="276"/>
      <c r="ASE123" s="276"/>
      <c r="ASF123" s="276"/>
      <c r="ASG123" s="276"/>
      <c r="ASH123" s="276"/>
      <c r="ASI123" s="276"/>
      <c r="ASJ123" s="276"/>
      <c r="ASK123" s="276"/>
      <c r="ASL123" s="276"/>
      <c r="ASM123" s="276"/>
      <c r="ASN123" s="276"/>
      <c r="ASO123" s="276"/>
      <c r="ASP123" s="276"/>
      <c r="ASQ123" s="276"/>
      <c r="ASR123" s="276"/>
      <c r="ASS123" s="276"/>
      <c r="AST123" s="276"/>
      <c r="ASU123" s="276"/>
      <c r="ASV123" s="276"/>
      <c r="ASW123" s="276"/>
      <c r="ASX123" s="276"/>
      <c r="ASY123" s="276"/>
      <c r="ASZ123" s="276"/>
      <c r="ATA123" s="276"/>
      <c r="ATB123" s="276"/>
      <c r="ATC123" s="276"/>
      <c r="ATD123" s="276"/>
      <c r="ATE123" s="276"/>
      <c r="ATF123" s="276"/>
      <c r="ATG123" s="276"/>
      <c r="ATH123" s="276"/>
      <c r="ATI123" s="276"/>
      <c r="ATJ123" s="276"/>
      <c r="ATK123" s="276"/>
      <c r="ATL123" s="276"/>
      <c r="ATM123" s="276"/>
      <c r="ATN123" s="276"/>
      <c r="ATO123" s="276"/>
      <c r="ATP123" s="276"/>
      <c r="ATQ123" s="276"/>
      <c r="ATR123" s="276"/>
      <c r="ATS123" s="276"/>
      <c r="ATT123" s="276"/>
      <c r="ATU123" s="276"/>
      <c r="ATV123" s="276"/>
      <c r="ATW123" s="276"/>
      <c r="ATX123" s="276"/>
      <c r="ATY123" s="276"/>
      <c r="ATZ123" s="276"/>
      <c r="AUA123" s="276"/>
      <c r="AUB123" s="276"/>
      <c r="AUC123" s="276"/>
      <c r="AUD123" s="276"/>
      <c r="AUE123" s="276"/>
      <c r="AUF123" s="276"/>
      <c r="AUG123" s="276"/>
      <c r="AUH123" s="276"/>
      <c r="AUI123" s="276"/>
      <c r="AUJ123" s="276"/>
      <c r="AUK123" s="276"/>
      <c r="AUL123" s="276"/>
      <c r="AUM123" s="276"/>
      <c r="AUN123" s="276"/>
      <c r="AUO123" s="276"/>
      <c r="AUP123" s="276"/>
      <c r="AUQ123" s="276"/>
      <c r="AUR123" s="276"/>
      <c r="AUS123" s="276"/>
      <c r="AUT123" s="276"/>
      <c r="AUU123" s="276"/>
      <c r="AUV123" s="276"/>
      <c r="AUW123" s="276"/>
      <c r="AUX123" s="276"/>
      <c r="AUY123" s="276"/>
      <c r="AUZ123" s="276"/>
      <c r="AVA123" s="276"/>
      <c r="AVB123" s="276"/>
      <c r="AVC123" s="276"/>
      <c r="AVD123" s="276"/>
      <c r="AVE123" s="276"/>
      <c r="AVF123" s="276"/>
      <c r="AVG123" s="276"/>
      <c r="AVH123" s="276"/>
      <c r="AVI123" s="276"/>
      <c r="AVJ123" s="276"/>
      <c r="AVK123" s="276"/>
      <c r="AVL123" s="276"/>
      <c r="AVM123" s="276"/>
      <c r="AVN123" s="276"/>
      <c r="AVO123" s="276"/>
      <c r="AVP123" s="276"/>
      <c r="AVQ123" s="276"/>
      <c r="AVR123" s="276"/>
      <c r="AVS123" s="276"/>
      <c r="AVT123" s="276"/>
      <c r="AVU123" s="276"/>
      <c r="AVV123" s="276"/>
      <c r="AVW123" s="276"/>
      <c r="AVX123" s="276"/>
      <c r="AVY123" s="276"/>
      <c r="AVZ123" s="276"/>
      <c r="AWA123" s="276"/>
      <c r="AWB123" s="276"/>
      <c r="AWC123" s="276"/>
      <c r="AWD123" s="276"/>
      <c r="AWE123" s="276"/>
      <c r="AWF123" s="276"/>
      <c r="AWG123" s="276"/>
      <c r="AWH123" s="276"/>
      <c r="AWI123" s="276"/>
      <c r="AWJ123" s="276"/>
      <c r="AWK123" s="276"/>
      <c r="AWL123" s="276"/>
      <c r="AWM123" s="276"/>
      <c r="AWN123" s="276"/>
      <c r="AWO123" s="276"/>
      <c r="AWP123" s="276"/>
      <c r="AWQ123" s="276"/>
      <c r="AWR123" s="276"/>
      <c r="AWS123" s="276"/>
      <c r="AWT123" s="276"/>
      <c r="AWU123" s="276"/>
      <c r="AWV123" s="276"/>
      <c r="AWW123" s="276"/>
      <c r="AWX123" s="276"/>
      <c r="AWY123" s="276"/>
      <c r="AWZ123" s="276"/>
      <c r="AXA123" s="276"/>
      <c r="AXB123" s="276"/>
      <c r="AXC123" s="276"/>
      <c r="AXD123" s="276"/>
      <c r="AXE123" s="276"/>
      <c r="AXF123" s="276"/>
      <c r="AXG123" s="276"/>
      <c r="AXH123" s="276"/>
      <c r="AXI123" s="276"/>
      <c r="AXJ123" s="276"/>
      <c r="AXK123" s="276"/>
      <c r="AXL123" s="276"/>
      <c r="AXM123" s="276"/>
      <c r="AXN123" s="276"/>
      <c r="AXO123" s="276"/>
      <c r="AXP123" s="276"/>
      <c r="AXQ123" s="276"/>
      <c r="AXR123" s="276"/>
      <c r="AXS123" s="276"/>
      <c r="AXT123" s="276"/>
      <c r="AXU123" s="276"/>
      <c r="AXV123" s="276"/>
      <c r="AXW123" s="276"/>
      <c r="AXX123" s="276"/>
      <c r="AXY123" s="276"/>
      <c r="AXZ123" s="276"/>
      <c r="AYA123" s="276"/>
      <c r="AYB123" s="276"/>
      <c r="AYC123" s="276"/>
      <c r="AYD123" s="276"/>
      <c r="AYE123" s="276"/>
      <c r="AYF123" s="276"/>
      <c r="AYG123" s="276"/>
      <c r="AYH123" s="276"/>
      <c r="AYI123" s="276"/>
      <c r="AYJ123" s="276"/>
      <c r="AYK123" s="276"/>
      <c r="AYL123" s="276"/>
      <c r="AYM123" s="276"/>
      <c r="AYN123" s="276"/>
      <c r="AYO123" s="276"/>
      <c r="AYP123" s="276"/>
      <c r="AYQ123" s="276"/>
      <c r="AYR123" s="276"/>
      <c r="AYS123" s="276"/>
      <c r="AYT123" s="276"/>
      <c r="AYU123" s="276"/>
      <c r="AYV123" s="276"/>
      <c r="AYW123" s="276"/>
      <c r="AYX123" s="276"/>
      <c r="AYY123" s="276"/>
      <c r="AYZ123" s="276"/>
      <c r="AZA123" s="276"/>
      <c r="AZB123" s="276"/>
      <c r="AZC123" s="276"/>
      <c r="AZD123" s="276"/>
      <c r="AZE123" s="276"/>
      <c r="AZF123" s="276"/>
      <c r="AZG123" s="276"/>
      <c r="AZH123" s="276"/>
      <c r="AZI123" s="276"/>
      <c r="AZJ123" s="276"/>
      <c r="AZK123" s="276"/>
      <c r="AZL123" s="276"/>
      <c r="AZM123" s="276"/>
      <c r="AZN123" s="276"/>
      <c r="AZO123" s="276"/>
      <c r="AZP123" s="276"/>
      <c r="AZQ123" s="276"/>
      <c r="AZR123" s="276"/>
      <c r="AZS123" s="276"/>
      <c r="AZT123" s="276"/>
      <c r="AZU123" s="276"/>
      <c r="AZV123" s="276"/>
      <c r="AZW123" s="276"/>
      <c r="AZX123" s="276"/>
      <c r="AZY123" s="276"/>
      <c r="AZZ123" s="276"/>
      <c r="BAA123" s="276"/>
      <c r="BAB123" s="276"/>
      <c r="BAC123" s="276"/>
      <c r="BAD123" s="276"/>
      <c r="BAE123" s="276"/>
      <c r="BAF123" s="276"/>
      <c r="BAG123" s="276"/>
      <c r="BAH123" s="276"/>
      <c r="BAI123" s="276"/>
      <c r="BAJ123" s="276"/>
      <c r="BAK123" s="276"/>
      <c r="BAL123" s="276"/>
      <c r="BAM123" s="276"/>
      <c r="BAN123" s="276"/>
      <c r="BAO123" s="276"/>
      <c r="BAP123" s="276"/>
      <c r="BAQ123" s="276"/>
      <c r="BAR123" s="276"/>
      <c r="BAS123" s="276"/>
      <c r="BAT123" s="276"/>
      <c r="BAU123" s="276"/>
      <c r="BAV123" s="276"/>
      <c r="BAW123" s="276"/>
      <c r="BAX123" s="276"/>
      <c r="BAY123" s="276"/>
      <c r="BAZ123" s="276"/>
      <c r="BBA123" s="276"/>
      <c r="BBB123" s="276"/>
      <c r="BBC123" s="276"/>
      <c r="BBD123" s="276"/>
      <c r="BBE123" s="276"/>
      <c r="BBF123" s="276"/>
      <c r="BBG123" s="276"/>
      <c r="BBH123" s="276"/>
      <c r="BBI123" s="276"/>
      <c r="BBJ123" s="276"/>
      <c r="BBK123" s="276"/>
      <c r="BBL123" s="276"/>
      <c r="BBM123" s="276"/>
      <c r="BBN123" s="276"/>
      <c r="BBO123" s="276"/>
      <c r="BBP123" s="276"/>
      <c r="BBQ123" s="276"/>
      <c r="BBR123" s="276"/>
      <c r="BBS123" s="276"/>
      <c r="BBT123" s="276"/>
      <c r="BBU123" s="276"/>
      <c r="BBV123" s="276"/>
      <c r="BBW123" s="276"/>
      <c r="BBX123" s="276"/>
      <c r="BBY123" s="276"/>
      <c r="BBZ123" s="276"/>
      <c r="BCA123" s="276"/>
      <c r="BCB123" s="276"/>
      <c r="BCC123" s="276"/>
      <c r="BCD123" s="276"/>
      <c r="BCE123" s="276"/>
      <c r="BCF123" s="276"/>
      <c r="BCG123" s="276"/>
      <c r="BCH123" s="276"/>
      <c r="BCI123" s="276"/>
      <c r="BCJ123" s="276"/>
      <c r="BCK123" s="276"/>
      <c r="BCL123" s="276"/>
      <c r="BCM123" s="276"/>
      <c r="BCN123" s="276"/>
      <c r="BCO123" s="276"/>
      <c r="BCP123" s="276"/>
      <c r="BCQ123" s="276"/>
      <c r="BCR123" s="276"/>
      <c r="BCS123" s="276"/>
      <c r="BCT123" s="276"/>
      <c r="BCU123" s="276"/>
      <c r="BCV123" s="276"/>
      <c r="BCW123" s="276"/>
      <c r="BCX123" s="276"/>
      <c r="BCY123" s="276"/>
      <c r="BCZ123" s="276"/>
      <c r="BDA123" s="276"/>
      <c r="BDB123" s="276"/>
      <c r="BDC123" s="276"/>
      <c r="BDD123" s="276"/>
      <c r="BDE123" s="276"/>
      <c r="BDF123" s="276"/>
      <c r="BDG123" s="276"/>
      <c r="BDH123" s="276"/>
      <c r="BDI123" s="276"/>
      <c r="BDJ123" s="276"/>
      <c r="BDK123" s="276"/>
      <c r="BDL123" s="276"/>
      <c r="BDM123" s="276"/>
      <c r="BDN123" s="276"/>
      <c r="BDO123" s="276"/>
      <c r="BDP123" s="276"/>
      <c r="BDQ123" s="276"/>
      <c r="BDR123" s="276"/>
      <c r="BDS123" s="276"/>
      <c r="BDT123" s="276"/>
      <c r="BDU123" s="276"/>
      <c r="BDV123" s="276"/>
      <c r="BDW123" s="276"/>
      <c r="BDX123" s="276"/>
      <c r="BDY123" s="276"/>
      <c r="BDZ123" s="276"/>
      <c r="BEA123" s="276"/>
      <c r="BEB123" s="276"/>
      <c r="BEC123" s="276"/>
      <c r="BED123" s="276"/>
      <c r="BEE123" s="276"/>
      <c r="BEF123" s="276"/>
      <c r="BEG123" s="276"/>
      <c r="BEH123" s="276"/>
      <c r="BEI123" s="276"/>
      <c r="BEJ123" s="276"/>
      <c r="BEK123" s="276"/>
      <c r="BEL123" s="276"/>
      <c r="BEM123" s="276"/>
      <c r="BEN123" s="276"/>
      <c r="BEO123" s="276"/>
      <c r="BEP123" s="276"/>
      <c r="BEQ123" s="276"/>
      <c r="BER123" s="276"/>
      <c r="BES123" s="276"/>
      <c r="BET123" s="276"/>
      <c r="BEU123" s="276"/>
      <c r="BEV123" s="276"/>
      <c r="BEW123" s="276"/>
      <c r="BEX123" s="276"/>
      <c r="BEY123" s="276"/>
      <c r="BEZ123" s="276"/>
      <c r="BFA123" s="276"/>
      <c r="BFB123" s="276"/>
      <c r="BFC123" s="276"/>
      <c r="BFD123" s="276"/>
      <c r="BFE123" s="276"/>
      <c r="BFF123" s="276"/>
      <c r="BFG123" s="276"/>
      <c r="BFH123" s="276"/>
      <c r="BFI123" s="276"/>
      <c r="BFJ123" s="276"/>
      <c r="BFK123" s="276"/>
      <c r="BFL123" s="276"/>
      <c r="BFM123" s="276"/>
      <c r="BFN123" s="276"/>
      <c r="BFO123" s="276"/>
      <c r="BFP123" s="276"/>
      <c r="BFQ123" s="276"/>
      <c r="BFR123" s="276"/>
      <c r="BFS123" s="276"/>
      <c r="BFT123" s="276"/>
      <c r="BFU123" s="276"/>
      <c r="BFV123" s="276"/>
      <c r="BFW123" s="276"/>
      <c r="BFX123" s="276"/>
      <c r="BFY123" s="276"/>
      <c r="BFZ123" s="276"/>
      <c r="BGA123" s="276"/>
      <c r="BGB123" s="276"/>
      <c r="BGC123" s="276"/>
      <c r="BGD123" s="276"/>
      <c r="BGE123" s="276"/>
      <c r="BGF123" s="276"/>
      <c r="BGG123" s="276"/>
      <c r="BGH123" s="276"/>
      <c r="BGI123" s="276"/>
      <c r="BGJ123" s="276"/>
      <c r="BGK123" s="276"/>
      <c r="BGL123" s="276"/>
      <c r="BGM123" s="276"/>
      <c r="BGN123" s="276"/>
      <c r="BGO123" s="276"/>
      <c r="BGP123" s="276"/>
      <c r="BGQ123" s="276"/>
      <c r="BGR123" s="276"/>
      <c r="BGS123" s="276"/>
      <c r="BGT123" s="276"/>
      <c r="BGU123" s="276"/>
      <c r="BGV123" s="276"/>
      <c r="BGW123" s="276"/>
      <c r="BGX123" s="276"/>
      <c r="BGY123" s="276"/>
      <c r="BGZ123" s="276"/>
      <c r="BHA123" s="276"/>
      <c r="BHB123" s="276"/>
      <c r="BHC123" s="276"/>
      <c r="BHD123" s="276"/>
      <c r="BHE123" s="276"/>
      <c r="BHF123" s="276"/>
      <c r="BHG123" s="276"/>
      <c r="BHH123" s="276"/>
      <c r="BHI123" s="276"/>
      <c r="BHJ123" s="276"/>
      <c r="BHK123" s="276"/>
      <c r="BHL123" s="276"/>
      <c r="BHM123" s="276"/>
      <c r="BHN123" s="276"/>
      <c r="BHO123" s="276"/>
      <c r="BHP123" s="276"/>
      <c r="BHQ123" s="276"/>
      <c r="BHR123" s="276"/>
      <c r="BHS123" s="276"/>
      <c r="BHT123" s="276"/>
      <c r="BHU123" s="276"/>
      <c r="BHV123" s="276"/>
      <c r="BHW123" s="276"/>
      <c r="BHX123" s="276"/>
      <c r="BHY123" s="276"/>
      <c r="BHZ123" s="276"/>
      <c r="BIA123" s="276"/>
      <c r="BIB123" s="276"/>
      <c r="BIC123" s="276"/>
      <c r="BID123" s="276"/>
      <c r="BIE123" s="276"/>
      <c r="BIF123" s="276"/>
      <c r="BIG123" s="276"/>
      <c r="BIH123" s="276"/>
      <c r="BII123" s="276"/>
      <c r="BIJ123" s="276"/>
      <c r="BIK123" s="276"/>
      <c r="BIL123" s="276"/>
      <c r="BIM123" s="276"/>
      <c r="BIN123" s="276"/>
      <c r="BIO123" s="276"/>
      <c r="BIP123" s="276"/>
      <c r="BIQ123" s="276"/>
      <c r="BIR123" s="276"/>
      <c r="BIS123" s="276"/>
      <c r="BIT123" s="276"/>
      <c r="BIU123" s="276"/>
      <c r="BIV123" s="276"/>
      <c r="BIW123" s="276"/>
      <c r="BIX123" s="276"/>
      <c r="BIY123" s="276"/>
      <c r="BIZ123" s="276"/>
      <c r="BJA123" s="276"/>
      <c r="BJB123" s="276"/>
      <c r="BJC123" s="276"/>
      <c r="BJD123" s="276"/>
      <c r="BJE123" s="276"/>
      <c r="BJF123" s="276"/>
      <c r="BJG123" s="276"/>
      <c r="BJH123" s="276"/>
      <c r="BJI123" s="276"/>
      <c r="BJJ123" s="276"/>
      <c r="BJK123" s="276"/>
      <c r="BJL123" s="276"/>
      <c r="BJM123" s="276"/>
      <c r="BJN123" s="276"/>
      <c r="BJO123" s="276"/>
      <c r="BJP123" s="276"/>
      <c r="BJQ123" s="276"/>
      <c r="BJR123" s="276"/>
      <c r="BJS123" s="276"/>
      <c r="BJT123" s="276"/>
      <c r="BJU123" s="276"/>
      <c r="BJV123" s="276"/>
      <c r="BJW123" s="276"/>
      <c r="BJX123" s="276"/>
      <c r="BJY123" s="276"/>
      <c r="BJZ123" s="276"/>
      <c r="BKA123" s="276"/>
      <c r="BKB123" s="276"/>
      <c r="BKC123" s="276"/>
      <c r="BKD123" s="276"/>
      <c r="BKE123" s="276"/>
      <c r="BKF123" s="276"/>
      <c r="BKG123" s="276"/>
      <c r="BKH123" s="276"/>
      <c r="BKI123" s="276"/>
      <c r="BKJ123" s="276"/>
      <c r="BKK123" s="276"/>
      <c r="BKL123" s="276"/>
      <c r="BKM123" s="276"/>
      <c r="BKN123" s="276"/>
      <c r="BKO123" s="276"/>
      <c r="BKP123" s="276"/>
      <c r="BKQ123" s="276"/>
      <c r="BKR123" s="276"/>
      <c r="BKS123" s="276"/>
      <c r="BKT123" s="276"/>
      <c r="BKU123" s="276"/>
      <c r="BKV123" s="276"/>
      <c r="BKW123" s="276"/>
      <c r="BKX123" s="276"/>
      <c r="BKY123" s="276"/>
      <c r="BKZ123" s="276"/>
      <c r="BLA123" s="276"/>
      <c r="BLB123" s="276"/>
      <c r="BLC123" s="276"/>
      <c r="BLD123" s="276"/>
      <c r="BLE123" s="276"/>
      <c r="BLF123" s="276"/>
      <c r="BLG123" s="276"/>
      <c r="BLH123" s="276"/>
      <c r="BLI123" s="276"/>
      <c r="BLJ123" s="276"/>
      <c r="BLK123" s="276"/>
      <c r="BLL123" s="276"/>
      <c r="BLM123" s="276"/>
      <c r="BLN123" s="276"/>
      <c r="BLO123" s="276"/>
      <c r="BLP123" s="276"/>
      <c r="BLQ123" s="276"/>
      <c r="BLR123" s="276"/>
      <c r="BLS123" s="276"/>
      <c r="BLT123" s="276"/>
      <c r="BLU123" s="276"/>
      <c r="BLV123" s="276"/>
      <c r="BLW123" s="276"/>
      <c r="BLX123" s="276"/>
      <c r="BLY123" s="276"/>
      <c r="BLZ123" s="276"/>
      <c r="BMA123" s="276"/>
      <c r="BMB123" s="276"/>
      <c r="BMC123" s="276"/>
      <c r="BMD123" s="276"/>
      <c r="BME123" s="276"/>
      <c r="BMF123" s="276"/>
      <c r="BMG123" s="276"/>
      <c r="BMH123" s="276"/>
      <c r="BMI123" s="276"/>
      <c r="BMJ123" s="276"/>
      <c r="BMK123" s="276"/>
      <c r="BML123" s="276"/>
      <c r="BMM123" s="276"/>
      <c r="BMN123" s="276"/>
      <c r="BMO123" s="276"/>
      <c r="BMP123" s="276"/>
      <c r="BMQ123" s="276"/>
      <c r="BMR123" s="276"/>
      <c r="BMS123" s="276"/>
      <c r="BMT123" s="276"/>
      <c r="BMU123" s="276"/>
      <c r="BMV123" s="276"/>
      <c r="BMW123" s="276"/>
      <c r="BMX123" s="276"/>
      <c r="BMY123" s="276"/>
      <c r="BMZ123" s="276"/>
      <c r="BNA123" s="276"/>
      <c r="BNB123" s="276"/>
      <c r="BNC123" s="276"/>
      <c r="BND123" s="276"/>
      <c r="BNE123" s="276"/>
      <c r="BNF123" s="276"/>
      <c r="BNG123" s="276"/>
      <c r="BNH123" s="276"/>
      <c r="BNI123" s="276"/>
      <c r="BNJ123" s="276"/>
      <c r="BNK123" s="276"/>
      <c r="BNL123" s="276"/>
      <c r="BNM123" s="276"/>
      <c r="BNN123" s="276"/>
      <c r="BNO123" s="276"/>
      <c r="BNP123" s="276"/>
      <c r="BNQ123" s="276"/>
      <c r="BNR123" s="276"/>
      <c r="BNS123" s="276"/>
      <c r="BNT123" s="276"/>
      <c r="BNU123" s="276"/>
      <c r="BNV123" s="276"/>
      <c r="BNW123" s="276"/>
      <c r="BNX123" s="276"/>
      <c r="BNY123" s="276"/>
      <c r="BNZ123" s="276"/>
      <c r="BOA123" s="276"/>
      <c r="BOB123" s="276"/>
      <c r="BOC123" s="276"/>
      <c r="BOD123" s="276"/>
      <c r="BOE123" s="276"/>
      <c r="BOF123" s="276"/>
      <c r="BOG123" s="276"/>
      <c r="BOH123" s="276"/>
      <c r="BOI123" s="276"/>
      <c r="BOJ123" s="276"/>
      <c r="BOK123" s="276"/>
      <c r="BOL123" s="276"/>
      <c r="BOM123" s="276"/>
      <c r="BON123" s="276"/>
      <c r="BOO123" s="276"/>
      <c r="BOP123" s="276"/>
      <c r="BOQ123" s="276"/>
      <c r="BOR123" s="276"/>
      <c r="BOS123" s="276"/>
      <c r="BOT123" s="276"/>
      <c r="BOU123" s="276"/>
      <c r="BOV123" s="276"/>
      <c r="BOW123" s="276"/>
      <c r="BOX123" s="276"/>
      <c r="BOY123" s="276"/>
      <c r="BOZ123" s="276"/>
      <c r="BPA123" s="276"/>
      <c r="BPB123" s="276"/>
      <c r="BPC123" s="276"/>
      <c r="BPD123" s="276"/>
      <c r="BPE123" s="276"/>
      <c r="BPF123" s="276"/>
      <c r="BPG123" s="276"/>
      <c r="BPH123" s="276"/>
      <c r="BPI123" s="276"/>
      <c r="BPJ123" s="276"/>
      <c r="BPK123" s="276"/>
      <c r="BPL123" s="276"/>
      <c r="BPM123" s="276"/>
      <c r="BPN123" s="276"/>
      <c r="BPO123" s="276"/>
      <c r="BPP123" s="276"/>
      <c r="BPQ123" s="276"/>
      <c r="BPR123" s="276"/>
      <c r="BPS123" s="276"/>
      <c r="BPT123" s="276"/>
      <c r="BPU123" s="276"/>
      <c r="BPV123" s="276"/>
      <c r="BPW123" s="276"/>
      <c r="BPX123" s="276"/>
      <c r="BPY123" s="276"/>
      <c r="BPZ123" s="276"/>
      <c r="BQA123" s="276"/>
      <c r="BQB123" s="276"/>
      <c r="BQC123" s="276"/>
      <c r="BQD123" s="276"/>
      <c r="BQE123" s="276"/>
      <c r="BQF123" s="276"/>
      <c r="BQG123" s="276"/>
      <c r="BQH123" s="276"/>
      <c r="BQI123" s="276"/>
      <c r="BQJ123" s="276"/>
      <c r="BQK123" s="276"/>
      <c r="BQL123" s="276"/>
      <c r="BQM123" s="276"/>
      <c r="BQN123" s="276"/>
      <c r="BQO123" s="276"/>
      <c r="BQP123" s="276"/>
      <c r="BQQ123" s="276"/>
      <c r="BQR123" s="276"/>
      <c r="BQS123" s="276"/>
      <c r="BQT123" s="276"/>
      <c r="BQU123" s="276"/>
      <c r="BQV123" s="276"/>
      <c r="BQW123" s="276"/>
      <c r="BQX123" s="276"/>
      <c r="BQY123" s="276"/>
      <c r="BQZ123" s="276"/>
      <c r="BRA123" s="276"/>
      <c r="BRB123" s="276"/>
      <c r="BRC123" s="276"/>
      <c r="BRD123" s="276"/>
      <c r="BRE123" s="276"/>
      <c r="BRF123" s="276"/>
      <c r="BRG123" s="276"/>
      <c r="BRH123" s="276"/>
      <c r="BRI123" s="276"/>
      <c r="BRJ123" s="276"/>
      <c r="BRK123" s="276"/>
      <c r="BRL123" s="276"/>
      <c r="BRM123" s="276"/>
      <c r="BRN123" s="276"/>
      <c r="BRO123" s="276"/>
      <c r="BRP123" s="276"/>
      <c r="BRQ123" s="276"/>
      <c r="BRR123" s="276"/>
      <c r="BRS123" s="276"/>
      <c r="BRT123" s="276"/>
      <c r="BRU123" s="276"/>
      <c r="BRV123" s="276"/>
      <c r="BRW123" s="276"/>
      <c r="BRX123" s="276"/>
      <c r="BRY123" s="276"/>
      <c r="BRZ123" s="276"/>
      <c r="BSA123" s="276"/>
      <c r="BSB123" s="276"/>
      <c r="BSC123" s="276"/>
      <c r="BSD123" s="276"/>
      <c r="BSE123" s="276"/>
      <c r="BSF123" s="276"/>
      <c r="BSG123" s="276"/>
      <c r="BSH123" s="276"/>
      <c r="BSI123" s="276"/>
      <c r="BSJ123" s="276"/>
      <c r="BSK123" s="276"/>
      <c r="BSL123" s="276"/>
      <c r="BSM123" s="276"/>
      <c r="BSN123" s="276"/>
      <c r="BSO123" s="276"/>
      <c r="BSP123" s="276"/>
      <c r="BSQ123" s="276"/>
      <c r="BSR123" s="276"/>
      <c r="BSS123" s="276"/>
      <c r="BST123" s="276"/>
      <c r="BSU123" s="276"/>
      <c r="BSV123" s="276"/>
      <c r="BSW123" s="276"/>
      <c r="BSX123" s="276"/>
      <c r="BSY123" s="276"/>
      <c r="BSZ123" s="276"/>
      <c r="BTA123" s="276"/>
      <c r="BTB123" s="276"/>
      <c r="BTC123" s="276"/>
      <c r="BTD123" s="276"/>
      <c r="BTE123" s="276"/>
      <c r="BTF123" s="276"/>
      <c r="BTG123" s="276"/>
      <c r="BTH123" s="276"/>
      <c r="BTI123" s="276"/>
      <c r="BTJ123" s="276"/>
      <c r="BTK123" s="276"/>
      <c r="BTL123" s="276"/>
      <c r="BTM123" s="276"/>
      <c r="BTN123" s="276"/>
      <c r="BTO123" s="276"/>
      <c r="BTP123" s="276"/>
      <c r="BTQ123" s="276"/>
      <c r="BTR123" s="276"/>
      <c r="BTS123" s="276"/>
      <c r="BTT123" s="276"/>
      <c r="BTU123" s="276"/>
      <c r="BTV123" s="276"/>
      <c r="BTW123" s="276"/>
      <c r="BTX123" s="276"/>
      <c r="BTY123" s="276"/>
      <c r="BTZ123" s="276"/>
      <c r="BUA123" s="276"/>
      <c r="BUB123" s="276"/>
      <c r="BUC123" s="276"/>
      <c r="BUD123" s="276"/>
      <c r="BUE123" s="276"/>
      <c r="BUF123" s="276"/>
      <c r="BUG123" s="276"/>
      <c r="BUH123" s="276"/>
      <c r="BUI123" s="276"/>
      <c r="BUJ123" s="276"/>
      <c r="BUK123" s="276"/>
      <c r="BUL123" s="276"/>
      <c r="BUM123" s="276"/>
      <c r="BUN123" s="276"/>
      <c r="BUO123" s="276"/>
      <c r="BUP123" s="276"/>
      <c r="BUQ123" s="276"/>
      <c r="BUR123" s="276"/>
      <c r="BUS123" s="276"/>
      <c r="BUT123" s="276"/>
      <c r="BUU123" s="276"/>
      <c r="BUV123" s="276"/>
      <c r="BUW123" s="276"/>
      <c r="BUX123" s="276"/>
      <c r="BUY123" s="276"/>
      <c r="BUZ123" s="276"/>
      <c r="BVA123" s="276"/>
      <c r="BVB123" s="276"/>
      <c r="BVC123" s="276"/>
      <c r="BVD123" s="276"/>
      <c r="BVE123" s="276"/>
      <c r="BVF123" s="276"/>
      <c r="BVG123" s="276"/>
      <c r="BVH123" s="276"/>
      <c r="BVI123" s="276"/>
      <c r="BVJ123" s="276"/>
      <c r="BVK123" s="276"/>
      <c r="BVL123" s="276"/>
      <c r="BVM123" s="276"/>
      <c r="BVN123" s="276"/>
      <c r="BVO123" s="276"/>
      <c r="BVP123" s="276"/>
      <c r="BVQ123" s="276"/>
      <c r="BVR123" s="276"/>
      <c r="BVS123" s="276"/>
      <c r="BVT123" s="276"/>
      <c r="BVU123" s="276"/>
      <c r="BVV123" s="276"/>
      <c r="BVW123" s="276"/>
      <c r="BVX123" s="276"/>
      <c r="BVY123" s="276"/>
      <c r="BVZ123" s="276"/>
      <c r="BWA123" s="276"/>
      <c r="BWB123" s="276"/>
      <c r="BWC123" s="276"/>
      <c r="BWD123" s="276"/>
      <c r="BWE123" s="276"/>
      <c r="BWF123" s="276"/>
      <c r="BWG123" s="276"/>
      <c r="BWH123" s="276"/>
      <c r="BWI123" s="276"/>
      <c r="BWJ123" s="276"/>
      <c r="BWK123" s="276"/>
      <c r="BWL123" s="276"/>
      <c r="BWM123" s="276"/>
      <c r="BWN123" s="276"/>
      <c r="BWO123" s="276"/>
      <c r="BWP123" s="276"/>
      <c r="BWQ123" s="276"/>
      <c r="BWR123" s="276"/>
      <c r="BWS123" s="276"/>
      <c r="BWT123" s="276"/>
      <c r="BWU123" s="276"/>
      <c r="BWV123" s="276"/>
      <c r="BWW123" s="276"/>
      <c r="BWX123" s="276"/>
      <c r="BWY123" s="276"/>
      <c r="BWZ123" s="276"/>
      <c r="BXA123" s="276"/>
      <c r="BXB123" s="276"/>
      <c r="BXC123" s="276"/>
      <c r="BXD123" s="276"/>
      <c r="BXE123" s="276"/>
      <c r="BXF123" s="276"/>
      <c r="BXG123" s="276"/>
      <c r="BXH123" s="276"/>
      <c r="BXI123" s="276"/>
      <c r="BXJ123" s="276"/>
      <c r="BXK123" s="276"/>
      <c r="BXL123" s="276"/>
      <c r="BXM123" s="276"/>
      <c r="BXN123" s="276"/>
      <c r="BXO123" s="276"/>
      <c r="BXP123" s="276"/>
      <c r="BXQ123" s="276"/>
      <c r="BXR123" s="276"/>
      <c r="BXS123" s="276"/>
      <c r="BXT123" s="276"/>
      <c r="BXU123" s="276"/>
      <c r="BXV123" s="276"/>
      <c r="BXW123" s="276"/>
      <c r="BXX123" s="276"/>
      <c r="BXY123" s="276"/>
      <c r="BXZ123" s="276"/>
      <c r="BYA123" s="276"/>
      <c r="BYB123" s="276"/>
      <c r="BYC123" s="276"/>
      <c r="BYD123" s="276"/>
      <c r="BYE123" s="276"/>
      <c r="BYF123" s="276"/>
      <c r="BYG123" s="276"/>
      <c r="BYH123" s="276"/>
      <c r="BYI123" s="276"/>
      <c r="BYJ123" s="276"/>
      <c r="BYK123" s="276"/>
      <c r="BYL123" s="276"/>
      <c r="BYM123" s="276"/>
      <c r="BYN123" s="276"/>
      <c r="BYO123" s="276"/>
      <c r="BYP123" s="276"/>
      <c r="BYQ123" s="276"/>
      <c r="BYR123" s="276"/>
      <c r="BYS123" s="276"/>
      <c r="BYT123" s="276"/>
      <c r="BYU123" s="276"/>
      <c r="BYV123" s="276"/>
      <c r="BYW123" s="276"/>
      <c r="BYX123" s="276"/>
      <c r="BYY123" s="276"/>
      <c r="BYZ123" s="276"/>
      <c r="BZA123" s="276"/>
      <c r="BZB123" s="276"/>
      <c r="BZC123" s="276"/>
      <c r="BZD123" s="276"/>
      <c r="BZE123" s="276"/>
      <c r="BZF123" s="276"/>
      <c r="BZG123" s="276"/>
      <c r="BZH123" s="276"/>
      <c r="BZI123" s="276"/>
      <c r="BZJ123" s="276"/>
      <c r="BZK123" s="276"/>
      <c r="BZL123" s="276"/>
      <c r="BZM123" s="276"/>
      <c r="BZN123" s="276"/>
      <c r="BZO123" s="276"/>
      <c r="BZP123" s="276"/>
      <c r="BZQ123" s="276"/>
      <c r="BZR123" s="276"/>
      <c r="BZS123" s="276"/>
      <c r="BZT123" s="276"/>
      <c r="BZU123" s="276"/>
      <c r="BZV123" s="276"/>
      <c r="BZW123" s="276"/>
      <c r="BZX123" s="276"/>
      <c r="BZY123" s="276"/>
      <c r="BZZ123" s="276"/>
      <c r="CAA123" s="276"/>
      <c r="CAB123" s="276"/>
      <c r="CAC123" s="276"/>
      <c r="CAD123" s="276"/>
      <c r="CAE123" s="276"/>
      <c r="CAF123" s="276"/>
      <c r="CAG123" s="276"/>
      <c r="CAH123" s="276"/>
      <c r="CAI123" s="276"/>
      <c r="CAJ123" s="276"/>
      <c r="CAK123" s="276"/>
      <c r="CAL123" s="276"/>
      <c r="CAM123" s="276"/>
      <c r="CAN123" s="276"/>
      <c r="CAO123" s="276"/>
      <c r="CAP123" s="276"/>
      <c r="CAQ123" s="276"/>
      <c r="CAR123" s="276"/>
      <c r="CAS123" s="276"/>
      <c r="CAT123" s="276"/>
      <c r="CAU123" s="276"/>
      <c r="CAV123" s="276"/>
      <c r="CAW123" s="276"/>
      <c r="CAX123" s="276"/>
      <c r="CAY123" s="276"/>
      <c r="CAZ123" s="276"/>
      <c r="CBA123" s="276"/>
      <c r="CBB123" s="276"/>
      <c r="CBC123" s="276"/>
      <c r="CBD123" s="276"/>
      <c r="CBE123" s="276"/>
      <c r="CBF123" s="276"/>
      <c r="CBG123" s="276"/>
      <c r="CBH123" s="276"/>
      <c r="CBI123" s="276"/>
      <c r="CBJ123" s="276"/>
      <c r="CBK123" s="276"/>
      <c r="CBL123" s="276"/>
      <c r="CBM123" s="276"/>
      <c r="CBN123" s="276"/>
      <c r="CBO123" s="276"/>
      <c r="CBP123" s="276"/>
      <c r="CBQ123" s="276"/>
      <c r="CBR123" s="276"/>
      <c r="CBS123" s="276"/>
      <c r="CBT123" s="276"/>
      <c r="CBU123" s="276"/>
      <c r="CBV123" s="276"/>
      <c r="CBW123" s="276"/>
      <c r="CBX123" s="276"/>
      <c r="CBY123" s="276"/>
      <c r="CBZ123" s="276"/>
      <c r="CCA123" s="276"/>
      <c r="CCB123" s="276"/>
      <c r="CCC123" s="276"/>
      <c r="CCD123" s="276"/>
      <c r="CCE123" s="276"/>
      <c r="CCF123" s="276"/>
      <c r="CCG123" s="276"/>
      <c r="CCH123" s="276"/>
      <c r="CCI123" s="276"/>
      <c r="CCJ123" s="276"/>
      <c r="CCK123" s="276"/>
      <c r="CCL123" s="276"/>
      <c r="CCM123" s="276"/>
      <c r="CCN123" s="276"/>
      <c r="CCO123" s="276"/>
      <c r="CCP123" s="276"/>
      <c r="CCQ123" s="276"/>
      <c r="CCR123" s="276"/>
      <c r="CCS123" s="276"/>
      <c r="CCT123" s="276"/>
      <c r="CCU123" s="276"/>
      <c r="CCV123" s="276"/>
      <c r="CCW123" s="276"/>
      <c r="CCX123" s="276"/>
      <c r="CCY123" s="276"/>
      <c r="CCZ123" s="276"/>
      <c r="CDA123" s="276"/>
      <c r="CDB123" s="276"/>
      <c r="CDC123" s="276"/>
      <c r="CDD123" s="276"/>
      <c r="CDE123" s="276"/>
      <c r="CDF123" s="276"/>
      <c r="CDG123" s="276"/>
      <c r="CDH123" s="276"/>
      <c r="CDI123" s="276"/>
      <c r="CDJ123" s="276"/>
      <c r="CDK123" s="276"/>
      <c r="CDL123" s="276"/>
      <c r="CDM123" s="276"/>
      <c r="CDN123" s="276"/>
      <c r="CDO123" s="276"/>
      <c r="CDP123" s="276"/>
      <c r="CDQ123" s="276"/>
      <c r="CDR123" s="276"/>
      <c r="CDS123" s="276"/>
      <c r="CDT123" s="276"/>
      <c r="CDU123" s="276"/>
      <c r="CDV123" s="276"/>
      <c r="CDW123" s="276"/>
      <c r="CDX123" s="276"/>
      <c r="CDY123" s="276"/>
      <c r="CDZ123" s="276"/>
      <c r="CEA123" s="276"/>
      <c r="CEB123" s="276"/>
      <c r="CEC123" s="276"/>
      <c r="CED123" s="276"/>
      <c r="CEE123" s="276"/>
      <c r="CEF123" s="276"/>
      <c r="CEG123" s="276"/>
      <c r="CEH123" s="276"/>
      <c r="CEI123" s="276"/>
      <c r="CEJ123" s="276"/>
      <c r="CEK123" s="276"/>
      <c r="CEL123" s="276"/>
      <c r="CEM123" s="276"/>
      <c r="CEN123" s="276"/>
      <c r="CEO123" s="276"/>
      <c r="CEP123" s="276"/>
      <c r="CEQ123" s="276"/>
      <c r="CER123" s="276"/>
      <c r="CES123" s="276"/>
      <c r="CET123" s="276"/>
      <c r="CEU123" s="276"/>
      <c r="CEV123" s="276"/>
      <c r="CEW123" s="276"/>
      <c r="CEX123" s="276"/>
      <c r="CEY123" s="276"/>
      <c r="CEZ123" s="276"/>
      <c r="CFA123" s="276"/>
      <c r="CFB123" s="276"/>
      <c r="CFC123" s="276"/>
      <c r="CFD123" s="276"/>
      <c r="CFE123" s="276"/>
      <c r="CFF123" s="276"/>
      <c r="CFG123" s="276"/>
      <c r="CFH123" s="276"/>
      <c r="CFI123" s="276"/>
      <c r="CFJ123" s="276"/>
      <c r="CFK123" s="276"/>
      <c r="CFL123" s="276"/>
      <c r="CFM123" s="276"/>
      <c r="CFN123" s="276"/>
      <c r="CFO123" s="276"/>
      <c r="CFP123" s="276"/>
      <c r="CFQ123" s="276"/>
      <c r="CFR123" s="276"/>
      <c r="CFS123" s="276"/>
      <c r="CFT123" s="276"/>
      <c r="CFU123" s="276"/>
      <c r="CFV123" s="276"/>
      <c r="CFW123" s="276"/>
      <c r="CFX123" s="276"/>
      <c r="CFY123" s="276"/>
      <c r="CFZ123" s="276"/>
      <c r="CGA123" s="276"/>
      <c r="CGB123" s="276"/>
      <c r="CGC123" s="276"/>
      <c r="CGD123" s="276"/>
      <c r="CGE123" s="276"/>
      <c r="CGF123" s="276"/>
      <c r="CGG123" s="276"/>
      <c r="CGH123" s="276"/>
      <c r="CGI123" s="276"/>
      <c r="CGJ123" s="276"/>
      <c r="CGK123" s="276"/>
      <c r="CGL123" s="276"/>
      <c r="CGM123" s="276"/>
      <c r="CGN123" s="276"/>
      <c r="CGO123" s="276"/>
      <c r="CGP123" s="276"/>
      <c r="CGQ123" s="276"/>
      <c r="CGR123" s="276"/>
      <c r="CGS123" s="276"/>
      <c r="CGT123" s="276"/>
      <c r="CGU123" s="276"/>
      <c r="CGV123" s="276"/>
      <c r="CGW123" s="276"/>
      <c r="CGX123" s="276"/>
      <c r="CGY123" s="276"/>
      <c r="CGZ123" s="276"/>
      <c r="CHA123" s="276"/>
      <c r="CHB123" s="276"/>
      <c r="CHC123" s="276"/>
      <c r="CHD123" s="276"/>
      <c r="CHE123" s="276"/>
      <c r="CHF123" s="276"/>
      <c r="CHG123" s="276"/>
      <c r="CHH123" s="276"/>
      <c r="CHI123" s="276"/>
      <c r="CHJ123" s="276"/>
      <c r="CHK123" s="276"/>
      <c r="CHL123" s="276"/>
      <c r="CHM123" s="276"/>
      <c r="CHN123" s="276"/>
      <c r="CHO123" s="276"/>
      <c r="CHP123" s="276"/>
      <c r="CHQ123" s="276"/>
      <c r="CHR123" s="276"/>
      <c r="CHS123" s="276"/>
      <c r="CHT123" s="276"/>
      <c r="CHU123" s="276"/>
      <c r="CHV123" s="276"/>
      <c r="CHW123" s="276"/>
      <c r="CHX123" s="276"/>
      <c r="CHY123" s="276"/>
      <c r="CHZ123" s="276"/>
      <c r="CIA123" s="276"/>
      <c r="CIB123" s="276"/>
      <c r="CIC123" s="276"/>
      <c r="CID123" s="276"/>
      <c r="CIE123" s="276"/>
      <c r="CIF123" s="276"/>
      <c r="CIG123" s="276"/>
      <c r="CIH123" s="276"/>
      <c r="CII123" s="276"/>
      <c r="CIJ123" s="276"/>
      <c r="CIK123" s="276"/>
      <c r="CIL123" s="276"/>
      <c r="CIM123" s="276"/>
      <c r="CIN123" s="276"/>
      <c r="CIO123" s="276"/>
      <c r="CIP123" s="276"/>
      <c r="CIQ123" s="276"/>
      <c r="CIR123" s="276"/>
      <c r="CIS123" s="276"/>
      <c r="CIT123" s="276"/>
      <c r="CIU123" s="276"/>
      <c r="CIV123" s="276"/>
      <c r="CIW123" s="276"/>
      <c r="CIX123" s="276"/>
      <c r="CIY123" s="276"/>
      <c r="CIZ123" s="276"/>
      <c r="CJA123" s="276"/>
      <c r="CJB123" s="276"/>
      <c r="CJC123" s="276"/>
      <c r="CJD123" s="276"/>
      <c r="CJE123" s="276"/>
      <c r="CJF123" s="276"/>
      <c r="CJG123" s="276"/>
      <c r="CJH123" s="276"/>
      <c r="CJI123" s="276"/>
      <c r="CJJ123" s="276"/>
      <c r="CJK123" s="276"/>
      <c r="CJL123" s="276"/>
      <c r="CJM123" s="276"/>
      <c r="CJN123" s="276"/>
      <c r="CJO123" s="276"/>
      <c r="CJP123" s="276"/>
      <c r="CJQ123" s="276"/>
      <c r="CJR123" s="276"/>
      <c r="CJS123" s="276"/>
      <c r="CJT123" s="276"/>
      <c r="CJU123" s="276"/>
      <c r="CJV123" s="276"/>
      <c r="CJW123" s="276"/>
      <c r="CJX123" s="276"/>
      <c r="CJY123" s="276"/>
      <c r="CJZ123" s="276"/>
      <c r="CKA123" s="276"/>
      <c r="CKB123" s="276"/>
      <c r="CKC123" s="276"/>
      <c r="CKD123" s="276"/>
      <c r="CKE123" s="276"/>
      <c r="CKF123" s="276"/>
      <c r="CKG123" s="276"/>
      <c r="CKH123" s="276"/>
      <c r="CKI123" s="276"/>
      <c r="CKJ123" s="276"/>
      <c r="CKK123" s="276"/>
      <c r="CKL123" s="276"/>
      <c r="CKM123" s="276"/>
      <c r="CKN123" s="276"/>
      <c r="CKO123" s="276"/>
      <c r="CKP123" s="276"/>
      <c r="CKQ123" s="276"/>
      <c r="CKR123" s="276"/>
      <c r="CKS123" s="276"/>
      <c r="CKT123" s="276"/>
      <c r="CKU123" s="276"/>
      <c r="CKV123" s="276"/>
      <c r="CKW123" s="276"/>
      <c r="CKX123" s="276"/>
      <c r="CKY123" s="276"/>
      <c r="CKZ123" s="276"/>
      <c r="CLA123" s="276"/>
      <c r="CLB123" s="276"/>
      <c r="CLC123" s="276"/>
      <c r="CLD123" s="276"/>
      <c r="CLE123" s="276"/>
      <c r="CLF123" s="276"/>
      <c r="CLG123" s="276"/>
      <c r="CLH123" s="276"/>
      <c r="CLI123" s="276"/>
      <c r="CLJ123" s="276"/>
      <c r="CLK123" s="276"/>
      <c r="CLL123" s="276"/>
      <c r="CLM123" s="276"/>
      <c r="CLN123" s="276"/>
      <c r="CLO123" s="276"/>
      <c r="CLP123" s="276"/>
      <c r="CLQ123" s="276"/>
      <c r="CLR123" s="276"/>
      <c r="CLS123" s="276"/>
      <c r="CLT123" s="276"/>
      <c r="CLU123" s="276"/>
      <c r="CLV123" s="276"/>
      <c r="CLW123" s="276"/>
      <c r="CLX123" s="276"/>
      <c r="CLY123" s="276"/>
      <c r="CLZ123" s="276"/>
      <c r="CMA123" s="276"/>
      <c r="CMB123" s="276"/>
      <c r="CMC123" s="276"/>
      <c r="CMD123" s="276"/>
      <c r="CME123" s="276"/>
      <c r="CMF123" s="276"/>
      <c r="CMG123" s="276"/>
      <c r="CMH123" s="276"/>
      <c r="CMI123" s="276"/>
      <c r="CMJ123" s="276"/>
      <c r="CMK123" s="276"/>
      <c r="CML123" s="276"/>
      <c r="CMM123" s="276"/>
      <c r="CMN123" s="276"/>
      <c r="CMO123" s="276"/>
      <c r="CMP123" s="276"/>
      <c r="CMQ123" s="276"/>
      <c r="CMR123" s="276"/>
      <c r="CMS123" s="276"/>
      <c r="CMT123" s="276"/>
      <c r="CMU123" s="276"/>
      <c r="CMV123" s="276"/>
      <c r="CMW123" s="276"/>
      <c r="CMX123" s="276"/>
      <c r="CMY123" s="276"/>
      <c r="CMZ123" s="276"/>
      <c r="CNA123" s="276"/>
      <c r="CNB123" s="276"/>
      <c r="CNC123" s="276"/>
      <c r="CND123" s="276"/>
      <c r="CNE123" s="276"/>
      <c r="CNF123" s="276"/>
      <c r="CNG123" s="276"/>
      <c r="CNH123" s="276"/>
      <c r="CNI123" s="276"/>
      <c r="CNJ123" s="276"/>
      <c r="CNK123" s="276"/>
      <c r="CNL123" s="276"/>
      <c r="CNM123" s="276"/>
      <c r="CNN123" s="276"/>
      <c r="CNO123" s="276"/>
      <c r="CNP123" s="276"/>
      <c r="CNQ123" s="276"/>
      <c r="CNR123" s="276"/>
      <c r="CNS123" s="276"/>
      <c r="CNT123" s="276"/>
      <c r="CNU123" s="276"/>
      <c r="CNV123" s="276"/>
      <c r="CNW123" s="276"/>
      <c r="CNX123" s="276"/>
      <c r="CNY123" s="276"/>
      <c r="CNZ123" s="276"/>
      <c r="COA123" s="276"/>
      <c r="COB123" s="276"/>
      <c r="COC123" s="276"/>
      <c r="COD123" s="276"/>
      <c r="COE123" s="276"/>
      <c r="COF123" s="276"/>
      <c r="COG123" s="276"/>
      <c r="COH123" s="276"/>
      <c r="COI123" s="276"/>
      <c r="COJ123" s="276"/>
      <c r="COK123" s="276"/>
      <c r="COL123" s="276"/>
      <c r="COM123" s="276"/>
      <c r="CON123" s="276"/>
      <c r="COO123" s="276"/>
      <c r="COP123" s="276"/>
      <c r="COQ123" s="276"/>
      <c r="COR123" s="276"/>
      <c r="COS123" s="276"/>
      <c r="COT123" s="276"/>
      <c r="COU123" s="276"/>
      <c r="COV123" s="276"/>
      <c r="COW123" s="276"/>
      <c r="COX123" s="276"/>
      <c r="COY123" s="276"/>
      <c r="COZ123" s="276"/>
      <c r="CPA123" s="276"/>
      <c r="CPB123" s="276"/>
      <c r="CPC123" s="276"/>
      <c r="CPD123" s="276"/>
      <c r="CPE123" s="276"/>
      <c r="CPF123" s="276"/>
      <c r="CPG123" s="276"/>
      <c r="CPH123" s="276"/>
      <c r="CPI123" s="276"/>
      <c r="CPJ123" s="276"/>
      <c r="CPK123" s="276"/>
      <c r="CPL123" s="276"/>
      <c r="CPM123" s="276"/>
      <c r="CPN123" s="276"/>
      <c r="CPO123" s="276"/>
      <c r="CPP123" s="276"/>
      <c r="CPQ123" s="276"/>
      <c r="CPR123" s="276"/>
      <c r="CPS123" s="276"/>
      <c r="CPT123" s="276"/>
      <c r="CPU123" s="276"/>
      <c r="CPV123" s="276"/>
      <c r="CPW123" s="276"/>
      <c r="CPX123" s="276"/>
      <c r="CPY123" s="276"/>
      <c r="CPZ123" s="276"/>
      <c r="CQA123" s="276"/>
      <c r="CQB123" s="276"/>
      <c r="CQC123" s="276"/>
      <c r="CQD123" s="276"/>
      <c r="CQE123" s="276"/>
      <c r="CQF123" s="276"/>
      <c r="CQG123" s="276"/>
      <c r="CQH123" s="276"/>
      <c r="CQI123" s="276"/>
      <c r="CQJ123" s="276"/>
      <c r="CQK123" s="276"/>
      <c r="CQL123" s="276"/>
      <c r="CQM123" s="276"/>
      <c r="CQN123" s="276"/>
      <c r="CQO123" s="276"/>
      <c r="CQP123" s="276"/>
      <c r="CQQ123" s="276"/>
      <c r="CQR123" s="276"/>
      <c r="CQS123" s="276"/>
      <c r="CQT123" s="276"/>
      <c r="CQU123" s="276"/>
      <c r="CQV123" s="276"/>
      <c r="CQW123" s="276"/>
      <c r="CQX123" s="276"/>
      <c r="CQY123" s="276"/>
      <c r="CQZ123" s="276"/>
      <c r="CRA123" s="276"/>
      <c r="CRB123" s="276"/>
      <c r="CRC123" s="276"/>
      <c r="CRD123" s="276"/>
      <c r="CRE123" s="276"/>
      <c r="CRF123" s="276"/>
      <c r="CRG123" s="276"/>
      <c r="CRH123" s="276"/>
      <c r="CRI123" s="276"/>
      <c r="CRJ123" s="276"/>
      <c r="CRK123" s="276"/>
      <c r="CRL123" s="276"/>
      <c r="CRM123" s="276"/>
      <c r="CRN123" s="276"/>
      <c r="CRO123" s="276"/>
      <c r="CRP123" s="276"/>
      <c r="CRQ123" s="276"/>
      <c r="CRR123" s="276"/>
      <c r="CRS123" s="276"/>
      <c r="CRT123" s="276"/>
      <c r="CRU123" s="276"/>
      <c r="CRV123" s="276"/>
      <c r="CRW123" s="276"/>
      <c r="CRX123" s="276"/>
      <c r="CRY123" s="276"/>
      <c r="CRZ123" s="276"/>
      <c r="CSA123" s="276"/>
      <c r="CSB123" s="276"/>
      <c r="CSC123" s="276"/>
      <c r="CSD123" s="276"/>
      <c r="CSE123" s="276"/>
      <c r="CSF123" s="276"/>
      <c r="CSG123" s="276"/>
      <c r="CSH123" s="276"/>
      <c r="CSI123" s="276"/>
      <c r="CSJ123" s="276"/>
      <c r="CSK123" s="276"/>
      <c r="CSL123" s="276"/>
      <c r="CSM123" s="276"/>
      <c r="CSN123" s="276"/>
      <c r="CSO123" s="276"/>
      <c r="CSP123" s="276"/>
      <c r="CSQ123" s="276"/>
      <c r="CSR123" s="276"/>
      <c r="CSS123" s="276"/>
      <c r="CST123" s="276"/>
      <c r="CSU123" s="276"/>
      <c r="CSV123" s="276"/>
      <c r="CSW123" s="276"/>
      <c r="CSX123" s="276"/>
      <c r="CSY123" s="276"/>
      <c r="CSZ123" s="276"/>
      <c r="CTA123" s="276"/>
      <c r="CTB123" s="276"/>
      <c r="CTC123" s="276"/>
      <c r="CTD123" s="276"/>
      <c r="CTE123" s="276"/>
      <c r="CTF123" s="276"/>
      <c r="CTG123" s="276"/>
      <c r="CTH123" s="276"/>
      <c r="CTI123" s="276"/>
      <c r="CTJ123" s="276"/>
      <c r="CTK123" s="276"/>
      <c r="CTL123" s="276"/>
      <c r="CTM123" s="276"/>
      <c r="CTN123" s="276"/>
      <c r="CTO123" s="276"/>
      <c r="CTP123" s="276"/>
      <c r="CTQ123" s="276"/>
      <c r="CTR123" s="276"/>
      <c r="CTS123" s="276"/>
      <c r="CTT123" s="276"/>
      <c r="CTU123" s="276"/>
      <c r="CTV123" s="276"/>
      <c r="CTW123" s="276"/>
      <c r="CTX123" s="276"/>
      <c r="CTY123" s="276"/>
      <c r="CTZ123" s="276"/>
      <c r="CUA123" s="276"/>
      <c r="CUB123" s="276"/>
      <c r="CUC123" s="276"/>
      <c r="CUD123" s="276"/>
      <c r="CUE123" s="276"/>
      <c r="CUF123" s="276"/>
      <c r="CUG123" s="276"/>
      <c r="CUH123" s="276"/>
      <c r="CUI123" s="276"/>
      <c r="CUJ123" s="276"/>
      <c r="CUK123" s="276"/>
      <c r="CUL123" s="276"/>
      <c r="CUM123" s="276"/>
      <c r="CUN123" s="276"/>
      <c r="CUO123" s="276"/>
      <c r="CUP123" s="276"/>
      <c r="CUQ123" s="276"/>
      <c r="CUR123" s="276"/>
      <c r="CUS123" s="276"/>
      <c r="CUT123" s="276"/>
      <c r="CUU123" s="276"/>
      <c r="CUV123" s="276"/>
      <c r="CUW123" s="276"/>
      <c r="CUX123" s="276"/>
      <c r="CUY123" s="276"/>
      <c r="CUZ123" s="276"/>
      <c r="CVA123" s="276"/>
      <c r="CVB123" s="276"/>
      <c r="CVC123" s="276"/>
      <c r="CVD123" s="276"/>
      <c r="CVE123" s="276"/>
      <c r="CVF123" s="276"/>
      <c r="CVG123" s="276"/>
      <c r="CVH123" s="276"/>
      <c r="CVI123" s="276"/>
      <c r="CVJ123" s="276"/>
      <c r="CVK123" s="276"/>
      <c r="CVL123" s="276"/>
      <c r="CVM123" s="276"/>
      <c r="CVN123" s="276"/>
      <c r="CVO123" s="276"/>
      <c r="CVP123" s="276"/>
      <c r="CVQ123" s="276"/>
      <c r="CVR123" s="276"/>
      <c r="CVS123" s="276"/>
      <c r="CVT123" s="276"/>
      <c r="CVU123" s="276"/>
      <c r="CVV123" s="276"/>
      <c r="CVW123" s="276"/>
      <c r="CVX123" s="276"/>
      <c r="CVY123" s="276"/>
      <c r="CVZ123" s="276"/>
      <c r="CWA123" s="276"/>
      <c r="CWB123" s="276"/>
      <c r="CWC123" s="276"/>
      <c r="CWD123" s="276"/>
      <c r="CWE123" s="276"/>
      <c r="CWF123" s="276"/>
      <c r="CWG123" s="276"/>
      <c r="CWH123" s="276"/>
      <c r="CWI123" s="276"/>
      <c r="CWJ123" s="276"/>
      <c r="CWK123" s="276"/>
      <c r="CWL123" s="276"/>
      <c r="CWM123" s="276"/>
      <c r="CWN123" s="276"/>
      <c r="CWO123" s="276"/>
      <c r="CWP123" s="276"/>
      <c r="CWQ123" s="276"/>
      <c r="CWR123" s="276"/>
      <c r="CWS123" s="276"/>
      <c r="CWT123" s="276"/>
      <c r="CWU123" s="276"/>
      <c r="CWV123" s="276"/>
      <c r="CWW123" s="276"/>
      <c r="CWX123" s="276"/>
      <c r="CWY123" s="276"/>
      <c r="CWZ123" s="276"/>
      <c r="CXA123" s="276"/>
      <c r="CXB123" s="276"/>
      <c r="CXC123" s="276"/>
      <c r="CXD123" s="276"/>
      <c r="CXE123" s="276"/>
      <c r="CXF123" s="276"/>
      <c r="CXG123" s="276"/>
      <c r="CXH123" s="276"/>
      <c r="CXI123" s="276"/>
      <c r="CXJ123" s="276"/>
      <c r="CXK123" s="276"/>
      <c r="CXL123" s="276"/>
      <c r="CXM123" s="276"/>
      <c r="CXN123" s="276"/>
      <c r="CXO123" s="276"/>
      <c r="CXP123" s="276"/>
      <c r="CXQ123" s="276"/>
      <c r="CXR123" s="276"/>
      <c r="CXS123" s="276"/>
      <c r="CXT123" s="276"/>
      <c r="CXU123" s="276"/>
      <c r="CXV123" s="276"/>
      <c r="CXW123" s="276"/>
      <c r="CXX123" s="276"/>
      <c r="CXY123" s="276"/>
      <c r="CXZ123" s="276"/>
      <c r="CYA123" s="276"/>
      <c r="CYB123" s="276"/>
      <c r="CYC123" s="276"/>
      <c r="CYD123" s="276"/>
      <c r="CYE123" s="276"/>
      <c r="CYF123" s="276"/>
      <c r="CYG123" s="276"/>
      <c r="CYH123" s="276"/>
      <c r="CYI123" s="276"/>
      <c r="CYJ123" s="276"/>
      <c r="CYK123" s="276"/>
      <c r="CYL123" s="276"/>
      <c r="CYM123" s="276"/>
      <c r="CYN123" s="276"/>
      <c r="CYO123" s="276"/>
      <c r="CYP123" s="276"/>
      <c r="CYQ123" s="276"/>
      <c r="CYR123" s="276"/>
      <c r="CYS123" s="276"/>
      <c r="CYT123" s="276"/>
      <c r="CYU123" s="276"/>
      <c r="CYV123" s="276"/>
      <c r="CYW123" s="276"/>
      <c r="CYX123" s="276"/>
      <c r="CYY123" s="276"/>
      <c r="CYZ123" s="276"/>
      <c r="CZA123" s="276"/>
      <c r="CZB123" s="276"/>
      <c r="CZC123" s="276"/>
      <c r="CZD123" s="276"/>
      <c r="CZE123" s="276"/>
      <c r="CZF123" s="276"/>
      <c r="CZG123" s="276"/>
      <c r="CZH123" s="276"/>
      <c r="CZI123" s="276"/>
      <c r="CZJ123" s="276"/>
      <c r="CZK123" s="276"/>
      <c r="CZL123" s="276"/>
      <c r="CZM123" s="276"/>
      <c r="CZN123" s="276"/>
      <c r="CZO123" s="276"/>
      <c r="CZP123" s="276"/>
      <c r="CZQ123" s="276"/>
      <c r="CZR123" s="276"/>
      <c r="CZS123" s="276"/>
      <c r="CZT123" s="276"/>
      <c r="CZU123" s="276"/>
      <c r="CZV123" s="276"/>
      <c r="CZW123" s="276"/>
      <c r="CZX123" s="276"/>
      <c r="CZY123" s="276"/>
      <c r="CZZ123" s="276"/>
      <c r="DAA123" s="276"/>
      <c r="DAB123" s="276"/>
      <c r="DAC123" s="276"/>
      <c r="DAD123" s="276"/>
      <c r="DAE123" s="276"/>
      <c r="DAF123" s="276"/>
      <c r="DAG123" s="276"/>
      <c r="DAH123" s="276"/>
      <c r="DAI123" s="276"/>
      <c r="DAJ123" s="276"/>
      <c r="DAK123" s="276"/>
      <c r="DAL123" s="276"/>
      <c r="DAM123" s="276"/>
      <c r="DAN123" s="276"/>
      <c r="DAO123" s="276"/>
      <c r="DAP123" s="276"/>
      <c r="DAQ123" s="276"/>
      <c r="DAR123" s="276"/>
      <c r="DAS123" s="276"/>
      <c r="DAT123" s="276"/>
      <c r="DAU123" s="276"/>
      <c r="DAV123" s="276"/>
      <c r="DAW123" s="276"/>
      <c r="DAX123" s="276"/>
      <c r="DAY123" s="276"/>
      <c r="DAZ123" s="276"/>
      <c r="DBA123" s="276"/>
      <c r="DBB123" s="276"/>
      <c r="DBC123" s="276"/>
      <c r="DBD123" s="276"/>
      <c r="DBE123" s="276"/>
      <c r="DBF123" s="276"/>
      <c r="DBG123" s="276"/>
      <c r="DBH123" s="276"/>
      <c r="DBI123" s="276"/>
      <c r="DBJ123" s="276"/>
      <c r="DBK123" s="276"/>
      <c r="DBL123" s="276"/>
      <c r="DBM123" s="276"/>
      <c r="DBN123" s="276"/>
      <c r="DBO123" s="276"/>
      <c r="DBP123" s="276"/>
      <c r="DBQ123" s="276"/>
      <c r="DBR123" s="276"/>
      <c r="DBS123" s="276"/>
      <c r="DBT123" s="276"/>
      <c r="DBU123" s="276"/>
      <c r="DBV123" s="276"/>
      <c r="DBW123" s="276"/>
      <c r="DBX123" s="276"/>
      <c r="DBY123" s="276"/>
      <c r="DBZ123" s="276"/>
      <c r="DCA123" s="276"/>
      <c r="DCB123" s="276"/>
      <c r="DCC123" s="276"/>
      <c r="DCD123" s="276"/>
      <c r="DCE123" s="276"/>
      <c r="DCF123" s="276"/>
      <c r="DCG123" s="276"/>
      <c r="DCH123" s="276"/>
      <c r="DCI123" s="276"/>
      <c r="DCJ123" s="276"/>
      <c r="DCK123" s="276"/>
      <c r="DCL123" s="276"/>
      <c r="DCM123" s="276"/>
      <c r="DCN123" s="276"/>
      <c r="DCO123" s="276"/>
      <c r="DCP123" s="276"/>
      <c r="DCQ123" s="276"/>
      <c r="DCR123" s="276"/>
      <c r="DCS123" s="276"/>
      <c r="DCT123" s="276"/>
      <c r="DCU123" s="276"/>
      <c r="DCV123" s="276"/>
      <c r="DCW123" s="276"/>
      <c r="DCX123" s="276"/>
      <c r="DCY123" s="276"/>
      <c r="DCZ123" s="276"/>
      <c r="DDA123" s="276"/>
      <c r="DDB123" s="276"/>
      <c r="DDC123" s="276"/>
      <c r="DDD123" s="276"/>
      <c r="DDE123" s="276"/>
      <c r="DDF123" s="276"/>
      <c r="DDG123" s="276"/>
      <c r="DDH123" s="276"/>
      <c r="DDI123" s="276"/>
      <c r="DDJ123" s="276"/>
      <c r="DDK123" s="276"/>
      <c r="DDL123" s="276"/>
      <c r="DDM123" s="276"/>
      <c r="DDN123" s="276"/>
      <c r="DDO123" s="276"/>
      <c r="DDP123" s="276"/>
      <c r="DDQ123" s="276"/>
      <c r="DDR123" s="276"/>
      <c r="DDS123" s="276"/>
      <c r="DDT123" s="276"/>
      <c r="DDU123" s="276"/>
      <c r="DDV123" s="276"/>
      <c r="DDW123" s="276"/>
      <c r="DDX123" s="276"/>
      <c r="DDY123" s="276"/>
      <c r="DDZ123" s="276"/>
      <c r="DEA123" s="276"/>
      <c r="DEB123" s="276"/>
      <c r="DEC123" s="276"/>
      <c r="DED123" s="276"/>
      <c r="DEE123" s="276"/>
      <c r="DEF123" s="276"/>
      <c r="DEG123" s="276"/>
      <c r="DEH123" s="276"/>
      <c r="DEI123" s="276"/>
      <c r="DEJ123" s="276"/>
      <c r="DEK123" s="276"/>
      <c r="DEL123" s="276"/>
      <c r="DEM123" s="276"/>
      <c r="DEN123" s="276"/>
      <c r="DEO123" s="276"/>
      <c r="DEP123" s="276"/>
      <c r="DEQ123" s="276"/>
      <c r="DER123" s="276"/>
      <c r="DES123" s="276"/>
      <c r="DET123" s="276"/>
      <c r="DEU123" s="276"/>
      <c r="DEV123" s="276"/>
      <c r="DEW123" s="276"/>
      <c r="DEX123" s="276"/>
      <c r="DEY123" s="276"/>
      <c r="DEZ123" s="276"/>
      <c r="DFA123" s="276"/>
      <c r="DFB123" s="276"/>
      <c r="DFC123" s="276"/>
      <c r="DFD123" s="276"/>
      <c r="DFE123" s="276"/>
      <c r="DFF123" s="276"/>
      <c r="DFG123" s="276"/>
      <c r="DFH123" s="276"/>
      <c r="DFI123" s="276"/>
      <c r="DFJ123" s="276"/>
      <c r="DFK123" s="276"/>
      <c r="DFL123" s="276"/>
      <c r="DFM123" s="276"/>
      <c r="DFN123" s="276"/>
      <c r="DFO123" s="276"/>
      <c r="DFP123" s="276"/>
      <c r="DFQ123" s="276"/>
      <c r="DFR123" s="276"/>
      <c r="DFS123" s="276"/>
      <c r="DFT123" s="276"/>
      <c r="DFU123" s="276"/>
      <c r="DFV123" s="276"/>
      <c r="DFW123" s="276"/>
      <c r="DFX123" s="276"/>
      <c r="DFY123" s="276"/>
      <c r="DFZ123" s="276"/>
      <c r="DGA123" s="276"/>
      <c r="DGB123" s="276"/>
      <c r="DGC123" s="276"/>
      <c r="DGD123" s="276"/>
      <c r="DGE123" s="276"/>
      <c r="DGF123" s="276"/>
      <c r="DGG123" s="276"/>
      <c r="DGH123" s="276"/>
      <c r="DGI123" s="276"/>
      <c r="DGJ123" s="276"/>
      <c r="DGK123" s="276"/>
      <c r="DGL123" s="276"/>
      <c r="DGM123" s="276"/>
      <c r="DGN123" s="276"/>
      <c r="DGO123" s="276"/>
      <c r="DGP123" s="276"/>
      <c r="DGQ123" s="276"/>
      <c r="DGR123" s="276"/>
      <c r="DGS123" s="276"/>
      <c r="DGT123" s="276"/>
      <c r="DGU123" s="276"/>
      <c r="DGV123" s="276"/>
      <c r="DGW123" s="276"/>
      <c r="DGX123" s="276"/>
      <c r="DGY123" s="276"/>
      <c r="DGZ123" s="276"/>
      <c r="DHA123" s="276"/>
      <c r="DHB123" s="276"/>
      <c r="DHC123" s="276"/>
      <c r="DHD123" s="276"/>
      <c r="DHE123" s="276"/>
      <c r="DHF123" s="276"/>
      <c r="DHG123" s="276"/>
      <c r="DHH123" s="276"/>
      <c r="DHI123" s="276"/>
      <c r="DHJ123" s="276"/>
      <c r="DHK123" s="276"/>
      <c r="DHL123" s="276"/>
      <c r="DHM123" s="276"/>
      <c r="DHN123" s="276"/>
      <c r="DHO123" s="276"/>
      <c r="DHP123" s="276"/>
      <c r="DHQ123" s="276"/>
      <c r="DHR123" s="276"/>
      <c r="DHS123" s="276"/>
      <c r="DHT123" s="276"/>
      <c r="DHU123" s="276"/>
      <c r="DHV123" s="276"/>
      <c r="DHW123" s="276"/>
      <c r="DHX123" s="276"/>
      <c r="DHY123" s="276"/>
      <c r="DHZ123" s="276"/>
      <c r="DIA123" s="276"/>
      <c r="DIB123" s="276"/>
      <c r="DIC123" s="276"/>
      <c r="DID123" s="276"/>
      <c r="DIE123" s="276"/>
      <c r="DIF123" s="276"/>
      <c r="DIG123" s="276"/>
      <c r="DIH123" s="276"/>
      <c r="DII123" s="276"/>
      <c r="DIJ123" s="276"/>
      <c r="DIK123" s="276"/>
      <c r="DIL123" s="276"/>
      <c r="DIM123" s="276"/>
      <c r="DIN123" s="276"/>
      <c r="DIO123" s="276"/>
      <c r="DIP123" s="276"/>
      <c r="DIQ123" s="276"/>
      <c r="DIR123" s="276"/>
      <c r="DIS123" s="276"/>
      <c r="DIT123" s="276"/>
      <c r="DIU123" s="276"/>
      <c r="DIV123" s="276"/>
      <c r="DIW123" s="276"/>
      <c r="DIX123" s="276"/>
      <c r="DIY123" s="276"/>
      <c r="DIZ123" s="276"/>
      <c r="DJA123" s="276"/>
      <c r="DJB123" s="276"/>
      <c r="DJC123" s="276"/>
      <c r="DJD123" s="276"/>
      <c r="DJE123" s="276"/>
      <c r="DJF123" s="276"/>
      <c r="DJG123" s="276"/>
      <c r="DJH123" s="276"/>
      <c r="DJI123" s="276"/>
      <c r="DJJ123" s="276"/>
      <c r="DJK123" s="276"/>
      <c r="DJL123" s="276"/>
      <c r="DJM123" s="276"/>
      <c r="DJN123" s="276"/>
      <c r="DJO123" s="276"/>
      <c r="DJP123" s="276"/>
      <c r="DJQ123" s="276"/>
      <c r="DJR123" s="276"/>
      <c r="DJS123" s="276"/>
      <c r="DJT123" s="276"/>
      <c r="DJU123" s="276"/>
      <c r="DJV123" s="276"/>
      <c r="DJW123" s="276"/>
      <c r="DJX123" s="276"/>
      <c r="DJY123" s="276"/>
      <c r="DJZ123" s="276"/>
      <c r="DKA123" s="276"/>
      <c r="DKB123" s="276"/>
      <c r="DKC123" s="276"/>
      <c r="DKD123" s="276"/>
      <c r="DKE123" s="276"/>
      <c r="DKF123" s="276"/>
      <c r="DKG123" s="276"/>
      <c r="DKH123" s="276"/>
      <c r="DKI123" s="276"/>
      <c r="DKJ123" s="276"/>
      <c r="DKK123" s="276"/>
      <c r="DKL123" s="276"/>
      <c r="DKM123" s="276"/>
      <c r="DKN123" s="276"/>
      <c r="DKO123" s="276"/>
      <c r="DKP123" s="276"/>
      <c r="DKQ123" s="276"/>
      <c r="DKR123" s="276"/>
      <c r="DKS123" s="276"/>
      <c r="DKT123" s="276"/>
      <c r="DKU123" s="276"/>
      <c r="DKV123" s="276"/>
      <c r="DKW123" s="276"/>
      <c r="DKX123" s="276"/>
      <c r="DKY123" s="276"/>
      <c r="DKZ123" s="276"/>
      <c r="DLA123" s="276"/>
      <c r="DLB123" s="276"/>
      <c r="DLC123" s="276"/>
      <c r="DLD123" s="276"/>
      <c r="DLE123" s="276"/>
      <c r="DLF123" s="276"/>
      <c r="DLG123" s="276"/>
      <c r="DLH123" s="276"/>
      <c r="DLI123" s="276"/>
      <c r="DLJ123" s="276"/>
      <c r="DLK123" s="276"/>
      <c r="DLL123" s="276"/>
      <c r="DLM123" s="276"/>
      <c r="DLN123" s="276"/>
      <c r="DLO123" s="276"/>
      <c r="DLP123" s="276"/>
      <c r="DLQ123" s="276"/>
      <c r="DLR123" s="276"/>
      <c r="DLS123" s="276"/>
      <c r="DLT123" s="276"/>
      <c r="DLU123" s="276"/>
      <c r="DLV123" s="276"/>
      <c r="DLW123" s="276"/>
      <c r="DLX123" s="276"/>
      <c r="DLY123" s="276"/>
      <c r="DLZ123" s="276"/>
      <c r="DMA123" s="276"/>
      <c r="DMB123" s="276"/>
      <c r="DMC123" s="276"/>
      <c r="DMD123" s="276"/>
      <c r="DME123" s="276"/>
      <c r="DMF123" s="276"/>
      <c r="DMG123" s="276"/>
      <c r="DMH123" s="276"/>
      <c r="DMI123" s="276"/>
      <c r="DMJ123" s="276"/>
      <c r="DMK123" s="276"/>
      <c r="DML123" s="276"/>
      <c r="DMM123" s="276"/>
      <c r="DMN123" s="276"/>
      <c r="DMO123" s="276"/>
      <c r="DMP123" s="276"/>
      <c r="DMQ123" s="276"/>
      <c r="DMR123" s="276"/>
      <c r="DMS123" s="276"/>
      <c r="DMT123" s="276"/>
      <c r="DMU123" s="276"/>
      <c r="DMV123" s="276"/>
      <c r="DMW123" s="276"/>
      <c r="DMX123" s="276"/>
      <c r="DMY123" s="276"/>
      <c r="DMZ123" s="276"/>
      <c r="DNA123" s="276"/>
      <c r="DNB123" s="276"/>
      <c r="DNC123" s="276"/>
      <c r="DND123" s="276"/>
      <c r="DNE123" s="276"/>
      <c r="DNF123" s="276"/>
      <c r="DNG123" s="276"/>
      <c r="DNH123" s="276"/>
      <c r="DNI123" s="276"/>
      <c r="DNJ123" s="276"/>
      <c r="DNK123" s="276"/>
      <c r="DNL123" s="276"/>
      <c r="DNM123" s="276"/>
      <c r="DNN123" s="276"/>
      <c r="DNO123" s="276"/>
      <c r="DNP123" s="276"/>
      <c r="DNQ123" s="276"/>
      <c r="DNR123" s="276"/>
      <c r="DNS123" s="276"/>
      <c r="DNT123" s="276"/>
      <c r="DNU123" s="276"/>
      <c r="DNV123" s="276"/>
      <c r="DNW123" s="276"/>
      <c r="DNX123" s="276"/>
      <c r="DNY123" s="276"/>
      <c r="DNZ123" s="276"/>
      <c r="DOA123" s="276"/>
      <c r="DOB123" s="276"/>
      <c r="DOC123" s="276"/>
      <c r="DOD123" s="276"/>
      <c r="DOE123" s="276"/>
      <c r="DOF123" s="276"/>
      <c r="DOG123" s="276"/>
      <c r="DOH123" s="276"/>
      <c r="DOI123" s="276"/>
      <c r="DOJ123" s="276"/>
      <c r="DOK123" s="276"/>
      <c r="DOL123" s="276"/>
      <c r="DOM123" s="276"/>
      <c r="DON123" s="276"/>
      <c r="DOO123" s="276"/>
      <c r="DOP123" s="276"/>
      <c r="DOQ123" s="276"/>
      <c r="DOR123" s="276"/>
      <c r="DOS123" s="276"/>
      <c r="DOT123" s="276"/>
      <c r="DOU123" s="276"/>
      <c r="DOV123" s="276"/>
      <c r="DOW123" s="276"/>
      <c r="DOX123" s="276"/>
      <c r="DOY123" s="276"/>
      <c r="DOZ123" s="276"/>
      <c r="DPA123" s="276"/>
      <c r="DPB123" s="276"/>
      <c r="DPC123" s="276"/>
      <c r="DPD123" s="276"/>
      <c r="DPE123" s="276"/>
      <c r="DPF123" s="276"/>
      <c r="DPG123" s="276"/>
      <c r="DPH123" s="276"/>
      <c r="DPI123" s="276"/>
      <c r="DPJ123" s="276"/>
      <c r="DPK123" s="276"/>
      <c r="DPL123" s="276"/>
      <c r="DPM123" s="276"/>
      <c r="DPN123" s="276"/>
      <c r="DPO123" s="276"/>
      <c r="DPP123" s="276"/>
      <c r="DPQ123" s="276"/>
      <c r="DPR123" s="276"/>
      <c r="DPS123" s="276"/>
      <c r="DPT123" s="276"/>
      <c r="DPU123" s="276"/>
      <c r="DPV123" s="276"/>
      <c r="DPW123" s="276"/>
      <c r="DPX123" s="276"/>
      <c r="DPY123" s="276"/>
      <c r="DPZ123" s="276"/>
      <c r="DQA123" s="276"/>
      <c r="DQB123" s="276"/>
      <c r="DQC123" s="276"/>
      <c r="DQD123" s="276"/>
      <c r="DQE123" s="276"/>
      <c r="DQF123" s="276"/>
      <c r="DQG123" s="276"/>
      <c r="DQH123" s="276"/>
      <c r="DQI123" s="276"/>
      <c r="DQJ123" s="276"/>
      <c r="DQK123" s="276"/>
      <c r="DQL123" s="276"/>
      <c r="DQM123" s="276"/>
      <c r="DQN123" s="276"/>
      <c r="DQO123" s="276"/>
      <c r="DQP123" s="276"/>
      <c r="DQQ123" s="276"/>
      <c r="DQR123" s="276"/>
      <c r="DQS123" s="276"/>
      <c r="DQT123" s="276"/>
      <c r="DQU123" s="276"/>
      <c r="DQV123" s="276"/>
      <c r="DQW123" s="276"/>
      <c r="DQX123" s="276"/>
      <c r="DQY123" s="276"/>
      <c r="DQZ123" s="276"/>
      <c r="DRA123" s="276"/>
      <c r="DRB123" s="276"/>
      <c r="DRC123" s="276"/>
      <c r="DRD123" s="276"/>
      <c r="DRE123" s="276"/>
      <c r="DRF123" s="276"/>
      <c r="DRG123" s="276"/>
      <c r="DRH123" s="276"/>
      <c r="DRI123" s="276"/>
      <c r="DRJ123" s="276"/>
      <c r="DRK123" s="276"/>
      <c r="DRL123" s="276"/>
      <c r="DRM123" s="276"/>
      <c r="DRN123" s="276"/>
      <c r="DRO123" s="276"/>
      <c r="DRP123" s="276"/>
      <c r="DRQ123" s="276"/>
      <c r="DRR123" s="276"/>
      <c r="DRS123" s="276"/>
      <c r="DRT123" s="276"/>
      <c r="DRU123" s="276"/>
      <c r="DRV123" s="276"/>
      <c r="DRW123" s="276"/>
      <c r="DRX123" s="276"/>
      <c r="DRY123" s="276"/>
      <c r="DRZ123" s="276"/>
      <c r="DSA123" s="276"/>
      <c r="DSB123" s="276"/>
      <c r="DSC123" s="276"/>
      <c r="DSD123" s="276"/>
      <c r="DSE123" s="276"/>
      <c r="DSF123" s="276"/>
      <c r="DSG123" s="276"/>
      <c r="DSH123" s="276"/>
      <c r="DSI123" s="276"/>
      <c r="DSJ123" s="276"/>
      <c r="DSK123" s="276"/>
      <c r="DSL123" s="276"/>
      <c r="DSM123" s="276"/>
      <c r="DSN123" s="276"/>
      <c r="DSO123" s="276"/>
      <c r="DSP123" s="276"/>
      <c r="DSQ123" s="276"/>
      <c r="DSR123" s="276"/>
      <c r="DSS123" s="276"/>
      <c r="DST123" s="276"/>
      <c r="DSU123" s="276"/>
      <c r="DSV123" s="276"/>
      <c r="DSW123" s="276"/>
      <c r="DSX123" s="276"/>
      <c r="DSY123" s="276"/>
      <c r="DSZ123" s="276"/>
      <c r="DTA123" s="276"/>
      <c r="DTB123" s="276"/>
      <c r="DTC123" s="276"/>
      <c r="DTD123" s="276"/>
      <c r="DTE123" s="276"/>
      <c r="DTF123" s="276"/>
      <c r="DTG123" s="276"/>
      <c r="DTH123" s="276"/>
      <c r="DTI123" s="276"/>
      <c r="DTJ123" s="276"/>
      <c r="DTK123" s="276"/>
      <c r="DTL123" s="276"/>
      <c r="DTM123" s="276"/>
      <c r="DTN123" s="276"/>
      <c r="DTO123" s="276"/>
      <c r="DTP123" s="276"/>
      <c r="DTQ123" s="276"/>
      <c r="DTR123" s="276"/>
      <c r="DTS123" s="276"/>
      <c r="DTT123" s="276"/>
      <c r="DTU123" s="276"/>
      <c r="DTV123" s="276"/>
      <c r="DTW123" s="276"/>
      <c r="DTX123" s="276"/>
      <c r="DTY123" s="276"/>
      <c r="DTZ123" s="276"/>
      <c r="DUA123" s="276"/>
      <c r="DUB123" s="276"/>
      <c r="DUC123" s="276"/>
      <c r="DUD123" s="276"/>
      <c r="DUE123" s="276"/>
      <c r="DUF123" s="276"/>
      <c r="DUG123" s="276"/>
      <c r="DUH123" s="276"/>
      <c r="DUI123" s="276"/>
      <c r="DUJ123" s="276"/>
      <c r="DUK123" s="276"/>
      <c r="DUL123" s="276"/>
      <c r="DUM123" s="276"/>
      <c r="DUN123" s="276"/>
      <c r="DUO123" s="276"/>
      <c r="DUP123" s="276"/>
      <c r="DUQ123" s="276"/>
      <c r="DUR123" s="276"/>
      <c r="DUS123" s="276"/>
      <c r="DUT123" s="276"/>
      <c r="DUU123" s="276"/>
      <c r="DUV123" s="276"/>
      <c r="DUW123" s="276"/>
      <c r="DUX123" s="276"/>
      <c r="DUY123" s="276"/>
      <c r="DUZ123" s="276"/>
      <c r="DVA123" s="276"/>
      <c r="DVB123" s="276"/>
      <c r="DVC123" s="276"/>
      <c r="DVD123" s="276"/>
      <c r="DVE123" s="276"/>
      <c r="DVF123" s="276"/>
      <c r="DVG123" s="276"/>
      <c r="DVH123" s="276"/>
      <c r="DVI123" s="276"/>
      <c r="DVJ123" s="276"/>
      <c r="DVK123" s="276"/>
      <c r="DVL123" s="276"/>
      <c r="DVM123" s="276"/>
      <c r="DVN123" s="276"/>
      <c r="DVO123" s="276"/>
      <c r="DVP123" s="276"/>
      <c r="DVQ123" s="276"/>
      <c r="DVR123" s="276"/>
      <c r="DVS123" s="276"/>
      <c r="DVT123" s="276"/>
      <c r="DVU123" s="276"/>
      <c r="DVV123" s="276"/>
      <c r="DVW123" s="276"/>
      <c r="DVX123" s="276"/>
      <c r="DVY123" s="276"/>
      <c r="DVZ123" s="276"/>
      <c r="DWA123" s="276"/>
      <c r="DWB123" s="276"/>
      <c r="DWC123" s="276"/>
      <c r="DWD123" s="276"/>
      <c r="DWE123" s="276"/>
      <c r="DWF123" s="276"/>
      <c r="DWG123" s="276"/>
      <c r="DWH123" s="276"/>
      <c r="DWI123" s="276"/>
      <c r="DWJ123" s="276"/>
      <c r="DWK123" s="276"/>
      <c r="DWL123" s="276"/>
      <c r="DWM123" s="276"/>
      <c r="DWN123" s="276"/>
      <c r="DWO123" s="276"/>
      <c r="DWP123" s="276"/>
      <c r="DWQ123" s="276"/>
      <c r="DWR123" s="276"/>
      <c r="DWS123" s="276"/>
      <c r="DWT123" s="276"/>
      <c r="DWU123" s="276"/>
      <c r="DWV123" s="276"/>
      <c r="DWW123" s="276"/>
      <c r="DWX123" s="276"/>
      <c r="DWY123" s="276"/>
      <c r="DWZ123" s="276"/>
      <c r="DXA123" s="276"/>
      <c r="DXB123" s="276"/>
      <c r="DXC123" s="276"/>
      <c r="DXD123" s="276"/>
      <c r="DXE123" s="276"/>
      <c r="DXF123" s="276"/>
      <c r="DXG123" s="276"/>
      <c r="DXH123" s="276"/>
      <c r="DXI123" s="276"/>
      <c r="DXJ123" s="276"/>
      <c r="DXK123" s="276"/>
      <c r="DXL123" s="276"/>
      <c r="DXM123" s="276"/>
      <c r="DXN123" s="276"/>
      <c r="DXO123" s="276"/>
      <c r="DXP123" s="276"/>
      <c r="DXQ123" s="276"/>
      <c r="DXR123" s="276"/>
      <c r="DXS123" s="276"/>
      <c r="DXT123" s="276"/>
      <c r="DXU123" s="276"/>
      <c r="DXV123" s="276"/>
      <c r="DXW123" s="276"/>
      <c r="DXX123" s="276"/>
      <c r="DXY123" s="276"/>
      <c r="DXZ123" s="276"/>
      <c r="DYA123" s="276"/>
      <c r="DYB123" s="276"/>
      <c r="DYC123" s="276"/>
      <c r="DYD123" s="276"/>
      <c r="DYE123" s="276"/>
      <c r="DYF123" s="276"/>
      <c r="DYG123" s="276"/>
      <c r="DYH123" s="276"/>
      <c r="DYI123" s="276"/>
      <c r="DYJ123" s="276"/>
      <c r="DYK123" s="276"/>
      <c r="DYL123" s="276"/>
      <c r="DYM123" s="276"/>
      <c r="DYN123" s="276"/>
      <c r="DYO123" s="276"/>
      <c r="DYP123" s="276"/>
      <c r="DYQ123" s="276"/>
      <c r="DYR123" s="276"/>
      <c r="DYS123" s="276"/>
      <c r="DYT123" s="276"/>
      <c r="DYU123" s="276"/>
      <c r="DYV123" s="276"/>
      <c r="DYW123" s="276"/>
      <c r="DYX123" s="276"/>
      <c r="DYY123" s="276"/>
      <c r="DYZ123" s="276"/>
      <c r="DZA123" s="276"/>
      <c r="DZB123" s="276"/>
      <c r="DZC123" s="276"/>
      <c r="DZD123" s="276"/>
      <c r="DZE123" s="276"/>
      <c r="DZF123" s="276"/>
      <c r="DZG123" s="276"/>
      <c r="DZH123" s="276"/>
      <c r="DZI123" s="276"/>
      <c r="DZJ123" s="276"/>
      <c r="DZK123" s="276"/>
      <c r="DZL123" s="276"/>
      <c r="DZM123" s="276"/>
      <c r="DZN123" s="276"/>
      <c r="DZO123" s="276"/>
      <c r="DZP123" s="276"/>
      <c r="DZQ123" s="276"/>
      <c r="DZR123" s="276"/>
      <c r="DZS123" s="276"/>
      <c r="DZT123" s="276"/>
      <c r="DZU123" s="276"/>
      <c r="DZV123" s="276"/>
      <c r="DZW123" s="276"/>
      <c r="DZX123" s="276"/>
      <c r="DZY123" s="276"/>
      <c r="DZZ123" s="276"/>
      <c r="EAA123" s="276"/>
      <c r="EAB123" s="276"/>
      <c r="EAC123" s="276"/>
      <c r="EAD123" s="276"/>
      <c r="EAE123" s="276"/>
      <c r="EAF123" s="276"/>
      <c r="EAG123" s="276"/>
      <c r="EAH123" s="276"/>
      <c r="EAI123" s="276"/>
      <c r="EAJ123" s="276"/>
      <c r="EAK123" s="276"/>
      <c r="EAL123" s="276"/>
      <c r="EAM123" s="276"/>
      <c r="EAN123" s="276"/>
      <c r="EAO123" s="276"/>
      <c r="EAP123" s="276"/>
      <c r="EAQ123" s="276"/>
      <c r="EAR123" s="276"/>
      <c r="EAS123" s="276"/>
      <c r="EAT123" s="276"/>
      <c r="EAU123" s="276"/>
      <c r="EAV123" s="276"/>
      <c r="EAW123" s="276"/>
      <c r="EAX123" s="276"/>
      <c r="EAY123" s="276"/>
      <c r="EAZ123" s="276"/>
      <c r="EBA123" s="276"/>
      <c r="EBB123" s="276"/>
      <c r="EBC123" s="276"/>
      <c r="EBD123" s="276"/>
      <c r="EBE123" s="276"/>
      <c r="EBF123" s="276"/>
      <c r="EBG123" s="276"/>
      <c r="EBH123" s="276"/>
      <c r="EBI123" s="276"/>
      <c r="EBJ123" s="276"/>
      <c r="EBK123" s="276"/>
      <c r="EBL123" s="276"/>
      <c r="EBM123" s="276"/>
      <c r="EBN123" s="276"/>
      <c r="EBO123" s="276"/>
      <c r="EBP123" s="276"/>
      <c r="EBQ123" s="276"/>
      <c r="EBR123" s="276"/>
      <c r="EBS123" s="276"/>
      <c r="EBT123" s="276"/>
      <c r="EBU123" s="276"/>
      <c r="EBV123" s="276"/>
      <c r="EBW123" s="276"/>
      <c r="EBX123" s="276"/>
      <c r="EBY123" s="276"/>
      <c r="EBZ123" s="276"/>
      <c r="ECA123" s="276"/>
      <c r="ECB123" s="276"/>
      <c r="ECC123" s="276"/>
      <c r="ECD123" s="276"/>
      <c r="ECE123" s="276"/>
      <c r="ECF123" s="276"/>
      <c r="ECG123" s="276"/>
      <c r="ECH123" s="276"/>
      <c r="ECI123" s="276"/>
      <c r="ECJ123" s="276"/>
      <c r="ECK123" s="276"/>
      <c r="ECL123" s="276"/>
      <c r="ECM123" s="276"/>
      <c r="ECN123" s="276"/>
      <c r="ECO123" s="276"/>
      <c r="ECP123" s="276"/>
      <c r="ECQ123" s="276"/>
      <c r="ECR123" s="276"/>
      <c r="ECS123" s="276"/>
      <c r="ECT123" s="276"/>
      <c r="ECU123" s="276"/>
      <c r="ECV123" s="276"/>
      <c r="ECW123" s="276"/>
      <c r="ECX123" s="276"/>
      <c r="ECY123" s="276"/>
      <c r="ECZ123" s="276"/>
      <c r="EDA123" s="276"/>
      <c r="EDB123" s="276"/>
      <c r="EDC123" s="276"/>
      <c r="EDD123" s="276"/>
      <c r="EDE123" s="276"/>
      <c r="EDF123" s="276"/>
      <c r="EDG123" s="276"/>
      <c r="EDH123" s="276"/>
      <c r="EDI123" s="276"/>
      <c r="EDJ123" s="276"/>
      <c r="EDK123" s="276"/>
      <c r="EDL123" s="276"/>
      <c r="EDM123" s="276"/>
      <c r="EDN123" s="276"/>
      <c r="EDO123" s="276"/>
      <c r="EDP123" s="276"/>
      <c r="EDQ123" s="276"/>
      <c r="EDR123" s="276"/>
      <c r="EDS123" s="276"/>
      <c r="EDT123" s="276"/>
      <c r="EDU123" s="276"/>
      <c r="EDV123" s="276"/>
      <c r="EDW123" s="276"/>
      <c r="EDX123" s="276"/>
      <c r="EDY123" s="276"/>
      <c r="EDZ123" s="276"/>
      <c r="EEA123" s="276"/>
      <c r="EEB123" s="276"/>
      <c r="EEC123" s="276"/>
      <c r="EED123" s="276"/>
      <c r="EEE123" s="276"/>
      <c r="EEF123" s="276"/>
      <c r="EEG123" s="276"/>
      <c r="EEH123" s="276"/>
      <c r="EEI123" s="276"/>
      <c r="EEJ123" s="276"/>
      <c r="EEK123" s="276"/>
      <c r="EEL123" s="276"/>
      <c r="EEM123" s="276"/>
      <c r="EEN123" s="276"/>
      <c r="EEO123" s="276"/>
      <c r="EEP123" s="276"/>
      <c r="EEQ123" s="276"/>
      <c r="EER123" s="276"/>
      <c r="EES123" s="276"/>
      <c r="EET123" s="276"/>
      <c r="EEU123" s="276"/>
      <c r="EEV123" s="276"/>
      <c r="EEW123" s="276"/>
      <c r="EEX123" s="276"/>
      <c r="EEY123" s="276"/>
      <c r="EEZ123" s="276"/>
      <c r="EFA123" s="276"/>
      <c r="EFB123" s="276"/>
      <c r="EFC123" s="276"/>
      <c r="EFD123" s="276"/>
      <c r="EFE123" s="276"/>
      <c r="EFF123" s="276"/>
      <c r="EFG123" s="276"/>
      <c r="EFH123" s="276"/>
      <c r="EFI123" s="276"/>
      <c r="EFJ123" s="276"/>
      <c r="EFK123" s="276"/>
      <c r="EFL123" s="276"/>
      <c r="EFM123" s="276"/>
      <c r="EFN123" s="276"/>
      <c r="EFO123" s="276"/>
      <c r="EFP123" s="276"/>
      <c r="EFQ123" s="276"/>
      <c r="EFR123" s="276"/>
      <c r="EFS123" s="276"/>
      <c r="EFT123" s="276"/>
      <c r="EFU123" s="276"/>
      <c r="EFV123" s="276"/>
      <c r="EFW123" s="276"/>
      <c r="EFX123" s="276"/>
      <c r="EFY123" s="276"/>
      <c r="EFZ123" s="276"/>
      <c r="EGA123" s="276"/>
      <c r="EGB123" s="276"/>
      <c r="EGC123" s="276"/>
      <c r="EGD123" s="276"/>
      <c r="EGE123" s="276"/>
      <c r="EGF123" s="276"/>
      <c r="EGG123" s="276"/>
      <c r="EGH123" s="276"/>
      <c r="EGI123" s="276"/>
      <c r="EGJ123" s="276"/>
      <c r="EGK123" s="276"/>
      <c r="EGL123" s="276"/>
      <c r="EGM123" s="276"/>
      <c r="EGN123" s="276"/>
      <c r="EGO123" s="276"/>
      <c r="EGP123" s="276"/>
      <c r="EGQ123" s="276"/>
      <c r="EGR123" s="276"/>
      <c r="EGS123" s="276"/>
      <c r="EGT123" s="276"/>
      <c r="EGU123" s="276"/>
      <c r="EGV123" s="276"/>
      <c r="EGW123" s="276"/>
      <c r="EGX123" s="276"/>
      <c r="EGY123" s="276"/>
      <c r="EGZ123" s="276"/>
      <c r="EHA123" s="276"/>
      <c r="EHB123" s="276"/>
      <c r="EHC123" s="276"/>
      <c r="EHD123" s="276"/>
      <c r="EHE123" s="276"/>
      <c r="EHF123" s="276"/>
      <c r="EHG123" s="276"/>
      <c r="EHH123" s="276"/>
      <c r="EHI123" s="276"/>
      <c r="EHJ123" s="276"/>
      <c r="EHK123" s="276"/>
      <c r="EHL123" s="276"/>
      <c r="EHM123" s="276"/>
      <c r="EHN123" s="276"/>
      <c r="EHO123" s="276"/>
      <c r="EHP123" s="276"/>
      <c r="EHQ123" s="276"/>
      <c r="EHR123" s="276"/>
      <c r="EHS123" s="276"/>
      <c r="EHT123" s="276"/>
      <c r="EHU123" s="276"/>
      <c r="EHV123" s="276"/>
      <c r="EHW123" s="276"/>
      <c r="EHX123" s="276"/>
      <c r="EHY123" s="276"/>
      <c r="EHZ123" s="276"/>
      <c r="EIA123" s="276"/>
      <c r="EIB123" s="276"/>
      <c r="EIC123" s="276"/>
      <c r="EID123" s="276"/>
      <c r="EIE123" s="276"/>
      <c r="EIF123" s="276"/>
      <c r="EIG123" s="276"/>
      <c r="EIH123" s="276"/>
      <c r="EII123" s="276"/>
      <c r="EIJ123" s="276"/>
      <c r="EIK123" s="276"/>
      <c r="EIL123" s="276"/>
      <c r="EIM123" s="276"/>
      <c r="EIN123" s="276"/>
      <c r="EIO123" s="276"/>
      <c r="EIP123" s="276"/>
      <c r="EIQ123" s="276"/>
      <c r="EIR123" s="276"/>
      <c r="EIS123" s="276"/>
      <c r="EIT123" s="276"/>
      <c r="EIU123" s="276"/>
      <c r="EIV123" s="276"/>
      <c r="EIW123" s="276"/>
      <c r="EIX123" s="276"/>
      <c r="EIY123" s="276"/>
      <c r="EIZ123" s="276"/>
      <c r="EJA123" s="276"/>
      <c r="EJB123" s="276"/>
      <c r="EJC123" s="276"/>
      <c r="EJD123" s="276"/>
      <c r="EJE123" s="276"/>
      <c r="EJF123" s="276"/>
      <c r="EJG123" s="276"/>
      <c r="EJH123" s="276"/>
      <c r="EJI123" s="276"/>
      <c r="EJJ123" s="276"/>
      <c r="EJK123" s="276"/>
      <c r="EJL123" s="276"/>
      <c r="EJM123" s="276"/>
      <c r="EJN123" s="276"/>
      <c r="EJO123" s="276"/>
      <c r="EJP123" s="276"/>
      <c r="EJQ123" s="276"/>
      <c r="EJR123" s="276"/>
      <c r="EJS123" s="276"/>
      <c r="EJT123" s="276"/>
      <c r="EJU123" s="276"/>
      <c r="EJV123" s="276"/>
      <c r="EJW123" s="276"/>
      <c r="EJX123" s="276"/>
      <c r="EJY123" s="276"/>
      <c r="EJZ123" s="276"/>
      <c r="EKA123" s="276"/>
      <c r="EKB123" s="276"/>
      <c r="EKC123" s="276"/>
      <c r="EKD123" s="276"/>
      <c r="EKE123" s="276"/>
      <c r="EKF123" s="276"/>
      <c r="EKG123" s="276"/>
      <c r="EKH123" s="276"/>
      <c r="EKI123" s="276"/>
      <c r="EKJ123" s="276"/>
      <c r="EKK123" s="276"/>
      <c r="EKL123" s="276"/>
      <c r="EKM123" s="276"/>
      <c r="EKN123" s="276"/>
      <c r="EKO123" s="276"/>
      <c r="EKP123" s="276"/>
      <c r="EKQ123" s="276"/>
      <c r="EKR123" s="276"/>
      <c r="EKS123" s="276"/>
      <c r="EKT123" s="276"/>
      <c r="EKU123" s="276"/>
      <c r="EKV123" s="276"/>
      <c r="EKW123" s="276"/>
      <c r="EKX123" s="276"/>
      <c r="EKY123" s="276"/>
      <c r="EKZ123" s="276"/>
      <c r="ELA123" s="276"/>
      <c r="ELB123" s="276"/>
      <c r="ELC123" s="276"/>
      <c r="ELD123" s="276"/>
      <c r="ELE123" s="276"/>
      <c r="ELF123" s="276"/>
      <c r="ELG123" s="276"/>
      <c r="ELH123" s="276"/>
      <c r="ELI123" s="276"/>
      <c r="ELJ123" s="276"/>
      <c r="ELK123" s="276"/>
      <c r="ELL123" s="276"/>
      <c r="ELM123" s="276"/>
      <c r="ELN123" s="276"/>
      <c r="ELO123" s="276"/>
      <c r="ELP123" s="276"/>
      <c r="ELQ123" s="276"/>
      <c r="ELR123" s="276"/>
      <c r="ELS123" s="276"/>
      <c r="ELT123" s="276"/>
      <c r="ELU123" s="276"/>
      <c r="ELV123" s="276"/>
      <c r="ELW123" s="276"/>
      <c r="ELX123" s="276"/>
      <c r="ELY123" s="276"/>
      <c r="ELZ123" s="276"/>
      <c r="EMA123" s="276"/>
      <c r="EMB123" s="276"/>
      <c r="EMC123" s="276"/>
      <c r="EMD123" s="276"/>
      <c r="EME123" s="276"/>
      <c r="EMF123" s="276"/>
      <c r="EMG123" s="276"/>
      <c r="EMH123" s="276"/>
      <c r="EMI123" s="276"/>
      <c r="EMJ123" s="276"/>
      <c r="EMK123" s="276"/>
      <c r="EML123" s="276"/>
      <c r="EMM123" s="276"/>
      <c r="EMN123" s="276"/>
      <c r="EMO123" s="276"/>
      <c r="EMP123" s="276"/>
      <c r="EMQ123" s="276"/>
      <c r="EMR123" s="276"/>
      <c r="EMS123" s="276"/>
      <c r="EMT123" s="276"/>
      <c r="EMU123" s="276"/>
      <c r="EMV123" s="276"/>
      <c r="EMW123" s="276"/>
      <c r="EMX123" s="276"/>
      <c r="EMY123" s="276"/>
      <c r="EMZ123" s="276"/>
      <c r="ENA123" s="276"/>
      <c r="ENB123" s="276"/>
      <c r="ENC123" s="276"/>
      <c r="END123" s="276"/>
      <c r="ENE123" s="276"/>
      <c r="ENF123" s="276"/>
      <c r="ENG123" s="276"/>
      <c r="ENH123" s="276"/>
      <c r="ENI123" s="276"/>
      <c r="ENJ123" s="276"/>
      <c r="ENK123" s="276"/>
      <c r="ENL123" s="276"/>
      <c r="ENM123" s="276"/>
      <c r="ENN123" s="276"/>
      <c r="ENO123" s="276"/>
      <c r="ENP123" s="276"/>
      <c r="ENQ123" s="276"/>
      <c r="ENR123" s="276"/>
      <c r="ENS123" s="276"/>
      <c r="ENT123" s="276"/>
      <c r="ENU123" s="276"/>
      <c r="ENV123" s="276"/>
      <c r="ENW123" s="276"/>
      <c r="ENX123" s="276"/>
      <c r="ENY123" s="276"/>
      <c r="ENZ123" s="276"/>
      <c r="EOA123" s="276"/>
      <c r="EOB123" s="276"/>
      <c r="EOC123" s="276"/>
      <c r="EOD123" s="276"/>
      <c r="EOE123" s="276"/>
      <c r="EOF123" s="276"/>
      <c r="EOG123" s="276"/>
      <c r="EOH123" s="276"/>
      <c r="EOI123" s="276"/>
      <c r="EOJ123" s="276"/>
      <c r="EOK123" s="276"/>
      <c r="EOL123" s="276"/>
      <c r="EOM123" s="276"/>
      <c r="EON123" s="276"/>
      <c r="EOO123" s="276"/>
      <c r="EOP123" s="276"/>
      <c r="EOQ123" s="276"/>
      <c r="EOR123" s="276"/>
      <c r="EOS123" s="276"/>
      <c r="EOT123" s="276"/>
      <c r="EOU123" s="276"/>
      <c r="EOV123" s="276"/>
      <c r="EOW123" s="276"/>
      <c r="EOX123" s="276"/>
      <c r="EOY123" s="276"/>
      <c r="EOZ123" s="276"/>
      <c r="EPA123" s="276"/>
      <c r="EPB123" s="276"/>
      <c r="EPC123" s="276"/>
      <c r="EPD123" s="276"/>
      <c r="EPE123" s="276"/>
      <c r="EPF123" s="276"/>
      <c r="EPG123" s="276"/>
      <c r="EPH123" s="276"/>
      <c r="EPI123" s="276"/>
      <c r="EPJ123" s="276"/>
      <c r="EPK123" s="276"/>
      <c r="EPL123" s="276"/>
      <c r="EPM123" s="276"/>
      <c r="EPN123" s="276"/>
      <c r="EPO123" s="276"/>
      <c r="EPP123" s="276"/>
      <c r="EPQ123" s="276"/>
      <c r="EPR123" s="276"/>
      <c r="EPS123" s="276"/>
      <c r="EPT123" s="276"/>
      <c r="EPU123" s="276"/>
      <c r="EPV123" s="276"/>
      <c r="EPW123" s="276"/>
      <c r="EPX123" s="276"/>
      <c r="EPY123" s="276"/>
      <c r="EPZ123" s="276"/>
      <c r="EQA123" s="276"/>
      <c r="EQB123" s="276"/>
      <c r="EQC123" s="276"/>
      <c r="EQD123" s="276"/>
      <c r="EQE123" s="276"/>
      <c r="EQF123" s="276"/>
      <c r="EQG123" s="276"/>
      <c r="EQH123" s="276"/>
      <c r="EQI123" s="276"/>
      <c r="EQJ123" s="276"/>
      <c r="EQK123" s="276"/>
      <c r="EQL123" s="276"/>
      <c r="EQM123" s="276"/>
      <c r="EQN123" s="276"/>
      <c r="EQO123" s="276"/>
      <c r="EQP123" s="276"/>
      <c r="EQQ123" s="276"/>
      <c r="EQR123" s="276"/>
      <c r="EQS123" s="276"/>
      <c r="EQT123" s="276"/>
      <c r="EQU123" s="276"/>
      <c r="EQV123" s="276"/>
      <c r="EQW123" s="276"/>
      <c r="EQX123" s="276"/>
      <c r="EQY123" s="276"/>
      <c r="EQZ123" s="276"/>
      <c r="ERA123" s="276"/>
      <c r="ERB123" s="276"/>
      <c r="ERC123" s="276"/>
      <c r="ERD123" s="276"/>
      <c r="ERE123" s="276"/>
      <c r="ERF123" s="276"/>
      <c r="ERG123" s="276"/>
      <c r="ERH123" s="276"/>
      <c r="ERI123" s="276"/>
      <c r="ERJ123" s="276"/>
      <c r="ERK123" s="276"/>
      <c r="ERL123" s="276"/>
      <c r="ERM123" s="276"/>
      <c r="ERN123" s="276"/>
      <c r="ERO123" s="276"/>
      <c r="ERP123" s="276"/>
      <c r="ERQ123" s="276"/>
      <c r="ERR123" s="276"/>
      <c r="ERS123" s="276"/>
      <c r="ERT123" s="276"/>
      <c r="ERU123" s="276"/>
      <c r="ERV123" s="276"/>
      <c r="ERW123" s="276"/>
      <c r="ERX123" s="276"/>
      <c r="ERY123" s="276"/>
      <c r="ERZ123" s="276"/>
      <c r="ESA123" s="276"/>
      <c r="ESB123" s="276"/>
      <c r="ESC123" s="276"/>
      <c r="ESD123" s="276"/>
      <c r="ESE123" s="276"/>
      <c r="ESF123" s="276"/>
      <c r="ESG123" s="276"/>
      <c r="ESH123" s="276"/>
      <c r="ESI123" s="276"/>
      <c r="ESJ123" s="276"/>
      <c r="ESK123" s="276"/>
      <c r="ESL123" s="276"/>
      <c r="ESM123" s="276"/>
      <c r="ESN123" s="276"/>
      <c r="ESO123" s="276"/>
      <c r="ESP123" s="276"/>
      <c r="ESQ123" s="276"/>
      <c r="ESR123" s="276"/>
      <c r="ESS123" s="276"/>
      <c r="EST123" s="276"/>
      <c r="ESU123" s="276"/>
      <c r="ESV123" s="276"/>
      <c r="ESW123" s="276"/>
      <c r="ESX123" s="276"/>
      <c r="ESY123" s="276"/>
      <c r="ESZ123" s="276"/>
      <c r="ETA123" s="276"/>
      <c r="ETB123" s="276"/>
      <c r="ETC123" s="276"/>
      <c r="ETD123" s="276"/>
      <c r="ETE123" s="276"/>
      <c r="ETF123" s="276"/>
      <c r="ETG123" s="276"/>
      <c r="ETH123" s="276"/>
      <c r="ETI123" s="276"/>
      <c r="ETJ123" s="276"/>
      <c r="ETK123" s="276"/>
      <c r="ETL123" s="276"/>
      <c r="ETM123" s="276"/>
      <c r="ETN123" s="276"/>
      <c r="ETO123" s="276"/>
      <c r="ETP123" s="276"/>
      <c r="ETQ123" s="276"/>
      <c r="ETR123" s="276"/>
      <c r="ETS123" s="276"/>
      <c r="ETT123" s="276"/>
      <c r="ETU123" s="276"/>
      <c r="ETV123" s="276"/>
      <c r="ETW123" s="276"/>
      <c r="ETX123" s="276"/>
      <c r="ETY123" s="276"/>
      <c r="ETZ123" s="276"/>
      <c r="EUA123" s="276"/>
      <c r="EUB123" s="276"/>
      <c r="EUC123" s="276"/>
      <c r="EUD123" s="276"/>
      <c r="EUE123" s="276"/>
      <c r="EUF123" s="276"/>
      <c r="EUG123" s="276"/>
      <c r="EUH123" s="276"/>
      <c r="EUI123" s="276"/>
      <c r="EUJ123" s="276"/>
      <c r="EUK123" s="276"/>
      <c r="EUL123" s="276"/>
      <c r="EUM123" s="276"/>
      <c r="EUN123" s="276"/>
      <c r="EUO123" s="276"/>
      <c r="EUP123" s="276"/>
      <c r="EUQ123" s="276"/>
      <c r="EUR123" s="276"/>
      <c r="EUS123" s="276"/>
      <c r="EUT123" s="276"/>
      <c r="EUU123" s="276"/>
      <c r="EUV123" s="276"/>
      <c r="EUW123" s="276"/>
      <c r="EUX123" s="276"/>
      <c r="EUY123" s="276"/>
      <c r="EUZ123" s="276"/>
      <c r="EVA123" s="276"/>
      <c r="EVB123" s="276"/>
      <c r="EVC123" s="276"/>
      <c r="EVD123" s="276"/>
      <c r="EVE123" s="276"/>
      <c r="EVF123" s="276"/>
      <c r="EVG123" s="276"/>
      <c r="EVH123" s="276"/>
      <c r="EVI123" s="276"/>
      <c r="EVJ123" s="276"/>
      <c r="EVK123" s="276"/>
      <c r="EVL123" s="276"/>
      <c r="EVM123" s="276"/>
      <c r="EVN123" s="276"/>
      <c r="EVO123" s="276"/>
      <c r="EVP123" s="276"/>
      <c r="EVQ123" s="276"/>
      <c r="EVR123" s="276"/>
      <c r="EVS123" s="276"/>
      <c r="EVT123" s="276"/>
      <c r="EVU123" s="276"/>
      <c r="EVV123" s="276"/>
      <c r="EVW123" s="276"/>
      <c r="EVX123" s="276"/>
      <c r="EVY123" s="276"/>
      <c r="EVZ123" s="276"/>
      <c r="EWA123" s="276"/>
      <c r="EWB123" s="276"/>
      <c r="EWC123" s="276"/>
      <c r="EWD123" s="276"/>
      <c r="EWE123" s="276"/>
      <c r="EWF123" s="276"/>
      <c r="EWG123" s="276"/>
      <c r="EWH123" s="276"/>
      <c r="EWI123" s="276"/>
      <c r="EWJ123" s="276"/>
      <c r="EWK123" s="276"/>
      <c r="EWL123" s="276"/>
      <c r="EWM123" s="276"/>
      <c r="EWN123" s="276"/>
      <c r="EWO123" s="276"/>
      <c r="EWP123" s="276"/>
      <c r="EWQ123" s="276"/>
      <c r="EWR123" s="276"/>
      <c r="EWS123" s="276"/>
      <c r="EWT123" s="276"/>
      <c r="EWU123" s="276"/>
      <c r="EWV123" s="276"/>
      <c r="EWW123" s="276"/>
      <c r="EWX123" s="276"/>
      <c r="EWY123" s="276"/>
      <c r="EWZ123" s="276"/>
      <c r="EXA123" s="276"/>
      <c r="EXB123" s="276"/>
      <c r="EXC123" s="276"/>
      <c r="EXD123" s="276"/>
      <c r="EXE123" s="276"/>
      <c r="EXF123" s="276"/>
      <c r="EXG123" s="276"/>
      <c r="EXH123" s="276"/>
      <c r="EXI123" s="276"/>
      <c r="EXJ123" s="276"/>
      <c r="EXK123" s="276"/>
      <c r="EXL123" s="276"/>
      <c r="EXM123" s="276"/>
      <c r="EXN123" s="276"/>
      <c r="EXO123" s="276"/>
      <c r="EXP123" s="276"/>
      <c r="EXQ123" s="276"/>
      <c r="EXR123" s="276"/>
      <c r="EXS123" s="276"/>
      <c r="EXT123" s="276"/>
      <c r="EXU123" s="276"/>
      <c r="EXV123" s="276"/>
      <c r="EXW123" s="276"/>
      <c r="EXX123" s="276"/>
      <c r="EXY123" s="276"/>
      <c r="EXZ123" s="276"/>
      <c r="EYA123" s="276"/>
      <c r="EYB123" s="276"/>
      <c r="EYC123" s="276"/>
      <c r="EYD123" s="276"/>
      <c r="EYE123" s="276"/>
      <c r="EYF123" s="276"/>
      <c r="EYG123" s="276"/>
      <c r="EYH123" s="276"/>
      <c r="EYI123" s="276"/>
      <c r="EYJ123" s="276"/>
      <c r="EYK123" s="276"/>
      <c r="EYL123" s="276"/>
      <c r="EYM123" s="276"/>
      <c r="EYN123" s="276"/>
      <c r="EYO123" s="276"/>
      <c r="EYP123" s="276"/>
      <c r="EYQ123" s="276"/>
      <c r="EYR123" s="276"/>
      <c r="EYS123" s="276"/>
      <c r="EYT123" s="276"/>
      <c r="EYU123" s="276"/>
      <c r="EYV123" s="276"/>
      <c r="EYW123" s="276"/>
      <c r="EYX123" s="276"/>
      <c r="EYY123" s="276"/>
      <c r="EYZ123" s="276"/>
      <c r="EZA123" s="276"/>
      <c r="EZB123" s="276"/>
      <c r="EZC123" s="276"/>
      <c r="EZD123" s="276"/>
      <c r="EZE123" s="276"/>
      <c r="EZF123" s="276"/>
      <c r="EZG123" s="276"/>
      <c r="EZH123" s="276"/>
      <c r="EZI123" s="276"/>
      <c r="EZJ123" s="276"/>
      <c r="EZK123" s="276"/>
      <c r="EZL123" s="276"/>
      <c r="EZM123" s="276"/>
      <c r="EZN123" s="276"/>
      <c r="EZO123" s="276"/>
      <c r="EZP123" s="276"/>
      <c r="EZQ123" s="276"/>
      <c r="EZR123" s="276"/>
      <c r="EZS123" s="276"/>
      <c r="EZT123" s="276"/>
      <c r="EZU123" s="276"/>
      <c r="EZV123" s="276"/>
      <c r="EZW123" s="276"/>
      <c r="EZX123" s="276"/>
      <c r="EZY123" s="276"/>
      <c r="EZZ123" s="276"/>
      <c r="FAA123" s="276"/>
      <c r="FAB123" s="276"/>
      <c r="FAC123" s="276"/>
      <c r="FAD123" s="276"/>
      <c r="FAE123" s="276"/>
      <c r="FAF123" s="276"/>
      <c r="FAG123" s="276"/>
      <c r="FAH123" s="276"/>
      <c r="FAI123" s="276"/>
      <c r="FAJ123" s="276"/>
      <c r="FAK123" s="276"/>
      <c r="FAL123" s="276"/>
      <c r="FAM123" s="276"/>
      <c r="FAN123" s="276"/>
      <c r="FAO123" s="276"/>
      <c r="FAP123" s="276"/>
      <c r="FAQ123" s="276"/>
      <c r="FAR123" s="276"/>
      <c r="FAS123" s="276"/>
      <c r="FAT123" s="276"/>
      <c r="FAU123" s="276"/>
      <c r="FAV123" s="276"/>
      <c r="FAW123" s="276"/>
      <c r="FAX123" s="276"/>
      <c r="FAY123" s="276"/>
      <c r="FAZ123" s="276"/>
      <c r="FBA123" s="276"/>
      <c r="FBB123" s="276"/>
      <c r="FBC123" s="276"/>
      <c r="FBD123" s="276"/>
      <c r="FBE123" s="276"/>
      <c r="FBF123" s="276"/>
      <c r="FBG123" s="276"/>
      <c r="FBH123" s="276"/>
      <c r="FBI123" s="276"/>
      <c r="FBJ123" s="276"/>
      <c r="FBK123" s="276"/>
      <c r="FBL123" s="276"/>
      <c r="FBM123" s="276"/>
      <c r="FBN123" s="276"/>
      <c r="FBO123" s="276"/>
      <c r="FBP123" s="276"/>
      <c r="FBQ123" s="276"/>
      <c r="FBR123" s="276"/>
      <c r="FBS123" s="276"/>
      <c r="FBT123" s="276"/>
      <c r="FBU123" s="276"/>
      <c r="FBV123" s="276"/>
      <c r="FBW123" s="276"/>
      <c r="FBX123" s="276"/>
      <c r="FBY123" s="276"/>
      <c r="FBZ123" s="276"/>
      <c r="FCA123" s="276"/>
      <c r="FCB123" s="276"/>
      <c r="FCC123" s="276"/>
      <c r="FCD123" s="276"/>
      <c r="FCE123" s="276"/>
      <c r="FCF123" s="276"/>
      <c r="FCG123" s="276"/>
      <c r="FCH123" s="276"/>
      <c r="FCI123" s="276"/>
      <c r="FCJ123" s="276"/>
      <c r="FCK123" s="276"/>
      <c r="FCL123" s="276"/>
      <c r="FCM123" s="276"/>
      <c r="FCN123" s="276"/>
      <c r="FCO123" s="276"/>
      <c r="FCP123" s="276"/>
      <c r="FCQ123" s="276"/>
      <c r="FCR123" s="276"/>
      <c r="FCS123" s="276"/>
      <c r="FCT123" s="276"/>
      <c r="FCU123" s="276"/>
      <c r="FCV123" s="276"/>
      <c r="FCW123" s="276"/>
      <c r="FCX123" s="276"/>
      <c r="FCY123" s="276"/>
      <c r="FCZ123" s="276"/>
      <c r="FDA123" s="276"/>
      <c r="FDB123" s="276"/>
      <c r="FDC123" s="276"/>
      <c r="FDD123" s="276"/>
      <c r="FDE123" s="276"/>
      <c r="FDF123" s="276"/>
      <c r="FDG123" s="276"/>
      <c r="FDH123" s="276"/>
      <c r="FDI123" s="276"/>
      <c r="FDJ123" s="276"/>
      <c r="FDK123" s="276"/>
      <c r="FDL123" s="276"/>
      <c r="FDM123" s="276"/>
      <c r="FDN123" s="276"/>
      <c r="FDO123" s="276"/>
      <c r="FDP123" s="276"/>
      <c r="FDQ123" s="276"/>
      <c r="FDR123" s="276"/>
      <c r="FDS123" s="276"/>
      <c r="FDT123" s="276"/>
      <c r="FDU123" s="276"/>
      <c r="FDV123" s="276"/>
      <c r="FDW123" s="276"/>
      <c r="FDX123" s="276"/>
      <c r="FDY123" s="276"/>
      <c r="FDZ123" s="276"/>
      <c r="FEA123" s="276"/>
      <c r="FEB123" s="276"/>
      <c r="FEC123" s="276"/>
      <c r="FED123" s="276"/>
      <c r="FEE123" s="276"/>
      <c r="FEF123" s="276"/>
      <c r="FEG123" s="276"/>
      <c r="FEH123" s="276"/>
      <c r="FEI123" s="276"/>
      <c r="FEJ123" s="276"/>
      <c r="FEK123" s="276"/>
      <c r="FEL123" s="276"/>
      <c r="FEM123" s="276"/>
      <c r="FEN123" s="276"/>
      <c r="FEO123" s="276"/>
      <c r="FEP123" s="276"/>
      <c r="FEQ123" s="276"/>
      <c r="FER123" s="276"/>
      <c r="FES123" s="276"/>
      <c r="FET123" s="276"/>
      <c r="FEU123" s="276"/>
      <c r="FEV123" s="276"/>
      <c r="FEW123" s="276"/>
      <c r="FEX123" s="276"/>
      <c r="FEY123" s="276"/>
      <c r="FEZ123" s="276"/>
      <c r="FFA123" s="276"/>
      <c r="FFB123" s="276"/>
      <c r="FFC123" s="276"/>
      <c r="FFD123" s="276"/>
      <c r="FFE123" s="276"/>
      <c r="FFF123" s="276"/>
      <c r="FFG123" s="276"/>
      <c r="FFH123" s="276"/>
      <c r="FFI123" s="276"/>
      <c r="FFJ123" s="276"/>
      <c r="FFK123" s="276"/>
      <c r="FFL123" s="276"/>
      <c r="FFM123" s="276"/>
      <c r="FFN123" s="276"/>
      <c r="FFO123" s="276"/>
      <c r="FFP123" s="276"/>
      <c r="FFQ123" s="276"/>
      <c r="FFR123" s="276"/>
      <c r="FFS123" s="276"/>
      <c r="FFT123" s="276"/>
      <c r="FFU123" s="276"/>
      <c r="FFV123" s="276"/>
      <c r="FFW123" s="276"/>
      <c r="FFX123" s="276"/>
      <c r="FFY123" s="276"/>
      <c r="FFZ123" s="276"/>
      <c r="FGA123" s="276"/>
      <c r="FGB123" s="276"/>
      <c r="FGC123" s="276"/>
      <c r="FGD123" s="276"/>
      <c r="FGE123" s="276"/>
      <c r="FGF123" s="276"/>
      <c r="FGG123" s="276"/>
      <c r="FGH123" s="276"/>
      <c r="FGI123" s="276"/>
      <c r="FGJ123" s="276"/>
      <c r="FGK123" s="276"/>
      <c r="FGL123" s="276"/>
      <c r="FGM123" s="276"/>
      <c r="FGN123" s="276"/>
      <c r="FGO123" s="276"/>
      <c r="FGP123" s="276"/>
      <c r="FGQ123" s="276"/>
      <c r="FGR123" s="276"/>
      <c r="FGS123" s="276"/>
      <c r="FGT123" s="276"/>
      <c r="FGU123" s="276"/>
      <c r="FGV123" s="276"/>
      <c r="FGW123" s="276"/>
      <c r="FGX123" s="276"/>
      <c r="FGY123" s="276"/>
      <c r="FGZ123" s="276"/>
      <c r="FHA123" s="276"/>
      <c r="FHB123" s="276"/>
      <c r="FHC123" s="276"/>
      <c r="FHD123" s="276"/>
      <c r="FHE123" s="276"/>
      <c r="FHF123" s="276"/>
      <c r="FHG123" s="276"/>
      <c r="FHH123" s="276"/>
      <c r="FHI123" s="276"/>
      <c r="FHJ123" s="276"/>
      <c r="FHK123" s="276"/>
      <c r="FHL123" s="276"/>
      <c r="FHM123" s="276"/>
      <c r="FHN123" s="276"/>
      <c r="FHO123" s="276"/>
      <c r="FHP123" s="276"/>
      <c r="FHQ123" s="276"/>
      <c r="FHR123" s="276"/>
      <c r="FHS123" s="276"/>
      <c r="FHT123" s="276"/>
      <c r="FHU123" s="276"/>
      <c r="FHV123" s="276"/>
      <c r="FHW123" s="276"/>
      <c r="FHX123" s="276"/>
      <c r="FHY123" s="276"/>
      <c r="FHZ123" s="276"/>
      <c r="FIA123" s="276"/>
      <c r="FIB123" s="276"/>
      <c r="FIC123" s="276"/>
      <c r="FID123" s="276"/>
      <c r="FIE123" s="276"/>
      <c r="FIF123" s="276"/>
      <c r="FIG123" s="276"/>
      <c r="FIH123" s="276"/>
      <c r="FII123" s="276"/>
      <c r="FIJ123" s="276"/>
      <c r="FIK123" s="276"/>
      <c r="FIL123" s="276"/>
      <c r="FIM123" s="276"/>
      <c r="FIN123" s="276"/>
      <c r="FIO123" s="276"/>
      <c r="FIP123" s="276"/>
      <c r="FIQ123" s="276"/>
      <c r="FIR123" s="276"/>
      <c r="FIS123" s="276"/>
      <c r="FIT123" s="276"/>
      <c r="FIU123" s="276"/>
      <c r="FIV123" s="276"/>
      <c r="FIW123" s="276"/>
      <c r="FIX123" s="276"/>
      <c r="FIY123" s="276"/>
      <c r="FIZ123" s="276"/>
      <c r="FJA123" s="276"/>
      <c r="FJB123" s="276"/>
      <c r="FJC123" s="276"/>
      <c r="FJD123" s="276"/>
      <c r="FJE123" s="276"/>
      <c r="FJF123" s="276"/>
      <c r="FJG123" s="276"/>
      <c r="FJH123" s="276"/>
      <c r="FJI123" s="276"/>
      <c r="FJJ123" s="276"/>
      <c r="FJK123" s="276"/>
      <c r="FJL123" s="276"/>
      <c r="FJM123" s="276"/>
      <c r="FJN123" s="276"/>
      <c r="FJO123" s="276"/>
      <c r="FJP123" s="276"/>
      <c r="FJQ123" s="276"/>
      <c r="FJR123" s="276"/>
      <c r="FJS123" s="276"/>
      <c r="FJT123" s="276"/>
      <c r="FJU123" s="276"/>
      <c r="FJV123" s="276"/>
      <c r="FJW123" s="276"/>
      <c r="FJX123" s="276"/>
      <c r="FJY123" s="276"/>
      <c r="FJZ123" s="276"/>
      <c r="FKA123" s="276"/>
      <c r="FKB123" s="276"/>
      <c r="FKC123" s="276"/>
      <c r="FKD123" s="276"/>
      <c r="FKE123" s="276"/>
      <c r="FKF123" s="276"/>
      <c r="FKG123" s="276"/>
      <c r="FKH123" s="276"/>
      <c r="FKI123" s="276"/>
      <c r="FKJ123" s="276"/>
      <c r="FKK123" s="276"/>
      <c r="FKL123" s="276"/>
      <c r="FKM123" s="276"/>
      <c r="FKN123" s="276"/>
      <c r="FKO123" s="276"/>
      <c r="FKP123" s="276"/>
      <c r="FKQ123" s="276"/>
      <c r="FKR123" s="276"/>
      <c r="FKS123" s="276"/>
      <c r="FKT123" s="276"/>
      <c r="FKU123" s="276"/>
      <c r="FKV123" s="276"/>
      <c r="FKW123" s="276"/>
      <c r="FKX123" s="276"/>
      <c r="FKY123" s="276"/>
      <c r="FKZ123" s="276"/>
      <c r="FLA123" s="276"/>
      <c r="FLB123" s="276"/>
      <c r="FLC123" s="276"/>
      <c r="FLD123" s="276"/>
      <c r="FLE123" s="276"/>
      <c r="FLF123" s="276"/>
      <c r="FLG123" s="276"/>
      <c r="FLH123" s="276"/>
      <c r="FLI123" s="276"/>
      <c r="FLJ123" s="276"/>
      <c r="FLK123" s="276"/>
      <c r="FLL123" s="276"/>
      <c r="FLM123" s="276"/>
      <c r="FLN123" s="276"/>
      <c r="FLO123" s="276"/>
      <c r="FLP123" s="276"/>
      <c r="FLQ123" s="276"/>
      <c r="FLR123" s="276"/>
      <c r="FLS123" s="276"/>
      <c r="FLT123" s="276"/>
      <c r="FLU123" s="276"/>
      <c r="FLV123" s="276"/>
      <c r="FLW123" s="276"/>
      <c r="FLX123" s="276"/>
      <c r="FLY123" s="276"/>
      <c r="FLZ123" s="276"/>
      <c r="FMA123" s="276"/>
      <c r="FMB123" s="276"/>
      <c r="FMC123" s="276"/>
      <c r="FMD123" s="276"/>
      <c r="FME123" s="276"/>
      <c r="FMF123" s="276"/>
      <c r="FMG123" s="276"/>
      <c r="FMH123" s="276"/>
      <c r="FMI123" s="276"/>
      <c r="FMJ123" s="276"/>
      <c r="FMK123" s="276"/>
      <c r="FML123" s="276"/>
      <c r="FMM123" s="276"/>
      <c r="FMN123" s="276"/>
      <c r="FMO123" s="276"/>
      <c r="FMP123" s="276"/>
      <c r="FMQ123" s="276"/>
      <c r="FMR123" s="276"/>
      <c r="FMS123" s="276"/>
      <c r="FMT123" s="276"/>
      <c r="FMU123" s="276"/>
      <c r="FMV123" s="276"/>
      <c r="FMW123" s="276"/>
      <c r="FMX123" s="276"/>
      <c r="FMY123" s="276"/>
      <c r="FMZ123" s="276"/>
      <c r="FNA123" s="276"/>
      <c r="FNB123" s="276"/>
      <c r="FNC123" s="276"/>
      <c r="FND123" s="276"/>
      <c r="FNE123" s="276"/>
      <c r="FNF123" s="276"/>
      <c r="FNG123" s="276"/>
      <c r="FNH123" s="276"/>
      <c r="FNI123" s="276"/>
      <c r="FNJ123" s="276"/>
      <c r="FNK123" s="276"/>
      <c r="FNL123" s="276"/>
      <c r="FNM123" s="276"/>
      <c r="FNN123" s="276"/>
      <c r="FNO123" s="276"/>
      <c r="FNP123" s="276"/>
      <c r="FNQ123" s="276"/>
      <c r="FNR123" s="276"/>
      <c r="FNS123" s="276"/>
      <c r="FNT123" s="276"/>
      <c r="FNU123" s="276"/>
      <c r="FNV123" s="276"/>
      <c r="FNW123" s="276"/>
      <c r="FNX123" s="276"/>
      <c r="FNY123" s="276"/>
      <c r="FNZ123" s="276"/>
      <c r="FOA123" s="276"/>
      <c r="FOB123" s="276"/>
      <c r="FOC123" s="276"/>
      <c r="FOD123" s="276"/>
      <c r="FOE123" s="276"/>
      <c r="FOF123" s="276"/>
      <c r="FOG123" s="276"/>
      <c r="FOH123" s="276"/>
      <c r="FOI123" s="276"/>
      <c r="FOJ123" s="276"/>
      <c r="FOK123" s="276"/>
      <c r="FOL123" s="276"/>
      <c r="FOM123" s="276"/>
      <c r="FON123" s="276"/>
      <c r="FOO123" s="276"/>
      <c r="FOP123" s="276"/>
      <c r="FOQ123" s="276"/>
      <c r="FOR123" s="276"/>
      <c r="FOS123" s="276"/>
      <c r="FOT123" s="276"/>
      <c r="FOU123" s="276"/>
      <c r="FOV123" s="276"/>
      <c r="FOW123" s="276"/>
      <c r="FOX123" s="276"/>
      <c r="FOY123" s="276"/>
      <c r="FOZ123" s="276"/>
      <c r="FPA123" s="276"/>
      <c r="FPB123" s="276"/>
      <c r="FPC123" s="276"/>
      <c r="FPD123" s="276"/>
      <c r="FPE123" s="276"/>
      <c r="FPF123" s="276"/>
      <c r="FPG123" s="276"/>
      <c r="FPH123" s="276"/>
      <c r="FPI123" s="276"/>
      <c r="FPJ123" s="276"/>
      <c r="FPK123" s="276"/>
      <c r="FPL123" s="276"/>
      <c r="FPM123" s="276"/>
      <c r="FPN123" s="276"/>
      <c r="FPO123" s="276"/>
      <c r="FPP123" s="276"/>
      <c r="FPQ123" s="276"/>
      <c r="FPR123" s="276"/>
      <c r="FPS123" s="276"/>
      <c r="FPT123" s="276"/>
      <c r="FPU123" s="276"/>
      <c r="FPV123" s="276"/>
      <c r="FPW123" s="276"/>
      <c r="FPX123" s="276"/>
      <c r="FPY123" s="276"/>
      <c r="FPZ123" s="276"/>
      <c r="FQA123" s="276"/>
      <c r="FQB123" s="276"/>
      <c r="FQC123" s="276"/>
      <c r="FQD123" s="276"/>
      <c r="FQE123" s="276"/>
      <c r="FQF123" s="276"/>
      <c r="FQG123" s="276"/>
      <c r="FQH123" s="276"/>
      <c r="FQI123" s="276"/>
      <c r="FQJ123" s="276"/>
      <c r="FQK123" s="276"/>
      <c r="FQL123" s="276"/>
      <c r="FQM123" s="276"/>
      <c r="FQN123" s="276"/>
      <c r="FQO123" s="276"/>
      <c r="FQP123" s="276"/>
      <c r="FQQ123" s="276"/>
      <c r="FQR123" s="276"/>
      <c r="FQS123" s="276"/>
      <c r="FQT123" s="276"/>
      <c r="FQU123" s="276"/>
      <c r="FQV123" s="276"/>
      <c r="FQW123" s="276"/>
      <c r="FQX123" s="276"/>
      <c r="FQY123" s="276"/>
      <c r="FQZ123" s="276"/>
      <c r="FRA123" s="276"/>
      <c r="FRB123" s="276"/>
      <c r="FRC123" s="276"/>
      <c r="FRD123" s="276"/>
      <c r="FRE123" s="276"/>
      <c r="FRF123" s="276"/>
      <c r="FRG123" s="276"/>
      <c r="FRH123" s="276"/>
      <c r="FRI123" s="276"/>
      <c r="FRJ123" s="276"/>
      <c r="FRK123" s="276"/>
      <c r="FRL123" s="276"/>
      <c r="FRM123" s="276"/>
      <c r="FRN123" s="276"/>
      <c r="FRO123" s="276"/>
      <c r="FRP123" s="276"/>
      <c r="FRQ123" s="276"/>
      <c r="FRR123" s="276"/>
      <c r="FRS123" s="276"/>
      <c r="FRT123" s="276"/>
      <c r="FRU123" s="276"/>
      <c r="FRV123" s="276"/>
      <c r="FRW123" s="276"/>
      <c r="FRX123" s="276"/>
      <c r="FRY123" s="276"/>
      <c r="FRZ123" s="276"/>
      <c r="FSA123" s="276"/>
      <c r="FSB123" s="276"/>
      <c r="FSC123" s="276"/>
      <c r="FSD123" s="276"/>
      <c r="FSE123" s="276"/>
      <c r="FSF123" s="276"/>
      <c r="FSG123" s="276"/>
      <c r="FSH123" s="276"/>
      <c r="FSI123" s="276"/>
      <c r="FSJ123" s="276"/>
      <c r="FSK123" s="276"/>
      <c r="FSL123" s="276"/>
      <c r="FSM123" s="276"/>
      <c r="FSN123" s="276"/>
      <c r="FSO123" s="276"/>
      <c r="FSP123" s="276"/>
      <c r="FSQ123" s="276"/>
      <c r="FSR123" s="276"/>
      <c r="FSS123" s="276"/>
      <c r="FST123" s="276"/>
      <c r="FSU123" s="276"/>
      <c r="FSV123" s="276"/>
      <c r="FSW123" s="276"/>
      <c r="FSX123" s="276"/>
      <c r="FSY123" s="276"/>
      <c r="FSZ123" s="276"/>
      <c r="FTA123" s="276"/>
      <c r="FTB123" s="276"/>
      <c r="FTC123" s="276"/>
      <c r="FTD123" s="276"/>
      <c r="FTE123" s="276"/>
      <c r="FTF123" s="276"/>
      <c r="FTG123" s="276"/>
      <c r="FTH123" s="276"/>
      <c r="FTI123" s="276"/>
      <c r="FTJ123" s="276"/>
      <c r="FTK123" s="276"/>
      <c r="FTL123" s="276"/>
      <c r="FTM123" s="276"/>
      <c r="FTN123" s="276"/>
      <c r="FTO123" s="276"/>
      <c r="FTP123" s="276"/>
      <c r="FTQ123" s="276"/>
      <c r="FTR123" s="276"/>
      <c r="FTS123" s="276"/>
      <c r="FTT123" s="276"/>
      <c r="FTU123" s="276"/>
      <c r="FTV123" s="276"/>
      <c r="FTW123" s="276"/>
      <c r="FTX123" s="276"/>
      <c r="FTY123" s="276"/>
      <c r="FTZ123" s="276"/>
      <c r="FUA123" s="276"/>
      <c r="FUB123" s="276"/>
      <c r="FUC123" s="276"/>
      <c r="FUD123" s="276"/>
      <c r="FUE123" s="276"/>
      <c r="FUF123" s="276"/>
      <c r="FUG123" s="276"/>
      <c r="FUH123" s="276"/>
      <c r="FUI123" s="276"/>
      <c r="FUJ123" s="276"/>
      <c r="FUK123" s="276"/>
      <c r="FUL123" s="276"/>
      <c r="FUM123" s="276"/>
      <c r="FUN123" s="276"/>
      <c r="FUO123" s="276"/>
      <c r="FUP123" s="276"/>
      <c r="FUQ123" s="276"/>
      <c r="FUR123" s="276"/>
      <c r="FUS123" s="276"/>
      <c r="FUT123" s="276"/>
      <c r="FUU123" s="276"/>
      <c r="FUV123" s="276"/>
      <c r="FUW123" s="276"/>
      <c r="FUX123" s="276"/>
      <c r="FUY123" s="276"/>
      <c r="FUZ123" s="276"/>
      <c r="FVA123" s="276"/>
      <c r="FVB123" s="276"/>
      <c r="FVC123" s="276"/>
      <c r="FVD123" s="276"/>
      <c r="FVE123" s="276"/>
      <c r="FVF123" s="276"/>
      <c r="FVG123" s="276"/>
      <c r="FVH123" s="276"/>
      <c r="FVI123" s="276"/>
      <c r="FVJ123" s="276"/>
      <c r="FVK123" s="276"/>
      <c r="FVL123" s="276"/>
      <c r="FVM123" s="276"/>
      <c r="FVN123" s="276"/>
      <c r="FVO123" s="276"/>
      <c r="FVP123" s="276"/>
      <c r="FVQ123" s="276"/>
      <c r="FVR123" s="276"/>
      <c r="FVS123" s="276"/>
      <c r="FVT123" s="276"/>
      <c r="FVU123" s="276"/>
      <c r="FVV123" s="276"/>
      <c r="FVW123" s="276"/>
      <c r="FVX123" s="276"/>
      <c r="FVY123" s="276"/>
      <c r="FVZ123" s="276"/>
      <c r="FWA123" s="276"/>
      <c r="FWB123" s="276"/>
      <c r="FWC123" s="276"/>
      <c r="FWD123" s="276"/>
      <c r="FWE123" s="276"/>
      <c r="FWF123" s="276"/>
      <c r="FWG123" s="276"/>
      <c r="FWH123" s="276"/>
      <c r="FWI123" s="276"/>
      <c r="FWJ123" s="276"/>
      <c r="FWK123" s="276"/>
      <c r="FWL123" s="276"/>
      <c r="FWM123" s="276"/>
      <c r="FWN123" s="276"/>
      <c r="FWO123" s="276"/>
      <c r="FWP123" s="276"/>
      <c r="FWQ123" s="276"/>
      <c r="FWR123" s="276"/>
      <c r="FWS123" s="276"/>
      <c r="FWT123" s="276"/>
      <c r="FWU123" s="276"/>
      <c r="FWV123" s="276"/>
      <c r="FWW123" s="276"/>
      <c r="FWX123" s="276"/>
      <c r="FWY123" s="276"/>
      <c r="FWZ123" s="276"/>
      <c r="FXA123" s="276"/>
      <c r="FXB123" s="276"/>
      <c r="FXC123" s="276"/>
      <c r="FXD123" s="276"/>
      <c r="FXE123" s="276"/>
      <c r="FXF123" s="276"/>
      <c r="FXG123" s="276"/>
      <c r="FXH123" s="276"/>
      <c r="FXI123" s="276"/>
      <c r="FXJ123" s="276"/>
      <c r="FXK123" s="276"/>
      <c r="FXL123" s="276"/>
      <c r="FXM123" s="276"/>
      <c r="FXN123" s="276"/>
      <c r="FXO123" s="276"/>
      <c r="FXP123" s="276"/>
      <c r="FXQ123" s="276"/>
      <c r="FXR123" s="276"/>
      <c r="FXS123" s="276"/>
      <c r="FXT123" s="276"/>
      <c r="FXU123" s="276"/>
      <c r="FXV123" s="276"/>
      <c r="FXW123" s="276"/>
      <c r="FXX123" s="276"/>
      <c r="FXY123" s="276"/>
      <c r="FXZ123" s="276"/>
      <c r="FYA123" s="276"/>
      <c r="FYB123" s="276"/>
      <c r="FYC123" s="276"/>
      <c r="FYD123" s="276"/>
      <c r="FYE123" s="276"/>
      <c r="FYF123" s="276"/>
      <c r="FYG123" s="276"/>
      <c r="FYH123" s="276"/>
      <c r="FYI123" s="276"/>
      <c r="FYJ123" s="276"/>
      <c r="FYK123" s="276"/>
      <c r="FYL123" s="276"/>
      <c r="FYM123" s="276"/>
      <c r="FYN123" s="276"/>
      <c r="FYO123" s="276"/>
      <c r="FYP123" s="276"/>
      <c r="FYQ123" s="276"/>
      <c r="FYR123" s="276"/>
      <c r="FYS123" s="276"/>
      <c r="FYT123" s="276"/>
      <c r="FYU123" s="276"/>
      <c r="FYV123" s="276"/>
      <c r="FYW123" s="276"/>
      <c r="FYX123" s="276"/>
      <c r="FYY123" s="276"/>
      <c r="FYZ123" s="276"/>
      <c r="FZA123" s="276"/>
      <c r="FZB123" s="276"/>
      <c r="FZC123" s="276"/>
      <c r="FZD123" s="276"/>
      <c r="FZE123" s="276"/>
      <c r="FZF123" s="276"/>
      <c r="FZG123" s="276"/>
      <c r="FZH123" s="276"/>
      <c r="FZI123" s="276"/>
      <c r="FZJ123" s="276"/>
      <c r="FZK123" s="276"/>
      <c r="FZL123" s="276"/>
      <c r="FZM123" s="276"/>
      <c r="FZN123" s="276"/>
      <c r="FZO123" s="276"/>
      <c r="FZP123" s="276"/>
      <c r="FZQ123" s="276"/>
      <c r="FZR123" s="276"/>
      <c r="FZS123" s="276"/>
      <c r="FZT123" s="276"/>
      <c r="FZU123" s="276"/>
      <c r="FZV123" s="276"/>
      <c r="FZW123" s="276"/>
      <c r="FZX123" s="276"/>
      <c r="FZY123" s="276"/>
      <c r="FZZ123" s="276"/>
      <c r="GAA123" s="276"/>
      <c r="GAB123" s="276"/>
      <c r="GAC123" s="276"/>
      <c r="GAD123" s="276"/>
      <c r="GAE123" s="276"/>
      <c r="GAF123" s="276"/>
      <c r="GAG123" s="276"/>
      <c r="GAH123" s="276"/>
      <c r="GAI123" s="276"/>
      <c r="GAJ123" s="276"/>
      <c r="GAK123" s="276"/>
      <c r="GAL123" s="276"/>
      <c r="GAM123" s="276"/>
      <c r="GAN123" s="276"/>
      <c r="GAO123" s="276"/>
      <c r="GAP123" s="276"/>
      <c r="GAQ123" s="276"/>
      <c r="GAR123" s="276"/>
      <c r="GAS123" s="276"/>
      <c r="GAT123" s="276"/>
      <c r="GAU123" s="276"/>
      <c r="GAV123" s="276"/>
      <c r="GAW123" s="276"/>
      <c r="GAX123" s="276"/>
      <c r="GAY123" s="276"/>
      <c r="GAZ123" s="276"/>
      <c r="GBA123" s="276"/>
      <c r="GBB123" s="276"/>
      <c r="GBC123" s="276"/>
      <c r="GBD123" s="276"/>
      <c r="GBE123" s="276"/>
      <c r="GBF123" s="276"/>
      <c r="GBG123" s="276"/>
      <c r="GBH123" s="276"/>
      <c r="GBI123" s="276"/>
      <c r="GBJ123" s="276"/>
      <c r="GBK123" s="276"/>
      <c r="GBL123" s="276"/>
      <c r="GBM123" s="276"/>
      <c r="GBN123" s="276"/>
      <c r="GBO123" s="276"/>
      <c r="GBP123" s="276"/>
      <c r="GBQ123" s="276"/>
      <c r="GBR123" s="276"/>
      <c r="GBS123" s="276"/>
      <c r="GBT123" s="276"/>
      <c r="GBU123" s="276"/>
      <c r="GBV123" s="276"/>
      <c r="GBW123" s="276"/>
      <c r="GBX123" s="276"/>
      <c r="GBY123" s="276"/>
      <c r="GBZ123" s="276"/>
      <c r="GCA123" s="276"/>
      <c r="GCB123" s="276"/>
      <c r="GCC123" s="276"/>
      <c r="GCD123" s="276"/>
      <c r="GCE123" s="276"/>
      <c r="GCF123" s="276"/>
      <c r="GCG123" s="276"/>
      <c r="GCH123" s="276"/>
      <c r="GCI123" s="276"/>
      <c r="GCJ123" s="276"/>
      <c r="GCK123" s="276"/>
      <c r="GCL123" s="276"/>
      <c r="GCM123" s="276"/>
      <c r="GCN123" s="276"/>
      <c r="GCO123" s="276"/>
      <c r="GCP123" s="276"/>
      <c r="GCQ123" s="276"/>
      <c r="GCR123" s="276"/>
      <c r="GCS123" s="276"/>
      <c r="GCT123" s="276"/>
      <c r="GCU123" s="276"/>
      <c r="GCV123" s="276"/>
      <c r="GCW123" s="276"/>
      <c r="GCX123" s="276"/>
      <c r="GCY123" s="276"/>
      <c r="GCZ123" s="276"/>
      <c r="GDA123" s="276"/>
      <c r="GDB123" s="276"/>
      <c r="GDC123" s="276"/>
      <c r="GDD123" s="276"/>
      <c r="GDE123" s="276"/>
      <c r="GDF123" s="276"/>
      <c r="GDG123" s="276"/>
      <c r="GDH123" s="276"/>
      <c r="GDI123" s="276"/>
      <c r="GDJ123" s="276"/>
      <c r="GDK123" s="276"/>
      <c r="GDL123" s="276"/>
      <c r="GDM123" s="276"/>
      <c r="GDN123" s="276"/>
      <c r="GDO123" s="276"/>
      <c r="GDP123" s="276"/>
      <c r="GDQ123" s="276"/>
      <c r="GDR123" s="276"/>
      <c r="GDS123" s="276"/>
      <c r="GDT123" s="276"/>
      <c r="GDU123" s="276"/>
      <c r="GDV123" s="276"/>
      <c r="GDW123" s="276"/>
      <c r="GDX123" s="276"/>
      <c r="GDY123" s="276"/>
      <c r="GDZ123" s="276"/>
      <c r="GEA123" s="276"/>
      <c r="GEB123" s="276"/>
      <c r="GEC123" s="276"/>
      <c r="GED123" s="276"/>
      <c r="GEE123" s="276"/>
      <c r="GEF123" s="276"/>
      <c r="GEG123" s="276"/>
      <c r="GEH123" s="276"/>
      <c r="GEI123" s="276"/>
      <c r="GEJ123" s="276"/>
      <c r="GEK123" s="276"/>
      <c r="GEL123" s="276"/>
      <c r="GEM123" s="276"/>
      <c r="GEN123" s="276"/>
      <c r="GEO123" s="276"/>
      <c r="GEP123" s="276"/>
      <c r="GEQ123" s="276"/>
      <c r="GER123" s="276"/>
      <c r="GES123" s="276"/>
      <c r="GET123" s="276"/>
      <c r="GEU123" s="276"/>
      <c r="GEV123" s="276"/>
      <c r="GEW123" s="276"/>
      <c r="GEX123" s="276"/>
      <c r="GEY123" s="276"/>
      <c r="GEZ123" s="276"/>
      <c r="GFA123" s="276"/>
      <c r="GFB123" s="276"/>
      <c r="GFC123" s="276"/>
      <c r="GFD123" s="276"/>
      <c r="GFE123" s="276"/>
      <c r="GFF123" s="276"/>
      <c r="GFG123" s="276"/>
      <c r="GFH123" s="276"/>
      <c r="GFI123" s="276"/>
      <c r="GFJ123" s="276"/>
      <c r="GFK123" s="276"/>
      <c r="GFL123" s="276"/>
      <c r="GFM123" s="276"/>
      <c r="GFN123" s="276"/>
      <c r="GFO123" s="276"/>
      <c r="GFP123" s="276"/>
      <c r="GFQ123" s="276"/>
      <c r="GFR123" s="276"/>
      <c r="GFS123" s="276"/>
      <c r="GFT123" s="276"/>
      <c r="GFU123" s="276"/>
      <c r="GFV123" s="276"/>
      <c r="GFW123" s="276"/>
      <c r="GFX123" s="276"/>
      <c r="GFY123" s="276"/>
      <c r="GFZ123" s="276"/>
      <c r="GGA123" s="276"/>
      <c r="GGB123" s="276"/>
      <c r="GGC123" s="276"/>
      <c r="GGD123" s="276"/>
      <c r="GGE123" s="276"/>
      <c r="GGF123" s="276"/>
      <c r="GGG123" s="276"/>
      <c r="GGH123" s="276"/>
      <c r="GGI123" s="276"/>
      <c r="GGJ123" s="276"/>
      <c r="GGK123" s="276"/>
      <c r="GGL123" s="276"/>
      <c r="GGM123" s="276"/>
      <c r="GGN123" s="276"/>
      <c r="GGO123" s="276"/>
      <c r="GGP123" s="276"/>
      <c r="GGQ123" s="276"/>
      <c r="GGR123" s="276"/>
      <c r="GGS123" s="276"/>
      <c r="GGT123" s="276"/>
      <c r="GGU123" s="276"/>
      <c r="GGV123" s="276"/>
      <c r="GGW123" s="276"/>
      <c r="GGX123" s="276"/>
      <c r="GGY123" s="276"/>
      <c r="GGZ123" s="276"/>
      <c r="GHA123" s="276"/>
      <c r="GHB123" s="276"/>
      <c r="GHC123" s="276"/>
      <c r="GHD123" s="276"/>
      <c r="GHE123" s="276"/>
      <c r="GHF123" s="276"/>
      <c r="GHG123" s="276"/>
      <c r="GHH123" s="276"/>
      <c r="GHI123" s="276"/>
      <c r="GHJ123" s="276"/>
      <c r="GHK123" s="276"/>
      <c r="GHL123" s="276"/>
      <c r="GHM123" s="276"/>
      <c r="GHN123" s="276"/>
      <c r="GHO123" s="276"/>
      <c r="GHP123" s="276"/>
      <c r="GHQ123" s="276"/>
      <c r="GHR123" s="276"/>
      <c r="GHS123" s="276"/>
      <c r="GHT123" s="276"/>
      <c r="GHU123" s="276"/>
      <c r="GHV123" s="276"/>
      <c r="GHW123" s="276"/>
      <c r="GHX123" s="276"/>
      <c r="GHY123" s="276"/>
      <c r="GHZ123" s="276"/>
      <c r="GIA123" s="276"/>
      <c r="GIB123" s="276"/>
      <c r="GIC123" s="276"/>
      <c r="GID123" s="276"/>
      <c r="GIE123" s="276"/>
      <c r="GIF123" s="276"/>
      <c r="GIG123" s="276"/>
      <c r="GIH123" s="276"/>
      <c r="GII123" s="276"/>
      <c r="GIJ123" s="276"/>
      <c r="GIK123" s="276"/>
      <c r="GIL123" s="276"/>
      <c r="GIM123" s="276"/>
      <c r="GIN123" s="276"/>
      <c r="GIO123" s="276"/>
      <c r="GIP123" s="276"/>
      <c r="GIQ123" s="276"/>
      <c r="GIR123" s="276"/>
      <c r="GIS123" s="276"/>
      <c r="GIT123" s="276"/>
      <c r="GIU123" s="276"/>
      <c r="GIV123" s="276"/>
      <c r="GIW123" s="276"/>
      <c r="GIX123" s="276"/>
      <c r="GIY123" s="276"/>
      <c r="GIZ123" s="276"/>
      <c r="GJA123" s="276"/>
      <c r="GJB123" s="276"/>
      <c r="GJC123" s="276"/>
      <c r="GJD123" s="276"/>
      <c r="GJE123" s="276"/>
      <c r="GJF123" s="276"/>
      <c r="GJG123" s="276"/>
      <c r="GJH123" s="276"/>
      <c r="GJI123" s="276"/>
      <c r="GJJ123" s="276"/>
      <c r="GJK123" s="276"/>
      <c r="GJL123" s="276"/>
      <c r="GJM123" s="276"/>
      <c r="GJN123" s="276"/>
      <c r="GJO123" s="276"/>
      <c r="GJP123" s="276"/>
      <c r="GJQ123" s="276"/>
      <c r="GJR123" s="276"/>
      <c r="GJS123" s="276"/>
      <c r="GJT123" s="276"/>
      <c r="GJU123" s="276"/>
      <c r="GJV123" s="276"/>
      <c r="GJW123" s="276"/>
      <c r="GJX123" s="276"/>
      <c r="GJY123" s="276"/>
      <c r="GJZ123" s="276"/>
      <c r="GKA123" s="276"/>
      <c r="GKB123" s="276"/>
      <c r="GKC123" s="276"/>
      <c r="GKD123" s="276"/>
      <c r="GKE123" s="276"/>
      <c r="GKF123" s="276"/>
      <c r="GKG123" s="276"/>
      <c r="GKH123" s="276"/>
      <c r="GKI123" s="276"/>
      <c r="GKJ123" s="276"/>
      <c r="GKK123" s="276"/>
      <c r="GKL123" s="276"/>
      <c r="GKM123" s="276"/>
      <c r="GKN123" s="276"/>
      <c r="GKO123" s="276"/>
      <c r="GKP123" s="276"/>
      <c r="GKQ123" s="276"/>
      <c r="GKR123" s="276"/>
      <c r="GKS123" s="276"/>
      <c r="GKT123" s="276"/>
      <c r="GKU123" s="276"/>
      <c r="GKV123" s="276"/>
      <c r="GKW123" s="276"/>
      <c r="GKX123" s="276"/>
      <c r="GKY123" s="276"/>
      <c r="GKZ123" s="276"/>
      <c r="GLA123" s="276"/>
      <c r="GLB123" s="276"/>
      <c r="GLC123" s="276"/>
      <c r="GLD123" s="276"/>
      <c r="GLE123" s="276"/>
      <c r="GLF123" s="276"/>
      <c r="GLG123" s="276"/>
      <c r="GLH123" s="276"/>
      <c r="GLI123" s="276"/>
      <c r="GLJ123" s="276"/>
      <c r="GLK123" s="276"/>
      <c r="GLL123" s="276"/>
      <c r="GLM123" s="276"/>
      <c r="GLN123" s="276"/>
      <c r="GLO123" s="276"/>
      <c r="GLP123" s="276"/>
      <c r="GLQ123" s="276"/>
      <c r="GLR123" s="276"/>
      <c r="GLS123" s="276"/>
      <c r="GLT123" s="276"/>
      <c r="GLU123" s="276"/>
      <c r="GLV123" s="276"/>
      <c r="GLW123" s="276"/>
      <c r="GLX123" s="276"/>
      <c r="GLY123" s="276"/>
      <c r="GLZ123" s="276"/>
      <c r="GMA123" s="276"/>
      <c r="GMB123" s="276"/>
      <c r="GMC123" s="276"/>
      <c r="GMD123" s="276"/>
      <c r="GME123" s="276"/>
      <c r="GMF123" s="276"/>
      <c r="GMG123" s="276"/>
      <c r="GMH123" s="276"/>
      <c r="GMI123" s="276"/>
      <c r="GMJ123" s="276"/>
      <c r="GMK123" s="276"/>
      <c r="GML123" s="276"/>
      <c r="GMM123" s="276"/>
      <c r="GMN123" s="276"/>
      <c r="GMO123" s="276"/>
      <c r="GMP123" s="276"/>
      <c r="GMQ123" s="276"/>
      <c r="GMR123" s="276"/>
      <c r="GMS123" s="276"/>
      <c r="GMT123" s="276"/>
      <c r="GMU123" s="276"/>
      <c r="GMV123" s="276"/>
      <c r="GMW123" s="276"/>
      <c r="GMX123" s="276"/>
      <c r="GMY123" s="276"/>
      <c r="GMZ123" s="276"/>
      <c r="GNA123" s="276"/>
      <c r="GNB123" s="276"/>
      <c r="GNC123" s="276"/>
      <c r="GND123" s="276"/>
      <c r="GNE123" s="276"/>
      <c r="GNF123" s="276"/>
      <c r="GNG123" s="276"/>
      <c r="GNH123" s="276"/>
      <c r="GNI123" s="276"/>
      <c r="GNJ123" s="276"/>
      <c r="GNK123" s="276"/>
      <c r="GNL123" s="276"/>
      <c r="GNM123" s="276"/>
      <c r="GNN123" s="276"/>
      <c r="GNO123" s="276"/>
      <c r="GNP123" s="276"/>
      <c r="GNQ123" s="276"/>
      <c r="GNR123" s="276"/>
      <c r="GNS123" s="276"/>
      <c r="GNT123" s="276"/>
      <c r="GNU123" s="276"/>
      <c r="GNV123" s="276"/>
      <c r="GNW123" s="276"/>
      <c r="GNX123" s="276"/>
      <c r="GNY123" s="276"/>
      <c r="GNZ123" s="276"/>
      <c r="GOA123" s="276"/>
      <c r="GOB123" s="276"/>
      <c r="GOC123" s="276"/>
      <c r="GOD123" s="276"/>
      <c r="GOE123" s="276"/>
      <c r="GOF123" s="276"/>
      <c r="GOG123" s="276"/>
      <c r="GOH123" s="276"/>
      <c r="GOI123" s="276"/>
      <c r="GOJ123" s="276"/>
      <c r="GOK123" s="276"/>
      <c r="GOL123" s="276"/>
      <c r="GOM123" s="276"/>
      <c r="GON123" s="276"/>
      <c r="GOO123" s="276"/>
      <c r="GOP123" s="276"/>
      <c r="GOQ123" s="276"/>
      <c r="GOR123" s="276"/>
      <c r="GOS123" s="276"/>
      <c r="GOT123" s="276"/>
      <c r="GOU123" s="276"/>
      <c r="GOV123" s="276"/>
      <c r="GOW123" s="276"/>
      <c r="GOX123" s="276"/>
      <c r="GOY123" s="276"/>
      <c r="GOZ123" s="276"/>
      <c r="GPA123" s="276"/>
      <c r="GPB123" s="276"/>
      <c r="GPC123" s="276"/>
      <c r="GPD123" s="276"/>
      <c r="GPE123" s="276"/>
      <c r="GPF123" s="276"/>
      <c r="GPG123" s="276"/>
      <c r="GPH123" s="276"/>
      <c r="GPI123" s="276"/>
      <c r="GPJ123" s="276"/>
      <c r="GPK123" s="276"/>
      <c r="GPL123" s="276"/>
      <c r="GPM123" s="276"/>
      <c r="GPN123" s="276"/>
      <c r="GPO123" s="276"/>
      <c r="GPP123" s="276"/>
      <c r="GPQ123" s="276"/>
      <c r="GPR123" s="276"/>
      <c r="GPS123" s="276"/>
      <c r="GPT123" s="276"/>
      <c r="GPU123" s="276"/>
      <c r="GPV123" s="276"/>
      <c r="GPW123" s="276"/>
      <c r="GPX123" s="276"/>
      <c r="GPY123" s="276"/>
      <c r="GPZ123" s="276"/>
      <c r="GQA123" s="276"/>
      <c r="GQB123" s="276"/>
      <c r="GQC123" s="276"/>
      <c r="GQD123" s="276"/>
      <c r="GQE123" s="276"/>
      <c r="GQF123" s="276"/>
      <c r="GQG123" s="276"/>
      <c r="GQH123" s="276"/>
      <c r="GQI123" s="276"/>
      <c r="GQJ123" s="276"/>
      <c r="GQK123" s="276"/>
      <c r="GQL123" s="276"/>
      <c r="GQM123" s="276"/>
      <c r="GQN123" s="276"/>
      <c r="GQO123" s="276"/>
      <c r="GQP123" s="276"/>
      <c r="GQQ123" s="276"/>
      <c r="GQR123" s="276"/>
      <c r="GQS123" s="276"/>
      <c r="GQT123" s="276"/>
      <c r="GQU123" s="276"/>
      <c r="GQV123" s="276"/>
      <c r="GQW123" s="276"/>
      <c r="GQX123" s="276"/>
      <c r="GQY123" s="276"/>
      <c r="GQZ123" s="276"/>
      <c r="GRA123" s="276"/>
      <c r="GRB123" s="276"/>
      <c r="GRC123" s="276"/>
      <c r="GRD123" s="276"/>
      <c r="GRE123" s="276"/>
      <c r="GRF123" s="276"/>
      <c r="GRG123" s="276"/>
      <c r="GRH123" s="276"/>
      <c r="GRI123" s="276"/>
      <c r="GRJ123" s="276"/>
      <c r="GRK123" s="276"/>
      <c r="GRL123" s="276"/>
      <c r="GRM123" s="276"/>
      <c r="GRN123" s="276"/>
      <c r="GRO123" s="276"/>
      <c r="GRP123" s="276"/>
      <c r="GRQ123" s="276"/>
      <c r="GRR123" s="276"/>
      <c r="GRS123" s="276"/>
      <c r="GRT123" s="276"/>
      <c r="GRU123" s="276"/>
      <c r="GRV123" s="276"/>
      <c r="GRW123" s="276"/>
      <c r="GRX123" s="276"/>
      <c r="GRY123" s="276"/>
      <c r="GRZ123" s="276"/>
      <c r="GSA123" s="276"/>
      <c r="GSB123" s="276"/>
      <c r="GSC123" s="276"/>
      <c r="GSD123" s="276"/>
      <c r="GSE123" s="276"/>
      <c r="GSF123" s="276"/>
      <c r="GSG123" s="276"/>
      <c r="GSH123" s="276"/>
      <c r="GSI123" s="276"/>
      <c r="GSJ123" s="276"/>
      <c r="GSK123" s="276"/>
      <c r="GSL123" s="276"/>
      <c r="GSM123" s="276"/>
      <c r="GSN123" s="276"/>
      <c r="GSO123" s="276"/>
      <c r="GSP123" s="276"/>
      <c r="GSQ123" s="276"/>
      <c r="GSR123" s="276"/>
      <c r="GSS123" s="276"/>
      <c r="GST123" s="276"/>
      <c r="GSU123" s="276"/>
      <c r="GSV123" s="276"/>
      <c r="GSW123" s="276"/>
      <c r="GSX123" s="276"/>
      <c r="GSY123" s="276"/>
      <c r="GSZ123" s="276"/>
      <c r="GTA123" s="276"/>
      <c r="GTB123" s="276"/>
      <c r="GTC123" s="276"/>
      <c r="GTD123" s="276"/>
      <c r="GTE123" s="276"/>
      <c r="GTF123" s="276"/>
      <c r="GTG123" s="276"/>
      <c r="GTH123" s="276"/>
      <c r="GTI123" s="276"/>
      <c r="GTJ123" s="276"/>
      <c r="GTK123" s="276"/>
      <c r="GTL123" s="276"/>
      <c r="GTM123" s="276"/>
      <c r="GTN123" s="276"/>
      <c r="GTO123" s="276"/>
      <c r="GTP123" s="276"/>
      <c r="GTQ123" s="276"/>
      <c r="GTR123" s="276"/>
      <c r="GTS123" s="276"/>
      <c r="GTT123" s="276"/>
      <c r="GTU123" s="276"/>
      <c r="GTV123" s="276"/>
      <c r="GTW123" s="276"/>
      <c r="GTX123" s="276"/>
      <c r="GTY123" s="276"/>
      <c r="GTZ123" s="276"/>
      <c r="GUA123" s="276"/>
      <c r="GUB123" s="276"/>
      <c r="GUC123" s="276"/>
      <c r="GUD123" s="276"/>
      <c r="GUE123" s="276"/>
      <c r="GUF123" s="276"/>
      <c r="GUG123" s="276"/>
      <c r="GUH123" s="276"/>
      <c r="GUI123" s="276"/>
      <c r="GUJ123" s="276"/>
      <c r="GUK123" s="276"/>
      <c r="GUL123" s="276"/>
      <c r="GUM123" s="276"/>
      <c r="GUN123" s="276"/>
      <c r="GUO123" s="276"/>
      <c r="GUP123" s="276"/>
      <c r="GUQ123" s="276"/>
      <c r="GUR123" s="276"/>
      <c r="GUS123" s="276"/>
      <c r="GUT123" s="276"/>
      <c r="GUU123" s="276"/>
      <c r="GUV123" s="276"/>
      <c r="GUW123" s="276"/>
      <c r="GUX123" s="276"/>
      <c r="GUY123" s="276"/>
      <c r="GUZ123" s="276"/>
      <c r="GVA123" s="276"/>
      <c r="GVB123" s="276"/>
      <c r="GVC123" s="276"/>
      <c r="GVD123" s="276"/>
      <c r="GVE123" s="276"/>
      <c r="GVF123" s="276"/>
      <c r="GVG123" s="276"/>
      <c r="GVH123" s="276"/>
      <c r="GVI123" s="276"/>
      <c r="GVJ123" s="276"/>
      <c r="GVK123" s="276"/>
      <c r="GVL123" s="276"/>
      <c r="GVM123" s="276"/>
      <c r="GVN123" s="276"/>
      <c r="GVO123" s="276"/>
      <c r="GVP123" s="276"/>
      <c r="GVQ123" s="276"/>
      <c r="GVR123" s="276"/>
      <c r="GVS123" s="276"/>
      <c r="GVT123" s="276"/>
      <c r="GVU123" s="276"/>
      <c r="GVV123" s="276"/>
      <c r="GVW123" s="276"/>
      <c r="GVX123" s="276"/>
      <c r="GVY123" s="276"/>
      <c r="GVZ123" s="276"/>
      <c r="GWA123" s="276"/>
      <c r="GWB123" s="276"/>
      <c r="GWC123" s="276"/>
      <c r="GWD123" s="276"/>
      <c r="GWE123" s="276"/>
      <c r="GWF123" s="276"/>
      <c r="GWG123" s="276"/>
      <c r="GWH123" s="276"/>
      <c r="GWI123" s="276"/>
      <c r="GWJ123" s="276"/>
      <c r="GWK123" s="276"/>
      <c r="GWL123" s="276"/>
      <c r="GWM123" s="276"/>
      <c r="GWN123" s="276"/>
      <c r="GWO123" s="276"/>
      <c r="GWP123" s="276"/>
      <c r="GWQ123" s="276"/>
      <c r="GWR123" s="276"/>
      <c r="GWS123" s="276"/>
      <c r="GWT123" s="276"/>
      <c r="GWU123" s="276"/>
      <c r="GWV123" s="276"/>
      <c r="GWW123" s="276"/>
      <c r="GWX123" s="276"/>
      <c r="GWY123" s="276"/>
      <c r="GWZ123" s="276"/>
      <c r="GXA123" s="276"/>
      <c r="GXB123" s="276"/>
      <c r="GXC123" s="276"/>
      <c r="GXD123" s="276"/>
      <c r="GXE123" s="276"/>
      <c r="GXF123" s="276"/>
      <c r="GXG123" s="276"/>
      <c r="GXH123" s="276"/>
      <c r="GXI123" s="276"/>
      <c r="GXJ123" s="276"/>
      <c r="GXK123" s="276"/>
      <c r="GXL123" s="276"/>
      <c r="GXM123" s="276"/>
      <c r="GXN123" s="276"/>
      <c r="GXO123" s="276"/>
      <c r="GXP123" s="276"/>
      <c r="GXQ123" s="276"/>
      <c r="GXR123" s="276"/>
      <c r="GXS123" s="276"/>
      <c r="GXT123" s="276"/>
      <c r="GXU123" s="276"/>
      <c r="GXV123" s="276"/>
      <c r="GXW123" s="276"/>
      <c r="GXX123" s="276"/>
      <c r="GXY123" s="276"/>
      <c r="GXZ123" s="276"/>
      <c r="GYA123" s="276"/>
      <c r="GYB123" s="276"/>
      <c r="GYC123" s="276"/>
      <c r="GYD123" s="276"/>
      <c r="GYE123" s="276"/>
      <c r="GYF123" s="276"/>
      <c r="GYG123" s="276"/>
      <c r="GYH123" s="276"/>
      <c r="GYI123" s="276"/>
      <c r="GYJ123" s="276"/>
      <c r="GYK123" s="276"/>
      <c r="GYL123" s="276"/>
      <c r="GYM123" s="276"/>
      <c r="GYN123" s="276"/>
      <c r="GYO123" s="276"/>
      <c r="GYP123" s="276"/>
      <c r="GYQ123" s="276"/>
      <c r="GYR123" s="276"/>
      <c r="GYS123" s="276"/>
      <c r="GYT123" s="276"/>
      <c r="GYU123" s="276"/>
      <c r="GYV123" s="276"/>
      <c r="GYW123" s="276"/>
      <c r="GYX123" s="276"/>
      <c r="GYY123" s="276"/>
      <c r="GYZ123" s="276"/>
      <c r="GZA123" s="276"/>
      <c r="GZB123" s="276"/>
      <c r="GZC123" s="276"/>
      <c r="GZD123" s="276"/>
      <c r="GZE123" s="276"/>
      <c r="GZF123" s="276"/>
      <c r="GZG123" s="276"/>
      <c r="GZH123" s="276"/>
      <c r="GZI123" s="276"/>
      <c r="GZJ123" s="276"/>
      <c r="GZK123" s="276"/>
      <c r="GZL123" s="276"/>
      <c r="GZM123" s="276"/>
      <c r="GZN123" s="276"/>
      <c r="GZO123" s="276"/>
      <c r="GZP123" s="276"/>
      <c r="GZQ123" s="276"/>
      <c r="GZR123" s="276"/>
      <c r="GZS123" s="276"/>
      <c r="GZT123" s="276"/>
      <c r="GZU123" s="276"/>
      <c r="GZV123" s="276"/>
      <c r="GZW123" s="276"/>
      <c r="GZX123" s="276"/>
      <c r="GZY123" s="276"/>
      <c r="GZZ123" s="276"/>
      <c r="HAA123" s="276"/>
      <c r="HAB123" s="276"/>
      <c r="HAC123" s="276"/>
      <c r="HAD123" s="276"/>
      <c r="HAE123" s="276"/>
      <c r="HAF123" s="276"/>
      <c r="HAG123" s="276"/>
      <c r="HAH123" s="276"/>
      <c r="HAI123" s="276"/>
      <c r="HAJ123" s="276"/>
      <c r="HAK123" s="276"/>
      <c r="HAL123" s="276"/>
      <c r="HAM123" s="276"/>
      <c r="HAN123" s="276"/>
      <c r="HAO123" s="276"/>
      <c r="HAP123" s="276"/>
      <c r="HAQ123" s="276"/>
      <c r="HAR123" s="276"/>
      <c r="HAS123" s="276"/>
      <c r="HAT123" s="276"/>
      <c r="HAU123" s="276"/>
      <c r="HAV123" s="276"/>
      <c r="HAW123" s="276"/>
      <c r="HAX123" s="276"/>
      <c r="HAY123" s="276"/>
      <c r="HAZ123" s="276"/>
      <c r="HBA123" s="276"/>
      <c r="HBB123" s="276"/>
      <c r="HBC123" s="276"/>
      <c r="HBD123" s="276"/>
      <c r="HBE123" s="276"/>
      <c r="HBF123" s="276"/>
      <c r="HBG123" s="276"/>
      <c r="HBH123" s="276"/>
      <c r="HBI123" s="276"/>
      <c r="HBJ123" s="276"/>
      <c r="HBK123" s="276"/>
      <c r="HBL123" s="276"/>
      <c r="HBM123" s="276"/>
      <c r="HBN123" s="276"/>
      <c r="HBO123" s="276"/>
      <c r="HBP123" s="276"/>
      <c r="HBQ123" s="276"/>
      <c r="HBR123" s="276"/>
      <c r="HBS123" s="276"/>
      <c r="HBT123" s="276"/>
      <c r="HBU123" s="276"/>
      <c r="HBV123" s="276"/>
      <c r="HBW123" s="276"/>
      <c r="HBX123" s="276"/>
      <c r="HBY123" s="276"/>
      <c r="HBZ123" s="276"/>
      <c r="HCA123" s="276"/>
      <c r="HCB123" s="276"/>
      <c r="HCC123" s="276"/>
      <c r="HCD123" s="276"/>
      <c r="HCE123" s="276"/>
      <c r="HCF123" s="276"/>
      <c r="HCG123" s="276"/>
      <c r="HCH123" s="276"/>
      <c r="HCI123" s="276"/>
      <c r="HCJ123" s="276"/>
      <c r="HCK123" s="276"/>
      <c r="HCL123" s="276"/>
      <c r="HCM123" s="276"/>
      <c r="HCN123" s="276"/>
      <c r="HCO123" s="276"/>
      <c r="HCP123" s="276"/>
      <c r="HCQ123" s="276"/>
      <c r="HCR123" s="276"/>
      <c r="HCS123" s="276"/>
      <c r="HCT123" s="276"/>
      <c r="HCU123" s="276"/>
      <c r="HCV123" s="276"/>
      <c r="HCW123" s="276"/>
      <c r="HCX123" s="276"/>
      <c r="HCY123" s="276"/>
      <c r="HCZ123" s="276"/>
      <c r="HDA123" s="276"/>
      <c r="HDB123" s="276"/>
      <c r="HDC123" s="276"/>
      <c r="HDD123" s="276"/>
      <c r="HDE123" s="276"/>
      <c r="HDF123" s="276"/>
      <c r="HDG123" s="276"/>
      <c r="HDH123" s="276"/>
      <c r="HDI123" s="276"/>
      <c r="HDJ123" s="276"/>
      <c r="HDK123" s="276"/>
      <c r="HDL123" s="276"/>
      <c r="HDM123" s="276"/>
      <c r="HDN123" s="276"/>
      <c r="HDO123" s="276"/>
      <c r="HDP123" s="276"/>
      <c r="HDQ123" s="276"/>
      <c r="HDR123" s="276"/>
      <c r="HDS123" s="276"/>
      <c r="HDT123" s="276"/>
      <c r="HDU123" s="276"/>
      <c r="HDV123" s="276"/>
      <c r="HDW123" s="276"/>
      <c r="HDX123" s="276"/>
      <c r="HDY123" s="276"/>
      <c r="HDZ123" s="276"/>
      <c r="HEA123" s="276"/>
      <c r="HEB123" s="276"/>
      <c r="HEC123" s="276"/>
      <c r="HED123" s="276"/>
      <c r="HEE123" s="276"/>
      <c r="HEF123" s="276"/>
      <c r="HEG123" s="276"/>
      <c r="HEH123" s="276"/>
      <c r="HEI123" s="276"/>
      <c r="HEJ123" s="276"/>
      <c r="HEK123" s="276"/>
      <c r="HEL123" s="276"/>
      <c r="HEM123" s="276"/>
      <c r="HEN123" s="276"/>
      <c r="HEO123" s="276"/>
      <c r="HEP123" s="276"/>
      <c r="HEQ123" s="276"/>
      <c r="HER123" s="276"/>
      <c r="HES123" s="276"/>
      <c r="HET123" s="276"/>
      <c r="HEU123" s="276"/>
      <c r="HEV123" s="276"/>
      <c r="HEW123" s="276"/>
      <c r="HEX123" s="276"/>
      <c r="HEY123" s="276"/>
      <c r="HEZ123" s="276"/>
      <c r="HFA123" s="276"/>
      <c r="HFB123" s="276"/>
      <c r="HFC123" s="276"/>
      <c r="HFD123" s="276"/>
      <c r="HFE123" s="276"/>
      <c r="HFF123" s="276"/>
      <c r="HFG123" s="276"/>
      <c r="HFH123" s="276"/>
      <c r="HFI123" s="276"/>
      <c r="HFJ123" s="276"/>
      <c r="HFK123" s="276"/>
      <c r="HFL123" s="276"/>
      <c r="HFM123" s="276"/>
      <c r="HFN123" s="276"/>
      <c r="HFO123" s="276"/>
      <c r="HFP123" s="276"/>
      <c r="HFQ123" s="276"/>
      <c r="HFR123" s="276"/>
      <c r="HFS123" s="276"/>
      <c r="HFT123" s="276"/>
      <c r="HFU123" s="276"/>
      <c r="HFV123" s="276"/>
      <c r="HFW123" s="276"/>
      <c r="HFX123" s="276"/>
      <c r="HFY123" s="276"/>
      <c r="HFZ123" s="276"/>
      <c r="HGA123" s="276"/>
      <c r="HGB123" s="276"/>
      <c r="HGC123" s="276"/>
      <c r="HGD123" s="276"/>
      <c r="HGE123" s="276"/>
      <c r="HGF123" s="276"/>
      <c r="HGG123" s="276"/>
      <c r="HGH123" s="276"/>
      <c r="HGI123" s="276"/>
      <c r="HGJ123" s="276"/>
      <c r="HGK123" s="276"/>
      <c r="HGL123" s="276"/>
      <c r="HGM123" s="276"/>
      <c r="HGN123" s="276"/>
      <c r="HGO123" s="276"/>
      <c r="HGP123" s="276"/>
      <c r="HGQ123" s="276"/>
      <c r="HGR123" s="276"/>
      <c r="HGS123" s="276"/>
      <c r="HGT123" s="276"/>
      <c r="HGU123" s="276"/>
      <c r="HGV123" s="276"/>
      <c r="HGW123" s="276"/>
      <c r="HGX123" s="276"/>
      <c r="HGY123" s="276"/>
      <c r="HGZ123" s="276"/>
      <c r="HHA123" s="276"/>
      <c r="HHB123" s="276"/>
      <c r="HHC123" s="276"/>
      <c r="HHD123" s="276"/>
      <c r="HHE123" s="276"/>
      <c r="HHF123" s="276"/>
      <c r="HHG123" s="276"/>
      <c r="HHH123" s="276"/>
      <c r="HHI123" s="276"/>
      <c r="HHJ123" s="276"/>
      <c r="HHK123" s="276"/>
      <c r="HHL123" s="276"/>
      <c r="HHM123" s="276"/>
      <c r="HHN123" s="276"/>
      <c r="HHO123" s="276"/>
      <c r="HHP123" s="276"/>
      <c r="HHQ123" s="276"/>
      <c r="HHR123" s="276"/>
      <c r="HHS123" s="276"/>
      <c r="HHT123" s="276"/>
      <c r="HHU123" s="276"/>
      <c r="HHV123" s="276"/>
      <c r="HHW123" s="276"/>
      <c r="HHX123" s="276"/>
      <c r="HHY123" s="276"/>
      <c r="HHZ123" s="276"/>
      <c r="HIA123" s="276"/>
      <c r="HIB123" s="276"/>
      <c r="HIC123" s="276"/>
      <c r="HID123" s="276"/>
      <c r="HIE123" s="276"/>
      <c r="HIF123" s="276"/>
      <c r="HIG123" s="276"/>
      <c r="HIH123" s="276"/>
      <c r="HII123" s="276"/>
      <c r="HIJ123" s="276"/>
      <c r="HIK123" s="276"/>
      <c r="HIL123" s="276"/>
      <c r="HIM123" s="276"/>
      <c r="HIN123" s="276"/>
      <c r="HIO123" s="276"/>
      <c r="HIP123" s="276"/>
      <c r="HIQ123" s="276"/>
      <c r="HIR123" s="276"/>
      <c r="HIS123" s="276"/>
      <c r="HIT123" s="276"/>
      <c r="HIU123" s="276"/>
      <c r="HIV123" s="276"/>
      <c r="HIW123" s="276"/>
      <c r="HIX123" s="276"/>
      <c r="HIY123" s="276"/>
      <c r="HIZ123" s="276"/>
      <c r="HJA123" s="276"/>
      <c r="HJB123" s="276"/>
      <c r="HJC123" s="276"/>
      <c r="HJD123" s="276"/>
      <c r="HJE123" s="276"/>
      <c r="HJF123" s="276"/>
      <c r="HJG123" s="276"/>
      <c r="HJH123" s="276"/>
      <c r="HJI123" s="276"/>
      <c r="HJJ123" s="276"/>
      <c r="HJK123" s="276"/>
      <c r="HJL123" s="276"/>
      <c r="HJM123" s="276"/>
      <c r="HJN123" s="276"/>
      <c r="HJO123" s="276"/>
      <c r="HJP123" s="276"/>
      <c r="HJQ123" s="276"/>
      <c r="HJR123" s="276"/>
      <c r="HJS123" s="276"/>
      <c r="HJT123" s="276"/>
      <c r="HJU123" s="276"/>
      <c r="HJV123" s="276"/>
      <c r="HJW123" s="276"/>
      <c r="HJX123" s="276"/>
      <c r="HJY123" s="276"/>
      <c r="HJZ123" s="276"/>
      <c r="HKA123" s="276"/>
      <c r="HKB123" s="276"/>
      <c r="HKC123" s="276"/>
      <c r="HKD123" s="276"/>
      <c r="HKE123" s="276"/>
      <c r="HKF123" s="276"/>
      <c r="HKG123" s="276"/>
      <c r="HKH123" s="276"/>
      <c r="HKI123" s="276"/>
      <c r="HKJ123" s="276"/>
      <c r="HKK123" s="276"/>
      <c r="HKL123" s="276"/>
      <c r="HKM123" s="276"/>
      <c r="HKN123" s="276"/>
      <c r="HKO123" s="276"/>
      <c r="HKP123" s="276"/>
      <c r="HKQ123" s="276"/>
      <c r="HKR123" s="276"/>
      <c r="HKS123" s="276"/>
      <c r="HKT123" s="276"/>
      <c r="HKU123" s="276"/>
      <c r="HKV123" s="276"/>
      <c r="HKW123" s="276"/>
      <c r="HKX123" s="276"/>
      <c r="HKY123" s="276"/>
      <c r="HKZ123" s="276"/>
      <c r="HLA123" s="276"/>
      <c r="HLB123" s="276"/>
      <c r="HLC123" s="276"/>
      <c r="HLD123" s="276"/>
      <c r="HLE123" s="276"/>
      <c r="HLF123" s="276"/>
      <c r="HLG123" s="276"/>
      <c r="HLH123" s="276"/>
      <c r="HLI123" s="276"/>
      <c r="HLJ123" s="276"/>
      <c r="HLK123" s="276"/>
      <c r="HLL123" s="276"/>
      <c r="HLM123" s="276"/>
      <c r="HLN123" s="276"/>
      <c r="HLO123" s="276"/>
      <c r="HLP123" s="276"/>
      <c r="HLQ123" s="276"/>
      <c r="HLR123" s="276"/>
      <c r="HLS123" s="276"/>
      <c r="HLT123" s="276"/>
      <c r="HLU123" s="276"/>
      <c r="HLV123" s="276"/>
      <c r="HLW123" s="276"/>
      <c r="HLX123" s="276"/>
      <c r="HLY123" s="276"/>
      <c r="HLZ123" s="276"/>
      <c r="HMA123" s="276"/>
      <c r="HMB123" s="276"/>
      <c r="HMC123" s="276"/>
      <c r="HMD123" s="276"/>
      <c r="HME123" s="276"/>
      <c r="HMF123" s="276"/>
      <c r="HMG123" s="276"/>
      <c r="HMH123" s="276"/>
      <c r="HMI123" s="276"/>
      <c r="HMJ123" s="276"/>
      <c r="HMK123" s="276"/>
      <c r="HML123" s="276"/>
      <c r="HMM123" s="276"/>
      <c r="HMN123" s="276"/>
      <c r="HMO123" s="276"/>
      <c r="HMP123" s="276"/>
      <c r="HMQ123" s="276"/>
      <c r="HMR123" s="276"/>
      <c r="HMS123" s="276"/>
      <c r="HMT123" s="276"/>
      <c r="HMU123" s="276"/>
      <c r="HMV123" s="276"/>
      <c r="HMW123" s="276"/>
      <c r="HMX123" s="276"/>
      <c r="HMY123" s="276"/>
      <c r="HMZ123" s="276"/>
      <c r="HNA123" s="276"/>
      <c r="HNB123" s="276"/>
      <c r="HNC123" s="276"/>
      <c r="HND123" s="276"/>
      <c r="HNE123" s="276"/>
      <c r="HNF123" s="276"/>
      <c r="HNG123" s="276"/>
      <c r="HNH123" s="276"/>
      <c r="HNI123" s="276"/>
      <c r="HNJ123" s="276"/>
      <c r="HNK123" s="276"/>
      <c r="HNL123" s="276"/>
      <c r="HNM123" s="276"/>
      <c r="HNN123" s="276"/>
      <c r="HNO123" s="276"/>
      <c r="HNP123" s="276"/>
      <c r="HNQ123" s="276"/>
      <c r="HNR123" s="276"/>
      <c r="HNS123" s="276"/>
      <c r="HNT123" s="276"/>
      <c r="HNU123" s="276"/>
      <c r="HNV123" s="276"/>
      <c r="HNW123" s="276"/>
      <c r="HNX123" s="276"/>
      <c r="HNY123" s="276"/>
      <c r="HNZ123" s="276"/>
      <c r="HOA123" s="276"/>
      <c r="HOB123" s="276"/>
      <c r="HOC123" s="276"/>
      <c r="HOD123" s="276"/>
      <c r="HOE123" s="276"/>
      <c r="HOF123" s="276"/>
      <c r="HOG123" s="276"/>
      <c r="HOH123" s="276"/>
      <c r="HOI123" s="276"/>
      <c r="HOJ123" s="276"/>
      <c r="HOK123" s="276"/>
      <c r="HOL123" s="276"/>
      <c r="HOM123" s="276"/>
      <c r="HON123" s="276"/>
      <c r="HOO123" s="276"/>
      <c r="HOP123" s="276"/>
      <c r="HOQ123" s="276"/>
      <c r="HOR123" s="276"/>
      <c r="HOS123" s="276"/>
      <c r="HOT123" s="276"/>
      <c r="HOU123" s="276"/>
      <c r="HOV123" s="276"/>
      <c r="HOW123" s="276"/>
      <c r="HOX123" s="276"/>
      <c r="HOY123" s="276"/>
      <c r="HOZ123" s="276"/>
      <c r="HPA123" s="276"/>
      <c r="HPB123" s="276"/>
      <c r="HPC123" s="276"/>
      <c r="HPD123" s="276"/>
      <c r="HPE123" s="276"/>
      <c r="HPF123" s="276"/>
      <c r="HPG123" s="276"/>
      <c r="HPH123" s="276"/>
      <c r="HPI123" s="276"/>
      <c r="HPJ123" s="276"/>
      <c r="HPK123" s="276"/>
      <c r="HPL123" s="276"/>
      <c r="HPM123" s="276"/>
      <c r="HPN123" s="276"/>
      <c r="HPO123" s="276"/>
      <c r="HPP123" s="276"/>
      <c r="HPQ123" s="276"/>
      <c r="HPR123" s="276"/>
      <c r="HPS123" s="276"/>
      <c r="HPT123" s="276"/>
      <c r="HPU123" s="276"/>
      <c r="HPV123" s="276"/>
      <c r="HPW123" s="276"/>
      <c r="HPX123" s="276"/>
      <c r="HPY123" s="276"/>
      <c r="HPZ123" s="276"/>
      <c r="HQA123" s="276"/>
      <c r="HQB123" s="276"/>
      <c r="HQC123" s="276"/>
      <c r="HQD123" s="276"/>
      <c r="HQE123" s="276"/>
      <c r="HQF123" s="276"/>
      <c r="HQG123" s="276"/>
      <c r="HQH123" s="276"/>
      <c r="HQI123" s="276"/>
      <c r="HQJ123" s="276"/>
      <c r="HQK123" s="276"/>
      <c r="HQL123" s="276"/>
      <c r="HQM123" s="276"/>
      <c r="HQN123" s="276"/>
      <c r="HQO123" s="276"/>
      <c r="HQP123" s="276"/>
      <c r="HQQ123" s="276"/>
      <c r="HQR123" s="276"/>
      <c r="HQS123" s="276"/>
      <c r="HQT123" s="276"/>
      <c r="HQU123" s="276"/>
      <c r="HQV123" s="276"/>
      <c r="HQW123" s="276"/>
      <c r="HQX123" s="276"/>
      <c r="HQY123" s="276"/>
      <c r="HQZ123" s="276"/>
      <c r="HRA123" s="276"/>
      <c r="HRB123" s="276"/>
      <c r="HRC123" s="276"/>
      <c r="HRD123" s="276"/>
      <c r="HRE123" s="276"/>
      <c r="HRF123" s="276"/>
      <c r="HRG123" s="276"/>
      <c r="HRH123" s="276"/>
      <c r="HRI123" s="276"/>
      <c r="HRJ123" s="276"/>
      <c r="HRK123" s="276"/>
      <c r="HRL123" s="276"/>
      <c r="HRM123" s="276"/>
      <c r="HRN123" s="276"/>
      <c r="HRO123" s="276"/>
      <c r="HRP123" s="276"/>
      <c r="HRQ123" s="276"/>
      <c r="HRR123" s="276"/>
      <c r="HRS123" s="276"/>
      <c r="HRT123" s="276"/>
      <c r="HRU123" s="276"/>
      <c r="HRV123" s="276"/>
      <c r="HRW123" s="276"/>
      <c r="HRX123" s="276"/>
      <c r="HRY123" s="276"/>
      <c r="HRZ123" s="276"/>
      <c r="HSA123" s="276"/>
      <c r="HSB123" s="276"/>
      <c r="HSC123" s="276"/>
      <c r="HSD123" s="276"/>
      <c r="HSE123" s="276"/>
      <c r="HSF123" s="276"/>
      <c r="HSG123" s="276"/>
      <c r="HSH123" s="276"/>
      <c r="HSI123" s="276"/>
      <c r="HSJ123" s="276"/>
      <c r="HSK123" s="276"/>
      <c r="HSL123" s="276"/>
      <c r="HSM123" s="276"/>
      <c r="HSN123" s="276"/>
      <c r="HSO123" s="276"/>
      <c r="HSP123" s="276"/>
      <c r="HSQ123" s="276"/>
      <c r="HSR123" s="276"/>
      <c r="HSS123" s="276"/>
      <c r="HST123" s="276"/>
      <c r="HSU123" s="276"/>
      <c r="HSV123" s="276"/>
      <c r="HSW123" s="276"/>
      <c r="HSX123" s="276"/>
      <c r="HSY123" s="276"/>
      <c r="HSZ123" s="276"/>
      <c r="HTA123" s="276"/>
      <c r="HTB123" s="276"/>
      <c r="HTC123" s="276"/>
      <c r="HTD123" s="276"/>
      <c r="HTE123" s="276"/>
      <c r="HTF123" s="276"/>
      <c r="HTG123" s="276"/>
      <c r="HTH123" s="276"/>
      <c r="HTI123" s="276"/>
      <c r="HTJ123" s="276"/>
      <c r="HTK123" s="276"/>
      <c r="HTL123" s="276"/>
      <c r="HTM123" s="276"/>
      <c r="HTN123" s="276"/>
      <c r="HTO123" s="276"/>
      <c r="HTP123" s="276"/>
      <c r="HTQ123" s="276"/>
      <c r="HTR123" s="276"/>
      <c r="HTS123" s="276"/>
      <c r="HTT123" s="276"/>
      <c r="HTU123" s="276"/>
      <c r="HTV123" s="276"/>
      <c r="HTW123" s="276"/>
      <c r="HTX123" s="276"/>
      <c r="HTY123" s="276"/>
      <c r="HTZ123" s="276"/>
      <c r="HUA123" s="276"/>
      <c r="HUB123" s="276"/>
      <c r="HUC123" s="276"/>
      <c r="HUD123" s="276"/>
      <c r="HUE123" s="276"/>
      <c r="HUF123" s="276"/>
      <c r="HUG123" s="276"/>
      <c r="HUH123" s="276"/>
      <c r="HUI123" s="276"/>
      <c r="HUJ123" s="276"/>
      <c r="HUK123" s="276"/>
      <c r="HUL123" s="276"/>
      <c r="HUM123" s="276"/>
      <c r="HUN123" s="276"/>
      <c r="HUO123" s="276"/>
      <c r="HUP123" s="276"/>
      <c r="HUQ123" s="276"/>
      <c r="HUR123" s="276"/>
      <c r="HUS123" s="276"/>
      <c r="HUT123" s="276"/>
      <c r="HUU123" s="276"/>
      <c r="HUV123" s="276"/>
      <c r="HUW123" s="276"/>
      <c r="HUX123" s="276"/>
      <c r="HUY123" s="276"/>
      <c r="HUZ123" s="276"/>
      <c r="HVA123" s="276"/>
      <c r="HVB123" s="276"/>
      <c r="HVC123" s="276"/>
      <c r="HVD123" s="276"/>
      <c r="HVE123" s="276"/>
      <c r="HVF123" s="276"/>
      <c r="HVG123" s="276"/>
      <c r="HVH123" s="276"/>
      <c r="HVI123" s="276"/>
      <c r="HVJ123" s="276"/>
      <c r="HVK123" s="276"/>
      <c r="HVL123" s="276"/>
      <c r="HVM123" s="276"/>
      <c r="HVN123" s="276"/>
      <c r="HVO123" s="276"/>
      <c r="HVP123" s="276"/>
      <c r="HVQ123" s="276"/>
      <c r="HVR123" s="276"/>
      <c r="HVS123" s="276"/>
      <c r="HVT123" s="276"/>
      <c r="HVU123" s="276"/>
      <c r="HVV123" s="276"/>
      <c r="HVW123" s="276"/>
      <c r="HVX123" s="276"/>
      <c r="HVY123" s="276"/>
      <c r="HVZ123" s="276"/>
      <c r="HWA123" s="276"/>
      <c r="HWB123" s="276"/>
      <c r="HWC123" s="276"/>
      <c r="HWD123" s="276"/>
      <c r="HWE123" s="276"/>
      <c r="HWF123" s="276"/>
      <c r="HWG123" s="276"/>
      <c r="HWH123" s="276"/>
      <c r="HWI123" s="276"/>
      <c r="HWJ123" s="276"/>
      <c r="HWK123" s="276"/>
      <c r="HWL123" s="276"/>
      <c r="HWM123" s="276"/>
      <c r="HWN123" s="276"/>
      <c r="HWO123" s="276"/>
      <c r="HWP123" s="276"/>
      <c r="HWQ123" s="276"/>
      <c r="HWR123" s="276"/>
      <c r="HWS123" s="276"/>
      <c r="HWT123" s="276"/>
      <c r="HWU123" s="276"/>
      <c r="HWV123" s="276"/>
      <c r="HWW123" s="276"/>
      <c r="HWX123" s="276"/>
      <c r="HWY123" s="276"/>
      <c r="HWZ123" s="276"/>
      <c r="HXA123" s="276"/>
      <c r="HXB123" s="276"/>
      <c r="HXC123" s="276"/>
      <c r="HXD123" s="276"/>
      <c r="HXE123" s="276"/>
      <c r="HXF123" s="276"/>
      <c r="HXG123" s="276"/>
      <c r="HXH123" s="276"/>
      <c r="HXI123" s="276"/>
      <c r="HXJ123" s="276"/>
      <c r="HXK123" s="276"/>
      <c r="HXL123" s="276"/>
      <c r="HXM123" s="276"/>
      <c r="HXN123" s="276"/>
      <c r="HXO123" s="276"/>
      <c r="HXP123" s="276"/>
      <c r="HXQ123" s="276"/>
      <c r="HXR123" s="276"/>
      <c r="HXS123" s="276"/>
      <c r="HXT123" s="276"/>
      <c r="HXU123" s="276"/>
      <c r="HXV123" s="276"/>
      <c r="HXW123" s="276"/>
      <c r="HXX123" s="276"/>
      <c r="HXY123" s="276"/>
      <c r="HXZ123" s="276"/>
      <c r="HYA123" s="276"/>
      <c r="HYB123" s="276"/>
      <c r="HYC123" s="276"/>
      <c r="HYD123" s="276"/>
      <c r="HYE123" s="276"/>
      <c r="HYF123" s="276"/>
      <c r="HYG123" s="276"/>
      <c r="HYH123" s="276"/>
      <c r="HYI123" s="276"/>
      <c r="HYJ123" s="276"/>
      <c r="HYK123" s="276"/>
      <c r="HYL123" s="276"/>
      <c r="HYM123" s="276"/>
      <c r="HYN123" s="276"/>
      <c r="HYO123" s="276"/>
      <c r="HYP123" s="276"/>
      <c r="HYQ123" s="276"/>
      <c r="HYR123" s="276"/>
      <c r="HYS123" s="276"/>
      <c r="HYT123" s="276"/>
      <c r="HYU123" s="276"/>
      <c r="HYV123" s="276"/>
      <c r="HYW123" s="276"/>
      <c r="HYX123" s="276"/>
      <c r="HYY123" s="276"/>
      <c r="HYZ123" s="276"/>
      <c r="HZA123" s="276"/>
      <c r="HZB123" s="276"/>
      <c r="HZC123" s="276"/>
      <c r="HZD123" s="276"/>
      <c r="HZE123" s="276"/>
      <c r="HZF123" s="276"/>
      <c r="HZG123" s="276"/>
      <c r="HZH123" s="276"/>
      <c r="HZI123" s="276"/>
      <c r="HZJ123" s="276"/>
      <c r="HZK123" s="276"/>
      <c r="HZL123" s="276"/>
      <c r="HZM123" s="276"/>
      <c r="HZN123" s="276"/>
      <c r="HZO123" s="276"/>
      <c r="HZP123" s="276"/>
      <c r="HZQ123" s="276"/>
      <c r="HZR123" s="276"/>
      <c r="HZS123" s="276"/>
      <c r="HZT123" s="276"/>
      <c r="HZU123" s="276"/>
      <c r="HZV123" s="276"/>
      <c r="HZW123" s="276"/>
      <c r="HZX123" s="276"/>
      <c r="HZY123" s="276"/>
      <c r="HZZ123" s="276"/>
      <c r="IAA123" s="276"/>
      <c r="IAB123" s="276"/>
      <c r="IAC123" s="276"/>
      <c r="IAD123" s="276"/>
      <c r="IAE123" s="276"/>
      <c r="IAF123" s="276"/>
      <c r="IAG123" s="276"/>
      <c r="IAH123" s="276"/>
      <c r="IAI123" s="276"/>
      <c r="IAJ123" s="276"/>
      <c r="IAK123" s="276"/>
      <c r="IAL123" s="276"/>
      <c r="IAM123" s="276"/>
      <c r="IAN123" s="276"/>
      <c r="IAO123" s="276"/>
      <c r="IAP123" s="276"/>
      <c r="IAQ123" s="276"/>
      <c r="IAR123" s="276"/>
      <c r="IAS123" s="276"/>
      <c r="IAT123" s="276"/>
      <c r="IAU123" s="276"/>
      <c r="IAV123" s="276"/>
      <c r="IAW123" s="276"/>
      <c r="IAX123" s="276"/>
      <c r="IAY123" s="276"/>
      <c r="IAZ123" s="276"/>
      <c r="IBA123" s="276"/>
      <c r="IBB123" s="276"/>
      <c r="IBC123" s="276"/>
      <c r="IBD123" s="276"/>
      <c r="IBE123" s="276"/>
      <c r="IBF123" s="276"/>
      <c r="IBG123" s="276"/>
      <c r="IBH123" s="276"/>
      <c r="IBI123" s="276"/>
      <c r="IBJ123" s="276"/>
      <c r="IBK123" s="276"/>
      <c r="IBL123" s="276"/>
      <c r="IBM123" s="276"/>
      <c r="IBN123" s="276"/>
      <c r="IBO123" s="276"/>
      <c r="IBP123" s="276"/>
      <c r="IBQ123" s="276"/>
      <c r="IBR123" s="276"/>
      <c r="IBS123" s="276"/>
      <c r="IBT123" s="276"/>
      <c r="IBU123" s="276"/>
      <c r="IBV123" s="276"/>
      <c r="IBW123" s="276"/>
      <c r="IBX123" s="276"/>
      <c r="IBY123" s="276"/>
      <c r="IBZ123" s="276"/>
      <c r="ICA123" s="276"/>
      <c r="ICB123" s="276"/>
      <c r="ICC123" s="276"/>
      <c r="ICD123" s="276"/>
      <c r="ICE123" s="276"/>
      <c r="ICF123" s="276"/>
      <c r="ICG123" s="276"/>
      <c r="ICH123" s="276"/>
      <c r="ICI123" s="276"/>
      <c r="ICJ123" s="276"/>
      <c r="ICK123" s="276"/>
      <c r="ICL123" s="276"/>
      <c r="ICM123" s="276"/>
      <c r="ICN123" s="276"/>
      <c r="ICO123" s="276"/>
      <c r="ICP123" s="276"/>
      <c r="ICQ123" s="276"/>
      <c r="ICR123" s="276"/>
      <c r="ICS123" s="276"/>
      <c r="ICT123" s="276"/>
      <c r="ICU123" s="276"/>
      <c r="ICV123" s="276"/>
      <c r="ICW123" s="276"/>
      <c r="ICX123" s="276"/>
      <c r="ICY123" s="276"/>
      <c r="ICZ123" s="276"/>
      <c r="IDA123" s="276"/>
      <c r="IDB123" s="276"/>
      <c r="IDC123" s="276"/>
      <c r="IDD123" s="276"/>
      <c r="IDE123" s="276"/>
      <c r="IDF123" s="276"/>
      <c r="IDG123" s="276"/>
      <c r="IDH123" s="276"/>
      <c r="IDI123" s="276"/>
      <c r="IDJ123" s="276"/>
      <c r="IDK123" s="276"/>
      <c r="IDL123" s="276"/>
      <c r="IDM123" s="276"/>
      <c r="IDN123" s="276"/>
      <c r="IDO123" s="276"/>
      <c r="IDP123" s="276"/>
      <c r="IDQ123" s="276"/>
      <c r="IDR123" s="276"/>
      <c r="IDS123" s="276"/>
      <c r="IDT123" s="276"/>
      <c r="IDU123" s="276"/>
      <c r="IDV123" s="276"/>
      <c r="IDW123" s="276"/>
      <c r="IDX123" s="276"/>
      <c r="IDY123" s="276"/>
      <c r="IDZ123" s="276"/>
      <c r="IEA123" s="276"/>
      <c r="IEB123" s="276"/>
      <c r="IEC123" s="276"/>
      <c r="IED123" s="276"/>
      <c r="IEE123" s="276"/>
      <c r="IEF123" s="276"/>
      <c r="IEG123" s="276"/>
      <c r="IEH123" s="276"/>
      <c r="IEI123" s="276"/>
      <c r="IEJ123" s="276"/>
      <c r="IEK123" s="276"/>
      <c r="IEL123" s="276"/>
      <c r="IEM123" s="276"/>
      <c r="IEN123" s="276"/>
      <c r="IEO123" s="276"/>
      <c r="IEP123" s="276"/>
      <c r="IEQ123" s="276"/>
      <c r="IER123" s="276"/>
      <c r="IES123" s="276"/>
      <c r="IET123" s="276"/>
      <c r="IEU123" s="276"/>
      <c r="IEV123" s="276"/>
      <c r="IEW123" s="276"/>
      <c r="IEX123" s="276"/>
      <c r="IEY123" s="276"/>
      <c r="IEZ123" s="276"/>
      <c r="IFA123" s="276"/>
      <c r="IFB123" s="276"/>
      <c r="IFC123" s="276"/>
      <c r="IFD123" s="276"/>
      <c r="IFE123" s="276"/>
      <c r="IFF123" s="276"/>
      <c r="IFG123" s="276"/>
      <c r="IFH123" s="276"/>
      <c r="IFI123" s="276"/>
      <c r="IFJ123" s="276"/>
      <c r="IFK123" s="276"/>
      <c r="IFL123" s="276"/>
      <c r="IFM123" s="276"/>
      <c r="IFN123" s="276"/>
      <c r="IFO123" s="276"/>
      <c r="IFP123" s="276"/>
      <c r="IFQ123" s="276"/>
      <c r="IFR123" s="276"/>
      <c r="IFS123" s="276"/>
      <c r="IFT123" s="276"/>
      <c r="IFU123" s="276"/>
      <c r="IFV123" s="276"/>
      <c r="IFW123" s="276"/>
      <c r="IFX123" s="276"/>
      <c r="IFY123" s="276"/>
      <c r="IFZ123" s="276"/>
      <c r="IGA123" s="276"/>
      <c r="IGB123" s="276"/>
      <c r="IGC123" s="276"/>
      <c r="IGD123" s="276"/>
      <c r="IGE123" s="276"/>
      <c r="IGF123" s="276"/>
      <c r="IGG123" s="276"/>
      <c r="IGH123" s="276"/>
      <c r="IGI123" s="276"/>
      <c r="IGJ123" s="276"/>
      <c r="IGK123" s="276"/>
      <c r="IGL123" s="276"/>
      <c r="IGM123" s="276"/>
      <c r="IGN123" s="276"/>
      <c r="IGO123" s="276"/>
      <c r="IGP123" s="276"/>
      <c r="IGQ123" s="276"/>
      <c r="IGR123" s="276"/>
      <c r="IGS123" s="276"/>
      <c r="IGT123" s="276"/>
      <c r="IGU123" s="276"/>
      <c r="IGV123" s="276"/>
      <c r="IGW123" s="276"/>
      <c r="IGX123" s="276"/>
      <c r="IGY123" s="276"/>
      <c r="IGZ123" s="276"/>
      <c r="IHA123" s="276"/>
      <c r="IHB123" s="276"/>
      <c r="IHC123" s="276"/>
      <c r="IHD123" s="276"/>
      <c r="IHE123" s="276"/>
      <c r="IHF123" s="276"/>
      <c r="IHG123" s="276"/>
      <c r="IHH123" s="276"/>
      <c r="IHI123" s="276"/>
      <c r="IHJ123" s="276"/>
      <c r="IHK123" s="276"/>
      <c r="IHL123" s="276"/>
      <c r="IHM123" s="276"/>
      <c r="IHN123" s="276"/>
      <c r="IHO123" s="276"/>
      <c r="IHP123" s="276"/>
      <c r="IHQ123" s="276"/>
      <c r="IHR123" s="276"/>
      <c r="IHS123" s="276"/>
      <c r="IHT123" s="276"/>
      <c r="IHU123" s="276"/>
      <c r="IHV123" s="276"/>
      <c r="IHW123" s="276"/>
      <c r="IHX123" s="276"/>
      <c r="IHY123" s="276"/>
      <c r="IHZ123" s="276"/>
      <c r="IIA123" s="276"/>
      <c r="IIB123" s="276"/>
      <c r="IIC123" s="276"/>
      <c r="IID123" s="276"/>
      <c r="IIE123" s="276"/>
      <c r="IIF123" s="276"/>
      <c r="IIG123" s="276"/>
      <c r="IIH123" s="276"/>
      <c r="III123" s="276"/>
      <c r="IIJ123" s="276"/>
      <c r="IIK123" s="276"/>
      <c r="IIL123" s="276"/>
      <c r="IIM123" s="276"/>
      <c r="IIN123" s="276"/>
      <c r="IIO123" s="276"/>
      <c r="IIP123" s="276"/>
      <c r="IIQ123" s="276"/>
      <c r="IIR123" s="276"/>
      <c r="IIS123" s="276"/>
      <c r="IIT123" s="276"/>
      <c r="IIU123" s="276"/>
      <c r="IIV123" s="276"/>
      <c r="IIW123" s="276"/>
      <c r="IIX123" s="276"/>
      <c r="IIY123" s="276"/>
      <c r="IIZ123" s="276"/>
      <c r="IJA123" s="276"/>
      <c r="IJB123" s="276"/>
      <c r="IJC123" s="276"/>
      <c r="IJD123" s="276"/>
      <c r="IJE123" s="276"/>
      <c r="IJF123" s="276"/>
      <c r="IJG123" s="276"/>
      <c r="IJH123" s="276"/>
      <c r="IJI123" s="276"/>
      <c r="IJJ123" s="276"/>
      <c r="IJK123" s="276"/>
      <c r="IJL123" s="276"/>
      <c r="IJM123" s="276"/>
      <c r="IJN123" s="276"/>
      <c r="IJO123" s="276"/>
      <c r="IJP123" s="276"/>
      <c r="IJQ123" s="276"/>
      <c r="IJR123" s="276"/>
      <c r="IJS123" s="276"/>
      <c r="IJT123" s="276"/>
      <c r="IJU123" s="276"/>
      <c r="IJV123" s="276"/>
      <c r="IJW123" s="276"/>
      <c r="IJX123" s="276"/>
      <c r="IJY123" s="276"/>
      <c r="IJZ123" s="276"/>
      <c r="IKA123" s="276"/>
      <c r="IKB123" s="276"/>
      <c r="IKC123" s="276"/>
      <c r="IKD123" s="276"/>
      <c r="IKE123" s="276"/>
      <c r="IKF123" s="276"/>
      <c r="IKG123" s="276"/>
      <c r="IKH123" s="276"/>
      <c r="IKI123" s="276"/>
      <c r="IKJ123" s="276"/>
      <c r="IKK123" s="276"/>
      <c r="IKL123" s="276"/>
      <c r="IKM123" s="276"/>
      <c r="IKN123" s="276"/>
      <c r="IKO123" s="276"/>
      <c r="IKP123" s="276"/>
      <c r="IKQ123" s="276"/>
      <c r="IKR123" s="276"/>
      <c r="IKS123" s="276"/>
      <c r="IKT123" s="276"/>
      <c r="IKU123" s="276"/>
      <c r="IKV123" s="276"/>
      <c r="IKW123" s="276"/>
      <c r="IKX123" s="276"/>
      <c r="IKY123" s="276"/>
      <c r="IKZ123" s="276"/>
      <c r="ILA123" s="276"/>
      <c r="ILB123" s="276"/>
      <c r="ILC123" s="276"/>
      <c r="ILD123" s="276"/>
      <c r="ILE123" s="276"/>
      <c r="ILF123" s="276"/>
      <c r="ILG123" s="276"/>
      <c r="ILH123" s="276"/>
      <c r="ILI123" s="276"/>
      <c r="ILJ123" s="276"/>
      <c r="ILK123" s="276"/>
      <c r="ILL123" s="276"/>
      <c r="ILM123" s="276"/>
      <c r="ILN123" s="276"/>
      <c r="ILO123" s="276"/>
      <c r="ILP123" s="276"/>
      <c r="ILQ123" s="276"/>
      <c r="ILR123" s="276"/>
      <c r="ILS123" s="276"/>
      <c r="ILT123" s="276"/>
      <c r="ILU123" s="276"/>
      <c r="ILV123" s="276"/>
      <c r="ILW123" s="276"/>
      <c r="ILX123" s="276"/>
      <c r="ILY123" s="276"/>
      <c r="ILZ123" s="276"/>
      <c r="IMA123" s="276"/>
      <c r="IMB123" s="276"/>
      <c r="IMC123" s="276"/>
      <c r="IMD123" s="276"/>
      <c r="IME123" s="276"/>
      <c r="IMF123" s="276"/>
      <c r="IMG123" s="276"/>
      <c r="IMH123" s="276"/>
      <c r="IMI123" s="276"/>
      <c r="IMJ123" s="276"/>
      <c r="IMK123" s="276"/>
      <c r="IML123" s="276"/>
      <c r="IMM123" s="276"/>
      <c r="IMN123" s="276"/>
      <c r="IMO123" s="276"/>
      <c r="IMP123" s="276"/>
      <c r="IMQ123" s="276"/>
      <c r="IMR123" s="276"/>
      <c r="IMS123" s="276"/>
      <c r="IMT123" s="276"/>
      <c r="IMU123" s="276"/>
      <c r="IMV123" s="276"/>
      <c r="IMW123" s="276"/>
      <c r="IMX123" s="276"/>
      <c r="IMY123" s="276"/>
      <c r="IMZ123" s="276"/>
      <c r="INA123" s="276"/>
      <c r="INB123" s="276"/>
      <c r="INC123" s="276"/>
      <c r="IND123" s="276"/>
      <c r="INE123" s="276"/>
      <c r="INF123" s="276"/>
      <c r="ING123" s="276"/>
      <c r="INH123" s="276"/>
      <c r="INI123" s="276"/>
      <c r="INJ123" s="276"/>
      <c r="INK123" s="276"/>
      <c r="INL123" s="276"/>
      <c r="INM123" s="276"/>
      <c r="INN123" s="276"/>
      <c r="INO123" s="276"/>
      <c r="INP123" s="276"/>
      <c r="INQ123" s="276"/>
      <c r="INR123" s="276"/>
      <c r="INS123" s="276"/>
      <c r="INT123" s="276"/>
      <c r="INU123" s="276"/>
      <c r="INV123" s="276"/>
      <c r="INW123" s="276"/>
      <c r="INX123" s="276"/>
      <c r="INY123" s="276"/>
      <c r="INZ123" s="276"/>
      <c r="IOA123" s="276"/>
      <c r="IOB123" s="276"/>
      <c r="IOC123" s="276"/>
      <c r="IOD123" s="276"/>
      <c r="IOE123" s="276"/>
      <c r="IOF123" s="276"/>
      <c r="IOG123" s="276"/>
      <c r="IOH123" s="276"/>
      <c r="IOI123" s="276"/>
      <c r="IOJ123" s="276"/>
      <c r="IOK123" s="276"/>
      <c r="IOL123" s="276"/>
      <c r="IOM123" s="276"/>
      <c r="ION123" s="276"/>
      <c r="IOO123" s="276"/>
      <c r="IOP123" s="276"/>
      <c r="IOQ123" s="276"/>
      <c r="IOR123" s="276"/>
      <c r="IOS123" s="276"/>
      <c r="IOT123" s="276"/>
      <c r="IOU123" s="276"/>
      <c r="IOV123" s="276"/>
      <c r="IOW123" s="276"/>
      <c r="IOX123" s="276"/>
      <c r="IOY123" s="276"/>
      <c r="IOZ123" s="276"/>
      <c r="IPA123" s="276"/>
      <c r="IPB123" s="276"/>
      <c r="IPC123" s="276"/>
      <c r="IPD123" s="276"/>
      <c r="IPE123" s="276"/>
      <c r="IPF123" s="276"/>
      <c r="IPG123" s="276"/>
      <c r="IPH123" s="276"/>
      <c r="IPI123" s="276"/>
      <c r="IPJ123" s="276"/>
      <c r="IPK123" s="276"/>
      <c r="IPL123" s="276"/>
      <c r="IPM123" s="276"/>
      <c r="IPN123" s="276"/>
      <c r="IPO123" s="276"/>
      <c r="IPP123" s="276"/>
      <c r="IPQ123" s="276"/>
      <c r="IPR123" s="276"/>
      <c r="IPS123" s="276"/>
      <c r="IPT123" s="276"/>
      <c r="IPU123" s="276"/>
      <c r="IPV123" s="276"/>
      <c r="IPW123" s="276"/>
      <c r="IPX123" s="276"/>
      <c r="IPY123" s="276"/>
      <c r="IPZ123" s="276"/>
      <c r="IQA123" s="276"/>
      <c r="IQB123" s="276"/>
      <c r="IQC123" s="276"/>
      <c r="IQD123" s="276"/>
      <c r="IQE123" s="276"/>
      <c r="IQF123" s="276"/>
      <c r="IQG123" s="276"/>
      <c r="IQH123" s="276"/>
      <c r="IQI123" s="276"/>
      <c r="IQJ123" s="276"/>
      <c r="IQK123" s="276"/>
      <c r="IQL123" s="276"/>
      <c r="IQM123" s="276"/>
      <c r="IQN123" s="276"/>
      <c r="IQO123" s="276"/>
      <c r="IQP123" s="276"/>
      <c r="IQQ123" s="276"/>
      <c r="IQR123" s="276"/>
      <c r="IQS123" s="276"/>
      <c r="IQT123" s="276"/>
      <c r="IQU123" s="276"/>
      <c r="IQV123" s="276"/>
      <c r="IQW123" s="276"/>
      <c r="IQX123" s="276"/>
      <c r="IQY123" s="276"/>
      <c r="IQZ123" s="276"/>
      <c r="IRA123" s="276"/>
      <c r="IRB123" s="276"/>
      <c r="IRC123" s="276"/>
      <c r="IRD123" s="276"/>
      <c r="IRE123" s="276"/>
      <c r="IRF123" s="276"/>
      <c r="IRG123" s="276"/>
      <c r="IRH123" s="276"/>
      <c r="IRI123" s="276"/>
      <c r="IRJ123" s="276"/>
      <c r="IRK123" s="276"/>
      <c r="IRL123" s="276"/>
      <c r="IRM123" s="276"/>
      <c r="IRN123" s="276"/>
      <c r="IRO123" s="276"/>
      <c r="IRP123" s="276"/>
      <c r="IRQ123" s="276"/>
      <c r="IRR123" s="276"/>
      <c r="IRS123" s="276"/>
      <c r="IRT123" s="276"/>
      <c r="IRU123" s="276"/>
      <c r="IRV123" s="276"/>
      <c r="IRW123" s="276"/>
      <c r="IRX123" s="276"/>
      <c r="IRY123" s="276"/>
      <c r="IRZ123" s="276"/>
      <c r="ISA123" s="276"/>
      <c r="ISB123" s="276"/>
      <c r="ISC123" s="276"/>
      <c r="ISD123" s="276"/>
      <c r="ISE123" s="276"/>
      <c r="ISF123" s="276"/>
      <c r="ISG123" s="276"/>
      <c r="ISH123" s="276"/>
      <c r="ISI123" s="276"/>
      <c r="ISJ123" s="276"/>
      <c r="ISK123" s="276"/>
      <c r="ISL123" s="276"/>
      <c r="ISM123" s="276"/>
      <c r="ISN123" s="276"/>
      <c r="ISO123" s="276"/>
      <c r="ISP123" s="276"/>
      <c r="ISQ123" s="276"/>
      <c r="ISR123" s="276"/>
      <c r="ISS123" s="276"/>
      <c r="IST123" s="276"/>
      <c r="ISU123" s="276"/>
      <c r="ISV123" s="276"/>
      <c r="ISW123" s="276"/>
      <c r="ISX123" s="276"/>
      <c r="ISY123" s="276"/>
      <c r="ISZ123" s="276"/>
      <c r="ITA123" s="276"/>
      <c r="ITB123" s="276"/>
      <c r="ITC123" s="276"/>
      <c r="ITD123" s="276"/>
      <c r="ITE123" s="276"/>
      <c r="ITF123" s="276"/>
      <c r="ITG123" s="276"/>
      <c r="ITH123" s="276"/>
      <c r="ITI123" s="276"/>
      <c r="ITJ123" s="276"/>
      <c r="ITK123" s="276"/>
      <c r="ITL123" s="276"/>
      <c r="ITM123" s="276"/>
      <c r="ITN123" s="276"/>
      <c r="ITO123" s="276"/>
      <c r="ITP123" s="276"/>
      <c r="ITQ123" s="276"/>
      <c r="ITR123" s="276"/>
      <c r="ITS123" s="276"/>
      <c r="ITT123" s="276"/>
      <c r="ITU123" s="276"/>
      <c r="ITV123" s="276"/>
      <c r="ITW123" s="276"/>
      <c r="ITX123" s="276"/>
      <c r="ITY123" s="276"/>
      <c r="ITZ123" s="276"/>
      <c r="IUA123" s="276"/>
      <c r="IUB123" s="276"/>
      <c r="IUC123" s="276"/>
      <c r="IUD123" s="276"/>
      <c r="IUE123" s="276"/>
      <c r="IUF123" s="276"/>
      <c r="IUG123" s="276"/>
      <c r="IUH123" s="276"/>
      <c r="IUI123" s="276"/>
      <c r="IUJ123" s="276"/>
      <c r="IUK123" s="276"/>
      <c r="IUL123" s="276"/>
      <c r="IUM123" s="276"/>
      <c r="IUN123" s="276"/>
      <c r="IUO123" s="276"/>
      <c r="IUP123" s="276"/>
      <c r="IUQ123" s="276"/>
      <c r="IUR123" s="276"/>
      <c r="IUS123" s="276"/>
      <c r="IUT123" s="276"/>
      <c r="IUU123" s="276"/>
      <c r="IUV123" s="276"/>
      <c r="IUW123" s="276"/>
      <c r="IUX123" s="276"/>
      <c r="IUY123" s="276"/>
      <c r="IUZ123" s="276"/>
      <c r="IVA123" s="276"/>
      <c r="IVB123" s="276"/>
      <c r="IVC123" s="276"/>
      <c r="IVD123" s="276"/>
      <c r="IVE123" s="276"/>
      <c r="IVF123" s="276"/>
      <c r="IVG123" s="276"/>
      <c r="IVH123" s="276"/>
      <c r="IVI123" s="276"/>
      <c r="IVJ123" s="276"/>
      <c r="IVK123" s="276"/>
      <c r="IVL123" s="276"/>
      <c r="IVM123" s="276"/>
      <c r="IVN123" s="276"/>
      <c r="IVO123" s="276"/>
      <c r="IVP123" s="276"/>
      <c r="IVQ123" s="276"/>
      <c r="IVR123" s="276"/>
      <c r="IVS123" s="276"/>
      <c r="IVT123" s="276"/>
      <c r="IVU123" s="276"/>
      <c r="IVV123" s="276"/>
      <c r="IVW123" s="276"/>
      <c r="IVX123" s="276"/>
      <c r="IVY123" s="276"/>
      <c r="IVZ123" s="276"/>
      <c r="IWA123" s="276"/>
      <c r="IWB123" s="276"/>
      <c r="IWC123" s="276"/>
      <c r="IWD123" s="276"/>
      <c r="IWE123" s="276"/>
      <c r="IWF123" s="276"/>
      <c r="IWG123" s="276"/>
      <c r="IWH123" s="276"/>
      <c r="IWI123" s="276"/>
      <c r="IWJ123" s="276"/>
      <c r="IWK123" s="276"/>
      <c r="IWL123" s="276"/>
      <c r="IWM123" s="276"/>
      <c r="IWN123" s="276"/>
      <c r="IWO123" s="276"/>
      <c r="IWP123" s="276"/>
      <c r="IWQ123" s="276"/>
      <c r="IWR123" s="276"/>
      <c r="IWS123" s="276"/>
      <c r="IWT123" s="276"/>
      <c r="IWU123" s="276"/>
      <c r="IWV123" s="276"/>
      <c r="IWW123" s="276"/>
      <c r="IWX123" s="276"/>
      <c r="IWY123" s="276"/>
      <c r="IWZ123" s="276"/>
      <c r="IXA123" s="276"/>
      <c r="IXB123" s="276"/>
      <c r="IXC123" s="276"/>
      <c r="IXD123" s="276"/>
      <c r="IXE123" s="276"/>
      <c r="IXF123" s="276"/>
      <c r="IXG123" s="276"/>
      <c r="IXH123" s="276"/>
      <c r="IXI123" s="276"/>
      <c r="IXJ123" s="276"/>
      <c r="IXK123" s="276"/>
      <c r="IXL123" s="276"/>
      <c r="IXM123" s="276"/>
      <c r="IXN123" s="276"/>
      <c r="IXO123" s="276"/>
      <c r="IXP123" s="276"/>
      <c r="IXQ123" s="276"/>
      <c r="IXR123" s="276"/>
      <c r="IXS123" s="276"/>
      <c r="IXT123" s="276"/>
      <c r="IXU123" s="276"/>
      <c r="IXV123" s="276"/>
      <c r="IXW123" s="276"/>
      <c r="IXX123" s="276"/>
      <c r="IXY123" s="276"/>
      <c r="IXZ123" s="276"/>
      <c r="IYA123" s="276"/>
      <c r="IYB123" s="276"/>
      <c r="IYC123" s="276"/>
      <c r="IYD123" s="276"/>
      <c r="IYE123" s="276"/>
      <c r="IYF123" s="276"/>
      <c r="IYG123" s="276"/>
      <c r="IYH123" s="276"/>
      <c r="IYI123" s="276"/>
      <c r="IYJ123" s="276"/>
      <c r="IYK123" s="276"/>
      <c r="IYL123" s="276"/>
      <c r="IYM123" s="276"/>
      <c r="IYN123" s="276"/>
      <c r="IYO123" s="276"/>
      <c r="IYP123" s="276"/>
      <c r="IYQ123" s="276"/>
      <c r="IYR123" s="276"/>
      <c r="IYS123" s="276"/>
      <c r="IYT123" s="276"/>
      <c r="IYU123" s="276"/>
      <c r="IYV123" s="276"/>
      <c r="IYW123" s="276"/>
      <c r="IYX123" s="276"/>
      <c r="IYY123" s="276"/>
      <c r="IYZ123" s="276"/>
      <c r="IZA123" s="276"/>
      <c r="IZB123" s="276"/>
      <c r="IZC123" s="276"/>
      <c r="IZD123" s="276"/>
      <c r="IZE123" s="276"/>
      <c r="IZF123" s="276"/>
      <c r="IZG123" s="276"/>
      <c r="IZH123" s="276"/>
      <c r="IZI123" s="276"/>
      <c r="IZJ123" s="276"/>
      <c r="IZK123" s="276"/>
      <c r="IZL123" s="276"/>
      <c r="IZM123" s="276"/>
      <c r="IZN123" s="276"/>
      <c r="IZO123" s="276"/>
      <c r="IZP123" s="276"/>
      <c r="IZQ123" s="276"/>
      <c r="IZR123" s="276"/>
      <c r="IZS123" s="276"/>
      <c r="IZT123" s="276"/>
      <c r="IZU123" s="276"/>
      <c r="IZV123" s="276"/>
      <c r="IZW123" s="276"/>
      <c r="IZX123" s="276"/>
      <c r="IZY123" s="276"/>
      <c r="IZZ123" s="276"/>
      <c r="JAA123" s="276"/>
      <c r="JAB123" s="276"/>
      <c r="JAC123" s="276"/>
      <c r="JAD123" s="276"/>
      <c r="JAE123" s="276"/>
      <c r="JAF123" s="276"/>
      <c r="JAG123" s="276"/>
      <c r="JAH123" s="276"/>
      <c r="JAI123" s="276"/>
      <c r="JAJ123" s="276"/>
      <c r="JAK123" s="276"/>
      <c r="JAL123" s="276"/>
      <c r="JAM123" s="276"/>
      <c r="JAN123" s="276"/>
      <c r="JAO123" s="276"/>
      <c r="JAP123" s="276"/>
      <c r="JAQ123" s="276"/>
      <c r="JAR123" s="276"/>
      <c r="JAS123" s="276"/>
      <c r="JAT123" s="276"/>
      <c r="JAU123" s="276"/>
      <c r="JAV123" s="276"/>
      <c r="JAW123" s="276"/>
      <c r="JAX123" s="276"/>
      <c r="JAY123" s="276"/>
      <c r="JAZ123" s="276"/>
      <c r="JBA123" s="276"/>
      <c r="JBB123" s="276"/>
      <c r="JBC123" s="276"/>
      <c r="JBD123" s="276"/>
      <c r="JBE123" s="276"/>
      <c r="JBF123" s="276"/>
      <c r="JBG123" s="276"/>
      <c r="JBH123" s="276"/>
      <c r="JBI123" s="276"/>
      <c r="JBJ123" s="276"/>
      <c r="JBK123" s="276"/>
      <c r="JBL123" s="276"/>
      <c r="JBM123" s="276"/>
      <c r="JBN123" s="276"/>
      <c r="JBO123" s="276"/>
      <c r="JBP123" s="276"/>
      <c r="JBQ123" s="276"/>
      <c r="JBR123" s="276"/>
      <c r="JBS123" s="276"/>
      <c r="JBT123" s="276"/>
      <c r="JBU123" s="276"/>
      <c r="JBV123" s="276"/>
      <c r="JBW123" s="276"/>
      <c r="JBX123" s="276"/>
      <c r="JBY123" s="276"/>
      <c r="JBZ123" s="276"/>
      <c r="JCA123" s="276"/>
      <c r="JCB123" s="276"/>
      <c r="JCC123" s="276"/>
      <c r="JCD123" s="276"/>
      <c r="JCE123" s="276"/>
      <c r="JCF123" s="276"/>
      <c r="JCG123" s="276"/>
      <c r="JCH123" s="276"/>
      <c r="JCI123" s="276"/>
      <c r="JCJ123" s="276"/>
      <c r="JCK123" s="276"/>
      <c r="JCL123" s="276"/>
      <c r="JCM123" s="276"/>
      <c r="JCN123" s="276"/>
      <c r="JCO123" s="276"/>
      <c r="JCP123" s="276"/>
      <c r="JCQ123" s="276"/>
      <c r="JCR123" s="276"/>
      <c r="JCS123" s="276"/>
      <c r="JCT123" s="276"/>
      <c r="JCU123" s="276"/>
      <c r="JCV123" s="276"/>
      <c r="JCW123" s="276"/>
      <c r="JCX123" s="276"/>
      <c r="JCY123" s="276"/>
      <c r="JCZ123" s="276"/>
      <c r="JDA123" s="276"/>
      <c r="JDB123" s="276"/>
      <c r="JDC123" s="276"/>
      <c r="JDD123" s="276"/>
      <c r="JDE123" s="276"/>
      <c r="JDF123" s="276"/>
      <c r="JDG123" s="276"/>
      <c r="JDH123" s="276"/>
      <c r="JDI123" s="276"/>
      <c r="JDJ123" s="276"/>
      <c r="JDK123" s="276"/>
      <c r="JDL123" s="276"/>
      <c r="JDM123" s="276"/>
      <c r="JDN123" s="276"/>
      <c r="JDO123" s="276"/>
      <c r="JDP123" s="276"/>
      <c r="JDQ123" s="276"/>
      <c r="JDR123" s="276"/>
      <c r="JDS123" s="276"/>
      <c r="JDT123" s="276"/>
      <c r="JDU123" s="276"/>
      <c r="JDV123" s="276"/>
      <c r="JDW123" s="276"/>
      <c r="JDX123" s="276"/>
      <c r="JDY123" s="276"/>
      <c r="JDZ123" s="276"/>
      <c r="JEA123" s="276"/>
      <c r="JEB123" s="276"/>
      <c r="JEC123" s="276"/>
      <c r="JED123" s="276"/>
      <c r="JEE123" s="276"/>
      <c r="JEF123" s="276"/>
      <c r="JEG123" s="276"/>
      <c r="JEH123" s="276"/>
      <c r="JEI123" s="276"/>
      <c r="JEJ123" s="276"/>
      <c r="JEK123" s="276"/>
      <c r="JEL123" s="276"/>
      <c r="JEM123" s="276"/>
      <c r="JEN123" s="276"/>
      <c r="JEO123" s="276"/>
      <c r="JEP123" s="276"/>
      <c r="JEQ123" s="276"/>
      <c r="JER123" s="276"/>
      <c r="JES123" s="276"/>
      <c r="JET123" s="276"/>
      <c r="JEU123" s="276"/>
      <c r="JEV123" s="276"/>
      <c r="JEW123" s="276"/>
      <c r="JEX123" s="276"/>
      <c r="JEY123" s="276"/>
      <c r="JEZ123" s="276"/>
      <c r="JFA123" s="276"/>
      <c r="JFB123" s="276"/>
      <c r="JFC123" s="276"/>
      <c r="JFD123" s="276"/>
      <c r="JFE123" s="276"/>
      <c r="JFF123" s="276"/>
      <c r="JFG123" s="276"/>
      <c r="JFH123" s="276"/>
      <c r="JFI123" s="276"/>
      <c r="JFJ123" s="276"/>
      <c r="JFK123" s="276"/>
      <c r="JFL123" s="276"/>
      <c r="JFM123" s="276"/>
      <c r="JFN123" s="276"/>
      <c r="JFO123" s="276"/>
      <c r="JFP123" s="276"/>
      <c r="JFQ123" s="276"/>
      <c r="JFR123" s="276"/>
      <c r="JFS123" s="276"/>
      <c r="JFT123" s="276"/>
      <c r="JFU123" s="276"/>
      <c r="JFV123" s="276"/>
      <c r="JFW123" s="276"/>
      <c r="JFX123" s="276"/>
      <c r="JFY123" s="276"/>
      <c r="JFZ123" s="276"/>
      <c r="JGA123" s="276"/>
      <c r="JGB123" s="276"/>
      <c r="JGC123" s="276"/>
      <c r="JGD123" s="276"/>
      <c r="JGE123" s="276"/>
      <c r="JGF123" s="276"/>
      <c r="JGG123" s="276"/>
      <c r="JGH123" s="276"/>
      <c r="JGI123" s="276"/>
      <c r="JGJ123" s="276"/>
      <c r="JGK123" s="276"/>
      <c r="JGL123" s="276"/>
      <c r="JGM123" s="276"/>
      <c r="JGN123" s="276"/>
      <c r="JGO123" s="276"/>
      <c r="JGP123" s="276"/>
      <c r="JGQ123" s="276"/>
      <c r="JGR123" s="276"/>
      <c r="JGS123" s="276"/>
      <c r="JGT123" s="276"/>
      <c r="JGU123" s="276"/>
      <c r="JGV123" s="276"/>
      <c r="JGW123" s="276"/>
      <c r="JGX123" s="276"/>
      <c r="JGY123" s="276"/>
      <c r="JGZ123" s="276"/>
      <c r="JHA123" s="276"/>
      <c r="JHB123" s="276"/>
      <c r="JHC123" s="276"/>
      <c r="JHD123" s="276"/>
      <c r="JHE123" s="276"/>
      <c r="JHF123" s="276"/>
      <c r="JHG123" s="276"/>
      <c r="JHH123" s="276"/>
      <c r="JHI123" s="276"/>
      <c r="JHJ123" s="276"/>
      <c r="JHK123" s="276"/>
      <c r="JHL123" s="276"/>
      <c r="JHM123" s="276"/>
      <c r="JHN123" s="276"/>
      <c r="JHO123" s="276"/>
      <c r="JHP123" s="276"/>
      <c r="JHQ123" s="276"/>
      <c r="JHR123" s="276"/>
      <c r="JHS123" s="276"/>
      <c r="JHT123" s="276"/>
      <c r="JHU123" s="276"/>
      <c r="JHV123" s="276"/>
      <c r="JHW123" s="276"/>
      <c r="JHX123" s="276"/>
      <c r="JHY123" s="276"/>
      <c r="JHZ123" s="276"/>
      <c r="JIA123" s="276"/>
      <c r="JIB123" s="276"/>
      <c r="JIC123" s="276"/>
      <c r="JID123" s="276"/>
      <c r="JIE123" s="276"/>
      <c r="JIF123" s="276"/>
      <c r="JIG123" s="276"/>
      <c r="JIH123" s="276"/>
      <c r="JII123" s="276"/>
      <c r="JIJ123" s="276"/>
      <c r="JIK123" s="276"/>
      <c r="JIL123" s="276"/>
      <c r="JIM123" s="276"/>
      <c r="JIN123" s="276"/>
      <c r="JIO123" s="276"/>
      <c r="JIP123" s="276"/>
      <c r="JIQ123" s="276"/>
      <c r="JIR123" s="276"/>
      <c r="JIS123" s="276"/>
      <c r="JIT123" s="276"/>
      <c r="JIU123" s="276"/>
      <c r="JIV123" s="276"/>
      <c r="JIW123" s="276"/>
      <c r="JIX123" s="276"/>
      <c r="JIY123" s="276"/>
      <c r="JIZ123" s="276"/>
      <c r="JJA123" s="276"/>
      <c r="JJB123" s="276"/>
      <c r="JJC123" s="276"/>
      <c r="JJD123" s="276"/>
      <c r="JJE123" s="276"/>
      <c r="JJF123" s="276"/>
      <c r="JJG123" s="276"/>
      <c r="JJH123" s="276"/>
      <c r="JJI123" s="276"/>
      <c r="JJJ123" s="276"/>
      <c r="JJK123" s="276"/>
      <c r="JJL123" s="276"/>
      <c r="JJM123" s="276"/>
      <c r="JJN123" s="276"/>
      <c r="JJO123" s="276"/>
      <c r="JJP123" s="276"/>
      <c r="JJQ123" s="276"/>
      <c r="JJR123" s="276"/>
      <c r="JJS123" s="276"/>
      <c r="JJT123" s="276"/>
      <c r="JJU123" s="276"/>
      <c r="JJV123" s="276"/>
      <c r="JJW123" s="276"/>
      <c r="JJX123" s="276"/>
      <c r="JJY123" s="276"/>
      <c r="JJZ123" s="276"/>
      <c r="JKA123" s="276"/>
      <c r="JKB123" s="276"/>
      <c r="JKC123" s="276"/>
      <c r="JKD123" s="276"/>
      <c r="JKE123" s="276"/>
      <c r="JKF123" s="276"/>
      <c r="JKG123" s="276"/>
      <c r="JKH123" s="276"/>
      <c r="JKI123" s="276"/>
      <c r="JKJ123" s="276"/>
      <c r="JKK123" s="276"/>
      <c r="JKL123" s="276"/>
      <c r="JKM123" s="276"/>
      <c r="JKN123" s="276"/>
      <c r="JKO123" s="276"/>
      <c r="JKP123" s="276"/>
      <c r="JKQ123" s="276"/>
      <c r="JKR123" s="276"/>
      <c r="JKS123" s="276"/>
      <c r="JKT123" s="276"/>
      <c r="JKU123" s="276"/>
      <c r="JKV123" s="276"/>
      <c r="JKW123" s="276"/>
      <c r="JKX123" s="276"/>
      <c r="JKY123" s="276"/>
      <c r="JKZ123" s="276"/>
      <c r="JLA123" s="276"/>
      <c r="JLB123" s="276"/>
      <c r="JLC123" s="276"/>
      <c r="JLD123" s="276"/>
      <c r="JLE123" s="276"/>
      <c r="JLF123" s="276"/>
      <c r="JLG123" s="276"/>
      <c r="JLH123" s="276"/>
      <c r="JLI123" s="276"/>
      <c r="JLJ123" s="276"/>
      <c r="JLK123" s="276"/>
      <c r="JLL123" s="276"/>
      <c r="JLM123" s="276"/>
      <c r="JLN123" s="276"/>
      <c r="JLO123" s="276"/>
      <c r="JLP123" s="276"/>
      <c r="JLQ123" s="276"/>
      <c r="JLR123" s="276"/>
      <c r="JLS123" s="276"/>
      <c r="JLT123" s="276"/>
      <c r="JLU123" s="276"/>
      <c r="JLV123" s="276"/>
      <c r="JLW123" s="276"/>
      <c r="JLX123" s="276"/>
      <c r="JLY123" s="276"/>
      <c r="JLZ123" s="276"/>
      <c r="JMA123" s="276"/>
      <c r="JMB123" s="276"/>
      <c r="JMC123" s="276"/>
      <c r="JMD123" s="276"/>
      <c r="JME123" s="276"/>
      <c r="JMF123" s="276"/>
      <c r="JMG123" s="276"/>
      <c r="JMH123" s="276"/>
      <c r="JMI123" s="276"/>
      <c r="JMJ123" s="276"/>
      <c r="JMK123" s="276"/>
      <c r="JML123" s="276"/>
      <c r="JMM123" s="276"/>
      <c r="JMN123" s="276"/>
      <c r="JMO123" s="276"/>
      <c r="JMP123" s="276"/>
      <c r="JMQ123" s="276"/>
      <c r="JMR123" s="276"/>
      <c r="JMS123" s="276"/>
      <c r="JMT123" s="276"/>
      <c r="JMU123" s="276"/>
      <c r="JMV123" s="276"/>
      <c r="JMW123" s="276"/>
      <c r="JMX123" s="276"/>
      <c r="JMY123" s="276"/>
      <c r="JMZ123" s="276"/>
      <c r="JNA123" s="276"/>
      <c r="JNB123" s="276"/>
      <c r="JNC123" s="276"/>
      <c r="JND123" s="276"/>
      <c r="JNE123" s="276"/>
      <c r="JNF123" s="276"/>
      <c r="JNG123" s="276"/>
      <c r="JNH123" s="276"/>
      <c r="JNI123" s="276"/>
      <c r="JNJ123" s="276"/>
      <c r="JNK123" s="276"/>
      <c r="JNL123" s="276"/>
      <c r="JNM123" s="276"/>
      <c r="JNN123" s="276"/>
      <c r="JNO123" s="276"/>
      <c r="JNP123" s="276"/>
      <c r="JNQ123" s="276"/>
      <c r="JNR123" s="276"/>
      <c r="JNS123" s="276"/>
      <c r="JNT123" s="276"/>
      <c r="JNU123" s="276"/>
      <c r="JNV123" s="276"/>
      <c r="JNW123" s="276"/>
      <c r="JNX123" s="276"/>
      <c r="JNY123" s="276"/>
      <c r="JNZ123" s="276"/>
      <c r="JOA123" s="276"/>
      <c r="JOB123" s="276"/>
      <c r="JOC123" s="276"/>
      <c r="JOD123" s="276"/>
      <c r="JOE123" s="276"/>
      <c r="JOF123" s="276"/>
      <c r="JOG123" s="276"/>
      <c r="JOH123" s="276"/>
      <c r="JOI123" s="276"/>
      <c r="JOJ123" s="276"/>
      <c r="JOK123" s="276"/>
      <c r="JOL123" s="276"/>
      <c r="JOM123" s="276"/>
      <c r="JON123" s="276"/>
      <c r="JOO123" s="276"/>
      <c r="JOP123" s="276"/>
      <c r="JOQ123" s="276"/>
      <c r="JOR123" s="276"/>
      <c r="JOS123" s="276"/>
      <c r="JOT123" s="276"/>
      <c r="JOU123" s="276"/>
      <c r="JOV123" s="276"/>
      <c r="JOW123" s="276"/>
      <c r="JOX123" s="276"/>
      <c r="JOY123" s="276"/>
      <c r="JOZ123" s="276"/>
      <c r="JPA123" s="276"/>
      <c r="JPB123" s="276"/>
      <c r="JPC123" s="276"/>
      <c r="JPD123" s="276"/>
      <c r="JPE123" s="276"/>
      <c r="JPF123" s="276"/>
      <c r="JPG123" s="276"/>
      <c r="JPH123" s="276"/>
      <c r="JPI123" s="276"/>
      <c r="JPJ123" s="276"/>
      <c r="JPK123" s="276"/>
      <c r="JPL123" s="276"/>
      <c r="JPM123" s="276"/>
      <c r="JPN123" s="276"/>
      <c r="JPO123" s="276"/>
      <c r="JPP123" s="276"/>
      <c r="JPQ123" s="276"/>
      <c r="JPR123" s="276"/>
      <c r="JPS123" s="276"/>
      <c r="JPT123" s="276"/>
      <c r="JPU123" s="276"/>
      <c r="JPV123" s="276"/>
      <c r="JPW123" s="276"/>
      <c r="JPX123" s="276"/>
      <c r="JPY123" s="276"/>
      <c r="JPZ123" s="276"/>
      <c r="JQA123" s="276"/>
      <c r="JQB123" s="276"/>
      <c r="JQC123" s="276"/>
      <c r="JQD123" s="276"/>
      <c r="JQE123" s="276"/>
      <c r="JQF123" s="276"/>
      <c r="JQG123" s="276"/>
      <c r="JQH123" s="276"/>
      <c r="JQI123" s="276"/>
      <c r="JQJ123" s="276"/>
      <c r="JQK123" s="276"/>
      <c r="JQL123" s="276"/>
      <c r="JQM123" s="276"/>
      <c r="JQN123" s="276"/>
      <c r="JQO123" s="276"/>
      <c r="JQP123" s="276"/>
      <c r="JQQ123" s="276"/>
      <c r="JQR123" s="276"/>
      <c r="JQS123" s="276"/>
      <c r="JQT123" s="276"/>
      <c r="JQU123" s="276"/>
      <c r="JQV123" s="276"/>
      <c r="JQW123" s="276"/>
      <c r="JQX123" s="276"/>
      <c r="JQY123" s="276"/>
      <c r="JQZ123" s="276"/>
      <c r="JRA123" s="276"/>
      <c r="JRB123" s="276"/>
      <c r="JRC123" s="276"/>
      <c r="JRD123" s="276"/>
      <c r="JRE123" s="276"/>
      <c r="JRF123" s="276"/>
      <c r="JRG123" s="276"/>
      <c r="JRH123" s="276"/>
      <c r="JRI123" s="276"/>
      <c r="JRJ123" s="276"/>
      <c r="JRK123" s="276"/>
      <c r="JRL123" s="276"/>
      <c r="JRM123" s="276"/>
      <c r="JRN123" s="276"/>
      <c r="JRO123" s="276"/>
      <c r="JRP123" s="276"/>
      <c r="JRQ123" s="276"/>
      <c r="JRR123" s="276"/>
      <c r="JRS123" s="276"/>
      <c r="JRT123" s="276"/>
      <c r="JRU123" s="276"/>
      <c r="JRV123" s="276"/>
      <c r="JRW123" s="276"/>
      <c r="JRX123" s="276"/>
      <c r="JRY123" s="276"/>
      <c r="JRZ123" s="276"/>
      <c r="JSA123" s="276"/>
      <c r="JSB123" s="276"/>
      <c r="JSC123" s="276"/>
      <c r="JSD123" s="276"/>
      <c r="JSE123" s="276"/>
      <c r="JSF123" s="276"/>
      <c r="JSG123" s="276"/>
      <c r="JSH123" s="276"/>
      <c r="JSI123" s="276"/>
      <c r="JSJ123" s="276"/>
      <c r="JSK123" s="276"/>
      <c r="JSL123" s="276"/>
      <c r="JSM123" s="276"/>
      <c r="JSN123" s="276"/>
      <c r="JSO123" s="276"/>
      <c r="JSP123" s="276"/>
      <c r="JSQ123" s="276"/>
      <c r="JSR123" s="276"/>
      <c r="JSS123" s="276"/>
      <c r="JST123" s="276"/>
      <c r="JSU123" s="276"/>
      <c r="JSV123" s="276"/>
      <c r="JSW123" s="276"/>
      <c r="JSX123" s="276"/>
      <c r="JSY123" s="276"/>
      <c r="JSZ123" s="276"/>
      <c r="JTA123" s="276"/>
      <c r="JTB123" s="276"/>
      <c r="JTC123" s="276"/>
      <c r="JTD123" s="276"/>
      <c r="JTE123" s="276"/>
      <c r="JTF123" s="276"/>
      <c r="JTG123" s="276"/>
      <c r="JTH123" s="276"/>
      <c r="JTI123" s="276"/>
      <c r="JTJ123" s="276"/>
      <c r="JTK123" s="276"/>
      <c r="JTL123" s="276"/>
      <c r="JTM123" s="276"/>
      <c r="JTN123" s="276"/>
      <c r="JTO123" s="276"/>
      <c r="JTP123" s="276"/>
      <c r="JTQ123" s="276"/>
      <c r="JTR123" s="276"/>
      <c r="JTS123" s="276"/>
      <c r="JTT123" s="276"/>
      <c r="JTU123" s="276"/>
      <c r="JTV123" s="276"/>
      <c r="JTW123" s="276"/>
      <c r="JTX123" s="276"/>
      <c r="JTY123" s="276"/>
      <c r="JTZ123" s="276"/>
      <c r="JUA123" s="276"/>
      <c r="JUB123" s="276"/>
      <c r="JUC123" s="276"/>
      <c r="JUD123" s="276"/>
      <c r="JUE123" s="276"/>
      <c r="JUF123" s="276"/>
      <c r="JUG123" s="276"/>
      <c r="JUH123" s="276"/>
      <c r="JUI123" s="276"/>
      <c r="JUJ123" s="276"/>
      <c r="JUK123" s="276"/>
      <c r="JUL123" s="276"/>
      <c r="JUM123" s="276"/>
      <c r="JUN123" s="276"/>
      <c r="JUO123" s="276"/>
      <c r="JUP123" s="276"/>
      <c r="JUQ123" s="276"/>
      <c r="JUR123" s="276"/>
      <c r="JUS123" s="276"/>
      <c r="JUT123" s="276"/>
      <c r="JUU123" s="276"/>
      <c r="JUV123" s="276"/>
      <c r="JUW123" s="276"/>
      <c r="JUX123" s="276"/>
      <c r="JUY123" s="276"/>
      <c r="JUZ123" s="276"/>
      <c r="JVA123" s="276"/>
      <c r="JVB123" s="276"/>
      <c r="JVC123" s="276"/>
      <c r="JVD123" s="276"/>
      <c r="JVE123" s="276"/>
      <c r="JVF123" s="276"/>
      <c r="JVG123" s="276"/>
      <c r="JVH123" s="276"/>
      <c r="JVI123" s="276"/>
      <c r="JVJ123" s="276"/>
      <c r="JVK123" s="276"/>
      <c r="JVL123" s="276"/>
      <c r="JVM123" s="276"/>
      <c r="JVN123" s="276"/>
      <c r="JVO123" s="276"/>
      <c r="JVP123" s="276"/>
      <c r="JVQ123" s="276"/>
      <c r="JVR123" s="276"/>
      <c r="JVS123" s="276"/>
      <c r="JVT123" s="276"/>
      <c r="JVU123" s="276"/>
      <c r="JVV123" s="276"/>
      <c r="JVW123" s="276"/>
      <c r="JVX123" s="276"/>
      <c r="JVY123" s="276"/>
      <c r="JVZ123" s="276"/>
      <c r="JWA123" s="276"/>
      <c r="JWB123" s="276"/>
      <c r="JWC123" s="276"/>
      <c r="JWD123" s="276"/>
      <c r="JWE123" s="276"/>
      <c r="JWF123" s="276"/>
      <c r="JWG123" s="276"/>
      <c r="JWH123" s="276"/>
      <c r="JWI123" s="276"/>
      <c r="JWJ123" s="276"/>
      <c r="JWK123" s="276"/>
      <c r="JWL123" s="276"/>
      <c r="JWM123" s="276"/>
      <c r="JWN123" s="276"/>
      <c r="JWO123" s="276"/>
      <c r="JWP123" s="276"/>
      <c r="JWQ123" s="276"/>
      <c r="JWR123" s="276"/>
      <c r="JWS123" s="276"/>
      <c r="JWT123" s="276"/>
      <c r="JWU123" s="276"/>
      <c r="JWV123" s="276"/>
      <c r="JWW123" s="276"/>
      <c r="JWX123" s="276"/>
      <c r="JWY123" s="276"/>
      <c r="JWZ123" s="276"/>
      <c r="JXA123" s="276"/>
      <c r="JXB123" s="276"/>
      <c r="JXC123" s="276"/>
      <c r="JXD123" s="276"/>
      <c r="JXE123" s="276"/>
      <c r="JXF123" s="276"/>
      <c r="JXG123" s="276"/>
      <c r="JXH123" s="276"/>
      <c r="JXI123" s="276"/>
      <c r="JXJ123" s="276"/>
      <c r="JXK123" s="276"/>
      <c r="JXL123" s="276"/>
      <c r="JXM123" s="276"/>
      <c r="JXN123" s="276"/>
      <c r="JXO123" s="276"/>
      <c r="JXP123" s="276"/>
      <c r="JXQ123" s="276"/>
      <c r="JXR123" s="276"/>
      <c r="JXS123" s="276"/>
      <c r="JXT123" s="276"/>
      <c r="JXU123" s="276"/>
      <c r="JXV123" s="276"/>
      <c r="JXW123" s="276"/>
      <c r="JXX123" s="276"/>
      <c r="JXY123" s="276"/>
      <c r="JXZ123" s="276"/>
      <c r="JYA123" s="276"/>
      <c r="JYB123" s="276"/>
      <c r="JYC123" s="276"/>
      <c r="JYD123" s="276"/>
      <c r="JYE123" s="276"/>
      <c r="JYF123" s="276"/>
      <c r="JYG123" s="276"/>
      <c r="JYH123" s="276"/>
      <c r="JYI123" s="276"/>
      <c r="JYJ123" s="276"/>
      <c r="JYK123" s="276"/>
      <c r="JYL123" s="276"/>
      <c r="JYM123" s="276"/>
      <c r="JYN123" s="276"/>
      <c r="JYO123" s="276"/>
      <c r="JYP123" s="276"/>
      <c r="JYQ123" s="276"/>
      <c r="JYR123" s="276"/>
      <c r="JYS123" s="276"/>
      <c r="JYT123" s="276"/>
      <c r="JYU123" s="276"/>
      <c r="JYV123" s="276"/>
      <c r="JYW123" s="276"/>
      <c r="JYX123" s="276"/>
      <c r="JYY123" s="276"/>
      <c r="JYZ123" s="276"/>
      <c r="JZA123" s="276"/>
      <c r="JZB123" s="276"/>
      <c r="JZC123" s="276"/>
      <c r="JZD123" s="276"/>
      <c r="JZE123" s="276"/>
      <c r="JZF123" s="276"/>
      <c r="JZG123" s="276"/>
      <c r="JZH123" s="276"/>
      <c r="JZI123" s="276"/>
      <c r="JZJ123" s="276"/>
      <c r="JZK123" s="276"/>
      <c r="JZL123" s="276"/>
      <c r="JZM123" s="276"/>
      <c r="JZN123" s="276"/>
      <c r="JZO123" s="276"/>
      <c r="JZP123" s="276"/>
      <c r="JZQ123" s="276"/>
      <c r="JZR123" s="276"/>
      <c r="JZS123" s="276"/>
      <c r="JZT123" s="276"/>
      <c r="JZU123" s="276"/>
      <c r="JZV123" s="276"/>
      <c r="JZW123" s="276"/>
      <c r="JZX123" s="276"/>
      <c r="JZY123" s="276"/>
      <c r="JZZ123" s="276"/>
      <c r="KAA123" s="276"/>
      <c r="KAB123" s="276"/>
      <c r="KAC123" s="276"/>
      <c r="KAD123" s="276"/>
      <c r="KAE123" s="276"/>
      <c r="KAF123" s="276"/>
      <c r="KAG123" s="276"/>
      <c r="KAH123" s="276"/>
      <c r="KAI123" s="276"/>
      <c r="KAJ123" s="276"/>
      <c r="KAK123" s="276"/>
      <c r="KAL123" s="276"/>
      <c r="KAM123" s="276"/>
      <c r="KAN123" s="276"/>
      <c r="KAO123" s="276"/>
      <c r="KAP123" s="276"/>
      <c r="KAQ123" s="276"/>
      <c r="KAR123" s="276"/>
      <c r="KAS123" s="276"/>
      <c r="KAT123" s="276"/>
      <c r="KAU123" s="276"/>
      <c r="KAV123" s="276"/>
      <c r="KAW123" s="276"/>
      <c r="KAX123" s="276"/>
      <c r="KAY123" s="276"/>
      <c r="KAZ123" s="276"/>
      <c r="KBA123" s="276"/>
      <c r="KBB123" s="276"/>
      <c r="KBC123" s="276"/>
      <c r="KBD123" s="276"/>
      <c r="KBE123" s="276"/>
      <c r="KBF123" s="276"/>
      <c r="KBG123" s="276"/>
      <c r="KBH123" s="276"/>
      <c r="KBI123" s="276"/>
      <c r="KBJ123" s="276"/>
      <c r="KBK123" s="276"/>
      <c r="KBL123" s="276"/>
      <c r="KBM123" s="276"/>
      <c r="KBN123" s="276"/>
      <c r="KBO123" s="276"/>
      <c r="KBP123" s="276"/>
      <c r="KBQ123" s="276"/>
      <c r="KBR123" s="276"/>
      <c r="KBS123" s="276"/>
      <c r="KBT123" s="276"/>
      <c r="KBU123" s="276"/>
      <c r="KBV123" s="276"/>
      <c r="KBW123" s="276"/>
      <c r="KBX123" s="276"/>
      <c r="KBY123" s="276"/>
      <c r="KBZ123" s="276"/>
      <c r="KCA123" s="276"/>
      <c r="KCB123" s="276"/>
      <c r="KCC123" s="276"/>
      <c r="KCD123" s="276"/>
      <c r="KCE123" s="276"/>
      <c r="KCF123" s="276"/>
      <c r="KCG123" s="276"/>
      <c r="KCH123" s="276"/>
      <c r="KCI123" s="276"/>
      <c r="KCJ123" s="276"/>
      <c r="KCK123" s="276"/>
      <c r="KCL123" s="276"/>
      <c r="KCM123" s="276"/>
      <c r="KCN123" s="276"/>
      <c r="KCO123" s="276"/>
      <c r="KCP123" s="276"/>
      <c r="KCQ123" s="276"/>
      <c r="KCR123" s="276"/>
      <c r="KCS123" s="276"/>
      <c r="KCT123" s="276"/>
      <c r="KCU123" s="276"/>
      <c r="KCV123" s="276"/>
      <c r="KCW123" s="276"/>
      <c r="KCX123" s="276"/>
      <c r="KCY123" s="276"/>
      <c r="KCZ123" s="276"/>
      <c r="KDA123" s="276"/>
      <c r="KDB123" s="276"/>
      <c r="KDC123" s="276"/>
      <c r="KDD123" s="276"/>
      <c r="KDE123" s="276"/>
      <c r="KDF123" s="276"/>
      <c r="KDG123" s="276"/>
      <c r="KDH123" s="276"/>
      <c r="KDI123" s="276"/>
      <c r="KDJ123" s="276"/>
      <c r="KDK123" s="276"/>
      <c r="KDL123" s="276"/>
      <c r="KDM123" s="276"/>
      <c r="KDN123" s="276"/>
      <c r="KDO123" s="276"/>
      <c r="KDP123" s="276"/>
      <c r="KDQ123" s="276"/>
      <c r="KDR123" s="276"/>
      <c r="KDS123" s="276"/>
      <c r="KDT123" s="276"/>
      <c r="KDU123" s="276"/>
      <c r="KDV123" s="276"/>
      <c r="KDW123" s="276"/>
      <c r="KDX123" s="276"/>
      <c r="KDY123" s="276"/>
      <c r="KDZ123" s="276"/>
      <c r="KEA123" s="276"/>
      <c r="KEB123" s="276"/>
      <c r="KEC123" s="276"/>
      <c r="KED123" s="276"/>
      <c r="KEE123" s="276"/>
      <c r="KEF123" s="276"/>
      <c r="KEG123" s="276"/>
      <c r="KEH123" s="276"/>
      <c r="KEI123" s="276"/>
      <c r="KEJ123" s="276"/>
      <c r="KEK123" s="276"/>
      <c r="KEL123" s="276"/>
      <c r="KEM123" s="276"/>
      <c r="KEN123" s="276"/>
      <c r="KEO123" s="276"/>
      <c r="KEP123" s="276"/>
      <c r="KEQ123" s="276"/>
      <c r="KER123" s="276"/>
      <c r="KES123" s="276"/>
      <c r="KET123" s="276"/>
      <c r="KEU123" s="276"/>
      <c r="KEV123" s="276"/>
      <c r="KEW123" s="276"/>
      <c r="KEX123" s="276"/>
      <c r="KEY123" s="276"/>
      <c r="KEZ123" s="276"/>
      <c r="KFA123" s="276"/>
      <c r="KFB123" s="276"/>
      <c r="KFC123" s="276"/>
      <c r="KFD123" s="276"/>
      <c r="KFE123" s="276"/>
      <c r="KFF123" s="276"/>
      <c r="KFG123" s="276"/>
      <c r="KFH123" s="276"/>
      <c r="KFI123" s="276"/>
      <c r="KFJ123" s="276"/>
      <c r="KFK123" s="276"/>
      <c r="KFL123" s="276"/>
      <c r="KFM123" s="276"/>
      <c r="KFN123" s="276"/>
      <c r="KFO123" s="276"/>
      <c r="KFP123" s="276"/>
      <c r="KFQ123" s="276"/>
      <c r="KFR123" s="276"/>
      <c r="KFS123" s="276"/>
      <c r="KFT123" s="276"/>
      <c r="KFU123" s="276"/>
      <c r="KFV123" s="276"/>
      <c r="KFW123" s="276"/>
      <c r="KFX123" s="276"/>
      <c r="KFY123" s="276"/>
      <c r="KFZ123" s="276"/>
      <c r="KGA123" s="276"/>
      <c r="KGB123" s="276"/>
      <c r="KGC123" s="276"/>
      <c r="KGD123" s="276"/>
      <c r="KGE123" s="276"/>
      <c r="KGF123" s="276"/>
      <c r="KGG123" s="276"/>
      <c r="KGH123" s="276"/>
      <c r="KGI123" s="276"/>
      <c r="KGJ123" s="276"/>
      <c r="KGK123" s="276"/>
      <c r="KGL123" s="276"/>
      <c r="KGM123" s="276"/>
      <c r="KGN123" s="276"/>
      <c r="KGO123" s="276"/>
      <c r="KGP123" s="276"/>
      <c r="KGQ123" s="276"/>
      <c r="KGR123" s="276"/>
      <c r="KGS123" s="276"/>
      <c r="KGT123" s="276"/>
      <c r="KGU123" s="276"/>
      <c r="KGV123" s="276"/>
      <c r="KGW123" s="276"/>
      <c r="KGX123" s="276"/>
      <c r="KGY123" s="276"/>
      <c r="KGZ123" s="276"/>
      <c r="KHA123" s="276"/>
      <c r="KHB123" s="276"/>
      <c r="KHC123" s="276"/>
      <c r="KHD123" s="276"/>
      <c r="KHE123" s="276"/>
      <c r="KHF123" s="276"/>
      <c r="KHG123" s="276"/>
      <c r="KHH123" s="276"/>
      <c r="KHI123" s="276"/>
      <c r="KHJ123" s="276"/>
      <c r="KHK123" s="276"/>
      <c r="KHL123" s="276"/>
      <c r="KHM123" s="276"/>
      <c r="KHN123" s="276"/>
      <c r="KHO123" s="276"/>
      <c r="KHP123" s="276"/>
      <c r="KHQ123" s="276"/>
      <c r="KHR123" s="276"/>
      <c r="KHS123" s="276"/>
      <c r="KHT123" s="276"/>
      <c r="KHU123" s="276"/>
      <c r="KHV123" s="276"/>
      <c r="KHW123" s="276"/>
      <c r="KHX123" s="276"/>
      <c r="KHY123" s="276"/>
      <c r="KHZ123" s="276"/>
      <c r="KIA123" s="276"/>
      <c r="KIB123" s="276"/>
      <c r="KIC123" s="276"/>
      <c r="KID123" s="276"/>
      <c r="KIE123" s="276"/>
      <c r="KIF123" s="276"/>
      <c r="KIG123" s="276"/>
      <c r="KIH123" s="276"/>
      <c r="KII123" s="276"/>
      <c r="KIJ123" s="276"/>
      <c r="KIK123" s="276"/>
      <c r="KIL123" s="276"/>
      <c r="KIM123" s="276"/>
      <c r="KIN123" s="276"/>
      <c r="KIO123" s="276"/>
      <c r="KIP123" s="276"/>
      <c r="KIQ123" s="276"/>
      <c r="KIR123" s="276"/>
      <c r="KIS123" s="276"/>
      <c r="KIT123" s="276"/>
      <c r="KIU123" s="276"/>
      <c r="KIV123" s="276"/>
      <c r="KIW123" s="276"/>
      <c r="KIX123" s="276"/>
      <c r="KIY123" s="276"/>
      <c r="KIZ123" s="276"/>
      <c r="KJA123" s="276"/>
      <c r="KJB123" s="276"/>
      <c r="KJC123" s="276"/>
      <c r="KJD123" s="276"/>
      <c r="KJE123" s="276"/>
      <c r="KJF123" s="276"/>
      <c r="KJG123" s="276"/>
      <c r="KJH123" s="276"/>
      <c r="KJI123" s="276"/>
      <c r="KJJ123" s="276"/>
      <c r="KJK123" s="276"/>
      <c r="KJL123" s="276"/>
      <c r="KJM123" s="276"/>
      <c r="KJN123" s="276"/>
      <c r="KJO123" s="276"/>
      <c r="KJP123" s="276"/>
      <c r="KJQ123" s="276"/>
      <c r="KJR123" s="276"/>
      <c r="KJS123" s="276"/>
      <c r="KJT123" s="276"/>
      <c r="KJU123" s="276"/>
      <c r="KJV123" s="276"/>
      <c r="KJW123" s="276"/>
      <c r="KJX123" s="276"/>
      <c r="KJY123" s="276"/>
      <c r="KJZ123" s="276"/>
      <c r="KKA123" s="276"/>
      <c r="KKB123" s="276"/>
      <c r="KKC123" s="276"/>
      <c r="KKD123" s="276"/>
      <c r="KKE123" s="276"/>
      <c r="KKF123" s="276"/>
      <c r="KKG123" s="276"/>
      <c r="KKH123" s="276"/>
      <c r="KKI123" s="276"/>
      <c r="KKJ123" s="276"/>
      <c r="KKK123" s="276"/>
      <c r="KKL123" s="276"/>
      <c r="KKM123" s="276"/>
      <c r="KKN123" s="276"/>
      <c r="KKO123" s="276"/>
      <c r="KKP123" s="276"/>
      <c r="KKQ123" s="276"/>
      <c r="KKR123" s="276"/>
      <c r="KKS123" s="276"/>
      <c r="KKT123" s="276"/>
      <c r="KKU123" s="276"/>
      <c r="KKV123" s="276"/>
      <c r="KKW123" s="276"/>
      <c r="KKX123" s="276"/>
      <c r="KKY123" s="276"/>
      <c r="KKZ123" s="276"/>
      <c r="KLA123" s="276"/>
      <c r="KLB123" s="276"/>
      <c r="KLC123" s="276"/>
      <c r="KLD123" s="276"/>
      <c r="KLE123" s="276"/>
      <c r="KLF123" s="276"/>
      <c r="KLG123" s="276"/>
      <c r="KLH123" s="276"/>
      <c r="KLI123" s="276"/>
      <c r="KLJ123" s="276"/>
      <c r="KLK123" s="276"/>
      <c r="KLL123" s="276"/>
      <c r="KLM123" s="276"/>
      <c r="KLN123" s="276"/>
      <c r="KLO123" s="276"/>
      <c r="KLP123" s="276"/>
      <c r="KLQ123" s="276"/>
      <c r="KLR123" s="276"/>
      <c r="KLS123" s="276"/>
      <c r="KLT123" s="276"/>
      <c r="KLU123" s="276"/>
      <c r="KLV123" s="276"/>
      <c r="KLW123" s="276"/>
      <c r="KLX123" s="276"/>
      <c r="KLY123" s="276"/>
      <c r="KLZ123" s="276"/>
      <c r="KMA123" s="276"/>
      <c r="KMB123" s="276"/>
      <c r="KMC123" s="276"/>
      <c r="KMD123" s="276"/>
      <c r="KME123" s="276"/>
      <c r="KMF123" s="276"/>
      <c r="KMG123" s="276"/>
      <c r="KMH123" s="276"/>
      <c r="KMI123" s="276"/>
      <c r="KMJ123" s="276"/>
      <c r="KMK123" s="276"/>
      <c r="KML123" s="276"/>
      <c r="KMM123" s="276"/>
      <c r="KMN123" s="276"/>
      <c r="KMO123" s="276"/>
      <c r="KMP123" s="276"/>
      <c r="KMQ123" s="276"/>
      <c r="KMR123" s="276"/>
      <c r="KMS123" s="276"/>
      <c r="KMT123" s="276"/>
      <c r="KMU123" s="276"/>
      <c r="KMV123" s="276"/>
      <c r="KMW123" s="276"/>
      <c r="KMX123" s="276"/>
      <c r="KMY123" s="276"/>
      <c r="KMZ123" s="276"/>
      <c r="KNA123" s="276"/>
      <c r="KNB123" s="276"/>
      <c r="KNC123" s="276"/>
      <c r="KND123" s="276"/>
      <c r="KNE123" s="276"/>
      <c r="KNF123" s="276"/>
      <c r="KNG123" s="276"/>
      <c r="KNH123" s="276"/>
      <c r="KNI123" s="276"/>
      <c r="KNJ123" s="276"/>
      <c r="KNK123" s="276"/>
      <c r="KNL123" s="276"/>
      <c r="KNM123" s="276"/>
      <c r="KNN123" s="276"/>
      <c r="KNO123" s="276"/>
      <c r="KNP123" s="276"/>
      <c r="KNQ123" s="276"/>
      <c r="KNR123" s="276"/>
      <c r="KNS123" s="276"/>
      <c r="KNT123" s="276"/>
      <c r="KNU123" s="276"/>
      <c r="KNV123" s="276"/>
      <c r="KNW123" s="276"/>
      <c r="KNX123" s="276"/>
      <c r="KNY123" s="276"/>
      <c r="KNZ123" s="276"/>
      <c r="KOA123" s="276"/>
      <c r="KOB123" s="276"/>
      <c r="KOC123" s="276"/>
      <c r="KOD123" s="276"/>
      <c r="KOE123" s="276"/>
      <c r="KOF123" s="276"/>
      <c r="KOG123" s="276"/>
      <c r="KOH123" s="276"/>
      <c r="KOI123" s="276"/>
      <c r="KOJ123" s="276"/>
      <c r="KOK123" s="276"/>
      <c r="KOL123" s="276"/>
      <c r="KOM123" s="276"/>
      <c r="KON123" s="276"/>
      <c r="KOO123" s="276"/>
      <c r="KOP123" s="276"/>
      <c r="KOQ123" s="276"/>
      <c r="KOR123" s="276"/>
      <c r="KOS123" s="276"/>
      <c r="KOT123" s="276"/>
      <c r="KOU123" s="276"/>
      <c r="KOV123" s="276"/>
      <c r="KOW123" s="276"/>
      <c r="KOX123" s="276"/>
      <c r="KOY123" s="276"/>
      <c r="KOZ123" s="276"/>
      <c r="KPA123" s="276"/>
      <c r="KPB123" s="276"/>
      <c r="KPC123" s="276"/>
      <c r="KPD123" s="276"/>
      <c r="KPE123" s="276"/>
      <c r="KPF123" s="276"/>
      <c r="KPG123" s="276"/>
      <c r="KPH123" s="276"/>
      <c r="KPI123" s="276"/>
      <c r="KPJ123" s="276"/>
      <c r="KPK123" s="276"/>
      <c r="KPL123" s="276"/>
      <c r="KPM123" s="276"/>
      <c r="KPN123" s="276"/>
      <c r="KPO123" s="276"/>
      <c r="KPP123" s="276"/>
      <c r="KPQ123" s="276"/>
      <c r="KPR123" s="276"/>
      <c r="KPS123" s="276"/>
      <c r="KPT123" s="276"/>
      <c r="KPU123" s="276"/>
      <c r="KPV123" s="276"/>
      <c r="KPW123" s="276"/>
      <c r="KPX123" s="276"/>
      <c r="KPY123" s="276"/>
      <c r="KPZ123" s="276"/>
      <c r="KQA123" s="276"/>
      <c r="KQB123" s="276"/>
      <c r="KQC123" s="276"/>
      <c r="KQD123" s="276"/>
      <c r="KQE123" s="276"/>
      <c r="KQF123" s="276"/>
      <c r="KQG123" s="276"/>
      <c r="KQH123" s="276"/>
      <c r="KQI123" s="276"/>
      <c r="KQJ123" s="276"/>
      <c r="KQK123" s="276"/>
      <c r="KQL123" s="276"/>
      <c r="KQM123" s="276"/>
      <c r="KQN123" s="276"/>
      <c r="KQO123" s="276"/>
      <c r="KQP123" s="276"/>
      <c r="KQQ123" s="276"/>
      <c r="KQR123" s="276"/>
      <c r="KQS123" s="276"/>
      <c r="KQT123" s="276"/>
      <c r="KQU123" s="276"/>
      <c r="KQV123" s="276"/>
      <c r="KQW123" s="276"/>
      <c r="KQX123" s="276"/>
      <c r="KQY123" s="276"/>
      <c r="KQZ123" s="276"/>
      <c r="KRA123" s="276"/>
      <c r="KRB123" s="276"/>
      <c r="KRC123" s="276"/>
      <c r="KRD123" s="276"/>
      <c r="KRE123" s="276"/>
      <c r="KRF123" s="276"/>
      <c r="KRG123" s="276"/>
      <c r="KRH123" s="276"/>
      <c r="KRI123" s="276"/>
      <c r="KRJ123" s="276"/>
      <c r="KRK123" s="276"/>
      <c r="KRL123" s="276"/>
      <c r="KRM123" s="276"/>
      <c r="KRN123" s="276"/>
      <c r="KRO123" s="276"/>
      <c r="KRP123" s="276"/>
      <c r="KRQ123" s="276"/>
      <c r="KRR123" s="276"/>
      <c r="KRS123" s="276"/>
      <c r="KRT123" s="276"/>
      <c r="KRU123" s="276"/>
      <c r="KRV123" s="276"/>
      <c r="KRW123" s="276"/>
      <c r="KRX123" s="276"/>
      <c r="KRY123" s="276"/>
      <c r="KRZ123" s="276"/>
      <c r="KSA123" s="276"/>
      <c r="KSB123" s="276"/>
      <c r="KSC123" s="276"/>
      <c r="KSD123" s="276"/>
      <c r="KSE123" s="276"/>
      <c r="KSF123" s="276"/>
      <c r="KSG123" s="276"/>
      <c r="KSH123" s="276"/>
      <c r="KSI123" s="276"/>
      <c r="KSJ123" s="276"/>
      <c r="KSK123" s="276"/>
      <c r="KSL123" s="276"/>
      <c r="KSM123" s="276"/>
      <c r="KSN123" s="276"/>
      <c r="KSO123" s="276"/>
      <c r="KSP123" s="276"/>
      <c r="KSQ123" s="276"/>
      <c r="KSR123" s="276"/>
      <c r="KSS123" s="276"/>
      <c r="KST123" s="276"/>
      <c r="KSU123" s="276"/>
      <c r="KSV123" s="276"/>
      <c r="KSW123" s="276"/>
      <c r="KSX123" s="276"/>
      <c r="KSY123" s="276"/>
      <c r="KSZ123" s="276"/>
      <c r="KTA123" s="276"/>
      <c r="KTB123" s="276"/>
      <c r="KTC123" s="276"/>
      <c r="KTD123" s="276"/>
      <c r="KTE123" s="276"/>
      <c r="KTF123" s="276"/>
      <c r="KTG123" s="276"/>
      <c r="KTH123" s="276"/>
      <c r="KTI123" s="276"/>
      <c r="KTJ123" s="276"/>
      <c r="KTK123" s="276"/>
      <c r="KTL123" s="276"/>
      <c r="KTM123" s="276"/>
      <c r="KTN123" s="276"/>
      <c r="KTO123" s="276"/>
      <c r="KTP123" s="276"/>
      <c r="KTQ123" s="276"/>
      <c r="KTR123" s="276"/>
      <c r="KTS123" s="276"/>
      <c r="KTT123" s="276"/>
      <c r="KTU123" s="276"/>
      <c r="KTV123" s="276"/>
      <c r="KTW123" s="276"/>
      <c r="KTX123" s="276"/>
      <c r="KTY123" s="276"/>
      <c r="KTZ123" s="276"/>
      <c r="KUA123" s="276"/>
      <c r="KUB123" s="276"/>
      <c r="KUC123" s="276"/>
      <c r="KUD123" s="276"/>
      <c r="KUE123" s="276"/>
      <c r="KUF123" s="276"/>
      <c r="KUG123" s="276"/>
      <c r="KUH123" s="276"/>
      <c r="KUI123" s="276"/>
      <c r="KUJ123" s="276"/>
      <c r="KUK123" s="276"/>
      <c r="KUL123" s="276"/>
      <c r="KUM123" s="276"/>
      <c r="KUN123" s="276"/>
      <c r="KUO123" s="276"/>
      <c r="KUP123" s="276"/>
      <c r="KUQ123" s="276"/>
      <c r="KUR123" s="276"/>
      <c r="KUS123" s="276"/>
      <c r="KUT123" s="276"/>
      <c r="KUU123" s="276"/>
      <c r="KUV123" s="276"/>
      <c r="KUW123" s="276"/>
      <c r="KUX123" s="276"/>
      <c r="KUY123" s="276"/>
      <c r="KUZ123" s="276"/>
      <c r="KVA123" s="276"/>
      <c r="KVB123" s="276"/>
      <c r="KVC123" s="276"/>
      <c r="KVD123" s="276"/>
      <c r="KVE123" s="276"/>
      <c r="KVF123" s="276"/>
      <c r="KVG123" s="276"/>
      <c r="KVH123" s="276"/>
      <c r="KVI123" s="276"/>
      <c r="KVJ123" s="276"/>
      <c r="KVK123" s="276"/>
      <c r="KVL123" s="276"/>
      <c r="KVM123" s="276"/>
      <c r="KVN123" s="276"/>
      <c r="KVO123" s="276"/>
      <c r="KVP123" s="276"/>
      <c r="KVQ123" s="276"/>
      <c r="KVR123" s="276"/>
      <c r="KVS123" s="276"/>
      <c r="KVT123" s="276"/>
      <c r="KVU123" s="276"/>
      <c r="KVV123" s="276"/>
      <c r="KVW123" s="276"/>
      <c r="KVX123" s="276"/>
      <c r="KVY123" s="276"/>
      <c r="KVZ123" s="276"/>
      <c r="KWA123" s="276"/>
      <c r="KWB123" s="276"/>
      <c r="KWC123" s="276"/>
      <c r="KWD123" s="276"/>
      <c r="KWE123" s="276"/>
      <c r="KWF123" s="276"/>
      <c r="KWG123" s="276"/>
      <c r="KWH123" s="276"/>
      <c r="KWI123" s="276"/>
      <c r="KWJ123" s="276"/>
      <c r="KWK123" s="276"/>
      <c r="KWL123" s="276"/>
      <c r="KWM123" s="276"/>
      <c r="KWN123" s="276"/>
      <c r="KWO123" s="276"/>
      <c r="KWP123" s="276"/>
      <c r="KWQ123" s="276"/>
      <c r="KWR123" s="276"/>
      <c r="KWS123" s="276"/>
      <c r="KWT123" s="276"/>
      <c r="KWU123" s="276"/>
      <c r="KWV123" s="276"/>
      <c r="KWW123" s="276"/>
      <c r="KWX123" s="276"/>
      <c r="KWY123" s="276"/>
      <c r="KWZ123" s="276"/>
      <c r="KXA123" s="276"/>
      <c r="KXB123" s="276"/>
      <c r="KXC123" s="276"/>
      <c r="KXD123" s="276"/>
      <c r="KXE123" s="276"/>
      <c r="KXF123" s="276"/>
      <c r="KXG123" s="276"/>
      <c r="KXH123" s="276"/>
      <c r="KXI123" s="276"/>
      <c r="KXJ123" s="276"/>
      <c r="KXK123" s="276"/>
      <c r="KXL123" s="276"/>
      <c r="KXM123" s="276"/>
      <c r="KXN123" s="276"/>
      <c r="KXO123" s="276"/>
      <c r="KXP123" s="276"/>
      <c r="KXQ123" s="276"/>
      <c r="KXR123" s="276"/>
      <c r="KXS123" s="276"/>
      <c r="KXT123" s="276"/>
      <c r="KXU123" s="276"/>
      <c r="KXV123" s="276"/>
      <c r="KXW123" s="276"/>
      <c r="KXX123" s="276"/>
      <c r="KXY123" s="276"/>
      <c r="KXZ123" s="276"/>
      <c r="KYA123" s="276"/>
      <c r="KYB123" s="276"/>
      <c r="KYC123" s="276"/>
      <c r="KYD123" s="276"/>
      <c r="KYE123" s="276"/>
      <c r="KYF123" s="276"/>
      <c r="KYG123" s="276"/>
      <c r="KYH123" s="276"/>
      <c r="KYI123" s="276"/>
      <c r="KYJ123" s="276"/>
      <c r="KYK123" s="276"/>
      <c r="KYL123" s="276"/>
      <c r="KYM123" s="276"/>
      <c r="KYN123" s="276"/>
      <c r="KYO123" s="276"/>
      <c r="KYP123" s="276"/>
      <c r="KYQ123" s="276"/>
      <c r="KYR123" s="276"/>
      <c r="KYS123" s="276"/>
      <c r="KYT123" s="276"/>
      <c r="KYU123" s="276"/>
      <c r="KYV123" s="276"/>
      <c r="KYW123" s="276"/>
      <c r="KYX123" s="276"/>
      <c r="KYY123" s="276"/>
      <c r="KYZ123" s="276"/>
      <c r="KZA123" s="276"/>
      <c r="KZB123" s="276"/>
      <c r="KZC123" s="276"/>
      <c r="KZD123" s="276"/>
      <c r="KZE123" s="276"/>
      <c r="KZF123" s="276"/>
      <c r="KZG123" s="276"/>
      <c r="KZH123" s="276"/>
      <c r="KZI123" s="276"/>
      <c r="KZJ123" s="276"/>
      <c r="KZK123" s="276"/>
      <c r="KZL123" s="276"/>
      <c r="KZM123" s="276"/>
      <c r="KZN123" s="276"/>
      <c r="KZO123" s="276"/>
      <c r="KZP123" s="276"/>
      <c r="KZQ123" s="276"/>
      <c r="KZR123" s="276"/>
      <c r="KZS123" s="276"/>
      <c r="KZT123" s="276"/>
      <c r="KZU123" s="276"/>
      <c r="KZV123" s="276"/>
      <c r="KZW123" s="276"/>
      <c r="KZX123" s="276"/>
      <c r="KZY123" s="276"/>
      <c r="KZZ123" s="276"/>
      <c r="LAA123" s="276"/>
      <c r="LAB123" s="276"/>
      <c r="LAC123" s="276"/>
      <c r="LAD123" s="276"/>
      <c r="LAE123" s="276"/>
      <c r="LAF123" s="276"/>
      <c r="LAG123" s="276"/>
      <c r="LAH123" s="276"/>
      <c r="LAI123" s="276"/>
      <c r="LAJ123" s="276"/>
      <c r="LAK123" s="276"/>
      <c r="LAL123" s="276"/>
      <c r="LAM123" s="276"/>
      <c r="LAN123" s="276"/>
      <c r="LAO123" s="276"/>
      <c r="LAP123" s="276"/>
      <c r="LAQ123" s="276"/>
      <c r="LAR123" s="276"/>
      <c r="LAS123" s="276"/>
      <c r="LAT123" s="276"/>
      <c r="LAU123" s="276"/>
      <c r="LAV123" s="276"/>
      <c r="LAW123" s="276"/>
      <c r="LAX123" s="276"/>
      <c r="LAY123" s="276"/>
      <c r="LAZ123" s="276"/>
      <c r="LBA123" s="276"/>
      <c r="LBB123" s="276"/>
      <c r="LBC123" s="276"/>
      <c r="LBD123" s="276"/>
      <c r="LBE123" s="276"/>
      <c r="LBF123" s="276"/>
      <c r="LBG123" s="276"/>
      <c r="LBH123" s="276"/>
      <c r="LBI123" s="276"/>
      <c r="LBJ123" s="276"/>
      <c r="LBK123" s="276"/>
      <c r="LBL123" s="276"/>
      <c r="LBM123" s="276"/>
      <c r="LBN123" s="276"/>
      <c r="LBO123" s="276"/>
      <c r="LBP123" s="276"/>
      <c r="LBQ123" s="276"/>
      <c r="LBR123" s="276"/>
      <c r="LBS123" s="276"/>
      <c r="LBT123" s="276"/>
      <c r="LBU123" s="276"/>
      <c r="LBV123" s="276"/>
      <c r="LBW123" s="276"/>
      <c r="LBX123" s="276"/>
      <c r="LBY123" s="276"/>
      <c r="LBZ123" s="276"/>
      <c r="LCA123" s="276"/>
      <c r="LCB123" s="276"/>
      <c r="LCC123" s="276"/>
      <c r="LCD123" s="276"/>
      <c r="LCE123" s="276"/>
      <c r="LCF123" s="276"/>
      <c r="LCG123" s="276"/>
      <c r="LCH123" s="276"/>
      <c r="LCI123" s="276"/>
      <c r="LCJ123" s="276"/>
      <c r="LCK123" s="276"/>
      <c r="LCL123" s="276"/>
      <c r="LCM123" s="276"/>
      <c r="LCN123" s="276"/>
      <c r="LCO123" s="276"/>
      <c r="LCP123" s="276"/>
      <c r="LCQ123" s="276"/>
      <c r="LCR123" s="276"/>
      <c r="LCS123" s="276"/>
      <c r="LCT123" s="276"/>
      <c r="LCU123" s="276"/>
      <c r="LCV123" s="276"/>
      <c r="LCW123" s="276"/>
      <c r="LCX123" s="276"/>
      <c r="LCY123" s="276"/>
      <c r="LCZ123" s="276"/>
      <c r="LDA123" s="276"/>
      <c r="LDB123" s="276"/>
      <c r="LDC123" s="276"/>
      <c r="LDD123" s="276"/>
      <c r="LDE123" s="276"/>
      <c r="LDF123" s="276"/>
      <c r="LDG123" s="276"/>
      <c r="LDH123" s="276"/>
      <c r="LDI123" s="276"/>
      <c r="LDJ123" s="276"/>
      <c r="LDK123" s="276"/>
      <c r="LDL123" s="276"/>
      <c r="LDM123" s="276"/>
      <c r="LDN123" s="276"/>
      <c r="LDO123" s="276"/>
      <c r="LDP123" s="276"/>
      <c r="LDQ123" s="276"/>
      <c r="LDR123" s="276"/>
      <c r="LDS123" s="276"/>
      <c r="LDT123" s="276"/>
      <c r="LDU123" s="276"/>
      <c r="LDV123" s="276"/>
      <c r="LDW123" s="276"/>
      <c r="LDX123" s="276"/>
      <c r="LDY123" s="276"/>
      <c r="LDZ123" s="276"/>
      <c r="LEA123" s="276"/>
      <c r="LEB123" s="276"/>
      <c r="LEC123" s="276"/>
      <c r="LED123" s="276"/>
      <c r="LEE123" s="276"/>
      <c r="LEF123" s="276"/>
      <c r="LEG123" s="276"/>
      <c r="LEH123" s="276"/>
      <c r="LEI123" s="276"/>
      <c r="LEJ123" s="276"/>
      <c r="LEK123" s="276"/>
      <c r="LEL123" s="276"/>
      <c r="LEM123" s="276"/>
      <c r="LEN123" s="276"/>
      <c r="LEO123" s="276"/>
      <c r="LEP123" s="276"/>
      <c r="LEQ123" s="276"/>
      <c r="LER123" s="276"/>
      <c r="LES123" s="276"/>
      <c r="LET123" s="276"/>
      <c r="LEU123" s="276"/>
      <c r="LEV123" s="276"/>
      <c r="LEW123" s="276"/>
      <c r="LEX123" s="276"/>
      <c r="LEY123" s="276"/>
      <c r="LEZ123" s="276"/>
      <c r="LFA123" s="276"/>
      <c r="LFB123" s="276"/>
      <c r="LFC123" s="276"/>
      <c r="LFD123" s="276"/>
      <c r="LFE123" s="276"/>
      <c r="LFF123" s="276"/>
      <c r="LFG123" s="276"/>
      <c r="LFH123" s="276"/>
      <c r="LFI123" s="276"/>
      <c r="LFJ123" s="276"/>
      <c r="LFK123" s="276"/>
      <c r="LFL123" s="276"/>
      <c r="LFM123" s="276"/>
      <c r="LFN123" s="276"/>
      <c r="LFO123" s="276"/>
      <c r="LFP123" s="276"/>
      <c r="LFQ123" s="276"/>
      <c r="LFR123" s="276"/>
      <c r="LFS123" s="276"/>
      <c r="LFT123" s="276"/>
      <c r="LFU123" s="276"/>
      <c r="LFV123" s="276"/>
      <c r="LFW123" s="276"/>
      <c r="LFX123" s="276"/>
      <c r="LFY123" s="276"/>
      <c r="LFZ123" s="276"/>
      <c r="LGA123" s="276"/>
      <c r="LGB123" s="276"/>
      <c r="LGC123" s="276"/>
      <c r="LGD123" s="276"/>
      <c r="LGE123" s="276"/>
      <c r="LGF123" s="276"/>
      <c r="LGG123" s="276"/>
      <c r="LGH123" s="276"/>
      <c r="LGI123" s="276"/>
      <c r="LGJ123" s="276"/>
      <c r="LGK123" s="276"/>
      <c r="LGL123" s="276"/>
      <c r="LGM123" s="276"/>
      <c r="LGN123" s="276"/>
      <c r="LGO123" s="276"/>
      <c r="LGP123" s="276"/>
      <c r="LGQ123" s="276"/>
      <c r="LGR123" s="276"/>
      <c r="LGS123" s="276"/>
      <c r="LGT123" s="276"/>
      <c r="LGU123" s="276"/>
      <c r="LGV123" s="276"/>
      <c r="LGW123" s="276"/>
      <c r="LGX123" s="276"/>
      <c r="LGY123" s="276"/>
      <c r="LGZ123" s="276"/>
      <c r="LHA123" s="276"/>
      <c r="LHB123" s="276"/>
      <c r="LHC123" s="276"/>
      <c r="LHD123" s="276"/>
      <c r="LHE123" s="276"/>
      <c r="LHF123" s="276"/>
      <c r="LHG123" s="276"/>
      <c r="LHH123" s="276"/>
      <c r="LHI123" s="276"/>
      <c r="LHJ123" s="276"/>
      <c r="LHK123" s="276"/>
      <c r="LHL123" s="276"/>
      <c r="LHM123" s="276"/>
      <c r="LHN123" s="276"/>
      <c r="LHO123" s="276"/>
      <c r="LHP123" s="276"/>
      <c r="LHQ123" s="276"/>
      <c r="LHR123" s="276"/>
      <c r="LHS123" s="276"/>
      <c r="LHT123" s="276"/>
      <c r="LHU123" s="276"/>
      <c r="LHV123" s="276"/>
      <c r="LHW123" s="276"/>
      <c r="LHX123" s="276"/>
      <c r="LHY123" s="276"/>
      <c r="LHZ123" s="276"/>
      <c r="LIA123" s="276"/>
      <c r="LIB123" s="276"/>
      <c r="LIC123" s="276"/>
      <c r="LID123" s="276"/>
      <c r="LIE123" s="276"/>
      <c r="LIF123" s="276"/>
      <c r="LIG123" s="276"/>
      <c r="LIH123" s="276"/>
      <c r="LII123" s="276"/>
      <c r="LIJ123" s="276"/>
      <c r="LIK123" s="276"/>
      <c r="LIL123" s="276"/>
      <c r="LIM123" s="276"/>
      <c r="LIN123" s="276"/>
      <c r="LIO123" s="276"/>
      <c r="LIP123" s="276"/>
      <c r="LIQ123" s="276"/>
      <c r="LIR123" s="276"/>
      <c r="LIS123" s="276"/>
      <c r="LIT123" s="276"/>
      <c r="LIU123" s="276"/>
      <c r="LIV123" s="276"/>
      <c r="LIW123" s="276"/>
      <c r="LIX123" s="276"/>
      <c r="LIY123" s="276"/>
      <c r="LIZ123" s="276"/>
      <c r="LJA123" s="276"/>
      <c r="LJB123" s="276"/>
      <c r="LJC123" s="276"/>
      <c r="LJD123" s="276"/>
      <c r="LJE123" s="276"/>
      <c r="LJF123" s="276"/>
      <c r="LJG123" s="276"/>
      <c r="LJH123" s="276"/>
      <c r="LJI123" s="276"/>
      <c r="LJJ123" s="276"/>
      <c r="LJK123" s="276"/>
      <c r="LJL123" s="276"/>
      <c r="LJM123" s="276"/>
      <c r="LJN123" s="276"/>
      <c r="LJO123" s="276"/>
      <c r="LJP123" s="276"/>
      <c r="LJQ123" s="276"/>
      <c r="LJR123" s="276"/>
      <c r="LJS123" s="276"/>
      <c r="LJT123" s="276"/>
      <c r="LJU123" s="276"/>
      <c r="LJV123" s="276"/>
      <c r="LJW123" s="276"/>
      <c r="LJX123" s="276"/>
      <c r="LJY123" s="276"/>
      <c r="LJZ123" s="276"/>
      <c r="LKA123" s="276"/>
      <c r="LKB123" s="276"/>
      <c r="LKC123" s="276"/>
      <c r="LKD123" s="276"/>
      <c r="LKE123" s="276"/>
      <c r="LKF123" s="276"/>
      <c r="LKG123" s="276"/>
      <c r="LKH123" s="276"/>
      <c r="LKI123" s="276"/>
      <c r="LKJ123" s="276"/>
      <c r="LKK123" s="276"/>
      <c r="LKL123" s="276"/>
      <c r="LKM123" s="276"/>
      <c r="LKN123" s="276"/>
      <c r="LKO123" s="276"/>
      <c r="LKP123" s="276"/>
      <c r="LKQ123" s="276"/>
      <c r="LKR123" s="276"/>
      <c r="LKS123" s="276"/>
      <c r="LKT123" s="276"/>
      <c r="LKU123" s="276"/>
      <c r="LKV123" s="276"/>
      <c r="LKW123" s="276"/>
      <c r="LKX123" s="276"/>
      <c r="LKY123" s="276"/>
      <c r="LKZ123" s="276"/>
      <c r="LLA123" s="276"/>
      <c r="LLB123" s="276"/>
      <c r="LLC123" s="276"/>
      <c r="LLD123" s="276"/>
      <c r="LLE123" s="276"/>
      <c r="LLF123" s="276"/>
      <c r="LLG123" s="276"/>
      <c r="LLH123" s="276"/>
      <c r="LLI123" s="276"/>
      <c r="LLJ123" s="276"/>
      <c r="LLK123" s="276"/>
      <c r="LLL123" s="276"/>
      <c r="LLM123" s="276"/>
      <c r="LLN123" s="276"/>
      <c r="LLO123" s="276"/>
      <c r="LLP123" s="276"/>
      <c r="LLQ123" s="276"/>
      <c r="LLR123" s="276"/>
      <c r="LLS123" s="276"/>
      <c r="LLT123" s="276"/>
      <c r="LLU123" s="276"/>
      <c r="LLV123" s="276"/>
      <c r="LLW123" s="276"/>
      <c r="LLX123" s="276"/>
      <c r="LLY123" s="276"/>
      <c r="LLZ123" s="276"/>
      <c r="LMA123" s="276"/>
      <c r="LMB123" s="276"/>
      <c r="LMC123" s="276"/>
      <c r="LMD123" s="276"/>
      <c r="LME123" s="276"/>
      <c r="LMF123" s="276"/>
      <c r="LMG123" s="276"/>
      <c r="LMH123" s="276"/>
      <c r="LMI123" s="276"/>
      <c r="LMJ123" s="276"/>
      <c r="LMK123" s="276"/>
      <c r="LML123" s="276"/>
      <c r="LMM123" s="276"/>
      <c r="LMN123" s="276"/>
      <c r="LMO123" s="276"/>
      <c r="LMP123" s="276"/>
      <c r="LMQ123" s="276"/>
      <c r="LMR123" s="276"/>
      <c r="LMS123" s="276"/>
      <c r="LMT123" s="276"/>
      <c r="LMU123" s="276"/>
      <c r="LMV123" s="276"/>
      <c r="LMW123" s="276"/>
      <c r="LMX123" s="276"/>
      <c r="LMY123" s="276"/>
      <c r="LMZ123" s="276"/>
      <c r="LNA123" s="276"/>
      <c r="LNB123" s="276"/>
      <c r="LNC123" s="276"/>
      <c r="LND123" s="276"/>
      <c r="LNE123" s="276"/>
      <c r="LNF123" s="276"/>
      <c r="LNG123" s="276"/>
      <c r="LNH123" s="276"/>
      <c r="LNI123" s="276"/>
      <c r="LNJ123" s="276"/>
      <c r="LNK123" s="276"/>
      <c r="LNL123" s="276"/>
      <c r="LNM123" s="276"/>
      <c r="LNN123" s="276"/>
      <c r="LNO123" s="276"/>
      <c r="LNP123" s="276"/>
      <c r="LNQ123" s="276"/>
      <c r="LNR123" s="276"/>
      <c r="LNS123" s="276"/>
      <c r="LNT123" s="276"/>
      <c r="LNU123" s="276"/>
      <c r="LNV123" s="276"/>
      <c r="LNW123" s="276"/>
      <c r="LNX123" s="276"/>
      <c r="LNY123" s="276"/>
      <c r="LNZ123" s="276"/>
      <c r="LOA123" s="276"/>
      <c r="LOB123" s="276"/>
      <c r="LOC123" s="276"/>
      <c r="LOD123" s="276"/>
      <c r="LOE123" s="276"/>
      <c r="LOF123" s="276"/>
      <c r="LOG123" s="276"/>
      <c r="LOH123" s="276"/>
      <c r="LOI123" s="276"/>
      <c r="LOJ123" s="276"/>
      <c r="LOK123" s="276"/>
      <c r="LOL123" s="276"/>
      <c r="LOM123" s="276"/>
      <c r="LON123" s="276"/>
      <c r="LOO123" s="276"/>
      <c r="LOP123" s="276"/>
      <c r="LOQ123" s="276"/>
      <c r="LOR123" s="276"/>
      <c r="LOS123" s="276"/>
      <c r="LOT123" s="276"/>
      <c r="LOU123" s="276"/>
      <c r="LOV123" s="276"/>
      <c r="LOW123" s="276"/>
      <c r="LOX123" s="276"/>
      <c r="LOY123" s="276"/>
      <c r="LOZ123" s="276"/>
      <c r="LPA123" s="276"/>
      <c r="LPB123" s="276"/>
      <c r="LPC123" s="276"/>
      <c r="LPD123" s="276"/>
      <c r="LPE123" s="276"/>
      <c r="LPF123" s="276"/>
      <c r="LPG123" s="276"/>
      <c r="LPH123" s="276"/>
      <c r="LPI123" s="276"/>
      <c r="LPJ123" s="276"/>
      <c r="LPK123" s="276"/>
      <c r="LPL123" s="276"/>
      <c r="LPM123" s="276"/>
      <c r="LPN123" s="276"/>
      <c r="LPO123" s="276"/>
      <c r="LPP123" s="276"/>
      <c r="LPQ123" s="276"/>
      <c r="LPR123" s="276"/>
      <c r="LPS123" s="276"/>
      <c r="LPT123" s="276"/>
      <c r="LPU123" s="276"/>
      <c r="LPV123" s="276"/>
      <c r="LPW123" s="276"/>
      <c r="LPX123" s="276"/>
      <c r="LPY123" s="276"/>
      <c r="LPZ123" s="276"/>
      <c r="LQA123" s="276"/>
      <c r="LQB123" s="276"/>
      <c r="LQC123" s="276"/>
      <c r="LQD123" s="276"/>
      <c r="LQE123" s="276"/>
      <c r="LQF123" s="276"/>
      <c r="LQG123" s="276"/>
      <c r="LQH123" s="276"/>
      <c r="LQI123" s="276"/>
      <c r="LQJ123" s="276"/>
      <c r="LQK123" s="276"/>
      <c r="LQL123" s="276"/>
      <c r="LQM123" s="276"/>
      <c r="LQN123" s="276"/>
      <c r="LQO123" s="276"/>
      <c r="LQP123" s="276"/>
      <c r="LQQ123" s="276"/>
      <c r="LQR123" s="276"/>
      <c r="LQS123" s="276"/>
      <c r="LQT123" s="276"/>
      <c r="LQU123" s="276"/>
      <c r="LQV123" s="276"/>
      <c r="LQW123" s="276"/>
      <c r="LQX123" s="276"/>
      <c r="LQY123" s="276"/>
      <c r="LQZ123" s="276"/>
      <c r="LRA123" s="276"/>
      <c r="LRB123" s="276"/>
      <c r="LRC123" s="276"/>
      <c r="LRD123" s="276"/>
      <c r="LRE123" s="276"/>
      <c r="LRF123" s="276"/>
      <c r="LRG123" s="276"/>
      <c r="LRH123" s="276"/>
      <c r="LRI123" s="276"/>
      <c r="LRJ123" s="276"/>
      <c r="LRK123" s="276"/>
      <c r="LRL123" s="276"/>
      <c r="LRM123" s="276"/>
      <c r="LRN123" s="276"/>
      <c r="LRO123" s="276"/>
      <c r="LRP123" s="276"/>
      <c r="LRQ123" s="276"/>
      <c r="LRR123" s="276"/>
      <c r="LRS123" s="276"/>
      <c r="LRT123" s="276"/>
      <c r="LRU123" s="276"/>
      <c r="LRV123" s="276"/>
      <c r="LRW123" s="276"/>
      <c r="LRX123" s="276"/>
      <c r="LRY123" s="276"/>
      <c r="LRZ123" s="276"/>
      <c r="LSA123" s="276"/>
      <c r="LSB123" s="276"/>
      <c r="LSC123" s="276"/>
      <c r="LSD123" s="276"/>
      <c r="LSE123" s="276"/>
      <c r="LSF123" s="276"/>
      <c r="LSG123" s="276"/>
      <c r="LSH123" s="276"/>
      <c r="LSI123" s="276"/>
      <c r="LSJ123" s="276"/>
      <c r="LSK123" s="276"/>
      <c r="LSL123" s="276"/>
      <c r="LSM123" s="276"/>
      <c r="LSN123" s="276"/>
      <c r="LSO123" s="276"/>
      <c r="LSP123" s="276"/>
      <c r="LSQ123" s="276"/>
      <c r="LSR123" s="276"/>
      <c r="LSS123" s="276"/>
      <c r="LST123" s="276"/>
      <c r="LSU123" s="276"/>
      <c r="LSV123" s="276"/>
      <c r="LSW123" s="276"/>
      <c r="LSX123" s="276"/>
      <c r="LSY123" s="276"/>
      <c r="LSZ123" s="276"/>
      <c r="LTA123" s="276"/>
      <c r="LTB123" s="276"/>
      <c r="LTC123" s="276"/>
      <c r="LTD123" s="276"/>
      <c r="LTE123" s="276"/>
      <c r="LTF123" s="276"/>
      <c r="LTG123" s="276"/>
      <c r="LTH123" s="276"/>
      <c r="LTI123" s="276"/>
      <c r="LTJ123" s="276"/>
      <c r="LTK123" s="276"/>
      <c r="LTL123" s="276"/>
      <c r="LTM123" s="276"/>
      <c r="LTN123" s="276"/>
      <c r="LTO123" s="276"/>
      <c r="LTP123" s="276"/>
      <c r="LTQ123" s="276"/>
      <c r="LTR123" s="276"/>
      <c r="LTS123" s="276"/>
      <c r="LTT123" s="276"/>
      <c r="LTU123" s="276"/>
      <c r="LTV123" s="276"/>
      <c r="LTW123" s="276"/>
      <c r="LTX123" s="276"/>
      <c r="LTY123" s="276"/>
      <c r="LTZ123" s="276"/>
      <c r="LUA123" s="276"/>
      <c r="LUB123" s="276"/>
      <c r="LUC123" s="276"/>
      <c r="LUD123" s="276"/>
      <c r="LUE123" s="276"/>
      <c r="LUF123" s="276"/>
      <c r="LUG123" s="276"/>
      <c r="LUH123" s="276"/>
      <c r="LUI123" s="276"/>
      <c r="LUJ123" s="276"/>
      <c r="LUK123" s="276"/>
      <c r="LUL123" s="276"/>
      <c r="LUM123" s="276"/>
      <c r="LUN123" s="276"/>
      <c r="LUO123" s="276"/>
      <c r="LUP123" s="276"/>
      <c r="LUQ123" s="276"/>
      <c r="LUR123" s="276"/>
      <c r="LUS123" s="276"/>
      <c r="LUT123" s="276"/>
      <c r="LUU123" s="276"/>
      <c r="LUV123" s="276"/>
      <c r="LUW123" s="276"/>
      <c r="LUX123" s="276"/>
      <c r="LUY123" s="276"/>
      <c r="LUZ123" s="276"/>
      <c r="LVA123" s="276"/>
      <c r="LVB123" s="276"/>
      <c r="LVC123" s="276"/>
      <c r="LVD123" s="276"/>
      <c r="LVE123" s="276"/>
      <c r="LVF123" s="276"/>
      <c r="LVG123" s="276"/>
      <c r="LVH123" s="276"/>
      <c r="LVI123" s="276"/>
      <c r="LVJ123" s="276"/>
      <c r="LVK123" s="276"/>
      <c r="LVL123" s="276"/>
      <c r="LVM123" s="276"/>
      <c r="LVN123" s="276"/>
      <c r="LVO123" s="276"/>
      <c r="LVP123" s="276"/>
      <c r="LVQ123" s="276"/>
      <c r="LVR123" s="276"/>
      <c r="LVS123" s="276"/>
      <c r="LVT123" s="276"/>
      <c r="LVU123" s="276"/>
      <c r="LVV123" s="276"/>
      <c r="LVW123" s="276"/>
      <c r="LVX123" s="276"/>
      <c r="LVY123" s="276"/>
      <c r="LVZ123" s="276"/>
      <c r="LWA123" s="276"/>
      <c r="LWB123" s="276"/>
      <c r="LWC123" s="276"/>
      <c r="LWD123" s="276"/>
      <c r="LWE123" s="276"/>
      <c r="LWF123" s="276"/>
      <c r="LWG123" s="276"/>
      <c r="LWH123" s="276"/>
      <c r="LWI123" s="276"/>
      <c r="LWJ123" s="276"/>
      <c r="LWK123" s="276"/>
      <c r="LWL123" s="276"/>
      <c r="LWM123" s="276"/>
      <c r="LWN123" s="276"/>
      <c r="LWO123" s="276"/>
      <c r="LWP123" s="276"/>
      <c r="LWQ123" s="276"/>
      <c r="LWR123" s="276"/>
      <c r="LWS123" s="276"/>
      <c r="LWT123" s="276"/>
      <c r="LWU123" s="276"/>
      <c r="LWV123" s="276"/>
      <c r="LWW123" s="276"/>
      <c r="LWX123" s="276"/>
      <c r="LWY123" s="276"/>
      <c r="LWZ123" s="276"/>
      <c r="LXA123" s="276"/>
      <c r="LXB123" s="276"/>
      <c r="LXC123" s="276"/>
      <c r="LXD123" s="276"/>
      <c r="LXE123" s="276"/>
      <c r="LXF123" s="276"/>
      <c r="LXG123" s="276"/>
      <c r="LXH123" s="276"/>
      <c r="LXI123" s="276"/>
      <c r="LXJ123" s="276"/>
      <c r="LXK123" s="276"/>
      <c r="LXL123" s="276"/>
      <c r="LXM123" s="276"/>
      <c r="LXN123" s="276"/>
      <c r="LXO123" s="276"/>
      <c r="LXP123" s="276"/>
      <c r="LXQ123" s="276"/>
      <c r="LXR123" s="276"/>
      <c r="LXS123" s="276"/>
      <c r="LXT123" s="276"/>
      <c r="LXU123" s="276"/>
      <c r="LXV123" s="276"/>
      <c r="LXW123" s="276"/>
      <c r="LXX123" s="276"/>
      <c r="LXY123" s="276"/>
      <c r="LXZ123" s="276"/>
      <c r="LYA123" s="276"/>
      <c r="LYB123" s="276"/>
      <c r="LYC123" s="276"/>
      <c r="LYD123" s="276"/>
      <c r="LYE123" s="276"/>
      <c r="LYF123" s="276"/>
      <c r="LYG123" s="276"/>
      <c r="LYH123" s="276"/>
      <c r="LYI123" s="276"/>
      <c r="LYJ123" s="276"/>
      <c r="LYK123" s="276"/>
      <c r="LYL123" s="276"/>
      <c r="LYM123" s="276"/>
      <c r="LYN123" s="276"/>
      <c r="LYO123" s="276"/>
      <c r="LYP123" s="276"/>
      <c r="LYQ123" s="276"/>
      <c r="LYR123" s="276"/>
      <c r="LYS123" s="276"/>
      <c r="LYT123" s="276"/>
      <c r="LYU123" s="276"/>
      <c r="LYV123" s="276"/>
      <c r="LYW123" s="276"/>
      <c r="LYX123" s="276"/>
      <c r="LYY123" s="276"/>
      <c r="LYZ123" s="276"/>
      <c r="LZA123" s="276"/>
      <c r="LZB123" s="276"/>
      <c r="LZC123" s="276"/>
      <c r="LZD123" s="276"/>
      <c r="LZE123" s="276"/>
      <c r="LZF123" s="276"/>
      <c r="LZG123" s="276"/>
      <c r="LZH123" s="276"/>
      <c r="LZI123" s="276"/>
      <c r="LZJ123" s="276"/>
      <c r="LZK123" s="276"/>
      <c r="LZL123" s="276"/>
      <c r="LZM123" s="276"/>
      <c r="LZN123" s="276"/>
      <c r="LZO123" s="276"/>
      <c r="LZP123" s="276"/>
      <c r="LZQ123" s="276"/>
      <c r="LZR123" s="276"/>
      <c r="LZS123" s="276"/>
      <c r="LZT123" s="276"/>
      <c r="LZU123" s="276"/>
      <c r="LZV123" s="276"/>
      <c r="LZW123" s="276"/>
      <c r="LZX123" s="276"/>
      <c r="LZY123" s="276"/>
      <c r="LZZ123" s="276"/>
      <c r="MAA123" s="276"/>
      <c r="MAB123" s="276"/>
      <c r="MAC123" s="276"/>
      <c r="MAD123" s="276"/>
      <c r="MAE123" s="276"/>
      <c r="MAF123" s="276"/>
      <c r="MAG123" s="276"/>
      <c r="MAH123" s="276"/>
      <c r="MAI123" s="276"/>
      <c r="MAJ123" s="276"/>
      <c r="MAK123" s="276"/>
      <c r="MAL123" s="276"/>
      <c r="MAM123" s="276"/>
      <c r="MAN123" s="276"/>
      <c r="MAO123" s="276"/>
      <c r="MAP123" s="276"/>
      <c r="MAQ123" s="276"/>
      <c r="MAR123" s="276"/>
      <c r="MAS123" s="276"/>
      <c r="MAT123" s="276"/>
      <c r="MAU123" s="276"/>
      <c r="MAV123" s="276"/>
      <c r="MAW123" s="276"/>
      <c r="MAX123" s="276"/>
      <c r="MAY123" s="276"/>
      <c r="MAZ123" s="276"/>
      <c r="MBA123" s="276"/>
      <c r="MBB123" s="276"/>
      <c r="MBC123" s="276"/>
      <c r="MBD123" s="276"/>
      <c r="MBE123" s="276"/>
      <c r="MBF123" s="276"/>
      <c r="MBG123" s="276"/>
      <c r="MBH123" s="276"/>
      <c r="MBI123" s="276"/>
      <c r="MBJ123" s="276"/>
      <c r="MBK123" s="276"/>
      <c r="MBL123" s="276"/>
      <c r="MBM123" s="276"/>
      <c r="MBN123" s="276"/>
      <c r="MBO123" s="276"/>
      <c r="MBP123" s="276"/>
      <c r="MBQ123" s="276"/>
      <c r="MBR123" s="276"/>
      <c r="MBS123" s="276"/>
      <c r="MBT123" s="276"/>
      <c r="MBU123" s="276"/>
      <c r="MBV123" s="276"/>
      <c r="MBW123" s="276"/>
      <c r="MBX123" s="276"/>
      <c r="MBY123" s="276"/>
      <c r="MBZ123" s="276"/>
      <c r="MCA123" s="276"/>
      <c r="MCB123" s="276"/>
      <c r="MCC123" s="276"/>
      <c r="MCD123" s="276"/>
      <c r="MCE123" s="276"/>
      <c r="MCF123" s="276"/>
      <c r="MCG123" s="276"/>
      <c r="MCH123" s="276"/>
      <c r="MCI123" s="276"/>
      <c r="MCJ123" s="276"/>
      <c r="MCK123" s="276"/>
      <c r="MCL123" s="276"/>
      <c r="MCM123" s="276"/>
      <c r="MCN123" s="276"/>
      <c r="MCO123" s="276"/>
      <c r="MCP123" s="276"/>
      <c r="MCQ123" s="276"/>
      <c r="MCR123" s="276"/>
      <c r="MCS123" s="276"/>
      <c r="MCT123" s="276"/>
      <c r="MCU123" s="276"/>
      <c r="MCV123" s="276"/>
      <c r="MCW123" s="276"/>
      <c r="MCX123" s="276"/>
      <c r="MCY123" s="276"/>
      <c r="MCZ123" s="276"/>
      <c r="MDA123" s="276"/>
      <c r="MDB123" s="276"/>
      <c r="MDC123" s="276"/>
      <c r="MDD123" s="276"/>
      <c r="MDE123" s="276"/>
      <c r="MDF123" s="276"/>
      <c r="MDG123" s="276"/>
      <c r="MDH123" s="276"/>
      <c r="MDI123" s="276"/>
      <c r="MDJ123" s="276"/>
      <c r="MDK123" s="276"/>
      <c r="MDL123" s="276"/>
      <c r="MDM123" s="276"/>
      <c r="MDN123" s="276"/>
      <c r="MDO123" s="276"/>
      <c r="MDP123" s="276"/>
      <c r="MDQ123" s="276"/>
      <c r="MDR123" s="276"/>
      <c r="MDS123" s="276"/>
      <c r="MDT123" s="276"/>
      <c r="MDU123" s="276"/>
      <c r="MDV123" s="276"/>
      <c r="MDW123" s="276"/>
      <c r="MDX123" s="276"/>
      <c r="MDY123" s="276"/>
      <c r="MDZ123" s="276"/>
      <c r="MEA123" s="276"/>
      <c r="MEB123" s="276"/>
      <c r="MEC123" s="276"/>
      <c r="MED123" s="276"/>
      <c r="MEE123" s="276"/>
      <c r="MEF123" s="276"/>
      <c r="MEG123" s="276"/>
      <c r="MEH123" s="276"/>
      <c r="MEI123" s="276"/>
      <c r="MEJ123" s="276"/>
      <c r="MEK123" s="276"/>
      <c r="MEL123" s="276"/>
      <c r="MEM123" s="276"/>
      <c r="MEN123" s="276"/>
      <c r="MEO123" s="276"/>
      <c r="MEP123" s="276"/>
      <c r="MEQ123" s="276"/>
      <c r="MER123" s="276"/>
      <c r="MES123" s="276"/>
      <c r="MET123" s="276"/>
      <c r="MEU123" s="276"/>
      <c r="MEV123" s="276"/>
      <c r="MEW123" s="276"/>
      <c r="MEX123" s="276"/>
      <c r="MEY123" s="276"/>
      <c r="MEZ123" s="276"/>
      <c r="MFA123" s="276"/>
      <c r="MFB123" s="276"/>
      <c r="MFC123" s="276"/>
      <c r="MFD123" s="276"/>
      <c r="MFE123" s="276"/>
      <c r="MFF123" s="276"/>
      <c r="MFG123" s="276"/>
      <c r="MFH123" s="276"/>
      <c r="MFI123" s="276"/>
      <c r="MFJ123" s="276"/>
      <c r="MFK123" s="276"/>
      <c r="MFL123" s="276"/>
      <c r="MFM123" s="276"/>
      <c r="MFN123" s="276"/>
      <c r="MFO123" s="276"/>
      <c r="MFP123" s="276"/>
      <c r="MFQ123" s="276"/>
      <c r="MFR123" s="276"/>
      <c r="MFS123" s="276"/>
      <c r="MFT123" s="276"/>
      <c r="MFU123" s="276"/>
      <c r="MFV123" s="276"/>
      <c r="MFW123" s="276"/>
      <c r="MFX123" s="276"/>
      <c r="MFY123" s="276"/>
      <c r="MFZ123" s="276"/>
      <c r="MGA123" s="276"/>
      <c r="MGB123" s="276"/>
      <c r="MGC123" s="276"/>
      <c r="MGD123" s="276"/>
      <c r="MGE123" s="276"/>
      <c r="MGF123" s="276"/>
      <c r="MGG123" s="276"/>
      <c r="MGH123" s="276"/>
      <c r="MGI123" s="276"/>
      <c r="MGJ123" s="276"/>
      <c r="MGK123" s="276"/>
      <c r="MGL123" s="276"/>
      <c r="MGM123" s="276"/>
      <c r="MGN123" s="276"/>
      <c r="MGO123" s="276"/>
      <c r="MGP123" s="276"/>
      <c r="MGQ123" s="276"/>
      <c r="MGR123" s="276"/>
      <c r="MGS123" s="276"/>
      <c r="MGT123" s="276"/>
      <c r="MGU123" s="276"/>
      <c r="MGV123" s="276"/>
      <c r="MGW123" s="276"/>
      <c r="MGX123" s="276"/>
      <c r="MGY123" s="276"/>
      <c r="MGZ123" s="276"/>
      <c r="MHA123" s="276"/>
      <c r="MHB123" s="276"/>
      <c r="MHC123" s="276"/>
      <c r="MHD123" s="276"/>
      <c r="MHE123" s="276"/>
      <c r="MHF123" s="276"/>
      <c r="MHG123" s="276"/>
      <c r="MHH123" s="276"/>
      <c r="MHI123" s="276"/>
      <c r="MHJ123" s="276"/>
      <c r="MHK123" s="276"/>
      <c r="MHL123" s="276"/>
      <c r="MHM123" s="276"/>
      <c r="MHN123" s="276"/>
      <c r="MHO123" s="276"/>
      <c r="MHP123" s="276"/>
      <c r="MHQ123" s="276"/>
      <c r="MHR123" s="276"/>
      <c r="MHS123" s="276"/>
      <c r="MHT123" s="276"/>
      <c r="MHU123" s="276"/>
      <c r="MHV123" s="276"/>
      <c r="MHW123" s="276"/>
      <c r="MHX123" s="276"/>
      <c r="MHY123" s="276"/>
      <c r="MHZ123" s="276"/>
      <c r="MIA123" s="276"/>
      <c r="MIB123" s="276"/>
      <c r="MIC123" s="276"/>
      <c r="MID123" s="276"/>
      <c r="MIE123" s="276"/>
      <c r="MIF123" s="276"/>
      <c r="MIG123" s="276"/>
      <c r="MIH123" s="276"/>
      <c r="MII123" s="276"/>
      <c r="MIJ123" s="276"/>
      <c r="MIK123" s="276"/>
      <c r="MIL123" s="276"/>
      <c r="MIM123" s="276"/>
      <c r="MIN123" s="276"/>
      <c r="MIO123" s="276"/>
      <c r="MIP123" s="276"/>
      <c r="MIQ123" s="276"/>
      <c r="MIR123" s="276"/>
      <c r="MIS123" s="276"/>
      <c r="MIT123" s="276"/>
      <c r="MIU123" s="276"/>
      <c r="MIV123" s="276"/>
      <c r="MIW123" s="276"/>
      <c r="MIX123" s="276"/>
      <c r="MIY123" s="276"/>
      <c r="MIZ123" s="276"/>
      <c r="MJA123" s="276"/>
      <c r="MJB123" s="276"/>
      <c r="MJC123" s="276"/>
      <c r="MJD123" s="276"/>
      <c r="MJE123" s="276"/>
      <c r="MJF123" s="276"/>
      <c r="MJG123" s="276"/>
      <c r="MJH123" s="276"/>
      <c r="MJI123" s="276"/>
      <c r="MJJ123" s="276"/>
      <c r="MJK123" s="276"/>
      <c r="MJL123" s="276"/>
      <c r="MJM123" s="276"/>
      <c r="MJN123" s="276"/>
      <c r="MJO123" s="276"/>
      <c r="MJP123" s="276"/>
      <c r="MJQ123" s="276"/>
      <c r="MJR123" s="276"/>
      <c r="MJS123" s="276"/>
      <c r="MJT123" s="276"/>
      <c r="MJU123" s="276"/>
      <c r="MJV123" s="276"/>
      <c r="MJW123" s="276"/>
      <c r="MJX123" s="276"/>
      <c r="MJY123" s="276"/>
      <c r="MJZ123" s="276"/>
      <c r="MKA123" s="276"/>
      <c r="MKB123" s="276"/>
      <c r="MKC123" s="276"/>
      <c r="MKD123" s="276"/>
      <c r="MKE123" s="276"/>
      <c r="MKF123" s="276"/>
      <c r="MKG123" s="276"/>
      <c r="MKH123" s="276"/>
      <c r="MKI123" s="276"/>
      <c r="MKJ123" s="276"/>
      <c r="MKK123" s="276"/>
      <c r="MKL123" s="276"/>
      <c r="MKM123" s="276"/>
      <c r="MKN123" s="276"/>
      <c r="MKO123" s="276"/>
      <c r="MKP123" s="276"/>
      <c r="MKQ123" s="276"/>
      <c r="MKR123" s="276"/>
      <c r="MKS123" s="276"/>
      <c r="MKT123" s="276"/>
      <c r="MKU123" s="276"/>
      <c r="MKV123" s="276"/>
      <c r="MKW123" s="276"/>
      <c r="MKX123" s="276"/>
      <c r="MKY123" s="276"/>
      <c r="MKZ123" s="276"/>
      <c r="MLA123" s="276"/>
      <c r="MLB123" s="276"/>
      <c r="MLC123" s="276"/>
      <c r="MLD123" s="276"/>
      <c r="MLE123" s="276"/>
      <c r="MLF123" s="276"/>
      <c r="MLG123" s="276"/>
      <c r="MLH123" s="276"/>
      <c r="MLI123" s="276"/>
      <c r="MLJ123" s="276"/>
      <c r="MLK123" s="276"/>
      <c r="MLL123" s="276"/>
      <c r="MLM123" s="276"/>
      <c r="MLN123" s="276"/>
      <c r="MLO123" s="276"/>
      <c r="MLP123" s="276"/>
      <c r="MLQ123" s="276"/>
      <c r="MLR123" s="276"/>
      <c r="MLS123" s="276"/>
      <c r="MLT123" s="276"/>
      <c r="MLU123" s="276"/>
      <c r="MLV123" s="276"/>
      <c r="MLW123" s="276"/>
      <c r="MLX123" s="276"/>
      <c r="MLY123" s="276"/>
      <c r="MLZ123" s="276"/>
      <c r="MMA123" s="276"/>
      <c r="MMB123" s="276"/>
      <c r="MMC123" s="276"/>
      <c r="MMD123" s="276"/>
      <c r="MME123" s="276"/>
      <c r="MMF123" s="276"/>
      <c r="MMG123" s="276"/>
      <c r="MMH123" s="276"/>
      <c r="MMI123" s="276"/>
      <c r="MMJ123" s="276"/>
      <c r="MMK123" s="276"/>
      <c r="MML123" s="276"/>
      <c r="MMM123" s="276"/>
      <c r="MMN123" s="276"/>
      <c r="MMO123" s="276"/>
      <c r="MMP123" s="276"/>
      <c r="MMQ123" s="276"/>
      <c r="MMR123" s="276"/>
      <c r="MMS123" s="276"/>
      <c r="MMT123" s="276"/>
      <c r="MMU123" s="276"/>
      <c r="MMV123" s="276"/>
      <c r="MMW123" s="276"/>
      <c r="MMX123" s="276"/>
      <c r="MMY123" s="276"/>
      <c r="MMZ123" s="276"/>
      <c r="MNA123" s="276"/>
      <c r="MNB123" s="276"/>
      <c r="MNC123" s="276"/>
      <c r="MND123" s="276"/>
      <c r="MNE123" s="276"/>
      <c r="MNF123" s="276"/>
      <c r="MNG123" s="276"/>
      <c r="MNH123" s="276"/>
      <c r="MNI123" s="276"/>
      <c r="MNJ123" s="276"/>
      <c r="MNK123" s="276"/>
      <c r="MNL123" s="276"/>
      <c r="MNM123" s="276"/>
      <c r="MNN123" s="276"/>
      <c r="MNO123" s="276"/>
      <c r="MNP123" s="276"/>
      <c r="MNQ123" s="276"/>
      <c r="MNR123" s="276"/>
      <c r="MNS123" s="276"/>
      <c r="MNT123" s="276"/>
      <c r="MNU123" s="276"/>
      <c r="MNV123" s="276"/>
      <c r="MNW123" s="276"/>
      <c r="MNX123" s="276"/>
      <c r="MNY123" s="276"/>
      <c r="MNZ123" s="276"/>
      <c r="MOA123" s="276"/>
      <c r="MOB123" s="276"/>
      <c r="MOC123" s="276"/>
      <c r="MOD123" s="276"/>
      <c r="MOE123" s="276"/>
      <c r="MOF123" s="276"/>
      <c r="MOG123" s="276"/>
      <c r="MOH123" s="276"/>
      <c r="MOI123" s="276"/>
      <c r="MOJ123" s="276"/>
      <c r="MOK123" s="276"/>
      <c r="MOL123" s="276"/>
      <c r="MOM123" s="276"/>
      <c r="MON123" s="276"/>
      <c r="MOO123" s="276"/>
      <c r="MOP123" s="276"/>
      <c r="MOQ123" s="276"/>
      <c r="MOR123" s="276"/>
      <c r="MOS123" s="276"/>
      <c r="MOT123" s="276"/>
      <c r="MOU123" s="276"/>
      <c r="MOV123" s="276"/>
      <c r="MOW123" s="276"/>
      <c r="MOX123" s="276"/>
      <c r="MOY123" s="276"/>
      <c r="MOZ123" s="276"/>
      <c r="MPA123" s="276"/>
      <c r="MPB123" s="276"/>
      <c r="MPC123" s="276"/>
      <c r="MPD123" s="276"/>
      <c r="MPE123" s="276"/>
      <c r="MPF123" s="276"/>
      <c r="MPG123" s="276"/>
      <c r="MPH123" s="276"/>
      <c r="MPI123" s="276"/>
      <c r="MPJ123" s="276"/>
      <c r="MPK123" s="276"/>
      <c r="MPL123" s="276"/>
      <c r="MPM123" s="276"/>
      <c r="MPN123" s="276"/>
      <c r="MPO123" s="276"/>
      <c r="MPP123" s="276"/>
      <c r="MPQ123" s="276"/>
      <c r="MPR123" s="276"/>
      <c r="MPS123" s="276"/>
      <c r="MPT123" s="276"/>
      <c r="MPU123" s="276"/>
      <c r="MPV123" s="276"/>
      <c r="MPW123" s="276"/>
      <c r="MPX123" s="276"/>
      <c r="MPY123" s="276"/>
      <c r="MPZ123" s="276"/>
      <c r="MQA123" s="276"/>
      <c r="MQB123" s="276"/>
      <c r="MQC123" s="276"/>
      <c r="MQD123" s="276"/>
      <c r="MQE123" s="276"/>
      <c r="MQF123" s="276"/>
      <c r="MQG123" s="276"/>
      <c r="MQH123" s="276"/>
      <c r="MQI123" s="276"/>
      <c r="MQJ123" s="276"/>
      <c r="MQK123" s="276"/>
      <c r="MQL123" s="276"/>
      <c r="MQM123" s="276"/>
      <c r="MQN123" s="276"/>
      <c r="MQO123" s="276"/>
      <c r="MQP123" s="276"/>
      <c r="MQQ123" s="276"/>
      <c r="MQR123" s="276"/>
      <c r="MQS123" s="276"/>
      <c r="MQT123" s="276"/>
      <c r="MQU123" s="276"/>
      <c r="MQV123" s="276"/>
      <c r="MQW123" s="276"/>
      <c r="MQX123" s="276"/>
      <c r="MQY123" s="276"/>
      <c r="MQZ123" s="276"/>
      <c r="MRA123" s="276"/>
      <c r="MRB123" s="276"/>
      <c r="MRC123" s="276"/>
      <c r="MRD123" s="276"/>
      <c r="MRE123" s="276"/>
      <c r="MRF123" s="276"/>
      <c r="MRG123" s="276"/>
      <c r="MRH123" s="276"/>
      <c r="MRI123" s="276"/>
      <c r="MRJ123" s="276"/>
      <c r="MRK123" s="276"/>
      <c r="MRL123" s="276"/>
      <c r="MRM123" s="276"/>
      <c r="MRN123" s="276"/>
      <c r="MRO123" s="276"/>
      <c r="MRP123" s="276"/>
      <c r="MRQ123" s="276"/>
      <c r="MRR123" s="276"/>
      <c r="MRS123" s="276"/>
      <c r="MRT123" s="276"/>
      <c r="MRU123" s="276"/>
      <c r="MRV123" s="276"/>
      <c r="MRW123" s="276"/>
      <c r="MRX123" s="276"/>
      <c r="MRY123" s="276"/>
      <c r="MRZ123" s="276"/>
      <c r="MSA123" s="276"/>
      <c r="MSB123" s="276"/>
      <c r="MSC123" s="276"/>
      <c r="MSD123" s="276"/>
      <c r="MSE123" s="276"/>
      <c r="MSF123" s="276"/>
      <c r="MSG123" s="276"/>
      <c r="MSH123" s="276"/>
      <c r="MSI123" s="276"/>
      <c r="MSJ123" s="276"/>
      <c r="MSK123" s="276"/>
      <c r="MSL123" s="276"/>
      <c r="MSM123" s="276"/>
      <c r="MSN123" s="276"/>
      <c r="MSO123" s="276"/>
      <c r="MSP123" s="276"/>
      <c r="MSQ123" s="276"/>
      <c r="MSR123" s="276"/>
      <c r="MSS123" s="276"/>
      <c r="MST123" s="276"/>
      <c r="MSU123" s="276"/>
      <c r="MSV123" s="276"/>
      <c r="MSW123" s="276"/>
      <c r="MSX123" s="276"/>
      <c r="MSY123" s="276"/>
      <c r="MSZ123" s="276"/>
      <c r="MTA123" s="276"/>
      <c r="MTB123" s="276"/>
      <c r="MTC123" s="276"/>
      <c r="MTD123" s="276"/>
      <c r="MTE123" s="276"/>
      <c r="MTF123" s="276"/>
      <c r="MTG123" s="276"/>
      <c r="MTH123" s="276"/>
      <c r="MTI123" s="276"/>
      <c r="MTJ123" s="276"/>
      <c r="MTK123" s="276"/>
      <c r="MTL123" s="276"/>
      <c r="MTM123" s="276"/>
      <c r="MTN123" s="276"/>
      <c r="MTO123" s="276"/>
      <c r="MTP123" s="276"/>
      <c r="MTQ123" s="276"/>
      <c r="MTR123" s="276"/>
      <c r="MTS123" s="276"/>
      <c r="MTT123" s="276"/>
      <c r="MTU123" s="276"/>
      <c r="MTV123" s="276"/>
      <c r="MTW123" s="276"/>
      <c r="MTX123" s="276"/>
      <c r="MTY123" s="276"/>
      <c r="MTZ123" s="276"/>
      <c r="MUA123" s="276"/>
      <c r="MUB123" s="276"/>
      <c r="MUC123" s="276"/>
      <c r="MUD123" s="276"/>
      <c r="MUE123" s="276"/>
      <c r="MUF123" s="276"/>
      <c r="MUG123" s="276"/>
      <c r="MUH123" s="276"/>
      <c r="MUI123" s="276"/>
      <c r="MUJ123" s="276"/>
      <c r="MUK123" s="276"/>
      <c r="MUL123" s="276"/>
      <c r="MUM123" s="276"/>
      <c r="MUN123" s="276"/>
      <c r="MUO123" s="276"/>
      <c r="MUP123" s="276"/>
      <c r="MUQ123" s="276"/>
      <c r="MUR123" s="276"/>
      <c r="MUS123" s="276"/>
      <c r="MUT123" s="276"/>
      <c r="MUU123" s="276"/>
      <c r="MUV123" s="276"/>
      <c r="MUW123" s="276"/>
      <c r="MUX123" s="276"/>
      <c r="MUY123" s="276"/>
      <c r="MUZ123" s="276"/>
      <c r="MVA123" s="276"/>
      <c r="MVB123" s="276"/>
      <c r="MVC123" s="276"/>
      <c r="MVD123" s="276"/>
      <c r="MVE123" s="276"/>
      <c r="MVF123" s="276"/>
      <c r="MVG123" s="276"/>
      <c r="MVH123" s="276"/>
      <c r="MVI123" s="276"/>
      <c r="MVJ123" s="276"/>
      <c r="MVK123" s="276"/>
      <c r="MVL123" s="276"/>
      <c r="MVM123" s="276"/>
      <c r="MVN123" s="276"/>
      <c r="MVO123" s="276"/>
      <c r="MVP123" s="276"/>
      <c r="MVQ123" s="276"/>
      <c r="MVR123" s="276"/>
      <c r="MVS123" s="276"/>
      <c r="MVT123" s="276"/>
      <c r="MVU123" s="276"/>
      <c r="MVV123" s="276"/>
      <c r="MVW123" s="276"/>
      <c r="MVX123" s="276"/>
      <c r="MVY123" s="276"/>
      <c r="MVZ123" s="276"/>
      <c r="MWA123" s="276"/>
      <c r="MWB123" s="276"/>
      <c r="MWC123" s="276"/>
      <c r="MWD123" s="276"/>
      <c r="MWE123" s="276"/>
      <c r="MWF123" s="276"/>
      <c r="MWG123" s="276"/>
      <c r="MWH123" s="276"/>
      <c r="MWI123" s="276"/>
      <c r="MWJ123" s="276"/>
      <c r="MWK123" s="276"/>
      <c r="MWL123" s="276"/>
      <c r="MWM123" s="276"/>
      <c r="MWN123" s="276"/>
      <c r="MWO123" s="276"/>
      <c r="MWP123" s="276"/>
      <c r="MWQ123" s="276"/>
      <c r="MWR123" s="276"/>
      <c r="MWS123" s="276"/>
      <c r="MWT123" s="276"/>
      <c r="MWU123" s="276"/>
      <c r="MWV123" s="276"/>
      <c r="MWW123" s="276"/>
      <c r="MWX123" s="276"/>
      <c r="MWY123" s="276"/>
      <c r="MWZ123" s="276"/>
      <c r="MXA123" s="276"/>
      <c r="MXB123" s="276"/>
      <c r="MXC123" s="276"/>
      <c r="MXD123" s="276"/>
      <c r="MXE123" s="276"/>
      <c r="MXF123" s="276"/>
      <c r="MXG123" s="276"/>
      <c r="MXH123" s="276"/>
      <c r="MXI123" s="276"/>
      <c r="MXJ123" s="276"/>
      <c r="MXK123" s="276"/>
      <c r="MXL123" s="276"/>
      <c r="MXM123" s="276"/>
      <c r="MXN123" s="276"/>
      <c r="MXO123" s="276"/>
      <c r="MXP123" s="276"/>
      <c r="MXQ123" s="276"/>
      <c r="MXR123" s="276"/>
      <c r="MXS123" s="276"/>
      <c r="MXT123" s="276"/>
      <c r="MXU123" s="276"/>
      <c r="MXV123" s="276"/>
      <c r="MXW123" s="276"/>
      <c r="MXX123" s="276"/>
      <c r="MXY123" s="276"/>
      <c r="MXZ123" s="276"/>
      <c r="MYA123" s="276"/>
      <c r="MYB123" s="276"/>
      <c r="MYC123" s="276"/>
      <c r="MYD123" s="276"/>
      <c r="MYE123" s="276"/>
      <c r="MYF123" s="276"/>
      <c r="MYG123" s="276"/>
      <c r="MYH123" s="276"/>
      <c r="MYI123" s="276"/>
      <c r="MYJ123" s="276"/>
      <c r="MYK123" s="276"/>
      <c r="MYL123" s="276"/>
      <c r="MYM123" s="276"/>
      <c r="MYN123" s="276"/>
      <c r="MYO123" s="276"/>
      <c r="MYP123" s="276"/>
      <c r="MYQ123" s="276"/>
      <c r="MYR123" s="276"/>
      <c r="MYS123" s="276"/>
      <c r="MYT123" s="276"/>
      <c r="MYU123" s="276"/>
      <c r="MYV123" s="276"/>
      <c r="MYW123" s="276"/>
      <c r="MYX123" s="276"/>
      <c r="MYY123" s="276"/>
      <c r="MYZ123" s="276"/>
      <c r="MZA123" s="276"/>
      <c r="MZB123" s="276"/>
      <c r="MZC123" s="276"/>
      <c r="MZD123" s="276"/>
      <c r="MZE123" s="276"/>
      <c r="MZF123" s="276"/>
      <c r="MZG123" s="276"/>
      <c r="MZH123" s="276"/>
      <c r="MZI123" s="276"/>
      <c r="MZJ123" s="276"/>
      <c r="MZK123" s="276"/>
      <c r="MZL123" s="276"/>
      <c r="MZM123" s="276"/>
      <c r="MZN123" s="276"/>
      <c r="MZO123" s="276"/>
      <c r="MZP123" s="276"/>
      <c r="MZQ123" s="276"/>
      <c r="MZR123" s="276"/>
      <c r="MZS123" s="276"/>
      <c r="MZT123" s="276"/>
      <c r="MZU123" s="276"/>
      <c r="MZV123" s="276"/>
      <c r="MZW123" s="276"/>
      <c r="MZX123" s="276"/>
      <c r="MZY123" s="276"/>
      <c r="MZZ123" s="276"/>
      <c r="NAA123" s="276"/>
      <c r="NAB123" s="276"/>
      <c r="NAC123" s="276"/>
      <c r="NAD123" s="276"/>
      <c r="NAE123" s="276"/>
      <c r="NAF123" s="276"/>
      <c r="NAG123" s="276"/>
      <c r="NAH123" s="276"/>
      <c r="NAI123" s="276"/>
      <c r="NAJ123" s="276"/>
      <c r="NAK123" s="276"/>
      <c r="NAL123" s="276"/>
      <c r="NAM123" s="276"/>
      <c r="NAN123" s="276"/>
      <c r="NAO123" s="276"/>
      <c r="NAP123" s="276"/>
      <c r="NAQ123" s="276"/>
      <c r="NAR123" s="276"/>
      <c r="NAS123" s="276"/>
      <c r="NAT123" s="276"/>
      <c r="NAU123" s="276"/>
      <c r="NAV123" s="276"/>
      <c r="NAW123" s="276"/>
      <c r="NAX123" s="276"/>
      <c r="NAY123" s="276"/>
      <c r="NAZ123" s="276"/>
      <c r="NBA123" s="276"/>
      <c r="NBB123" s="276"/>
      <c r="NBC123" s="276"/>
      <c r="NBD123" s="276"/>
      <c r="NBE123" s="276"/>
      <c r="NBF123" s="276"/>
      <c r="NBG123" s="276"/>
      <c r="NBH123" s="276"/>
      <c r="NBI123" s="276"/>
      <c r="NBJ123" s="276"/>
      <c r="NBK123" s="276"/>
      <c r="NBL123" s="276"/>
      <c r="NBM123" s="276"/>
      <c r="NBN123" s="276"/>
      <c r="NBO123" s="276"/>
      <c r="NBP123" s="276"/>
      <c r="NBQ123" s="276"/>
      <c r="NBR123" s="276"/>
      <c r="NBS123" s="276"/>
      <c r="NBT123" s="276"/>
      <c r="NBU123" s="276"/>
      <c r="NBV123" s="276"/>
      <c r="NBW123" s="276"/>
      <c r="NBX123" s="276"/>
      <c r="NBY123" s="276"/>
      <c r="NBZ123" s="276"/>
      <c r="NCA123" s="276"/>
      <c r="NCB123" s="276"/>
      <c r="NCC123" s="276"/>
      <c r="NCD123" s="276"/>
      <c r="NCE123" s="276"/>
      <c r="NCF123" s="276"/>
      <c r="NCG123" s="276"/>
      <c r="NCH123" s="276"/>
      <c r="NCI123" s="276"/>
      <c r="NCJ123" s="276"/>
      <c r="NCK123" s="276"/>
      <c r="NCL123" s="276"/>
      <c r="NCM123" s="276"/>
      <c r="NCN123" s="276"/>
      <c r="NCO123" s="276"/>
      <c r="NCP123" s="276"/>
      <c r="NCQ123" s="276"/>
      <c r="NCR123" s="276"/>
      <c r="NCS123" s="276"/>
      <c r="NCT123" s="276"/>
      <c r="NCU123" s="276"/>
      <c r="NCV123" s="276"/>
      <c r="NCW123" s="276"/>
      <c r="NCX123" s="276"/>
      <c r="NCY123" s="276"/>
      <c r="NCZ123" s="276"/>
      <c r="NDA123" s="276"/>
      <c r="NDB123" s="276"/>
      <c r="NDC123" s="276"/>
      <c r="NDD123" s="276"/>
      <c r="NDE123" s="276"/>
      <c r="NDF123" s="276"/>
      <c r="NDG123" s="276"/>
      <c r="NDH123" s="276"/>
      <c r="NDI123" s="276"/>
      <c r="NDJ123" s="276"/>
      <c r="NDK123" s="276"/>
      <c r="NDL123" s="276"/>
      <c r="NDM123" s="276"/>
      <c r="NDN123" s="276"/>
      <c r="NDO123" s="276"/>
      <c r="NDP123" s="276"/>
      <c r="NDQ123" s="276"/>
      <c r="NDR123" s="276"/>
      <c r="NDS123" s="276"/>
      <c r="NDT123" s="276"/>
      <c r="NDU123" s="276"/>
      <c r="NDV123" s="276"/>
      <c r="NDW123" s="276"/>
      <c r="NDX123" s="276"/>
      <c r="NDY123" s="276"/>
      <c r="NDZ123" s="276"/>
      <c r="NEA123" s="276"/>
      <c r="NEB123" s="276"/>
      <c r="NEC123" s="276"/>
      <c r="NED123" s="276"/>
      <c r="NEE123" s="276"/>
      <c r="NEF123" s="276"/>
      <c r="NEG123" s="276"/>
      <c r="NEH123" s="276"/>
      <c r="NEI123" s="276"/>
      <c r="NEJ123" s="276"/>
      <c r="NEK123" s="276"/>
      <c r="NEL123" s="276"/>
      <c r="NEM123" s="276"/>
      <c r="NEN123" s="276"/>
      <c r="NEO123" s="276"/>
      <c r="NEP123" s="276"/>
      <c r="NEQ123" s="276"/>
      <c r="NER123" s="276"/>
      <c r="NES123" s="276"/>
      <c r="NET123" s="276"/>
      <c r="NEU123" s="276"/>
      <c r="NEV123" s="276"/>
      <c r="NEW123" s="276"/>
      <c r="NEX123" s="276"/>
      <c r="NEY123" s="276"/>
      <c r="NEZ123" s="276"/>
      <c r="NFA123" s="276"/>
      <c r="NFB123" s="276"/>
      <c r="NFC123" s="276"/>
      <c r="NFD123" s="276"/>
      <c r="NFE123" s="276"/>
      <c r="NFF123" s="276"/>
      <c r="NFG123" s="276"/>
      <c r="NFH123" s="276"/>
      <c r="NFI123" s="276"/>
      <c r="NFJ123" s="276"/>
      <c r="NFK123" s="276"/>
      <c r="NFL123" s="276"/>
      <c r="NFM123" s="276"/>
      <c r="NFN123" s="276"/>
      <c r="NFO123" s="276"/>
      <c r="NFP123" s="276"/>
      <c r="NFQ123" s="276"/>
      <c r="NFR123" s="276"/>
      <c r="NFS123" s="276"/>
      <c r="NFT123" s="276"/>
      <c r="NFU123" s="276"/>
      <c r="NFV123" s="276"/>
      <c r="NFW123" s="276"/>
      <c r="NFX123" s="276"/>
      <c r="NFY123" s="276"/>
      <c r="NFZ123" s="276"/>
      <c r="NGA123" s="276"/>
      <c r="NGB123" s="276"/>
      <c r="NGC123" s="276"/>
      <c r="NGD123" s="276"/>
      <c r="NGE123" s="276"/>
      <c r="NGF123" s="276"/>
      <c r="NGG123" s="276"/>
      <c r="NGH123" s="276"/>
      <c r="NGI123" s="276"/>
      <c r="NGJ123" s="276"/>
      <c r="NGK123" s="276"/>
      <c r="NGL123" s="276"/>
      <c r="NGM123" s="276"/>
      <c r="NGN123" s="276"/>
      <c r="NGO123" s="276"/>
      <c r="NGP123" s="276"/>
      <c r="NGQ123" s="276"/>
      <c r="NGR123" s="276"/>
      <c r="NGS123" s="276"/>
      <c r="NGT123" s="276"/>
      <c r="NGU123" s="276"/>
      <c r="NGV123" s="276"/>
      <c r="NGW123" s="276"/>
      <c r="NGX123" s="276"/>
      <c r="NGY123" s="276"/>
      <c r="NGZ123" s="276"/>
      <c r="NHA123" s="276"/>
      <c r="NHB123" s="276"/>
      <c r="NHC123" s="276"/>
      <c r="NHD123" s="276"/>
      <c r="NHE123" s="276"/>
      <c r="NHF123" s="276"/>
      <c r="NHG123" s="276"/>
      <c r="NHH123" s="276"/>
      <c r="NHI123" s="276"/>
      <c r="NHJ123" s="276"/>
      <c r="NHK123" s="276"/>
      <c r="NHL123" s="276"/>
      <c r="NHM123" s="276"/>
      <c r="NHN123" s="276"/>
      <c r="NHO123" s="276"/>
      <c r="NHP123" s="276"/>
      <c r="NHQ123" s="276"/>
      <c r="NHR123" s="276"/>
      <c r="NHS123" s="276"/>
      <c r="NHT123" s="276"/>
      <c r="NHU123" s="276"/>
      <c r="NHV123" s="276"/>
      <c r="NHW123" s="276"/>
      <c r="NHX123" s="276"/>
      <c r="NHY123" s="276"/>
      <c r="NHZ123" s="276"/>
      <c r="NIA123" s="276"/>
      <c r="NIB123" s="276"/>
      <c r="NIC123" s="276"/>
      <c r="NID123" s="276"/>
      <c r="NIE123" s="276"/>
      <c r="NIF123" s="276"/>
      <c r="NIG123" s="276"/>
      <c r="NIH123" s="276"/>
      <c r="NII123" s="276"/>
      <c r="NIJ123" s="276"/>
      <c r="NIK123" s="276"/>
      <c r="NIL123" s="276"/>
      <c r="NIM123" s="276"/>
      <c r="NIN123" s="276"/>
      <c r="NIO123" s="276"/>
      <c r="NIP123" s="276"/>
      <c r="NIQ123" s="276"/>
      <c r="NIR123" s="276"/>
      <c r="NIS123" s="276"/>
      <c r="NIT123" s="276"/>
      <c r="NIU123" s="276"/>
      <c r="NIV123" s="276"/>
      <c r="NIW123" s="276"/>
      <c r="NIX123" s="276"/>
      <c r="NIY123" s="276"/>
      <c r="NIZ123" s="276"/>
      <c r="NJA123" s="276"/>
      <c r="NJB123" s="276"/>
      <c r="NJC123" s="276"/>
      <c r="NJD123" s="276"/>
      <c r="NJE123" s="276"/>
      <c r="NJF123" s="276"/>
      <c r="NJG123" s="276"/>
      <c r="NJH123" s="276"/>
      <c r="NJI123" s="276"/>
      <c r="NJJ123" s="276"/>
      <c r="NJK123" s="276"/>
      <c r="NJL123" s="276"/>
      <c r="NJM123" s="276"/>
      <c r="NJN123" s="276"/>
      <c r="NJO123" s="276"/>
      <c r="NJP123" s="276"/>
      <c r="NJQ123" s="276"/>
      <c r="NJR123" s="276"/>
      <c r="NJS123" s="276"/>
      <c r="NJT123" s="276"/>
      <c r="NJU123" s="276"/>
      <c r="NJV123" s="276"/>
      <c r="NJW123" s="276"/>
      <c r="NJX123" s="276"/>
      <c r="NJY123" s="276"/>
      <c r="NJZ123" s="276"/>
      <c r="NKA123" s="276"/>
      <c r="NKB123" s="276"/>
      <c r="NKC123" s="276"/>
      <c r="NKD123" s="276"/>
      <c r="NKE123" s="276"/>
      <c r="NKF123" s="276"/>
      <c r="NKG123" s="276"/>
      <c r="NKH123" s="276"/>
      <c r="NKI123" s="276"/>
      <c r="NKJ123" s="276"/>
      <c r="NKK123" s="276"/>
      <c r="NKL123" s="276"/>
      <c r="NKM123" s="276"/>
      <c r="NKN123" s="276"/>
      <c r="NKO123" s="276"/>
      <c r="NKP123" s="276"/>
      <c r="NKQ123" s="276"/>
      <c r="NKR123" s="276"/>
      <c r="NKS123" s="276"/>
      <c r="NKT123" s="276"/>
      <c r="NKU123" s="276"/>
      <c r="NKV123" s="276"/>
      <c r="NKW123" s="276"/>
      <c r="NKX123" s="276"/>
      <c r="NKY123" s="276"/>
      <c r="NKZ123" s="276"/>
      <c r="NLA123" s="276"/>
      <c r="NLB123" s="276"/>
      <c r="NLC123" s="276"/>
      <c r="NLD123" s="276"/>
      <c r="NLE123" s="276"/>
      <c r="NLF123" s="276"/>
      <c r="NLG123" s="276"/>
      <c r="NLH123" s="276"/>
      <c r="NLI123" s="276"/>
      <c r="NLJ123" s="276"/>
      <c r="NLK123" s="276"/>
      <c r="NLL123" s="276"/>
      <c r="NLM123" s="276"/>
      <c r="NLN123" s="276"/>
      <c r="NLO123" s="276"/>
      <c r="NLP123" s="276"/>
      <c r="NLQ123" s="276"/>
      <c r="NLR123" s="276"/>
      <c r="NLS123" s="276"/>
      <c r="NLT123" s="276"/>
      <c r="NLU123" s="276"/>
      <c r="NLV123" s="276"/>
      <c r="NLW123" s="276"/>
      <c r="NLX123" s="276"/>
      <c r="NLY123" s="276"/>
      <c r="NLZ123" s="276"/>
      <c r="NMA123" s="276"/>
      <c r="NMB123" s="276"/>
      <c r="NMC123" s="276"/>
      <c r="NMD123" s="276"/>
      <c r="NME123" s="276"/>
      <c r="NMF123" s="276"/>
      <c r="NMG123" s="276"/>
      <c r="NMH123" s="276"/>
      <c r="NMI123" s="276"/>
      <c r="NMJ123" s="276"/>
      <c r="NMK123" s="276"/>
      <c r="NML123" s="276"/>
      <c r="NMM123" s="276"/>
      <c r="NMN123" s="276"/>
      <c r="NMO123" s="276"/>
      <c r="NMP123" s="276"/>
      <c r="NMQ123" s="276"/>
      <c r="NMR123" s="276"/>
      <c r="NMS123" s="276"/>
      <c r="NMT123" s="276"/>
      <c r="NMU123" s="276"/>
      <c r="NMV123" s="276"/>
      <c r="NMW123" s="276"/>
      <c r="NMX123" s="276"/>
      <c r="NMY123" s="276"/>
      <c r="NMZ123" s="276"/>
      <c r="NNA123" s="276"/>
      <c r="NNB123" s="276"/>
      <c r="NNC123" s="276"/>
      <c r="NND123" s="276"/>
      <c r="NNE123" s="276"/>
      <c r="NNF123" s="276"/>
      <c r="NNG123" s="276"/>
      <c r="NNH123" s="276"/>
      <c r="NNI123" s="276"/>
      <c r="NNJ123" s="276"/>
      <c r="NNK123" s="276"/>
      <c r="NNL123" s="276"/>
      <c r="NNM123" s="276"/>
      <c r="NNN123" s="276"/>
      <c r="NNO123" s="276"/>
      <c r="NNP123" s="276"/>
      <c r="NNQ123" s="276"/>
      <c r="NNR123" s="276"/>
      <c r="NNS123" s="276"/>
      <c r="NNT123" s="276"/>
      <c r="NNU123" s="276"/>
      <c r="NNV123" s="276"/>
      <c r="NNW123" s="276"/>
      <c r="NNX123" s="276"/>
      <c r="NNY123" s="276"/>
      <c r="NNZ123" s="276"/>
      <c r="NOA123" s="276"/>
      <c r="NOB123" s="276"/>
      <c r="NOC123" s="276"/>
      <c r="NOD123" s="276"/>
      <c r="NOE123" s="276"/>
      <c r="NOF123" s="276"/>
      <c r="NOG123" s="276"/>
      <c r="NOH123" s="276"/>
      <c r="NOI123" s="276"/>
      <c r="NOJ123" s="276"/>
      <c r="NOK123" s="276"/>
      <c r="NOL123" s="276"/>
      <c r="NOM123" s="276"/>
      <c r="NON123" s="276"/>
      <c r="NOO123" s="276"/>
      <c r="NOP123" s="276"/>
      <c r="NOQ123" s="276"/>
      <c r="NOR123" s="276"/>
      <c r="NOS123" s="276"/>
      <c r="NOT123" s="276"/>
      <c r="NOU123" s="276"/>
      <c r="NOV123" s="276"/>
      <c r="NOW123" s="276"/>
      <c r="NOX123" s="276"/>
      <c r="NOY123" s="276"/>
      <c r="NOZ123" s="276"/>
      <c r="NPA123" s="276"/>
      <c r="NPB123" s="276"/>
      <c r="NPC123" s="276"/>
      <c r="NPD123" s="276"/>
      <c r="NPE123" s="276"/>
      <c r="NPF123" s="276"/>
      <c r="NPG123" s="276"/>
      <c r="NPH123" s="276"/>
      <c r="NPI123" s="276"/>
      <c r="NPJ123" s="276"/>
      <c r="NPK123" s="276"/>
      <c r="NPL123" s="276"/>
      <c r="NPM123" s="276"/>
      <c r="NPN123" s="276"/>
      <c r="NPO123" s="276"/>
      <c r="NPP123" s="276"/>
      <c r="NPQ123" s="276"/>
      <c r="NPR123" s="276"/>
      <c r="NPS123" s="276"/>
      <c r="NPT123" s="276"/>
      <c r="NPU123" s="276"/>
      <c r="NPV123" s="276"/>
      <c r="NPW123" s="276"/>
      <c r="NPX123" s="276"/>
      <c r="NPY123" s="276"/>
      <c r="NPZ123" s="276"/>
      <c r="NQA123" s="276"/>
      <c r="NQB123" s="276"/>
      <c r="NQC123" s="276"/>
      <c r="NQD123" s="276"/>
      <c r="NQE123" s="276"/>
      <c r="NQF123" s="276"/>
      <c r="NQG123" s="276"/>
      <c r="NQH123" s="276"/>
      <c r="NQI123" s="276"/>
      <c r="NQJ123" s="276"/>
      <c r="NQK123" s="276"/>
      <c r="NQL123" s="276"/>
      <c r="NQM123" s="276"/>
      <c r="NQN123" s="276"/>
      <c r="NQO123" s="276"/>
      <c r="NQP123" s="276"/>
      <c r="NQQ123" s="276"/>
      <c r="NQR123" s="276"/>
      <c r="NQS123" s="276"/>
      <c r="NQT123" s="276"/>
      <c r="NQU123" s="276"/>
      <c r="NQV123" s="276"/>
      <c r="NQW123" s="276"/>
      <c r="NQX123" s="276"/>
      <c r="NQY123" s="276"/>
      <c r="NQZ123" s="276"/>
      <c r="NRA123" s="276"/>
      <c r="NRB123" s="276"/>
      <c r="NRC123" s="276"/>
      <c r="NRD123" s="276"/>
      <c r="NRE123" s="276"/>
      <c r="NRF123" s="276"/>
      <c r="NRG123" s="276"/>
      <c r="NRH123" s="276"/>
      <c r="NRI123" s="276"/>
      <c r="NRJ123" s="276"/>
      <c r="NRK123" s="276"/>
      <c r="NRL123" s="276"/>
      <c r="NRM123" s="276"/>
      <c r="NRN123" s="276"/>
      <c r="NRO123" s="276"/>
      <c r="NRP123" s="276"/>
      <c r="NRQ123" s="276"/>
      <c r="NRR123" s="276"/>
      <c r="NRS123" s="276"/>
      <c r="NRT123" s="276"/>
      <c r="NRU123" s="276"/>
      <c r="NRV123" s="276"/>
      <c r="NRW123" s="276"/>
      <c r="NRX123" s="276"/>
      <c r="NRY123" s="276"/>
      <c r="NRZ123" s="276"/>
      <c r="NSA123" s="276"/>
      <c r="NSB123" s="276"/>
      <c r="NSC123" s="276"/>
      <c r="NSD123" s="276"/>
      <c r="NSE123" s="276"/>
      <c r="NSF123" s="276"/>
      <c r="NSG123" s="276"/>
      <c r="NSH123" s="276"/>
      <c r="NSI123" s="276"/>
      <c r="NSJ123" s="276"/>
      <c r="NSK123" s="276"/>
      <c r="NSL123" s="276"/>
      <c r="NSM123" s="276"/>
      <c r="NSN123" s="276"/>
      <c r="NSO123" s="276"/>
      <c r="NSP123" s="276"/>
      <c r="NSQ123" s="276"/>
      <c r="NSR123" s="276"/>
      <c r="NSS123" s="276"/>
      <c r="NST123" s="276"/>
      <c r="NSU123" s="276"/>
      <c r="NSV123" s="276"/>
      <c r="NSW123" s="276"/>
      <c r="NSX123" s="276"/>
      <c r="NSY123" s="276"/>
      <c r="NSZ123" s="276"/>
      <c r="NTA123" s="276"/>
      <c r="NTB123" s="276"/>
      <c r="NTC123" s="276"/>
      <c r="NTD123" s="276"/>
      <c r="NTE123" s="276"/>
      <c r="NTF123" s="276"/>
      <c r="NTG123" s="276"/>
      <c r="NTH123" s="276"/>
      <c r="NTI123" s="276"/>
      <c r="NTJ123" s="276"/>
      <c r="NTK123" s="276"/>
      <c r="NTL123" s="276"/>
      <c r="NTM123" s="276"/>
      <c r="NTN123" s="276"/>
      <c r="NTO123" s="276"/>
      <c r="NTP123" s="276"/>
      <c r="NTQ123" s="276"/>
      <c r="NTR123" s="276"/>
      <c r="NTS123" s="276"/>
      <c r="NTT123" s="276"/>
      <c r="NTU123" s="276"/>
      <c r="NTV123" s="276"/>
      <c r="NTW123" s="276"/>
      <c r="NTX123" s="276"/>
      <c r="NTY123" s="276"/>
      <c r="NTZ123" s="276"/>
      <c r="NUA123" s="276"/>
      <c r="NUB123" s="276"/>
      <c r="NUC123" s="276"/>
      <c r="NUD123" s="276"/>
      <c r="NUE123" s="276"/>
      <c r="NUF123" s="276"/>
      <c r="NUG123" s="276"/>
      <c r="NUH123" s="276"/>
      <c r="NUI123" s="276"/>
      <c r="NUJ123" s="276"/>
      <c r="NUK123" s="276"/>
      <c r="NUL123" s="276"/>
      <c r="NUM123" s="276"/>
      <c r="NUN123" s="276"/>
      <c r="NUO123" s="276"/>
      <c r="NUP123" s="276"/>
      <c r="NUQ123" s="276"/>
      <c r="NUR123" s="276"/>
      <c r="NUS123" s="276"/>
      <c r="NUT123" s="276"/>
      <c r="NUU123" s="276"/>
      <c r="NUV123" s="276"/>
      <c r="NUW123" s="276"/>
      <c r="NUX123" s="276"/>
      <c r="NUY123" s="276"/>
      <c r="NUZ123" s="276"/>
      <c r="NVA123" s="276"/>
      <c r="NVB123" s="276"/>
      <c r="NVC123" s="276"/>
      <c r="NVD123" s="276"/>
      <c r="NVE123" s="276"/>
      <c r="NVF123" s="276"/>
      <c r="NVG123" s="276"/>
      <c r="NVH123" s="276"/>
      <c r="NVI123" s="276"/>
      <c r="NVJ123" s="276"/>
      <c r="NVK123" s="276"/>
      <c r="NVL123" s="276"/>
      <c r="NVM123" s="276"/>
      <c r="NVN123" s="276"/>
      <c r="NVO123" s="276"/>
      <c r="NVP123" s="276"/>
      <c r="NVQ123" s="276"/>
      <c r="NVR123" s="276"/>
      <c r="NVS123" s="276"/>
      <c r="NVT123" s="276"/>
      <c r="NVU123" s="276"/>
      <c r="NVV123" s="276"/>
      <c r="NVW123" s="276"/>
      <c r="NVX123" s="276"/>
      <c r="NVY123" s="276"/>
      <c r="NVZ123" s="276"/>
      <c r="NWA123" s="276"/>
      <c r="NWB123" s="276"/>
      <c r="NWC123" s="276"/>
      <c r="NWD123" s="276"/>
      <c r="NWE123" s="276"/>
      <c r="NWF123" s="276"/>
      <c r="NWG123" s="276"/>
      <c r="NWH123" s="276"/>
      <c r="NWI123" s="276"/>
      <c r="NWJ123" s="276"/>
      <c r="NWK123" s="276"/>
      <c r="NWL123" s="276"/>
      <c r="NWM123" s="276"/>
      <c r="NWN123" s="276"/>
      <c r="NWO123" s="276"/>
      <c r="NWP123" s="276"/>
      <c r="NWQ123" s="276"/>
      <c r="NWR123" s="276"/>
      <c r="NWS123" s="276"/>
      <c r="NWT123" s="276"/>
      <c r="NWU123" s="276"/>
      <c r="NWV123" s="276"/>
      <c r="NWW123" s="276"/>
      <c r="NWX123" s="276"/>
      <c r="NWY123" s="276"/>
      <c r="NWZ123" s="276"/>
      <c r="NXA123" s="276"/>
      <c r="NXB123" s="276"/>
      <c r="NXC123" s="276"/>
      <c r="NXD123" s="276"/>
      <c r="NXE123" s="276"/>
      <c r="NXF123" s="276"/>
      <c r="NXG123" s="276"/>
      <c r="NXH123" s="276"/>
      <c r="NXI123" s="276"/>
      <c r="NXJ123" s="276"/>
      <c r="NXK123" s="276"/>
      <c r="NXL123" s="276"/>
      <c r="NXM123" s="276"/>
      <c r="NXN123" s="276"/>
      <c r="NXO123" s="276"/>
      <c r="NXP123" s="276"/>
      <c r="NXQ123" s="276"/>
      <c r="NXR123" s="276"/>
      <c r="NXS123" s="276"/>
      <c r="NXT123" s="276"/>
      <c r="NXU123" s="276"/>
      <c r="NXV123" s="276"/>
      <c r="NXW123" s="276"/>
      <c r="NXX123" s="276"/>
      <c r="NXY123" s="276"/>
      <c r="NXZ123" s="276"/>
      <c r="NYA123" s="276"/>
      <c r="NYB123" s="276"/>
      <c r="NYC123" s="276"/>
      <c r="NYD123" s="276"/>
      <c r="NYE123" s="276"/>
      <c r="NYF123" s="276"/>
      <c r="NYG123" s="276"/>
      <c r="NYH123" s="276"/>
      <c r="NYI123" s="276"/>
      <c r="NYJ123" s="276"/>
      <c r="NYK123" s="276"/>
      <c r="NYL123" s="276"/>
      <c r="NYM123" s="276"/>
      <c r="NYN123" s="276"/>
      <c r="NYO123" s="276"/>
      <c r="NYP123" s="276"/>
      <c r="NYQ123" s="276"/>
      <c r="NYR123" s="276"/>
      <c r="NYS123" s="276"/>
      <c r="NYT123" s="276"/>
      <c r="NYU123" s="276"/>
      <c r="NYV123" s="276"/>
      <c r="NYW123" s="276"/>
      <c r="NYX123" s="276"/>
      <c r="NYY123" s="276"/>
      <c r="NYZ123" s="276"/>
      <c r="NZA123" s="276"/>
      <c r="NZB123" s="276"/>
      <c r="NZC123" s="276"/>
      <c r="NZD123" s="276"/>
      <c r="NZE123" s="276"/>
      <c r="NZF123" s="276"/>
      <c r="NZG123" s="276"/>
      <c r="NZH123" s="276"/>
      <c r="NZI123" s="276"/>
      <c r="NZJ123" s="276"/>
      <c r="NZK123" s="276"/>
      <c r="NZL123" s="276"/>
      <c r="NZM123" s="276"/>
      <c r="NZN123" s="276"/>
      <c r="NZO123" s="276"/>
      <c r="NZP123" s="276"/>
      <c r="NZQ123" s="276"/>
      <c r="NZR123" s="276"/>
      <c r="NZS123" s="276"/>
      <c r="NZT123" s="276"/>
      <c r="NZU123" s="276"/>
      <c r="NZV123" s="276"/>
      <c r="NZW123" s="276"/>
      <c r="NZX123" s="276"/>
      <c r="NZY123" s="276"/>
      <c r="NZZ123" s="276"/>
      <c r="OAA123" s="276"/>
      <c r="OAB123" s="276"/>
      <c r="OAC123" s="276"/>
      <c r="OAD123" s="276"/>
      <c r="OAE123" s="276"/>
      <c r="OAF123" s="276"/>
      <c r="OAG123" s="276"/>
      <c r="OAH123" s="276"/>
      <c r="OAI123" s="276"/>
      <c r="OAJ123" s="276"/>
      <c r="OAK123" s="276"/>
      <c r="OAL123" s="276"/>
      <c r="OAM123" s="276"/>
      <c r="OAN123" s="276"/>
      <c r="OAO123" s="276"/>
      <c r="OAP123" s="276"/>
      <c r="OAQ123" s="276"/>
      <c r="OAR123" s="276"/>
      <c r="OAS123" s="276"/>
      <c r="OAT123" s="276"/>
      <c r="OAU123" s="276"/>
      <c r="OAV123" s="276"/>
      <c r="OAW123" s="276"/>
      <c r="OAX123" s="276"/>
      <c r="OAY123" s="276"/>
      <c r="OAZ123" s="276"/>
      <c r="OBA123" s="276"/>
      <c r="OBB123" s="276"/>
      <c r="OBC123" s="276"/>
      <c r="OBD123" s="276"/>
      <c r="OBE123" s="276"/>
      <c r="OBF123" s="276"/>
      <c r="OBG123" s="276"/>
      <c r="OBH123" s="276"/>
      <c r="OBI123" s="276"/>
      <c r="OBJ123" s="276"/>
      <c r="OBK123" s="276"/>
      <c r="OBL123" s="276"/>
      <c r="OBM123" s="276"/>
      <c r="OBN123" s="276"/>
      <c r="OBO123" s="276"/>
      <c r="OBP123" s="276"/>
      <c r="OBQ123" s="276"/>
      <c r="OBR123" s="276"/>
      <c r="OBS123" s="276"/>
      <c r="OBT123" s="276"/>
      <c r="OBU123" s="276"/>
      <c r="OBV123" s="276"/>
      <c r="OBW123" s="276"/>
      <c r="OBX123" s="276"/>
      <c r="OBY123" s="276"/>
      <c r="OBZ123" s="276"/>
      <c r="OCA123" s="276"/>
      <c r="OCB123" s="276"/>
      <c r="OCC123" s="276"/>
      <c r="OCD123" s="276"/>
      <c r="OCE123" s="276"/>
      <c r="OCF123" s="276"/>
      <c r="OCG123" s="276"/>
      <c r="OCH123" s="276"/>
      <c r="OCI123" s="276"/>
      <c r="OCJ123" s="276"/>
      <c r="OCK123" s="276"/>
      <c r="OCL123" s="276"/>
      <c r="OCM123" s="276"/>
      <c r="OCN123" s="276"/>
      <c r="OCO123" s="276"/>
      <c r="OCP123" s="276"/>
      <c r="OCQ123" s="276"/>
      <c r="OCR123" s="276"/>
      <c r="OCS123" s="276"/>
      <c r="OCT123" s="276"/>
      <c r="OCU123" s="276"/>
      <c r="OCV123" s="276"/>
      <c r="OCW123" s="276"/>
      <c r="OCX123" s="276"/>
      <c r="OCY123" s="276"/>
      <c r="OCZ123" s="276"/>
      <c r="ODA123" s="276"/>
      <c r="ODB123" s="276"/>
      <c r="ODC123" s="276"/>
      <c r="ODD123" s="276"/>
      <c r="ODE123" s="276"/>
      <c r="ODF123" s="276"/>
      <c r="ODG123" s="276"/>
      <c r="ODH123" s="276"/>
      <c r="ODI123" s="276"/>
      <c r="ODJ123" s="276"/>
      <c r="ODK123" s="276"/>
      <c r="ODL123" s="276"/>
      <c r="ODM123" s="276"/>
      <c r="ODN123" s="276"/>
      <c r="ODO123" s="276"/>
      <c r="ODP123" s="276"/>
      <c r="ODQ123" s="276"/>
      <c r="ODR123" s="276"/>
      <c r="ODS123" s="276"/>
      <c r="ODT123" s="276"/>
      <c r="ODU123" s="276"/>
      <c r="ODV123" s="276"/>
      <c r="ODW123" s="276"/>
      <c r="ODX123" s="276"/>
      <c r="ODY123" s="276"/>
      <c r="ODZ123" s="276"/>
      <c r="OEA123" s="276"/>
      <c r="OEB123" s="276"/>
      <c r="OEC123" s="276"/>
      <c r="OED123" s="276"/>
      <c r="OEE123" s="276"/>
      <c r="OEF123" s="276"/>
      <c r="OEG123" s="276"/>
      <c r="OEH123" s="276"/>
      <c r="OEI123" s="276"/>
      <c r="OEJ123" s="276"/>
      <c r="OEK123" s="276"/>
      <c r="OEL123" s="276"/>
      <c r="OEM123" s="276"/>
      <c r="OEN123" s="276"/>
      <c r="OEO123" s="276"/>
      <c r="OEP123" s="276"/>
      <c r="OEQ123" s="276"/>
      <c r="OER123" s="276"/>
      <c r="OES123" s="276"/>
      <c r="OET123" s="276"/>
      <c r="OEU123" s="276"/>
      <c r="OEV123" s="276"/>
      <c r="OEW123" s="276"/>
      <c r="OEX123" s="276"/>
      <c r="OEY123" s="276"/>
      <c r="OEZ123" s="276"/>
      <c r="OFA123" s="276"/>
      <c r="OFB123" s="276"/>
      <c r="OFC123" s="276"/>
      <c r="OFD123" s="276"/>
      <c r="OFE123" s="276"/>
      <c r="OFF123" s="276"/>
      <c r="OFG123" s="276"/>
      <c r="OFH123" s="276"/>
      <c r="OFI123" s="276"/>
      <c r="OFJ123" s="276"/>
      <c r="OFK123" s="276"/>
      <c r="OFL123" s="276"/>
      <c r="OFM123" s="276"/>
      <c r="OFN123" s="276"/>
      <c r="OFO123" s="276"/>
      <c r="OFP123" s="276"/>
      <c r="OFQ123" s="276"/>
      <c r="OFR123" s="276"/>
      <c r="OFS123" s="276"/>
      <c r="OFT123" s="276"/>
      <c r="OFU123" s="276"/>
      <c r="OFV123" s="276"/>
      <c r="OFW123" s="276"/>
      <c r="OFX123" s="276"/>
      <c r="OFY123" s="276"/>
      <c r="OFZ123" s="276"/>
      <c r="OGA123" s="276"/>
      <c r="OGB123" s="276"/>
      <c r="OGC123" s="276"/>
      <c r="OGD123" s="276"/>
      <c r="OGE123" s="276"/>
      <c r="OGF123" s="276"/>
      <c r="OGG123" s="276"/>
      <c r="OGH123" s="276"/>
      <c r="OGI123" s="276"/>
      <c r="OGJ123" s="276"/>
      <c r="OGK123" s="276"/>
      <c r="OGL123" s="276"/>
      <c r="OGM123" s="276"/>
      <c r="OGN123" s="276"/>
      <c r="OGO123" s="276"/>
      <c r="OGP123" s="276"/>
      <c r="OGQ123" s="276"/>
      <c r="OGR123" s="276"/>
      <c r="OGS123" s="276"/>
      <c r="OGT123" s="276"/>
      <c r="OGU123" s="276"/>
      <c r="OGV123" s="276"/>
      <c r="OGW123" s="276"/>
      <c r="OGX123" s="276"/>
      <c r="OGY123" s="276"/>
      <c r="OGZ123" s="276"/>
      <c r="OHA123" s="276"/>
      <c r="OHB123" s="276"/>
      <c r="OHC123" s="276"/>
      <c r="OHD123" s="276"/>
      <c r="OHE123" s="276"/>
      <c r="OHF123" s="276"/>
      <c r="OHG123" s="276"/>
      <c r="OHH123" s="276"/>
      <c r="OHI123" s="276"/>
      <c r="OHJ123" s="276"/>
      <c r="OHK123" s="276"/>
      <c r="OHL123" s="276"/>
      <c r="OHM123" s="276"/>
      <c r="OHN123" s="276"/>
      <c r="OHO123" s="276"/>
      <c r="OHP123" s="276"/>
      <c r="OHQ123" s="276"/>
      <c r="OHR123" s="276"/>
      <c r="OHS123" s="276"/>
      <c r="OHT123" s="276"/>
      <c r="OHU123" s="276"/>
      <c r="OHV123" s="276"/>
      <c r="OHW123" s="276"/>
      <c r="OHX123" s="276"/>
      <c r="OHY123" s="276"/>
      <c r="OHZ123" s="276"/>
      <c r="OIA123" s="276"/>
      <c r="OIB123" s="276"/>
      <c r="OIC123" s="276"/>
      <c r="OID123" s="276"/>
      <c r="OIE123" s="276"/>
      <c r="OIF123" s="276"/>
      <c r="OIG123" s="276"/>
      <c r="OIH123" s="276"/>
      <c r="OII123" s="276"/>
      <c r="OIJ123" s="276"/>
      <c r="OIK123" s="276"/>
      <c r="OIL123" s="276"/>
      <c r="OIM123" s="276"/>
      <c r="OIN123" s="276"/>
      <c r="OIO123" s="276"/>
      <c r="OIP123" s="276"/>
      <c r="OIQ123" s="276"/>
      <c r="OIR123" s="276"/>
      <c r="OIS123" s="276"/>
      <c r="OIT123" s="276"/>
      <c r="OIU123" s="276"/>
      <c r="OIV123" s="276"/>
      <c r="OIW123" s="276"/>
      <c r="OIX123" s="276"/>
      <c r="OIY123" s="276"/>
      <c r="OIZ123" s="276"/>
      <c r="OJA123" s="276"/>
      <c r="OJB123" s="276"/>
      <c r="OJC123" s="276"/>
      <c r="OJD123" s="276"/>
      <c r="OJE123" s="276"/>
      <c r="OJF123" s="276"/>
      <c r="OJG123" s="276"/>
      <c r="OJH123" s="276"/>
      <c r="OJI123" s="276"/>
      <c r="OJJ123" s="276"/>
      <c r="OJK123" s="276"/>
      <c r="OJL123" s="276"/>
      <c r="OJM123" s="276"/>
      <c r="OJN123" s="276"/>
      <c r="OJO123" s="276"/>
      <c r="OJP123" s="276"/>
      <c r="OJQ123" s="276"/>
      <c r="OJR123" s="276"/>
      <c r="OJS123" s="276"/>
      <c r="OJT123" s="276"/>
      <c r="OJU123" s="276"/>
      <c r="OJV123" s="276"/>
      <c r="OJW123" s="276"/>
      <c r="OJX123" s="276"/>
      <c r="OJY123" s="276"/>
      <c r="OJZ123" s="276"/>
      <c r="OKA123" s="276"/>
      <c r="OKB123" s="276"/>
      <c r="OKC123" s="276"/>
      <c r="OKD123" s="276"/>
      <c r="OKE123" s="276"/>
      <c r="OKF123" s="276"/>
      <c r="OKG123" s="276"/>
      <c r="OKH123" s="276"/>
      <c r="OKI123" s="276"/>
      <c r="OKJ123" s="276"/>
      <c r="OKK123" s="276"/>
      <c r="OKL123" s="276"/>
      <c r="OKM123" s="276"/>
      <c r="OKN123" s="276"/>
      <c r="OKO123" s="276"/>
      <c r="OKP123" s="276"/>
      <c r="OKQ123" s="276"/>
      <c r="OKR123" s="276"/>
      <c r="OKS123" s="276"/>
      <c r="OKT123" s="276"/>
      <c r="OKU123" s="276"/>
      <c r="OKV123" s="276"/>
      <c r="OKW123" s="276"/>
      <c r="OKX123" s="276"/>
      <c r="OKY123" s="276"/>
      <c r="OKZ123" s="276"/>
      <c r="OLA123" s="276"/>
      <c r="OLB123" s="276"/>
      <c r="OLC123" s="276"/>
      <c r="OLD123" s="276"/>
      <c r="OLE123" s="276"/>
      <c r="OLF123" s="276"/>
      <c r="OLG123" s="276"/>
      <c r="OLH123" s="276"/>
      <c r="OLI123" s="276"/>
      <c r="OLJ123" s="276"/>
      <c r="OLK123" s="276"/>
      <c r="OLL123" s="276"/>
      <c r="OLM123" s="276"/>
      <c r="OLN123" s="276"/>
      <c r="OLO123" s="276"/>
      <c r="OLP123" s="276"/>
      <c r="OLQ123" s="276"/>
      <c r="OLR123" s="276"/>
      <c r="OLS123" s="276"/>
      <c r="OLT123" s="276"/>
      <c r="OLU123" s="276"/>
      <c r="OLV123" s="276"/>
      <c r="OLW123" s="276"/>
      <c r="OLX123" s="276"/>
      <c r="OLY123" s="276"/>
      <c r="OLZ123" s="276"/>
      <c r="OMA123" s="276"/>
      <c r="OMB123" s="276"/>
      <c r="OMC123" s="276"/>
      <c r="OMD123" s="276"/>
      <c r="OME123" s="276"/>
      <c r="OMF123" s="276"/>
      <c r="OMG123" s="276"/>
      <c r="OMH123" s="276"/>
      <c r="OMI123" s="276"/>
      <c r="OMJ123" s="276"/>
      <c r="OMK123" s="276"/>
      <c r="OML123" s="276"/>
      <c r="OMM123" s="276"/>
      <c r="OMN123" s="276"/>
      <c r="OMO123" s="276"/>
      <c r="OMP123" s="276"/>
      <c r="OMQ123" s="276"/>
      <c r="OMR123" s="276"/>
      <c r="OMS123" s="276"/>
      <c r="OMT123" s="276"/>
      <c r="OMU123" s="276"/>
      <c r="OMV123" s="276"/>
      <c r="OMW123" s="276"/>
      <c r="OMX123" s="276"/>
      <c r="OMY123" s="276"/>
      <c r="OMZ123" s="276"/>
      <c r="ONA123" s="276"/>
      <c r="ONB123" s="276"/>
      <c r="ONC123" s="276"/>
      <c r="OND123" s="276"/>
      <c r="ONE123" s="276"/>
      <c r="ONF123" s="276"/>
      <c r="ONG123" s="276"/>
      <c r="ONH123" s="276"/>
      <c r="ONI123" s="276"/>
      <c r="ONJ123" s="276"/>
      <c r="ONK123" s="276"/>
      <c r="ONL123" s="276"/>
      <c r="ONM123" s="276"/>
      <c r="ONN123" s="276"/>
      <c r="ONO123" s="276"/>
      <c r="ONP123" s="276"/>
      <c r="ONQ123" s="276"/>
      <c r="ONR123" s="276"/>
      <c r="ONS123" s="276"/>
      <c r="ONT123" s="276"/>
      <c r="ONU123" s="276"/>
      <c r="ONV123" s="276"/>
      <c r="ONW123" s="276"/>
      <c r="ONX123" s="276"/>
      <c r="ONY123" s="276"/>
      <c r="ONZ123" s="276"/>
      <c r="OOA123" s="276"/>
      <c r="OOB123" s="276"/>
      <c r="OOC123" s="276"/>
      <c r="OOD123" s="276"/>
      <c r="OOE123" s="276"/>
      <c r="OOF123" s="276"/>
      <c r="OOG123" s="276"/>
      <c r="OOH123" s="276"/>
      <c r="OOI123" s="276"/>
      <c r="OOJ123" s="276"/>
      <c r="OOK123" s="276"/>
      <c r="OOL123" s="276"/>
      <c r="OOM123" s="276"/>
      <c r="OON123" s="276"/>
      <c r="OOO123" s="276"/>
      <c r="OOP123" s="276"/>
      <c r="OOQ123" s="276"/>
      <c r="OOR123" s="276"/>
      <c r="OOS123" s="276"/>
      <c r="OOT123" s="276"/>
      <c r="OOU123" s="276"/>
      <c r="OOV123" s="276"/>
      <c r="OOW123" s="276"/>
      <c r="OOX123" s="276"/>
      <c r="OOY123" s="276"/>
      <c r="OOZ123" s="276"/>
      <c r="OPA123" s="276"/>
      <c r="OPB123" s="276"/>
      <c r="OPC123" s="276"/>
      <c r="OPD123" s="276"/>
      <c r="OPE123" s="276"/>
      <c r="OPF123" s="276"/>
      <c r="OPG123" s="276"/>
      <c r="OPH123" s="276"/>
      <c r="OPI123" s="276"/>
      <c r="OPJ123" s="276"/>
      <c r="OPK123" s="276"/>
      <c r="OPL123" s="276"/>
      <c r="OPM123" s="276"/>
      <c r="OPN123" s="276"/>
      <c r="OPO123" s="276"/>
      <c r="OPP123" s="276"/>
      <c r="OPQ123" s="276"/>
      <c r="OPR123" s="276"/>
      <c r="OPS123" s="276"/>
      <c r="OPT123" s="276"/>
      <c r="OPU123" s="276"/>
      <c r="OPV123" s="276"/>
      <c r="OPW123" s="276"/>
      <c r="OPX123" s="276"/>
      <c r="OPY123" s="276"/>
      <c r="OPZ123" s="276"/>
      <c r="OQA123" s="276"/>
      <c r="OQB123" s="276"/>
      <c r="OQC123" s="276"/>
      <c r="OQD123" s="276"/>
      <c r="OQE123" s="276"/>
      <c r="OQF123" s="276"/>
      <c r="OQG123" s="276"/>
      <c r="OQH123" s="276"/>
      <c r="OQI123" s="276"/>
      <c r="OQJ123" s="276"/>
      <c r="OQK123" s="276"/>
      <c r="OQL123" s="276"/>
      <c r="OQM123" s="276"/>
      <c r="OQN123" s="276"/>
      <c r="OQO123" s="276"/>
      <c r="OQP123" s="276"/>
      <c r="OQQ123" s="276"/>
      <c r="OQR123" s="276"/>
      <c r="OQS123" s="276"/>
      <c r="OQT123" s="276"/>
      <c r="OQU123" s="276"/>
      <c r="OQV123" s="276"/>
      <c r="OQW123" s="276"/>
      <c r="OQX123" s="276"/>
      <c r="OQY123" s="276"/>
      <c r="OQZ123" s="276"/>
      <c r="ORA123" s="276"/>
      <c r="ORB123" s="276"/>
      <c r="ORC123" s="276"/>
      <c r="ORD123" s="276"/>
      <c r="ORE123" s="276"/>
      <c r="ORF123" s="276"/>
      <c r="ORG123" s="276"/>
      <c r="ORH123" s="276"/>
      <c r="ORI123" s="276"/>
      <c r="ORJ123" s="276"/>
      <c r="ORK123" s="276"/>
      <c r="ORL123" s="276"/>
      <c r="ORM123" s="276"/>
      <c r="ORN123" s="276"/>
      <c r="ORO123" s="276"/>
      <c r="ORP123" s="276"/>
      <c r="ORQ123" s="276"/>
      <c r="ORR123" s="276"/>
      <c r="ORS123" s="276"/>
      <c r="ORT123" s="276"/>
      <c r="ORU123" s="276"/>
      <c r="ORV123" s="276"/>
      <c r="ORW123" s="276"/>
      <c r="ORX123" s="276"/>
      <c r="ORY123" s="276"/>
      <c r="ORZ123" s="276"/>
      <c r="OSA123" s="276"/>
      <c r="OSB123" s="276"/>
      <c r="OSC123" s="276"/>
      <c r="OSD123" s="276"/>
      <c r="OSE123" s="276"/>
      <c r="OSF123" s="276"/>
      <c r="OSG123" s="276"/>
      <c r="OSH123" s="276"/>
      <c r="OSI123" s="276"/>
      <c r="OSJ123" s="276"/>
      <c r="OSK123" s="276"/>
      <c r="OSL123" s="276"/>
      <c r="OSM123" s="276"/>
      <c r="OSN123" s="276"/>
      <c r="OSO123" s="276"/>
      <c r="OSP123" s="276"/>
      <c r="OSQ123" s="276"/>
      <c r="OSR123" s="276"/>
      <c r="OSS123" s="276"/>
      <c r="OST123" s="276"/>
      <c r="OSU123" s="276"/>
      <c r="OSV123" s="276"/>
      <c r="OSW123" s="276"/>
      <c r="OSX123" s="276"/>
      <c r="OSY123" s="276"/>
      <c r="OSZ123" s="276"/>
      <c r="OTA123" s="276"/>
      <c r="OTB123" s="276"/>
      <c r="OTC123" s="276"/>
      <c r="OTD123" s="276"/>
      <c r="OTE123" s="276"/>
      <c r="OTF123" s="276"/>
      <c r="OTG123" s="276"/>
      <c r="OTH123" s="276"/>
      <c r="OTI123" s="276"/>
      <c r="OTJ123" s="276"/>
      <c r="OTK123" s="276"/>
      <c r="OTL123" s="276"/>
      <c r="OTM123" s="276"/>
      <c r="OTN123" s="276"/>
      <c r="OTO123" s="276"/>
      <c r="OTP123" s="276"/>
      <c r="OTQ123" s="276"/>
      <c r="OTR123" s="276"/>
      <c r="OTS123" s="276"/>
      <c r="OTT123" s="276"/>
      <c r="OTU123" s="276"/>
      <c r="OTV123" s="276"/>
      <c r="OTW123" s="276"/>
      <c r="OTX123" s="276"/>
      <c r="OTY123" s="276"/>
      <c r="OTZ123" s="276"/>
      <c r="OUA123" s="276"/>
      <c r="OUB123" s="276"/>
      <c r="OUC123" s="276"/>
      <c r="OUD123" s="276"/>
      <c r="OUE123" s="276"/>
      <c r="OUF123" s="276"/>
      <c r="OUG123" s="276"/>
      <c r="OUH123" s="276"/>
      <c r="OUI123" s="276"/>
      <c r="OUJ123" s="276"/>
      <c r="OUK123" s="276"/>
      <c r="OUL123" s="276"/>
      <c r="OUM123" s="276"/>
      <c r="OUN123" s="276"/>
      <c r="OUO123" s="276"/>
      <c r="OUP123" s="276"/>
      <c r="OUQ123" s="276"/>
      <c r="OUR123" s="276"/>
      <c r="OUS123" s="276"/>
      <c r="OUT123" s="276"/>
      <c r="OUU123" s="276"/>
      <c r="OUV123" s="276"/>
      <c r="OUW123" s="276"/>
      <c r="OUX123" s="276"/>
      <c r="OUY123" s="276"/>
      <c r="OUZ123" s="276"/>
      <c r="OVA123" s="276"/>
      <c r="OVB123" s="276"/>
      <c r="OVC123" s="276"/>
      <c r="OVD123" s="276"/>
      <c r="OVE123" s="276"/>
      <c r="OVF123" s="276"/>
      <c r="OVG123" s="276"/>
      <c r="OVH123" s="276"/>
      <c r="OVI123" s="276"/>
      <c r="OVJ123" s="276"/>
      <c r="OVK123" s="276"/>
      <c r="OVL123" s="276"/>
      <c r="OVM123" s="276"/>
      <c r="OVN123" s="276"/>
      <c r="OVO123" s="276"/>
      <c r="OVP123" s="276"/>
      <c r="OVQ123" s="276"/>
      <c r="OVR123" s="276"/>
      <c r="OVS123" s="276"/>
      <c r="OVT123" s="276"/>
      <c r="OVU123" s="276"/>
      <c r="OVV123" s="276"/>
      <c r="OVW123" s="276"/>
      <c r="OVX123" s="276"/>
      <c r="OVY123" s="276"/>
      <c r="OVZ123" s="276"/>
      <c r="OWA123" s="276"/>
      <c r="OWB123" s="276"/>
      <c r="OWC123" s="276"/>
      <c r="OWD123" s="276"/>
      <c r="OWE123" s="276"/>
      <c r="OWF123" s="276"/>
      <c r="OWG123" s="276"/>
      <c r="OWH123" s="276"/>
      <c r="OWI123" s="276"/>
      <c r="OWJ123" s="276"/>
      <c r="OWK123" s="276"/>
      <c r="OWL123" s="276"/>
      <c r="OWM123" s="276"/>
      <c r="OWN123" s="276"/>
      <c r="OWO123" s="276"/>
      <c r="OWP123" s="276"/>
      <c r="OWQ123" s="276"/>
      <c r="OWR123" s="276"/>
      <c r="OWS123" s="276"/>
      <c r="OWT123" s="276"/>
      <c r="OWU123" s="276"/>
      <c r="OWV123" s="276"/>
      <c r="OWW123" s="276"/>
      <c r="OWX123" s="276"/>
      <c r="OWY123" s="276"/>
      <c r="OWZ123" s="276"/>
      <c r="OXA123" s="276"/>
      <c r="OXB123" s="276"/>
      <c r="OXC123" s="276"/>
      <c r="OXD123" s="276"/>
      <c r="OXE123" s="276"/>
      <c r="OXF123" s="276"/>
      <c r="OXG123" s="276"/>
      <c r="OXH123" s="276"/>
      <c r="OXI123" s="276"/>
      <c r="OXJ123" s="276"/>
      <c r="OXK123" s="276"/>
      <c r="OXL123" s="276"/>
      <c r="OXM123" s="276"/>
      <c r="OXN123" s="276"/>
      <c r="OXO123" s="276"/>
      <c r="OXP123" s="276"/>
      <c r="OXQ123" s="276"/>
      <c r="OXR123" s="276"/>
      <c r="OXS123" s="276"/>
      <c r="OXT123" s="276"/>
      <c r="OXU123" s="276"/>
      <c r="OXV123" s="276"/>
      <c r="OXW123" s="276"/>
      <c r="OXX123" s="276"/>
      <c r="OXY123" s="276"/>
      <c r="OXZ123" s="276"/>
      <c r="OYA123" s="276"/>
      <c r="OYB123" s="276"/>
      <c r="OYC123" s="276"/>
      <c r="OYD123" s="276"/>
      <c r="OYE123" s="276"/>
      <c r="OYF123" s="276"/>
      <c r="OYG123" s="276"/>
      <c r="OYH123" s="276"/>
      <c r="OYI123" s="276"/>
      <c r="OYJ123" s="276"/>
      <c r="OYK123" s="276"/>
      <c r="OYL123" s="276"/>
      <c r="OYM123" s="276"/>
      <c r="OYN123" s="276"/>
      <c r="OYO123" s="276"/>
      <c r="OYP123" s="276"/>
      <c r="OYQ123" s="276"/>
      <c r="OYR123" s="276"/>
      <c r="OYS123" s="276"/>
      <c r="OYT123" s="276"/>
      <c r="OYU123" s="276"/>
      <c r="OYV123" s="276"/>
      <c r="OYW123" s="276"/>
      <c r="OYX123" s="276"/>
      <c r="OYY123" s="276"/>
      <c r="OYZ123" s="276"/>
      <c r="OZA123" s="276"/>
      <c r="OZB123" s="276"/>
      <c r="OZC123" s="276"/>
      <c r="OZD123" s="276"/>
      <c r="OZE123" s="276"/>
      <c r="OZF123" s="276"/>
      <c r="OZG123" s="276"/>
      <c r="OZH123" s="276"/>
      <c r="OZI123" s="276"/>
      <c r="OZJ123" s="276"/>
      <c r="OZK123" s="276"/>
      <c r="OZL123" s="276"/>
      <c r="OZM123" s="276"/>
      <c r="OZN123" s="276"/>
      <c r="OZO123" s="276"/>
      <c r="OZP123" s="276"/>
      <c r="OZQ123" s="276"/>
      <c r="OZR123" s="276"/>
      <c r="OZS123" s="276"/>
      <c r="OZT123" s="276"/>
      <c r="OZU123" s="276"/>
      <c r="OZV123" s="276"/>
      <c r="OZW123" s="276"/>
      <c r="OZX123" s="276"/>
      <c r="OZY123" s="276"/>
      <c r="OZZ123" s="276"/>
      <c r="PAA123" s="276"/>
      <c r="PAB123" s="276"/>
      <c r="PAC123" s="276"/>
      <c r="PAD123" s="276"/>
      <c r="PAE123" s="276"/>
      <c r="PAF123" s="276"/>
      <c r="PAG123" s="276"/>
      <c r="PAH123" s="276"/>
      <c r="PAI123" s="276"/>
      <c r="PAJ123" s="276"/>
      <c r="PAK123" s="276"/>
      <c r="PAL123" s="276"/>
      <c r="PAM123" s="276"/>
      <c r="PAN123" s="276"/>
      <c r="PAO123" s="276"/>
      <c r="PAP123" s="276"/>
      <c r="PAQ123" s="276"/>
      <c r="PAR123" s="276"/>
      <c r="PAS123" s="276"/>
      <c r="PAT123" s="276"/>
      <c r="PAU123" s="276"/>
      <c r="PAV123" s="276"/>
      <c r="PAW123" s="276"/>
      <c r="PAX123" s="276"/>
      <c r="PAY123" s="276"/>
      <c r="PAZ123" s="276"/>
      <c r="PBA123" s="276"/>
      <c r="PBB123" s="276"/>
      <c r="PBC123" s="276"/>
      <c r="PBD123" s="276"/>
      <c r="PBE123" s="276"/>
      <c r="PBF123" s="276"/>
      <c r="PBG123" s="276"/>
      <c r="PBH123" s="276"/>
      <c r="PBI123" s="276"/>
      <c r="PBJ123" s="276"/>
      <c r="PBK123" s="276"/>
      <c r="PBL123" s="276"/>
      <c r="PBM123" s="276"/>
      <c r="PBN123" s="276"/>
      <c r="PBO123" s="276"/>
      <c r="PBP123" s="276"/>
      <c r="PBQ123" s="276"/>
      <c r="PBR123" s="276"/>
      <c r="PBS123" s="276"/>
      <c r="PBT123" s="276"/>
      <c r="PBU123" s="276"/>
      <c r="PBV123" s="276"/>
      <c r="PBW123" s="276"/>
      <c r="PBX123" s="276"/>
      <c r="PBY123" s="276"/>
      <c r="PBZ123" s="276"/>
      <c r="PCA123" s="276"/>
      <c r="PCB123" s="276"/>
      <c r="PCC123" s="276"/>
      <c r="PCD123" s="276"/>
      <c r="PCE123" s="276"/>
      <c r="PCF123" s="276"/>
      <c r="PCG123" s="276"/>
      <c r="PCH123" s="276"/>
      <c r="PCI123" s="276"/>
      <c r="PCJ123" s="276"/>
      <c r="PCK123" s="276"/>
      <c r="PCL123" s="276"/>
      <c r="PCM123" s="276"/>
      <c r="PCN123" s="276"/>
      <c r="PCO123" s="276"/>
      <c r="PCP123" s="276"/>
      <c r="PCQ123" s="276"/>
      <c r="PCR123" s="276"/>
      <c r="PCS123" s="276"/>
      <c r="PCT123" s="276"/>
      <c r="PCU123" s="276"/>
      <c r="PCV123" s="276"/>
      <c r="PCW123" s="276"/>
      <c r="PCX123" s="276"/>
      <c r="PCY123" s="276"/>
      <c r="PCZ123" s="276"/>
      <c r="PDA123" s="276"/>
      <c r="PDB123" s="276"/>
      <c r="PDC123" s="276"/>
      <c r="PDD123" s="276"/>
      <c r="PDE123" s="276"/>
      <c r="PDF123" s="276"/>
      <c r="PDG123" s="276"/>
      <c r="PDH123" s="276"/>
      <c r="PDI123" s="276"/>
      <c r="PDJ123" s="276"/>
      <c r="PDK123" s="276"/>
      <c r="PDL123" s="276"/>
      <c r="PDM123" s="276"/>
      <c r="PDN123" s="276"/>
      <c r="PDO123" s="276"/>
      <c r="PDP123" s="276"/>
      <c r="PDQ123" s="276"/>
      <c r="PDR123" s="276"/>
      <c r="PDS123" s="276"/>
      <c r="PDT123" s="276"/>
      <c r="PDU123" s="276"/>
      <c r="PDV123" s="276"/>
      <c r="PDW123" s="276"/>
      <c r="PDX123" s="276"/>
      <c r="PDY123" s="276"/>
      <c r="PDZ123" s="276"/>
      <c r="PEA123" s="276"/>
      <c r="PEB123" s="276"/>
      <c r="PEC123" s="276"/>
      <c r="PED123" s="276"/>
      <c r="PEE123" s="276"/>
      <c r="PEF123" s="276"/>
      <c r="PEG123" s="276"/>
      <c r="PEH123" s="276"/>
      <c r="PEI123" s="276"/>
      <c r="PEJ123" s="276"/>
      <c r="PEK123" s="276"/>
      <c r="PEL123" s="276"/>
      <c r="PEM123" s="276"/>
      <c r="PEN123" s="276"/>
      <c r="PEO123" s="276"/>
      <c r="PEP123" s="276"/>
      <c r="PEQ123" s="276"/>
      <c r="PER123" s="276"/>
      <c r="PES123" s="276"/>
      <c r="PET123" s="276"/>
      <c r="PEU123" s="276"/>
      <c r="PEV123" s="276"/>
      <c r="PEW123" s="276"/>
      <c r="PEX123" s="276"/>
      <c r="PEY123" s="276"/>
      <c r="PEZ123" s="276"/>
      <c r="PFA123" s="276"/>
      <c r="PFB123" s="276"/>
      <c r="PFC123" s="276"/>
      <c r="PFD123" s="276"/>
      <c r="PFE123" s="276"/>
      <c r="PFF123" s="276"/>
      <c r="PFG123" s="276"/>
      <c r="PFH123" s="276"/>
      <c r="PFI123" s="276"/>
      <c r="PFJ123" s="276"/>
      <c r="PFK123" s="276"/>
      <c r="PFL123" s="276"/>
      <c r="PFM123" s="276"/>
      <c r="PFN123" s="276"/>
      <c r="PFO123" s="276"/>
      <c r="PFP123" s="276"/>
      <c r="PFQ123" s="276"/>
      <c r="PFR123" s="276"/>
      <c r="PFS123" s="276"/>
      <c r="PFT123" s="276"/>
      <c r="PFU123" s="276"/>
      <c r="PFV123" s="276"/>
      <c r="PFW123" s="276"/>
      <c r="PFX123" s="276"/>
      <c r="PFY123" s="276"/>
      <c r="PFZ123" s="276"/>
      <c r="PGA123" s="276"/>
      <c r="PGB123" s="276"/>
      <c r="PGC123" s="276"/>
      <c r="PGD123" s="276"/>
      <c r="PGE123" s="276"/>
      <c r="PGF123" s="276"/>
      <c r="PGG123" s="276"/>
      <c r="PGH123" s="276"/>
      <c r="PGI123" s="276"/>
      <c r="PGJ123" s="276"/>
      <c r="PGK123" s="276"/>
      <c r="PGL123" s="276"/>
      <c r="PGM123" s="276"/>
      <c r="PGN123" s="276"/>
      <c r="PGO123" s="276"/>
      <c r="PGP123" s="276"/>
      <c r="PGQ123" s="276"/>
      <c r="PGR123" s="276"/>
      <c r="PGS123" s="276"/>
      <c r="PGT123" s="276"/>
      <c r="PGU123" s="276"/>
      <c r="PGV123" s="276"/>
      <c r="PGW123" s="276"/>
      <c r="PGX123" s="276"/>
      <c r="PGY123" s="276"/>
      <c r="PGZ123" s="276"/>
      <c r="PHA123" s="276"/>
      <c r="PHB123" s="276"/>
      <c r="PHC123" s="276"/>
      <c r="PHD123" s="276"/>
      <c r="PHE123" s="276"/>
      <c r="PHF123" s="276"/>
      <c r="PHG123" s="276"/>
      <c r="PHH123" s="276"/>
      <c r="PHI123" s="276"/>
      <c r="PHJ123" s="276"/>
      <c r="PHK123" s="276"/>
      <c r="PHL123" s="276"/>
      <c r="PHM123" s="276"/>
      <c r="PHN123" s="276"/>
      <c r="PHO123" s="276"/>
      <c r="PHP123" s="276"/>
      <c r="PHQ123" s="276"/>
      <c r="PHR123" s="276"/>
      <c r="PHS123" s="276"/>
      <c r="PHT123" s="276"/>
      <c r="PHU123" s="276"/>
      <c r="PHV123" s="276"/>
      <c r="PHW123" s="276"/>
      <c r="PHX123" s="276"/>
      <c r="PHY123" s="276"/>
      <c r="PHZ123" s="276"/>
      <c r="PIA123" s="276"/>
      <c r="PIB123" s="276"/>
      <c r="PIC123" s="276"/>
      <c r="PID123" s="276"/>
      <c r="PIE123" s="276"/>
      <c r="PIF123" s="276"/>
      <c r="PIG123" s="276"/>
      <c r="PIH123" s="276"/>
      <c r="PII123" s="276"/>
      <c r="PIJ123" s="276"/>
      <c r="PIK123" s="276"/>
      <c r="PIL123" s="276"/>
      <c r="PIM123" s="276"/>
      <c r="PIN123" s="276"/>
      <c r="PIO123" s="276"/>
      <c r="PIP123" s="276"/>
      <c r="PIQ123" s="276"/>
      <c r="PIR123" s="276"/>
      <c r="PIS123" s="276"/>
      <c r="PIT123" s="276"/>
      <c r="PIU123" s="276"/>
      <c r="PIV123" s="276"/>
      <c r="PIW123" s="276"/>
      <c r="PIX123" s="276"/>
      <c r="PIY123" s="276"/>
      <c r="PIZ123" s="276"/>
      <c r="PJA123" s="276"/>
      <c r="PJB123" s="276"/>
      <c r="PJC123" s="276"/>
      <c r="PJD123" s="276"/>
      <c r="PJE123" s="276"/>
      <c r="PJF123" s="276"/>
      <c r="PJG123" s="276"/>
      <c r="PJH123" s="276"/>
      <c r="PJI123" s="276"/>
      <c r="PJJ123" s="276"/>
      <c r="PJK123" s="276"/>
      <c r="PJL123" s="276"/>
      <c r="PJM123" s="276"/>
      <c r="PJN123" s="276"/>
      <c r="PJO123" s="276"/>
      <c r="PJP123" s="276"/>
      <c r="PJQ123" s="276"/>
      <c r="PJR123" s="276"/>
      <c r="PJS123" s="276"/>
      <c r="PJT123" s="276"/>
      <c r="PJU123" s="276"/>
      <c r="PJV123" s="276"/>
      <c r="PJW123" s="276"/>
      <c r="PJX123" s="276"/>
      <c r="PJY123" s="276"/>
      <c r="PJZ123" s="276"/>
      <c r="PKA123" s="276"/>
      <c r="PKB123" s="276"/>
      <c r="PKC123" s="276"/>
      <c r="PKD123" s="276"/>
      <c r="PKE123" s="276"/>
      <c r="PKF123" s="276"/>
      <c r="PKG123" s="276"/>
      <c r="PKH123" s="276"/>
      <c r="PKI123" s="276"/>
      <c r="PKJ123" s="276"/>
      <c r="PKK123" s="276"/>
      <c r="PKL123" s="276"/>
      <c r="PKM123" s="276"/>
      <c r="PKN123" s="276"/>
      <c r="PKO123" s="276"/>
      <c r="PKP123" s="276"/>
      <c r="PKQ123" s="276"/>
      <c r="PKR123" s="276"/>
      <c r="PKS123" s="276"/>
      <c r="PKT123" s="276"/>
      <c r="PKU123" s="276"/>
      <c r="PKV123" s="276"/>
      <c r="PKW123" s="276"/>
      <c r="PKX123" s="276"/>
      <c r="PKY123" s="276"/>
      <c r="PKZ123" s="276"/>
      <c r="PLA123" s="276"/>
      <c r="PLB123" s="276"/>
      <c r="PLC123" s="276"/>
      <c r="PLD123" s="276"/>
      <c r="PLE123" s="276"/>
      <c r="PLF123" s="276"/>
      <c r="PLG123" s="276"/>
      <c r="PLH123" s="276"/>
      <c r="PLI123" s="276"/>
      <c r="PLJ123" s="276"/>
      <c r="PLK123" s="276"/>
      <c r="PLL123" s="276"/>
      <c r="PLM123" s="276"/>
      <c r="PLN123" s="276"/>
      <c r="PLO123" s="276"/>
      <c r="PLP123" s="276"/>
      <c r="PLQ123" s="276"/>
      <c r="PLR123" s="276"/>
      <c r="PLS123" s="276"/>
      <c r="PLT123" s="276"/>
      <c r="PLU123" s="276"/>
      <c r="PLV123" s="276"/>
      <c r="PLW123" s="276"/>
      <c r="PLX123" s="276"/>
      <c r="PLY123" s="276"/>
      <c r="PLZ123" s="276"/>
      <c r="PMA123" s="276"/>
      <c r="PMB123" s="276"/>
      <c r="PMC123" s="276"/>
      <c r="PMD123" s="276"/>
      <c r="PME123" s="276"/>
      <c r="PMF123" s="276"/>
      <c r="PMG123" s="276"/>
      <c r="PMH123" s="276"/>
      <c r="PMI123" s="276"/>
      <c r="PMJ123" s="276"/>
      <c r="PMK123" s="276"/>
      <c r="PML123" s="276"/>
      <c r="PMM123" s="276"/>
      <c r="PMN123" s="276"/>
      <c r="PMO123" s="276"/>
      <c r="PMP123" s="276"/>
      <c r="PMQ123" s="276"/>
      <c r="PMR123" s="276"/>
      <c r="PMS123" s="276"/>
      <c r="PMT123" s="276"/>
      <c r="PMU123" s="276"/>
      <c r="PMV123" s="276"/>
      <c r="PMW123" s="276"/>
      <c r="PMX123" s="276"/>
      <c r="PMY123" s="276"/>
      <c r="PMZ123" s="276"/>
      <c r="PNA123" s="276"/>
      <c r="PNB123" s="276"/>
      <c r="PNC123" s="276"/>
      <c r="PND123" s="276"/>
      <c r="PNE123" s="276"/>
      <c r="PNF123" s="276"/>
      <c r="PNG123" s="276"/>
      <c r="PNH123" s="276"/>
      <c r="PNI123" s="276"/>
      <c r="PNJ123" s="276"/>
      <c r="PNK123" s="276"/>
      <c r="PNL123" s="276"/>
      <c r="PNM123" s="276"/>
      <c r="PNN123" s="276"/>
      <c r="PNO123" s="276"/>
      <c r="PNP123" s="276"/>
      <c r="PNQ123" s="276"/>
      <c r="PNR123" s="276"/>
      <c r="PNS123" s="276"/>
      <c r="PNT123" s="276"/>
      <c r="PNU123" s="276"/>
      <c r="PNV123" s="276"/>
      <c r="PNW123" s="276"/>
      <c r="PNX123" s="276"/>
      <c r="PNY123" s="276"/>
      <c r="PNZ123" s="276"/>
      <c r="POA123" s="276"/>
      <c r="POB123" s="276"/>
      <c r="POC123" s="276"/>
      <c r="POD123" s="276"/>
      <c r="POE123" s="276"/>
      <c r="POF123" s="276"/>
      <c r="POG123" s="276"/>
      <c r="POH123" s="276"/>
      <c r="POI123" s="276"/>
      <c r="POJ123" s="276"/>
      <c r="POK123" s="276"/>
      <c r="POL123" s="276"/>
      <c r="POM123" s="276"/>
      <c r="PON123" s="276"/>
      <c r="POO123" s="276"/>
      <c r="POP123" s="276"/>
      <c r="POQ123" s="276"/>
      <c r="POR123" s="276"/>
      <c r="POS123" s="276"/>
      <c r="POT123" s="276"/>
      <c r="POU123" s="276"/>
      <c r="POV123" s="276"/>
      <c r="POW123" s="276"/>
      <c r="POX123" s="276"/>
      <c r="POY123" s="276"/>
      <c r="POZ123" s="276"/>
      <c r="PPA123" s="276"/>
      <c r="PPB123" s="276"/>
      <c r="PPC123" s="276"/>
      <c r="PPD123" s="276"/>
      <c r="PPE123" s="276"/>
      <c r="PPF123" s="276"/>
      <c r="PPG123" s="276"/>
      <c r="PPH123" s="276"/>
      <c r="PPI123" s="276"/>
      <c r="PPJ123" s="276"/>
      <c r="PPK123" s="276"/>
      <c r="PPL123" s="276"/>
      <c r="PPM123" s="276"/>
      <c r="PPN123" s="276"/>
      <c r="PPO123" s="276"/>
      <c r="PPP123" s="276"/>
      <c r="PPQ123" s="276"/>
      <c r="PPR123" s="276"/>
      <c r="PPS123" s="276"/>
      <c r="PPT123" s="276"/>
      <c r="PPU123" s="276"/>
      <c r="PPV123" s="276"/>
      <c r="PPW123" s="276"/>
      <c r="PPX123" s="276"/>
      <c r="PPY123" s="276"/>
      <c r="PPZ123" s="276"/>
      <c r="PQA123" s="276"/>
      <c r="PQB123" s="276"/>
      <c r="PQC123" s="276"/>
      <c r="PQD123" s="276"/>
      <c r="PQE123" s="276"/>
      <c r="PQF123" s="276"/>
      <c r="PQG123" s="276"/>
      <c r="PQH123" s="276"/>
      <c r="PQI123" s="276"/>
      <c r="PQJ123" s="276"/>
      <c r="PQK123" s="276"/>
      <c r="PQL123" s="276"/>
      <c r="PQM123" s="276"/>
      <c r="PQN123" s="276"/>
      <c r="PQO123" s="276"/>
      <c r="PQP123" s="276"/>
      <c r="PQQ123" s="276"/>
      <c r="PQR123" s="276"/>
      <c r="PQS123" s="276"/>
      <c r="PQT123" s="276"/>
      <c r="PQU123" s="276"/>
      <c r="PQV123" s="276"/>
      <c r="PQW123" s="276"/>
      <c r="PQX123" s="276"/>
      <c r="PQY123" s="276"/>
      <c r="PQZ123" s="276"/>
      <c r="PRA123" s="276"/>
      <c r="PRB123" s="276"/>
      <c r="PRC123" s="276"/>
      <c r="PRD123" s="276"/>
      <c r="PRE123" s="276"/>
      <c r="PRF123" s="276"/>
      <c r="PRG123" s="276"/>
      <c r="PRH123" s="276"/>
      <c r="PRI123" s="276"/>
      <c r="PRJ123" s="276"/>
      <c r="PRK123" s="276"/>
      <c r="PRL123" s="276"/>
      <c r="PRM123" s="276"/>
      <c r="PRN123" s="276"/>
      <c r="PRO123" s="276"/>
      <c r="PRP123" s="276"/>
      <c r="PRQ123" s="276"/>
      <c r="PRR123" s="276"/>
      <c r="PRS123" s="276"/>
      <c r="PRT123" s="276"/>
      <c r="PRU123" s="276"/>
      <c r="PRV123" s="276"/>
      <c r="PRW123" s="276"/>
      <c r="PRX123" s="276"/>
      <c r="PRY123" s="276"/>
      <c r="PRZ123" s="276"/>
      <c r="PSA123" s="276"/>
      <c r="PSB123" s="276"/>
      <c r="PSC123" s="276"/>
      <c r="PSD123" s="276"/>
      <c r="PSE123" s="276"/>
      <c r="PSF123" s="276"/>
      <c r="PSG123" s="276"/>
      <c r="PSH123" s="276"/>
      <c r="PSI123" s="276"/>
      <c r="PSJ123" s="276"/>
      <c r="PSK123" s="276"/>
      <c r="PSL123" s="276"/>
      <c r="PSM123" s="276"/>
      <c r="PSN123" s="276"/>
      <c r="PSO123" s="276"/>
      <c r="PSP123" s="276"/>
      <c r="PSQ123" s="276"/>
      <c r="PSR123" s="276"/>
      <c r="PSS123" s="276"/>
      <c r="PST123" s="276"/>
      <c r="PSU123" s="276"/>
      <c r="PSV123" s="276"/>
      <c r="PSW123" s="276"/>
      <c r="PSX123" s="276"/>
      <c r="PSY123" s="276"/>
      <c r="PSZ123" s="276"/>
      <c r="PTA123" s="276"/>
      <c r="PTB123" s="276"/>
      <c r="PTC123" s="276"/>
      <c r="PTD123" s="276"/>
      <c r="PTE123" s="276"/>
      <c r="PTF123" s="276"/>
      <c r="PTG123" s="276"/>
      <c r="PTH123" s="276"/>
      <c r="PTI123" s="276"/>
      <c r="PTJ123" s="276"/>
      <c r="PTK123" s="276"/>
      <c r="PTL123" s="276"/>
      <c r="PTM123" s="276"/>
      <c r="PTN123" s="276"/>
      <c r="PTO123" s="276"/>
      <c r="PTP123" s="276"/>
      <c r="PTQ123" s="276"/>
      <c r="PTR123" s="276"/>
      <c r="PTS123" s="276"/>
      <c r="PTT123" s="276"/>
      <c r="PTU123" s="276"/>
      <c r="PTV123" s="276"/>
      <c r="PTW123" s="276"/>
      <c r="PTX123" s="276"/>
      <c r="PTY123" s="276"/>
      <c r="PTZ123" s="276"/>
      <c r="PUA123" s="276"/>
      <c r="PUB123" s="276"/>
      <c r="PUC123" s="276"/>
      <c r="PUD123" s="276"/>
      <c r="PUE123" s="276"/>
      <c r="PUF123" s="276"/>
      <c r="PUG123" s="276"/>
      <c r="PUH123" s="276"/>
      <c r="PUI123" s="276"/>
      <c r="PUJ123" s="276"/>
      <c r="PUK123" s="276"/>
      <c r="PUL123" s="276"/>
      <c r="PUM123" s="276"/>
      <c r="PUN123" s="276"/>
      <c r="PUO123" s="276"/>
      <c r="PUP123" s="276"/>
      <c r="PUQ123" s="276"/>
      <c r="PUR123" s="276"/>
      <c r="PUS123" s="276"/>
      <c r="PUT123" s="276"/>
      <c r="PUU123" s="276"/>
      <c r="PUV123" s="276"/>
      <c r="PUW123" s="276"/>
      <c r="PUX123" s="276"/>
      <c r="PUY123" s="276"/>
      <c r="PUZ123" s="276"/>
      <c r="PVA123" s="276"/>
      <c r="PVB123" s="276"/>
      <c r="PVC123" s="276"/>
      <c r="PVD123" s="276"/>
      <c r="PVE123" s="276"/>
      <c r="PVF123" s="276"/>
      <c r="PVG123" s="276"/>
      <c r="PVH123" s="276"/>
      <c r="PVI123" s="276"/>
      <c r="PVJ123" s="276"/>
      <c r="PVK123" s="276"/>
      <c r="PVL123" s="276"/>
      <c r="PVM123" s="276"/>
      <c r="PVN123" s="276"/>
      <c r="PVO123" s="276"/>
      <c r="PVP123" s="276"/>
      <c r="PVQ123" s="276"/>
      <c r="PVR123" s="276"/>
      <c r="PVS123" s="276"/>
      <c r="PVT123" s="276"/>
      <c r="PVU123" s="276"/>
      <c r="PVV123" s="276"/>
      <c r="PVW123" s="276"/>
      <c r="PVX123" s="276"/>
      <c r="PVY123" s="276"/>
      <c r="PVZ123" s="276"/>
      <c r="PWA123" s="276"/>
      <c r="PWB123" s="276"/>
      <c r="PWC123" s="276"/>
      <c r="PWD123" s="276"/>
      <c r="PWE123" s="276"/>
      <c r="PWF123" s="276"/>
      <c r="PWG123" s="276"/>
      <c r="PWH123" s="276"/>
      <c r="PWI123" s="276"/>
      <c r="PWJ123" s="276"/>
      <c r="PWK123" s="276"/>
      <c r="PWL123" s="276"/>
      <c r="PWM123" s="276"/>
      <c r="PWN123" s="276"/>
      <c r="PWO123" s="276"/>
      <c r="PWP123" s="276"/>
      <c r="PWQ123" s="276"/>
      <c r="PWR123" s="276"/>
      <c r="PWS123" s="276"/>
      <c r="PWT123" s="276"/>
      <c r="PWU123" s="276"/>
      <c r="PWV123" s="276"/>
      <c r="PWW123" s="276"/>
      <c r="PWX123" s="276"/>
      <c r="PWY123" s="276"/>
      <c r="PWZ123" s="276"/>
      <c r="PXA123" s="276"/>
      <c r="PXB123" s="276"/>
      <c r="PXC123" s="276"/>
      <c r="PXD123" s="276"/>
      <c r="PXE123" s="276"/>
      <c r="PXF123" s="276"/>
      <c r="PXG123" s="276"/>
      <c r="PXH123" s="276"/>
      <c r="PXI123" s="276"/>
      <c r="PXJ123" s="276"/>
      <c r="PXK123" s="276"/>
      <c r="PXL123" s="276"/>
      <c r="PXM123" s="276"/>
      <c r="PXN123" s="276"/>
      <c r="PXO123" s="276"/>
      <c r="PXP123" s="276"/>
      <c r="PXQ123" s="276"/>
      <c r="PXR123" s="276"/>
      <c r="PXS123" s="276"/>
      <c r="PXT123" s="276"/>
      <c r="PXU123" s="276"/>
      <c r="PXV123" s="276"/>
      <c r="PXW123" s="276"/>
      <c r="PXX123" s="276"/>
      <c r="PXY123" s="276"/>
      <c r="PXZ123" s="276"/>
      <c r="PYA123" s="276"/>
      <c r="PYB123" s="276"/>
      <c r="PYC123" s="276"/>
      <c r="PYD123" s="276"/>
      <c r="PYE123" s="276"/>
      <c r="PYF123" s="276"/>
      <c r="PYG123" s="276"/>
      <c r="PYH123" s="276"/>
      <c r="PYI123" s="276"/>
      <c r="PYJ123" s="276"/>
      <c r="PYK123" s="276"/>
      <c r="PYL123" s="276"/>
      <c r="PYM123" s="276"/>
      <c r="PYN123" s="276"/>
      <c r="PYO123" s="276"/>
      <c r="PYP123" s="276"/>
      <c r="PYQ123" s="276"/>
      <c r="PYR123" s="276"/>
      <c r="PYS123" s="276"/>
      <c r="PYT123" s="276"/>
      <c r="PYU123" s="276"/>
      <c r="PYV123" s="276"/>
      <c r="PYW123" s="276"/>
      <c r="PYX123" s="276"/>
      <c r="PYY123" s="276"/>
      <c r="PYZ123" s="276"/>
      <c r="PZA123" s="276"/>
      <c r="PZB123" s="276"/>
      <c r="PZC123" s="276"/>
      <c r="PZD123" s="276"/>
      <c r="PZE123" s="276"/>
      <c r="PZF123" s="276"/>
      <c r="PZG123" s="276"/>
      <c r="PZH123" s="276"/>
      <c r="PZI123" s="276"/>
      <c r="PZJ123" s="276"/>
      <c r="PZK123" s="276"/>
      <c r="PZL123" s="276"/>
      <c r="PZM123" s="276"/>
      <c r="PZN123" s="276"/>
      <c r="PZO123" s="276"/>
      <c r="PZP123" s="276"/>
      <c r="PZQ123" s="276"/>
      <c r="PZR123" s="276"/>
      <c r="PZS123" s="276"/>
      <c r="PZT123" s="276"/>
      <c r="PZU123" s="276"/>
      <c r="PZV123" s="276"/>
      <c r="PZW123" s="276"/>
      <c r="PZX123" s="276"/>
      <c r="PZY123" s="276"/>
      <c r="PZZ123" s="276"/>
      <c r="QAA123" s="276"/>
      <c r="QAB123" s="276"/>
      <c r="QAC123" s="276"/>
      <c r="QAD123" s="276"/>
      <c r="QAE123" s="276"/>
      <c r="QAF123" s="276"/>
      <c r="QAG123" s="276"/>
      <c r="QAH123" s="276"/>
      <c r="QAI123" s="276"/>
      <c r="QAJ123" s="276"/>
      <c r="QAK123" s="276"/>
      <c r="QAL123" s="276"/>
      <c r="QAM123" s="276"/>
      <c r="QAN123" s="276"/>
      <c r="QAO123" s="276"/>
      <c r="QAP123" s="276"/>
      <c r="QAQ123" s="276"/>
      <c r="QAR123" s="276"/>
      <c r="QAS123" s="276"/>
      <c r="QAT123" s="276"/>
      <c r="QAU123" s="276"/>
      <c r="QAV123" s="276"/>
      <c r="QAW123" s="276"/>
      <c r="QAX123" s="276"/>
      <c r="QAY123" s="276"/>
      <c r="QAZ123" s="276"/>
      <c r="QBA123" s="276"/>
      <c r="QBB123" s="276"/>
      <c r="QBC123" s="276"/>
      <c r="QBD123" s="276"/>
      <c r="QBE123" s="276"/>
      <c r="QBF123" s="276"/>
      <c r="QBG123" s="276"/>
      <c r="QBH123" s="276"/>
      <c r="QBI123" s="276"/>
      <c r="QBJ123" s="276"/>
      <c r="QBK123" s="276"/>
      <c r="QBL123" s="276"/>
      <c r="QBM123" s="276"/>
      <c r="QBN123" s="276"/>
      <c r="QBO123" s="276"/>
      <c r="QBP123" s="276"/>
      <c r="QBQ123" s="276"/>
      <c r="QBR123" s="276"/>
      <c r="QBS123" s="276"/>
      <c r="QBT123" s="276"/>
      <c r="QBU123" s="276"/>
      <c r="QBV123" s="276"/>
      <c r="QBW123" s="276"/>
      <c r="QBX123" s="276"/>
      <c r="QBY123" s="276"/>
      <c r="QBZ123" s="276"/>
      <c r="QCA123" s="276"/>
      <c r="QCB123" s="276"/>
      <c r="QCC123" s="276"/>
      <c r="QCD123" s="276"/>
      <c r="QCE123" s="276"/>
      <c r="QCF123" s="276"/>
      <c r="QCG123" s="276"/>
      <c r="QCH123" s="276"/>
      <c r="QCI123" s="276"/>
      <c r="QCJ123" s="276"/>
      <c r="QCK123" s="276"/>
      <c r="QCL123" s="276"/>
      <c r="QCM123" s="276"/>
      <c r="QCN123" s="276"/>
      <c r="QCO123" s="276"/>
      <c r="QCP123" s="276"/>
      <c r="QCQ123" s="276"/>
      <c r="QCR123" s="276"/>
      <c r="QCS123" s="276"/>
      <c r="QCT123" s="276"/>
      <c r="QCU123" s="276"/>
      <c r="QCV123" s="276"/>
      <c r="QCW123" s="276"/>
      <c r="QCX123" s="276"/>
      <c r="QCY123" s="276"/>
      <c r="QCZ123" s="276"/>
      <c r="QDA123" s="276"/>
      <c r="QDB123" s="276"/>
      <c r="QDC123" s="276"/>
      <c r="QDD123" s="276"/>
      <c r="QDE123" s="276"/>
      <c r="QDF123" s="276"/>
      <c r="QDG123" s="276"/>
      <c r="QDH123" s="276"/>
      <c r="QDI123" s="276"/>
      <c r="QDJ123" s="276"/>
      <c r="QDK123" s="276"/>
      <c r="QDL123" s="276"/>
      <c r="QDM123" s="276"/>
      <c r="QDN123" s="276"/>
      <c r="QDO123" s="276"/>
      <c r="QDP123" s="276"/>
      <c r="QDQ123" s="276"/>
      <c r="QDR123" s="276"/>
      <c r="QDS123" s="276"/>
      <c r="QDT123" s="276"/>
      <c r="QDU123" s="276"/>
      <c r="QDV123" s="276"/>
      <c r="QDW123" s="276"/>
      <c r="QDX123" s="276"/>
      <c r="QDY123" s="276"/>
      <c r="QDZ123" s="276"/>
      <c r="QEA123" s="276"/>
      <c r="QEB123" s="276"/>
      <c r="QEC123" s="276"/>
      <c r="QED123" s="276"/>
      <c r="QEE123" s="276"/>
      <c r="QEF123" s="276"/>
      <c r="QEG123" s="276"/>
      <c r="QEH123" s="276"/>
      <c r="QEI123" s="276"/>
      <c r="QEJ123" s="276"/>
      <c r="QEK123" s="276"/>
      <c r="QEL123" s="276"/>
      <c r="QEM123" s="276"/>
      <c r="QEN123" s="276"/>
      <c r="QEO123" s="276"/>
      <c r="QEP123" s="276"/>
      <c r="QEQ123" s="276"/>
      <c r="QER123" s="276"/>
      <c r="QES123" s="276"/>
      <c r="QET123" s="276"/>
      <c r="QEU123" s="276"/>
      <c r="QEV123" s="276"/>
      <c r="QEW123" s="276"/>
      <c r="QEX123" s="276"/>
      <c r="QEY123" s="276"/>
      <c r="QEZ123" s="276"/>
      <c r="QFA123" s="276"/>
      <c r="QFB123" s="276"/>
      <c r="QFC123" s="276"/>
      <c r="QFD123" s="276"/>
      <c r="QFE123" s="276"/>
      <c r="QFF123" s="276"/>
      <c r="QFG123" s="276"/>
      <c r="QFH123" s="276"/>
      <c r="QFI123" s="276"/>
      <c r="QFJ123" s="276"/>
      <c r="QFK123" s="276"/>
      <c r="QFL123" s="276"/>
      <c r="QFM123" s="276"/>
      <c r="QFN123" s="276"/>
      <c r="QFO123" s="276"/>
      <c r="QFP123" s="276"/>
      <c r="QFQ123" s="276"/>
      <c r="QFR123" s="276"/>
      <c r="QFS123" s="276"/>
      <c r="QFT123" s="276"/>
      <c r="QFU123" s="276"/>
      <c r="QFV123" s="276"/>
      <c r="QFW123" s="276"/>
      <c r="QFX123" s="276"/>
      <c r="QFY123" s="276"/>
      <c r="QFZ123" s="276"/>
      <c r="QGA123" s="276"/>
      <c r="QGB123" s="276"/>
      <c r="QGC123" s="276"/>
      <c r="QGD123" s="276"/>
      <c r="QGE123" s="276"/>
      <c r="QGF123" s="276"/>
      <c r="QGG123" s="276"/>
      <c r="QGH123" s="276"/>
      <c r="QGI123" s="276"/>
      <c r="QGJ123" s="276"/>
      <c r="QGK123" s="276"/>
      <c r="QGL123" s="276"/>
      <c r="QGM123" s="276"/>
      <c r="QGN123" s="276"/>
      <c r="QGO123" s="276"/>
      <c r="QGP123" s="276"/>
      <c r="QGQ123" s="276"/>
      <c r="QGR123" s="276"/>
      <c r="QGS123" s="276"/>
      <c r="QGT123" s="276"/>
      <c r="QGU123" s="276"/>
      <c r="QGV123" s="276"/>
      <c r="QGW123" s="276"/>
      <c r="QGX123" s="276"/>
      <c r="QGY123" s="276"/>
      <c r="QGZ123" s="276"/>
      <c r="QHA123" s="276"/>
      <c r="QHB123" s="276"/>
      <c r="QHC123" s="276"/>
      <c r="QHD123" s="276"/>
      <c r="QHE123" s="276"/>
      <c r="QHF123" s="276"/>
      <c r="QHG123" s="276"/>
      <c r="QHH123" s="276"/>
      <c r="QHI123" s="276"/>
      <c r="QHJ123" s="276"/>
      <c r="QHK123" s="276"/>
      <c r="QHL123" s="276"/>
      <c r="QHM123" s="276"/>
      <c r="QHN123" s="276"/>
      <c r="QHO123" s="276"/>
      <c r="QHP123" s="276"/>
      <c r="QHQ123" s="276"/>
      <c r="QHR123" s="276"/>
      <c r="QHS123" s="276"/>
      <c r="QHT123" s="276"/>
      <c r="QHU123" s="276"/>
      <c r="QHV123" s="276"/>
      <c r="QHW123" s="276"/>
      <c r="QHX123" s="276"/>
      <c r="QHY123" s="276"/>
      <c r="QHZ123" s="276"/>
      <c r="QIA123" s="276"/>
      <c r="QIB123" s="276"/>
      <c r="QIC123" s="276"/>
      <c r="QID123" s="276"/>
      <c r="QIE123" s="276"/>
      <c r="QIF123" s="276"/>
      <c r="QIG123" s="276"/>
      <c r="QIH123" s="276"/>
      <c r="QII123" s="276"/>
      <c r="QIJ123" s="276"/>
      <c r="QIK123" s="276"/>
      <c r="QIL123" s="276"/>
      <c r="QIM123" s="276"/>
      <c r="QIN123" s="276"/>
      <c r="QIO123" s="276"/>
      <c r="QIP123" s="276"/>
      <c r="QIQ123" s="276"/>
      <c r="QIR123" s="276"/>
      <c r="QIS123" s="276"/>
      <c r="QIT123" s="276"/>
      <c r="QIU123" s="276"/>
      <c r="QIV123" s="276"/>
      <c r="QIW123" s="276"/>
      <c r="QIX123" s="276"/>
      <c r="QIY123" s="276"/>
      <c r="QIZ123" s="276"/>
      <c r="QJA123" s="276"/>
      <c r="QJB123" s="276"/>
      <c r="QJC123" s="276"/>
      <c r="QJD123" s="276"/>
      <c r="QJE123" s="276"/>
      <c r="QJF123" s="276"/>
      <c r="QJG123" s="276"/>
      <c r="QJH123" s="276"/>
      <c r="QJI123" s="276"/>
      <c r="QJJ123" s="276"/>
      <c r="QJK123" s="276"/>
      <c r="QJL123" s="276"/>
      <c r="QJM123" s="276"/>
      <c r="QJN123" s="276"/>
      <c r="QJO123" s="276"/>
      <c r="QJP123" s="276"/>
      <c r="QJQ123" s="276"/>
      <c r="QJR123" s="276"/>
      <c r="QJS123" s="276"/>
      <c r="QJT123" s="276"/>
      <c r="QJU123" s="276"/>
      <c r="QJV123" s="276"/>
      <c r="QJW123" s="276"/>
      <c r="QJX123" s="276"/>
      <c r="QJY123" s="276"/>
      <c r="QJZ123" s="276"/>
      <c r="QKA123" s="276"/>
      <c r="QKB123" s="276"/>
      <c r="QKC123" s="276"/>
      <c r="QKD123" s="276"/>
      <c r="QKE123" s="276"/>
      <c r="QKF123" s="276"/>
      <c r="QKG123" s="276"/>
      <c r="QKH123" s="276"/>
      <c r="QKI123" s="276"/>
      <c r="QKJ123" s="276"/>
      <c r="QKK123" s="276"/>
      <c r="QKL123" s="276"/>
      <c r="QKM123" s="276"/>
      <c r="QKN123" s="276"/>
      <c r="QKO123" s="276"/>
      <c r="QKP123" s="276"/>
      <c r="QKQ123" s="276"/>
      <c r="QKR123" s="276"/>
      <c r="QKS123" s="276"/>
      <c r="QKT123" s="276"/>
      <c r="QKU123" s="276"/>
      <c r="QKV123" s="276"/>
      <c r="QKW123" s="276"/>
      <c r="QKX123" s="276"/>
      <c r="QKY123" s="276"/>
      <c r="QKZ123" s="276"/>
      <c r="QLA123" s="276"/>
      <c r="QLB123" s="276"/>
      <c r="QLC123" s="276"/>
      <c r="QLD123" s="276"/>
      <c r="QLE123" s="276"/>
      <c r="QLF123" s="276"/>
      <c r="QLG123" s="276"/>
      <c r="QLH123" s="276"/>
      <c r="QLI123" s="276"/>
      <c r="QLJ123" s="276"/>
      <c r="QLK123" s="276"/>
      <c r="QLL123" s="276"/>
      <c r="QLM123" s="276"/>
      <c r="QLN123" s="276"/>
      <c r="QLO123" s="276"/>
      <c r="QLP123" s="276"/>
      <c r="QLQ123" s="276"/>
      <c r="QLR123" s="276"/>
      <c r="QLS123" s="276"/>
      <c r="QLT123" s="276"/>
      <c r="QLU123" s="276"/>
      <c r="QLV123" s="276"/>
      <c r="QLW123" s="276"/>
      <c r="QLX123" s="276"/>
      <c r="QLY123" s="276"/>
      <c r="QLZ123" s="276"/>
      <c r="QMA123" s="276"/>
      <c r="QMB123" s="276"/>
      <c r="QMC123" s="276"/>
      <c r="QMD123" s="276"/>
      <c r="QME123" s="276"/>
      <c r="QMF123" s="276"/>
      <c r="QMG123" s="276"/>
      <c r="QMH123" s="276"/>
      <c r="QMI123" s="276"/>
      <c r="QMJ123" s="276"/>
      <c r="QMK123" s="276"/>
      <c r="QML123" s="276"/>
      <c r="QMM123" s="276"/>
      <c r="QMN123" s="276"/>
      <c r="QMO123" s="276"/>
      <c r="QMP123" s="276"/>
      <c r="QMQ123" s="276"/>
      <c r="QMR123" s="276"/>
      <c r="QMS123" s="276"/>
      <c r="QMT123" s="276"/>
      <c r="QMU123" s="276"/>
      <c r="QMV123" s="276"/>
      <c r="QMW123" s="276"/>
      <c r="QMX123" s="276"/>
      <c r="QMY123" s="276"/>
      <c r="QMZ123" s="276"/>
      <c r="QNA123" s="276"/>
      <c r="QNB123" s="276"/>
      <c r="QNC123" s="276"/>
      <c r="QND123" s="276"/>
      <c r="QNE123" s="276"/>
      <c r="QNF123" s="276"/>
      <c r="QNG123" s="276"/>
      <c r="QNH123" s="276"/>
      <c r="QNI123" s="276"/>
      <c r="QNJ123" s="276"/>
      <c r="QNK123" s="276"/>
      <c r="QNL123" s="276"/>
      <c r="QNM123" s="276"/>
      <c r="QNN123" s="276"/>
      <c r="QNO123" s="276"/>
      <c r="QNP123" s="276"/>
      <c r="QNQ123" s="276"/>
      <c r="QNR123" s="276"/>
      <c r="QNS123" s="276"/>
      <c r="QNT123" s="276"/>
      <c r="QNU123" s="276"/>
      <c r="QNV123" s="276"/>
      <c r="QNW123" s="276"/>
      <c r="QNX123" s="276"/>
      <c r="QNY123" s="276"/>
      <c r="QNZ123" s="276"/>
      <c r="QOA123" s="276"/>
      <c r="QOB123" s="276"/>
      <c r="QOC123" s="276"/>
      <c r="QOD123" s="276"/>
      <c r="QOE123" s="276"/>
      <c r="QOF123" s="276"/>
      <c r="QOG123" s="276"/>
      <c r="QOH123" s="276"/>
      <c r="QOI123" s="276"/>
      <c r="QOJ123" s="276"/>
      <c r="QOK123" s="276"/>
      <c r="QOL123" s="276"/>
      <c r="QOM123" s="276"/>
      <c r="QON123" s="276"/>
      <c r="QOO123" s="276"/>
      <c r="QOP123" s="276"/>
      <c r="QOQ123" s="276"/>
      <c r="QOR123" s="276"/>
      <c r="QOS123" s="276"/>
      <c r="QOT123" s="276"/>
      <c r="QOU123" s="276"/>
      <c r="QOV123" s="276"/>
      <c r="QOW123" s="276"/>
      <c r="QOX123" s="276"/>
      <c r="QOY123" s="276"/>
      <c r="QOZ123" s="276"/>
      <c r="QPA123" s="276"/>
      <c r="QPB123" s="276"/>
      <c r="QPC123" s="276"/>
      <c r="QPD123" s="276"/>
      <c r="QPE123" s="276"/>
      <c r="QPF123" s="276"/>
      <c r="QPG123" s="276"/>
      <c r="QPH123" s="276"/>
      <c r="QPI123" s="276"/>
      <c r="QPJ123" s="276"/>
      <c r="QPK123" s="276"/>
      <c r="QPL123" s="276"/>
      <c r="QPM123" s="276"/>
      <c r="QPN123" s="276"/>
      <c r="QPO123" s="276"/>
      <c r="QPP123" s="276"/>
      <c r="QPQ123" s="276"/>
      <c r="QPR123" s="276"/>
      <c r="QPS123" s="276"/>
      <c r="QPT123" s="276"/>
      <c r="QPU123" s="276"/>
      <c r="QPV123" s="276"/>
      <c r="QPW123" s="276"/>
      <c r="QPX123" s="276"/>
      <c r="QPY123" s="276"/>
      <c r="QPZ123" s="276"/>
      <c r="QQA123" s="276"/>
      <c r="QQB123" s="276"/>
      <c r="QQC123" s="276"/>
      <c r="QQD123" s="276"/>
      <c r="QQE123" s="276"/>
      <c r="QQF123" s="276"/>
      <c r="QQG123" s="276"/>
      <c r="QQH123" s="276"/>
      <c r="QQI123" s="276"/>
      <c r="QQJ123" s="276"/>
      <c r="QQK123" s="276"/>
      <c r="QQL123" s="276"/>
      <c r="QQM123" s="276"/>
      <c r="QQN123" s="276"/>
      <c r="QQO123" s="276"/>
      <c r="QQP123" s="276"/>
      <c r="QQQ123" s="276"/>
      <c r="QQR123" s="276"/>
      <c r="QQS123" s="276"/>
      <c r="QQT123" s="276"/>
      <c r="QQU123" s="276"/>
      <c r="QQV123" s="276"/>
      <c r="QQW123" s="276"/>
      <c r="QQX123" s="276"/>
      <c r="QQY123" s="276"/>
      <c r="QQZ123" s="276"/>
      <c r="QRA123" s="276"/>
      <c r="QRB123" s="276"/>
      <c r="QRC123" s="276"/>
      <c r="QRD123" s="276"/>
      <c r="QRE123" s="276"/>
      <c r="QRF123" s="276"/>
      <c r="QRG123" s="276"/>
      <c r="QRH123" s="276"/>
      <c r="QRI123" s="276"/>
      <c r="QRJ123" s="276"/>
      <c r="QRK123" s="276"/>
      <c r="QRL123" s="276"/>
      <c r="QRM123" s="276"/>
      <c r="QRN123" s="276"/>
      <c r="QRO123" s="276"/>
      <c r="QRP123" s="276"/>
      <c r="QRQ123" s="276"/>
      <c r="QRR123" s="276"/>
      <c r="QRS123" s="276"/>
      <c r="QRT123" s="276"/>
      <c r="QRU123" s="276"/>
      <c r="QRV123" s="276"/>
      <c r="QRW123" s="276"/>
      <c r="QRX123" s="276"/>
      <c r="QRY123" s="276"/>
      <c r="QRZ123" s="276"/>
      <c r="QSA123" s="276"/>
      <c r="QSB123" s="276"/>
      <c r="QSC123" s="276"/>
      <c r="QSD123" s="276"/>
      <c r="QSE123" s="276"/>
      <c r="QSF123" s="276"/>
      <c r="QSG123" s="276"/>
      <c r="QSH123" s="276"/>
      <c r="QSI123" s="276"/>
      <c r="QSJ123" s="276"/>
      <c r="QSK123" s="276"/>
      <c r="QSL123" s="276"/>
      <c r="QSM123" s="276"/>
      <c r="QSN123" s="276"/>
      <c r="QSO123" s="276"/>
      <c r="QSP123" s="276"/>
      <c r="QSQ123" s="276"/>
      <c r="QSR123" s="276"/>
      <c r="QSS123" s="276"/>
      <c r="QST123" s="276"/>
      <c r="QSU123" s="276"/>
      <c r="QSV123" s="276"/>
      <c r="QSW123" s="276"/>
      <c r="QSX123" s="276"/>
      <c r="QSY123" s="276"/>
      <c r="QSZ123" s="276"/>
      <c r="QTA123" s="276"/>
      <c r="QTB123" s="276"/>
      <c r="QTC123" s="276"/>
      <c r="QTD123" s="276"/>
      <c r="QTE123" s="276"/>
      <c r="QTF123" s="276"/>
      <c r="QTG123" s="276"/>
      <c r="QTH123" s="276"/>
      <c r="QTI123" s="276"/>
      <c r="QTJ123" s="276"/>
      <c r="QTK123" s="276"/>
      <c r="QTL123" s="276"/>
      <c r="QTM123" s="276"/>
      <c r="QTN123" s="276"/>
      <c r="QTO123" s="276"/>
      <c r="QTP123" s="276"/>
      <c r="QTQ123" s="276"/>
      <c r="QTR123" s="276"/>
      <c r="QTS123" s="276"/>
      <c r="QTT123" s="276"/>
      <c r="QTU123" s="276"/>
      <c r="QTV123" s="276"/>
      <c r="QTW123" s="276"/>
      <c r="QTX123" s="276"/>
      <c r="QTY123" s="276"/>
      <c r="QTZ123" s="276"/>
      <c r="QUA123" s="276"/>
      <c r="QUB123" s="276"/>
      <c r="QUC123" s="276"/>
      <c r="QUD123" s="276"/>
      <c r="QUE123" s="276"/>
      <c r="QUF123" s="276"/>
      <c r="QUG123" s="276"/>
      <c r="QUH123" s="276"/>
      <c r="QUI123" s="276"/>
      <c r="QUJ123" s="276"/>
      <c r="QUK123" s="276"/>
      <c r="QUL123" s="276"/>
      <c r="QUM123" s="276"/>
      <c r="QUN123" s="276"/>
      <c r="QUO123" s="276"/>
      <c r="QUP123" s="276"/>
      <c r="QUQ123" s="276"/>
      <c r="QUR123" s="276"/>
      <c r="QUS123" s="276"/>
      <c r="QUT123" s="276"/>
      <c r="QUU123" s="276"/>
      <c r="QUV123" s="276"/>
      <c r="QUW123" s="276"/>
      <c r="QUX123" s="276"/>
      <c r="QUY123" s="276"/>
      <c r="QUZ123" s="276"/>
      <c r="QVA123" s="276"/>
      <c r="QVB123" s="276"/>
      <c r="QVC123" s="276"/>
      <c r="QVD123" s="276"/>
      <c r="QVE123" s="276"/>
      <c r="QVF123" s="276"/>
      <c r="QVG123" s="276"/>
      <c r="QVH123" s="276"/>
      <c r="QVI123" s="276"/>
      <c r="QVJ123" s="276"/>
      <c r="QVK123" s="276"/>
      <c r="QVL123" s="276"/>
      <c r="QVM123" s="276"/>
      <c r="QVN123" s="276"/>
      <c r="QVO123" s="276"/>
      <c r="QVP123" s="276"/>
      <c r="QVQ123" s="276"/>
      <c r="QVR123" s="276"/>
      <c r="QVS123" s="276"/>
      <c r="QVT123" s="276"/>
      <c r="QVU123" s="276"/>
      <c r="QVV123" s="276"/>
      <c r="QVW123" s="276"/>
      <c r="QVX123" s="276"/>
      <c r="QVY123" s="276"/>
      <c r="QVZ123" s="276"/>
      <c r="QWA123" s="276"/>
      <c r="QWB123" s="276"/>
      <c r="QWC123" s="276"/>
      <c r="QWD123" s="276"/>
      <c r="QWE123" s="276"/>
      <c r="QWF123" s="276"/>
      <c r="QWG123" s="276"/>
      <c r="QWH123" s="276"/>
      <c r="QWI123" s="276"/>
      <c r="QWJ123" s="276"/>
      <c r="QWK123" s="276"/>
      <c r="QWL123" s="276"/>
      <c r="QWM123" s="276"/>
      <c r="QWN123" s="276"/>
      <c r="QWO123" s="276"/>
      <c r="QWP123" s="276"/>
      <c r="QWQ123" s="276"/>
      <c r="QWR123" s="276"/>
      <c r="QWS123" s="276"/>
      <c r="QWT123" s="276"/>
      <c r="QWU123" s="276"/>
      <c r="QWV123" s="276"/>
      <c r="QWW123" s="276"/>
      <c r="QWX123" s="276"/>
      <c r="QWY123" s="276"/>
      <c r="QWZ123" s="276"/>
      <c r="QXA123" s="276"/>
      <c r="QXB123" s="276"/>
      <c r="QXC123" s="276"/>
      <c r="QXD123" s="276"/>
      <c r="QXE123" s="276"/>
      <c r="QXF123" s="276"/>
      <c r="QXG123" s="276"/>
      <c r="QXH123" s="276"/>
      <c r="QXI123" s="276"/>
      <c r="QXJ123" s="276"/>
      <c r="QXK123" s="276"/>
      <c r="QXL123" s="276"/>
      <c r="QXM123" s="276"/>
      <c r="QXN123" s="276"/>
      <c r="QXO123" s="276"/>
      <c r="QXP123" s="276"/>
      <c r="QXQ123" s="276"/>
      <c r="QXR123" s="276"/>
      <c r="QXS123" s="276"/>
      <c r="QXT123" s="276"/>
      <c r="QXU123" s="276"/>
      <c r="QXV123" s="276"/>
      <c r="QXW123" s="276"/>
      <c r="QXX123" s="276"/>
      <c r="QXY123" s="276"/>
      <c r="QXZ123" s="276"/>
      <c r="QYA123" s="276"/>
      <c r="QYB123" s="276"/>
      <c r="QYC123" s="276"/>
      <c r="QYD123" s="276"/>
      <c r="QYE123" s="276"/>
      <c r="QYF123" s="276"/>
      <c r="QYG123" s="276"/>
      <c r="QYH123" s="276"/>
      <c r="QYI123" s="276"/>
      <c r="QYJ123" s="276"/>
      <c r="QYK123" s="276"/>
      <c r="QYL123" s="276"/>
      <c r="QYM123" s="276"/>
      <c r="QYN123" s="276"/>
      <c r="QYO123" s="276"/>
      <c r="QYP123" s="276"/>
      <c r="QYQ123" s="276"/>
      <c r="QYR123" s="276"/>
      <c r="QYS123" s="276"/>
      <c r="QYT123" s="276"/>
      <c r="QYU123" s="276"/>
      <c r="QYV123" s="276"/>
      <c r="QYW123" s="276"/>
      <c r="QYX123" s="276"/>
      <c r="QYY123" s="276"/>
      <c r="QYZ123" s="276"/>
      <c r="QZA123" s="276"/>
      <c r="QZB123" s="276"/>
      <c r="QZC123" s="276"/>
      <c r="QZD123" s="276"/>
      <c r="QZE123" s="276"/>
      <c r="QZF123" s="276"/>
      <c r="QZG123" s="276"/>
      <c r="QZH123" s="276"/>
      <c r="QZI123" s="276"/>
      <c r="QZJ123" s="276"/>
      <c r="QZK123" s="276"/>
      <c r="QZL123" s="276"/>
      <c r="QZM123" s="276"/>
      <c r="QZN123" s="276"/>
      <c r="QZO123" s="276"/>
      <c r="QZP123" s="276"/>
      <c r="QZQ123" s="276"/>
      <c r="QZR123" s="276"/>
      <c r="QZS123" s="276"/>
      <c r="QZT123" s="276"/>
      <c r="QZU123" s="276"/>
      <c r="QZV123" s="276"/>
      <c r="QZW123" s="276"/>
      <c r="QZX123" s="276"/>
      <c r="QZY123" s="276"/>
      <c r="QZZ123" s="276"/>
      <c r="RAA123" s="276"/>
      <c r="RAB123" s="276"/>
      <c r="RAC123" s="276"/>
      <c r="RAD123" s="276"/>
      <c r="RAE123" s="276"/>
      <c r="RAF123" s="276"/>
      <c r="RAG123" s="276"/>
      <c r="RAH123" s="276"/>
      <c r="RAI123" s="276"/>
      <c r="RAJ123" s="276"/>
      <c r="RAK123" s="276"/>
      <c r="RAL123" s="276"/>
      <c r="RAM123" s="276"/>
      <c r="RAN123" s="276"/>
      <c r="RAO123" s="276"/>
      <c r="RAP123" s="276"/>
      <c r="RAQ123" s="276"/>
      <c r="RAR123" s="276"/>
      <c r="RAS123" s="276"/>
      <c r="RAT123" s="276"/>
      <c r="RAU123" s="276"/>
      <c r="RAV123" s="276"/>
      <c r="RAW123" s="276"/>
      <c r="RAX123" s="276"/>
      <c r="RAY123" s="276"/>
      <c r="RAZ123" s="276"/>
      <c r="RBA123" s="276"/>
      <c r="RBB123" s="276"/>
      <c r="RBC123" s="276"/>
      <c r="RBD123" s="276"/>
      <c r="RBE123" s="276"/>
      <c r="RBF123" s="276"/>
      <c r="RBG123" s="276"/>
      <c r="RBH123" s="276"/>
      <c r="RBI123" s="276"/>
      <c r="RBJ123" s="276"/>
      <c r="RBK123" s="276"/>
      <c r="RBL123" s="276"/>
      <c r="RBM123" s="276"/>
      <c r="RBN123" s="276"/>
      <c r="RBO123" s="276"/>
      <c r="RBP123" s="276"/>
      <c r="RBQ123" s="276"/>
      <c r="RBR123" s="276"/>
      <c r="RBS123" s="276"/>
      <c r="RBT123" s="276"/>
      <c r="RBU123" s="276"/>
      <c r="RBV123" s="276"/>
      <c r="RBW123" s="276"/>
      <c r="RBX123" s="276"/>
      <c r="RBY123" s="276"/>
      <c r="RBZ123" s="276"/>
      <c r="RCA123" s="276"/>
      <c r="RCB123" s="276"/>
      <c r="RCC123" s="276"/>
      <c r="RCD123" s="276"/>
      <c r="RCE123" s="276"/>
      <c r="RCF123" s="276"/>
      <c r="RCG123" s="276"/>
      <c r="RCH123" s="276"/>
      <c r="RCI123" s="276"/>
      <c r="RCJ123" s="276"/>
      <c r="RCK123" s="276"/>
      <c r="RCL123" s="276"/>
      <c r="RCM123" s="276"/>
      <c r="RCN123" s="276"/>
      <c r="RCO123" s="276"/>
      <c r="RCP123" s="276"/>
      <c r="RCQ123" s="276"/>
      <c r="RCR123" s="276"/>
      <c r="RCS123" s="276"/>
      <c r="RCT123" s="276"/>
      <c r="RCU123" s="276"/>
      <c r="RCV123" s="276"/>
      <c r="RCW123" s="276"/>
      <c r="RCX123" s="276"/>
      <c r="RCY123" s="276"/>
      <c r="RCZ123" s="276"/>
      <c r="RDA123" s="276"/>
      <c r="RDB123" s="276"/>
      <c r="RDC123" s="276"/>
      <c r="RDD123" s="276"/>
      <c r="RDE123" s="276"/>
      <c r="RDF123" s="276"/>
      <c r="RDG123" s="276"/>
      <c r="RDH123" s="276"/>
      <c r="RDI123" s="276"/>
      <c r="RDJ123" s="276"/>
      <c r="RDK123" s="276"/>
      <c r="RDL123" s="276"/>
      <c r="RDM123" s="276"/>
      <c r="RDN123" s="276"/>
      <c r="RDO123" s="276"/>
      <c r="RDP123" s="276"/>
      <c r="RDQ123" s="276"/>
      <c r="RDR123" s="276"/>
      <c r="RDS123" s="276"/>
      <c r="RDT123" s="276"/>
      <c r="RDU123" s="276"/>
      <c r="RDV123" s="276"/>
      <c r="RDW123" s="276"/>
      <c r="RDX123" s="276"/>
      <c r="RDY123" s="276"/>
      <c r="RDZ123" s="276"/>
      <c r="REA123" s="276"/>
      <c r="REB123" s="276"/>
      <c r="REC123" s="276"/>
      <c r="RED123" s="276"/>
      <c r="REE123" s="276"/>
      <c r="REF123" s="276"/>
      <c r="REG123" s="276"/>
      <c r="REH123" s="276"/>
      <c r="REI123" s="276"/>
      <c r="REJ123" s="276"/>
      <c r="REK123" s="276"/>
      <c r="REL123" s="276"/>
      <c r="REM123" s="276"/>
      <c r="REN123" s="276"/>
      <c r="REO123" s="276"/>
      <c r="REP123" s="276"/>
      <c r="REQ123" s="276"/>
      <c r="RER123" s="276"/>
      <c r="RES123" s="276"/>
      <c r="RET123" s="276"/>
      <c r="REU123" s="276"/>
      <c r="REV123" s="276"/>
      <c r="REW123" s="276"/>
      <c r="REX123" s="276"/>
      <c r="REY123" s="276"/>
      <c r="REZ123" s="276"/>
      <c r="RFA123" s="276"/>
      <c r="RFB123" s="276"/>
      <c r="RFC123" s="276"/>
      <c r="RFD123" s="276"/>
      <c r="RFE123" s="276"/>
      <c r="RFF123" s="276"/>
      <c r="RFG123" s="276"/>
      <c r="RFH123" s="276"/>
      <c r="RFI123" s="276"/>
      <c r="RFJ123" s="276"/>
      <c r="RFK123" s="276"/>
      <c r="RFL123" s="276"/>
      <c r="RFM123" s="276"/>
      <c r="RFN123" s="276"/>
      <c r="RFO123" s="276"/>
      <c r="RFP123" s="276"/>
      <c r="RFQ123" s="276"/>
      <c r="RFR123" s="276"/>
      <c r="RFS123" s="276"/>
      <c r="RFT123" s="276"/>
      <c r="RFU123" s="276"/>
      <c r="RFV123" s="276"/>
      <c r="RFW123" s="276"/>
      <c r="RFX123" s="276"/>
      <c r="RFY123" s="276"/>
      <c r="RFZ123" s="276"/>
      <c r="RGA123" s="276"/>
      <c r="RGB123" s="276"/>
      <c r="RGC123" s="276"/>
      <c r="RGD123" s="276"/>
      <c r="RGE123" s="276"/>
      <c r="RGF123" s="276"/>
      <c r="RGG123" s="276"/>
      <c r="RGH123" s="276"/>
      <c r="RGI123" s="276"/>
      <c r="RGJ123" s="276"/>
      <c r="RGK123" s="276"/>
      <c r="RGL123" s="276"/>
      <c r="RGM123" s="276"/>
      <c r="RGN123" s="276"/>
      <c r="RGO123" s="276"/>
      <c r="RGP123" s="276"/>
      <c r="RGQ123" s="276"/>
      <c r="RGR123" s="276"/>
      <c r="RGS123" s="276"/>
      <c r="RGT123" s="276"/>
      <c r="RGU123" s="276"/>
      <c r="RGV123" s="276"/>
      <c r="RGW123" s="276"/>
      <c r="RGX123" s="276"/>
      <c r="RGY123" s="276"/>
      <c r="RGZ123" s="276"/>
      <c r="RHA123" s="276"/>
      <c r="RHB123" s="276"/>
      <c r="RHC123" s="276"/>
      <c r="RHD123" s="276"/>
      <c r="RHE123" s="276"/>
      <c r="RHF123" s="276"/>
      <c r="RHG123" s="276"/>
      <c r="RHH123" s="276"/>
      <c r="RHI123" s="276"/>
      <c r="RHJ123" s="276"/>
      <c r="RHK123" s="276"/>
      <c r="RHL123" s="276"/>
      <c r="RHM123" s="276"/>
      <c r="RHN123" s="276"/>
      <c r="RHO123" s="276"/>
      <c r="RHP123" s="276"/>
      <c r="RHQ123" s="276"/>
      <c r="RHR123" s="276"/>
      <c r="RHS123" s="276"/>
      <c r="RHT123" s="276"/>
      <c r="RHU123" s="276"/>
      <c r="RHV123" s="276"/>
      <c r="RHW123" s="276"/>
      <c r="RHX123" s="276"/>
      <c r="RHY123" s="276"/>
      <c r="RHZ123" s="276"/>
      <c r="RIA123" s="276"/>
      <c r="RIB123" s="276"/>
      <c r="RIC123" s="276"/>
      <c r="RID123" s="276"/>
      <c r="RIE123" s="276"/>
      <c r="RIF123" s="276"/>
      <c r="RIG123" s="276"/>
      <c r="RIH123" s="276"/>
      <c r="RII123" s="276"/>
      <c r="RIJ123" s="276"/>
      <c r="RIK123" s="276"/>
      <c r="RIL123" s="276"/>
      <c r="RIM123" s="276"/>
      <c r="RIN123" s="276"/>
      <c r="RIO123" s="276"/>
      <c r="RIP123" s="276"/>
      <c r="RIQ123" s="276"/>
      <c r="RIR123" s="276"/>
      <c r="RIS123" s="276"/>
      <c r="RIT123" s="276"/>
      <c r="RIU123" s="276"/>
      <c r="RIV123" s="276"/>
      <c r="RIW123" s="276"/>
      <c r="RIX123" s="276"/>
      <c r="RIY123" s="276"/>
      <c r="RIZ123" s="276"/>
      <c r="RJA123" s="276"/>
      <c r="RJB123" s="276"/>
      <c r="RJC123" s="276"/>
      <c r="RJD123" s="276"/>
      <c r="RJE123" s="276"/>
      <c r="RJF123" s="276"/>
      <c r="RJG123" s="276"/>
      <c r="RJH123" s="276"/>
      <c r="RJI123" s="276"/>
      <c r="RJJ123" s="276"/>
      <c r="RJK123" s="276"/>
      <c r="RJL123" s="276"/>
      <c r="RJM123" s="276"/>
      <c r="RJN123" s="276"/>
      <c r="RJO123" s="276"/>
      <c r="RJP123" s="276"/>
      <c r="RJQ123" s="276"/>
      <c r="RJR123" s="276"/>
      <c r="RJS123" s="276"/>
      <c r="RJT123" s="276"/>
      <c r="RJU123" s="276"/>
      <c r="RJV123" s="276"/>
      <c r="RJW123" s="276"/>
      <c r="RJX123" s="276"/>
      <c r="RJY123" s="276"/>
      <c r="RJZ123" s="276"/>
      <c r="RKA123" s="276"/>
      <c r="RKB123" s="276"/>
      <c r="RKC123" s="276"/>
      <c r="RKD123" s="276"/>
      <c r="RKE123" s="276"/>
      <c r="RKF123" s="276"/>
      <c r="RKG123" s="276"/>
      <c r="RKH123" s="276"/>
      <c r="RKI123" s="276"/>
      <c r="RKJ123" s="276"/>
      <c r="RKK123" s="276"/>
      <c r="RKL123" s="276"/>
      <c r="RKM123" s="276"/>
      <c r="RKN123" s="276"/>
      <c r="RKO123" s="276"/>
      <c r="RKP123" s="276"/>
      <c r="RKQ123" s="276"/>
      <c r="RKR123" s="276"/>
      <c r="RKS123" s="276"/>
      <c r="RKT123" s="276"/>
      <c r="RKU123" s="276"/>
      <c r="RKV123" s="276"/>
      <c r="RKW123" s="276"/>
      <c r="RKX123" s="276"/>
      <c r="RKY123" s="276"/>
      <c r="RKZ123" s="276"/>
      <c r="RLA123" s="276"/>
      <c r="RLB123" s="276"/>
      <c r="RLC123" s="276"/>
      <c r="RLD123" s="276"/>
      <c r="RLE123" s="276"/>
      <c r="RLF123" s="276"/>
      <c r="RLG123" s="276"/>
      <c r="RLH123" s="276"/>
      <c r="RLI123" s="276"/>
      <c r="RLJ123" s="276"/>
      <c r="RLK123" s="276"/>
      <c r="RLL123" s="276"/>
      <c r="RLM123" s="276"/>
      <c r="RLN123" s="276"/>
      <c r="RLO123" s="276"/>
      <c r="RLP123" s="276"/>
      <c r="RLQ123" s="276"/>
      <c r="RLR123" s="276"/>
      <c r="RLS123" s="276"/>
      <c r="RLT123" s="276"/>
      <c r="RLU123" s="276"/>
      <c r="RLV123" s="276"/>
      <c r="RLW123" s="276"/>
      <c r="RLX123" s="276"/>
      <c r="RLY123" s="276"/>
      <c r="RLZ123" s="276"/>
      <c r="RMA123" s="276"/>
      <c r="RMB123" s="276"/>
      <c r="RMC123" s="276"/>
      <c r="RMD123" s="276"/>
      <c r="RME123" s="276"/>
      <c r="RMF123" s="276"/>
      <c r="RMG123" s="276"/>
      <c r="RMH123" s="276"/>
      <c r="RMI123" s="276"/>
      <c r="RMJ123" s="276"/>
      <c r="RMK123" s="276"/>
      <c r="RML123" s="276"/>
      <c r="RMM123" s="276"/>
      <c r="RMN123" s="276"/>
      <c r="RMO123" s="276"/>
      <c r="RMP123" s="276"/>
      <c r="RMQ123" s="276"/>
      <c r="RMR123" s="276"/>
      <c r="RMS123" s="276"/>
      <c r="RMT123" s="276"/>
      <c r="RMU123" s="276"/>
      <c r="RMV123" s="276"/>
      <c r="RMW123" s="276"/>
      <c r="RMX123" s="276"/>
      <c r="RMY123" s="276"/>
      <c r="RMZ123" s="276"/>
      <c r="RNA123" s="276"/>
      <c r="RNB123" s="276"/>
      <c r="RNC123" s="276"/>
      <c r="RND123" s="276"/>
      <c r="RNE123" s="276"/>
      <c r="RNF123" s="276"/>
      <c r="RNG123" s="276"/>
      <c r="RNH123" s="276"/>
      <c r="RNI123" s="276"/>
      <c r="RNJ123" s="276"/>
      <c r="RNK123" s="276"/>
      <c r="RNL123" s="276"/>
      <c r="RNM123" s="276"/>
      <c r="RNN123" s="276"/>
      <c r="RNO123" s="276"/>
      <c r="RNP123" s="276"/>
      <c r="RNQ123" s="276"/>
      <c r="RNR123" s="276"/>
      <c r="RNS123" s="276"/>
      <c r="RNT123" s="276"/>
      <c r="RNU123" s="276"/>
      <c r="RNV123" s="276"/>
      <c r="RNW123" s="276"/>
      <c r="RNX123" s="276"/>
      <c r="RNY123" s="276"/>
      <c r="RNZ123" s="276"/>
      <c r="ROA123" s="276"/>
      <c r="ROB123" s="276"/>
      <c r="ROC123" s="276"/>
      <c r="ROD123" s="276"/>
      <c r="ROE123" s="276"/>
      <c r="ROF123" s="276"/>
      <c r="ROG123" s="276"/>
      <c r="ROH123" s="276"/>
      <c r="ROI123" s="276"/>
      <c r="ROJ123" s="276"/>
      <c r="ROK123" s="276"/>
      <c r="ROL123" s="276"/>
      <c r="ROM123" s="276"/>
      <c r="RON123" s="276"/>
      <c r="ROO123" s="276"/>
      <c r="ROP123" s="276"/>
      <c r="ROQ123" s="276"/>
      <c r="ROR123" s="276"/>
      <c r="ROS123" s="276"/>
      <c r="ROT123" s="276"/>
      <c r="ROU123" s="276"/>
      <c r="ROV123" s="276"/>
      <c r="ROW123" s="276"/>
      <c r="ROX123" s="276"/>
      <c r="ROY123" s="276"/>
      <c r="ROZ123" s="276"/>
      <c r="RPA123" s="276"/>
      <c r="RPB123" s="276"/>
      <c r="RPC123" s="276"/>
      <c r="RPD123" s="276"/>
      <c r="RPE123" s="276"/>
      <c r="RPF123" s="276"/>
      <c r="RPG123" s="276"/>
      <c r="RPH123" s="276"/>
      <c r="RPI123" s="276"/>
      <c r="RPJ123" s="276"/>
      <c r="RPK123" s="276"/>
      <c r="RPL123" s="276"/>
      <c r="RPM123" s="276"/>
      <c r="RPN123" s="276"/>
      <c r="RPO123" s="276"/>
      <c r="RPP123" s="276"/>
      <c r="RPQ123" s="276"/>
      <c r="RPR123" s="276"/>
      <c r="RPS123" s="276"/>
      <c r="RPT123" s="276"/>
      <c r="RPU123" s="276"/>
      <c r="RPV123" s="276"/>
      <c r="RPW123" s="276"/>
      <c r="RPX123" s="276"/>
      <c r="RPY123" s="276"/>
      <c r="RPZ123" s="276"/>
      <c r="RQA123" s="276"/>
      <c r="RQB123" s="276"/>
      <c r="RQC123" s="276"/>
      <c r="RQD123" s="276"/>
      <c r="RQE123" s="276"/>
      <c r="RQF123" s="276"/>
      <c r="RQG123" s="276"/>
      <c r="RQH123" s="276"/>
      <c r="RQI123" s="276"/>
      <c r="RQJ123" s="276"/>
      <c r="RQK123" s="276"/>
      <c r="RQL123" s="276"/>
      <c r="RQM123" s="276"/>
      <c r="RQN123" s="276"/>
      <c r="RQO123" s="276"/>
      <c r="RQP123" s="276"/>
      <c r="RQQ123" s="276"/>
      <c r="RQR123" s="276"/>
      <c r="RQS123" s="276"/>
      <c r="RQT123" s="276"/>
      <c r="RQU123" s="276"/>
      <c r="RQV123" s="276"/>
      <c r="RQW123" s="276"/>
      <c r="RQX123" s="276"/>
      <c r="RQY123" s="276"/>
      <c r="RQZ123" s="276"/>
      <c r="RRA123" s="276"/>
      <c r="RRB123" s="276"/>
      <c r="RRC123" s="276"/>
      <c r="RRD123" s="276"/>
      <c r="RRE123" s="276"/>
      <c r="RRF123" s="276"/>
      <c r="RRG123" s="276"/>
      <c r="RRH123" s="276"/>
      <c r="RRI123" s="276"/>
      <c r="RRJ123" s="276"/>
      <c r="RRK123" s="276"/>
      <c r="RRL123" s="276"/>
      <c r="RRM123" s="276"/>
      <c r="RRN123" s="276"/>
      <c r="RRO123" s="276"/>
      <c r="RRP123" s="276"/>
      <c r="RRQ123" s="276"/>
      <c r="RRR123" s="276"/>
      <c r="RRS123" s="276"/>
      <c r="RRT123" s="276"/>
      <c r="RRU123" s="276"/>
      <c r="RRV123" s="276"/>
      <c r="RRW123" s="276"/>
      <c r="RRX123" s="276"/>
      <c r="RRY123" s="276"/>
      <c r="RRZ123" s="276"/>
      <c r="RSA123" s="276"/>
      <c r="RSB123" s="276"/>
      <c r="RSC123" s="276"/>
      <c r="RSD123" s="276"/>
      <c r="RSE123" s="276"/>
      <c r="RSF123" s="276"/>
      <c r="RSG123" s="276"/>
      <c r="RSH123" s="276"/>
      <c r="RSI123" s="276"/>
      <c r="RSJ123" s="276"/>
      <c r="RSK123" s="276"/>
      <c r="RSL123" s="276"/>
      <c r="RSM123" s="276"/>
      <c r="RSN123" s="276"/>
      <c r="RSO123" s="276"/>
      <c r="RSP123" s="276"/>
      <c r="RSQ123" s="276"/>
      <c r="RSR123" s="276"/>
      <c r="RSS123" s="276"/>
      <c r="RST123" s="276"/>
      <c r="RSU123" s="276"/>
      <c r="RSV123" s="276"/>
      <c r="RSW123" s="276"/>
      <c r="RSX123" s="276"/>
      <c r="RSY123" s="276"/>
      <c r="RSZ123" s="276"/>
      <c r="RTA123" s="276"/>
      <c r="RTB123" s="276"/>
      <c r="RTC123" s="276"/>
      <c r="RTD123" s="276"/>
      <c r="RTE123" s="276"/>
      <c r="RTF123" s="276"/>
      <c r="RTG123" s="276"/>
      <c r="RTH123" s="276"/>
      <c r="RTI123" s="276"/>
      <c r="RTJ123" s="276"/>
      <c r="RTK123" s="276"/>
      <c r="RTL123" s="276"/>
      <c r="RTM123" s="276"/>
      <c r="RTN123" s="276"/>
      <c r="RTO123" s="276"/>
      <c r="RTP123" s="276"/>
      <c r="RTQ123" s="276"/>
      <c r="RTR123" s="276"/>
      <c r="RTS123" s="276"/>
      <c r="RTT123" s="276"/>
      <c r="RTU123" s="276"/>
      <c r="RTV123" s="276"/>
      <c r="RTW123" s="276"/>
      <c r="RTX123" s="276"/>
      <c r="RTY123" s="276"/>
      <c r="RTZ123" s="276"/>
      <c r="RUA123" s="276"/>
      <c r="RUB123" s="276"/>
      <c r="RUC123" s="276"/>
      <c r="RUD123" s="276"/>
      <c r="RUE123" s="276"/>
      <c r="RUF123" s="276"/>
      <c r="RUG123" s="276"/>
      <c r="RUH123" s="276"/>
      <c r="RUI123" s="276"/>
      <c r="RUJ123" s="276"/>
      <c r="RUK123" s="276"/>
      <c r="RUL123" s="276"/>
      <c r="RUM123" s="276"/>
      <c r="RUN123" s="276"/>
      <c r="RUO123" s="276"/>
      <c r="RUP123" s="276"/>
      <c r="RUQ123" s="276"/>
      <c r="RUR123" s="276"/>
      <c r="RUS123" s="276"/>
      <c r="RUT123" s="276"/>
      <c r="RUU123" s="276"/>
      <c r="RUV123" s="276"/>
      <c r="RUW123" s="276"/>
      <c r="RUX123" s="276"/>
      <c r="RUY123" s="276"/>
      <c r="RUZ123" s="276"/>
      <c r="RVA123" s="276"/>
      <c r="RVB123" s="276"/>
      <c r="RVC123" s="276"/>
      <c r="RVD123" s="276"/>
      <c r="RVE123" s="276"/>
      <c r="RVF123" s="276"/>
      <c r="RVG123" s="276"/>
      <c r="RVH123" s="276"/>
      <c r="RVI123" s="276"/>
      <c r="RVJ123" s="276"/>
      <c r="RVK123" s="276"/>
      <c r="RVL123" s="276"/>
      <c r="RVM123" s="276"/>
      <c r="RVN123" s="276"/>
      <c r="RVO123" s="276"/>
      <c r="RVP123" s="276"/>
      <c r="RVQ123" s="276"/>
      <c r="RVR123" s="276"/>
      <c r="RVS123" s="276"/>
      <c r="RVT123" s="276"/>
      <c r="RVU123" s="276"/>
      <c r="RVV123" s="276"/>
      <c r="RVW123" s="276"/>
      <c r="RVX123" s="276"/>
      <c r="RVY123" s="276"/>
      <c r="RVZ123" s="276"/>
      <c r="RWA123" s="276"/>
      <c r="RWB123" s="276"/>
      <c r="RWC123" s="276"/>
      <c r="RWD123" s="276"/>
      <c r="RWE123" s="276"/>
      <c r="RWF123" s="276"/>
      <c r="RWG123" s="276"/>
      <c r="RWH123" s="276"/>
      <c r="RWI123" s="276"/>
      <c r="RWJ123" s="276"/>
      <c r="RWK123" s="276"/>
      <c r="RWL123" s="276"/>
      <c r="RWM123" s="276"/>
      <c r="RWN123" s="276"/>
      <c r="RWO123" s="276"/>
      <c r="RWP123" s="276"/>
      <c r="RWQ123" s="276"/>
      <c r="RWR123" s="276"/>
      <c r="RWS123" s="276"/>
      <c r="RWT123" s="276"/>
      <c r="RWU123" s="276"/>
      <c r="RWV123" s="276"/>
      <c r="RWW123" s="276"/>
      <c r="RWX123" s="276"/>
      <c r="RWY123" s="276"/>
      <c r="RWZ123" s="276"/>
      <c r="RXA123" s="276"/>
      <c r="RXB123" s="276"/>
      <c r="RXC123" s="276"/>
      <c r="RXD123" s="276"/>
      <c r="RXE123" s="276"/>
      <c r="RXF123" s="276"/>
      <c r="RXG123" s="276"/>
      <c r="RXH123" s="276"/>
      <c r="RXI123" s="276"/>
      <c r="RXJ123" s="276"/>
      <c r="RXK123" s="276"/>
      <c r="RXL123" s="276"/>
      <c r="RXM123" s="276"/>
      <c r="RXN123" s="276"/>
      <c r="RXO123" s="276"/>
      <c r="RXP123" s="276"/>
      <c r="RXQ123" s="276"/>
      <c r="RXR123" s="276"/>
      <c r="RXS123" s="276"/>
      <c r="RXT123" s="276"/>
      <c r="RXU123" s="276"/>
      <c r="RXV123" s="276"/>
      <c r="RXW123" s="276"/>
      <c r="RXX123" s="276"/>
      <c r="RXY123" s="276"/>
      <c r="RXZ123" s="276"/>
      <c r="RYA123" s="276"/>
      <c r="RYB123" s="276"/>
      <c r="RYC123" s="276"/>
      <c r="RYD123" s="276"/>
      <c r="RYE123" s="276"/>
      <c r="RYF123" s="276"/>
      <c r="RYG123" s="276"/>
      <c r="RYH123" s="276"/>
      <c r="RYI123" s="276"/>
      <c r="RYJ123" s="276"/>
      <c r="RYK123" s="276"/>
      <c r="RYL123" s="276"/>
      <c r="RYM123" s="276"/>
      <c r="RYN123" s="276"/>
      <c r="RYO123" s="276"/>
      <c r="RYP123" s="276"/>
      <c r="RYQ123" s="276"/>
      <c r="RYR123" s="276"/>
      <c r="RYS123" s="276"/>
      <c r="RYT123" s="276"/>
      <c r="RYU123" s="276"/>
      <c r="RYV123" s="276"/>
      <c r="RYW123" s="276"/>
      <c r="RYX123" s="276"/>
      <c r="RYY123" s="276"/>
      <c r="RYZ123" s="276"/>
      <c r="RZA123" s="276"/>
      <c r="RZB123" s="276"/>
      <c r="RZC123" s="276"/>
      <c r="RZD123" s="276"/>
      <c r="RZE123" s="276"/>
      <c r="RZF123" s="276"/>
      <c r="RZG123" s="276"/>
      <c r="RZH123" s="276"/>
      <c r="RZI123" s="276"/>
      <c r="RZJ123" s="276"/>
      <c r="RZK123" s="276"/>
      <c r="RZL123" s="276"/>
      <c r="RZM123" s="276"/>
      <c r="RZN123" s="276"/>
      <c r="RZO123" s="276"/>
      <c r="RZP123" s="276"/>
      <c r="RZQ123" s="276"/>
      <c r="RZR123" s="276"/>
      <c r="RZS123" s="276"/>
      <c r="RZT123" s="276"/>
      <c r="RZU123" s="276"/>
      <c r="RZV123" s="276"/>
      <c r="RZW123" s="276"/>
      <c r="RZX123" s="276"/>
      <c r="RZY123" s="276"/>
      <c r="RZZ123" s="276"/>
      <c r="SAA123" s="276"/>
      <c r="SAB123" s="276"/>
      <c r="SAC123" s="276"/>
      <c r="SAD123" s="276"/>
      <c r="SAE123" s="276"/>
      <c r="SAF123" s="276"/>
      <c r="SAG123" s="276"/>
      <c r="SAH123" s="276"/>
      <c r="SAI123" s="276"/>
      <c r="SAJ123" s="276"/>
      <c r="SAK123" s="276"/>
      <c r="SAL123" s="276"/>
      <c r="SAM123" s="276"/>
      <c r="SAN123" s="276"/>
      <c r="SAO123" s="276"/>
      <c r="SAP123" s="276"/>
      <c r="SAQ123" s="276"/>
      <c r="SAR123" s="276"/>
      <c r="SAS123" s="276"/>
      <c r="SAT123" s="276"/>
      <c r="SAU123" s="276"/>
      <c r="SAV123" s="276"/>
      <c r="SAW123" s="276"/>
      <c r="SAX123" s="276"/>
      <c r="SAY123" s="276"/>
      <c r="SAZ123" s="276"/>
      <c r="SBA123" s="276"/>
      <c r="SBB123" s="276"/>
      <c r="SBC123" s="276"/>
      <c r="SBD123" s="276"/>
      <c r="SBE123" s="276"/>
      <c r="SBF123" s="276"/>
      <c r="SBG123" s="276"/>
      <c r="SBH123" s="276"/>
      <c r="SBI123" s="276"/>
      <c r="SBJ123" s="276"/>
      <c r="SBK123" s="276"/>
      <c r="SBL123" s="276"/>
      <c r="SBM123" s="276"/>
      <c r="SBN123" s="276"/>
      <c r="SBO123" s="276"/>
      <c r="SBP123" s="276"/>
      <c r="SBQ123" s="276"/>
      <c r="SBR123" s="276"/>
      <c r="SBS123" s="276"/>
      <c r="SBT123" s="276"/>
      <c r="SBU123" s="276"/>
      <c r="SBV123" s="276"/>
      <c r="SBW123" s="276"/>
      <c r="SBX123" s="276"/>
      <c r="SBY123" s="276"/>
      <c r="SBZ123" s="276"/>
      <c r="SCA123" s="276"/>
      <c r="SCB123" s="276"/>
      <c r="SCC123" s="276"/>
      <c r="SCD123" s="276"/>
      <c r="SCE123" s="276"/>
      <c r="SCF123" s="276"/>
      <c r="SCG123" s="276"/>
      <c r="SCH123" s="276"/>
      <c r="SCI123" s="276"/>
      <c r="SCJ123" s="276"/>
      <c r="SCK123" s="276"/>
      <c r="SCL123" s="276"/>
      <c r="SCM123" s="276"/>
      <c r="SCN123" s="276"/>
      <c r="SCO123" s="276"/>
      <c r="SCP123" s="276"/>
      <c r="SCQ123" s="276"/>
      <c r="SCR123" s="276"/>
      <c r="SCS123" s="276"/>
      <c r="SCT123" s="276"/>
      <c r="SCU123" s="276"/>
      <c r="SCV123" s="276"/>
      <c r="SCW123" s="276"/>
      <c r="SCX123" s="276"/>
      <c r="SCY123" s="276"/>
      <c r="SCZ123" s="276"/>
      <c r="SDA123" s="276"/>
      <c r="SDB123" s="276"/>
      <c r="SDC123" s="276"/>
      <c r="SDD123" s="276"/>
      <c r="SDE123" s="276"/>
      <c r="SDF123" s="276"/>
      <c r="SDG123" s="276"/>
      <c r="SDH123" s="276"/>
      <c r="SDI123" s="276"/>
      <c r="SDJ123" s="276"/>
      <c r="SDK123" s="276"/>
      <c r="SDL123" s="276"/>
      <c r="SDM123" s="276"/>
      <c r="SDN123" s="276"/>
      <c r="SDO123" s="276"/>
      <c r="SDP123" s="276"/>
      <c r="SDQ123" s="276"/>
      <c r="SDR123" s="276"/>
      <c r="SDS123" s="276"/>
      <c r="SDT123" s="276"/>
      <c r="SDU123" s="276"/>
      <c r="SDV123" s="276"/>
      <c r="SDW123" s="276"/>
      <c r="SDX123" s="276"/>
      <c r="SDY123" s="276"/>
      <c r="SDZ123" s="276"/>
      <c r="SEA123" s="276"/>
      <c r="SEB123" s="276"/>
      <c r="SEC123" s="276"/>
      <c r="SED123" s="276"/>
      <c r="SEE123" s="276"/>
      <c r="SEF123" s="276"/>
      <c r="SEG123" s="276"/>
      <c r="SEH123" s="276"/>
      <c r="SEI123" s="276"/>
      <c r="SEJ123" s="276"/>
      <c r="SEK123" s="276"/>
      <c r="SEL123" s="276"/>
      <c r="SEM123" s="276"/>
      <c r="SEN123" s="276"/>
      <c r="SEO123" s="276"/>
      <c r="SEP123" s="276"/>
      <c r="SEQ123" s="276"/>
      <c r="SER123" s="276"/>
      <c r="SES123" s="276"/>
      <c r="SET123" s="276"/>
      <c r="SEU123" s="276"/>
      <c r="SEV123" s="276"/>
      <c r="SEW123" s="276"/>
      <c r="SEX123" s="276"/>
      <c r="SEY123" s="276"/>
      <c r="SEZ123" s="276"/>
      <c r="SFA123" s="276"/>
      <c r="SFB123" s="276"/>
      <c r="SFC123" s="276"/>
      <c r="SFD123" s="276"/>
      <c r="SFE123" s="276"/>
      <c r="SFF123" s="276"/>
      <c r="SFG123" s="276"/>
      <c r="SFH123" s="276"/>
      <c r="SFI123" s="276"/>
      <c r="SFJ123" s="276"/>
      <c r="SFK123" s="276"/>
      <c r="SFL123" s="276"/>
      <c r="SFM123" s="276"/>
      <c r="SFN123" s="276"/>
      <c r="SFO123" s="276"/>
      <c r="SFP123" s="276"/>
      <c r="SFQ123" s="276"/>
      <c r="SFR123" s="276"/>
      <c r="SFS123" s="276"/>
      <c r="SFT123" s="276"/>
      <c r="SFU123" s="276"/>
      <c r="SFV123" s="276"/>
      <c r="SFW123" s="276"/>
      <c r="SFX123" s="276"/>
      <c r="SFY123" s="276"/>
      <c r="SFZ123" s="276"/>
      <c r="SGA123" s="276"/>
      <c r="SGB123" s="276"/>
      <c r="SGC123" s="276"/>
      <c r="SGD123" s="276"/>
      <c r="SGE123" s="276"/>
      <c r="SGF123" s="276"/>
      <c r="SGG123" s="276"/>
      <c r="SGH123" s="276"/>
      <c r="SGI123" s="276"/>
      <c r="SGJ123" s="276"/>
      <c r="SGK123" s="276"/>
      <c r="SGL123" s="276"/>
      <c r="SGM123" s="276"/>
      <c r="SGN123" s="276"/>
      <c r="SGO123" s="276"/>
      <c r="SGP123" s="276"/>
      <c r="SGQ123" s="276"/>
      <c r="SGR123" s="276"/>
      <c r="SGS123" s="276"/>
      <c r="SGT123" s="276"/>
      <c r="SGU123" s="276"/>
      <c r="SGV123" s="276"/>
      <c r="SGW123" s="276"/>
      <c r="SGX123" s="276"/>
      <c r="SGY123" s="276"/>
      <c r="SGZ123" s="276"/>
      <c r="SHA123" s="276"/>
      <c r="SHB123" s="276"/>
      <c r="SHC123" s="276"/>
      <c r="SHD123" s="276"/>
      <c r="SHE123" s="276"/>
      <c r="SHF123" s="276"/>
      <c r="SHG123" s="276"/>
      <c r="SHH123" s="276"/>
      <c r="SHI123" s="276"/>
      <c r="SHJ123" s="276"/>
      <c r="SHK123" s="276"/>
      <c r="SHL123" s="276"/>
      <c r="SHM123" s="276"/>
      <c r="SHN123" s="276"/>
      <c r="SHO123" s="276"/>
      <c r="SHP123" s="276"/>
      <c r="SHQ123" s="276"/>
      <c r="SHR123" s="276"/>
      <c r="SHS123" s="276"/>
      <c r="SHT123" s="276"/>
      <c r="SHU123" s="276"/>
      <c r="SHV123" s="276"/>
      <c r="SHW123" s="276"/>
      <c r="SHX123" s="276"/>
      <c r="SHY123" s="276"/>
      <c r="SHZ123" s="276"/>
      <c r="SIA123" s="276"/>
      <c r="SIB123" s="276"/>
      <c r="SIC123" s="276"/>
      <c r="SID123" s="276"/>
      <c r="SIE123" s="276"/>
      <c r="SIF123" s="276"/>
      <c r="SIG123" s="276"/>
      <c r="SIH123" s="276"/>
      <c r="SII123" s="276"/>
      <c r="SIJ123" s="276"/>
      <c r="SIK123" s="276"/>
      <c r="SIL123" s="276"/>
      <c r="SIM123" s="276"/>
      <c r="SIN123" s="276"/>
      <c r="SIO123" s="276"/>
      <c r="SIP123" s="276"/>
      <c r="SIQ123" s="276"/>
      <c r="SIR123" s="276"/>
      <c r="SIS123" s="276"/>
      <c r="SIT123" s="276"/>
      <c r="SIU123" s="276"/>
      <c r="SIV123" s="276"/>
      <c r="SIW123" s="276"/>
      <c r="SIX123" s="276"/>
      <c r="SIY123" s="276"/>
      <c r="SIZ123" s="276"/>
      <c r="SJA123" s="276"/>
      <c r="SJB123" s="276"/>
      <c r="SJC123" s="276"/>
      <c r="SJD123" s="276"/>
      <c r="SJE123" s="276"/>
      <c r="SJF123" s="276"/>
      <c r="SJG123" s="276"/>
      <c r="SJH123" s="276"/>
      <c r="SJI123" s="276"/>
      <c r="SJJ123" s="276"/>
      <c r="SJK123" s="276"/>
      <c r="SJL123" s="276"/>
      <c r="SJM123" s="276"/>
      <c r="SJN123" s="276"/>
      <c r="SJO123" s="276"/>
      <c r="SJP123" s="276"/>
      <c r="SJQ123" s="276"/>
      <c r="SJR123" s="276"/>
      <c r="SJS123" s="276"/>
      <c r="SJT123" s="276"/>
      <c r="SJU123" s="276"/>
      <c r="SJV123" s="276"/>
      <c r="SJW123" s="276"/>
      <c r="SJX123" s="276"/>
      <c r="SJY123" s="276"/>
      <c r="SJZ123" s="276"/>
      <c r="SKA123" s="276"/>
      <c r="SKB123" s="276"/>
      <c r="SKC123" s="276"/>
      <c r="SKD123" s="276"/>
      <c r="SKE123" s="276"/>
      <c r="SKF123" s="276"/>
      <c r="SKG123" s="276"/>
      <c r="SKH123" s="276"/>
      <c r="SKI123" s="276"/>
      <c r="SKJ123" s="276"/>
      <c r="SKK123" s="276"/>
      <c r="SKL123" s="276"/>
      <c r="SKM123" s="276"/>
      <c r="SKN123" s="276"/>
      <c r="SKO123" s="276"/>
      <c r="SKP123" s="276"/>
      <c r="SKQ123" s="276"/>
      <c r="SKR123" s="276"/>
      <c r="SKS123" s="276"/>
      <c r="SKT123" s="276"/>
      <c r="SKU123" s="276"/>
      <c r="SKV123" s="276"/>
      <c r="SKW123" s="276"/>
      <c r="SKX123" s="276"/>
      <c r="SKY123" s="276"/>
      <c r="SKZ123" s="276"/>
      <c r="SLA123" s="276"/>
      <c r="SLB123" s="276"/>
      <c r="SLC123" s="276"/>
      <c r="SLD123" s="276"/>
      <c r="SLE123" s="276"/>
      <c r="SLF123" s="276"/>
      <c r="SLG123" s="276"/>
      <c r="SLH123" s="276"/>
      <c r="SLI123" s="276"/>
      <c r="SLJ123" s="276"/>
      <c r="SLK123" s="276"/>
      <c r="SLL123" s="276"/>
      <c r="SLM123" s="276"/>
      <c r="SLN123" s="276"/>
      <c r="SLO123" s="276"/>
      <c r="SLP123" s="276"/>
      <c r="SLQ123" s="276"/>
      <c r="SLR123" s="276"/>
      <c r="SLS123" s="276"/>
      <c r="SLT123" s="276"/>
      <c r="SLU123" s="276"/>
      <c r="SLV123" s="276"/>
      <c r="SLW123" s="276"/>
      <c r="SLX123" s="276"/>
      <c r="SLY123" s="276"/>
      <c r="SLZ123" s="276"/>
      <c r="SMA123" s="276"/>
      <c r="SMB123" s="276"/>
      <c r="SMC123" s="276"/>
      <c r="SMD123" s="276"/>
      <c r="SME123" s="276"/>
      <c r="SMF123" s="276"/>
      <c r="SMG123" s="276"/>
      <c r="SMH123" s="276"/>
      <c r="SMI123" s="276"/>
      <c r="SMJ123" s="276"/>
      <c r="SMK123" s="276"/>
      <c r="SML123" s="276"/>
      <c r="SMM123" s="276"/>
      <c r="SMN123" s="276"/>
      <c r="SMO123" s="276"/>
      <c r="SMP123" s="276"/>
      <c r="SMQ123" s="276"/>
      <c r="SMR123" s="276"/>
      <c r="SMS123" s="276"/>
      <c r="SMT123" s="276"/>
      <c r="SMU123" s="276"/>
      <c r="SMV123" s="276"/>
      <c r="SMW123" s="276"/>
      <c r="SMX123" s="276"/>
      <c r="SMY123" s="276"/>
      <c r="SMZ123" s="276"/>
      <c r="SNA123" s="276"/>
      <c r="SNB123" s="276"/>
      <c r="SNC123" s="276"/>
      <c r="SND123" s="276"/>
      <c r="SNE123" s="276"/>
      <c r="SNF123" s="276"/>
      <c r="SNG123" s="276"/>
      <c r="SNH123" s="276"/>
      <c r="SNI123" s="276"/>
      <c r="SNJ123" s="276"/>
      <c r="SNK123" s="276"/>
      <c r="SNL123" s="276"/>
      <c r="SNM123" s="276"/>
      <c r="SNN123" s="276"/>
      <c r="SNO123" s="276"/>
      <c r="SNP123" s="276"/>
      <c r="SNQ123" s="276"/>
      <c r="SNR123" s="276"/>
      <c r="SNS123" s="276"/>
      <c r="SNT123" s="276"/>
      <c r="SNU123" s="276"/>
      <c r="SNV123" s="276"/>
      <c r="SNW123" s="276"/>
      <c r="SNX123" s="276"/>
      <c r="SNY123" s="276"/>
      <c r="SNZ123" s="276"/>
      <c r="SOA123" s="276"/>
      <c r="SOB123" s="276"/>
      <c r="SOC123" s="276"/>
      <c r="SOD123" s="276"/>
      <c r="SOE123" s="276"/>
      <c r="SOF123" s="276"/>
      <c r="SOG123" s="276"/>
      <c r="SOH123" s="276"/>
      <c r="SOI123" s="276"/>
      <c r="SOJ123" s="276"/>
      <c r="SOK123" s="276"/>
      <c r="SOL123" s="276"/>
      <c r="SOM123" s="276"/>
      <c r="SON123" s="276"/>
      <c r="SOO123" s="276"/>
      <c r="SOP123" s="276"/>
      <c r="SOQ123" s="276"/>
      <c r="SOR123" s="276"/>
      <c r="SOS123" s="276"/>
      <c r="SOT123" s="276"/>
      <c r="SOU123" s="276"/>
      <c r="SOV123" s="276"/>
      <c r="SOW123" s="276"/>
      <c r="SOX123" s="276"/>
      <c r="SOY123" s="276"/>
      <c r="SOZ123" s="276"/>
      <c r="SPA123" s="276"/>
      <c r="SPB123" s="276"/>
      <c r="SPC123" s="276"/>
      <c r="SPD123" s="276"/>
      <c r="SPE123" s="276"/>
      <c r="SPF123" s="276"/>
      <c r="SPG123" s="276"/>
      <c r="SPH123" s="276"/>
      <c r="SPI123" s="276"/>
      <c r="SPJ123" s="276"/>
      <c r="SPK123" s="276"/>
      <c r="SPL123" s="276"/>
      <c r="SPM123" s="276"/>
      <c r="SPN123" s="276"/>
      <c r="SPO123" s="276"/>
      <c r="SPP123" s="276"/>
      <c r="SPQ123" s="276"/>
      <c r="SPR123" s="276"/>
      <c r="SPS123" s="276"/>
      <c r="SPT123" s="276"/>
      <c r="SPU123" s="276"/>
      <c r="SPV123" s="276"/>
      <c r="SPW123" s="276"/>
      <c r="SPX123" s="276"/>
      <c r="SPY123" s="276"/>
      <c r="SPZ123" s="276"/>
      <c r="SQA123" s="276"/>
      <c r="SQB123" s="276"/>
      <c r="SQC123" s="276"/>
      <c r="SQD123" s="276"/>
      <c r="SQE123" s="276"/>
      <c r="SQF123" s="276"/>
      <c r="SQG123" s="276"/>
      <c r="SQH123" s="276"/>
      <c r="SQI123" s="276"/>
      <c r="SQJ123" s="276"/>
      <c r="SQK123" s="276"/>
      <c r="SQL123" s="276"/>
      <c r="SQM123" s="276"/>
      <c r="SQN123" s="276"/>
      <c r="SQO123" s="276"/>
      <c r="SQP123" s="276"/>
      <c r="SQQ123" s="276"/>
      <c r="SQR123" s="276"/>
      <c r="SQS123" s="276"/>
      <c r="SQT123" s="276"/>
      <c r="SQU123" s="276"/>
      <c r="SQV123" s="276"/>
      <c r="SQW123" s="276"/>
      <c r="SQX123" s="276"/>
      <c r="SQY123" s="276"/>
      <c r="SQZ123" s="276"/>
      <c r="SRA123" s="276"/>
      <c r="SRB123" s="276"/>
      <c r="SRC123" s="276"/>
      <c r="SRD123" s="276"/>
      <c r="SRE123" s="276"/>
      <c r="SRF123" s="276"/>
      <c r="SRG123" s="276"/>
      <c r="SRH123" s="276"/>
      <c r="SRI123" s="276"/>
      <c r="SRJ123" s="276"/>
      <c r="SRK123" s="276"/>
      <c r="SRL123" s="276"/>
      <c r="SRM123" s="276"/>
      <c r="SRN123" s="276"/>
      <c r="SRO123" s="276"/>
      <c r="SRP123" s="276"/>
      <c r="SRQ123" s="276"/>
      <c r="SRR123" s="276"/>
      <c r="SRS123" s="276"/>
      <c r="SRT123" s="276"/>
      <c r="SRU123" s="276"/>
      <c r="SRV123" s="276"/>
      <c r="SRW123" s="276"/>
      <c r="SRX123" s="276"/>
      <c r="SRY123" s="276"/>
      <c r="SRZ123" s="276"/>
      <c r="SSA123" s="276"/>
      <c r="SSB123" s="276"/>
      <c r="SSC123" s="276"/>
      <c r="SSD123" s="276"/>
      <c r="SSE123" s="276"/>
      <c r="SSF123" s="276"/>
      <c r="SSG123" s="276"/>
      <c r="SSH123" s="276"/>
      <c r="SSI123" s="276"/>
      <c r="SSJ123" s="276"/>
      <c r="SSK123" s="276"/>
      <c r="SSL123" s="276"/>
      <c r="SSM123" s="276"/>
      <c r="SSN123" s="276"/>
      <c r="SSO123" s="276"/>
      <c r="SSP123" s="276"/>
      <c r="SSQ123" s="276"/>
      <c r="SSR123" s="276"/>
      <c r="SSS123" s="276"/>
      <c r="SST123" s="276"/>
      <c r="SSU123" s="276"/>
      <c r="SSV123" s="276"/>
      <c r="SSW123" s="276"/>
      <c r="SSX123" s="276"/>
      <c r="SSY123" s="276"/>
      <c r="SSZ123" s="276"/>
      <c r="STA123" s="276"/>
      <c r="STB123" s="276"/>
      <c r="STC123" s="276"/>
      <c r="STD123" s="276"/>
      <c r="STE123" s="276"/>
      <c r="STF123" s="276"/>
      <c r="STG123" s="276"/>
      <c r="STH123" s="276"/>
      <c r="STI123" s="276"/>
      <c r="STJ123" s="276"/>
      <c r="STK123" s="276"/>
      <c r="STL123" s="276"/>
      <c r="STM123" s="276"/>
      <c r="STN123" s="276"/>
      <c r="STO123" s="276"/>
      <c r="STP123" s="276"/>
      <c r="STQ123" s="276"/>
      <c r="STR123" s="276"/>
      <c r="STS123" s="276"/>
      <c r="STT123" s="276"/>
      <c r="STU123" s="276"/>
      <c r="STV123" s="276"/>
      <c r="STW123" s="276"/>
      <c r="STX123" s="276"/>
      <c r="STY123" s="276"/>
      <c r="STZ123" s="276"/>
      <c r="SUA123" s="276"/>
      <c r="SUB123" s="276"/>
      <c r="SUC123" s="276"/>
      <c r="SUD123" s="276"/>
      <c r="SUE123" s="276"/>
      <c r="SUF123" s="276"/>
      <c r="SUG123" s="276"/>
      <c r="SUH123" s="276"/>
      <c r="SUI123" s="276"/>
      <c r="SUJ123" s="276"/>
      <c r="SUK123" s="276"/>
      <c r="SUL123" s="276"/>
      <c r="SUM123" s="276"/>
      <c r="SUN123" s="276"/>
      <c r="SUO123" s="276"/>
      <c r="SUP123" s="276"/>
      <c r="SUQ123" s="276"/>
      <c r="SUR123" s="276"/>
      <c r="SUS123" s="276"/>
      <c r="SUT123" s="276"/>
      <c r="SUU123" s="276"/>
      <c r="SUV123" s="276"/>
      <c r="SUW123" s="276"/>
      <c r="SUX123" s="276"/>
      <c r="SUY123" s="276"/>
      <c r="SUZ123" s="276"/>
      <c r="SVA123" s="276"/>
      <c r="SVB123" s="276"/>
      <c r="SVC123" s="276"/>
      <c r="SVD123" s="276"/>
      <c r="SVE123" s="276"/>
      <c r="SVF123" s="276"/>
      <c r="SVG123" s="276"/>
      <c r="SVH123" s="276"/>
      <c r="SVI123" s="276"/>
      <c r="SVJ123" s="276"/>
      <c r="SVK123" s="276"/>
      <c r="SVL123" s="276"/>
      <c r="SVM123" s="276"/>
      <c r="SVN123" s="276"/>
      <c r="SVO123" s="276"/>
      <c r="SVP123" s="276"/>
      <c r="SVQ123" s="276"/>
      <c r="SVR123" s="276"/>
      <c r="SVS123" s="276"/>
      <c r="SVT123" s="276"/>
      <c r="SVU123" s="276"/>
      <c r="SVV123" s="276"/>
      <c r="SVW123" s="276"/>
      <c r="SVX123" s="276"/>
      <c r="SVY123" s="276"/>
      <c r="SVZ123" s="276"/>
      <c r="SWA123" s="276"/>
      <c r="SWB123" s="276"/>
      <c r="SWC123" s="276"/>
      <c r="SWD123" s="276"/>
      <c r="SWE123" s="276"/>
      <c r="SWF123" s="276"/>
      <c r="SWG123" s="276"/>
      <c r="SWH123" s="276"/>
      <c r="SWI123" s="276"/>
      <c r="SWJ123" s="276"/>
      <c r="SWK123" s="276"/>
      <c r="SWL123" s="276"/>
      <c r="SWM123" s="276"/>
      <c r="SWN123" s="276"/>
      <c r="SWO123" s="276"/>
      <c r="SWP123" s="276"/>
      <c r="SWQ123" s="276"/>
      <c r="SWR123" s="276"/>
      <c r="SWS123" s="276"/>
      <c r="SWT123" s="276"/>
      <c r="SWU123" s="276"/>
      <c r="SWV123" s="276"/>
      <c r="SWW123" s="276"/>
      <c r="SWX123" s="276"/>
      <c r="SWY123" s="276"/>
      <c r="SWZ123" s="276"/>
      <c r="SXA123" s="276"/>
      <c r="SXB123" s="276"/>
      <c r="SXC123" s="276"/>
      <c r="SXD123" s="276"/>
      <c r="SXE123" s="276"/>
      <c r="SXF123" s="276"/>
      <c r="SXG123" s="276"/>
      <c r="SXH123" s="276"/>
      <c r="SXI123" s="276"/>
      <c r="SXJ123" s="276"/>
      <c r="SXK123" s="276"/>
      <c r="SXL123" s="276"/>
      <c r="SXM123" s="276"/>
      <c r="SXN123" s="276"/>
      <c r="SXO123" s="276"/>
      <c r="SXP123" s="276"/>
      <c r="SXQ123" s="276"/>
      <c r="SXR123" s="276"/>
      <c r="SXS123" s="276"/>
      <c r="SXT123" s="276"/>
      <c r="SXU123" s="276"/>
      <c r="SXV123" s="276"/>
      <c r="SXW123" s="276"/>
      <c r="SXX123" s="276"/>
      <c r="SXY123" s="276"/>
      <c r="SXZ123" s="276"/>
      <c r="SYA123" s="276"/>
      <c r="SYB123" s="276"/>
      <c r="SYC123" s="276"/>
      <c r="SYD123" s="276"/>
      <c r="SYE123" s="276"/>
      <c r="SYF123" s="276"/>
      <c r="SYG123" s="276"/>
      <c r="SYH123" s="276"/>
      <c r="SYI123" s="276"/>
      <c r="SYJ123" s="276"/>
      <c r="SYK123" s="276"/>
      <c r="SYL123" s="276"/>
      <c r="SYM123" s="276"/>
      <c r="SYN123" s="276"/>
      <c r="SYO123" s="276"/>
      <c r="SYP123" s="276"/>
      <c r="SYQ123" s="276"/>
      <c r="SYR123" s="276"/>
      <c r="SYS123" s="276"/>
      <c r="SYT123" s="276"/>
      <c r="SYU123" s="276"/>
      <c r="SYV123" s="276"/>
      <c r="SYW123" s="276"/>
      <c r="SYX123" s="276"/>
      <c r="SYY123" s="276"/>
      <c r="SYZ123" s="276"/>
      <c r="SZA123" s="276"/>
      <c r="SZB123" s="276"/>
      <c r="SZC123" s="276"/>
      <c r="SZD123" s="276"/>
      <c r="SZE123" s="276"/>
      <c r="SZF123" s="276"/>
      <c r="SZG123" s="276"/>
      <c r="SZH123" s="276"/>
      <c r="SZI123" s="276"/>
      <c r="SZJ123" s="276"/>
      <c r="SZK123" s="276"/>
      <c r="SZL123" s="276"/>
      <c r="SZM123" s="276"/>
      <c r="SZN123" s="276"/>
      <c r="SZO123" s="276"/>
      <c r="SZP123" s="276"/>
      <c r="SZQ123" s="276"/>
      <c r="SZR123" s="276"/>
      <c r="SZS123" s="276"/>
      <c r="SZT123" s="276"/>
      <c r="SZU123" s="276"/>
      <c r="SZV123" s="276"/>
      <c r="SZW123" s="276"/>
      <c r="SZX123" s="276"/>
      <c r="SZY123" s="276"/>
      <c r="SZZ123" s="276"/>
      <c r="TAA123" s="276"/>
      <c r="TAB123" s="276"/>
      <c r="TAC123" s="276"/>
      <c r="TAD123" s="276"/>
      <c r="TAE123" s="276"/>
      <c r="TAF123" s="276"/>
      <c r="TAG123" s="276"/>
      <c r="TAH123" s="276"/>
      <c r="TAI123" s="276"/>
      <c r="TAJ123" s="276"/>
      <c r="TAK123" s="276"/>
      <c r="TAL123" s="276"/>
      <c r="TAM123" s="276"/>
      <c r="TAN123" s="276"/>
      <c r="TAO123" s="276"/>
      <c r="TAP123" s="276"/>
      <c r="TAQ123" s="276"/>
      <c r="TAR123" s="276"/>
      <c r="TAS123" s="276"/>
      <c r="TAT123" s="276"/>
      <c r="TAU123" s="276"/>
      <c r="TAV123" s="276"/>
      <c r="TAW123" s="276"/>
      <c r="TAX123" s="276"/>
      <c r="TAY123" s="276"/>
      <c r="TAZ123" s="276"/>
      <c r="TBA123" s="276"/>
      <c r="TBB123" s="276"/>
      <c r="TBC123" s="276"/>
      <c r="TBD123" s="276"/>
      <c r="TBE123" s="276"/>
      <c r="TBF123" s="276"/>
      <c r="TBG123" s="276"/>
      <c r="TBH123" s="276"/>
      <c r="TBI123" s="276"/>
      <c r="TBJ123" s="276"/>
      <c r="TBK123" s="276"/>
      <c r="TBL123" s="276"/>
      <c r="TBM123" s="276"/>
      <c r="TBN123" s="276"/>
      <c r="TBO123" s="276"/>
      <c r="TBP123" s="276"/>
      <c r="TBQ123" s="276"/>
      <c r="TBR123" s="276"/>
      <c r="TBS123" s="276"/>
      <c r="TBT123" s="276"/>
      <c r="TBU123" s="276"/>
      <c r="TBV123" s="276"/>
      <c r="TBW123" s="276"/>
      <c r="TBX123" s="276"/>
      <c r="TBY123" s="276"/>
      <c r="TBZ123" s="276"/>
      <c r="TCA123" s="276"/>
      <c r="TCB123" s="276"/>
      <c r="TCC123" s="276"/>
      <c r="TCD123" s="276"/>
      <c r="TCE123" s="276"/>
      <c r="TCF123" s="276"/>
      <c r="TCG123" s="276"/>
      <c r="TCH123" s="276"/>
      <c r="TCI123" s="276"/>
      <c r="TCJ123" s="276"/>
      <c r="TCK123" s="276"/>
      <c r="TCL123" s="276"/>
      <c r="TCM123" s="276"/>
      <c r="TCN123" s="276"/>
      <c r="TCO123" s="276"/>
      <c r="TCP123" s="276"/>
      <c r="TCQ123" s="276"/>
      <c r="TCR123" s="276"/>
      <c r="TCS123" s="276"/>
      <c r="TCT123" s="276"/>
      <c r="TCU123" s="276"/>
      <c r="TCV123" s="276"/>
      <c r="TCW123" s="276"/>
      <c r="TCX123" s="276"/>
      <c r="TCY123" s="276"/>
      <c r="TCZ123" s="276"/>
      <c r="TDA123" s="276"/>
      <c r="TDB123" s="276"/>
      <c r="TDC123" s="276"/>
      <c r="TDD123" s="276"/>
      <c r="TDE123" s="276"/>
      <c r="TDF123" s="276"/>
      <c r="TDG123" s="276"/>
      <c r="TDH123" s="276"/>
      <c r="TDI123" s="276"/>
      <c r="TDJ123" s="276"/>
      <c r="TDK123" s="276"/>
      <c r="TDL123" s="276"/>
      <c r="TDM123" s="276"/>
      <c r="TDN123" s="276"/>
      <c r="TDO123" s="276"/>
      <c r="TDP123" s="276"/>
      <c r="TDQ123" s="276"/>
      <c r="TDR123" s="276"/>
      <c r="TDS123" s="276"/>
      <c r="TDT123" s="276"/>
      <c r="TDU123" s="276"/>
      <c r="TDV123" s="276"/>
      <c r="TDW123" s="276"/>
      <c r="TDX123" s="276"/>
      <c r="TDY123" s="276"/>
      <c r="TDZ123" s="276"/>
      <c r="TEA123" s="276"/>
      <c r="TEB123" s="276"/>
      <c r="TEC123" s="276"/>
      <c r="TED123" s="276"/>
      <c r="TEE123" s="276"/>
      <c r="TEF123" s="276"/>
      <c r="TEG123" s="276"/>
      <c r="TEH123" s="276"/>
      <c r="TEI123" s="276"/>
      <c r="TEJ123" s="276"/>
      <c r="TEK123" s="276"/>
      <c r="TEL123" s="276"/>
      <c r="TEM123" s="276"/>
      <c r="TEN123" s="276"/>
      <c r="TEO123" s="276"/>
      <c r="TEP123" s="276"/>
      <c r="TEQ123" s="276"/>
      <c r="TER123" s="276"/>
      <c r="TES123" s="276"/>
      <c r="TET123" s="276"/>
      <c r="TEU123" s="276"/>
      <c r="TEV123" s="276"/>
      <c r="TEW123" s="276"/>
      <c r="TEX123" s="276"/>
      <c r="TEY123" s="276"/>
      <c r="TEZ123" s="276"/>
      <c r="TFA123" s="276"/>
      <c r="TFB123" s="276"/>
      <c r="TFC123" s="276"/>
      <c r="TFD123" s="276"/>
      <c r="TFE123" s="276"/>
      <c r="TFF123" s="276"/>
      <c r="TFG123" s="276"/>
      <c r="TFH123" s="276"/>
      <c r="TFI123" s="276"/>
      <c r="TFJ123" s="276"/>
      <c r="TFK123" s="276"/>
      <c r="TFL123" s="276"/>
      <c r="TFM123" s="276"/>
      <c r="TFN123" s="276"/>
      <c r="TFO123" s="276"/>
      <c r="TFP123" s="276"/>
      <c r="TFQ123" s="276"/>
      <c r="TFR123" s="276"/>
      <c r="TFS123" s="276"/>
      <c r="TFT123" s="276"/>
      <c r="TFU123" s="276"/>
      <c r="TFV123" s="276"/>
      <c r="TFW123" s="276"/>
      <c r="TFX123" s="276"/>
      <c r="TFY123" s="276"/>
      <c r="TFZ123" s="276"/>
      <c r="TGA123" s="276"/>
      <c r="TGB123" s="276"/>
      <c r="TGC123" s="276"/>
      <c r="TGD123" s="276"/>
      <c r="TGE123" s="276"/>
      <c r="TGF123" s="276"/>
      <c r="TGG123" s="276"/>
      <c r="TGH123" s="276"/>
      <c r="TGI123" s="276"/>
      <c r="TGJ123" s="276"/>
      <c r="TGK123" s="276"/>
      <c r="TGL123" s="276"/>
      <c r="TGM123" s="276"/>
      <c r="TGN123" s="276"/>
      <c r="TGO123" s="276"/>
      <c r="TGP123" s="276"/>
      <c r="TGQ123" s="276"/>
      <c r="TGR123" s="276"/>
      <c r="TGS123" s="276"/>
      <c r="TGT123" s="276"/>
      <c r="TGU123" s="276"/>
      <c r="TGV123" s="276"/>
      <c r="TGW123" s="276"/>
      <c r="TGX123" s="276"/>
      <c r="TGY123" s="276"/>
      <c r="TGZ123" s="276"/>
      <c r="THA123" s="276"/>
      <c r="THB123" s="276"/>
      <c r="THC123" s="276"/>
      <c r="THD123" s="276"/>
      <c r="THE123" s="276"/>
      <c r="THF123" s="276"/>
      <c r="THG123" s="276"/>
      <c r="THH123" s="276"/>
      <c r="THI123" s="276"/>
      <c r="THJ123" s="276"/>
      <c r="THK123" s="276"/>
      <c r="THL123" s="276"/>
      <c r="THM123" s="276"/>
      <c r="THN123" s="276"/>
      <c r="THO123" s="276"/>
      <c r="THP123" s="276"/>
      <c r="THQ123" s="276"/>
      <c r="THR123" s="276"/>
      <c r="THS123" s="276"/>
      <c r="THT123" s="276"/>
      <c r="THU123" s="276"/>
      <c r="THV123" s="276"/>
      <c r="THW123" s="276"/>
      <c r="THX123" s="276"/>
      <c r="THY123" s="276"/>
      <c r="THZ123" s="276"/>
      <c r="TIA123" s="276"/>
      <c r="TIB123" s="276"/>
      <c r="TIC123" s="276"/>
      <c r="TID123" s="276"/>
      <c r="TIE123" s="276"/>
      <c r="TIF123" s="276"/>
      <c r="TIG123" s="276"/>
      <c r="TIH123" s="276"/>
      <c r="TII123" s="276"/>
      <c r="TIJ123" s="276"/>
      <c r="TIK123" s="276"/>
      <c r="TIL123" s="276"/>
      <c r="TIM123" s="276"/>
      <c r="TIN123" s="276"/>
      <c r="TIO123" s="276"/>
      <c r="TIP123" s="276"/>
      <c r="TIQ123" s="276"/>
      <c r="TIR123" s="276"/>
      <c r="TIS123" s="276"/>
      <c r="TIT123" s="276"/>
      <c r="TIU123" s="276"/>
      <c r="TIV123" s="276"/>
      <c r="TIW123" s="276"/>
      <c r="TIX123" s="276"/>
      <c r="TIY123" s="276"/>
      <c r="TIZ123" s="276"/>
      <c r="TJA123" s="276"/>
      <c r="TJB123" s="276"/>
      <c r="TJC123" s="276"/>
      <c r="TJD123" s="276"/>
      <c r="TJE123" s="276"/>
      <c r="TJF123" s="276"/>
      <c r="TJG123" s="276"/>
      <c r="TJH123" s="276"/>
      <c r="TJI123" s="276"/>
      <c r="TJJ123" s="276"/>
      <c r="TJK123" s="276"/>
      <c r="TJL123" s="276"/>
      <c r="TJM123" s="276"/>
      <c r="TJN123" s="276"/>
      <c r="TJO123" s="276"/>
      <c r="TJP123" s="276"/>
      <c r="TJQ123" s="276"/>
      <c r="TJR123" s="276"/>
      <c r="TJS123" s="276"/>
      <c r="TJT123" s="276"/>
      <c r="TJU123" s="276"/>
      <c r="TJV123" s="276"/>
      <c r="TJW123" s="276"/>
      <c r="TJX123" s="276"/>
      <c r="TJY123" s="276"/>
      <c r="TJZ123" s="276"/>
      <c r="TKA123" s="276"/>
      <c r="TKB123" s="276"/>
      <c r="TKC123" s="276"/>
      <c r="TKD123" s="276"/>
      <c r="TKE123" s="276"/>
      <c r="TKF123" s="276"/>
      <c r="TKG123" s="276"/>
      <c r="TKH123" s="276"/>
      <c r="TKI123" s="276"/>
      <c r="TKJ123" s="276"/>
      <c r="TKK123" s="276"/>
      <c r="TKL123" s="276"/>
      <c r="TKM123" s="276"/>
      <c r="TKN123" s="276"/>
      <c r="TKO123" s="276"/>
      <c r="TKP123" s="276"/>
      <c r="TKQ123" s="276"/>
      <c r="TKR123" s="276"/>
      <c r="TKS123" s="276"/>
      <c r="TKT123" s="276"/>
      <c r="TKU123" s="276"/>
      <c r="TKV123" s="276"/>
      <c r="TKW123" s="276"/>
      <c r="TKX123" s="276"/>
      <c r="TKY123" s="276"/>
      <c r="TKZ123" s="276"/>
      <c r="TLA123" s="276"/>
      <c r="TLB123" s="276"/>
      <c r="TLC123" s="276"/>
      <c r="TLD123" s="276"/>
      <c r="TLE123" s="276"/>
      <c r="TLF123" s="276"/>
      <c r="TLG123" s="276"/>
      <c r="TLH123" s="276"/>
      <c r="TLI123" s="276"/>
      <c r="TLJ123" s="276"/>
      <c r="TLK123" s="276"/>
      <c r="TLL123" s="276"/>
      <c r="TLM123" s="276"/>
      <c r="TLN123" s="276"/>
      <c r="TLO123" s="276"/>
      <c r="TLP123" s="276"/>
      <c r="TLQ123" s="276"/>
      <c r="TLR123" s="276"/>
      <c r="TLS123" s="276"/>
      <c r="TLT123" s="276"/>
      <c r="TLU123" s="276"/>
      <c r="TLV123" s="276"/>
      <c r="TLW123" s="276"/>
      <c r="TLX123" s="276"/>
      <c r="TLY123" s="276"/>
      <c r="TLZ123" s="276"/>
      <c r="TMA123" s="276"/>
      <c r="TMB123" s="276"/>
      <c r="TMC123" s="276"/>
      <c r="TMD123" s="276"/>
      <c r="TME123" s="276"/>
      <c r="TMF123" s="276"/>
      <c r="TMG123" s="276"/>
      <c r="TMH123" s="276"/>
      <c r="TMI123" s="276"/>
      <c r="TMJ123" s="276"/>
      <c r="TMK123" s="276"/>
      <c r="TML123" s="276"/>
      <c r="TMM123" s="276"/>
      <c r="TMN123" s="276"/>
      <c r="TMO123" s="276"/>
      <c r="TMP123" s="276"/>
      <c r="TMQ123" s="276"/>
      <c r="TMR123" s="276"/>
      <c r="TMS123" s="276"/>
      <c r="TMT123" s="276"/>
      <c r="TMU123" s="276"/>
      <c r="TMV123" s="276"/>
      <c r="TMW123" s="276"/>
      <c r="TMX123" s="276"/>
      <c r="TMY123" s="276"/>
      <c r="TMZ123" s="276"/>
      <c r="TNA123" s="276"/>
      <c r="TNB123" s="276"/>
      <c r="TNC123" s="276"/>
      <c r="TND123" s="276"/>
      <c r="TNE123" s="276"/>
      <c r="TNF123" s="276"/>
      <c r="TNG123" s="276"/>
      <c r="TNH123" s="276"/>
      <c r="TNI123" s="276"/>
      <c r="TNJ123" s="276"/>
      <c r="TNK123" s="276"/>
      <c r="TNL123" s="276"/>
      <c r="TNM123" s="276"/>
      <c r="TNN123" s="276"/>
      <c r="TNO123" s="276"/>
      <c r="TNP123" s="276"/>
      <c r="TNQ123" s="276"/>
      <c r="TNR123" s="276"/>
      <c r="TNS123" s="276"/>
      <c r="TNT123" s="276"/>
      <c r="TNU123" s="276"/>
      <c r="TNV123" s="276"/>
      <c r="TNW123" s="276"/>
      <c r="TNX123" s="276"/>
      <c r="TNY123" s="276"/>
      <c r="TNZ123" s="276"/>
      <c r="TOA123" s="276"/>
      <c r="TOB123" s="276"/>
      <c r="TOC123" s="276"/>
      <c r="TOD123" s="276"/>
      <c r="TOE123" s="276"/>
      <c r="TOF123" s="276"/>
      <c r="TOG123" s="276"/>
      <c r="TOH123" s="276"/>
      <c r="TOI123" s="276"/>
      <c r="TOJ123" s="276"/>
      <c r="TOK123" s="276"/>
      <c r="TOL123" s="276"/>
      <c r="TOM123" s="276"/>
      <c r="TON123" s="276"/>
      <c r="TOO123" s="276"/>
      <c r="TOP123" s="276"/>
      <c r="TOQ123" s="276"/>
      <c r="TOR123" s="276"/>
      <c r="TOS123" s="276"/>
      <c r="TOT123" s="276"/>
      <c r="TOU123" s="276"/>
      <c r="TOV123" s="276"/>
      <c r="TOW123" s="276"/>
      <c r="TOX123" s="276"/>
      <c r="TOY123" s="276"/>
      <c r="TOZ123" s="276"/>
      <c r="TPA123" s="276"/>
      <c r="TPB123" s="276"/>
      <c r="TPC123" s="276"/>
      <c r="TPD123" s="276"/>
      <c r="TPE123" s="276"/>
      <c r="TPF123" s="276"/>
      <c r="TPG123" s="276"/>
      <c r="TPH123" s="276"/>
      <c r="TPI123" s="276"/>
      <c r="TPJ123" s="276"/>
      <c r="TPK123" s="276"/>
      <c r="TPL123" s="276"/>
      <c r="TPM123" s="276"/>
      <c r="TPN123" s="276"/>
      <c r="TPO123" s="276"/>
      <c r="TPP123" s="276"/>
      <c r="TPQ123" s="276"/>
      <c r="TPR123" s="276"/>
      <c r="TPS123" s="276"/>
      <c r="TPT123" s="276"/>
      <c r="TPU123" s="276"/>
      <c r="TPV123" s="276"/>
      <c r="TPW123" s="276"/>
      <c r="TPX123" s="276"/>
      <c r="TPY123" s="276"/>
      <c r="TPZ123" s="276"/>
      <c r="TQA123" s="276"/>
      <c r="TQB123" s="276"/>
      <c r="TQC123" s="276"/>
      <c r="TQD123" s="276"/>
      <c r="TQE123" s="276"/>
      <c r="TQF123" s="276"/>
      <c r="TQG123" s="276"/>
      <c r="TQH123" s="276"/>
      <c r="TQI123" s="276"/>
      <c r="TQJ123" s="276"/>
      <c r="TQK123" s="276"/>
      <c r="TQL123" s="276"/>
      <c r="TQM123" s="276"/>
      <c r="TQN123" s="276"/>
      <c r="TQO123" s="276"/>
      <c r="TQP123" s="276"/>
      <c r="TQQ123" s="276"/>
      <c r="TQR123" s="276"/>
      <c r="TQS123" s="276"/>
      <c r="TQT123" s="276"/>
      <c r="TQU123" s="276"/>
      <c r="TQV123" s="276"/>
      <c r="TQW123" s="276"/>
      <c r="TQX123" s="276"/>
      <c r="TQY123" s="276"/>
      <c r="TQZ123" s="276"/>
      <c r="TRA123" s="276"/>
      <c r="TRB123" s="276"/>
      <c r="TRC123" s="276"/>
      <c r="TRD123" s="276"/>
      <c r="TRE123" s="276"/>
      <c r="TRF123" s="276"/>
      <c r="TRG123" s="276"/>
      <c r="TRH123" s="276"/>
      <c r="TRI123" s="276"/>
      <c r="TRJ123" s="276"/>
      <c r="TRK123" s="276"/>
      <c r="TRL123" s="276"/>
      <c r="TRM123" s="276"/>
      <c r="TRN123" s="276"/>
      <c r="TRO123" s="276"/>
      <c r="TRP123" s="276"/>
      <c r="TRQ123" s="276"/>
      <c r="TRR123" s="276"/>
      <c r="TRS123" s="276"/>
      <c r="TRT123" s="276"/>
      <c r="TRU123" s="276"/>
      <c r="TRV123" s="276"/>
      <c r="TRW123" s="276"/>
      <c r="TRX123" s="276"/>
      <c r="TRY123" s="276"/>
      <c r="TRZ123" s="276"/>
      <c r="TSA123" s="276"/>
      <c r="TSB123" s="276"/>
      <c r="TSC123" s="276"/>
      <c r="TSD123" s="276"/>
      <c r="TSE123" s="276"/>
      <c r="TSF123" s="276"/>
      <c r="TSG123" s="276"/>
      <c r="TSH123" s="276"/>
      <c r="TSI123" s="276"/>
      <c r="TSJ123" s="276"/>
      <c r="TSK123" s="276"/>
      <c r="TSL123" s="276"/>
      <c r="TSM123" s="276"/>
      <c r="TSN123" s="276"/>
      <c r="TSO123" s="276"/>
      <c r="TSP123" s="276"/>
      <c r="TSQ123" s="276"/>
      <c r="TSR123" s="276"/>
      <c r="TSS123" s="276"/>
      <c r="TST123" s="276"/>
      <c r="TSU123" s="276"/>
      <c r="TSV123" s="276"/>
      <c r="TSW123" s="276"/>
      <c r="TSX123" s="276"/>
      <c r="TSY123" s="276"/>
      <c r="TSZ123" s="276"/>
      <c r="TTA123" s="276"/>
      <c r="TTB123" s="276"/>
      <c r="TTC123" s="276"/>
      <c r="TTD123" s="276"/>
      <c r="TTE123" s="276"/>
      <c r="TTF123" s="276"/>
      <c r="TTG123" s="276"/>
      <c r="TTH123" s="276"/>
      <c r="TTI123" s="276"/>
      <c r="TTJ123" s="276"/>
      <c r="TTK123" s="276"/>
      <c r="TTL123" s="276"/>
      <c r="TTM123" s="276"/>
      <c r="TTN123" s="276"/>
      <c r="TTO123" s="276"/>
      <c r="TTP123" s="276"/>
      <c r="TTQ123" s="276"/>
      <c r="TTR123" s="276"/>
      <c r="TTS123" s="276"/>
      <c r="TTT123" s="276"/>
      <c r="TTU123" s="276"/>
      <c r="TTV123" s="276"/>
      <c r="TTW123" s="276"/>
      <c r="TTX123" s="276"/>
      <c r="TTY123" s="276"/>
      <c r="TTZ123" s="276"/>
      <c r="TUA123" s="276"/>
      <c r="TUB123" s="276"/>
      <c r="TUC123" s="276"/>
      <c r="TUD123" s="276"/>
      <c r="TUE123" s="276"/>
      <c r="TUF123" s="276"/>
      <c r="TUG123" s="276"/>
      <c r="TUH123" s="276"/>
      <c r="TUI123" s="276"/>
      <c r="TUJ123" s="276"/>
      <c r="TUK123" s="276"/>
      <c r="TUL123" s="276"/>
      <c r="TUM123" s="276"/>
      <c r="TUN123" s="276"/>
      <c r="TUO123" s="276"/>
      <c r="TUP123" s="276"/>
      <c r="TUQ123" s="276"/>
      <c r="TUR123" s="276"/>
      <c r="TUS123" s="276"/>
      <c r="TUT123" s="276"/>
      <c r="TUU123" s="276"/>
      <c r="TUV123" s="276"/>
      <c r="TUW123" s="276"/>
      <c r="TUX123" s="276"/>
      <c r="TUY123" s="276"/>
      <c r="TUZ123" s="276"/>
      <c r="TVA123" s="276"/>
      <c r="TVB123" s="276"/>
      <c r="TVC123" s="276"/>
      <c r="TVD123" s="276"/>
      <c r="TVE123" s="276"/>
      <c r="TVF123" s="276"/>
      <c r="TVG123" s="276"/>
      <c r="TVH123" s="276"/>
      <c r="TVI123" s="276"/>
      <c r="TVJ123" s="276"/>
      <c r="TVK123" s="276"/>
      <c r="TVL123" s="276"/>
      <c r="TVM123" s="276"/>
      <c r="TVN123" s="276"/>
      <c r="TVO123" s="276"/>
      <c r="TVP123" s="276"/>
      <c r="TVQ123" s="276"/>
      <c r="TVR123" s="276"/>
      <c r="TVS123" s="276"/>
      <c r="TVT123" s="276"/>
      <c r="TVU123" s="276"/>
      <c r="TVV123" s="276"/>
      <c r="TVW123" s="276"/>
      <c r="TVX123" s="276"/>
      <c r="TVY123" s="276"/>
      <c r="TVZ123" s="276"/>
      <c r="TWA123" s="276"/>
      <c r="TWB123" s="276"/>
      <c r="TWC123" s="276"/>
      <c r="TWD123" s="276"/>
      <c r="TWE123" s="276"/>
      <c r="TWF123" s="276"/>
      <c r="TWG123" s="276"/>
      <c r="TWH123" s="276"/>
      <c r="TWI123" s="276"/>
      <c r="TWJ123" s="276"/>
      <c r="TWK123" s="276"/>
      <c r="TWL123" s="276"/>
      <c r="TWM123" s="276"/>
      <c r="TWN123" s="276"/>
      <c r="TWO123" s="276"/>
      <c r="TWP123" s="276"/>
      <c r="TWQ123" s="276"/>
      <c r="TWR123" s="276"/>
      <c r="TWS123" s="276"/>
      <c r="TWT123" s="276"/>
      <c r="TWU123" s="276"/>
      <c r="TWV123" s="276"/>
      <c r="TWW123" s="276"/>
      <c r="TWX123" s="276"/>
      <c r="TWY123" s="276"/>
      <c r="TWZ123" s="276"/>
      <c r="TXA123" s="276"/>
      <c r="TXB123" s="276"/>
      <c r="TXC123" s="276"/>
      <c r="TXD123" s="276"/>
      <c r="TXE123" s="276"/>
      <c r="TXF123" s="276"/>
      <c r="TXG123" s="276"/>
      <c r="TXH123" s="276"/>
      <c r="TXI123" s="276"/>
      <c r="TXJ123" s="276"/>
      <c r="TXK123" s="276"/>
      <c r="TXL123" s="276"/>
      <c r="TXM123" s="276"/>
      <c r="TXN123" s="276"/>
      <c r="TXO123" s="276"/>
      <c r="TXP123" s="276"/>
      <c r="TXQ123" s="276"/>
      <c r="TXR123" s="276"/>
      <c r="TXS123" s="276"/>
      <c r="TXT123" s="276"/>
      <c r="TXU123" s="276"/>
      <c r="TXV123" s="276"/>
      <c r="TXW123" s="276"/>
      <c r="TXX123" s="276"/>
      <c r="TXY123" s="276"/>
      <c r="TXZ123" s="276"/>
      <c r="TYA123" s="276"/>
      <c r="TYB123" s="276"/>
      <c r="TYC123" s="276"/>
      <c r="TYD123" s="276"/>
      <c r="TYE123" s="276"/>
      <c r="TYF123" s="276"/>
      <c r="TYG123" s="276"/>
      <c r="TYH123" s="276"/>
      <c r="TYI123" s="276"/>
      <c r="TYJ123" s="276"/>
      <c r="TYK123" s="276"/>
      <c r="TYL123" s="276"/>
      <c r="TYM123" s="276"/>
      <c r="TYN123" s="276"/>
      <c r="TYO123" s="276"/>
      <c r="TYP123" s="276"/>
      <c r="TYQ123" s="276"/>
      <c r="TYR123" s="276"/>
      <c r="TYS123" s="276"/>
      <c r="TYT123" s="276"/>
      <c r="TYU123" s="276"/>
      <c r="TYV123" s="276"/>
      <c r="TYW123" s="276"/>
      <c r="TYX123" s="276"/>
      <c r="TYY123" s="276"/>
      <c r="TYZ123" s="276"/>
      <c r="TZA123" s="276"/>
      <c r="TZB123" s="276"/>
      <c r="TZC123" s="276"/>
      <c r="TZD123" s="276"/>
      <c r="TZE123" s="276"/>
      <c r="TZF123" s="276"/>
      <c r="TZG123" s="276"/>
      <c r="TZH123" s="276"/>
      <c r="TZI123" s="276"/>
      <c r="TZJ123" s="276"/>
      <c r="TZK123" s="276"/>
      <c r="TZL123" s="276"/>
      <c r="TZM123" s="276"/>
      <c r="TZN123" s="276"/>
      <c r="TZO123" s="276"/>
      <c r="TZP123" s="276"/>
      <c r="TZQ123" s="276"/>
      <c r="TZR123" s="276"/>
      <c r="TZS123" s="276"/>
      <c r="TZT123" s="276"/>
      <c r="TZU123" s="276"/>
      <c r="TZV123" s="276"/>
      <c r="TZW123" s="276"/>
      <c r="TZX123" s="276"/>
      <c r="TZY123" s="276"/>
      <c r="TZZ123" s="276"/>
      <c r="UAA123" s="276"/>
      <c r="UAB123" s="276"/>
      <c r="UAC123" s="276"/>
      <c r="UAD123" s="276"/>
      <c r="UAE123" s="276"/>
      <c r="UAF123" s="276"/>
      <c r="UAG123" s="276"/>
      <c r="UAH123" s="276"/>
      <c r="UAI123" s="276"/>
      <c r="UAJ123" s="276"/>
      <c r="UAK123" s="276"/>
      <c r="UAL123" s="276"/>
      <c r="UAM123" s="276"/>
      <c r="UAN123" s="276"/>
      <c r="UAO123" s="276"/>
      <c r="UAP123" s="276"/>
      <c r="UAQ123" s="276"/>
      <c r="UAR123" s="276"/>
      <c r="UAS123" s="276"/>
      <c r="UAT123" s="276"/>
      <c r="UAU123" s="276"/>
      <c r="UAV123" s="276"/>
      <c r="UAW123" s="276"/>
      <c r="UAX123" s="276"/>
      <c r="UAY123" s="276"/>
      <c r="UAZ123" s="276"/>
      <c r="UBA123" s="276"/>
      <c r="UBB123" s="276"/>
      <c r="UBC123" s="276"/>
      <c r="UBD123" s="276"/>
      <c r="UBE123" s="276"/>
      <c r="UBF123" s="276"/>
      <c r="UBG123" s="276"/>
      <c r="UBH123" s="276"/>
      <c r="UBI123" s="276"/>
      <c r="UBJ123" s="276"/>
      <c r="UBK123" s="276"/>
      <c r="UBL123" s="276"/>
      <c r="UBM123" s="276"/>
      <c r="UBN123" s="276"/>
      <c r="UBO123" s="276"/>
      <c r="UBP123" s="276"/>
      <c r="UBQ123" s="276"/>
      <c r="UBR123" s="276"/>
      <c r="UBS123" s="276"/>
      <c r="UBT123" s="276"/>
      <c r="UBU123" s="276"/>
      <c r="UBV123" s="276"/>
      <c r="UBW123" s="276"/>
      <c r="UBX123" s="276"/>
      <c r="UBY123" s="276"/>
      <c r="UBZ123" s="276"/>
      <c r="UCA123" s="276"/>
      <c r="UCB123" s="276"/>
      <c r="UCC123" s="276"/>
      <c r="UCD123" s="276"/>
      <c r="UCE123" s="276"/>
      <c r="UCF123" s="276"/>
      <c r="UCG123" s="276"/>
      <c r="UCH123" s="276"/>
      <c r="UCI123" s="276"/>
      <c r="UCJ123" s="276"/>
      <c r="UCK123" s="276"/>
      <c r="UCL123" s="276"/>
      <c r="UCM123" s="276"/>
      <c r="UCN123" s="276"/>
      <c r="UCO123" s="276"/>
      <c r="UCP123" s="276"/>
      <c r="UCQ123" s="276"/>
      <c r="UCR123" s="276"/>
      <c r="UCS123" s="276"/>
      <c r="UCT123" s="276"/>
      <c r="UCU123" s="276"/>
      <c r="UCV123" s="276"/>
      <c r="UCW123" s="276"/>
      <c r="UCX123" s="276"/>
      <c r="UCY123" s="276"/>
      <c r="UCZ123" s="276"/>
      <c r="UDA123" s="276"/>
      <c r="UDB123" s="276"/>
      <c r="UDC123" s="276"/>
      <c r="UDD123" s="276"/>
      <c r="UDE123" s="276"/>
      <c r="UDF123" s="276"/>
      <c r="UDG123" s="276"/>
      <c r="UDH123" s="276"/>
      <c r="UDI123" s="276"/>
      <c r="UDJ123" s="276"/>
      <c r="UDK123" s="276"/>
      <c r="UDL123" s="276"/>
      <c r="UDM123" s="276"/>
      <c r="UDN123" s="276"/>
      <c r="UDO123" s="276"/>
      <c r="UDP123" s="276"/>
      <c r="UDQ123" s="276"/>
      <c r="UDR123" s="276"/>
      <c r="UDS123" s="276"/>
      <c r="UDT123" s="276"/>
      <c r="UDU123" s="276"/>
      <c r="UDV123" s="276"/>
      <c r="UDW123" s="276"/>
      <c r="UDX123" s="276"/>
      <c r="UDY123" s="276"/>
      <c r="UDZ123" s="276"/>
      <c r="UEA123" s="276"/>
      <c r="UEB123" s="276"/>
      <c r="UEC123" s="276"/>
      <c r="UED123" s="276"/>
      <c r="UEE123" s="276"/>
      <c r="UEF123" s="276"/>
      <c r="UEG123" s="276"/>
      <c r="UEH123" s="276"/>
      <c r="UEI123" s="276"/>
      <c r="UEJ123" s="276"/>
      <c r="UEK123" s="276"/>
      <c r="UEL123" s="276"/>
      <c r="UEM123" s="276"/>
      <c r="UEN123" s="276"/>
      <c r="UEO123" s="276"/>
      <c r="UEP123" s="276"/>
      <c r="UEQ123" s="276"/>
      <c r="UER123" s="276"/>
      <c r="UES123" s="276"/>
      <c r="UET123" s="276"/>
      <c r="UEU123" s="276"/>
      <c r="UEV123" s="276"/>
      <c r="UEW123" s="276"/>
      <c r="UEX123" s="276"/>
      <c r="UEY123" s="276"/>
      <c r="UEZ123" s="276"/>
      <c r="UFA123" s="276"/>
      <c r="UFB123" s="276"/>
      <c r="UFC123" s="276"/>
      <c r="UFD123" s="276"/>
      <c r="UFE123" s="276"/>
      <c r="UFF123" s="276"/>
      <c r="UFG123" s="276"/>
      <c r="UFH123" s="276"/>
      <c r="UFI123" s="276"/>
      <c r="UFJ123" s="276"/>
      <c r="UFK123" s="276"/>
      <c r="UFL123" s="276"/>
      <c r="UFM123" s="276"/>
      <c r="UFN123" s="276"/>
      <c r="UFO123" s="276"/>
      <c r="UFP123" s="276"/>
      <c r="UFQ123" s="276"/>
      <c r="UFR123" s="276"/>
      <c r="UFS123" s="276"/>
      <c r="UFT123" s="276"/>
      <c r="UFU123" s="276"/>
      <c r="UFV123" s="276"/>
      <c r="UFW123" s="276"/>
      <c r="UFX123" s="276"/>
      <c r="UFY123" s="276"/>
      <c r="UFZ123" s="276"/>
      <c r="UGA123" s="276"/>
      <c r="UGB123" s="276"/>
      <c r="UGC123" s="276"/>
      <c r="UGD123" s="276"/>
      <c r="UGE123" s="276"/>
      <c r="UGF123" s="276"/>
      <c r="UGG123" s="276"/>
      <c r="UGH123" s="276"/>
      <c r="UGI123" s="276"/>
      <c r="UGJ123" s="276"/>
      <c r="UGK123" s="276"/>
      <c r="UGL123" s="276"/>
      <c r="UGM123" s="276"/>
      <c r="UGN123" s="276"/>
      <c r="UGO123" s="276"/>
      <c r="UGP123" s="276"/>
      <c r="UGQ123" s="276"/>
      <c r="UGR123" s="276"/>
      <c r="UGS123" s="276"/>
      <c r="UGT123" s="276"/>
      <c r="UGU123" s="276"/>
      <c r="UGV123" s="276"/>
      <c r="UGW123" s="276"/>
      <c r="UGX123" s="276"/>
      <c r="UGY123" s="276"/>
      <c r="UGZ123" s="276"/>
      <c r="UHA123" s="276"/>
      <c r="UHB123" s="276"/>
      <c r="UHC123" s="276"/>
      <c r="UHD123" s="276"/>
      <c r="UHE123" s="276"/>
      <c r="UHF123" s="276"/>
      <c r="UHG123" s="276"/>
      <c r="UHH123" s="276"/>
      <c r="UHI123" s="276"/>
      <c r="UHJ123" s="276"/>
      <c r="UHK123" s="276"/>
      <c r="UHL123" s="276"/>
      <c r="UHM123" s="276"/>
      <c r="UHN123" s="276"/>
      <c r="UHO123" s="276"/>
      <c r="UHP123" s="276"/>
      <c r="UHQ123" s="276"/>
      <c r="UHR123" s="276"/>
      <c r="UHS123" s="276"/>
      <c r="UHT123" s="276"/>
      <c r="UHU123" s="276"/>
      <c r="UHV123" s="276"/>
      <c r="UHW123" s="276"/>
      <c r="UHX123" s="276"/>
      <c r="UHY123" s="276"/>
      <c r="UHZ123" s="276"/>
      <c r="UIA123" s="276"/>
      <c r="UIB123" s="276"/>
      <c r="UIC123" s="276"/>
      <c r="UID123" s="276"/>
      <c r="UIE123" s="276"/>
      <c r="UIF123" s="276"/>
      <c r="UIG123" s="276"/>
      <c r="UIH123" s="276"/>
      <c r="UII123" s="276"/>
      <c r="UIJ123" s="276"/>
      <c r="UIK123" s="276"/>
      <c r="UIL123" s="276"/>
      <c r="UIM123" s="276"/>
      <c r="UIN123" s="276"/>
      <c r="UIO123" s="276"/>
      <c r="UIP123" s="276"/>
      <c r="UIQ123" s="276"/>
      <c r="UIR123" s="276"/>
      <c r="UIS123" s="276"/>
      <c r="UIT123" s="276"/>
      <c r="UIU123" s="276"/>
      <c r="UIV123" s="276"/>
      <c r="UIW123" s="276"/>
      <c r="UIX123" s="276"/>
      <c r="UIY123" s="276"/>
      <c r="UIZ123" s="276"/>
      <c r="UJA123" s="276"/>
      <c r="UJB123" s="276"/>
      <c r="UJC123" s="276"/>
      <c r="UJD123" s="276"/>
      <c r="UJE123" s="276"/>
      <c r="UJF123" s="276"/>
      <c r="UJG123" s="276"/>
      <c r="UJH123" s="276"/>
      <c r="UJI123" s="276"/>
      <c r="UJJ123" s="276"/>
      <c r="UJK123" s="276"/>
      <c r="UJL123" s="276"/>
      <c r="UJM123" s="276"/>
      <c r="UJN123" s="276"/>
      <c r="UJO123" s="276"/>
      <c r="UJP123" s="276"/>
      <c r="UJQ123" s="276"/>
      <c r="UJR123" s="276"/>
      <c r="UJS123" s="276"/>
      <c r="UJT123" s="276"/>
      <c r="UJU123" s="276"/>
      <c r="UJV123" s="276"/>
      <c r="UJW123" s="276"/>
      <c r="UJX123" s="276"/>
      <c r="UJY123" s="276"/>
      <c r="UJZ123" s="276"/>
      <c r="UKA123" s="276"/>
      <c r="UKB123" s="276"/>
      <c r="UKC123" s="276"/>
      <c r="UKD123" s="276"/>
      <c r="UKE123" s="276"/>
      <c r="UKF123" s="276"/>
      <c r="UKG123" s="276"/>
      <c r="UKH123" s="276"/>
      <c r="UKI123" s="276"/>
      <c r="UKJ123" s="276"/>
      <c r="UKK123" s="276"/>
      <c r="UKL123" s="276"/>
      <c r="UKM123" s="276"/>
      <c r="UKN123" s="276"/>
      <c r="UKO123" s="276"/>
      <c r="UKP123" s="276"/>
      <c r="UKQ123" s="276"/>
      <c r="UKR123" s="276"/>
      <c r="UKS123" s="276"/>
      <c r="UKT123" s="276"/>
      <c r="UKU123" s="276"/>
      <c r="UKV123" s="276"/>
      <c r="UKW123" s="276"/>
      <c r="UKX123" s="276"/>
      <c r="UKY123" s="276"/>
      <c r="UKZ123" s="276"/>
      <c r="ULA123" s="276"/>
      <c r="ULB123" s="276"/>
      <c r="ULC123" s="276"/>
      <c r="ULD123" s="276"/>
      <c r="ULE123" s="276"/>
      <c r="ULF123" s="276"/>
      <c r="ULG123" s="276"/>
      <c r="ULH123" s="276"/>
      <c r="ULI123" s="276"/>
      <c r="ULJ123" s="276"/>
      <c r="ULK123" s="276"/>
      <c r="ULL123" s="276"/>
      <c r="ULM123" s="276"/>
      <c r="ULN123" s="276"/>
      <c r="ULO123" s="276"/>
      <c r="ULP123" s="276"/>
      <c r="ULQ123" s="276"/>
      <c r="ULR123" s="276"/>
      <c r="ULS123" s="276"/>
      <c r="ULT123" s="276"/>
      <c r="ULU123" s="276"/>
      <c r="ULV123" s="276"/>
      <c r="ULW123" s="276"/>
      <c r="ULX123" s="276"/>
      <c r="ULY123" s="276"/>
      <c r="ULZ123" s="276"/>
      <c r="UMA123" s="276"/>
      <c r="UMB123" s="276"/>
      <c r="UMC123" s="276"/>
      <c r="UMD123" s="276"/>
      <c r="UME123" s="276"/>
      <c r="UMF123" s="276"/>
      <c r="UMG123" s="276"/>
      <c r="UMH123" s="276"/>
      <c r="UMI123" s="276"/>
      <c r="UMJ123" s="276"/>
      <c r="UMK123" s="276"/>
      <c r="UML123" s="276"/>
      <c r="UMM123" s="276"/>
      <c r="UMN123" s="276"/>
      <c r="UMO123" s="276"/>
      <c r="UMP123" s="276"/>
      <c r="UMQ123" s="276"/>
      <c r="UMR123" s="276"/>
      <c r="UMS123" s="276"/>
      <c r="UMT123" s="276"/>
      <c r="UMU123" s="276"/>
      <c r="UMV123" s="276"/>
      <c r="UMW123" s="276"/>
      <c r="UMX123" s="276"/>
      <c r="UMY123" s="276"/>
      <c r="UMZ123" s="276"/>
      <c r="UNA123" s="276"/>
      <c r="UNB123" s="276"/>
      <c r="UNC123" s="276"/>
      <c r="UND123" s="276"/>
      <c r="UNE123" s="276"/>
      <c r="UNF123" s="276"/>
      <c r="UNG123" s="276"/>
      <c r="UNH123" s="276"/>
      <c r="UNI123" s="276"/>
      <c r="UNJ123" s="276"/>
      <c r="UNK123" s="276"/>
      <c r="UNL123" s="276"/>
      <c r="UNM123" s="276"/>
      <c r="UNN123" s="276"/>
      <c r="UNO123" s="276"/>
      <c r="UNP123" s="276"/>
      <c r="UNQ123" s="276"/>
      <c r="UNR123" s="276"/>
      <c r="UNS123" s="276"/>
      <c r="UNT123" s="276"/>
      <c r="UNU123" s="276"/>
      <c r="UNV123" s="276"/>
      <c r="UNW123" s="276"/>
      <c r="UNX123" s="276"/>
      <c r="UNY123" s="276"/>
      <c r="UNZ123" s="276"/>
      <c r="UOA123" s="276"/>
      <c r="UOB123" s="276"/>
      <c r="UOC123" s="276"/>
      <c r="UOD123" s="276"/>
      <c r="UOE123" s="276"/>
      <c r="UOF123" s="276"/>
      <c r="UOG123" s="276"/>
      <c r="UOH123" s="276"/>
      <c r="UOI123" s="276"/>
      <c r="UOJ123" s="276"/>
      <c r="UOK123" s="276"/>
      <c r="UOL123" s="276"/>
      <c r="UOM123" s="276"/>
      <c r="UON123" s="276"/>
      <c r="UOO123" s="276"/>
      <c r="UOP123" s="276"/>
      <c r="UOQ123" s="276"/>
      <c r="UOR123" s="276"/>
      <c r="UOS123" s="276"/>
      <c r="UOT123" s="276"/>
      <c r="UOU123" s="276"/>
      <c r="UOV123" s="276"/>
      <c r="UOW123" s="276"/>
      <c r="UOX123" s="276"/>
      <c r="UOY123" s="276"/>
      <c r="UOZ123" s="276"/>
      <c r="UPA123" s="276"/>
      <c r="UPB123" s="276"/>
      <c r="UPC123" s="276"/>
      <c r="UPD123" s="276"/>
      <c r="UPE123" s="276"/>
      <c r="UPF123" s="276"/>
      <c r="UPG123" s="276"/>
      <c r="UPH123" s="276"/>
      <c r="UPI123" s="276"/>
      <c r="UPJ123" s="276"/>
      <c r="UPK123" s="276"/>
      <c r="UPL123" s="276"/>
      <c r="UPM123" s="276"/>
      <c r="UPN123" s="276"/>
      <c r="UPO123" s="276"/>
      <c r="UPP123" s="276"/>
      <c r="UPQ123" s="276"/>
      <c r="UPR123" s="276"/>
      <c r="UPS123" s="276"/>
      <c r="UPT123" s="276"/>
      <c r="UPU123" s="276"/>
      <c r="UPV123" s="276"/>
      <c r="UPW123" s="276"/>
      <c r="UPX123" s="276"/>
      <c r="UPY123" s="276"/>
      <c r="UPZ123" s="276"/>
      <c r="UQA123" s="276"/>
      <c r="UQB123" s="276"/>
      <c r="UQC123" s="276"/>
      <c r="UQD123" s="276"/>
      <c r="UQE123" s="276"/>
      <c r="UQF123" s="276"/>
      <c r="UQG123" s="276"/>
      <c r="UQH123" s="276"/>
      <c r="UQI123" s="276"/>
      <c r="UQJ123" s="276"/>
      <c r="UQK123" s="276"/>
      <c r="UQL123" s="276"/>
      <c r="UQM123" s="276"/>
      <c r="UQN123" s="276"/>
      <c r="UQO123" s="276"/>
      <c r="UQP123" s="276"/>
      <c r="UQQ123" s="276"/>
      <c r="UQR123" s="276"/>
      <c r="UQS123" s="276"/>
      <c r="UQT123" s="276"/>
      <c r="UQU123" s="276"/>
      <c r="UQV123" s="276"/>
      <c r="UQW123" s="276"/>
      <c r="UQX123" s="276"/>
      <c r="UQY123" s="276"/>
      <c r="UQZ123" s="276"/>
      <c r="URA123" s="276"/>
      <c r="URB123" s="276"/>
      <c r="URC123" s="276"/>
      <c r="URD123" s="276"/>
      <c r="URE123" s="276"/>
      <c r="URF123" s="276"/>
      <c r="URG123" s="276"/>
      <c r="URH123" s="276"/>
      <c r="URI123" s="276"/>
      <c r="URJ123" s="276"/>
      <c r="URK123" s="276"/>
      <c r="URL123" s="276"/>
      <c r="URM123" s="276"/>
      <c r="URN123" s="276"/>
      <c r="URO123" s="276"/>
      <c r="URP123" s="276"/>
      <c r="URQ123" s="276"/>
      <c r="URR123" s="276"/>
      <c r="URS123" s="276"/>
      <c r="URT123" s="276"/>
      <c r="URU123" s="276"/>
      <c r="URV123" s="276"/>
      <c r="URW123" s="276"/>
      <c r="URX123" s="276"/>
      <c r="URY123" s="276"/>
      <c r="URZ123" s="276"/>
      <c r="USA123" s="276"/>
      <c r="USB123" s="276"/>
      <c r="USC123" s="276"/>
      <c r="USD123" s="276"/>
      <c r="USE123" s="276"/>
      <c r="USF123" s="276"/>
      <c r="USG123" s="276"/>
      <c r="USH123" s="276"/>
      <c r="USI123" s="276"/>
      <c r="USJ123" s="276"/>
      <c r="USK123" s="276"/>
      <c r="USL123" s="276"/>
      <c r="USM123" s="276"/>
      <c r="USN123" s="276"/>
      <c r="USO123" s="276"/>
      <c r="USP123" s="276"/>
      <c r="USQ123" s="276"/>
      <c r="USR123" s="276"/>
      <c r="USS123" s="276"/>
      <c r="UST123" s="276"/>
      <c r="USU123" s="276"/>
      <c r="USV123" s="276"/>
      <c r="USW123" s="276"/>
      <c r="USX123" s="276"/>
      <c r="USY123" s="276"/>
      <c r="USZ123" s="276"/>
      <c r="UTA123" s="276"/>
      <c r="UTB123" s="276"/>
      <c r="UTC123" s="276"/>
      <c r="UTD123" s="276"/>
      <c r="UTE123" s="276"/>
      <c r="UTF123" s="276"/>
      <c r="UTG123" s="276"/>
      <c r="UTH123" s="276"/>
      <c r="UTI123" s="276"/>
      <c r="UTJ123" s="276"/>
      <c r="UTK123" s="276"/>
      <c r="UTL123" s="276"/>
      <c r="UTM123" s="276"/>
      <c r="UTN123" s="276"/>
      <c r="UTO123" s="276"/>
      <c r="UTP123" s="276"/>
      <c r="UTQ123" s="276"/>
      <c r="UTR123" s="276"/>
      <c r="UTS123" s="276"/>
      <c r="UTT123" s="276"/>
      <c r="UTU123" s="276"/>
      <c r="UTV123" s="276"/>
      <c r="UTW123" s="276"/>
      <c r="UTX123" s="276"/>
      <c r="UTY123" s="276"/>
      <c r="UTZ123" s="276"/>
      <c r="UUA123" s="276"/>
      <c r="UUB123" s="276"/>
      <c r="UUC123" s="276"/>
      <c r="UUD123" s="276"/>
      <c r="UUE123" s="276"/>
      <c r="UUF123" s="276"/>
      <c r="UUG123" s="276"/>
      <c r="UUH123" s="276"/>
      <c r="UUI123" s="276"/>
      <c r="UUJ123" s="276"/>
      <c r="UUK123" s="276"/>
      <c r="UUL123" s="276"/>
      <c r="UUM123" s="276"/>
      <c r="UUN123" s="276"/>
      <c r="UUO123" s="276"/>
      <c r="UUP123" s="276"/>
      <c r="UUQ123" s="276"/>
      <c r="UUR123" s="276"/>
      <c r="UUS123" s="276"/>
      <c r="UUT123" s="276"/>
      <c r="UUU123" s="276"/>
      <c r="UUV123" s="276"/>
      <c r="UUW123" s="276"/>
      <c r="UUX123" s="276"/>
      <c r="UUY123" s="276"/>
      <c r="UUZ123" s="276"/>
      <c r="UVA123" s="276"/>
      <c r="UVB123" s="276"/>
      <c r="UVC123" s="276"/>
      <c r="UVD123" s="276"/>
      <c r="UVE123" s="276"/>
      <c r="UVF123" s="276"/>
      <c r="UVG123" s="276"/>
      <c r="UVH123" s="276"/>
      <c r="UVI123" s="276"/>
      <c r="UVJ123" s="276"/>
      <c r="UVK123" s="276"/>
      <c r="UVL123" s="276"/>
      <c r="UVM123" s="276"/>
      <c r="UVN123" s="276"/>
      <c r="UVO123" s="276"/>
      <c r="UVP123" s="276"/>
      <c r="UVQ123" s="276"/>
      <c r="UVR123" s="276"/>
      <c r="UVS123" s="276"/>
      <c r="UVT123" s="276"/>
      <c r="UVU123" s="276"/>
      <c r="UVV123" s="276"/>
      <c r="UVW123" s="276"/>
      <c r="UVX123" s="276"/>
      <c r="UVY123" s="276"/>
      <c r="UVZ123" s="276"/>
      <c r="UWA123" s="276"/>
      <c r="UWB123" s="276"/>
      <c r="UWC123" s="276"/>
      <c r="UWD123" s="276"/>
      <c r="UWE123" s="276"/>
      <c r="UWF123" s="276"/>
      <c r="UWG123" s="276"/>
      <c r="UWH123" s="276"/>
      <c r="UWI123" s="276"/>
      <c r="UWJ123" s="276"/>
      <c r="UWK123" s="276"/>
      <c r="UWL123" s="276"/>
      <c r="UWM123" s="276"/>
      <c r="UWN123" s="276"/>
      <c r="UWO123" s="276"/>
      <c r="UWP123" s="276"/>
      <c r="UWQ123" s="276"/>
      <c r="UWR123" s="276"/>
      <c r="UWS123" s="276"/>
      <c r="UWT123" s="276"/>
      <c r="UWU123" s="276"/>
      <c r="UWV123" s="276"/>
      <c r="UWW123" s="276"/>
      <c r="UWX123" s="276"/>
      <c r="UWY123" s="276"/>
      <c r="UWZ123" s="276"/>
      <c r="UXA123" s="276"/>
      <c r="UXB123" s="276"/>
      <c r="UXC123" s="276"/>
      <c r="UXD123" s="276"/>
      <c r="UXE123" s="276"/>
      <c r="UXF123" s="276"/>
      <c r="UXG123" s="276"/>
      <c r="UXH123" s="276"/>
      <c r="UXI123" s="276"/>
      <c r="UXJ123" s="276"/>
      <c r="UXK123" s="276"/>
      <c r="UXL123" s="276"/>
      <c r="UXM123" s="276"/>
      <c r="UXN123" s="276"/>
      <c r="UXO123" s="276"/>
      <c r="UXP123" s="276"/>
      <c r="UXQ123" s="276"/>
      <c r="UXR123" s="276"/>
      <c r="UXS123" s="276"/>
      <c r="UXT123" s="276"/>
      <c r="UXU123" s="276"/>
      <c r="UXV123" s="276"/>
      <c r="UXW123" s="276"/>
      <c r="UXX123" s="276"/>
      <c r="UXY123" s="276"/>
      <c r="UXZ123" s="276"/>
      <c r="UYA123" s="276"/>
      <c r="UYB123" s="276"/>
      <c r="UYC123" s="276"/>
      <c r="UYD123" s="276"/>
      <c r="UYE123" s="276"/>
      <c r="UYF123" s="276"/>
      <c r="UYG123" s="276"/>
      <c r="UYH123" s="276"/>
      <c r="UYI123" s="276"/>
      <c r="UYJ123" s="276"/>
      <c r="UYK123" s="276"/>
      <c r="UYL123" s="276"/>
      <c r="UYM123" s="276"/>
      <c r="UYN123" s="276"/>
      <c r="UYO123" s="276"/>
      <c r="UYP123" s="276"/>
      <c r="UYQ123" s="276"/>
      <c r="UYR123" s="276"/>
      <c r="UYS123" s="276"/>
      <c r="UYT123" s="276"/>
      <c r="UYU123" s="276"/>
      <c r="UYV123" s="276"/>
      <c r="UYW123" s="276"/>
      <c r="UYX123" s="276"/>
      <c r="UYY123" s="276"/>
      <c r="UYZ123" s="276"/>
      <c r="UZA123" s="276"/>
      <c r="UZB123" s="276"/>
      <c r="UZC123" s="276"/>
      <c r="UZD123" s="276"/>
      <c r="UZE123" s="276"/>
      <c r="UZF123" s="276"/>
      <c r="UZG123" s="276"/>
      <c r="UZH123" s="276"/>
      <c r="UZI123" s="276"/>
      <c r="UZJ123" s="276"/>
      <c r="UZK123" s="276"/>
      <c r="UZL123" s="276"/>
      <c r="UZM123" s="276"/>
      <c r="UZN123" s="276"/>
      <c r="UZO123" s="276"/>
      <c r="UZP123" s="276"/>
      <c r="UZQ123" s="276"/>
      <c r="UZR123" s="276"/>
      <c r="UZS123" s="276"/>
      <c r="UZT123" s="276"/>
      <c r="UZU123" s="276"/>
      <c r="UZV123" s="276"/>
      <c r="UZW123" s="276"/>
      <c r="UZX123" s="276"/>
      <c r="UZY123" s="276"/>
      <c r="UZZ123" s="276"/>
      <c r="VAA123" s="276"/>
      <c r="VAB123" s="276"/>
      <c r="VAC123" s="276"/>
      <c r="VAD123" s="276"/>
      <c r="VAE123" s="276"/>
      <c r="VAF123" s="276"/>
      <c r="VAG123" s="276"/>
      <c r="VAH123" s="276"/>
      <c r="VAI123" s="276"/>
      <c r="VAJ123" s="276"/>
      <c r="VAK123" s="276"/>
      <c r="VAL123" s="276"/>
      <c r="VAM123" s="276"/>
      <c r="VAN123" s="276"/>
      <c r="VAO123" s="276"/>
      <c r="VAP123" s="276"/>
      <c r="VAQ123" s="276"/>
      <c r="VAR123" s="276"/>
      <c r="VAS123" s="276"/>
      <c r="VAT123" s="276"/>
      <c r="VAU123" s="276"/>
      <c r="VAV123" s="276"/>
      <c r="VAW123" s="276"/>
      <c r="VAX123" s="276"/>
      <c r="VAY123" s="276"/>
      <c r="VAZ123" s="276"/>
      <c r="VBA123" s="276"/>
      <c r="VBB123" s="276"/>
      <c r="VBC123" s="276"/>
      <c r="VBD123" s="276"/>
      <c r="VBE123" s="276"/>
      <c r="VBF123" s="276"/>
      <c r="VBG123" s="276"/>
      <c r="VBH123" s="276"/>
      <c r="VBI123" s="276"/>
      <c r="VBJ123" s="276"/>
      <c r="VBK123" s="276"/>
      <c r="VBL123" s="276"/>
      <c r="VBM123" s="276"/>
      <c r="VBN123" s="276"/>
      <c r="VBO123" s="276"/>
      <c r="VBP123" s="276"/>
      <c r="VBQ123" s="276"/>
      <c r="VBR123" s="276"/>
      <c r="VBS123" s="276"/>
      <c r="VBT123" s="276"/>
      <c r="VBU123" s="276"/>
      <c r="VBV123" s="276"/>
      <c r="VBW123" s="276"/>
      <c r="VBX123" s="276"/>
      <c r="VBY123" s="276"/>
      <c r="VBZ123" s="276"/>
      <c r="VCA123" s="276"/>
      <c r="VCB123" s="276"/>
      <c r="VCC123" s="276"/>
      <c r="VCD123" s="276"/>
      <c r="VCE123" s="276"/>
      <c r="VCF123" s="276"/>
      <c r="VCG123" s="276"/>
      <c r="VCH123" s="276"/>
      <c r="VCI123" s="276"/>
      <c r="VCJ123" s="276"/>
      <c r="VCK123" s="276"/>
      <c r="VCL123" s="276"/>
      <c r="VCM123" s="276"/>
      <c r="VCN123" s="276"/>
      <c r="VCO123" s="276"/>
      <c r="VCP123" s="276"/>
      <c r="VCQ123" s="276"/>
      <c r="VCR123" s="276"/>
      <c r="VCS123" s="276"/>
      <c r="VCT123" s="276"/>
      <c r="VCU123" s="276"/>
      <c r="VCV123" s="276"/>
      <c r="VCW123" s="276"/>
      <c r="VCX123" s="276"/>
      <c r="VCY123" s="276"/>
      <c r="VCZ123" s="276"/>
      <c r="VDA123" s="276"/>
      <c r="VDB123" s="276"/>
      <c r="VDC123" s="276"/>
      <c r="VDD123" s="276"/>
      <c r="VDE123" s="276"/>
      <c r="VDF123" s="276"/>
      <c r="VDG123" s="276"/>
      <c r="VDH123" s="276"/>
      <c r="VDI123" s="276"/>
      <c r="VDJ123" s="276"/>
      <c r="VDK123" s="276"/>
      <c r="VDL123" s="276"/>
      <c r="VDM123" s="276"/>
      <c r="VDN123" s="276"/>
      <c r="VDO123" s="276"/>
      <c r="VDP123" s="276"/>
      <c r="VDQ123" s="276"/>
      <c r="VDR123" s="276"/>
      <c r="VDS123" s="276"/>
      <c r="VDT123" s="276"/>
      <c r="VDU123" s="276"/>
      <c r="VDV123" s="276"/>
      <c r="VDW123" s="276"/>
      <c r="VDX123" s="276"/>
      <c r="VDY123" s="276"/>
      <c r="VDZ123" s="276"/>
      <c r="VEA123" s="276"/>
      <c r="VEB123" s="276"/>
      <c r="VEC123" s="276"/>
      <c r="VED123" s="276"/>
      <c r="VEE123" s="276"/>
      <c r="VEF123" s="276"/>
      <c r="VEG123" s="276"/>
      <c r="VEH123" s="276"/>
      <c r="VEI123" s="276"/>
      <c r="VEJ123" s="276"/>
      <c r="VEK123" s="276"/>
      <c r="VEL123" s="276"/>
      <c r="VEM123" s="276"/>
      <c r="VEN123" s="276"/>
      <c r="VEO123" s="276"/>
      <c r="VEP123" s="276"/>
      <c r="VEQ123" s="276"/>
      <c r="VER123" s="276"/>
      <c r="VES123" s="276"/>
      <c r="VET123" s="276"/>
      <c r="VEU123" s="276"/>
      <c r="VEV123" s="276"/>
      <c r="VEW123" s="276"/>
      <c r="VEX123" s="276"/>
      <c r="VEY123" s="276"/>
      <c r="VEZ123" s="276"/>
      <c r="VFA123" s="276"/>
      <c r="VFB123" s="276"/>
      <c r="VFC123" s="276"/>
      <c r="VFD123" s="276"/>
      <c r="VFE123" s="276"/>
      <c r="VFF123" s="276"/>
      <c r="VFG123" s="276"/>
      <c r="VFH123" s="276"/>
      <c r="VFI123" s="276"/>
      <c r="VFJ123" s="276"/>
      <c r="VFK123" s="276"/>
      <c r="VFL123" s="276"/>
      <c r="VFM123" s="276"/>
      <c r="VFN123" s="276"/>
      <c r="VFO123" s="276"/>
      <c r="VFP123" s="276"/>
      <c r="VFQ123" s="276"/>
      <c r="VFR123" s="276"/>
      <c r="VFS123" s="276"/>
      <c r="VFT123" s="276"/>
      <c r="VFU123" s="276"/>
      <c r="VFV123" s="276"/>
      <c r="VFW123" s="276"/>
      <c r="VFX123" s="276"/>
      <c r="VFY123" s="276"/>
      <c r="VFZ123" s="276"/>
      <c r="VGA123" s="276"/>
      <c r="VGB123" s="276"/>
      <c r="VGC123" s="276"/>
      <c r="VGD123" s="276"/>
      <c r="VGE123" s="276"/>
      <c r="VGF123" s="276"/>
      <c r="VGG123" s="276"/>
      <c r="VGH123" s="276"/>
      <c r="VGI123" s="276"/>
      <c r="VGJ123" s="276"/>
      <c r="VGK123" s="276"/>
      <c r="VGL123" s="276"/>
      <c r="VGM123" s="276"/>
      <c r="VGN123" s="276"/>
      <c r="VGO123" s="276"/>
      <c r="VGP123" s="276"/>
      <c r="VGQ123" s="276"/>
      <c r="VGR123" s="276"/>
      <c r="VGS123" s="276"/>
      <c r="VGT123" s="276"/>
      <c r="VGU123" s="276"/>
      <c r="VGV123" s="276"/>
      <c r="VGW123" s="276"/>
      <c r="VGX123" s="276"/>
      <c r="VGY123" s="276"/>
      <c r="VGZ123" s="276"/>
      <c r="VHA123" s="276"/>
      <c r="VHB123" s="276"/>
      <c r="VHC123" s="276"/>
      <c r="VHD123" s="276"/>
      <c r="VHE123" s="276"/>
      <c r="VHF123" s="276"/>
      <c r="VHG123" s="276"/>
      <c r="VHH123" s="276"/>
      <c r="VHI123" s="276"/>
      <c r="VHJ123" s="276"/>
      <c r="VHK123" s="276"/>
      <c r="VHL123" s="276"/>
      <c r="VHM123" s="276"/>
      <c r="VHN123" s="276"/>
      <c r="VHO123" s="276"/>
      <c r="VHP123" s="276"/>
      <c r="VHQ123" s="276"/>
      <c r="VHR123" s="276"/>
      <c r="VHS123" s="276"/>
      <c r="VHT123" s="276"/>
      <c r="VHU123" s="276"/>
      <c r="VHV123" s="276"/>
      <c r="VHW123" s="276"/>
      <c r="VHX123" s="276"/>
      <c r="VHY123" s="276"/>
      <c r="VHZ123" s="276"/>
      <c r="VIA123" s="276"/>
      <c r="VIB123" s="276"/>
      <c r="VIC123" s="276"/>
      <c r="VID123" s="276"/>
      <c r="VIE123" s="276"/>
      <c r="VIF123" s="276"/>
      <c r="VIG123" s="276"/>
      <c r="VIH123" s="276"/>
      <c r="VII123" s="276"/>
      <c r="VIJ123" s="276"/>
      <c r="VIK123" s="276"/>
      <c r="VIL123" s="276"/>
      <c r="VIM123" s="276"/>
      <c r="VIN123" s="276"/>
      <c r="VIO123" s="276"/>
      <c r="VIP123" s="276"/>
      <c r="VIQ123" s="276"/>
      <c r="VIR123" s="276"/>
      <c r="VIS123" s="276"/>
      <c r="VIT123" s="276"/>
      <c r="VIU123" s="276"/>
      <c r="VIV123" s="276"/>
      <c r="VIW123" s="276"/>
      <c r="VIX123" s="276"/>
      <c r="VIY123" s="276"/>
      <c r="VIZ123" s="276"/>
      <c r="VJA123" s="276"/>
      <c r="VJB123" s="276"/>
      <c r="VJC123" s="276"/>
      <c r="VJD123" s="276"/>
      <c r="VJE123" s="276"/>
      <c r="VJF123" s="276"/>
      <c r="VJG123" s="276"/>
      <c r="VJH123" s="276"/>
      <c r="VJI123" s="276"/>
      <c r="VJJ123" s="276"/>
      <c r="VJK123" s="276"/>
      <c r="VJL123" s="276"/>
      <c r="VJM123" s="276"/>
      <c r="VJN123" s="276"/>
      <c r="VJO123" s="276"/>
      <c r="VJP123" s="276"/>
      <c r="VJQ123" s="276"/>
      <c r="VJR123" s="276"/>
      <c r="VJS123" s="276"/>
      <c r="VJT123" s="276"/>
      <c r="VJU123" s="276"/>
      <c r="VJV123" s="276"/>
      <c r="VJW123" s="276"/>
      <c r="VJX123" s="276"/>
      <c r="VJY123" s="276"/>
      <c r="VJZ123" s="276"/>
      <c r="VKA123" s="276"/>
      <c r="VKB123" s="276"/>
      <c r="VKC123" s="276"/>
      <c r="VKD123" s="276"/>
      <c r="VKE123" s="276"/>
      <c r="VKF123" s="276"/>
      <c r="VKG123" s="276"/>
      <c r="VKH123" s="276"/>
      <c r="VKI123" s="276"/>
      <c r="VKJ123" s="276"/>
      <c r="VKK123" s="276"/>
      <c r="VKL123" s="276"/>
      <c r="VKM123" s="276"/>
      <c r="VKN123" s="276"/>
      <c r="VKO123" s="276"/>
      <c r="VKP123" s="276"/>
      <c r="VKQ123" s="276"/>
      <c r="VKR123" s="276"/>
      <c r="VKS123" s="276"/>
      <c r="VKT123" s="276"/>
      <c r="VKU123" s="276"/>
      <c r="VKV123" s="276"/>
      <c r="VKW123" s="276"/>
      <c r="VKX123" s="276"/>
      <c r="VKY123" s="276"/>
      <c r="VKZ123" s="276"/>
      <c r="VLA123" s="276"/>
      <c r="VLB123" s="276"/>
      <c r="VLC123" s="276"/>
      <c r="VLD123" s="276"/>
      <c r="VLE123" s="276"/>
      <c r="VLF123" s="276"/>
      <c r="VLG123" s="276"/>
      <c r="VLH123" s="276"/>
      <c r="VLI123" s="276"/>
      <c r="VLJ123" s="276"/>
      <c r="VLK123" s="276"/>
      <c r="VLL123" s="276"/>
      <c r="VLM123" s="276"/>
      <c r="VLN123" s="276"/>
      <c r="VLO123" s="276"/>
      <c r="VLP123" s="276"/>
      <c r="VLQ123" s="276"/>
      <c r="VLR123" s="276"/>
      <c r="VLS123" s="276"/>
      <c r="VLT123" s="276"/>
      <c r="VLU123" s="276"/>
      <c r="VLV123" s="276"/>
      <c r="VLW123" s="276"/>
      <c r="VLX123" s="276"/>
      <c r="VLY123" s="276"/>
      <c r="VLZ123" s="276"/>
      <c r="VMA123" s="276"/>
      <c r="VMB123" s="276"/>
      <c r="VMC123" s="276"/>
      <c r="VMD123" s="276"/>
      <c r="VME123" s="276"/>
      <c r="VMF123" s="276"/>
      <c r="VMG123" s="276"/>
      <c r="VMH123" s="276"/>
      <c r="VMI123" s="276"/>
      <c r="VMJ123" s="276"/>
      <c r="VMK123" s="276"/>
      <c r="VML123" s="276"/>
      <c r="VMM123" s="276"/>
      <c r="VMN123" s="276"/>
      <c r="VMO123" s="276"/>
      <c r="VMP123" s="276"/>
      <c r="VMQ123" s="276"/>
      <c r="VMR123" s="276"/>
      <c r="VMS123" s="276"/>
      <c r="VMT123" s="276"/>
      <c r="VMU123" s="276"/>
      <c r="VMV123" s="276"/>
      <c r="VMW123" s="276"/>
      <c r="VMX123" s="276"/>
      <c r="VMY123" s="276"/>
      <c r="VMZ123" s="276"/>
      <c r="VNA123" s="276"/>
      <c r="VNB123" s="276"/>
      <c r="VNC123" s="276"/>
      <c r="VND123" s="276"/>
      <c r="VNE123" s="276"/>
      <c r="VNF123" s="276"/>
      <c r="VNG123" s="276"/>
      <c r="VNH123" s="276"/>
      <c r="VNI123" s="276"/>
      <c r="VNJ123" s="276"/>
      <c r="VNK123" s="276"/>
      <c r="VNL123" s="276"/>
      <c r="VNM123" s="276"/>
      <c r="VNN123" s="276"/>
      <c r="VNO123" s="276"/>
      <c r="VNP123" s="276"/>
      <c r="VNQ123" s="276"/>
      <c r="VNR123" s="276"/>
      <c r="VNS123" s="276"/>
      <c r="VNT123" s="276"/>
      <c r="VNU123" s="276"/>
      <c r="VNV123" s="276"/>
      <c r="VNW123" s="276"/>
      <c r="VNX123" s="276"/>
      <c r="VNY123" s="276"/>
      <c r="VNZ123" s="276"/>
      <c r="VOA123" s="276"/>
      <c r="VOB123" s="276"/>
      <c r="VOC123" s="276"/>
      <c r="VOD123" s="276"/>
      <c r="VOE123" s="276"/>
      <c r="VOF123" s="276"/>
      <c r="VOG123" s="276"/>
      <c r="VOH123" s="276"/>
      <c r="VOI123" s="276"/>
      <c r="VOJ123" s="276"/>
      <c r="VOK123" s="276"/>
      <c r="VOL123" s="276"/>
      <c r="VOM123" s="276"/>
      <c r="VON123" s="276"/>
      <c r="VOO123" s="276"/>
      <c r="VOP123" s="276"/>
      <c r="VOQ123" s="276"/>
      <c r="VOR123" s="276"/>
      <c r="VOS123" s="276"/>
      <c r="VOT123" s="276"/>
      <c r="VOU123" s="276"/>
      <c r="VOV123" s="276"/>
      <c r="VOW123" s="276"/>
      <c r="VOX123" s="276"/>
      <c r="VOY123" s="276"/>
      <c r="VOZ123" s="276"/>
      <c r="VPA123" s="276"/>
      <c r="VPB123" s="276"/>
      <c r="VPC123" s="276"/>
      <c r="VPD123" s="276"/>
      <c r="VPE123" s="276"/>
      <c r="VPF123" s="276"/>
      <c r="VPG123" s="276"/>
      <c r="VPH123" s="276"/>
      <c r="VPI123" s="276"/>
      <c r="VPJ123" s="276"/>
      <c r="VPK123" s="276"/>
      <c r="VPL123" s="276"/>
      <c r="VPM123" s="276"/>
      <c r="VPN123" s="276"/>
      <c r="VPO123" s="276"/>
      <c r="VPP123" s="276"/>
      <c r="VPQ123" s="276"/>
      <c r="VPR123" s="276"/>
      <c r="VPS123" s="276"/>
      <c r="VPT123" s="276"/>
      <c r="VPU123" s="276"/>
      <c r="VPV123" s="276"/>
      <c r="VPW123" s="276"/>
      <c r="VPX123" s="276"/>
      <c r="VPY123" s="276"/>
      <c r="VPZ123" s="276"/>
      <c r="VQA123" s="276"/>
      <c r="VQB123" s="276"/>
      <c r="VQC123" s="276"/>
      <c r="VQD123" s="276"/>
      <c r="VQE123" s="276"/>
      <c r="VQF123" s="276"/>
      <c r="VQG123" s="276"/>
      <c r="VQH123" s="276"/>
      <c r="VQI123" s="276"/>
      <c r="VQJ123" s="276"/>
      <c r="VQK123" s="276"/>
      <c r="VQL123" s="276"/>
      <c r="VQM123" s="276"/>
      <c r="VQN123" s="276"/>
      <c r="VQO123" s="276"/>
      <c r="VQP123" s="276"/>
      <c r="VQQ123" s="276"/>
      <c r="VQR123" s="276"/>
      <c r="VQS123" s="276"/>
      <c r="VQT123" s="276"/>
      <c r="VQU123" s="276"/>
      <c r="VQV123" s="276"/>
      <c r="VQW123" s="276"/>
      <c r="VQX123" s="276"/>
      <c r="VQY123" s="276"/>
      <c r="VQZ123" s="276"/>
      <c r="VRA123" s="276"/>
      <c r="VRB123" s="276"/>
      <c r="VRC123" s="276"/>
      <c r="VRD123" s="276"/>
      <c r="VRE123" s="276"/>
      <c r="VRF123" s="276"/>
      <c r="VRG123" s="276"/>
      <c r="VRH123" s="276"/>
      <c r="VRI123" s="276"/>
      <c r="VRJ123" s="276"/>
      <c r="VRK123" s="276"/>
      <c r="VRL123" s="276"/>
      <c r="VRM123" s="276"/>
      <c r="VRN123" s="276"/>
      <c r="VRO123" s="276"/>
      <c r="VRP123" s="276"/>
      <c r="VRQ123" s="276"/>
      <c r="VRR123" s="276"/>
      <c r="VRS123" s="276"/>
      <c r="VRT123" s="276"/>
      <c r="VRU123" s="276"/>
      <c r="VRV123" s="276"/>
      <c r="VRW123" s="276"/>
      <c r="VRX123" s="276"/>
      <c r="VRY123" s="276"/>
      <c r="VRZ123" s="276"/>
      <c r="VSA123" s="276"/>
      <c r="VSB123" s="276"/>
      <c r="VSC123" s="276"/>
      <c r="VSD123" s="276"/>
      <c r="VSE123" s="276"/>
      <c r="VSF123" s="276"/>
      <c r="VSG123" s="276"/>
      <c r="VSH123" s="276"/>
      <c r="VSI123" s="276"/>
      <c r="VSJ123" s="276"/>
      <c r="VSK123" s="276"/>
      <c r="VSL123" s="276"/>
      <c r="VSM123" s="276"/>
      <c r="VSN123" s="276"/>
      <c r="VSO123" s="276"/>
      <c r="VSP123" s="276"/>
      <c r="VSQ123" s="276"/>
      <c r="VSR123" s="276"/>
      <c r="VSS123" s="276"/>
      <c r="VST123" s="276"/>
      <c r="VSU123" s="276"/>
      <c r="VSV123" s="276"/>
      <c r="VSW123" s="276"/>
      <c r="VSX123" s="276"/>
      <c r="VSY123" s="276"/>
      <c r="VSZ123" s="276"/>
      <c r="VTA123" s="276"/>
      <c r="VTB123" s="276"/>
      <c r="VTC123" s="276"/>
      <c r="VTD123" s="276"/>
      <c r="VTE123" s="276"/>
      <c r="VTF123" s="276"/>
      <c r="VTG123" s="276"/>
      <c r="VTH123" s="276"/>
      <c r="VTI123" s="276"/>
      <c r="VTJ123" s="276"/>
      <c r="VTK123" s="276"/>
      <c r="VTL123" s="276"/>
      <c r="VTM123" s="276"/>
      <c r="VTN123" s="276"/>
      <c r="VTO123" s="276"/>
      <c r="VTP123" s="276"/>
      <c r="VTQ123" s="276"/>
      <c r="VTR123" s="276"/>
      <c r="VTS123" s="276"/>
      <c r="VTT123" s="276"/>
      <c r="VTU123" s="276"/>
      <c r="VTV123" s="276"/>
      <c r="VTW123" s="276"/>
      <c r="VTX123" s="276"/>
      <c r="VTY123" s="276"/>
      <c r="VTZ123" s="276"/>
      <c r="VUA123" s="276"/>
      <c r="VUB123" s="276"/>
      <c r="VUC123" s="276"/>
      <c r="VUD123" s="276"/>
      <c r="VUE123" s="276"/>
      <c r="VUF123" s="276"/>
      <c r="VUG123" s="276"/>
      <c r="VUH123" s="276"/>
      <c r="VUI123" s="276"/>
      <c r="VUJ123" s="276"/>
      <c r="VUK123" s="276"/>
      <c r="VUL123" s="276"/>
      <c r="VUM123" s="276"/>
      <c r="VUN123" s="276"/>
      <c r="VUO123" s="276"/>
      <c r="VUP123" s="276"/>
      <c r="VUQ123" s="276"/>
      <c r="VUR123" s="276"/>
      <c r="VUS123" s="276"/>
      <c r="VUT123" s="276"/>
      <c r="VUU123" s="276"/>
      <c r="VUV123" s="276"/>
      <c r="VUW123" s="276"/>
      <c r="VUX123" s="276"/>
      <c r="VUY123" s="276"/>
      <c r="VUZ123" s="276"/>
      <c r="VVA123" s="276"/>
      <c r="VVB123" s="276"/>
      <c r="VVC123" s="276"/>
      <c r="VVD123" s="276"/>
      <c r="VVE123" s="276"/>
      <c r="VVF123" s="276"/>
      <c r="VVG123" s="276"/>
      <c r="VVH123" s="276"/>
      <c r="VVI123" s="276"/>
      <c r="VVJ123" s="276"/>
      <c r="VVK123" s="276"/>
      <c r="VVL123" s="276"/>
      <c r="VVM123" s="276"/>
      <c r="VVN123" s="276"/>
      <c r="VVO123" s="276"/>
      <c r="VVP123" s="276"/>
      <c r="VVQ123" s="276"/>
      <c r="VVR123" s="276"/>
      <c r="VVS123" s="276"/>
      <c r="VVT123" s="276"/>
      <c r="VVU123" s="276"/>
      <c r="VVV123" s="276"/>
      <c r="VVW123" s="276"/>
      <c r="VVX123" s="276"/>
      <c r="VVY123" s="276"/>
      <c r="VVZ123" s="276"/>
      <c r="VWA123" s="276"/>
      <c r="VWB123" s="276"/>
      <c r="VWC123" s="276"/>
      <c r="VWD123" s="276"/>
      <c r="VWE123" s="276"/>
      <c r="VWF123" s="276"/>
      <c r="VWG123" s="276"/>
      <c r="VWH123" s="276"/>
      <c r="VWI123" s="276"/>
      <c r="VWJ123" s="276"/>
      <c r="VWK123" s="276"/>
      <c r="VWL123" s="276"/>
      <c r="VWM123" s="276"/>
      <c r="VWN123" s="276"/>
      <c r="VWO123" s="276"/>
      <c r="VWP123" s="276"/>
      <c r="VWQ123" s="276"/>
      <c r="VWR123" s="276"/>
      <c r="VWS123" s="276"/>
      <c r="VWT123" s="276"/>
      <c r="VWU123" s="276"/>
      <c r="VWV123" s="276"/>
      <c r="VWW123" s="276"/>
      <c r="VWX123" s="276"/>
      <c r="VWY123" s="276"/>
      <c r="VWZ123" s="276"/>
      <c r="VXA123" s="276"/>
      <c r="VXB123" s="276"/>
      <c r="VXC123" s="276"/>
      <c r="VXD123" s="276"/>
      <c r="VXE123" s="276"/>
      <c r="VXF123" s="276"/>
      <c r="VXG123" s="276"/>
      <c r="VXH123" s="276"/>
      <c r="VXI123" s="276"/>
      <c r="VXJ123" s="276"/>
      <c r="VXK123" s="276"/>
      <c r="VXL123" s="276"/>
      <c r="VXM123" s="276"/>
      <c r="VXN123" s="276"/>
      <c r="VXO123" s="276"/>
      <c r="VXP123" s="276"/>
      <c r="VXQ123" s="276"/>
      <c r="VXR123" s="276"/>
      <c r="VXS123" s="276"/>
      <c r="VXT123" s="276"/>
      <c r="VXU123" s="276"/>
      <c r="VXV123" s="276"/>
      <c r="VXW123" s="276"/>
      <c r="VXX123" s="276"/>
      <c r="VXY123" s="276"/>
      <c r="VXZ123" s="276"/>
      <c r="VYA123" s="276"/>
      <c r="VYB123" s="276"/>
      <c r="VYC123" s="276"/>
      <c r="VYD123" s="276"/>
      <c r="VYE123" s="276"/>
      <c r="VYF123" s="276"/>
      <c r="VYG123" s="276"/>
      <c r="VYH123" s="276"/>
      <c r="VYI123" s="276"/>
      <c r="VYJ123" s="276"/>
      <c r="VYK123" s="276"/>
      <c r="VYL123" s="276"/>
      <c r="VYM123" s="276"/>
      <c r="VYN123" s="276"/>
      <c r="VYO123" s="276"/>
      <c r="VYP123" s="276"/>
      <c r="VYQ123" s="276"/>
      <c r="VYR123" s="276"/>
      <c r="VYS123" s="276"/>
      <c r="VYT123" s="276"/>
      <c r="VYU123" s="276"/>
      <c r="VYV123" s="276"/>
      <c r="VYW123" s="276"/>
      <c r="VYX123" s="276"/>
      <c r="VYY123" s="276"/>
      <c r="VYZ123" s="276"/>
      <c r="VZA123" s="276"/>
      <c r="VZB123" s="276"/>
      <c r="VZC123" s="276"/>
      <c r="VZD123" s="276"/>
      <c r="VZE123" s="276"/>
      <c r="VZF123" s="276"/>
      <c r="VZG123" s="276"/>
      <c r="VZH123" s="276"/>
      <c r="VZI123" s="276"/>
      <c r="VZJ123" s="276"/>
      <c r="VZK123" s="276"/>
      <c r="VZL123" s="276"/>
      <c r="VZM123" s="276"/>
      <c r="VZN123" s="276"/>
      <c r="VZO123" s="276"/>
      <c r="VZP123" s="276"/>
      <c r="VZQ123" s="276"/>
      <c r="VZR123" s="276"/>
      <c r="VZS123" s="276"/>
      <c r="VZT123" s="276"/>
      <c r="VZU123" s="276"/>
      <c r="VZV123" s="276"/>
      <c r="VZW123" s="276"/>
      <c r="VZX123" s="276"/>
      <c r="VZY123" s="276"/>
      <c r="VZZ123" s="276"/>
      <c r="WAA123" s="276"/>
      <c r="WAB123" s="276"/>
      <c r="WAC123" s="276"/>
      <c r="WAD123" s="276"/>
      <c r="WAE123" s="276"/>
      <c r="WAF123" s="276"/>
      <c r="WAG123" s="276"/>
      <c r="WAH123" s="276"/>
      <c r="WAI123" s="276"/>
      <c r="WAJ123" s="276"/>
      <c r="WAK123" s="276"/>
      <c r="WAL123" s="276"/>
      <c r="WAM123" s="276"/>
      <c r="WAN123" s="276"/>
      <c r="WAO123" s="276"/>
      <c r="WAP123" s="276"/>
      <c r="WAQ123" s="276"/>
      <c r="WAR123" s="276"/>
      <c r="WAS123" s="276"/>
      <c r="WAT123" s="276"/>
      <c r="WAU123" s="276"/>
      <c r="WAV123" s="276"/>
      <c r="WAW123" s="276"/>
      <c r="WAX123" s="276"/>
      <c r="WAY123" s="276"/>
      <c r="WAZ123" s="276"/>
      <c r="WBA123" s="276"/>
      <c r="WBB123" s="276"/>
      <c r="WBC123" s="276"/>
      <c r="WBD123" s="276"/>
      <c r="WBE123" s="276"/>
      <c r="WBF123" s="276"/>
      <c r="WBG123" s="276"/>
      <c r="WBH123" s="276"/>
      <c r="WBI123" s="276"/>
      <c r="WBJ123" s="276"/>
      <c r="WBK123" s="276"/>
      <c r="WBL123" s="276"/>
      <c r="WBM123" s="276"/>
      <c r="WBN123" s="276"/>
      <c r="WBO123" s="276"/>
      <c r="WBP123" s="276"/>
      <c r="WBQ123" s="276"/>
      <c r="WBR123" s="276"/>
      <c r="WBS123" s="276"/>
      <c r="WBT123" s="276"/>
      <c r="WBU123" s="276"/>
      <c r="WBV123" s="276"/>
      <c r="WBW123" s="276"/>
      <c r="WBX123" s="276"/>
      <c r="WBY123" s="276"/>
      <c r="WBZ123" s="276"/>
      <c r="WCA123" s="276"/>
      <c r="WCB123" s="276"/>
      <c r="WCC123" s="276"/>
      <c r="WCD123" s="276"/>
      <c r="WCE123" s="276"/>
      <c r="WCF123" s="276"/>
      <c r="WCG123" s="276"/>
      <c r="WCH123" s="276"/>
      <c r="WCI123" s="276"/>
      <c r="WCJ123" s="276"/>
      <c r="WCK123" s="276"/>
      <c r="WCL123" s="276"/>
      <c r="WCM123" s="276"/>
      <c r="WCN123" s="276"/>
      <c r="WCO123" s="276"/>
      <c r="WCP123" s="276"/>
      <c r="WCQ123" s="276"/>
      <c r="WCR123" s="276"/>
      <c r="WCS123" s="276"/>
      <c r="WCT123" s="276"/>
      <c r="WCU123" s="276"/>
      <c r="WCV123" s="276"/>
      <c r="WCW123" s="276"/>
      <c r="WCX123" s="276"/>
      <c r="WCY123" s="276"/>
      <c r="WCZ123" s="276"/>
      <c r="WDA123" s="276"/>
      <c r="WDB123" s="276"/>
      <c r="WDC123" s="276"/>
      <c r="WDD123" s="276"/>
      <c r="WDE123" s="276"/>
      <c r="WDF123" s="276"/>
      <c r="WDG123" s="276"/>
      <c r="WDH123" s="276"/>
      <c r="WDI123" s="276"/>
      <c r="WDJ123" s="276"/>
      <c r="WDK123" s="276"/>
      <c r="WDL123" s="276"/>
      <c r="WDM123" s="276"/>
      <c r="WDN123" s="276"/>
      <c r="WDO123" s="276"/>
      <c r="WDP123" s="276"/>
      <c r="WDQ123" s="276"/>
      <c r="WDR123" s="276"/>
      <c r="WDS123" s="276"/>
      <c r="WDT123" s="276"/>
      <c r="WDU123" s="276"/>
      <c r="WDV123" s="276"/>
      <c r="WDW123" s="276"/>
      <c r="WDX123" s="276"/>
      <c r="WDY123" s="276"/>
      <c r="WDZ123" s="276"/>
      <c r="WEA123" s="276"/>
      <c r="WEB123" s="276"/>
      <c r="WEC123" s="276"/>
      <c r="WED123" s="276"/>
      <c r="WEE123" s="276"/>
      <c r="WEF123" s="276"/>
      <c r="WEG123" s="276"/>
      <c r="WEH123" s="276"/>
      <c r="WEI123" s="276"/>
      <c r="WEJ123" s="276"/>
      <c r="WEK123" s="276"/>
      <c r="WEL123" s="276"/>
      <c r="WEM123" s="276"/>
      <c r="WEN123" s="276"/>
      <c r="WEO123" s="276"/>
      <c r="WEP123" s="276"/>
      <c r="WEQ123" s="276"/>
      <c r="WER123" s="276"/>
      <c r="WES123" s="276"/>
      <c r="WET123" s="276"/>
      <c r="WEU123" s="276"/>
      <c r="WEV123" s="276"/>
      <c r="WEW123" s="276"/>
      <c r="WEX123" s="276"/>
      <c r="WEY123" s="276"/>
      <c r="WEZ123" s="276"/>
      <c r="WFA123" s="276"/>
      <c r="WFB123" s="276"/>
      <c r="WFC123" s="276"/>
      <c r="WFD123" s="276"/>
      <c r="WFE123" s="276"/>
      <c r="WFF123" s="276"/>
      <c r="WFG123" s="276"/>
      <c r="WFH123" s="276"/>
      <c r="WFI123" s="276"/>
      <c r="WFJ123" s="276"/>
      <c r="WFK123" s="276"/>
      <c r="WFL123" s="276"/>
      <c r="WFM123" s="276"/>
      <c r="WFN123" s="276"/>
      <c r="WFO123" s="276"/>
      <c r="WFP123" s="276"/>
      <c r="WFQ123" s="276"/>
      <c r="WFR123" s="276"/>
      <c r="WFS123" s="276"/>
      <c r="WFT123" s="276"/>
      <c r="WFU123" s="276"/>
      <c r="WFV123" s="276"/>
      <c r="WFW123" s="276"/>
      <c r="WFX123" s="276"/>
      <c r="WFY123" s="276"/>
      <c r="WFZ123" s="276"/>
      <c r="WGA123" s="276"/>
      <c r="WGB123" s="276"/>
      <c r="WGC123" s="276"/>
      <c r="WGD123" s="276"/>
      <c r="WGE123" s="276"/>
      <c r="WGF123" s="276"/>
      <c r="WGG123" s="276"/>
      <c r="WGH123" s="276"/>
      <c r="WGI123" s="276"/>
      <c r="WGJ123" s="276"/>
      <c r="WGK123" s="276"/>
      <c r="WGL123" s="276"/>
      <c r="WGM123" s="276"/>
      <c r="WGN123" s="276"/>
      <c r="WGO123" s="276"/>
      <c r="WGP123" s="276"/>
      <c r="WGQ123" s="276"/>
      <c r="WGR123" s="276"/>
      <c r="WGS123" s="276"/>
      <c r="WGT123" s="276"/>
      <c r="WGU123" s="276"/>
      <c r="WGV123" s="276"/>
      <c r="WGW123" s="276"/>
      <c r="WGX123" s="276"/>
      <c r="WGY123" s="276"/>
      <c r="WGZ123" s="276"/>
      <c r="WHA123" s="276"/>
      <c r="WHB123" s="276"/>
      <c r="WHC123" s="276"/>
      <c r="WHD123" s="276"/>
      <c r="WHE123" s="276"/>
      <c r="WHF123" s="276"/>
      <c r="WHG123" s="276"/>
      <c r="WHH123" s="276"/>
      <c r="WHI123" s="276"/>
      <c r="WHJ123" s="276"/>
      <c r="WHK123" s="276"/>
      <c r="WHL123" s="276"/>
      <c r="WHM123" s="276"/>
      <c r="WHN123" s="276"/>
      <c r="WHO123" s="276"/>
      <c r="WHP123" s="276"/>
      <c r="WHQ123" s="276"/>
      <c r="WHR123" s="276"/>
      <c r="WHS123" s="276"/>
      <c r="WHT123" s="276"/>
      <c r="WHU123" s="276"/>
      <c r="WHV123" s="276"/>
      <c r="WHW123" s="276"/>
      <c r="WHX123" s="276"/>
      <c r="WHY123" s="276"/>
      <c r="WHZ123" s="276"/>
      <c r="WIA123" s="276"/>
      <c r="WIB123" s="276"/>
      <c r="WIC123" s="276"/>
      <c r="WID123" s="276"/>
      <c r="WIE123" s="276"/>
      <c r="WIF123" s="276"/>
      <c r="WIG123" s="276"/>
      <c r="WIH123" s="276"/>
      <c r="WII123" s="276"/>
      <c r="WIJ123" s="276"/>
      <c r="WIK123" s="276"/>
      <c r="WIL123" s="276"/>
      <c r="WIM123" s="276"/>
      <c r="WIN123" s="276"/>
      <c r="WIO123" s="276"/>
      <c r="WIP123" s="276"/>
      <c r="WIQ123" s="276"/>
      <c r="WIR123" s="276"/>
      <c r="WIS123" s="276"/>
      <c r="WIT123" s="276"/>
      <c r="WIU123" s="276"/>
      <c r="WIV123" s="276"/>
      <c r="WIW123" s="276"/>
      <c r="WIX123" s="276"/>
      <c r="WIY123" s="276"/>
      <c r="WIZ123" s="276"/>
      <c r="WJA123" s="276"/>
      <c r="WJB123" s="276"/>
      <c r="WJC123" s="276"/>
      <c r="WJD123" s="276"/>
      <c r="WJE123" s="276"/>
      <c r="WJF123" s="276"/>
      <c r="WJG123" s="276"/>
      <c r="WJH123" s="276"/>
      <c r="WJI123" s="276"/>
      <c r="WJJ123" s="276"/>
      <c r="WJK123" s="276"/>
      <c r="WJL123" s="276"/>
      <c r="WJM123" s="276"/>
      <c r="WJN123" s="276"/>
      <c r="WJO123" s="276"/>
      <c r="WJP123" s="276"/>
      <c r="WJQ123" s="276"/>
      <c r="WJR123" s="276"/>
      <c r="WJS123" s="276"/>
      <c r="WJT123" s="276"/>
      <c r="WJU123" s="276"/>
      <c r="WJV123" s="276"/>
      <c r="WJW123" s="276"/>
      <c r="WJX123" s="276"/>
      <c r="WJY123" s="276"/>
      <c r="WJZ123" s="276"/>
      <c r="WKA123" s="276"/>
      <c r="WKB123" s="276"/>
      <c r="WKC123" s="276"/>
      <c r="WKD123" s="276"/>
      <c r="WKE123" s="276"/>
      <c r="WKF123" s="276"/>
      <c r="WKG123" s="276"/>
      <c r="WKH123" s="276"/>
      <c r="WKI123" s="276"/>
      <c r="WKJ123" s="276"/>
      <c r="WKK123" s="276"/>
      <c r="WKL123" s="276"/>
      <c r="WKM123" s="276"/>
      <c r="WKN123" s="276"/>
      <c r="WKO123" s="276"/>
      <c r="WKP123" s="276"/>
      <c r="WKQ123" s="276"/>
      <c r="WKR123" s="276"/>
      <c r="WKS123" s="276"/>
      <c r="WKT123" s="276"/>
      <c r="WKU123" s="276"/>
      <c r="WKV123" s="276"/>
      <c r="WKW123" s="276"/>
      <c r="WKX123" s="276"/>
      <c r="WKY123" s="276"/>
      <c r="WKZ123" s="276"/>
      <c r="WLA123" s="276"/>
      <c r="WLB123" s="276"/>
      <c r="WLC123" s="276"/>
      <c r="WLD123" s="276"/>
      <c r="WLE123" s="276"/>
      <c r="WLF123" s="276"/>
      <c r="WLG123" s="276"/>
      <c r="WLH123" s="276"/>
      <c r="WLI123" s="276"/>
      <c r="WLJ123" s="276"/>
      <c r="WLK123" s="276"/>
      <c r="WLL123" s="276"/>
      <c r="WLM123" s="276"/>
      <c r="WLN123" s="276"/>
      <c r="WLO123" s="276"/>
      <c r="WLP123" s="276"/>
      <c r="WLQ123" s="276"/>
      <c r="WLR123" s="276"/>
      <c r="WLS123" s="276"/>
      <c r="WLT123" s="276"/>
      <c r="WLU123" s="276"/>
      <c r="WLV123" s="276"/>
      <c r="WLW123" s="276"/>
      <c r="WLX123" s="276"/>
      <c r="WLY123" s="276"/>
      <c r="WLZ123" s="276"/>
      <c r="WMA123" s="276"/>
      <c r="WMB123" s="276"/>
      <c r="WMC123" s="276"/>
      <c r="WMD123" s="276"/>
      <c r="WME123" s="276"/>
      <c r="WMF123" s="276"/>
      <c r="WMG123" s="276"/>
      <c r="WMH123" s="276"/>
      <c r="WMI123" s="276"/>
      <c r="WMJ123" s="276"/>
      <c r="WMK123" s="276"/>
      <c r="WML123" s="276"/>
      <c r="WMM123" s="276"/>
      <c r="WMN123" s="276"/>
      <c r="WMO123" s="276"/>
      <c r="WMP123" s="276"/>
      <c r="WMQ123" s="276"/>
      <c r="WMR123" s="276"/>
      <c r="WMS123" s="276"/>
      <c r="WMT123" s="276"/>
      <c r="WMU123" s="276"/>
      <c r="WMV123" s="276"/>
      <c r="WMW123" s="276"/>
      <c r="WMX123" s="276"/>
      <c r="WMY123" s="276"/>
      <c r="WMZ123" s="276"/>
      <c r="WNA123" s="276"/>
      <c r="WNB123" s="276"/>
      <c r="WNC123" s="276"/>
      <c r="WND123" s="276"/>
      <c r="WNE123" s="276"/>
      <c r="WNF123" s="276"/>
      <c r="WNG123" s="276"/>
      <c r="WNH123" s="276"/>
      <c r="WNI123" s="276"/>
      <c r="WNJ123" s="276"/>
      <c r="WNK123" s="276"/>
      <c r="WNL123" s="276"/>
      <c r="WNM123" s="276"/>
      <c r="WNN123" s="276"/>
      <c r="WNO123" s="276"/>
      <c r="WNP123" s="276"/>
      <c r="WNQ123" s="276"/>
      <c r="WNR123" s="276"/>
      <c r="WNS123" s="276"/>
      <c r="WNT123" s="276"/>
      <c r="WNU123" s="276"/>
      <c r="WNV123" s="276"/>
      <c r="WNW123" s="276"/>
      <c r="WNX123" s="276"/>
      <c r="WNY123" s="276"/>
      <c r="WNZ123" s="276"/>
      <c r="WOA123" s="276"/>
      <c r="WOB123" s="276"/>
      <c r="WOC123" s="276"/>
      <c r="WOD123" s="276"/>
      <c r="WOE123" s="276"/>
      <c r="WOF123" s="276"/>
      <c r="WOG123" s="276"/>
      <c r="WOH123" s="276"/>
      <c r="WOI123" s="276"/>
      <c r="WOJ123" s="276"/>
      <c r="WOK123" s="276"/>
      <c r="WOL123" s="276"/>
      <c r="WOM123" s="276"/>
      <c r="WON123" s="276"/>
      <c r="WOO123" s="276"/>
      <c r="WOP123" s="276"/>
      <c r="WOQ123" s="276"/>
      <c r="WOR123" s="276"/>
      <c r="WOS123" s="276"/>
      <c r="WOT123" s="276"/>
      <c r="WOU123" s="276"/>
      <c r="WOV123" s="276"/>
      <c r="WOW123" s="276"/>
      <c r="WOX123" s="276"/>
      <c r="WOY123" s="276"/>
      <c r="WOZ123" s="276"/>
      <c r="WPA123" s="276"/>
      <c r="WPB123" s="276"/>
      <c r="WPC123" s="276"/>
      <c r="WPD123" s="276"/>
      <c r="WPE123" s="276"/>
      <c r="WPF123" s="276"/>
      <c r="WPG123" s="276"/>
      <c r="WPH123" s="276"/>
      <c r="WPI123" s="276"/>
      <c r="WPJ123" s="276"/>
      <c r="WPK123" s="276"/>
      <c r="WPL123" s="276"/>
      <c r="WPM123" s="276"/>
      <c r="WPN123" s="276"/>
      <c r="WPO123" s="276"/>
      <c r="WPP123" s="276"/>
      <c r="WPQ123" s="276"/>
      <c r="WPR123" s="276"/>
      <c r="WPS123" s="276"/>
      <c r="WPT123" s="276"/>
      <c r="WPU123" s="276"/>
      <c r="WPV123" s="276"/>
      <c r="WPW123" s="276"/>
      <c r="WPX123" s="276"/>
      <c r="WPY123" s="276"/>
      <c r="WPZ123" s="276"/>
      <c r="WQA123" s="276"/>
      <c r="WQB123" s="276"/>
      <c r="WQC123" s="276"/>
      <c r="WQD123" s="276"/>
      <c r="WQE123" s="276"/>
      <c r="WQF123" s="276"/>
      <c r="WQG123" s="276"/>
      <c r="WQH123" s="276"/>
      <c r="WQI123" s="276"/>
      <c r="WQJ123" s="276"/>
      <c r="WQK123" s="276"/>
      <c r="WQL123" s="276"/>
      <c r="WQM123" s="276"/>
      <c r="WQN123" s="276"/>
      <c r="WQO123" s="276"/>
      <c r="WQP123" s="276"/>
      <c r="WQQ123" s="276"/>
      <c r="WQR123" s="276"/>
      <c r="WQS123" s="276"/>
      <c r="WQT123" s="276"/>
      <c r="WQU123" s="276"/>
      <c r="WQV123" s="276"/>
      <c r="WQW123" s="276"/>
      <c r="WQX123" s="276"/>
      <c r="WQY123" s="276"/>
      <c r="WQZ123" s="276"/>
      <c r="WRA123" s="276"/>
      <c r="WRB123" s="276"/>
      <c r="WRC123" s="276"/>
      <c r="WRD123" s="276"/>
      <c r="WRE123" s="276"/>
      <c r="WRF123" s="276"/>
      <c r="WRG123" s="276"/>
      <c r="WRH123" s="276"/>
      <c r="WRI123" s="276"/>
      <c r="WRJ123" s="276"/>
      <c r="WRK123" s="276"/>
      <c r="WRL123" s="276"/>
      <c r="WRM123" s="276"/>
      <c r="WRN123" s="276"/>
      <c r="WRO123" s="276"/>
      <c r="WRP123" s="276"/>
      <c r="WRQ123" s="276"/>
      <c r="WRR123" s="276"/>
      <c r="WRS123" s="276"/>
      <c r="WRT123" s="276"/>
      <c r="WRU123" s="276"/>
      <c r="WRV123" s="276"/>
      <c r="WRW123" s="276"/>
      <c r="WRX123" s="276"/>
      <c r="WRY123" s="276"/>
      <c r="WRZ123" s="276"/>
      <c r="WSA123" s="276"/>
      <c r="WSB123" s="276"/>
      <c r="WSC123" s="276"/>
      <c r="WSD123" s="276"/>
      <c r="WSE123" s="276"/>
      <c r="WSF123" s="276"/>
      <c r="WSG123" s="276"/>
      <c r="WSH123" s="276"/>
      <c r="WSI123" s="276"/>
      <c r="WSJ123" s="276"/>
      <c r="WSK123" s="276"/>
      <c r="WSL123" s="276"/>
      <c r="WSM123" s="276"/>
      <c r="WSN123" s="276"/>
      <c r="WSO123" s="276"/>
      <c r="WSP123" s="276"/>
      <c r="WSQ123" s="276"/>
      <c r="WSR123" s="276"/>
      <c r="WSS123" s="276"/>
      <c r="WST123" s="276"/>
      <c r="WSU123" s="276"/>
      <c r="WSV123" s="276"/>
      <c r="WSW123" s="276"/>
      <c r="WSX123" s="276"/>
      <c r="WSY123" s="276"/>
      <c r="WSZ123" s="276"/>
      <c r="WTA123" s="276"/>
      <c r="WTB123" s="276"/>
      <c r="WTC123" s="276"/>
      <c r="WTD123" s="276"/>
      <c r="WTE123" s="276"/>
      <c r="WTF123" s="276"/>
      <c r="WTG123" s="276"/>
      <c r="WTH123" s="276"/>
      <c r="WTI123" s="276"/>
      <c r="WTJ123" s="276"/>
      <c r="WTK123" s="276"/>
      <c r="WTL123" s="276"/>
      <c r="WTM123" s="276"/>
      <c r="WTN123" s="276"/>
      <c r="WTO123" s="276"/>
      <c r="WTP123" s="276"/>
      <c r="WTQ123" s="276"/>
      <c r="WTR123" s="276"/>
      <c r="WTS123" s="276"/>
      <c r="WTT123" s="276"/>
      <c r="WTU123" s="276"/>
      <c r="WTV123" s="276"/>
      <c r="WTW123" s="276"/>
      <c r="WTX123" s="276"/>
      <c r="WTY123" s="276"/>
      <c r="WTZ123" s="276"/>
      <c r="WUA123" s="276"/>
      <c r="WUB123" s="276"/>
      <c r="WUC123" s="276"/>
      <c r="WUD123" s="276"/>
      <c r="WUE123" s="276"/>
      <c r="WUF123" s="276"/>
      <c r="WUG123" s="276"/>
      <c r="WUH123" s="276"/>
      <c r="WUI123" s="276"/>
      <c r="WUJ123" s="276"/>
      <c r="WUK123" s="276"/>
      <c r="WUL123" s="276"/>
      <c r="WUM123" s="276"/>
      <c r="WUN123" s="276"/>
      <c r="WUO123" s="276"/>
      <c r="WUP123" s="276"/>
      <c r="WUQ123" s="276"/>
      <c r="WUR123" s="276"/>
      <c r="WUS123" s="276"/>
      <c r="WUT123" s="276"/>
      <c r="WUU123" s="276"/>
      <c r="WUV123" s="276"/>
      <c r="WUW123" s="276"/>
      <c r="WUX123" s="276"/>
      <c r="WUY123" s="276"/>
      <c r="WUZ123" s="276"/>
      <c r="WVA123" s="276"/>
      <c r="WVB123" s="276"/>
      <c r="WVC123" s="276"/>
      <c r="WVD123" s="276"/>
      <c r="WVE123" s="276"/>
      <c r="WVF123" s="276"/>
      <c r="WVG123" s="276"/>
      <c r="WVH123" s="276"/>
      <c r="WVI123" s="276"/>
      <c r="WVJ123" s="276"/>
      <c r="WVK123" s="276"/>
      <c r="WVL123" s="276"/>
      <c r="WVM123" s="276"/>
      <c r="WVN123" s="276"/>
      <c r="WVO123" s="276"/>
      <c r="WVP123" s="276"/>
      <c r="WVQ123" s="276"/>
      <c r="WVR123" s="276"/>
      <c r="WVS123" s="276"/>
      <c r="WVT123" s="276"/>
      <c r="WVU123" s="276"/>
      <c r="WVV123" s="276"/>
      <c r="WVW123" s="276"/>
      <c r="WVX123" s="276"/>
      <c r="WVY123" s="276"/>
      <c r="WVZ123" s="276"/>
      <c r="WWA123" s="276"/>
      <c r="WWB123" s="276"/>
      <c r="WWC123" s="276"/>
      <c r="WWD123" s="276"/>
      <c r="WWE123" s="276"/>
      <c r="WWF123" s="276"/>
      <c r="WWG123" s="276"/>
      <c r="WWH123" s="276"/>
      <c r="WWI123" s="276"/>
      <c r="WWJ123" s="276"/>
      <c r="WWK123" s="276"/>
      <c r="WWL123" s="276"/>
      <c r="WWM123" s="276"/>
      <c r="WWN123" s="276"/>
      <c r="WWO123" s="276"/>
      <c r="WWP123" s="276"/>
      <c r="WWQ123" s="276"/>
      <c r="WWR123" s="276"/>
      <c r="WWS123" s="276"/>
      <c r="WWT123" s="276"/>
      <c r="WWU123" s="276"/>
      <c r="WWV123" s="276"/>
      <c r="WWW123" s="276"/>
      <c r="WWX123" s="276"/>
      <c r="WWY123" s="276"/>
      <c r="WWZ123" s="276"/>
      <c r="WXA123" s="276"/>
      <c r="WXB123" s="276"/>
      <c r="WXC123" s="276"/>
      <c r="WXD123" s="276"/>
      <c r="WXE123" s="276"/>
      <c r="WXF123" s="276"/>
      <c r="WXG123" s="276"/>
      <c r="WXH123" s="276"/>
      <c r="WXI123" s="276"/>
      <c r="WXJ123" s="276"/>
      <c r="WXK123" s="276"/>
      <c r="WXL123" s="276"/>
      <c r="WXM123" s="276"/>
      <c r="WXN123" s="276"/>
      <c r="WXO123" s="276"/>
      <c r="WXP123" s="276"/>
      <c r="WXQ123" s="276"/>
      <c r="WXR123" s="276"/>
      <c r="WXS123" s="276"/>
      <c r="WXT123" s="276"/>
      <c r="WXU123" s="276"/>
      <c r="WXV123" s="276"/>
      <c r="WXW123" s="276"/>
      <c r="WXX123" s="276"/>
      <c r="WXY123" s="276"/>
      <c r="WXZ123" s="276"/>
      <c r="WYA123" s="276"/>
      <c r="WYB123" s="276"/>
      <c r="WYC123" s="276"/>
      <c r="WYD123" s="276"/>
      <c r="WYE123" s="276"/>
      <c r="WYF123" s="276"/>
      <c r="WYG123" s="276"/>
      <c r="WYH123" s="276"/>
      <c r="WYI123" s="276"/>
      <c r="WYJ123" s="276"/>
      <c r="WYK123" s="276"/>
      <c r="WYL123" s="276"/>
      <c r="WYM123" s="276"/>
      <c r="WYN123" s="276"/>
      <c r="WYO123" s="276"/>
      <c r="WYP123" s="276"/>
      <c r="WYQ123" s="276"/>
      <c r="WYR123" s="276"/>
      <c r="WYS123" s="276"/>
      <c r="WYT123" s="276"/>
      <c r="WYU123" s="276"/>
      <c r="WYV123" s="276"/>
      <c r="WYW123" s="276"/>
      <c r="WYX123" s="276"/>
      <c r="WYY123" s="276"/>
      <c r="WYZ123" s="276"/>
      <c r="WZA123" s="276"/>
      <c r="WZB123" s="276"/>
      <c r="WZC123" s="276"/>
      <c r="WZD123" s="276"/>
      <c r="WZE123" s="276"/>
      <c r="WZF123" s="276"/>
      <c r="WZG123" s="276"/>
      <c r="WZH123" s="276"/>
      <c r="WZI123" s="276"/>
      <c r="WZJ123" s="276"/>
      <c r="WZK123" s="276"/>
      <c r="WZL123" s="276"/>
      <c r="WZM123" s="276"/>
      <c r="WZN123" s="276"/>
      <c r="WZO123" s="276"/>
      <c r="WZP123" s="276"/>
      <c r="WZQ123" s="276"/>
      <c r="WZR123" s="276"/>
      <c r="WZS123" s="276"/>
      <c r="WZT123" s="276"/>
      <c r="WZU123" s="276"/>
      <c r="WZV123" s="276"/>
      <c r="WZW123" s="276"/>
      <c r="WZX123" s="276"/>
      <c r="WZY123" s="276"/>
      <c r="WZZ123" s="276"/>
      <c r="XAA123" s="276"/>
      <c r="XAB123" s="276"/>
      <c r="XAC123" s="276"/>
      <c r="XAD123" s="276"/>
      <c r="XAE123" s="276"/>
      <c r="XAF123" s="276"/>
      <c r="XAG123" s="276"/>
      <c r="XAH123" s="276"/>
      <c r="XAI123" s="276"/>
      <c r="XAJ123" s="276"/>
      <c r="XAK123" s="276"/>
      <c r="XAL123" s="276"/>
      <c r="XAM123" s="276"/>
      <c r="XAN123" s="276"/>
      <c r="XAO123" s="276"/>
      <c r="XAP123" s="276"/>
      <c r="XAQ123" s="276"/>
      <c r="XAR123" s="276"/>
      <c r="XAS123" s="276"/>
      <c r="XAT123" s="276"/>
      <c r="XAU123" s="276"/>
      <c r="XAV123" s="276"/>
      <c r="XAW123" s="276"/>
      <c r="XAX123" s="276"/>
      <c r="XAY123" s="276"/>
      <c r="XAZ123" s="276"/>
      <c r="XBA123" s="276"/>
      <c r="XBB123" s="276"/>
      <c r="XBC123" s="276"/>
      <c r="XBD123" s="276"/>
      <c r="XBE123" s="276"/>
      <c r="XBF123" s="276"/>
      <c r="XBG123" s="276"/>
      <c r="XBH123" s="276"/>
      <c r="XBI123" s="276"/>
      <c r="XBJ123" s="276"/>
      <c r="XBK123" s="276"/>
      <c r="XBL123" s="276"/>
      <c r="XBM123" s="276"/>
      <c r="XBN123" s="276"/>
      <c r="XBO123" s="276"/>
      <c r="XBP123" s="276"/>
      <c r="XBQ123" s="276"/>
      <c r="XBR123" s="276"/>
      <c r="XBS123" s="276"/>
      <c r="XBT123" s="276"/>
      <c r="XBU123" s="276"/>
      <c r="XBV123" s="276"/>
      <c r="XBW123" s="276"/>
      <c r="XBX123" s="276"/>
      <c r="XBY123" s="276"/>
      <c r="XBZ123" s="276"/>
      <c r="XCA123" s="276"/>
      <c r="XCB123" s="276"/>
      <c r="XCC123" s="276"/>
      <c r="XCD123" s="276"/>
      <c r="XCE123" s="276"/>
      <c r="XCF123" s="276"/>
      <c r="XCG123" s="276"/>
      <c r="XCH123" s="276"/>
      <c r="XCI123" s="276"/>
      <c r="XCJ123" s="276"/>
      <c r="XCK123" s="276"/>
      <c r="XCL123" s="276"/>
      <c r="XCM123" s="276"/>
      <c r="XCN123" s="276"/>
      <c r="XCO123" s="276"/>
      <c r="XCP123" s="276"/>
      <c r="XCQ123" s="276"/>
      <c r="XCR123" s="276"/>
      <c r="XCS123" s="276"/>
      <c r="XCT123" s="276"/>
      <c r="XCU123" s="276"/>
      <c r="XCV123" s="276"/>
      <c r="XCW123" s="276"/>
      <c r="XCX123" s="276"/>
      <c r="XCY123" s="276"/>
      <c r="XCZ123" s="276"/>
      <c r="XDA123" s="276"/>
      <c r="XDB123" s="276"/>
      <c r="XDC123" s="276"/>
      <c r="XDD123" s="276"/>
      <c r="XDE123" s="276"/>
      <c r="XDF123" s="276"/>
      <c r="XDG123" s="276"/>
      <c r="XDH123" s="276"/>
      <c r="XDI123" s="276"/>
      <c r="XDJ123" s="276"/>
      <c r="XDK123" s="276"/>
      <c r="XDL123" s="276"/>
      <c r="XDM123" s="276"/>
      <c r="XDN123" s="276"/>
      <c r="XDO123" s="276"/>
      <c r="XDP123" s="276"/>
      <c r="XDQ123" s="276"/>
      <c r="XDR123" s="276"/>
      <c r="XDS123" s="276"/>
      <c r="XDT123" s="276"/>
      <c r="XDU123" s="276"/>
      <c r="XDV123" s="276"/>
      <c r="XDW123" s="276"/>
      <c r="XDX123" s="276"/>
      <c r="XDY123" s="276"/>
      <c r="XDZ123" s="276"/>
      <c r="XEA123" s="276"/>
      <c r="XEB123" s="276"/>
      <c r="XEC123" s="276"/>
      <c r="XED123" s="276"/>
      <c r="XEE123" s="276"/>
      <c r="XEF123" s="276"/>
      <c r="XEG123" s="276"/>
      <c r="XEH123" s="276"/>
      <c r="XEI123" s="276"/>
      <c r="XEJ123" s="276"/>
      <c r="XEK123" s="276"/>
      <c r="XEL123" s="276"/>
      <c r="XEM123" s="276"/>
      <c r="XEN123" s="276"/>
      <c r="XEO123" s="276"/>
      <c r="XEP123" s="276"/>
      <c r="XEQ123" s="276"/>
      <c r="XER123" s="276"/>
      <c r="XES123" s="276"/>
      <c r="XET123" s="276"/>
      <c r="XEU123" s="276"/>
      <c r="XEV123" s="276"/>
      <c r="XEW123" s="276"/>
      <c r="XEX123" s="276"/>
      <c r="XEY123" s="276"/>
      <c r="XEZ123" s="276"/>
      <c r="XFA123" s="276"/>
      <c r="XFB123" s="276"/>
      <c r="XFC123" s="276"/>
      <c r="XFD123" s="276"/>
    </row>
    <row r="124" spans="2:16384" s="311" customFormat="1">
      <c r="C124" s="276"/>
      <c r="D124" s="276"/>
      <c r="E124" s="324"/>
      <c r="F124" s="324"/>
      <c r="G124" s="324"/>
      <c r="H124" s="324"/>
      <c r="I124" s="324"/>
      <c r="J124" s="276"/>
      <c r="K124" s="276"/>
      <c r="L124" s="276"/>
      <c r="M124" s="276"/>
      <c r="N124" s="276"/>
      <c r="O124" s="276"/>
      <c r="P124" s="324"/>
      <c r="Q124" s="324"/>
      <c r="R124" s="324"/>
      <c r="S124" s="324"/>
      <c r="T124" s="324"/>
      <c r="U124" s="324"/>
      <c r="V124" s="324"/>
      <c r="W124" s="324"/>
      <c r="X124" s="324"/>
      <c r="Y124" s="324"/>
      <c r="Z124" s="324"/>
      <c r="AA124" s="324"/>
      <c r="AB124" s="324"/>
      <c r="AC124" s="324"/>
      <c r="AD124" s="324"/>
      <c r="AE124" s="324"/>
      <c r="AF124" s="276"/>
      <c r="AG124" s="324"/>
      <c r="AH124" s="324"/>
      <c r="AI124" s="324"/>
      <c r="AJ124" s="324"/>
      <c r="AK124" s="324"/>
      <c r="AL124" s="324"/>
      <c r="AM124" s="324"/>
      <c r="AN124" s="324"/>
      <c r="AO124" s="324"/>
      <c r="AP124" s="324"/>
      <c r="AQ124" s="324"/>
      <c r="AR124" s="324"/>
      <c r="AS124" s="324"/>
      <c r="AT124" s="324"/>
      <c r="AU124" s="324"/>
      <c r="AV124" s="276"/>
      <c r="AW124" s="349"/>
      <c r="AX124" s="349"/>
      <c r="AY124" s="349"/>
      <c r="AZ124" s="349"/>
      <c r="BL124" s="276"/>
      <c r="BM124" s="276"/>
      <c r="BN124" s="276"/>
      <c r="BO124" s="276"/>
      <c r="BP124" s="276"/>
      <c r="BQ124" s="276"/>
      <c r="BR124" s="276"/>
      <c r="BS124" s="276"/>
      <c r="BT124" s="276"/>
      <c r="BU124" s="276"/>
      <c r="BV124" s="276"/>
      <c r="BW124" s="276"/>
      <c r="BX124" s="276"/>
      <c r="BY124" s="276"/>
      <c r="BZ124" s="276"/>
      <c r="CA124" s="276"/>
      <c r="CB124" s="276"/>
      <c r="CC124" s="276"/>
      <c r="CD124" s="276"/>
      <c r="CE124" s="276"/>
      <c r="CF124" s="276"/>
      <c r="CG124" s="276"/>
      <c r="CH124" s="276"/>
      <c r="CI124" s="276"/>
      <c r="CJ124" s="276"/>
      <c r="CK124" s="276"/>
      <c r="CL124" s="276"/>
      <c r="CM124" s="276"/>
      <c r="CN124" s="276"/>
      <c r="CO124" s="276"/>
      <c r="CP124" s="276"/>
      <c r="CQ124" s="276"/>
      <c r="CR124" s="276"/>
      <c r="CS124" s="276"/>
      <c r="CT124" s="276"/>
      <c r="CU124" s="276"/>
      <c r="CV124" s="276"/>
      <c r="CW124" s="276"/>
      <c r="CX124" s="276"/>
      <c r="CY124" s="276"/>
      <c r="CZ124" s="276"/>
      <c r="DA124" s="276"/>
      <c r="DB124" s="276"/>
      <c r="DC124" s="276"/>
      <c r="DD124" s="276"/>
      <c r="DE124" s="276"/>
      <c r="DF124" s="276"/>
      <c r="DG124" s="276"/>
      <c r="DH124" s="276"/>
      <c r="DI124" s="276"/>
      <c r="DJ124" s="276"/>
      <c r="DK124" s="276"/>
      <c r="DL124" s="276"/>
      <c r="DM124" s="276"/>
      <c r="DN124" s="276"/>
      <c r="DO124" s="276"/>
      <c r="DP124" s="276"/>
      <c r="DQ124" s="276"/>
      <c r="DR124" s="276"/>
      <c r="DS124" s="276"/>
      <c r="DT124" s="276"/>
      <c r="DU124" s="276"/>
      <c r="DV124" s="276"/>
      <c r="DW124" s="276"/>
      <c r="DX124" s="276"/>
      <c r="DY124" s="276"/>
      <c r="DZ124" s="276"/>
      <c r="EA124" s="276"/>
      <c r="EB124" s="276"/>
      <c r="EC124" s="276"/>
      <c r="ED124" s="276"/>
      <c r="EE124" s="276"/>
      <c r="EF124" s="276"/>
      <c r="EG124" s="276"/>
      <c r="EH124" s="276"/>
      <c r="EI124" s="276"/>
      <c r="EJ124" s="276"/>
      <c r="EK124" s="276"/>
      <c r="EL124" s="276"/>
      <c r="EM124" s="276"/>
      <c r="EN124" s="276"/>
      <c r="EO124" s="276"/>
      <c r="EP124" s="276"/>
      <c r="EQ124" s="276"/>
      <c r="ER124" s="276"/>
      <c r="ES124" s="276"/>
      <c r="ET124" s="276"/>
      <c r="EU124" s="276"/>
      <c r="EV124" s="276"/>
      <c r="EW124" s="276"/>
      <c r="EX124" s="276"/>
      <c r="EY124" s="276"/>
      <c r="EZ124" s="276"/>
      <c r="FA124" s="276"/>
      <c r="FB124" s="276"/>
      <c r="FC124" s="276"/>
      <c r="FD124" s="276"/>
      <c r="FE124" s="276"/>
      <c r="FF124" s="276"/>
      <c r="FG124" s="276"/>
      <c r="FH124" s="276"/>
      <c r="FI124" s="276"/>
      <c r="FJ124" s="276"/>
      <c r="FK124" s="276"/>
      <c r="FL124" s="276"/>
      <c r="FM124" s="276"/>
      <c r="FN124" s="276"/>
      <c r="FO124" s="276"/>
      <c r="FP124" s="276"/>
      <c r="FQ124" s="276"/>
      <c r="FR124" s="276"/>
      <c r="FS124" s="276"/>
      <c r="FT124" s="276"/>
      <c r="FU124" s="276"/>
      <c r="FV124" s="276"/>
      <c r="FW124" s="276"/>
      <c r="FX124" s="276"/>
      <c r="FY124" s="276"/>
      <c r="FZ124" s="276"/>
      <c r="GA124" s="276"/>
      <c r="GB124" s="276"/>
      <c r="GC124" s="276"/>
      <c r="GD124" s="276"/>
      <c r="GE124" s="276"/>
      <c r="GF124" s="276"/>
      <c r="GG124" s="276"/>
      <c r="GH124" s="276"/>
      <c r="GI124" s="276"/>
      <c r="GJ124" s="276"/>
      <c r="GK124" s="276"/>
      <c r="GL124" s="276"/>
      <c r="GM124" s="276"/>
      <c r="GN124" s="276"/>
      <c r="GO124" s="276"/>
      <c r="GP124" s="276"/>
      <c r="GQ124" s="276"/>
      <c r="GR124" s="276"/>
      <c r="GS124" s="276"/>
      <c r="GT124" s="276"/>
      <c r="GU124" s="276"/>
      <c r="GV124" s="276"/>
      <c r="GW124" s="276"/>
      <c r="GX124" s="276"/>
      <c r="GY124" s="276"/>
      <c r="GZ124" s="276"/>
      <c r="HA124" s="276"/>
      <c r="HB124" s="276"/>
      <c r="HC124" s="276"/>
      <c r="HD124" s="276"/>
      <c r="HE124" s="276"/>
      <c r="HF124" s="276"/>
      <c r="HG124" s="276"/>
      <c r="HH124" s="276"/>
      <c r="HI124" s="276"/>
      <c r="HJ124" s="276"/>
      <c r="HK124" s="276"/>
      <c r="HL124" s="276"/>
      <c r="HM124" s="276"/>
      <c r="HN124" s="276"/>
      <c r="HO124" s="276"/>
      <c r="HP124" s="276"/>
      <c r="HQ124" s="276"/>
      <c r="HR124" s="276"/>
      <c r="HS124" s="276"/>
      <c r="HT124" s="276"/>
      <c r="HU124" s="276"/>
      <c r="HV124" s="276"/>
      <c r="HW124" s="276"/>
      <c r="HX124" s="276"/>
      <c r="HY124" s="276"/>
      <c r="HZ124" s="276"/>
      <c r="IA124" s="276"/>
      <c r="IB124" s="276"/>
      <c r="IC124" s="276"/>
      <c r="ID124" s="276"/>
      <c r="IE124" s="276"/>
      <c r="IF124" s="276"/>
      <c r="IG124" s="276"/>
      <c r="IH124" s="276"/>
      <c r="II124" s="276"/>
      <c r="IJ124" s="276"/>
      <c r="IK124" s="276"/>
      <c r="IL124" s="276"/>
      <c r="IM124" s="276"/>
      <c r="IN124" s="276"/>
      <c r="IO124" s="276"/>
      <c r="IP124" s="276"/>
      <c r="IQ124" s="276"/>
      <c r="IR124" s="276"/>
      <c r="IS124" s="276"/>
      <c r="IT124" s="276"/>
      <c r="IU124" s="276"/>
      <c r="IV124" s="276"/>
      <c r="IW124" s="276"/>
      <c r="IX124" s="276"/>
      <c r="IY124" s="276"/>
      <c r="IZ124" s="276"/>
      <c r="JA124" s="276"/>
      <c r="JB124" s="276"/>
      <c r="JC124" s="276"/>
      <c r="JD124" s="276"/>
      <c r="JE124" s="276"/>
      <c r="JF124" s="276"/>
      <c r="JG124" s="276"/>
      <c r="JH124" s="276"/>
      <c r="JI124" s="276"/>
      <c r="JJ124" s="276"/>
      <c r="JK124" s="276"/>
      <c r="JL124" s="276"/>
      <c r="JM124" s="276"/>
      <c r="JN124" s="276"/>
      <c r="JO124" s="276"/>
      <c r="JP124" s="276"/>
      <c r="JQ124" s="276"/>
      <c r="JR124" s="276"/>
      <c r="JS124" s="276"/>
      <c r="JT124" s="276"/>
      <c r="JU124" s="276"/>
      <c r="JV124" s="276"/>
      <c r="JW124" s="276"/>
      <c r="JX124" s="276"/>
      <c r="JY124" s="276"/>
      <c r="JZ124" s="276"/>
      <c r="KA124" s="276"/>
      <c r="KB124" s="276"/>
      <c r="KC124" s="276"/>
      <c r="KD124" s="276"/>
      <c r="KE124" s="276"/>
      <c r="KF124" s="276"/>
      <c r="KG124" s="276"/>
      <c r="KH124" s="276"/>
      <c r="KI124" s="276"/>
      <c r="KJ124" s="276"/>
      <c r="KK124" s="276"/>
      <c r="KL124" s="276"/>
      <c r="KM124" s="276"/>
      <c r="KN124" s="276"/>
      <c r="KO124" s="276"/>
      <c r="KP124" s="276"/>
      <c r="KQ124" s="276"/>
      <c r="KR124" s="276"/>
      <c r="KS124" s="276"/>
      <c r="KT124" s="276"/>
      <c r="KU124" s="276"/>
      <c r="KV124" s="276"/>
      <c r="KW124" s="276"/>
      <c r="KX124" s="276"/>
      <c r="KY124" s="276"/>
      <c r="KZ124" s="276"/>
      <c r="LA124" s="276"/>
      <c r="LB124" s="276"/>
      <c r="LC124" s="276"/>
      <c r="LD124" s="276"/>
      <c r="LE124" s="276"/>
      <c r="LF124" s="276"/>
      <c r="LG124" s="276"/>
      <c r="LH124" s="276"/>
      <c r="LI124" s="276"/>
      <c r="LJ124" s="276"/>
      <c r="LK124" s="276"/>
      <c r="LL124" s="276"/>
      <c r="LM124" s="276"/>
      <c r="LN124" s="276"/>
      <c r="LO124" s="276"/>
      <c r="LP124" s="276"/>
      <c r="LQ124" s="276"/>
      <c r="LR124" s="276"/>
      <c r="LS124" s="276"/>
      <c r="LT124" s="276"/>
      <c r="LU124" s="276"/>
      <c r="LV124" s="276"/>
      <c r="LW124" s="276"/>
      <c r="LX124" s="276"/>
      <c r="LY124" s="276"/>
      <c r="LZ124" s="276"/>
      <c r="MA124" s="276"/>
      <c r="MB124" s="276"/>
      <c r="MC124" s="276"/>
      <c r="MD124" s="276"/>
      <c r="ME124" s="276"/>
      <c r="MF124" s="276"/>
      <c r="MG124" s="276"/>
      <c r="MH124" s="276"/>
      <c r="MI124" s="276"/>
      <c r="MJ124" s="276"/>
      <c r="MK124" s="276"/>
      <c r="ML124" s="276"/>
      <c r="MM124" s="276"/>
      <c r="MN124" s="276"/>
      <c r="MO124" s="276"/>
      <c r="MP124" s="276"/>
      <c r="MQ124" s="276"/>
      <c r="MR124" s="276"/>
      <c r="MS124" s="276"/>
      <c r="MT124" s="276"/>
      <c r="MU124" s="276"/>
      <c r="MV124" s="276"/>
      <c r="MW124" s="276"/>
      <c r="MX124" s="276"/>
      <c r="MY124" s="276"/>
      <c r="MZ124" s="276"/>
      <c r="NA124" s="276"/>
      <c r="NB124" s="276"/>
      <c r="NC124" s="276"/>
      <c r="ND124" s="276"/>
      <c r="NE124" s="276"/>
      <c r="NF124" s="276"/>
      <c r="NG124" s="276"/>
      <c r="NH124" s="276"/>
      <c r="NI124" s="276"/>
      <c r="NJ124" s="276"/>
      <c r="NK124" s="276"/>
      <c r="NL124" s="276"/>
      <c r="NM124" s="276"/>
      <c r="NN124" s="276"/>
      <c r="NO124" s="276"/>
      <c r="NP124" s="276"/>
      <c r="NQ124" s="276"/>
      <c r="NR124" s="276"/>
      <c r="NS124" s="276"/>
      <c r="NT124" s="276"/>
      <c r="NU124" s="276"/>
      <c r="NV124" s="276"/>
      <c r="NW124" s="276"/>
      <c r="NX124" s="276"/>
      <c r="NY124" s="276"/>
      <c r="NZ124" s="276"/>
      <c r="OA124" s="276"/>
      <c r="OB124" s="276"/>
      <c r="OC124" s="276"/>
      <c r="OD124" s="276"/>
      <c r="OE124" s="276"/>
      <c r="OF124" s="276"/>
      <c r="OG124" s="276"/>
      <c r="OH124" s="276"/>
      <c r="OI124" s="276"/>
      <c r="OJ124" s="276"/>
      <c r="OK124" s="276"/>
      <c r="OL124" s="276"/>
      <c r="OM124" s="276"/>
      <c r="ON124" s="276"/>
      <c r="OO124" s="276"/>
      <c r="OP124" s="276"/>
      <c r="OQ124" s="276"/>
      <c r="OR124" s="276"/>
      <c r="OS124" s="276"/>
      <c r="OT124" s="276"/>
      <c r="OU124" s="276"/>
      <c r="OV124" s="276"/>
      <c r="OW124" s="276"/>
      <c r="OX124" s="276"/>
      <c r="OY124" s="276"/>
      <c r="OZ124" s="276"/>
      <c r="PA124" s="276"/>
      <c r="PB124" s="276"/>
      <c r="PC124" s="276"/>
      <c r="PD124" s="276"/>
      <c r="PE124" s="276"/>
      <c r="PF124" s="276"/>
      <c r="PG124" s="276"/>
      <c r="PH124" s="276"/>
      <c r="PI124" s="276"/>
      <c r="PJ124" s="276"/>
      <c r="PK124" s="276"/>
      <c r="PL124" s="276"/>
      <c r="PM124" s="276"/>
      <c r="PN124" s="276"/>
      <c r="PO124" s="276"/>
      <c r="PP124" s="276"/>
      <c r="PQ124" s="276"/>
      <c r="PR124" s="276"/>
      <c r="PS124" s="276"/>
      <c r="PT124" s="276"/>
      <c r="PU124" s="276"/>
      <c r="PV124" s="276"/>
      <c r="PW124" s="276"/>
      <c r="PX124" s="276"/>
      <c r="PY124" s="276"/>
      <c r="PZ124" s="276"/>
      <c r="QA124" s="276"/>
      <c r="QB124" s="276"/>
      <c r="QC124" s="276"/>
      <c r="QD124" s="276"/>
      <c r="QE124" s="276"/>
      <c r="QF124" s="276"/>
      <c r="QG124" s="276"/>
      <c r="QH124" s="276"/>
      <c r="QI124" s="276"/>
      <c r="QJ124" s="276"/>
      <c r="QK124" s="276"/>
      <c r="QL124" s="276"/>
      <c r="QM124" s="276"/>
      <c r="QN124" s="276"/>
      <c r="QO124" s="276"/>
      <c r="QP124" s="276"/>
      <c r="QQ124" s="276"/>
      <c r="QR124" s="276"/>
      <c r="QS124" s="276"/>
      <c r="QT124" s="276"/>
      <c r="QU124" s="276"/>
      <c r="QV124" s="276"/>
      <c r="QW124" s="276"/>
      <c r="QX124" s="276"/>
      <c r="QY124" s="276"/>
      <c r="QZ124" s="276"/>
      <c r="RA124" s="276"/>
      <c r="RB124" s="276"/>
      <c r="RC124" s="276"/>
      <c r="RD124" s="276"/>
      <c r="RE124" s="276"/>
      <c r="RF124" s="276"/>
      <c r="RG124" s="276"/>
      <c r="RH124" s="276"/>
      <c r="RI124" s="276"/>
      <c r="RJ124" s="276"/>
      <c r="RK124" s="276"/>
      <c r="RL124" s="276"/>
      <c r="RM124" s="276"/>
      <c r="RN124" s="276"/>
      <c r="RO124" s="276"/>
      <c r="RP124" s="276"/>
      <c r="RQ124" s="276"/>
      <c r="RR124" s="276"/>
      <c r="RS124" s="276"/>
      <c r="RT124" s="276"/>
      <c r="RU124" s="276"/>
      <c r="RV124" s="276"/>
      <c r="RW124" s="276"/>
      <c r="RX124" s="276"/>
      <c r="RY124" s="276"/>
      <c r="RZ124" s="276"/>
      <c r="SA124" s="276"/>
      <c r="SB124" s="276"/>
      <c r="SC124" s="276"/>
      <c r="SD124" s="276"/>
      <c r="SE124" s="276"/>
      <c r="SF124" s="276"/>
      <c r="SG124" s="276"/>
      <c r="SH124" s="276"/>
      <c r="SI124" s="276"/>
      <c r="SJ124" s="276"/>
      <c r="SK124" s="276"/>
      <c r="SL124" s="276"/>
      <c r="SM124" s="276"/>
      <c r="SN124" s="276"/>
      <c r="SO124" s="276"/>
      <c r="SP124" s="276"/>
      <c r="SQ124" s="276"/>
      <c r="SR124" s="276"/>
      <c r="SS124" s="276"/>
      <c r="ST124" s="276"/>
      <c r="SU124" s="276"/>
      <c r="SV124" s="276"/>
      <c r="SW124" s="276"/>
      <c r="SX124" s="276"/>
      <c r="SY124" s="276"/>
      <c r="SZ124" s="276"/>
      <c r="TA124" s="276"/>
      <c r="TB124" s="276"/>
      <c r="TC124" s="276"/>
      <c r="TD124" s="276"/>
      <c r="TE124" s="276"/>
      <c r="TF124" s="276"/>
      <c r="TG124" s="276"/>
      <c r="TH124" s="276"/>
      <c r="TI124" s="276"/>
      <c r="TJ124" s="276"/>
      <c r="TK124" s="276"/>
      <c r="TL124" s="276"/>
      <c r="TM124" s="276"/>
      <c r="TN124" s="276"/>
      <c r="TO124" s="276"/>
      <c r="TP124" s="276"/>
      <c r="TQ124" s="276"/>
      <c r="TR124" s="276"/>
      <c r="TS124" s="276"/>
      <c r="TT124" s="276"/>
      <c r="TU124" s="276"/>
      <c r="TV124" s="276"/>
      <c r="TW124" s="276"/>
      <c r="TX124" s="276"/>
      <c r="TY124" s="276"/>
      <c r="TZ124" s="276"/>
      <c r="UA124" s="276"/>
      <c r="UB124" s="276"/>
      <c r="UC124" s="276"/>
      <c r="UD124" s="276"/>
      <c r="UE124" s="276"/>
      <c r="UF124" s="276"/>
      <c r="UG124" s="276"/>
      <c r="UH124" s="276"/>
      <c r="UI124" s="276"/>
      <c r="UJ124" s="276"/>
      <c r="UK124" s="276"/>
      <c r="UL124" s="276"/>
      <c r="UM124" s="276"/>
      <c r="UN124" s="276"/>
      <c r="UO124" s="276"/>
      <c r="UP124" s="276"/>
      <c r="UQ124" s="276"/>
      <c r="UR124" s="276"/>
      <c r="US124" s="276"/>
      <c r="UT124" s="276"/>
      <c r="UU124" s="276"/>
      <c r="UV124" s="276"/>
      <c r="UW124" s="276"/>
      <c r="UX124" s="276"/>
      <c r="UY124" s="276"/>
      <c r="UZ124" s="276"/>
      <c r="VA124" s="276"/>
      <c r="VB124" s="276"/>
      <c r="VC124" s="276"/>
      <c r="VD124" s="276"/>
      <c r="VE124" s="276"/>
      <c r="VF124" s="276"/>
      <c r="VG124" s="276"/>
      <c r="VH124" s="276"/>
      <c r="VI124" s="276"/>
      <c r="VJ124" s="276"/>
      <c r="VK124" s="276"/>
      <c r="VL124" s="276"/>
      <c r="VM124" s="276"/>
      <c r="VN124" s="276"/>
      <c r="VO124" s="276"/>
      <c r="VP124" s="276"/>
      <c r="VQ124" s="276"/>
      <c r="VR124" s="276"/>
      <c r="VS124" s="276"/>
      <c r="VT124" s="276"/>
      <c r="VU124" s="276"/>
      <c r="VV124" s="276"/>
      <c r="VW124" s="276"/>
      <c r="VX124" s="276"/>
      <c r="VY124" s="276"/>
      <c r="VZ124" s="276"/>
      <c r="WA124" s="276"/>
      <c r="WB124" s="276"/>
      <c r="WC124" s="276"/>
      <c r="WD124" s="276"/>
      <c r="WE124" s="276"/>
      <c r="WF124" s="276"/>
      <c r="WG124" s="276"/>
      <c r="WH124" s="276"/>
      <c r="WI124" s="276"/>
      <c r="WJ124" s="276"/>
      <c r="WK124" s="276"/>
      <c r="WL124" s="276"/>
      <c r="WM124" s="276"/>
      <c r="WN124" s="276"/>
      <c r="WO124" s="276"/>
      <c r="WP124" s="276"/>
      <c r="WQ124" s="276"/>
      <c r="WR124" s="276"/>
      <c r="WS124" s="276"/>
      <c r="WT124" s="276"/>
      <c r="WU124" s="276"/>
      <c r="WV124" s="276"/>
      <c r="WW124" s="276"/>
      <c r="WX124" s="276"/>
      <c r="WY124" s="276"/>
      <c r="WZ124" s="276"/>
      <c r="XA124" s="276"/>
      <c r="XB124" s="276"/>
      <c r="XC124" s="276"/>
      <c r="XD124" s="276"/>
      <c r="XE124" s="276"/>
      <c r="XF124" s="276"/>
      <c r="XG124" s="276"/>
      <c r="XH124" s="276"/>
      <c r="XI124" s="276"/>
      <c r="XJ124" s="276"/>
      <c r="XK124" s="276"/>
      <c r="XL124" s="276"/>
      <c r="XM124" s="276"/>
      <c r="XN124" s="276"/>
      <c r="XO124" s="276"/>
      <c r="XP124" s="276"/>
      <c r="XQ124" s="276"/>
      <c r="XR124" s="276"/>
      <c r="XS124" s="276"/>
      <c r="XT124" s="276"/>
      <c r="XU124" s="276"/>
      <c r="XV124" s="276"/>
      <c r="XW124" s="276"/>
      <c r="XX124" s="276"/>
      <c r="XY124" s="276"/>
      <c r="XZ124" s="276"/>
      <c r="YA124" s="276"/>
      <c r="YB124" s="276"/>
      <c r="YC124" s="276"/>
      <c r="YD124" s="276"/>
      <c r="YE124" s="276"/>
      <c r="YF124" s="276"/>
      <c r="YG124" s="276"/>
      <c r="YH124" s="276"/>
      <c r="YI124" s="276"/>
      <c r="YJ124" s="276"/>
      <c r="YK124" s="276"/>
      <c r="YL124" s="276"/>
      <c r="YM124" s="276"/>
      <c r="YN124" s="276"/>
      <c r="YO124" s="276"/>
      <c r="YP124" s="276"/>
      <c r="YQ124" s="276"/>
      <c r="YR124" s="276"/>
      <c r="YS124" s="276"/>
      <c r="YT124" s="276"/>
      <c r="YU124" s="276"/>
      <c r="YV124" s="276"/>
      <c r="YW124" s="276"/>
      <c r="YX124" s="276"/>
      <c r="YY124" s="276"/>
      <c r="YZ124" s="276"/>
      <c r="ZA124" s="276"/>
      <c r="ZB124" s="276"/>
      <c r="ZC124" s="276"/>
      <c r="ZD124" s="276"/>
      <c r="ZE124" s="276"/>
      <c r="ZF124" s="276"/>
      <c r="ZG124" s="276"/>
      <c r="ZH124" s="276"/>
      <c r="ZI124" s="276"/>
      <c r="ZJ124" s="276"/>
      <c r="ZK124" s="276"/>
      <c r="ZL124" s="276"/>
      <c r="ZM124" s="276"/>
      <c r="ZN124" s="276"/>
      <c r="ZO124" s="276"/>
      <c r="ZP124" s="276"/>
      <c r="ZQ124" s="276"/>
      <c r="ZR124" s="276"/>
      <c r="ZS124" s="276"/>
      <c r="ZT124" s="276"/>
      <c r="ZU124" s="276"/>
      <c r="ZV124" s="276"/>
      <c r="ZW124" s="276"/>
      <c r="ZX124" s="276"/>
      <c r="ZY124" s="276"/>
      <c r="ZZ124" s="276"/>
      <c r="AAA124" s="276"/>
      <c r="AAB124" s="276"/>
      <c r="AAC124" s="276"/>
      <c r="AAD124" s="276"/>
      <c r="AAE124" s="276"/>
      <c r="AAF124" s="276"/>
      <c r="AAG124" s="276"/>
      <c r="AAH124" s="276"/>
      <c r="AAI124" s="276"/>
      <c r="AAJ124" s="276"/>
      <c r="AAK124" s="276"/>
      <c r="AAL124" s="276"/>
      <c r="AAM124" s="276"/>
      <c r="AAN124" s="276"/>
      <c r="AAO124" s="276"/>
      <c r="AAP124" s="276"/>
      <c r="AAQ124" s="276"/>
      <c r="AAR124" s="276"/>
      <c r="AAS124" s="276"/>
      <c r="AAT124" s="276"/>
      <c r="AAU124" s="276"/>
      <c r="AAV124" s="276"/>
      <c r="AAW124" s="276"/>
      <c r="AAX124" s="276"/>
      <c r="AAY124" s="276"/>
      <c r="AAZ124" s="276"/>
      <c r="ABA124" s="276"/>
      <c r="ABB124" s="276"/>
      <c r="ABC124" s="276"/>
      <c r="ABD124" s="276"/>
      <c r="ABE124" s="276"/>
      <c r="ABF124" s="276"/>
      <c r="ABG124" s="276"/>
      <c r="ABH124" s="276"/>
      <c r="ABI124" s="276"/>
      <c r="ABJ124" s="276"/>
      <c r="ABK124" s="276"/>
      <c r="ABL124" s="276"/>
      <c r="ABM124" s="276"/>
      <c r="ABN124" s="276"/>
      <c r="ABO124" s="276"/>
      <c r="ABP124" s="276"/>
      <c r="ABQ124" s="276"/>
      <c r="ABR124" s="276"/>
      <c r="ABS124" s="276"/>
      <c r="ABT124" s="276"/>
      <c r="ABU124" s="276"/>
      <c r="ABV124" s="276"/>
      <c r="ABW124" s="276"/>
      <c r="ABX124" s="276"/>
      <c r="ABY124" s="276"/>
      <c r="ABZ124" s="276"/>
      <c r="ACA124" s="276"/>
      <c r="ACB124" s="276"/>
      <c r="ACC124" s="276"/>
      <c r="ACD124" s="276"/>
      <c r="ACE124" s="276"/>
      <c r="ACF124" s="276"/>
      <c r="ACG124" s="276"/>
      <c r="ACH124" s="276"/>
      <c r="ACI124" s="276"/>
      <c r="ACJ124" s="276"/>
      <c r="ACK124" s="276"/>
      <c r="ACL124" s="276"/>
      <c r="ACM124" s="276"/>
      <c r="ACN124" s="276"/>
      <c r="ACO124" s="276"/>
      <c r="ACP124" s="276"/>
      <c r="ACQ124" s="276"/>
      <c r="ACR124" s="276"/>
      <c r="ACS124" s="276"/>
      <c r="ACT124" s="276"/>
      <c r="ACU124" s="276"/>
      <c r="ACV124" s="276"/>
      <c r="ACW124" s="276"/>
      <c r="ACX124" s="276"/>
      <c r="ACY124" s="276"/>
      <c r="ACZ124" s="276"/>
      <c r="ADA124" s="276"/>
      <c r="ADB124" s="276"/>
      <c r="ADC124" s="276"/>
      <c r="ADD124" s="276"/>
      <c r="ADE124" s="276"/>
      <c r="ADF124" s="276"/>
      <c r="ADG124" s="276"/>
      <c r="ADH124" s="276"/>
      <c r="ADI124" s="276"/>
      <c r="ADJ124" s="276"/>
      <c r="ADK124" s="276"/>
      <c r="ADL124" s="276"/>
      <c r="ADM124" s="276"/>
      <c r="ADN124" s="276"/>
      <c r="ADO124" s="276"/>
      <c r="ADP124" s="276"/>
      <c r="ADQ124" s="276"/>
      <c r="ADR124" s="276"/>
      <c r="ADS124" s="276"/>
      <c r="ADT124" s="276"/>
      <c r="ADU124" s="276"/>
      <c r="ADV124" s="276"/>
      <c r="ADW124" s="276"/>
      <c r="ADX124" s="276"/>
      <c r="ADY124" s="276"/>
      <c r="ADZ124" s="276"/>
      <c r="AEA124" s="276"/>
      <c r="AEB124" s="276"/>
      <c r="AEC124" s="276"/>
      <c r="AED124" s="276"/>
      <c r="AEE124" s="276"/>
      <c r="AEF124" s="276"/>
      <c r="AEG124" s="276"/>
      <c r="AEH124" s="276"/>
      <c r="AEI124" s="276"/>
      <c r="AEJ124" s="276"/>
      <c r="AEK124" s="276"/>
      <c r="AEL124" s="276"/>
      <c r="AEM124" s="276"/>
      <c r="AEN124" s="276"/>
      <c r="AEO124" s="276"/>
      <c r="AEP124" s="276"/>
      <c r="AEQ124" s="276"/>
      <c r="AER124" s="276"/>
      <c r="AES124" s="276"/>
      <c r="AET124" s="276"/>
      <c r="AEU124" s="276"/>
      <c r="AEV124" s="276"/>
      <c r="AEW124" s="276"/>
      <c r="AEX124" s="276"/>
      <c r="AEY124" s="276"/>
      <c r="AEZ124" s="276"/>
      <c r="AFA124" s="276"/>
      <c r="AFB124" s="276"/>
      <c r="AFC124" s="276"/>
      <c r="AFD124" s="276"/>
      <c r="AFE124" s="276"/>
      <c r="AFF124" s="276"/>
      <c r="AFG124" s="276"/>
      <c r="AFH124" s="276"/>
      <c r="AFI124" s="276"/>
      <c r="AFJ124" s="276"/>
      <c r="AFK124" s="276"/>
      <c r="AFL124" s="276"/>
      <c r="AFM124" s="276"/>
      <c r="AFN124" s="276"/>
      <c r="AFO124" s="276"/>
      <c r="AFP124" s="276"/>
      <c r="AFQ124" s="276"/>
      <c r="AFR124" s="276"/>
      <c r="AFS124" s="276"/>
      <c r="AFT124" s="276"/>
      <c r="AFU124" s="276"/>
      <c r="AFV124" s="276"/>
      <c r="AFW124" s="276"/>
      <c r="AFX124" s="276"/>
      <c r="AFY124" s="276"/>
      <c r="AFZ124" s="276"/>
      <c r="AGA124" s="276"/>
      <c r="AGB124" s="276"/>
      <c r="AGC124" s="276"/>
      <c r="AGD124" s="276"/>
      <c r="AGE124" s="276"/>
      <c r="AGF124" s="276"/>
      <c r="AGG124" s="276"/>
      <c r="AGH124" s="276"/>
      <c r="AGI124" s="276"/>
      <c r="AGJ124" s="276"/>
      <c r="AGK124" s="276"/>
      <c r="AGL124" s="276"/>
      <c r="AGM124" s="276"/>
      <c r="AGN124" s="276"/>
      <c r="AGO124" s="276"/>
      <c r="AGP124" s="276"/>
      <c r="AGQ124" s="276"/>
      <c r="AGR124" s="276"/>
      <c r="AGS124" s="276"/>
      <c r="AGT124" s="276"/>
      <c r="AGU124" s="276"/>
      <c r="AGV124" s="276"/>
      <c r="AGW124" s="276"/>
      <c r="AGX124" s="276"/>
      <c r="AGY124" s="276"/>
      <c r="AGZ124" s="276"/>
      <c r="AHA124" s="276"/>
      <c r="AHB124" s="276"/>
      <c r="AHC124" s="276"/>
      <c r="AHD124" s="276"/>
      <c r="AHE124" s="276"/>
      <c r="AHF124" s="276"/>
      <c r="AHG124" s="276"/>
      <c r="AHH124" s="276"/>
      <c r="AHI124" s="276"/>
      <c r="AHJ124" s="276"/>
      <c r="AHK124" s="276"/>
      <c r="AHL124" s="276"/>
      <c r="AHM124" s="276"/>
      <c r="AHN124" s="276"/>
      <c r="AHO124" s="276"/>
      <c r="AHP124" s="276"/>
      <c r="AHQ124" s="276"/>
      <c r="AHR124" s="276"/>
      <c r="AHS124" s="276"/>
      <c r="AHT124" s="276"/>
      <c r="AHU124" s="276"/>
      <c r="AHV124" s="276"/>
      <c r="AHW124" s="276"/>
      <c r="AHX124" s="276"/>
      <c r="AHY124" s="276"/>
      <c r="AHZ124" s="276"/>
      <c r="AIA124" s="276"/>
      <c r="AIB124" s="276"/>
      <c r="AIC124" s="276"/>
      <c r="AID124" s="276"/>
      <c r="AIE124" s="276"/>
      <c r="AIF124" s="276"/>
      <c r="AIG124" s="276"/>
      <c r="AIH124" s="276"/>
      <c r="AII124" s="276"/>
      <c r="AIJ124" s="276"/>
      <c r="AIK124" s="276"/>
      <c r="AIL124" s="276"/>
      <c r="AIM124" s="276"/>
      <c r="AIN124" s="276"/>
      <c r="AIO124" s="276"/>
      <c r="AIP124" s="276"/>
      <c r="AIQ124" s="276"/>
      <c r="AIR124" s="276"/>
      <c r="AIS124" s="276"/>
      <c r="AIT124" s="276"/>
      <c r="AIU124" s="276"/>
      <c r="AIV124" s="276"/>
      <c r="AIW124" s="276"/>
      <c r="AIX124" s="276"/>
      <c r="AIY124" s="276"/>
      <c r="AIZ124" s="276"/>
      <c r="AJA124" s="276"/>
      <c r="AJB124" s="276"/>
      <c r="AJC124" s="276"/>
      <c r="AJD124" s="276"/>
      <c r="AJE124" s="276"/>
      <c r="AJF124" s="276"/>
      <c r="AJG124" s="276"/>
      <c r="AJH124" s="276"/>
      <c r="AJI124" s="276"/>
      <c r="AJJ124" s="276"/>
      <c r="AJK124" s="276"/>
      <c r="AJL124" s="276"/>
      <c r="AJM124" s="276"/>
      <c r="AJN124" s="276"/>
      <c r="AJO124" s="276"/>
      <c r="AJP124" s="276"/>
      <c r="AJQ124" s="276"/>
      <c r="AJR124" s="276"/>
      <c r="AJS124" s="276"/>
      <c r="AJT124" s="276"/>
      <c r="AJU124" s="276"/>
      <c r="AJV124" s="276"/>
      <c r="AJW124" s="276"/>
      <c r="AJX124" s="276"/>
      <c r="AJY124" s="276"/>
      <c r="AJZ124" s="276"/>
      <c r="AKA124" s="276"/>
      <c r="AKB124" s="276"/>
      <c r="AKC124" s="276"/>
      <c r="AKD124" s="276"/>
      <c r="AKE124" s="276"/>
      <c r="AKF124" s="276"/>
      <c r="AKG124" s="276"/>
      <c r="AKH124" s="276"/>
      <c r="AKI124" s="276"/>
      <c r="AKJ124" s="276"/>
      <c r="AKK124" s="276"/>
      <c r="AKL124" s="276"/>
      <c r="AKM124" s="276"/>
      <c r="AKN124" s="276"/>
      <c r="AKO124" s="276"/>
      <c r="AKP124" s="276"/>
      <c r="AKQ124" s="276"/>
      <c r="AKR124" s="276"/>
      <c r="AKS124" s="276"/>
      <c r="AKT124" s="276"/>
      <c r="AKU124" s="276"/>
      <c r="AKV124" s="276"/>
      <c r="AKW124" s="276"/>
      <c r="AKX124" s="276"/>
      <c r="AKY124" s="276"/>
      <c r="AKZ124" s="276"/>
      <c r="ALA124" s="276"/>
      <c r="ALB124" s="276"/>
      <c r="ALC124" s="276"/>
      <c r="ALD124" s="276"/>
      <c r="ALE124" s="276"/>
      <c r="ALF124" s="276"/>
      <c r="ALG124" s="276"/>
      <c r="ALH124" s="276"/>
      <c r="ALI124" s="276"/>
      <c r="ALJ124" s="276"/>
      <c r="ALK124" s="276"/>
      <c r="ALL124" s="276"/>
      <c r="ALM124" s="276"/>
      <c r="ALN124" s="276"/>
      <c r="ALO124" s="276"/>
      <c r="ALP124" s="276"/>
      <c r="ALQ124" s="276"/>
      <c r="ALR124" s="276"/>
      <c r="ALS124" s="276"/>
      <c r="ALT124" s="276"/>
      <c r="ALU124" s="276"/>
      <c r="ALV124" s="276"/>
      <c r="ALW124" s="276"/>
      <c r="ALX124" s="276"/>
      <c r="ALY124" s="276"/>
      <c r="ALZ124" s="276"/>
      <c r="AMA124" s="276"/>
      <c r="AMB124" s="276"/>
      <c r="AMC124" s="276"/>
      <c r="AMD124" s="276"/>
      <c r="AME124" s="276"/>
      <c r="AMF124" s="276"/>
      <c r="AMG124" s="276"/>
      <c r="AMH124" s="276"/>
      <c r="AMI124" s="276"/>
      <c r="AMJ124" s="276"/>
      <c r="AMK124" s="276"/>
      <c r="AML124" s="276"/>
      <c r="AMM124" s="276"/>
      <c r="AMN124" s="276"/>
      <c r="AMO124" s="276"/>
      <c r="AMP124" s="276"/>
      <c r="AMQ124" s="276"/>
      <c r="AMR124" s="276"/>
      <c r="AMS124" s="276"/>
      <c r="AMT124" s="276"/>
      <c r="AMU124" s="276"/>
      <c r="AMV124" s="276"/>
      <c r="AMW124" s="276"/>
      <c r="AMX124" s="276"/>
      <c r="AMY124" s="276"/>
      <c r="AMZ124" s="276"/>
      <c r="ANA124" s="276"/>
      <c r="ANB124" s="276"/>
      <c r="ANC124" s="276"/>
      <c r="AND124" s="276"/>
      <c r="ANE124" s="276"/>
      <c r="ANF124" s="276"/>
      <c r="ANG124" s="276"/>
      <c r="ANH124" s="276"/>
      <c r="ANI124" s="276"/>
      <c r="ANJ124" s="276"/>
      <c r="ANK124" s="276"/>
      <c r="ANL124" s="276"/>
      <c r="ANM124" s="276"/>
      <c r="ANN124" s="276"/>
      <c r="ANO124" s="276"/>
      <c r="ANP124" s="276"/>
      <c r="ANQ124" s="276"/>
      <c r="ANR124" s="276"/>
      <c r="ANS124" s="276"/>
      <c r="ANT124" s="276"/>
      <c r="ANU124" s="276"/>
      <c r="ANV124" s="276"/>
      <c r="ANW124" s="276"/>
      <c r="ANX124" s="276"/>
      <c r="ANY124" s="276"/>
      <c r="ANZ124" s="276"/>
      <c r="AOA124" s="276"/>
      <c r="AOB124" s="276"/>
      <c r="AOC124" s="276"/>
      <c r="AOD124" s="276"/>
      <c r="AOE124" s="276"/>
      <c r="AOF124" s="276"/>
      <c r="AOG124" s="276"/>
      <c r="AOH124" s="276"/>
      <c r="AOI124" s="276"/>
      <c r="AOJ124" s="276"/>
      <c r="AOK124" s="276"/>
      <c r="AOL124" s="276"/>
      <c r="AOM124" s="276"/>
      <c r="AON124" s="276"/>
      <c r="AOO124" s="276"/>
      <c r="AOP124" s="276"/>
      <c r="AOQ124" s="276"/>
      <c r="AOR124" s="276"/>
      <c r="AOS124" s="276"/>
      <c r="AOT124" s="276"/>
      <c r="AOU124" s="276"/>
      <c r="AOV124" s="276"/>
      <c r="AOW124" s="276"/>
      <c r="AOX124" s="276"/>
      <c r="AOY124" s="276"/>
      <c r="AOZ124" s="276"/>
      <c r="APA124" s="276"/>
      <c r="APB124" s="276"/>
      <c r="APC124" s="276"/>
      <c r="APD124" s="276"/>
      <c r="APE124" s="276"/>
      <c r="APF124" s="276"/>
      <c r="APG124" s="276"/>
      <c r="APH124" s="276"/>
      <c r="API124" s="276"/>
      <c r="APJ124" s="276"/>
      <c r="APK124" s="276"/>
      <c r="APL124" s="276"/>
      <c r="APM124" s="276"/>
      <c r="APN124" s="276"/>
      <c r="APO124" s="276"/>
      <c r="APP124" s="276"/>
      <c r="APQ124" s="276"/>
      <c r="APR124" s="276"/>
      <c r="APS124" s="276"/>
      <c r="APT124" s="276"/>
      <c r="APU124" s="276"/>
      <c r="APV124" s="276"/>
      <c r="APW124" s="276"/>
      <c r="APX124" s="276"/>
      <c r="APY124" s="276"/>
      <c r="APZ124" s="276"/>
      <c r="AQA124" s="276"/>
      <c r="AQB124" s="276"/>
      <c r="AQC124" s="276"/>
      <c r="AQD124" s="276"/>
      <c r="AQE124" s="276"/>
      <c r="AQF124" s="276"/>
      <c r="AQG124" s="276"/>
      <c r="AQH124" s="276"/>
      <c r="AQI124" s="276"/>
      <c r="AQJ124" s="276"/>
      <c r="AQK124" s="276"/>
      <c r="AQL124" s="276"/>
      <c r="AQM124" s="276"/>
      <c r="AQN124" s="276"/>
      <c r="AQO124" s="276"/>
      <c r="AQP124" s="276"/>
      <c r="AQQ124" s="276"/>
      <c r="AQR124" s="276"/>
      <c r="AQS124" s="276"/>
      <c r="AQT124" s="276"/>
      <c r="AQU124" s="276"/>
      <c r="AQV124" s="276"/>
      <c r="AQW124" s="276"/>
      <c r="AQX124" s="276"/>
      <c r="AQY124" s="276"/>
      <c r="AQZ124" s="276"/>
      <c r="ARA124" s="276"/>
      <c r="ARB124" s="276"/>
      <c r="ARC124" s="276"/>
      <c r="ARD124" s="276"/>
      <c r="ARE124" s="276"/>
      <c r="ARF124" s="276"/>
      <c r="ARG124" s="276"/>
      <c r="ARH124" s="276"/>
      <c r="ARI124" s="276"/>
      <c r="ARJ124" s="276"/>
      <c r="ARK124" s="276"/>
      <c r="ARL124" s="276"/>
      <c r="ARM124" s="276"/>
      <c r="ARN124" s="276"/>
      <c r="ARO124" s="276"/>
      <c r="ARP124" s="276"/>
      <c r="ARQ124" s="276"/>
      <c r="ARR124" s="276"/>
      <c r="ARS124" s="276"/>
      <c r="ART124" s="276"/>
      <c r="ARU124" s="276"/>
      <c r="ARV124" s="276"/>
      <c r="ARW124" s="276"/>
      <c r="ARX124" s="276"/>
      <c r="ARY124" s="276"/>
      <c r="ARZ124" s="276"/>
      <c r="ASA124" s="276"/>
      <c r="ASB124" s="276"/>
      <c r="ASC124" s="276"/>
      <c r="ASD124" s="276"/>
      <c r="ASE124" s="276"/>
      <c r="ASF124" s="276"/>
      <c r="ASG124" s="276"/>
      <c r="ASH124" s="276"/>
      <c r="ASI124" s="276"/>
      <c r="ASJ124" s="276"/>
      <c r="ASK124" s="276"/>
      <c r="ASL124" s="276"/>
      <c r="ASM124" s="276"/>
      <c r="ASN124" s="276"/>
      <c r="ASO124" s="276"/>
      <c r="ASP124" s="276"/>
      <c r="ASQ124" s="276"/>
      <c r="ASR124" s="276"/>
      <c r="ASS124" s="276"/>
      <c r="AST124" s="276"/>
      <c r="ASU124" s="276"/>
      <c r="ASV124" s="276"/>
      <c r="ASW124" s="276"/>
      <c r="ASX124" s="276"/>
      <c r="ASY124" s="276"/>
      <c r="ASZ124" s="276"/>
      <c r="ATA124" s="276"/>
      <c r="ATB124" s="276"/>
      <c r="ATC124" s="276"/>
      <c r="ATD124" s="276"/>
      <c r="ATE124" s="276"/>
      <c r="ATF124" s="276"/>
      <c r="ATG124" s="276"/>
      <c r="ATH124" s="276"/>
      <c r="ATI124" s="276"/>
      <c r="ATJ124" s="276"/>
      <c r="ATK124" s="276"/>
      <c r="ATL124" s="276"/>
      <c r="ATM124" s="276"/>
      <c r="ATN124" s="276"/>
      <c r="ATO124" s="276"/>
      <c r="ATP124" s="276"/>
      <c r="ATQ124" s="276"/>
      <c r="ATR124" s="276"/>
      <c r="ATS124" s="276"/>
      <c r="ATT124" s="276"/>
      <c r="ATU124" s="276"/>
      <c r="ATV124" s="276"/>
      <c r="ATW124" s="276"/>
      <c r="ATX124" s="276"/>
      <c r="ATY124" s="276"/>
      <c r="ATZ124" s="276"/>
      <c r="AUA124" s="276"/>
      <c r="AUB124" s="276"/>
      <c r="AUC124" s="276"/>
      <c r="AUD124" s="276"/>
      <c r="AUE124" s="276"/>
      <c r="AUF124" s="276"/>
      <c r="AUG124" s="276"/>
      <c r="AUH124" s="276"/>
      <c r="AUI124" s="276"/>
      <c r="AUJ124" s="276"/>
      <c r="AUK124" s="276"/>
      <c r="AUL124" s="276"/>
      <c r="AUM124" s="276"/>
      <c r="AUN124" s="276"/>
      <c r="AUO124" s="276"/>
      <c r="AUP124" s="276"/>
      <c r="AUQ124" s="276"/>
      <c r="AUR124" s="276"/>
      <c r="AUS124" s="276"/>
      <c r="AUT124" s="276"/>
      <c r="AUU124" s="276"/>
      <c r="AUV124" s="276"/>
      <c r="AUW124" s="276"/>
      <c r="AUX124" s="276"/>
      <c r="AUY124" s="276"/>
      <c r="AUZ124" s="276"/>
      <c r="AVA124" s="276"/>
      <c r="AVB124" s="276"/>
      <c r="AVC124" s="276"/>
      <c r="AVD124" s="276"/>
      <c r="AVE124" s="276"/>
      <c r="AVF124" s="276"/>
      <c r="AVG124" s="276"/>
      <c r="AVH124" s="276"/>
      <c r="AVI124" s="276"/>
      <c r="AVJ124" s="276"/>
      <c r="AVK124" s="276"/>
      <c r="AVL124" s="276"/>
      <c r="AVM124" s="276"/>
      <c r="AVN124" s="276"/>
      <c r="AVO124" s="276"/>
      <c r="AVP124" s="276"/>
      <c r="AVQ124" s="276"/>
      <c r="AVR124" s="276"/>
      <c r="AVS124" s="276"/>
      <c r="AVT124" s="276"/>
      <c r="AVU124" s="276"/>
      <c r="AVV124" s="276"/>
      <c r="AVW124" s="276"/>
      <c r="AVX124" s="276"/>
      <c r="AVY124" s="276"/>
      <c r="AVZ124" s="276"/>
      <c r="AWA124" s="276"/>
      <c r="AWB124" s="276"/>
      <c r="AWC124" s="276"/>
      <c r="AWD124" s="276"/>
      <c r="AWE124" s="276"/>
      <c r="AWF124" s="276"/>
      <c r="AWG124" s="276"/>
      <c r="AWH124" s="276"/>
      <c r="AWI124" s="276"/>
      <c r="AWJ124" s="276"/>
      <c r="AWK124" s="276"/>
      <c r="AWL124" s="276"/>
      <c r="AWM124" s="276"/>
      <c r="AWN124" s="276"/>
      <c r="AWO124" s="276"/>
      <c r="AWP124" s="276"/>
      <c r="AWQ124" s="276"/>
      <c r="AWR124" s="276"/>
      <c r="AWS124" s="276"/>
      <c r="AWT124" s="276"/>
      <c r="AWU124" s="276"/>
      <c r="AWV124" s="276"/>
      <c r="AWW124" s="276"/>
      <c r="AWX124" s="276"/>
      <c r="AWY124" s="276"/>
      <c r="AWZ124" s="276"/>
      <c r="AXA124" s="276"/>
      <c r="AXB124" s="276"/>
      <c r="AXC124" s="276"/>
      <c r="AXD124" s="276"/>
      <c r="AXE124" s="276"/>
      <c r="AXF124" s="276"/>
      <c r="AXG124" s="276"/>
      <c r="AXH124" s="276"/>
      <c r="AXI124" s="276"/>
      <c r="AXJ124" s="276"/>
      <c r="AXK124" s="276"/>
      <c r="AXL124" s="276"/>
      <c r="AXM124" s="276"/>
      <c r="AXN124" s="276"/>
      <c r="AXO124" s="276"/>
      <c r="AXP124" s="276"/>
      <c r="AXQ124" s="276"/>
      <c r="AXR124" s="276"/>
      <c r="AXS124" s="276"/>
      <c r="AXT124" s="276"/>
      <c r="AXU124" s="276"/>
      <c r="AXV124" s="276"/>
      <c r="AXW124" s="276"/>
      <c r="AXX124" s="276"/>
      <c r="AXY124" s="276"/>
      <c r="AXZ124" s="276"/>
      <c r="AYA124" s="276"/>
      <c r="AYB124" s="276"/>
      <c r="AYC124" s="276"/>
      <c r="AYD124" s="276"/>
      <c r="AYE124" s="276"/>
      <c r="AYF124" s="276"/>
      <c r="AYG124" s="276"/>
      <c r="AYH124" s="276"/>
      <c r="AYI124" s="276"/>
      <c r="AYJ124" s="276"/>
      <c r="AYK124" s="276"/>
      <c r="AYL124" s="276"/>
      <c r="AYM124" s="276"/>
      <c r="AYN124" s="276"/>
      <c r="AYO124" s="276"/>
      <c r="AYP124" s="276"/>
      <c r="AYQ124" s="276"/>
      <c r="AYR124" s="276"/>
      <c r="AYS124" s="276"/>
      <c r="AYT124" s="276"/>
      <c r="AYU124" s="276"/>
      <c r="AYV124" s="276"/>
      <c r="AYW124" s="276"/>
      <c r="AYX124" s="276"/>
      <c r="AYY124" s="276"/>
      <c r="AYZ124" s="276"/>
      <c r="AZA124" s="276"/>
      <c r="AZB124" s="276"/>
      <c r="AZC124" s="276"/>
      <c r="AZD124" s="276"/>
      <c r="AZE124" s="276"/>
      <c r="AZF124" s="276"/>
      <c r="AZG124" s="276"/>
      <c r="AZH124" s="276"/>
      <c r="AZI124" s="276"/>
      <c r="AZJ124" s="276"/>
      <c r="AZK124" s="276"/>
      <c r="AZL124" s="276"/>
      <c r="AZM124" s="276"/>
      <c r="AZN124" s="276"/>
      <c r="AZO124" s="276"/>
      <c r="AZP124" s="276"/>
      <c r="AZQ124" s="276"/>
      <c r="AZR124" s="276"/>
      <c r="AZS124" s="276"/>
      <c r="AZT124" s="276"/>
      <c r="AZU124" s="276"/>
      <c r="AZV124" s="276"/>
      <c r="AZW124" s="276"/>
      <c r="AZX124" s="276"/>
      <c r="AZY124" s="276"/>
      <c r="AZZ124" s="276"/>
      <c r="BAA124" s="276"/>
      <c r="BAB124" s="276"/>
      <c r="BAC124" s="276"/>
      <c r="BAD124" s="276"/>
      <c r="BAE124" s="276"/>
      <c r="BAF124" s="276"/>
      <c r="BAG124" s="276"/>
      <c r="BAH124" s="276"/>
      <c r="BAI124" s="276"/>
      <c r="BAJ124" s="276"/>
      <c r="BAK124" s="276"/>
      <c r="BAL124" s="276"/>
      <c r="BAM124" s="276"/>
      <c r="BAN124" s="276"/>
      <c r="BAO124" s="276"/>
      <c r="BAP124" s="276"/>
      <c r="BAQ124" s="276"/>
      <c r="BAR124" s="276"/>
      <c r="BAS124" s="276"/>
      <c r="BAT124" s="276"/>
      <c r="BAU124" s="276"/>
      <c r="BAV124" s="276"/>
      <c r="BAW124" s="276"/>
      <c r="BAX124" s="276"/>
      <c r="BAY124" s="276"/>
      <c r="BAZ124" s="276"/>
      <c r="BBA124" s="276"/>
      <c r="BBB124" s="276"/>
      <c r="BBC124" s="276"/>
      <c r="BBD124" s="276"/>
      <c r="BBE124" s="276"/>
      <c r="BBF124" s="276"/>
      <c r="BBG124" s="276"/>
      <c r="BBH124" s="276"/>
      <c r="BBI124" s="276"/>
      <c r="BBJ124" s="276"/>
      <c r="BBK124" s="276"/>
      <c r="BBL124" s="276"/>
      <c r="BBM124" s="276"/>
      <c r="BBN124" s="276"/>
      <c r="BBO124" s="276"/>
      <c r="BBP124" s="276"/>
      <c r="BBQ124" s="276"/>
      <c r="BBR124" s="276"/>
      <c r="BBS124" s="276"/>
      <c r="BBT124" s="276"/>
      <c r="BBU124" s="276"/>
      <c r="BBV124" s="276"/>
      <c r="BBW124" s="276"/>
      <c r="BBX124" s="276"/>
      <c r="BBY124" s="276"/>
      <c r="BBZ124" s="276"/>
      <c r="BCA124" s="276"/>
      <c r="BCB124" s="276"/>
      <c r="BCC124" s="276"/>
      <c r="BCD124" s="276"/>
      <c r="BCE124" s="276"/>
      <c r="BCF124" s="276"/>
      <c r="BCG124" s="276"/>
      <c r="BCH124" s="276"/>
      <c r="BCI124" s="276"/>
      <c r="BCJ124" s="276"/>
      <c r="BCK124" s="276"/>
      <c r="BCL124" s="276"/>
      <c r="BCM124" s="276"/>
      <c r="BCN124" s="276"/>
      <c r="BCO124" s="276"/>
      <c r="BCP124" s="276"/>
      <c r="BCQ124" s="276"/>
      <c r="BCR124" s="276"/>
      <c r="BCS124" s="276"/>
      <c r="BCT124" s="276"/>
      <c r="BCU124" s="276"/>
      <c r="BCV124" s="276"/>
      <c r="BCW124" s="276"/>
      <c r="BCX124" s="276"/>
      <c r="BCY124" s="276"/>
      <c r="BCZ124" s="276"/>
      <c r="BDA124" s="276"/>
      <c r="BDB124" s="276"/>
      <c r="BDC124" s="276"/>
      <c r="BDD124" s="276"/>
      <c r="BDE124" s="276"/>
      <c r="BDF124" s="276"/>
      <c r="BDG124" s="276"/>
      <c r="BDH124" s="276"/>
      <c r="BDI124" s="276"/>
      <c r="BDJ124" s="276"/>
      <c r="BDK124" s="276"/>
      <c r="BDL124" s="276"/>
      <c r="BDM124" s="276"/>
      <c r="BDN124" s="276"/>
      <c r="BDO124" s="276"/>
      <c r="BDP124" s="276"/>
      <c r="BDQ124" s="276"/>
      <c r="BDR124" s="276"/>
      <c r="BDS124" s="276"/>
      <c r="BDT124" s="276"/>
      <c r="BDU124" s="276"/>
      <c r="BDV124" s="276"/>
      <c r="BDW124" s="276"/>
      <c r="BDX124" s="276"/>
      <c r="BDY124" s="276"/>
      <c r="BDZ124" s="276"/>
      <c r="BEA124" s="276"/>
      <c r="BEB124" s="276"/>
      <c r="BEC124" s="276"/>
      <c r="BED124" s="276"/>
      <c r="BEE124" s="276"/>
      <c r="BEF124" s="276"/>
      <c r="BEG124" s="276"/>
      <c r="BEH124" s="276"/>
      <c r="BEI124" s="276"/>
      <c r="BEJ124" s="276"/>
      <c r="BEK124" s="276"/>
      <c r="BEL124" s="276"/>
      <c r="BEM124" s="276"/>
      <c r="BEN124" s="276"/>
      <c r="BEO124" s="276"/>
      <c r="BEP124" s="276"/>
      <c r="BEQ124" s="276"/>
      <c r="BER124" s="276"/>
      <c r="BES124" s="276"/>
      <c r="BET124" s="276"/>
      <c r="BEU124" s="276"/>
      <c r="BEV124" s="276"/>
      <c r="BEW124" s="276"/>
      <c r="BEX124" s="276"/>
      <c r="BEY124" s="276"/>
      <c r="BEZ124" s="276"/>
      <c r="BFA124" s="276"/>
      <c r="BFB124" s="276"/>
      <c r="BFC124" s="276"/>
      <c r="BFD124" s="276"/>
      <c r="BFE124" s="276"/>
      <c r="BFF124" s="276"/>
      <c r="BFG124" s="276"/>
      <c r="BFH124" s="276"/>
      <c r="BFI124" s="276"/>
      <c r="BFJ124" s="276"/>
      <c r="BFK124" s="276"/>
      <c r="BFL124" s="276"/>
      <c r="BFM124" s="276"/>
      <c r="BFN124" s="276"/>
      <c r="BFO124" s="276"/>
      <c r="BFP124" s="276"/>
      <c r="BFQ124" s="276"/>
      <c r="BFR124" s="276"/>
      <c r="BFS124" s="276"/>
      <c r="BFT124" s="276"/>
      <c r="BFU124" s="276"/>
      <c r="BFV124" s="276"/>
      <c r="BFW124" s="276"/>
      <c r="BFX124" s="276"/>
      <c r="BFY124" s="276"/>
      <c r="BFZ124" s="276"/>
      <c r="BGA124" s="276"/>
      <c r="BGB124" s="276"/>
      <c r="BGC124" s="276"/>
      <c r="BGD124" s="276"/>
      <c r="BGE124" s="276"/>
      <c r="BGF124" s="276"/>
      <c r="BGG124" s="276"/>
      <c r="BGH124" s="276"/>
      <c r="BGI124" s="276"/>
      <c r="BGJ124" s="276"/>
      <c r="BGK124" s="276"/>
      <c r="BGL124" s="276"/>
      <c r="BGM124" s="276"/>
      <c r="BGN124" s="276"/>
      <c r="BGO124" s="276"/>
      <c r="BGP124" s="276"/>
      <c r="BGQ124" s="276"/>
      <c r="BGR124" s="276"/>
      <c r="BGS124" s="276"/>
      <c r="BGT124" s="276"/>
      <c r="BGU124" s="276"/>
      <c r="BGV124" s="276"/>
      <c r="BGW124" s="276"/>
      <c r="BGX124" s="276"/>
      <c r="BGY124" s="276"/>
      <c r="BGZ124" s="276"/>
      <c r="BHA124" s="276"/>
      <c r="BHB124" s="276"/>
      <c r="BHC124" s="276"/>
      <c r="BHD124" s="276"/>
      <c r="BHE124" s="276"/>
      <c r="BHF124" s="276"/>
      <c r="BHG124" s="276"/>
      <c r="BHH124" s="276"/>
      <c r="BHI124" s="276"/>
      <c r="BHJ124" s="276"/>
      <c r="BHK124" s="276"/>
      <c r="BHL124" s="276"/>
      <c r="BHM124" s="276"/>
      <c r="BHN124" s="276"/>
      <c r="BHO124" s="276"/>
      <c r="BHP124" s="276"/>
      <c r="BHQ124" s="276"/>
      <c r="BHR124" s="276"/>
      <c r="BHS124" s="276"/>
      <c r="BHT124" s="276"/>
      <c r="BHU124" s="276"/>
      <c r="BHV124" s="276"/>
      <c r="BHW124" s="276"/>
      <c r="BHX124" s="276"/>
      <c r="BHY124" s="276"/>
      <c r="BHZ124" s="276"/>
      <c r="BIA124" s="276"/>
      <c r="BIB124" s="276"/>
      <c r="BIC124" s="276"/>
      <c r="BID124" s="276"/>
      <c r="BIE124" s="276"/>
      <c r="BIF124" s="276"/>
      <c r="BIG124" s="276"/>
      <c r="BIH124" s="276"/>
      <c r="BII124" s="276"/>
      <c r="BIJ124" s="276"/>
      <c r="BIK124" s="276"/>
      <c r="BIL124" s="276"/>
      <c r="BIM124" s="276"/>
      <c r="BIN124" s="276"/>
      <c r="BIO124" s="276"/>
      <c r="BIP124" s="276"/>
      <c r="BIQ124" s="276"/>
      <c r="BIR124" s="276"/>
      <c r="BIS124" s="276"/>
      <c r="BIT124" s="276"/>
      <c r="BIU124" s="276"/>
      <c r="BIV124" s="276"/>
      <c r="BIW124" s="276"/>
      <c r="BIX124" s="276"/>
      <c r="BIY124" s="276"/>
      <c r="BIZ124" s="276"/>
      <c r="BJA124" s="276"/>
      <c r="BJB124" s="276"/>
      <c r="BJC124" s="276"/>
      <c r="BJD124" s="276"/>
      <c r="BJE124" s="276"/>
      <c r="BJF124" s="276"/>
      <c r="BJG124" s="276"/>
      <c r="BJH124" s="276"/>
      <c r="BJI124" s="276"/>
      <c r="BJJ124" s="276"/>
      <c r="BJK124" s="276"/>
      <c r="BJL124" s="276"/>
      <c r="BJM124" s="276"/>
      <c r="BJN124" s="276"/>
      <c r="BJO124" s="276"/>
      <c r="BJP124" s="276"/>
      <c r="BJQ124" s="276"/>
      <c r="BJR124" s="276"/>
      <c r="BJS124" s="276"/>
      <c r="BJT124" s="276"/>
      <c r="BJU124" s="276"/>
      <c r="BJV124" s="276"/>
      <c r="BJW124" s="276"/>
      <c r="BJX124" s="276"/>
      <c r="BJY124" s="276"/>
      <c r="BJZ124" s="276"/>
      <c r="BKA124" s="276"/>
      <c r="BKB124" s="276"/>
      <c r="BKC124" s="276"/>
      <c r="BKD124" s="276"/>
      <c r="BKE124" s="276"/>
      <c r="BKF124" s="276"/>
      <c r="BKG124" s="276"/>
      <c r="BKH124" s="276"/>
      <c r="BKI124" s="276"/>
      <c r="BKJ124" s="276"/>
      <c r="BKK124" s="276"/>
      <c r="BKL124" s="276"/>
      <c r="BKM124" s="276"/>
      <c r="BKN124" s="276"/>
      <c r="BKO124" s="276"/>
      <c r="BKP124" s="276"/>
      <c r="BKQ124" s="276"/>
      <c r="BKR124" s="276"/>
      <c r="BKS124" s="276"/>
      <c r="BKT124" s="276"/>
      <c r="BKU124" s="276"/>
      <c r="BKV124" s="276"/>
      <c r="BKW124" s="276"/>
      <c r="BKX124" s="276"/>
      <c r="BKY124" s="276"/>
      <c r="BKZ124" s="276"/>
      <c r="BLA124" s="276"/>
      <c r="BLB124" s="276"/>
      <c r="BLC124" s="276"/>
      <c r="BLD124" s="276"/>
      <c r="BLE124" s="276"/>
      <c r="BLF124" s="276"/>
      <c r="BLG124" s="276"/>
      <c r="BLH124" s="276"/>
      <c r="BLI124" s="276"/>
      <c r="BLJ124" s="276"/>
      <c r="BLK124" s="276"/>
      <c r="BLL124" s="276"/>
      <c r="BLM124" s="276"/>
      <c r="BLN124" s="276"/>
      <c r="BLO124" s="276"/>
      <c r="BLP124" s="276"/>
      <c r="BLQ124" s="276"/>
      <c r="BLR124" s="276"/>
      <c r="BLS124" s="276"/>
      <c r="BLT124" s="276"/>
      <c r="BLU124" s="276"/>
      <c r="BLV124" s="276"/>
      <c r="BLW124" s="276"/>
      <c r="BLX124" s="276"/>
      <c r="BLY124" s="276"/>
      <c r="BLZ124" s="276"/>
      <c r="BMA124" s="276"/>
      <c r="BMB124" s="276"/>
      <c r="BMC124" s="276"/>
      <c r="BMD124" s="276"/>
      <c r="BME124" s="276"/>
      <c r="BMF124" s="276"/>
      <c r="BMG124" s="276"/>
      <c r="BMH124" s="276"/>
      <c r="BMI124" s="276"/>
      <c r="BMJ124" s="276"/>
      <c r="BMK124" s="276"/>
      <c r="BML124" s="276"/>
      <c r="BMM124" s="276"/>
      <c r="BMN124" s="276"/>
      <c r="BMO124" s="276"/>
      <c r="BMP124" s="276"/>
      <c r="BMQ124" s="276"/>
      <c r="BMR124" s="276"/>
      <c r="BMS124" s="276"/>
      <c r="BMT124" s="276"/>
      <c r="BMU124" s="276"/>
      <c r="BMV124" s="276"/>
      <c r="BMW124" s="276"/>
      <c r="BMX124" s="276"/>
      <c r="BMY124" s="276"/>
      <c r="BMZ124" s="276"/>
      <c r="BNA124" s="276"/>
      <c r="BNB124" s="276"/>
      <c r="BNC124" s="276"/>
      <c r="BND124" s="276"/>
      <c r="BNE124" s="276"/>
      <c r="BNF124" s="276"/>
      <c r="BNG124" s="276"/>
      <c r="BNH124" s="276"/>
      <c r="BNI124" s="276"/>
      <c r="BNJ124" s="276"/>
      <c r="BNK124" s="276"/>
      <c r="BNL124" s="276"/>
      <c r="BNM124" s="276"/>
      <c r="BNN124" s="276"/>
      <c r="BNO124" s="276"/>
      <c r="BNP124" s="276"/>
      <c r="BNQ124" s="276"/>
      <c r="BNR124" s="276"/>
      <c r="BNS124" s="276"/>
      <c r="BNT124" s="276"/>
      <c r="BNU124" s="276"/>
      <c r="BNV124" s="276"/>
      <c r="BNW124" s="276"/>
      <c r="BNX124" s="276"/>
      <c r="BNY124" s="276"/>
      <c r="BNZ124" s="276"/>
      <c r="BOA124" s="276"/>
      <c r="BOB124" s="276"/>
      <c r="BOC124" s="276"/>
      <c r="BOD124" s="276"/>
      <c r="BOE124" s="276"/>
      <c r="BOF124" s="276"/>
      <c r="BOG124" s="276"/>
      <c r="BOH124" s="276"/>
      <c r="BOI124" s="276"/>
      <c r="BOJ124" s="276"/>
      <c r="BOK124" s="276"/>
      <c r="BOL124" s="276"/>
      <c r="BOM124" s="276"/>
      <c r="BON124" s="276"/>
      <c r="BOO124" s="276"/>
      <c r="BOP124" s="276"/>
      <c r="BOQ124" s="276"/>
      <c r="BOR124" s="276"/>
      <c r="BOS124" s="276"/>
      <c r="BOT124" s="276"/>
      <c r="BOU124" s="276"/>
      <c r="BOV124" s="276"/>
      <c r="BOW124" s="276"/>
      <c r="BOX124" s="276"/>
      <c r="BOY124" s="276"/>
      <c r="BOZ124" s="276"/>
      <c r="BPA124" s="276"/>
      <c r="BPB124" s="276"/>
      <c r="BPC124" s="276"/>
      <c r="BPD124" s="276"/>
      <c r="BPE124" s="276"/>
      <c r="BPF124" s="276"/>
      <c r="BPG124" s="276"/>
      <c r="BPH124" s="276"/>
      <c r="BPI124" s="276"/>
      <c r="BPJ124" s="276"/>
      <c r="BPK124" s="276"/>
      <c r="BPL124" s="276"/>
      <c r="BPM124" s="276"/>
      <c r="BPN124" s="276"/>
      <c r="BPO124" s="276"/>
      <c r="BPP124" s="276"/>
      <c r="BPQ124" s="276"/>
      <c r="BPR124" s="276"/>
      <c r="BPS124" s="276"/>
      <c r="BPT124" s="276"/>
      <c r="BPU124" s="276"/>
      <c r="BPV124" s="276"/>
      <c r="BPW124" s="276"/>
      <c r="BPX124" s="276"/>
      <c r="BPY124" s="276"/>
      <c r="BPZ124" s="276"/>
      <c r="BQA124" s="276"/>
      <c r="BQB124" s="276"/>
      <c r="BQC124" s="276"/>
      <c r="BQD124" s="276"/>
      <c r="BQE124" s="276"/>
      <c r="BQF124" s="276"/>
      <c r="BQG124" s="276"/>
      <c r="BQH124" s="276"/>
      <c r="BQI124" s="276"/>
      <c r="BQJ124" s="276"/>
      <c r="BQK124" s="276"/>
      <c r="BQL124" s="276"/>
      <c r="BQM124" s="276"/>
      <c r="BQN124" s="276"/>
      <c r="BQO124" s="276"/>
      <c r="BQP124" s="276"/>
      <c r="BQQ124" s="276"/>
      <c r="BQR124" s="276"/>
      <c r="BQS124" s="276"/>
      <c r="BQT124" s="276"/>
      <c r="BQU124" s="276"/>
      <c r="BQV124" s="276"/>
      <c r="BQW124" s="276"/>
      <c r="BQX124" s="276"/>
      <c r="BQY124" s="276"/>
      <c r="BQZ124" s="276"/>
      <c r="BRA124" s="276"/>
      <c r="BRB124" s="276"/>
      <c r="BRC124" s="276"/>
      <c r="BRD124" s="276"/>
      <c r="BRE124" s="276"/>
      <c r="BRF124" s="276"/>
      <c r="BRG124" s="276"/>
      <c r="BRH124" s="276"/>
      <c r="BRI124" s="276"/>
      <c r="BRJ124" s="276"/>
      <c r="BRK124" s="276"/>
      <c r="BRL124" s="276"/>
      <c r="BRM124" s="276"/>
      <c r="BRN124" s="276"/>
      <c r="BRO124" s="276"/>
      <c r="BRP124" s="276"/>
      <c r="BRQ124" s="276"/>
      <c r="BRR124" s="276"/>
      <c r="BRS124" s="276"/>
      <c r="BRT124" s="276"/>
      <c r="BRU124" s="276"/>
      <c r="BRV124" s="276"/>
      <c r="BRW124" s="276"/>
      <c r="BRX124" s="276"/>
      <c r="BRY124" s="276"/>
      <c r="BRZ124" s="276"/>
      <c r="BSA124" s="276"/>
      <c r="BSB124" s="276"/>
      <c r="BSC124" s="276"/>
      <c r="BSD124" s="276"/>
      <c r="BSE124" s="276"/>
      <c r="BSF124" s="276"/>
      <c r="BSG124" s="276"/>
      <c r="BSH124" s="276"/>
      <c r="BSI124" s="276"/>
      <c r="BSJ124" s="276"/>
      <c r="BSK124" s="276"/>
      <c r="BSL124" s="276"/>
      <c r="BSM124" s="276"/>
      <c r="BSN124" s="276"/>
      <c r="BSO124" s="276"/>
      <c r="BSP124" s="276"/>
      <c r="BSQ124" s="276"/>
      <c r="BSR124" s="276"/>
      <c r="BSS124" s="276"/>
      <c r="BST124" s="276"/>
      <c r="BSU124" s="276"/>
      <c r="BSV124" s="276"/>
      <c r="BSW124" s="276"/>
      <c r="BSX124" s="276"/>
      <c r="BSY124" s="276"/>
      <c r="BSZ124" s="276"/>
      <c r="BTA124" s="276"/>
      <c r="BTB124" s="276"/>
      <c r="BTC124" s="276"/>
      <c r="BTD124" s="276"/>
      <c r="BTE124" s="276"/>
      <c r="BTF124" s="276"/>
      <c r="BTG124" s="276"/>
      <c r="BTH124" s="276"/>
      <c r="BTI124" s="276"/>
      <c r="BTJ124" s="276"/>
      <c r="BTK124" s="276"/>
      <c r="BTL124" s="276"/>
      <c r="BTM124" s="276"/>
      <c r="BTN124" s="276"/>
      <c r="BTO124" s="276"/>
      <c r="BTP124" s="276"/>
      <c r="BTQ124" s="276"/>
      <c r="BTR124" s="276"/>
      <c r="BTS124" s="276"/>
      <c r="BTT124" s="276"/>
      <c r="BTU124" s="276"/>
      <c r="BTV124" s="276"/>
      <c r="BTW124" s="276"/>
      <c r="BTX124" s="276"/>
      <c r="BTY124" s="276"/>
      <c r="BTZ124" s="276"/>
      <c r="BUA124" s="276"/>
      <c r="BUB124" s="276"/>
      <c r="BUC124" s="276"/>
      <c r="BUD124" s="276"/>
      <c r="BUE124" s="276"/>
      <c r="BUF124" s="276"/>
      <c r="BUG124" s="276"/>
      <c r="BUH124" s="276"/>
      <c r="BUI124" s="276"/>
      <c r="BUJ124" s="276"/>
      <c r="BUK124" s="276"/>
      <c r="BUL124" s="276"/>
      <c r="BUM124" s="276"/>
      <c r="BUN124" s="276"/>
      <c r="BUO124" s="276"/>
      <c r="BUP124" s="276"/>
      <c r="BUQ124" s="276"/>
      <c r="BUR124" s="276"/>
      <c r="BUS124" s="276"/>
      <c r="BUT124" s="276"/>
      <c r="BUU124" s="276"/>
      <c r="BUV124" s="276"/>
      <c r="BUW124" s="276"/>
      <c r="BUX124" s="276"/>
      <c r="BUY124" s="276"/>
      <c r="BUZ124" s="276"/>
      <c r="BVA124" s="276"/>
      <c r="BVB124" s="276"/>
      <c r="BVC124" s="276"/>
      <c r="BVD124" s="276"/>
      <c r="BVE124" s="276"/>
      <c r="BVF124" s="276"/>
      <c r="BVG124" s="276"/>
      <c r="BVH124" s="276"/>
      <c r="BVI124" s="276"/>
      <c r="BVJ124" s="276"/>
      <c r="BVK124" s="276"/>
      <c r="BVL124" s="276"/>
      <c r="BVM124" s="276"/>
      <c r="BVN124" s="276"/>
      <c r="BVO124" s="276"/>
      <c r="BVP124" s="276"/>
      <c r="BVQ124" s="276"/>
      <c r="BVR124" s="276"/>
      <c r="BVS124" s="276"/>
      <c r="BVT124" s="276"/>
      <c r="BVU124" s="276"/>
      <c r="BVV124" s="276"/>
      <c r="BVW124" s="276"/>
      <c r="BVX124" s="276"/>
      <c r="BVY124" s="276"/>
      <c r="BVZ124" s="276"/>
      <c r="BWA124" s="276"/>
      <c r="BWB124" s="276"/>
      <c r="BWC124" s="276"/>
      <c r="BWD124" s="276"/>
      <c r="BWE124" s="276"/>
      <c r="BWF124" s="276"/>
      <c r="BWG124" s="276"/>
      <c r="BWH124" s="276"/>
      <c r="BWI124" s="276"/>
      <c r="BWJ124" s="276"/>
      <c r="BWK124" s="276"/>
      <c r="BWL124" s="276"/>
      <c r="BWM124" s="276"/>
      <c r="BWN124" s="276"/>
      <c r="BWO124" s="276"/>
      <c r="BWP124" s="276"/>
      <c r="BWQ124" s="276"/>
      <c r="BWR124" s="276"/>
      <c r="BWS124" s="276"/>
      <c r="BWT124" s="276"/>
      <c r="BWU124" s="276"/>
      <c r="BWV124" s="276"/>
      <c r="BWW124" s="276"/>
      <c r="BWX124" s="276"/>
      <c r="BWY124" s="276"/>
      <c r="BWZ124" s="276"/>
      <c r="BXA124" s="276"/>
      <c r="BXB124" s="276"/>
      <c r="BXC124" s="276"/>
      <c r="BXD124" s="276"/>
      <c r="BXE124" s="276"/>
      <c r="BXF124" s="276"/>
      <c r="BXG124" s="276"/>
      <c r="BXH124" s="276"/>
      <c r="BXI124" s="276"/>
      <c r="BXJ124" s="276"/>
      <c r="BXK124" s="276"/>
      <c r="BXL124" s="276"/>
      <c r="BXM124" s="276"/>
      <c r="BXN124" s="276"/>
      <c r="BXO124" s="276"/>
      <c r="BXP124" s="276"/>
      <c r="BXQ124" s="276"/>
      <c r="BXR124" s="276"/>
      <c r="BXS124" s="276"/>
      <c r="BXT124" s="276"/>
      <c r="BXU124" s="276"/>
      <c r="BXV124" s="276"/>
      <c r="BXW124" s="276"/>
      <c r="BXX124" s="276"/>
      <c r="BXY124" s="276"/>
      <c r="BXZ124" s="276"/>
      <c r="BYA124" s="276"/>
      <c r="BYB124" s="276"/>
      <c r="BYC124" s="276"/>
      <c r="BYD124" s="276"/>
      <c r="BYE124" s="276"/>
      <c r="BYF124" s="276"/>
      <c r="BYG124" s="276"/>
      <c r="BYH124" s="276"/>
      <c r="BYI124" s="276"/>
      <c r="BYJ124" s="276"/>
      <c r="BYK124" s="276"/>
      <c r="BYL124" s="276"/>
      <c r="BYM124" s="276"/>
      <c r="BYN124" s="276"/>
      <c r="BYO124" s="276"/>
      <c r="BYP124" s="276"/>
      <c r="BYQ124" s="276"/>
      <c r="BYR124" s="276"/>
      <c r="BYS124" s="276"/>
      <c r="BYT124" s="276"/>
      <c r="BYU124" s="276"/>
      <c r="BYV124" s="276"/>
      <c r="BYW124" s="276"/>
      <c r="BYX124" s="276"/>
      <c r="BYY124" s="276"/>
      <c r="BYZ124" s="276"/>
      <c r="BZA124" s="276"/>
      <c r="BZB124" s="276"/>
      <c r="BZC124" s="276"/>
      <c r="BZD124" s="276"/>
      <c r="BZE124" s="276"/>
      <c r="BZF124" s="276"/>
      <c r="BZG124" s="276"/>
      <c r="BZH124" s="276"/>
      <c r="BZI124" s="276"/>
      <c r="BZJ124" s="276"/>
      <c r="BZK124" s="276"/>
      <c r="BZL124" s="276"/>
      <c r="BZM124" s="276"/>
      <c r="BZN124" s="276"/>
      <c r="BZO124" s="276"/>
      <c r="BZP124" s="276"/>
      <c r="BZQ124" s="276"/>
      <c r="BZR124" s="276"/>
      <c r="BZS124" s="276"/>
      <c r="BZT124" s="276"/>
      <c r="BZU124" s="276"/>
      <c r="BZV124" s="276"/>
      <c r="BZW124" s="276"/>
      <c r="BZX124" s="276"/>
      <c r="BZY124" s="276"/>
      <c r="BZZ124" s="276"/>
      <c r="CAA124" s="276"/>
      <c r="CAB124" s="276"/>
      <c r="CAC124" s="276"/>
      <c r="CAD124" s="276"/>
      <c r="CAE124" s="276"/>
      <c r="CAF124" s="276"/>
      <c r="CAG124" s="276"/>
      <c r="CAH124" s="276"/>
      <c r="CAI124" s="276"/>
      <c r="CAJ124" s="276"/>
      <c r="CAK124" s="276"/>
      <c r="CAL124" s="276"/>
      <c r="CAM124" s="276"/>
      <c r="CAN124" s="276"/>
      <c r="CAO124" s="276"/>
      <c r="CAP124" s="276"/>
      <c r="CAQ124" s="276"/>
      <c r="CAR124" s="276"/>
      <c r="CAS124" s="276"/>
      <c r="CAT124" s="276"/>
      <c r="CAU124" s="276"/>
      <c r="CAV124" s="276"/>
      <c r="CAW124" s="276"/>
      <c r="CAX124" s="276"/>
      <c r="CAY124" s="276"/>
      <c r="CAZ124" s="276"/>
      <c r="CBA124" s="276"/>
      <c r="CBB124" s="276"/>
      <c r="CBC124" s="276"/>
      <c r="CBD124" s="276"/>
      <c r="CBE124" s="276"/>
      <c r="CBF124" s="276"/>
      <c r="CBG124" s="276"/>
      <c r="CBH124" s="276"/>
      <c r="CBI124" s="276"/>
      <c r="CBJ124" s="276"/>
      <c r="CBK124" s="276"/>
      <c r="CBL124" s="276"/>
      <c r="CBM124" s="276"/>
      <c r="CBN124" s="276"/>
      <c r="CBO124" s="276"/>
      <c r="CBP124" s="276"/>
      <c r="CBQ124" s="276"/>
      <c r="CBR124" s="276"/>
      <c r="CBS124" s="276"/>
      <c r="CBT124" s="276"/>
      <c r="CBU124" s="276"/>
      <c r="CBV124" s="276"/>
      <c r="CBW124" s="276"/>
      <c r="CBX124" s="276"/>
      <c r="CBY124" s="276"/>
      <c r="CBZ124" s="276"/>
      <c r="CCA124" s="276"/>
      <c r="CCB124" s="276"/>
      <c r="CCC124" s="276"/>
      <c r="CCD124" s="276"/>
      <c r="CCE124" s="276"/>
      <c r="CCF124" s="276"/>
      <c r="CCG124" s="276"/>
      <c r="CCH124" s="276"/>
      <c r="CCI124" s="276"/>
      <c r="CCJ124" s="276"/>
      <c r="CCK124" s="276"/>
      <c r="CCL124" s="276"/>
      <c r="CCM124" s="276"/>
      <c r="CCN124" s="276"/>
      <c r="CCO124" s="276"/>
      <c r="CCP124" s="276"/>
      <c r="CCQ124" s="276"/>
      <c r="CCR124" s="276"/>
      <c r="CCS124" s="276"/>
      <c r="CCT124" s="276"/>
      <c r="CCU124" s="276"/>
      <c r="CCV124" s="276"/>
      <c r="CCW124" s="276"/>
      <c r="CCX124" s="276"/>
      <c r="CCY124" s="276"/>
      <c r="CCZ124" s="276"/>
      <c r="CDA124" s="276"/>
      <c r="CDB124" s="276"/>
      <c r="CDC124" s="276"/>
      <c r="CDD124" s="276"/>
      <c r="CDE124" s="276"/>
      <c r="CDF124" s="276"/>
      <c r="CDG124" s="276"/>
      <c r="CDH124" s="276"/>
      <c r="CDI124" s="276"/>
      <c r="CDJ124" s="276"/>
      <c r="CDK124" s="276"/>
      <c r="CDL124" s="276"/>
      <c r="CDM124" s="276"/>
      <c r="CDN124" s="276"/>
      <c r="CDO124" s="276"/>
      <c r="CDP124" s="276"/>
      <c r="CDQ124" s="276"/>
      <c r="CDR124" s="276"/>
      <c r="CDS124" s="276"/>
      <c r="CDT124" s="276"/>
      <c r="CDU124" s="276"/>
      <c r="CDV124" s="276"/>
      <c r="CDW124" s="276"/>
      <c r="CDX124" s="276"/>
      <c r="CDY124" s="276"/>
      <c r="CDZ124" s="276"/>
      <c r="CEA124" s="276"/>
      <c r="CEB124" s="276"/>
      <c r="CEC124" s="276"/>
      <c r="CED124" s="276"/>
      <c r="CEE124" s="276"/>
      <c r="CEF124" s="276"/>
      <c r="CEG124" s="276"/>
      <c r="CEH124" s="276"/>
      <c r="CEI124" s="276"/>
      <c r="CEJ124" s="276"/>
      <c r="CEK124" s="276"/>
      <c r="CEL124" s="276"/>
      <c r="CEM124" s="276"/>
      <c r="CEN124" s="276"/>
      <c r="CEO124" s="276"/>
      <c r="CEP124" s="276"/>
      <c r="CEQ124" s="276"/>
      <c r="CER124" s="276"/>
      <c r="CES124" s="276"/>
      <c r="CET124" s="276"/>
      <c r="CEU124" s="276"/>
      <c r="CEV124" s="276"/>
      <c r="CEW124" s="276"/>
      <c r="CEX124" s="276"/>
      <c r="CEY124" s="276"/>
      <c r="CEZ124" s="276"/>
      <c r="CFA124" s="276"/>
      <c r="CFB124" s="276"/>
      <c r="CFC124" s="276"/>
      <c r="CFD124" s="276"/>
      <c r="CFE124" s="276"/>
      <c r="CFF124" s="276"/>
      <c r="CFG124" s="276"/>
      <c r="CFH124" s="276"/>
      <c r="CFI124" s="276"/>
      <c r="CFJ124" s="276"/>
      <c r="CFK124" s="276"/>
      <c r="CFL124" s="276"/>
      <c r="CFM124" s="276"/>
      <c r="CFN124" s="276"/>
      <c r="CFO124" s="276"/>
      <c r="CFP124" s="276"/>
      <c r="CFQ124" s="276"/>
      <c r="CFR124" s="276"/>
      <c r="CFS124" s="276"/>
      <c r="CFT124" s="276"/>
      <c r="CFU124" s="276"/>
      <c r="CFV124" s="276"/>
      <c r="CFW124" s="276"/>
      <c r="CFX124" s="276"/>
      <c r="CFY124" s="276"/>
      <c r="CFZ124" s="276"/>
      <c r="CGA124" s="276"/>
      <c r="CGB124" s="276"/>
      <c r="CGC124" s="276"/>
      <c r="CGD124" s="276"/>
      <c r="CGE124" s="276"/>
      <c r="CGF124" s="276"/>
      <c r="CGG124" s="276"/>
      <c r="CGH124" s="276"/>
      <c r="CGI124" s="276"/>
      <c r="CGJ124" s="276"/>
      <c r="CGK124" s="276"/>
      <c r="CGL124" s="276"/>
      <c r="CGM124" s="276"/>
      <c r="CGN124" s="276"/>
      <c r="CGO124" s="276"/>
      <c r="CGP124" s="276"/>
      <c r="CGQ124" s="276"/>
      <c r="CGR124" s="276"/>
      <c r="CGS124" s="276"/>
      <c r="CGT124" s="276"/>
      <c r="CGU124" s="276"/>
      <c r="CGV124" s="276"/>
      <c r="CGW124" s="276"/>
      <c r="CGX124" s="276"/>
      <c r="CGY124" s="276"/>
      <c r="CGZ124" s="276"/>
      <c r="CHA124" s="276"/>
      <c r="CHB124" s="276"/>
      <c r="CHC124" s="276"/>
      <c r="CHD124" s="276"/>
      <c r="CHE124" s="276"/>
      <c r="CHF124" s="276"/>
      <c r="CHG124" s="276"/>
      <c r="CHH124" s="276"/>
      <c r="CHI124" s="276"/>
      <c r="CHJ124" s="276"/>
      <c r="CHK124" s="276"/>
      <c r="CHL124" s="276"/>
      <c r="CHM124" s="276"/>
      <c r="CHN124" s="276"/>
      <c r="CHO124" s="276"/>
      <c r="CHP124" s="276"/>
      <c r="CHQ124" s="276"/>
      <c r="CHR124" s="276"/>
      <c r="CHS124" s="276"/>
      <c r="CHT124" s="276"/>
      <c r="CHU124" s="276"/>
      <c r="CHV124" s="276"/>
      <c r="CHW124" s="276"/>
      <c r="CHX124" s="276"/>
      <c r="CHY124" s="276"/>
      <c r="CHZ124" s="276"/>
      <c r="CIA124" s="276"/>
      <c r="CIB124" s="276"/>
      <c r="CIC124" s="276"/>
      <c r="CID124" s="276"/>
      <c r="CIE124" s="276"/>
      <c r="CIF124" s="276"/>
      <c r="CIG124" s="276"/>
      <c r="CIH124" s="276"/>
      <c r="CII124" s="276"/>
      <c r="CIJ124" s="276"/>
      <c r="CIK124" s="276"/>
      <c r="CIL124" s="276"/>
      <c r="CIM124" s="276"/>
      <c r="CIN124" s="276"/>
      <c r="CIO124" s="276"/>
      <c r="CIP124" s="276"/>
      <c r="CIQ124" s="276"/>
      <c r="CIR124" s="276"/>
      <c r="CIS124" s="276"/>
      <c r="CIT124" s="276"/>
      <c r="CIU124" s="276"/>
      <c r="CIV124" s="276"/>
      <c r="CIW124" s="276"/>
      <c r="CIX124" s="276"/>
      <c r="CIY124" s="276"/>
      <c r="CIZ124" s="276"/>
      <c r="CJA124" s="276"/>
      <c r="CJB124" s="276"/>
      <c r="CJC124" s="276"/>
      <c r="CJD124" s="276"/>
      <c r="CJE124" s="276"/>
      <c r="CJF124" s="276"/>
      <c r="CJG124" s="276"/>
      <c r="CJH124" s="276"/>
      <c r="CJI124" s="276"/>
      <c r="CJJ124" s="276"/>
      <c r="CJK124" s="276"/>
      <c r="CJL124" s="276"/>
      <c r="CJM124" s="276"/>
      <c r="CJN124" s="276"/>
      <c r="CJO124" s="276"/>
      <c r="CJP124" s="276"/>
      <c r="CJQ124" s="276"/>
      <c r="CJR124" s="276"/>
      <c r="CJS124" s="276"/>
      <c r="CJT124" s="276"/>
      <c r="CJU124" s="276"/>
      <c r="CJV124" s="276"/>
      <c r="CJW124" s="276"/>
      <c r="CJX124" s="276"/>
      <c r="CJY124" s="276"/>
      <c r="CJZ124" s="276"/>
      <c r="CKA124" s="276"/>
      <c r="CKB124" s="276"/>
      <c r="CKC124" s="276"/>
      <c r="CKD124" s="276"/>
      <c r="CKE124" s="276"/>
      <c r="CKF124" s="276"/>
      <c r="CKG124" s="276"/>
      <c r="CKH124" s="276"/>
      <c r="CKI124" s="276"/>
      <c r="CKJ124" s="276"/>
      <c r="CKK124" s="276"/>
      <c r="CKL124" s="276"/>
      <c r="CKM124" s="276"/>
      <c r="CKN124" s="276"/>
      <c r="CKO124" s="276"/>
      <c r="CKP124" s="276"/>
      <c r="CKQ124" s="276"/>
      <c r="CKR124" s="276"/>
      <c r="CKS124" s="276"/>
      <c r="CKT124" s="276"/>
      <c r="CKU124" s="276"/>
      <c r="CKV124" s="276"/>
      <c r="CKW124" s="276"/>
      <c r="CKX124" s="276"/>
      <c r="CKY124" s="276"/>
      <c r="CKZ124" s="276"/>
      <c r="CLA124" s="276"/>
      <c r="CLB124" s="276"/>
      <c r="CLC124" s="276"/>
      <c r="CLD124" s="276"/>
      <c r="CLE124" s="276"/>
      <c r="CLF124" s="276"/>
      <c r="CLG124" s="276"/>
      <c r="CLH124" s="276"/>
      <c r="CLI124" s="276"/>
      <c r="CLJ124" s="276"/>
      <c r="CLK124" s="276"/>
      <c r="CLL124" s="276"/>
      <c r="CLM124" s="276"/>
      <c r="CLN124" s="276"/>
      <c r="CLO124" s="276"/>
      <c r="CLP124" s="276"/>
      <c r="CLQ124" s="276"/>
      <c r="CLR124" s="276"/>
      <c r="CLS124" s="276"/>
      <c r="CLT124" s="276"/>
      <c r="CLU124" s="276"/>
      <c r="CLV124" s="276"/>
      <c r="CLW124" s="276"/>
      <c r="CLX124" s="276"/>
      <c r="CLY124" s="276"/>
      <c r="CLZ124" s="276"/>
      <c r="CMA124" s="276"/>
      <c r="CMB124" s="276"/>
      <c r="CMC124" s="276"/>
      <c r="CMD124" s="276"/>
      <c r="CME124" s="276"/>
      <c r="CMF124" s="276"/>
      <c r="CMG124" s="276"/>
      <c r="CMH124" s="276"/>
      <c r="CMI124" s="276"/>
      <c r="CMJ124" s="276"/>
      <c r="CMK124" s="276"/>
      <c r="CML124" s="276"/>
      <c r="CMM124" s="276"/>
      <c r="CMN124" s="276"/>
      <c r="CMO124" s="276"/>
      <c r="CMP124" s="276"/>
      <c r="CMQ124" s="276"/>
      <c r="CMR124" s="276"/>
      <c r="CMS124" s="276"/>
      <c r="CMT124" s="276"/>
      <c r="CMU124" s="276"/>
      <c r="CMV124" s="276"/>
      <c r="CMW124" s="276"/>
      <c r="CMX124" s="276"/>
      <c r="CMY124" s="276"/>
      <c r="CMZ124" s="276"/>
      <c r="CNA124" s="276"/>
      <c r="CNB124" s="276"/>
      <c r="CNC124" s="276"/>
      <c r="CND124" s="276"/>
      <c r="CNE124" s="276"/>
      <c r="CNF124" s="276"/>
      <c r="CNG124" s="276"/>
      <c r="CNH124" s="276"/>
      <c r="CNI124" s="276"/>
      <c r="CNJ124" s="276"/>
      <c r="CNK124" s="276"/>
      <c r="CNL124" s="276"/>
      <c r="CNM124" s="276"/>
      <c r="CNN124" s="276"/>
      <c r="CNO124" s="276"/>
      <c r="CNP124" s="276"/>
      <c r="CNQ124" s="276"/>
      <c r="CNR124" s="276"/>
      <c r="CNS124" s="276"/>
      <c r="CNT124" s="276"/>
      <c r="CNU124" s="276"/>
      <c r="CNV124" s="276"/>
      <c r="CNW124" s="276"/>
      <c r="CNX124" s="276"/>
      <c r="CNY124" s="276"/>
      <c r="CNZ124" s="276"/>
      <c r="COA124" s="276"/>
      <c r="COB124" s="276"/>
      <c r="COC124" s="276"/>
      <c r="COD124" s="276"/>
      <c r="COE124" s="276"/>
      <c r="COF124" s="276"/>
      <c r="COG124" s="276"/>
      <c r="COH124" s="276"/>
      <c r="COI124" s="276"/>
      <c r="COJ124" s="276"/>
      <c r="COK124" s="276"/>
      <c r="COL124" s="276"/>
      <c r="COM124" s="276"/>
      <c r="CON124" s="276"/>
      <c r="COO124" s="276"/>
      <c r="COP124" s="276"/>
      <c r="COQ124" s="276"/>
      <c r="COR124" s="276"/>
      <c r="COS124" s="276"/>
      <c r="COT124" s="276"/>
      <c r="COU124" s="276"/>
      <c r="COV124" s="276"/>
      <c r="COW124" s="276"/>
      <c r="COX124" s="276"/>
      <c r="COY124" s="276"/>
      <c r="COZ124" s="276"/>
      <c r="CPA124" s="276"/>
      <c r="CPB124" s="276"/>
      <c r="CPC124" s="276"/>
      <c r="CPD124" s="276"/>
      <c r="CPE124" s="276"/>
      <c r="CPF124" s="276"/>
      <c r="CPG124" s="276"/>
      <c r="CPH124" s="276"/>
      <c r="CPI124" s="276"/>
      <c r="CPJ124" s="276"/>
      <c r="CPK124" s="276"/>
      <c r="CPL124" s="276"/>
      <c r="CPM124" s="276"/>
      <c r="CPN124" s="276"/>
      <c r="CPO124" s="276"/>
      <c r="CPP124" s="276"/>
      <c r="CPQ124" s="276"/>
      <c r="CPR124" s="276"/>
      <c r="CPS124" s="276"/>
      <c r="CPT124" s="276"/>
      <c r="CPU124" s="276"/>
      <c r="CPV124" s="276"/>
      <c r="CPW124" s="276"/>
      <c r="CPX124" s="276"/>
      <c r="CPY124" s="276"/>
      <c r="CPZ124" s="276"/>
      <c r="CQA124" s="276"/>
      <c r="CQB124" s="276"/>
      <c r="CQC124" s="276"/>
      <c r="CQD124" s="276"/>
      <c r="CQE124" s="276"/>
      <c r="CQF124" s="276"/>
      <c r="CQG124" s="276"/>
      <c r="CQH124" s="276"/>
      <c r="CQI124" s="276"/>
      <c r="CQJ124" s="276"/>
      <c r="CQK124" s="276"/>
      <c r="CQL124" s="276"/>
      <c r="CQM124" s="276"/>
      <c r="CQN124" s="276"/>
      <c r="CQO124" s="276"/>
      <c r="CQP124" s="276"/>
      <c r="CQQ124" s="276"/>
      <c r="CQR124" s="276"/>
      <c r="CQS124" s="276"/>
      <c r="CQT124" s="276"/>
      <c r="CQU124" s="276"/>
      <c r="CQV124" s="276"/>
      <c r="CQW124" s="276"/>
      <c r="CQX124" s="276"/>
      <c r="CQY124" s="276"/>
      <c r="CQZ124" s="276"/>
      <c r="CRA124" s="276"/>
      <c r="CRB124" s="276"/>
      <c r="CRC124" s="276"/>
      <c r="CRD124" s="276"/>
      <c r="CRE124" s="276"/>
      <c r="CRF124" s="276"/>
      <c r="CRG124" s="276"/>
      <c r="CRH124" s="276"/>
      <c r="CRI124" s="276"/>
      <c r="CRJ124" s="276"/>
      <c r="CRK124" s="276"/>
      <c r="CRL124" s="276"/>
      <c r="CRM124" s="276"/>
      <c r="CRN124" s="276"/>
      <c r="CRO124" s="276"/>
      <c r="CRP124" s="276"/>
      <c r="CRQ124" s="276"/>
      <c r="CRR124" s="276"/>
      <c r="CRS124" s="276"/>
      <c r="CRT124" s="276"/>
      <c r="CRU124" s="276"/>
      <c r="CRV124" s="276"/>
      <c r="CRW124" s="276"/>
      <c r="CRX124" s="276"/>
      <c r="CRY124" s="276"/>
      <c r="CRZ124" s="276"/>
      <c r="CSA124" s="276"/>
      <c r="CSB124" s="276"/>
      <c r="CSC124" s="276"/>
      <c r="CSD124" s="276"/>
      <c r="CSE124" s="276"/>
      <c r="CSF124" s="276"/>
      <c r="CSG124" s="276"/>
      <c r="CSH124" s="276"/>
      <c r="CSI124" s="276"/>
      <c r="CSJ124" s="276"/>
      <c r="CSK124" s="276"/>
      <c r="CSL124" s="276"/>
      <c r="CSM124" s="276"/>
      <c r="CSN124" s="276"/>
      <c r="CSO124" s="276"/>
      <c r="CSP124" s="276"/>
      <c r="CSQ124" s="276"/>
      <c r="CSR124" s="276"/>
      <c r="CSS124" s="276"/>
      <c r="CST124" s="276"/>
      <c r="CSU124" s="276"/>
      <c r="CSV124" s="276"/>
      <c r="CSW124" s="276"/>
      <c r="CSX124" s="276"/>
      <c r="CSY124" s="276"/>
      <c r="CSZ124" s="276"/>
      <c r="CTA124" s="276"/>
      <c r="CTB124" s="276"/>
      <c r="CTC124" s="276"/>
      <c r="CTD124" s="276"/>
      <c r="CTE124" s="276"/>
      <c r="CTF124" s="276"/>
      <c r="CTG124" s="276"/>
      <c r="CTH124" s="276"/>
      <c r="CTI124" s="276"/>
      <c r="CTJ124" s="276"/>
      <c r="CTK124" s="276"/>
      <c r="CTL124" s="276"/>
      <c r="CTM124" s="276"/>
      <c r="CTN124" s="276"/>
      <c r="CTO124" s="276"/>
      <c r="CTP124" s="276"/>
      <c r="CTQ124" s="276"/>
      <c r="CTR124" s="276"/>
      <c r="CTS124" s="276"/>
      <c r="CTT124" s="276"/>
      <c r="CTU124" s="276"/>
      <c r="CTV124" s="276"/>
      <c r="CTW124" s="276"/>
      <c r="CTX124" s="276"/>
      <c r="CTY124" s="276"/>
      <c r="CTZ124" s="276"/>
      <c r="CUA124" s="276"/>
      <c r="CUB124" s="276"/>
      <c r="CUC124" s="276"/>
      <c r="CUD124" s="276"/>
      <c r="CUE124" s="276"/>
      <c r="CUF124" s="276"/>
      <c r="CUG124" s="276"/>
      <c r="CUH124" s="276"/>
      <c r="CUI124" s="276"/>
      <c r="CUJ124" s="276"/>
      <c r="CUK124" s="276"/>
      <c r="CUL124" s="276"/>
      <c r="CUM124" s="276"/>
      <c r="CUN124" s="276"/>
      <c r="CUO124" s="276"/>
      <c r="CUP124" s="276"/>
      <c r="CUQ124" s="276"/>
      <c r="CUR124" s="276"/>
      <c r="CUS124" s="276"/>
      <c r="CUT124" s="276"/>
      <c r="CUU124" s="276"/>
      <c r="CUV124" s="276"/>
      <c r="CUW124" s="276"/>
      <c r="CUX124" s="276"/>
      <c r="CUY124" s="276"/>
      <c r="CUZ124" s="276"/>
      <c r="CVA124" s="276"/>
      <c r="CVB124" s="276"/>
      <c r="CVC124" s="276"/>
      <c r="CVD124" s="276"/>
      <c r="CVE124" s="276"/>
      <c r="CVF124" s="276"/>
      <c r="CVG124" s="276"/>
      <c r="CVH124" s="276"/>
      <c r="CVI124" s="276"/>
      <c r="CVJ124" s="276"/>
      <c r="CVK124" s="276"/>
      <c r="CVL124" s="276"/>
      <c r="CVM124" s="276"/>
      <c r="CVN124" s="276"/>
      <c r="CVO124" s="276"/>
      <c r="CVP124" s="276"/>
      <c r="CVQ124" s="276"/>
      <c r="CVR124" s="276"/>
      <c r="CVS124" s="276"/>
      <c r="CVT124" s="276"/>
      <c r="CVU124" s="276"/>
      <c r="CVV124" s="276"/>
      <c r="CVW124" s="276"/>
      <c r="CVX124" s="276"/>
      <c r="CVY124" s="276"/>
      <c r="CVZ124" s="276"/>
      <c r="CWA124" s="276"/>
      <c r="CWB124" s="276"/>
      <c r="CWC124" s="276"/>
      <c r="CWD124" s="276"/>
      <c r="CWE124" s="276"/>
      <c r="CWF124" s="276"/>
      <c r="CWG124" s="276"/>
      <c r="CWH124" s="276"/>
      <c r="CWI124" s="276"/>
      <c r="CWJ124" s="276"/>
      <c r="CWK124" s="276"/>
      <c r="CWL124" s="276"/>
      <c r="CWM124" s="276"/>
      <c r="CWN124" s="276"/>
      <c r="CWO124" s="276"/>
      <c r="CWP124" s="276"/>
      <c r="CWQ124" s="276"/>
      <c r="CWR124" s="276"/>
      <c r="CWS124" s="276"/>
      <c r="CWT124" s="276"/>
      <c r="CWU124" s="276"/>
      <c r="CWV124" s="276"/>
      <c r="CWW124" s="276"/>
      <c r="CWX124" s="276"/>
      <c r="CWY124" s="276"/>
      <c r="CWZ124" s="276"/>
      <c r="CXA124" s="276"/>
      <c r="CXB124" s="276"/>
      <c r="CXC124" s="276"/>
      <c r="CXD124" s="276"/>
      <c r="CXE124" s="276"/>
      <c r="CXF124" s="276"/>
      <c r="CXG124" s="276"/>
      <c r="CXH124" s="276"/>
      <c r="CXI124" s="276"/>
      <c r="CXJ124" s="276"/>
      <c r="CXK124" s="276"/>
      <c r="CXL124" s="276"/>
      <c r="CXM124" s="276"/>
      <c r="CXN124" s="276"/>
      <c r="CXO124" s="276"/>
      <c r="CXP124" s="276"/>
      <c r="CXQ124" s="276"/>
      <c r="CXR124" s="276"/>
      <c r="CXS124" s="276"/>
      <c r="CXT124" s="276"/>
      <c r="CXU124" s="276"/>
      <c r="CXV124" s="276"/>
      <c r="CXW124" s="276"/>
      <c r="CXX124" s="276"/>
      <c r="CXY124" s="276"/>
      <c r="CXZ124" s="276"/>
      <c r="CYA124" s="276"/>
      <c r="CYB124" s="276"/>
      <c r="CYC124" s="276"/>
      <c r="CYD124" s="276"/>
      <c r="CYE124" s="276"/>
      <c r="CYF124" s="276"/>
      <c r="CYG124" s="276"/>
      <c r="CYH124" s="276"/>
      <c r="CYI124" s="276"/>
      <c r="CYJ124" s="276"/>
      <c r="CYK124" s="276"/>
      <c r="CYL124" s="276"/>
      <c r="CYM124" s="276"/>
      <c r="CYN124" s="276"/>
      <c r="CYO124" s="276"/>
      <c r="CYP124" s="276"/>
      <c r="CYQ124" s="276"/>
      <c r="CYR124" s="276"/>
      <c r="CYS124" s="276"/>
      <c r="CYT124" s="276"/>
      <c r="CYU124" s="276"/>
      <c r="CYV124" s="276"/>
      <c r="CYW124" s="276"/>
      <c r="CYX124" s="276"/>
      <c r="CYY124" s="276"/>
      <c r="CYZ124" s="276"/>
      <c r="CZA124" s="276"/>
      <c r="CZB124" s="276"/>
      <c r="CZC124" s="276"/>
      <c r="CZD124" s="276"/>
      <c r="CZE124" s="276"/>
      <c r="CZF124" s="276"/>
      <c r="CZG124" s="276"/>
      <c r="CZH124" s="276"/>
      <c r="CZI124" s="276"/>
      <c r="CZJ124" s="276"/>
      <c r="CZK124" s="276"/>
      <c r="CZL124" s="276"/>
      <c r="CZM124" s="276"/>
      <c r="CZN124" s="276"/>
      <c r="CZO124" s="276"/>
      <c r="CZP124" s="276"/>
      <c r="CZQ124" s="276"/>
      <c r="CZR124" s="276"/>
      <c r="CZS124" s="276"/>
      <c r="CZT124" s="276"/>
      <c r="CZU124" s="276"/>
      <c r="CZV124" s="276"/>
      <c r="CZW124" s="276"/>
      <c r="CZX124" s="276"/>
      <c r="CZY124" s="276"/>
      <c r="CZZ124" s="276"/>
      <c r="DAA124" s="276"/>
      <c r="DAB124" s="276"/>
      <c r="DAC124" s="276"/>
      <c r="DAD124" s="276"/>
      <c r="DAE124" s="276"/>
      <c r="DAF124" s="276"/>
      <c r="DAG124" s="276"/>
      <c r="DAH124" s="276"/>
      <c r="DAI124" s="276"/>
      <c r="DAJ124" s="276"/>
      <c r="DAK124" s="276"/>
      <c r="DAL124" s="276"/>
      <c r="DAM124" s="276"/>
      <c r="DAN124" s="276"/>
      <c r="DAO124" s="276"/>
      <c r="DAP124" s="276"/>
      <c r="DAQ124" s="276"/>
      <c r="DAR124" s="276"/>
      <c r="DAS124" s="276"/>
      <c r="DAT124" s="276"/>
      <c r="DAU124" s="276"/>
      <c r="DAV124" s="276"/>
      <c r="DAW124" s="276"/>
      <c r="DAX124" s="276"/>
      <c r="DAY124" s="276"/>
      <c r="DAZ124" s="276"/>
      <c r="DBA124" s="276"/>
      <c r="DBB124" s="276"/>
      <c r="DBC124" s="276"/>
      <c r="DBD124" s="276"/>
      <c r="DBE124" s="276"/>
      <c r="DBF124" s="276"/>
      <c r="DBG124" s="276"/>
      <c r="DBH124" s="276"/>
      <c r="DBI124" s="276"/>
      <c r="DBJ124" s="276"/>
      <c r="DBK124" s="276"/>
      <c r="DBL124" s="276"/>
      <c r="DBM124" s="276"/>
      <c r="DBN124" s="276"/>
      <c r="DBO124" s="276"/>
      <c r="DBP124" s="276"/>
      <c r="DBQ124" s="276"/>
      <c r="DBR124" s="276"/>
      <c r="DBS124" s="276"/>
      <c r="DBT124" s="276"/>
      <c r="DBU124" s="276"/>
      <c r="DBV124" s="276"/>
      <c r="DBW124" s="276"/>
      <c r="DBX124" s="276"/>
      <c r="DBY124" s="276"/>
      <c r="DBZ124" s="276"/>
      <c r="DCA124" s="276"/>
      <c r="DCB124" s="276"/>
      <c r="DCC124" s="276"/>
      <c r="DCD124" s="276"/>
      <c r="DCE124" s="276"/>
      <c r="DCF124" s="276"/>
      <c r="DCG124" s="276"/>
      <c r="DCH124" s="276"/>
      <c r="DCI124" s="276"/>
      <c r="DCJ124" s="276"/>
      <c r="DCK124" s="276"/>
      <c r="DCL124" s="276"/>
      <c r="DCM124" s="276"/>
      <c r="DCN124" s="276"/>
      <c r="DCO124" s="276"/>
      <c r="DCP124" s="276"/>
      <c r="DCQ124" s="276"/>
      <c r="DCR124" s="276"/>
      <c r="DCS124" s="276"/>
      <c r="DCT124" s="276"/>
      <c r="DCU124" s="276"/>
      <c r="DCV124" s="276"/>
      <c r="DCW124" s="276"/>
      <c r="DCX124" s="276"/>
      <c r="DCY124" s="276"/>
      <c r="DCZ124" s="276"/>
      <c r="DDA124" s="276"/>
      <c r="DDB124" s="276"/>
      <c r="DDC124" s="276"/>
      <c r="DDD124" s="276"/>
      <c r="DDE124" s="276"/>
      <c r="DDF124" s="276"/>
      <c r="DDG124" s="276"/>
      <c r="DDH124" s="276"/>
      <c r="DDI124" s="276"/>
      <c r="DDJ124" s="276"/>
      <c r="DDK124" s="276"/>
      <c r="DDL124" s="276"/>
      <c r="DDM124" s="276"/>
      <c r="DDN124" s="276"/>
      <c r="DDO124" s="276"/>
      <c r="DDP124" s="276"/>
      <c r="DDQ124" s="276"/>
      <c r="DDR124" s="276"/>
      <c r="DDS124" s="276"/>
      <c r="DDT124" s="276"/>
      <c r="DDU124" s="276"/>
      <c r="DDV124" s="276"/>
      <c r="DDW124" s="276"/>
      <c r="DDX124" s="276"/>
      <c r="DDY124" s="276"/>
      <c r="DDZ124" s="276"/>
      <c r="DEA124" s="276"/>
      <c r="DEB124" s="276"/>
      <c r="DEC124" s="276"/>
      <c r="DED124" s="276"/>
      <c r="DEE124" s="276"/>
      <c r="DEF124" s="276"/>
      <c r="DEG124" s="276"/>
      <c r="DEH124" s="276"/>
      <c r="DEI124" s="276"/>
      <c r="DEJ124" s="276"/>
      <c r="DEK124" s="276"/>
      <c r="DEL124" s="276"/>
      <c r="DEM124" s="276"/>
      <c r="DEN124" s="276"/>
      <c r="DEO124" s="276"/>
      <c r="DEP124" s="276"/>
      <c r="DEQ124" s="276"/>
      <c r="DER124" s="276"/>
      <c r="DES124" s="276"/>
      <c r="DET124" s="276"/>
      <c r="DEU124" s="276"/>
      <c r="DEV124" s="276"/>
      <c r="DEW124" s="276"/>
      <c r="DEX124" s="276"/>
      <c r="DEY124" s="276"/>
      <c r="DEZ124" s="276"/>
      <c r="DFA124" s="276"/>
      <c r="DFB124" s="276"/>
      <c r="DFC124" s="276"/>
      <c r="DFD124" s="276"/>
      <c r="DFE124" s="276"/>
      <c r="DFF124" s="276"/>
      <c r="DFG124" s="276"/>
      <c r="DFH124" s="276"/>
      <c r="DFI124" s="276"/>
      <c r="DFJ124" s="276"/>
      <c r="DFK124" s="276"/>
      <c r="DFL124" s="276"/>
      <c r="DFM124" s="276"/>
      <c r="DFN124" s="276"/>
      <c r="DFO124" s="276"/>
      <c r="DFP124" s="276"/>
      <c r="DFQ124" s="276"/>
      <c r="DFR124" s="276"/>
      <c r="DFS124" s="276"/>
      <c r="DFT124" s="276"/>
      <c r="DFU124" s="276"/>
      <c r="DFV124" s="276"/>
      <c r="DFW124" s="276"/>
      <c r="DFX124" s="276"/>
      <c r="DFY124" s="276"/>
      <c r="DFZ124" s="276"/>
      <c r="DGA124" s="276"/>
      <c r="DGB124" s="276"/>
      <c r="DGC124" s="276"/>
      <c r="DGD124" s="276"/>
      <c r="DGE124" s="276"/>
      <c r="DGF124" s="276"/>
      <c r="DGG124" s="276"/>
      <c r="DGH124" s="276"/>
      <c r="DGI124" s="276"/>
      <c r="DGJ124" s="276"/>
      <c r="DGK124" s="276"/>
      <c r="DGL124" s="276"/>
      <c r="DGM124" s="276"/>
      <c r="DGN124" s="276"/>
      <c r="DGO124" s="276"/>
      <c r="DGP124" s="276"/>
      <c r="DGQ124" s="276"/>
      <c r="DGR124" s="276"/>
      <c r="DGS124" s="276"/>
      <c r="DGT124" s="276"/>
      <c r="DGU124" s="276"/>
      <c r="DGV124" s="276"/>
      <c r="DGW124" s="276"/>
      <c r="DGX124" s="276"/>
      <c r="DGY124" s="276"/>
      <c r="DGZ124" s="276"/>
      <c r="DHA124" s="276"/>
      <c r="DHB124" s="276"/>
      <c r="DHC124" s="276"/>
      <c r="DHD124" s="276"/>
      <c r="DHE124" s="276"/>
      <c r="DHF124" s="276"/>
      <c r="DHG124" s="276"/>
      <c r="DHH124" s="276"/>
      <c r="DHI124" s="276"/>
      <c r="DHJ124" s="276"/>
      <c r="DHK124" s="276"/>
      <c r="DHL124" s="276"/>
      <c r="DHM124" s="276"/>
      <c r="DHN124" s="276"/>
      <c r="DHO124" s="276"/>
      <c r="DHP124" s="276"/>
      <c r="DHQ124" s="276"/>
      <c r="DHR124" s="276"/>
      <c r="DHS124" s="276"/>
      <c r="DHT124" s="276"/>
      <c r="DHU124" s="276"/>
      <c r="DHV124" s="276"/>
      <c r="DHW124" s="276"/>
      <c r="DHX124" s="276"/>
      <c r="DHY124" s="276"/>
      <c r="DHZ124" s="276"/>
      <c r="DIA124" s="276"/>
      <c r="DIB124" s="276"/>
      <c r="DIC124" s="276"/>
      <c r="DID124" s="276"/>
      <c r="DIE124" s="276"/>
      <c r="DIF124" s="276"/>
      <c r="DIG124" s="276"/>
      <c r="DIH124" s="276"/>
      <c r="DII124" s="276"/>
      <c r="DIJ124" s="276"/>
      <c r="DIK124" s="276"/>
      <c r="DIL124" s="276"/>
      <c r="DIM124" s="276"/>
      <c r="DIN124" s="276"/>
      <c r="DIO124" s="276"/>
      <c r="DIP124" s="276"/>
      <c r="DIQ124" s="276"/>
      <c r="DIR124" s="276"/>
      <c r="DIS124" s="276"/>
      <c r="DIT124" s="276"/>
      <c r="DIU124" s="276"/>
      <c r="DIV124" s="276"/>
      <c r="DIW124" s="276"/>
      <c r="DIX124" s="276"/>
      <c r="DIY124" s="276"/>
      <c r="DIZ124" s="276"/>
      <c r="DJA124" s="276"/>
      <c r="DJB124" s="276"/>
      <c r="DJC124" s="276"/>
      <c r="DJD124" s="276"/>
      <c r="DJE124" s="276"/>
      <c r="DJF124" s="276"/>
      <c r="DJG124" s="276"/>
      <c r="DJH124" s="276"/>
      <c r="DJI124" s="276"/>
      <c r="DJJ124" s="276"/>
      <c r="DJK124" s="276"/>
      <c r="DJL124" s="276"/>
      <c r="DJM124" s="276"/>
      <c r="DJN124" s="276"/>
      <c r="DJO124" s="276"/>
      <c r="DJP124" s="276"/>
      <c r="DJQ124" s="276"/>
      <c r="DJR124" s="276"/>
      <c r="DJS124" s="276"/>
      <c r="DJT124" s="276"/>
      <c r="DJU124" s="276"/>
      <c r="DJV124" s="276"/>
      <c r="DJW124" s="276"/>
      <c r="DJX124" s="276"/>
      <c r="DJY124" s="276"/>
      <c r="DJZ124" s="276"/>
      <c r="DKA124" s="276"/>
      <c r="DKB124" s="276"/>
      <c r="DKC124" s="276"/>
      <c r="DKD124" s="276"/>
      <c r="DKE124" s="276"/>
      <c r="DKF124" s="276"/>
      <c r="DKG124" s="276"/>
      <c r="DKH124" s="276"/>
      <c r="DKI124" s="276"/>
      <c r="DKJ124" s="276"/>
      <c r="DKK124" s="276"/>
      <c r="DKL124" s="276"/>
      <c r="DKM124" s="276"/>
      <c r="DKN124" s="276"/>
      <c r="DKO124" s="276"/>
      <c r="DKP124" s="276"/>
      <c r="DKQ124" s="276"/>
      <c r="DKR124" s="276"/>
      <c r="DKS124" s="276"/>
      <c r="DKT124" s="276"/>
      <c r="DKU124" s="276"/>
      <c r="DKV124" s="276"/>
      <c r="DKW124" s="276"/>
      <c r="DKX124" s="276"/>
      <c r="DKY124" s="276"/>
      <c r="DKZ124" s="276"/>
      <c r="DLA124" s="276"/>
      <c r="DLB124" s="276"/>
      <c r="DLC124" s="276"/>
      <c r="DLD124" s="276"/>
      <c r="DLE124" s="276"/>
      <c r="DLF124" s="276"/>
      <c r="DLG124" s="276"/>
      <c r="DLH124" s="276"/>
      <c r="DLI124" s="276"/>
      <c r="DLJ124" s="276"/>
      <c r="DLK124" s="276"/>
      <c r="DLL124" s="276"/>
      <c r="DLM124" s="276"/>
      <c r="DLN124" s="276"/>
      <c r="DLO124" s="276"/>
      <c r="DLP124" s="276"/>
      <c r="DLQ124" s="276"/>
      <c r="DLR124" s="276"/>
      <c r="DLS124" s="276"/>
      <c r="DLT124" s="276"/>
      <c r="DLU124" s="276"/>
      <c r="DLV124" s="276"/>
      <c r="DLW124" s="276"/>
      <c r="DLX124" s="276"/>
      <c r="DLY124" s="276"/>
      <c r="DLZ124" s="276"/>
      <c r="DMA124" s="276"/>
      <c r="DMB124" s="276"/>
      <c r="DMC124" s="276"/>
      <c r="DMD124" s="276"/>
      <c r="DME124" s="276"/>
      <c r="DMF124" s="276"/>
      <c r="DMG124" s="276"/>
      <c r="DMH124" s="276"/>
      <c r="DMI124" s="276"/>
      <c r="DMJ124" s="276"/>
      <c r="DMK124" s="276"/>
      <c r="DML124" s="276"/>
      <c r="DMM124" s="276"/>
      <c r="DMN124" s="276"/>
      <c r="DMO124" s="276"/>
      <c r="DMP124" s="276"/>
      <c r="DMQ124" s="276"/>
      <c r="DMR124" s="276"/>
      <c r="DMS124" s="276"/>
      <c r="DMT124" s="276"/>
      <c r="DMU124" s="276"/>
      <c r="DMV124" s="276"/>
      <c r="DMW124" s="276"/>
      <c r="DMX124" s="276"/>
      <c r="DMY124" s="276"/>
      <c r="DMZ124" s="276"/>
      <c r="DNA124" s="276"/>
      <c r="DNB124" s="276"/>
      <c r="DNC124" s="276"/>
      <c r="DND124" s="276"/>
      <c r="DNE124" s="276"/>
      <c r="DNF124" s="276"/>
      <c r="DNG124" s="276"/>
      <c r="DNH124" s="276"/>
      <c r="DNI124" s="276"/>
      <c r="DNJ124" s="276"/>
      <c r="DNK124" s="276"/>
      <c r="DNL124" s="276"/>
      <c r="DNM124" s="276"/>
      <c r="DNN124" s="276"/>
      <c r="DNO124" s="276"/>
      <c r="DNP124" s="276"/>
      <c r="DNQ124" s="276"/>
      <c r="DNR124" s="276"/>
      <c r="DNS124" s="276"/>
      <c r="DNT124" s="276"/>
      <c r="DNU124" s="276"/>
      <c r="DNV124" s="276"/>
      <c r="DNW124" s="276"/>
      <c r="DNX124" s="276"/>
      <c r="DNY124" s="276"/>
      <c r="DNZ124" s="276"/>
      <c r="DOA124" s="276"/>
      <c r="DOB124" s="276"/>
      <c r="DOC124" s="276"/>
      <c r="DOD124" s="276"/>
      <c r="DOE124" s="276"/>
      <c r="DOF124" s="276"/>
      <c r="DOG124" s="276"/>
      <c r="DOH124" s="276"/>
      <c r="DOI124" s="276"/>
      <c r="DOJ124" s="276"/>
      <c r="DOK124" s="276"/>
      <c r="DOL124" s="276"/>
      <c r="DOM124" s="276"/>
      <c r="DON124" s="276"/>
      <c r="DOO124" s="276"/>
      <c r="DOP124" s="276"/>
      <c r="DOQ124" s="276"/>
      <c r="DOR124" s="276"/>
      <c r="DOS124" s="276"/>
      <c r="DOT124" s="276"/>
      <c r="DOU124" s="276"/>
      <c r="DOV124" s="276"/>
      <c r="DOW124" s="276"/>
      <c r="DOX124" s="276"/>
      <c r="DOY124" s="276"/>
      <c r="DOZ124" s="276"/>
      <c r="DPA124" s="276"/>
      <c r="DPB124" s="276"/>
      <c r="DPC124" s="276"/>
      <c r="DPD124" s="276"/>
      <c r="DPE124" s="276"/>
      <c r="DPF124" s="276"/>
      <c r="DPG124" s="276"/>
      <c r="DPH124" s="276"/>
      <c r="DPI124" s="276"/>
      <c r="DPJ124" s="276"/>
      <c r="DPK124" s="276"/>
      <c r="DPL124" s="276"/>
      <c r="DPM124" s="276"/>
      <c r="DPN124" s="276"/>
      <c r="DPO124" s="276"/>
      <c r="DPP124" s="276"/>
      <c r="DPQ124" s="276"/>
      <c r="DPR124" s="276"/>
      <c r="DPS124" s="276"/>
      <c r="DPT124" s="276"/>
      <c r="DPU124" s="276"/>
      <c r="DPV124" s="276"/>
      <c r="DPW124" s="276"/>
      <c r="DPX124" s="276"/>
      <c r="DPY124" s="276"/>
      <c r="DPZ124" s="276"/>
      <c r="DQA124" s="276"/>
      <c r="DQB124" s="276"/>
      <c r="DQC124" s="276"/>
      <c r="DQD124" s="276"/>
      <c r="DQE124" s="276"/>
      <c r="DQF124" s="276"/>
      <c r="DQG124" s="276"/>
      <c r="DQH124" s="276"/>
      <c r="DQI124" s="276"/>
      <c r="DQJ124" s="276"/>
      <c r="DQK124" s="276"/>
      <c r="DQL124" s="276"/>
      <c r="DQM124" s="276"/>
      <c r="DQN124" s="276"/>
      <c r="DQO124" s="276"/>
      <c r="DQP124" s="276"/>
      <c r="DQQ124" s="276"/>
      <c r="DQR124" s="276"/>
      <c r="DQS124" s="276"/>
      <c r="DQT124" s="276"/>
      <c r="DQU124" s="276"/>
      <c r="DQV124" s="276"/>
      <c r="DQW124" s="276"/>
      <c r="DQX124" s="276"/>
      <c r="DQY124" s="276"/>
      <c r="DQZ124" s="276"/>
      <c r="DRA124" s="276"/>
      <c r="DRB124" s="276"/>
      <c r="DRC124" s="276"/>
      <c r="DRD124" s="276"/>
      <c r="DRE124" s="276"/>
      <c r="DRF124" s="276"/>
      <c r="DRG124" s="276"/>
      <c r="DRH124" s="276"/>
      <c r="DRI124" s="276"/>
      <c r="DRJ124" s="276"/>
      <c r="DRK124" s="276"/>
      <c r="DRL124" s="276"/>
      <c r="DRM124" s="276"/>
      <c r="DRN124" s="276"/>
      <c r="DRO124" s="276"/>
      <c r="DRP124" s="276"/>
      <c r="DRQ124" s="276"/>
      <c r="DRR124" s="276"/>
      <c r="DRS124" s="276"/>
      <c r="DRT124" s="276"/>
      <c r="DRU124" s="276"/>
      <c r="DRV124" s="276"/>
      <c r="DRW124" s="276"/>
      <c r="DRX124" s="276"/>
      <c r="DRY124" s="276"/>
      <c r="DRZ124" s="276"/>
      <c r="DSA124" s="276"/>
      <c r="DSB124" s="276"/>
      <c r="DSC124" s="276"/>
      <c r="DSD124" s="276"/>
      <c r="DSE124" s="276"/>
      <c r="DSF124" s="276"/>
      <c r="DSG124" s="276"/>
      <c r="DSH124" s="276"/>
      <c r="DSI124" s="276"/>
      <c r="DSJ124" s="276"/>
      <c r="DSK124" s="276"/>
      <c r="DSL124" s="276"/>
      <c r="DSM124" s="276"/>
      <c r="DSN124" s="276"/>
      <c r="DSO124" s="276"/>
      <c r="DSP124" s="276"/>
      <c r="DSQ124" s="276"/>
      <c r="DSR124" s="276"/>
      <c r="DSS124" s="276"/>
      <c r="DST124" s="276"/>
      <c r="DSU124" s="276"/>
      <c r="DSV124" s="276"/>
      <c r="DSW124" s="276"/>
      <c r="DSX124" s="276"/>
      <c r="DSY124" s="276"/>
      <c r="DSZ124" s="276"/>
      <c r="DTA124" s="276"/>
      <c r="DTB124" s="276"/>
      <c r="DTC124" s="276"/>
      <c r="DTD124" s="276"/>
      <c r="DTE124" s="276"/>
      <c r="DTF124" s="276"/>
      <c r="DTG124" s="276"/>
      <c r="DTH124" s="276"/>
      <c r="DTI124" s="276"/>
      <c r="DTJ124" s="276"/>
      <c r="DTK124" s="276"/>
      <c r="DTL124" s="276"/>
      <c r="DTM124" s="276"/>
      <c r="DTN124" s="276"/>
      <c r="DTO124" s="276"/>
      <c r="DTP124" s="276"/>
      <c r="DTQ124" s="276"/>
      <c r="DTR124" s="276"/>
      <c r="DTS124" s="276"/>
      <c r="DTT124" s="276"/>
      <c r="DTU124" s="276"/>
      <c r="DTV124" s="276"/>
      <c r="DTW124" s="276"/>
      <c r="DTX124" s="276"/>
      <c r="DTY124" s="276"/>
      <c r="DTZ124" s="276"/>
      <c r="DUA124" s="276"/>
      <c r="DUB124" s="276"/>
      <c r="DUC124" s="276"/>
      <c r="DUD124" s="276"/>
      <c r="DUE124" s="276"/>
      <c r="DUF124" s="276"/>
      <c r="DUG124" s="276"/>
      <c r="DUH124" s="276"/>
      <c r="DUI124" s="276"/>
      <c r="DUJ124" s="276"/>
      <c r="DUK124" s="276"/>
      <c r="DUL124" s="276"/>
      <c r="DUM124" s="276"/>
      <c r="DUN124" s="276"/>
      <c r="DUO124" s="276"/>
      <c r="DUP124" s="276"/>
      <c r="DUQ124" s="276"/>
      <c r="DUR124" s="276"/>
      <c r="DUS124" s="276"/>
      <c r="DUT124" s="276"/>
      <c r="DUU124" s="276"/>
      <c r="DUV124" s="276"/>
      <c r="DUW124" s="276"/>
      <c r="DUX124" s="276"/>
      <c r="DUY124" s="276"/>
      <c r="DUZ124" s="276"/>
      <c r="DVA124" s="276"/>
      <c r="DVB124" s="276"/>
      <c r="DVC124" s="276"/>
      <c r="DVD124" s="276"/>
      <c r="DVE124" s="276"/>
      <c r="DVF124" s="276"/>
      <c r="DVG124" s="276"/>
      <c r="DVH124" s="276"/>
      <c r="DVI124" s="276"/>
      <c r="DVJ124" s="276"/>
      <c r="DVK124" s="276"/>
      <c r="DVL124" s="276"/>
      <c r="DVM124" s="276"/>
      <c r="DVN124" s="276"/>
      <c r="DVO124" s="276"/>
      <c r="DVP124" s="276"/>
      <c r="DVQ124" s="276"/>
      <c r="DVR124" s="276"/>
      <c r="DVS124" s="276"/>
      <c r="DVT124" s="276"/>
      <c r="DVU124" s="276"/>
      <c r="DVV124" s="276"/>
      <c r="DVW124" s="276"/>
      <c r="DVX124" s="276"/>
      <c r="DVY124" s="276"/>
      <c r="DVZ124" s="276"/>
      <c r="DWA124" s="276"/>
      <c r="DWB124" s="276"/>
      <c r="DWC124" s="276"/>
      <c r="DWD124" s="276"/>
      <c r="DWE124" s="276"/>
      <c r="DWF124" s="276"/>
      <c r="DWG124" s="276"/>
      <c r="DWH124" s="276"/>
      <c r="DWI124" s="276"/>
      <c r="DWJ124" s="276"/>
      <c r="DWK124" s="276"/>
      <c r="DWL124" s="276"/>
      <c r="DWM124" s="276"/>
      <c r="DWN124" s="276"/>
      <c r="DWO124" s="276"/>
      <c r="DWP124" s="276"/>
      <c r="DWQ124" s="276"/>
      <c r="DWR124" s="276"/>
      <c r="DWS124" s="276"/>
      <c r="DWT124" s="276"/>
      <c r="DWU124" s="276"/>
      <c r="DWV124" s="276"/>
      <c r="DWW124" s="276"/>
      <c r="DWX124" s="276"/>
      <c r="DWY124" s="276"/>
      <c r="DWZ124" s="276"/>
      <c r="DXA124" s="276"/>
      <c r="DXB124" s="276"/>
      <c r="DXC124" s="276"/>
      <c r="DXD124" s="276"/>
      <c r="DXE124" s="276"/>
      <c r="DXF124" s="276"/>
      <c r="DXG124" s="276"/>
      <c r="DXH124" s="276"/>
      <c r="DXI124" s="276"/>
      <c r="DXJ124" s="276"/>
      <c r="DXK124" s="276"/>
      <c r="DXL124" s="276"/>
      <c r="DXM124" s="276"/>
      <c r="DXN124" s="276"/>
      <c r="DXO124" s="276"/>
      <c r="DXP124" s="276"/>
      <c r="DXQ124" s="276"/>
      <c r="DXR124" s="276"/>
      <c r="DXS124" s="276"/>
      <c r="DXT124" s="276"/>
      <c r="DXU124" s="276"/>
      <c r="DXV124" s="276"/>
      <c r="DXW124" s="276"/>
      <c r="DXX124" s="276"/>
      <c r="DXY124" s="276"/>
      <c r="DXZ124" s="276"/>
      <c r="DYA124" s="276"/>
      <c r="DYB124" s="276"/>
      <c r="DYC124" s="276"/>
      <c r="DYD124" s="276"/>
      <c r="DYE124" s="276"/>
      <c r="DYF124" s="276"/>
      <c r="DYG124" s="276"/>
      <c r="DYH124" s="276"/>
      <c r="DYI124" s="276"/>
      <c r="DYJ124" s="276"/>
      <c r="DYK124" s="276"/>
      <c r="DYL124" s="276"/>
      <c r="DYM124" s="276"/>
      <c r="DYN124" s="276"/>
      <c r="DYO124" s="276"/>
      <c r="DYP124" s="276"/>
      <c r="DYQ124" s="276"/>
      <c r="DYR124" s="276"/>
      <c r="DYS124" s="276"/>
      <c r="DYT124" s="276"/>
      <c r="DYU124" s="276"/>
      <c r="DYV124" s="276"/>
      <c r="DYW124" s="276"/>
      <c r="DYX124" s="276"/>
      <c r="DYY124" s="276"/>
      <c r="DYZ124" s="276"/>
      <c r="DZA124" s="276"/>
      <c r="DZB124" s="276"/>
      <c r="DZC124" s="276"/>
      <c r="DZD124" s="276"/>
      <c r="DZE124" s="276"/>
      <c r="DZF124" s="276"/>
      <c r="DZG124" s="276"/>
      <c r="DZH124" s="276"/>
      <c r="DZI124" s="276"/>
      <c r="DZJ124" s="276"/>
      <c r="DZK124" s="276"/>
      <c r="DZL124" s="276"/>
      <c r="DZM124" s="276"/>
      <c r="DZN124" s="276"/>
      <c r="DZO124" s="276"/>
      <c r="DZP124" s="276"/>
      <c r="DZQ124" s="276"/>
      <c r="DZR124" s="276"/>
      <c r="DZS124" s="276"/>
      <c r="DZT124" s="276"/>
      <c r="DZU124" s="276"/>
      <c r="DZV124" s="276"/>
      <c r="DZW124" s="276"/>
      <c r="DZX124" s="276"/>
      <c r="DZY124" s="276"/>
      <c r="DZZ124" s="276"/>
      <c r="EAA124" s="276"/>
      <c r="EAB124" s="276"/>
      <c r="EAC124" s="276"/>
      <c r="EAD124" s="276"/>
      <c r="EAE124" s="276"/>
      <c r="EAF124" s="276"/>
      <c r="EAG124" s="276"/>
      <c r="EAH124" s="276"/>
      <c r="EAI124" s="276"/>
      <c r="EAJ124" s="276"/>
      <c r="EAK124" s="276"/>
      <c r="EAL124" s="276"/>
      <c r="EAM124" s="276"/>
      <c r="EAN124" s="276"/>
      <c r="EAO124" s="276"/>
      <c r="EAP124" s="276"/>
      <c r="EAQ124" s="276"/>
      <c r="EAR124" s="276"/>
      <c r="EAS124" s="276"/>
      <c r="EAT124" s="276"/>
      <c r="EAU124" s="276"/>
      <c r="EAV124" s="276"/>
      <c r="EAW124" s="276"/>
      <c r="EAX124" s="276"/>
      <c r="EAY124" s="276"/>
      <c r="EAZ124" s="276"/>
      <c r="EBA124" s="276"/>
      <c r="EBB124" s="276"/>
      <c r="EBC124" s="276"/>
      <c r="EBD124" s="276"/>
      <c r="EBE124" s="276"/>
      <c r="EBF124" s="276"/>
      <c r="EBG124" s="276"/>
      <c r="EBH124" s="276"/>
      <c r="EBI124" s="276"/>
      <c r="EBJ124" s="276"/>
      <c r="EBK124" s="276"/>
      <c r="EBL124" s="276"/>
      <c r="EBM124" s="276"/>
      <c r="EBN124" s="276"/>
      <c r="EBO124" s="276"/>
      <c r="EBP124" s="276"/>
      <c r="EBQ124" s="276"/>
      <c r="EBR124" s="276"/>
      <c r="EBS124" s="276"/>
      <c r="EBT124" s="276"/>
      <c r="EBU124" s="276"/>
      <c r="EBV124" s="276"/>
      <c r="EBW124" s="276"/>
      <c r="EBX124" s="276"/>
      <c r="EBY124" s="276"/>
      <c r="EBZ124" s="276"/>
      <c r="ECA124" s="276"/>
      <c r="ECB124" s="276"/>
      <c r="ECC124" s="276"/>
      <c r="ECD124" s="276"/>
      <c r="ECE124" s="276"/>
      <c r="ECF124" s="276"/>
      <c r="ECG124" s="276"/>
      <c r="ECH124" s="276"/>
      <c r="ECI124" s="276"/>
      <c r="ECJ124" s="276"/>
      <c r="ECK124" s="276"/>
      <c r="ECL124" s="276"/>
      <c r="ECM124" s="276"/>
      <c r="ECN124" s="276"/>
      <c r="ECO124" s="276"/>
      <c r="ECP124" s="276"/>
      <c r="ECQ124" s="276"/>
      <c r="ECR124" s="276"/>
      <c r="ECS124" s="276"/>
      <c r="ECT124" s="276"/>
      <c r="ECU124" s="276"/>
      <c r="ECV124" s="276"/>
      <c r="ECW124" s="276"/>
      <c r="ECX124" s="276"/>
      <c r="ECY124" s="276"/>
      <c r="ECZ124" s="276"/>
      <c r="EDA124" s="276"/>
      <c r="EDB124" s="276"/>
      <c r="EDC124" s="276"/>
      <c r="EDD124" s="276"/>
      <c r="EDE124" s="276"/>
      <c r="EDF124" s="276"/>
      <c r="EDG124" s="276"/>
      <c r="EDH124" s="276"/>
      <c r="EDI124" s="276"/>
      <c r="EDJ124" s="276"/>
      <c r="EDK124" s="276"/>
      <c r="EDL124" s="276"/>
      <c r="EDM124" s="276"/>
      <c r="EDN124" s="276"/>
      <c r="EDO124" s="276"/>
      <c r="EDP124" s="276"/>
      <c r="EDQ124" s="276"/>
      <c r="EDR124" s="276"/>
      <c r="EDS124" s="276"/>
      <c r="EDT124" s="276"/>
      <c r="EDU124" s="276"/>
      <c r="EDV124" s="276"/>
      <c r="EDW124" s="276"/>
      <c r="EDX124" s="276"/>
      <c r="EDY124" s="276"/>
      <c r="EDZ124" s="276"/>
      <c r="EEA124" s="276"/>
      <c r="EEB124" s="276"/>
      <c r="EEC124" s="276"/>
      <c r="EED124" s="276"/>
      <c r="EEE124" s="276"/>
      <c r="EEF124" s="276"/>
      <c r="EEG124" s="276"/>
      <c r="EEH124" s="276"/>
      <c r="EEI124" s="276"/>
      <c r="EEJ124" s="276"/>
      <c r="EEK124" s="276"/>
      <c r="EEL124" s="276"/>
      <c r="EEM124" s="276"/>
      <c r="EEN124" s="276"/>
      <c r="EEO124" s="276"/>
      <c r="EEP124" s="276"/>
      <c r="EEQ124" s="276"/>
      <c r="EER124" s="276"/>
      <c r="EES124" s="276"/>
      <c r="EET124" s="276"/>
      <c r="EEU124" s="276"/>
      <c r="EEV124" s="276"/>
      <c r="EEW124" s="276"/>
      <c r="EEX124" s="276"/>
      <c r="EEY124" s="276"/>
      <c r="EEZ124" s="276"/>
      <c r="EFA124" s="276"/>
      <c r="EFB124" s="276"/>
      <c r="EFC124" s="276"/>
      <c r="EFD124" s="276"/>
      <c r="EFE124" s="276"/>
      <c r="EFF124" s="276"/>
      <c r="EFG124" s="276"/>
      <c r="EFH124" s="276"/>
      <c r="EFI124" s="276"/>
      <c r="EFJ124" s="276"/>
      <c r="EFK124" s="276"/>
      <c r="EFL124" s="276"/>
      <c r="EFM124" s="276"/>
      <c r="EFN124" s="276"/>
      <c r="EFO124" s="276"/>
      <c r="EFP124" s="276"/>
      <c r="EFQ124" s="276"/>
      <c r="EFR124" s="276"/>
      <c r="EFS124" s="276"/>
      <c r="EFT124" s="276"/>
      <c r="EFU124" s="276"/>
      <c r="EFV124" s="276"/>
      <c r="EFW124" s="276"/>
      <c r="EFX124" s="276"/>
      <c r="EFY124" s="276"/>
      <c r="EFZ124" s="276"/>
      <c r="EGA124" s="276"/>
      <c r="EGB124" s="276"/>
      <c r="EGC124" s="276"/>
      <c r="EGD124" s="276"/>
      <c r="EGE124" s="276"/>
      <c r="EGF124" s="276"/>
      <c r="EGG124" s="276"/>
      <c r="EGH124" s="276"/>
      <c r="EGI124" s="276"/>
      <c r="EGJ124" s="276"/>
      <c r="EGK124" s="276"/>
      <c r="EGL124" s="276"/>
      <c r="EGM124" s="276"/>
      <c r="EGN124" s="276"/>
      <c r="EGO124" s="276"/>
      <c r="EGP124" s="276"/>
      <c r="EGQ124" s="276"/>
      <c r="EGR124" s="276"/>
      <c r="EGS124" s="276"/>
      <c r="EGT124" s="276"/>
      <c r="EGU124" s="276"/>
      <c r="EGV124" s="276"/>
      <c r="EGW124" s="276"/>
      <c r="EGX124" s="276"/>
      <c r="EGY124" s="276"/>
      <c r="EGZ124" s="276"/>
      <c r="EHA124" s="276"/>
      <c r="EHB124" s="276"/>
      <c r="EHC124" s="276"/>
      <c r="EHD124" s="276"/>
      <c r="EHE124" s="276"/>
      <c r="EHF124" s="276"/>
      <c r="EHG124" s="276"/>
      <c r="EHH124" s="276"/>
      <c r="EHI124" s="276"/>
      <c r="EHJ124" s="276"/>
      <c r="EHK124" s="276"/>
      <c r="EHL124" s="276"/>
      <c r="EHM124" s="276"/>
      <c r="EHN124" s="276"/>
      <c r="EHO124" s="276"/>
      <c r="EHP124" s="276"/>
      <c r="EHQ124" s="276"/>
      <c r="EHR124" s="276"/>
      <c r="EHS124" s="276"/>
      <c r="EHT124" s="276"/>
      <c r="EHU124" s="276"/>
      <c r="EHV124" s="276"/>
      <c r="EHW124" s="276"/>
      <c r="EHX124" s="276"/>
      <c r="EHY124" s="276"/>
      <c r="EHZ124" s="276"/>
      <c r="EIA124" s="276"/>
      <c r="EIB124" s="276"/>
      <c r="EIC124" s="276"/>
      <c r="EID124" s="276"/>
      <c r="EIE124" s="276"/>
      <c r="EIF124" s="276"/>
      <c r="EIG124" s="276"/>
      <c r="EIH124" s="276"/>
      <c r="EII124" s="276"/>
      <c r="EIJ124" s="276"/>
      <c r="EIK124" s="276"/>
      <c r="EIL124" s="276"/>
      <c r="EIM124" s="276"/>
      <c r="EIN124" s="276"/>
      <c r="EIO124" s="276"/>
      <c r="EIP124" s="276"/>
      <c r="EIQ124" s="276"/>
      <c r="EIR124" s="276"/>
      <c r="EIS124" s="276"/>
      <c r="EIT124" s="276"/>
      <c r="EIU124" s="276"/>
      <c r="EIV124" s="276"/>
      <c r="EIW124" s="276"/>
      <c r="EIX124" s="276"/>
      <c r="EIY124" s="276"/>
      <c r="EIZ124" s="276"/>
      <c r="EJA124" s="276"/>
      <c r="EJB124" s="276"/>
      <c r="EJC124" s="276"/>
      <c r="EJD124" s="276"/>
      <c r="EJE124" s="276"/>
      <c r="EJF124" s="276"/>
      <c r="EJG124" s="276"/>
      <c r="EJH124" s="276"/>
      <c r="EJI124" s="276"/>
      <c r="EJJ124" s="276"/>
      <c r="EJK124" s="276"/>
      <c r="EJL124" s="276"/>
      <c r="EJM124" s="276"/>
      <c r="EJN124" s="276"/>
      <c r="EJO124" s="276"/>
      <c r="EJP124" s="276"/>
      <c r="EJQ124" s="276"/>
      <c r="EJR124" s="276"/>
      <c r="EJS124" s="276"/>
      <c r="EJT124" s="276"/>
      <c r="EJU124" s="276"/>
      <c r="EJV124" s="276"/>
      <c r="EJW124" s="276"/>
      <c r="EJX124" s="276"/>
      <c r="EJY124" s="276"/>
      <c r="EJZ124" s="276"/>
      <c r="EKA124" s="276"/>
      <c r="EKB124" s="276"/>
      <c r="EKC124" s="276"/>
      <c r="EKD124" s="276"/>
      <c r="EKE124" s="276"/>
      <c r="EKF124" s="276"/>
      <c r="EKG124" s="276"/>
      <c r="EKH124" s="276"/>
      <c r="EKI124" s="276"/>
      <c r="EKJ124" s="276"/>
      <c r="EKK124" s="276"/>
      <c r="EKL124" s="276"/>
      <c r="EKM124" s="276"/>
      <c r="EKN124" s="276"/>
      <c r="EKO124" s="276"/>
      <c r="EKP124" s="276"/>
      <c r="EKQ124" s="276"/>
      <c r="EKR124" s="276"/>
      <c r="EKS124" s="276"/>
      <c r="EKT124" s="276"/>
      <c r="EKU124" s="276"/>
      <c r="EKV124" s="276"/>
      <c r="EKW124" s="276"/>
      <c r="EKX124" s="276"/>
      <c r="EKY124" s="276"/>
      <c r="EKZ124" s="276"/>
      <c r="ELA124" s="276"/>
      <c r="ELB124" s="276"/>
      <c r="ELC124" s="276"/>
      <c r="ELD124" s="276"/>
      <c r="ELE124" s="276"/>
      <c r="ELF124" s="276"/>
      <c r="ELG124" s="276"/>
      <c r="ELH124" s="276"/>
      <c r="ELI124" s="276"/>
      <c r="ELJ124" s="276"/>
      <c r="ELK124" s="276"/>
      <c r="ELL124" s="276"/>
      <c r="ELM124" s="276"/>
      <c r="ELN124" s="276"/>
      <c r="ELO124" s="276"/>
      <c r="ELP124" s="276"/>
      <c r="ELQ124" s="276"/>
      <c r="ELR124" s="276"/>
      <c r="ELS124" s="276"/>
      <c r="ELT124" s="276"/>
      <c r="ELU124" s="276"/>
      <c r="ELV124" s="276"/>
      <c r="ELW124" s="276"/>
      <c r="ELX124" s="276"/>
      <c r="ELY124" s="276"/>
      <c r="ELZ124" s="276"/>
      <c r="EMA124" s="276"/>
      <c r="EMB124" s="276"/>
      <c r="EMC124" s="276"/>
      <c r="EMD124" s="276"/>
      <c r="EME124" s="276"/>
      <c r="EMF124" s="276"/>
      <c r="EMG124" s="276"/>
      <c r="EMH124" s="276"/>
      <c r="EMI124" s="276"/>
      <c r="EMJ124" s="276"/>
      <c r="EMK124" s="276"/>
      <c r="EML124" s="276"/>
      <c r="EMM124" s="276"/>
      <c r="EMN124" s="276"/>
      <c r="EMO124" s="276"/>
      <c r="EMP124" s="276"/>
      <c r="EMQ124" s="276"/>
      <c r="EMR124" s="276"/>
      <c r="EMS124" s="276"/>
      <c r="EMT124" s="276"/>
      <c r="EMU124" s="276"/>
      <c r="EMV124" s="276"/>
      <c r="EMW124" s="276"/>
      <c r="EMX124" s="276"/>
      <c r="EMY124" s="276"/>
      <c r="EMZ124" s="276"/>
      <c r="ENA124" s="276"/>
      <c r="ENB124" s="276"/>
      <c r="ENC124" s="276"/>
      <c r="END124" s="276"/>
      <c r="ENE124" s="276"/>
      <c r="ENF124" s="276"/>
      <c r="ENG124" s="276"/>
      <c r="ENH124" s="276"/>
      <c r="ENI124" s="276"/>
      <c r="ENJ124" s="276"/>
      <c r="ENK124" s="276"/>
      <c r="ENL124" s="276"/>
      <c r="ENM124" s="276"/>
      <c r="ENN124" s="276"/>
      <c r="ENO124" s="276"/>
      <c r="ENP124" s="276"/>
      <c r="ENQ124" s="276"/>
      <c r="ENR124" s="276"/>
      <c r="ENS124" s="276"/>
      <c r="ENT124" s="276"/>
      <c r="ENU124" s="276"/>
      <c r="ENV124" s="276"/>
      <c r="ENW124" s="276"/>
      <c r="ENX124" s="276"/>
      <c r="ENY124" s="276"/>
      <c r="ENZ124" s="276"/>
      <c r="EOA124" s="276"/>
      <c r="EOB124" s="276"/>
      <c r="EOC124" s="276"/>
      <c r="EOD124" s="276"/>
      <c r="EOE124" s="276"/>
      <c r="EOF124" s="276"/>
      <c r="EOG124" s="276"/>
      <c r="EOH124" s="276"/>
      <c r="EOI124" s="276"/>
      <c r="EOJ124" s="276"/>
      <c r="EOK124" s="276"/>
      <c r="EOL124" s="276"/>
      <c r="EOM124" s="276"/>
      <c r="EON124" s="276"/>
      <c r="EOO124" s="276"/>
      <c r="EOP124" s="276"/>
      <c r="EOQ124" s="276"/>
      <c r="EOR124" s="276"/>
      <c r="EOS124" s="276"/>
      <c r="EOT124" s="276"/>
      <c r="EOU124" s="276"/>
      <c r="EOV124" s="276"/>
      <c r="EOW124" s="276"/>
      <c r="EOX124" s="276"/>
      <c r="EOY124" s="276"/>
      <c r="EOZ124" s="276"/>
      <c r="EPA124" s="276"/>
      <c r="EPB124" s="276"/>
      <c r="EPC124" s="276"/>
      <c r="EPD124" s="276"/>
      <c r="EPE124" s="276"/>
      <c r="EPF124" s="276"/>
      <c r="EPG124" s="276"/>
      <c r="EPH124" s="276"/>
      <c r="EPI124" s="276"/>
      <c r="EPJ124" s="276"/>
      <c r="EPK124" s="276"/>
      <c r="EPL124" s="276"/>
      <c r="EPM124" s="276"/>
      <c r="EPN124" s="276"/>
      <c r="EPO124" s="276"/>
      <c r="EPP124" s="276"/>
      <c r="EPQ124" s="276"/>
      <c r="EPR124" s="276"/>
      <c r="EPS124" s="276"/>
      <c r="EPT124" s="276"/>
      <c r="EPU124" s="276"/>
      <c r="EPV124" s="276"/>
      <c r="EPW124" s="276"/>
      <c r="EPX124" s="276"/>
      <c r="EPY124" s="276"/>
      <c r="EPZ124" s="276"/>
      <c r="EQA124" s="276"/>
      <c r="EQB124" s="276"/>
      <c r="EQC124" s="276"/>
      <c r="EQD124" s="276"/>
      <c r="EQE124" s="276"/>
      <c r="EQF124" s="276"/>
      <c r="EQG124" s="276"/>
      <c r="EQH124" s="276"/>
      <c r="EQI124" s="276"/>
      <c r="EQJ124" s="276"/>
      <c r="EQK124" s="276"/>
      <c r="EQL124" s="276"/>
      <c r="EQM124" s="276"/>
      <c r="EQN124" s="276"/>
      <c r="EQO124" s="276"/>
      <c r="EQP124" s="276"/>
      <c r="EQQ124" s="276"/>
      <c r="EQR124" s="276"/>
      <c r="EQS124" s="276"/>
      <c r="EQT124" s="276"/>
      <c r="EQU124" s="276"/>
      <c r="EQV124" s="276"/>
      <c r="EQW124" s="276"/>
      <c r="EQX124" s="276"/>
      <c r="EQY124" s="276"/>
      <c r="EQZ124" s="276"/>
      <c r="ERA124" s="276"/>
      <c r="ERB124" s="276"/>
      <c r="ERC124" s="276"/>
      <c r="ERD124" s="276"/>
      <c r="ERE124" s="276"/>
      <c r="ERF124" s="276"/>
      <c r="ERG124" s="276"/>
      <c r="ERH124" s="276"/>
      <c r="ERI124" s="276"/>
      <c r="ERJ124" s="276"/>
      <c r="ERK124" s="276"/>
      <c r="ERL124" s="276"/>
      <c r="ERM124" s="276"/>
      <c r="ERN124" s="276"/>
      <c r="ERO124" s="276"/>
      <c r="ERP124" s="276"/>
      <c r="ERQ124" s="276"/>
      <c r="ERR124" s="276"/>
      <c r="ERS124" s="276"/>
      <c r="ERT124" s="276"/>
      <c r="ERU124" s="276"/>
      <c r="ERV124" s="276"/>
      <c r="ERW124" s="276"/>
      <c r="ERX124" s="276"/>
      <c r="ERY124" s="276"/>
      <c r="ERZ124" s="276"/>
      <c r="ESA124" s="276"/>
      <c r="ESB124" s="276"/>
      <c r="ESC124" s="276"/>
      <c r="ESD124" s="276"/>
      <c r="ESE124" s="276"/>
      <c r="ESF124" s="276"/>
      <c r="ESG124" s="276"/>
      <c r="ESH124" s="276"/>
      <c r="ESI124" s="276"/>
      <c r="ESJ124" s="276"/>
      <c r="ESK124" s="276"/>
      <c r="ESL124" s="276"/>
      <c r="ESM124" s="276"/>
      <c r="ESN124" s="276"/>
      <c r="ESO124" s="276"/>
      <c r="ESP124" s="276"/>
      <c r="ESQ124" s="276"/>
      <c r="ESR124" s="276"/>
      <c r="ESS124" s="276"/>
      <c r="EST124" s="276"/>
      <c r="ESU124" s="276"/>
      <c r="ESV124" s="276"/>
      <c r="ESW124" s="276"/>
      <c r="ESX124" s="276"/>
      <c r="ESY124" s="276"/>
      <c r="ESZ124" s="276"/>
      <c r="ETA124" s="276"/>
      <c r="ETB124" s="276"/>
      <c r="ETC124" s="276"/>
      <c r="ETD124" s="276"/>
      <c r="ETE124" s="276"/>
      <c r="ETF124" s="276"/>
      <c r="ETG124" s="276"/>
      <c r="ETH124" s="276"/>
      <c r="ETI124" s="276"/>
      <c r="ETJ124" s="276"/>
      <c r="ETK124" s="276"/>
      <c r="ETL124" s="276"/>
      <c r="ETM124" s="276"/>
      <c r="ETN124" s="276"/>
      <c r="ETO124" s="276"/>
      <c r="ETP124" s="276"/>
      <c r="ETQ124" s="276"/>
      <c r="ETR124" s="276"/>
      <c r="ETS124" s="276"/>
      <c r="ETT124" s="276"/>
      <c r="ETU124" s="276"/>
      <c r="ETV124" s="276"/>
      <c r="ETW124" s="276"/>
      <c r="ETX124" s="276"/>
      <c r="ETY124" s="276"/>
      <c r="ETZ124" s="276"/>
      <c r="EUA124" s="276"/>
      <c r="EUB124" s="276"/>
      <c r="EUC124" s="276"/>
      <c r="EUD124" s="276"/>
      <c r="EUE124" s="276"/>
      <c r="EUF124" s="276"/>
      <c r="EUG124" s="276"/>
      <c r="EUH124" s="276"/>
      <c r="EUI124" s="276"/>
      <c r="EUJ124" s="276"/>
      <c r="EUK124" s="276"/>
      <c r="EUL124" s="276"/>
      <c r="EUM124" s="276"/>
      <c r="EUN124" s="276"/>
      <c r="EUO124" s="276"/>
      <c r="EUP124" s="276"/>
      <c r="EUQ124" s="276"/>
      <c r="EUR124" s="276"/>
      <c r="EUS124" s="276"/>
      <c r="EUT124" s="276"/>
      <c r="EUU124" s="276"/>
      <c r="EUV124" s="276"/>
      <c r="EUW124" s="276"/>
      <c r="EUX124" s="276"/>
      <c r="EUY124" s="276"/>
      <c r="EUZ124" s="276"/>
      <c r="EVA124" s="276"/>
      <c r="EVB124" s="276"/>
      <c r="EVC124" s="276"/>
      <c r="EVD124" s="276"/>
      <c r="EVE124" s="276"/>
      <c r="EVF124" s="276"/>
      <c r="EVG124" s="276"/>
      <c r="EVH124" s="276"/>
      <c r="EVI124" s="276"/>
      <c r="EVJ124" s="276"/>
      <c r="EVK124" s="276"/>
      <c r="EVL124" s="276"/>
      <c r="EVM124" s="276"/>
      <c r="EVN124" s="276"/>
      <c r="EVO124" s="276"/>
      <c r="EVP124" s="276"/>
      <c r="EVQ124" s="276"/>
      <c r="EVR124" s="276"/>
      <c r="EVS124" s="276"/>
      <c r="EVT124" s="276"/>
      <c r="EVU124" s="276"/>
      <c r="EVV124" s="276"/>
      <c r="EVW124" s="276"/>
      <c r="EVX124" s="276"/>
      <c r="EVY124" s="276"/>
      <c r="EVZ124" s="276"/>
      <c r="EWA124" s="276"/>
      <c r="EWB124" s="276"/>
      <c r="EWC124" s="276"/>
      <c r="EWD124" s="276"/>
      <c r="EWE124" s="276"/>
      <c r="EWF124" s="276"/>
      <c r="EWG124" s="276"/>
      <c r="EWH124" s="276"/>
      <c r="EWI124" s="276"/>
      <c r="EWJ124" s="276"/>
      <c r="EWK124" s="276"/>
      <c r="EWL124" s="276"/>
      <c r="EWM124" s="276"/>
      <c r="EWN124" s="276"/>
      <c r="EWO124" s="276"/>
      <c r="EWP124" s="276"/>
      <c r="EWQ124" s="276"/>
      <c r="EWR124" s="276"/>
      <c r="EWS124" s="276"/>
      <c r="EWT124" s="276"/>
      <c r="EWU124" s="276"/>
      <c r="EWV124" s="276"/>
      <c r="EWW124" s="276"/>
      <c r="EWX124" s="276"/>
      <c r="EWY124" s="276"/>
      <c r="EWZ124" s="276"/>
      <c r="EXA124" s="276"/>
      <c r="EXB124" s="276"/>
      <c r="EXC124" s="276"/>
      <c r="EXD124" s="276"/>
      <c r="EXE124" s="276"/>
      <c r="EXF124" s="276"/>
      <c r="EXG124" s="276"/>
      <c r="EXH124" s="276"/>
      <c r="EXI124" s="276"/>
      <c r="EXJ124" s="276"/>
      <c r="EXK124" s="276"/>
      <c r="EXL124" s="276"/>
      <c r="EXM124" s="276"/>
      <c r="EXN124" s="276"/>
      <c r="EXO124" s="276"/>
      <c r="EXP124" s="276"/>
      <c r="EXQ124" s="276"/>
      <c r="EXR124" s="276"/>
      <c r="EXS124" s="276"/>
      <c r="EXT124" s="276"/>
      <c r="EXU124" s="276"/>
      <c r="EXV124" s="276"/>
      <c r="EXW124" s="276"/>
      <c r="EXX124" s="276"/>
      <c r="EXY124" s="276"/>
      <c r="EXZ124" s="276"/>
      <c r="EYA124" s="276"/>
      <c r="EYB124" s="276"/>
      <c r="EYC124" s="276"/>
      <c r="EYD124" s="276"/>
      <c r="EYE124" s="276"/>
      <c r="EYF124" s="276"/>
      <c r="EYG124" s="276"/>
      <c r="EYH124" s="276"/>
      <c r="EYI124" s="276"/>
      <c r="EYJ124" s="276"/>
      <c r="EYK124" s="276"/>
      <c r="EYL124" s="276"/>
      <c r="EYM124" s="276"/>
      <c r="EYN124" s="276"/>
      <c r="EYO124" s="276"/>
      <c r="EYP124" s="276"/>
      <c r="EYQ124" s="276"/>
      <c r="EYR124" s="276"/>
      <c r="EYS124" s="276"/>
      <c r="EYT124" s="276"/>
      <c r="EYU124" s="276"/>
      <c r="EYV124" s="276"/>
      <c r="EYW124" s="276"/>
      <c r="EYX124" s="276"/>
      <c r="EYY124" s="276"/>
      <c r="EYZ124" s="276"/>
      <c r="EZA124" s="276"/>
      <c r="EZB124" s="276"/>
      <c r="EZC124" s="276"/>
      <c r="EZD124" s="276"/>
      <c r="EZE124" s="276"/>
      <c r="EZF124" s="276"/>
      <c r="EZG124" s="276"/>
      <c r="EZH124" s="276"/>
      <c r="EZI124" s="276"/>
      <c r="EZJ124" s="276"/>
      <c r="EZK124" s="276"/>
      <c r="EZL124" s="276"/>
      <c r="EZM124" s="276"/>
      <c r="EZN124" s="276"/>
      <c r="EZO124" s="276"/>
      <c r="EZP124" s="276"/>
      <c r="EZQ124" s="276"/>
      <c r="EZR124" s="276"/>
      <c r="EZS124" s="276"/>
      <c r="EZT124" s="276"/>
      <c r="EZU124" s="276"/>
      <c r="EZV124" s="276"/>
      <c r="EZW124" s="276"/>
      <c r="EZX124" s="276"/>
      <c r="EZY124" s="276"/>
      <c r="EZZ124" s="276"/>
      <c r="FAA124" s="276"/>
      <c r="FAB124" s="276"/>
      <c r="FAC124" s="276"/>
      <c r="FAD124" s="276"/>
      <c r="FAE124" s="276"/>
      <c r="FAF124" s="276"/>
      <c r="FAG124" s="276"/>
      <c r="FAH124" s="276"/>
      <c r="FAI124" s="276"/>
      <c r="FAJ124" s="276"/>
      <c r="FAK124" s="276"/>
      <c r="FAL124" s="276"/>
      <c r="FAM124" s="276"/>
      <c r="FAN124" s="276"/>
      <c r="FAO124" s="276"/>
      <c r="FAP124" s="276"/>
      <c r="FAQ124" s="276"/>
      <c r="FAR124" s="276"/>
      <c r="FAS124" s="276"/>
      <c r="FAT124" s="276"/>
      <c r="FAU124" s="276"/>
      <c r="FAV124" s="276"/>
      <c r="FAW124" s="276"/>
      <c r="FAX124" s="276"/>
      <c r="FAY124" s="276"/>
      <c r="FAZ124" s="276"/>
      <c r="FBA124" s="276"/>
      <c r="FBB124" s="276"/>
      <c r="FBC124" s="276"/>
      <c r="FBD124" s="276"/>
      <c r="FBE124" s="276"/>
      <c r="FBF124" s="276"/>
      <c r="FBG124" s="276"/>
      <c r="FBH124" s="276"/>
      <c r="FBI124" s="276"/>
      <c r="FBJ124" s="276"/>
      <c r="FBK124" s="276"/>
      <c r="FBL124" s="276"/>
      <c r="FBM124" s="276"/>
      <c r="FBN124" s="276"/>
      <c r="FBO124" s="276"/>
      <c r="FBP124" s="276"/>
      <c r="FBQ124" s="276"/>
      <c r="FBR124" s="276"/>
      <c r="FBS124" s="276"/>
      <c r="FBT124" s="276"/>
      <c r="FBU124" s="276"/>
      <c r="FBV124" s="276"/>
      <c r="FBW124" s="276"/>
      <c r="FBX124" s="276"/>
      <c r="FBY124" s="276"/>
      <c r="FBZ124" s="276"/>
      <c r="FCA124" s="276"/>
      <c r="FCB124" s="276"/>
      <c r="FCC124" s="276"/>
      <c r="FCD124" s="276"/>
      <c r="FCE124" s="276"/>
      <c r="FCF124" s="276"/>
      <c r="FCG124" s="276"/>
      <c r="FCH124" s="276"/>
      <c r="FCI124" s="276"/>
      <c r="FCJ124" s="276"/>
      <c r="FCK124" s="276"/>
      <c r="FCL124" s="276"/>
      <c r="FCM124" s="276"/>
      <c r="FCN124" s="276"/>
      <c r="FCO124" s="276"/>
      <c r="FCP124" s="276"/>
      <c r="FCQ124" s="276"/>
      <c r="FCR124" s="276"/>
      <c r="FCS124" s="276"/>
      <c r="FCT124" s="276"/>
      <c r="FCU124" s="276"/>
      <c r="FCV124" s="276"/>
      <c r="FCW124" s="276"/>
      <c r="FCX124" s="276"/>
      <c r="FCY124" s="276"/>
      <c r="FCZ124" s="276"/>
      <c r="FDA124" s="276"/>
      <c r="FDB124" s="276"/>
      <c r="FDC124" s="276"/>
      <c r="FDD124" s="276"/>
      <c r="FDE124" s="276"/>
      <c r="FDF124" s="276"/>
      <c r="FDG124" s="276"/>
      <c r="FDH124" s="276"/>
      <c r="FDI124" s="276"/>
      <c r="FDJ124" s="276"/>
      <c r="FDK124" s="276"/>
      <c r="FDL124" s="276"/>
      <c r="FDM124" s="276"/>
      <c r="FDN124" s="276"/>
      <c r="FDO124" s="276"/>
      <c r="FDP124" s="276"/>
      <c r="FDQ124" s="276"/>
      <c r="FDR124" s="276"/>
      <c r="FDS124" s="276"/>
      <c r="FDT124" s="276"/>
      <c r="FDU124" s="276"/>
      <c r="FDV124" s="276"/>
      <c r="FDW124" s="276"/>
      <c r="FDX124" s="276"/>
      <c r="FDY124" s="276"/>
      <c r="FDZ124" s="276"/>
      <c r="FEA124" s="276"/>
      <c r="FEB124" s="276"/>
      <c r="FEC124" s="276"/>
      <c r="FED124" s="276"/>
      <c r="FEE124" s="276"/>
      <c r="FEF124" s="276"/>
      <c r="FEG124" s="276"/>
      <c r="FEH124" s="276"/>
      <c r="FEI124" s="276"/>
      <c r="FEJ124" s="276"/>
      <c r="FEK124" s="276"/>
      <c r="FEL124" s="276"/>
      <c r="FEM124" s="276"/>
      <c r="FEN124" s="276"/>
      <c r="FEO124" s="276"/>
      <c r="FEP124" s="276"/>
      <c r="FEQ124" s="276"/>
      <c r="FER124" s="276"/>
      <c r="FES124" s="276"/>
      <c r="FET124" s="276"/>
      <c r="FEU124" s="276"/>
      <c r="FEV124" s="276"/>
      <c r="FEW124" s="276"/>
      <c r="FEX124" s="276"/>
      <c r="FEY124" s="276"/>
      <c r="FEZ124" s="276"/>
      <c r="FFA124" s="276"/>
      <c r="FFB124" s="276"/>
      <c r="FFC124" s="276"/>
      <c r="FFD124" s="276"/>
      <c r="FFE124" s="276"/>
      <c r="FFF124" s="276"/>
      <c r="FFG124" s="276"/>
      <c r="FFH124" s="276"/>
      <c r="FFI124" s="276"/>
      <c r="FFJ124" s="276"/>
      <c r="FFK124" s="276"/>
      <c r="FFL124" s="276"/>
      <c r="FFM124" s="276"/>
      <c r="FFN124" s="276"/>
      <c r="FFO124" s="276"/>
      <c r="FFP124" s="276"/>
      <c r="FFQ124" s="276"/>
      <c r="FFR124" s="276"/>
      <c r="FFS124" s="276"/>
      <c r="FFT124" s="276"/>
      <c r="FFU124" s="276"/>
      <c r="FFV124" s="276"/>
      <c r="FFW124" s="276"/>
      <c r="FFX124" s="276"/>
      <c r="FFY124" s="276"/>
      <c r="FFZ124" s="276"/>
      <c r="FGA124" s="276"/>
      <c r="FGB124" s="276"/>
      <c r="FGC124" s="276"/>
      <c r="FGD124" s="276"/>
      <c r="FGE124" s="276"/>
      <c r="FGF124" s="276"/>
      <c r="FGG124" s="276"/>
      <c r="FGH124" s="276"/>
      <c r="FGI124" s="276"/>
      <c r="FGJ124" s="276"/>
      <c r="FGK124" s="276"/>
      <c r="FGL124" s="276"/>
      <c r="FGM124" s="276"/>
      <c r="FGN124" s="276"/>
      <c r="FGO124" s="276"/>
      <c r="FGP124" s="276"/>
      <c r="FGQ124" s="276"/>
      <c r="FGR124" s="276"/>
      <c r="FGS124" s="276"/>
      <c r="FGT124" s="276"/>
      <c r="FGU124" s="276"/>
      <c r="FGV124" s="276"/>
      <c r="FGW124" s="276"/>
      <c r="FGX124" s="276"/>
      <c r="FGY124" s="276"/>
      <c r="FGZ124" s="276"/>
      <c r="FHA124" s="276"/>
      <c r="FHB124" s="276"/>
      <c r="FHC124" s="276"/>
      <c r="FHD124" s="276"/>
      <c r="FHE124" s="276"/>
      <c r="FHF124" s="276"/>
      <c r="FHG124" s="276"/>
      <c r="FHH124" s="276"/>
      <c r="FHI124" s="276"/>
      <c r="FHJ124" s="276"/>
      <c r="FHK124" s="276"/>
      <c r="FHL124" s="276"/>
      <c r="FHM124" s="276"/>
      <c r="FHN124" s="276"/>
      <c r="FHO124" s="276"/>
      <c r="FHP124" s="276"/>
      <c r="FHQ124" s="276"/>
      <c r="FHR124" s="276"/>
      <c r="FHS124" s="276"/>
      <c r="FHT124" s="276"/>
      <c r="FHU124" s="276"/>
      <c r="FHV124" s="276"/>
      <c r="FHW124" s="276"/>
      <c r="FHX124" s="276"/>
      <c r="FHY124" s="276"/>
      <c r="FHZ124" s="276"/>
      <c r="FIA124" s="276"/>
      <c r="FIB124" s="276"/>
      <c r="FIC124" s="276"/>
      <c r="FID124" s="276"/>
      <c r="FIE124" s="276"/>
      <c r="FIF124" s="276"/>
      <c r="FIG124" s="276"/>
      <c r="FIH124" s="276"/>
      <c r="FII124" s="276"/>
      <c r="FIJ124" s="276"/>
      <c r="FIK124" s="276"/>
      <c r="FIL124" s="276"/>
      <c r="FIM124" s="276"/>
      <c r="FIN124" s="276"/>
      <c r="FIO124" s="276"/>
      <c r="FIP124" s="276"/>
      <c r="FIQ124" s="276"/>
      <c r="FIR124" s="276"/>
      <c r="FIS124" s="276"/>
      <c r="FIT124" s="276"/>
      <c r="FIU124" s="276"/>
      <c r="FIV124" s="276"/>
      <c r="FIW124" s="276"/>
      <c r="FIX124" s="276"/>
      <c r="FIY124" s="276"/>
      <c r="FIZ124" s="276"/>
      <c r="FJA124" s="276"/>
      <c r="FJB124" s="276"/>
      <c r="FJC124" s="276"/>
      <c r="FJD124" s="276"/>
      <c r="FJE124" s="276"/>
      <c r="FJF124" s="276"/>
      <c r="FJG124" s="276"/>
      <c r="FJH124" s="276"/>
      <c r="FJI124" s="276"/>
      <c r="FJJ124" s="276"/>
      <c r="FJK124" s="276"/>
      <c r="FJL124" s="276"/>
      <c r="FJM124" s="276"/>
      <c r="FJN124" s="276"/>
      <c r="FJO124" s="276"/>
      <c r="FJP124" s="276"/>
      <c r="FJQ124" s="276"/>
      <c r="FJR124" s="276"/>
      <c r="FJS124" s="276"/>
      <c r="FJT124" s="276"/>
      <c r="FJU124" s="276"/>
      <c r="FJV124" s="276"/>
      <c r="FJW124" s="276"/>
      <c r="FJX124" s="276"/>
      <c r="FJY124" s="276"/>
      <c r="FJZ124" s="276"/>
      <c r="FKA124" s="276"/>
      <c r="FKB124" s="276"/>
      <c r="FKC124" s="276"/>
      <c r="FKD124" s="276"/>
      <c r="FKE124" s="276"/>
      <c r="FKF124" s="276"/>
      <c r="FKG124" s="276"/>
      <c r="FKH124" s="276"/>
      <c r="FKI124" s="276"/>
      <c r="FKJ124" s="276"/>
      <c r="FKK124" s="276"/>
      <c r="FKL124" s="276"/>
      <c r="FKM124" s="276"/>
      <c r="FKN124" s="276"/>
      <c r="FKO124" s="276"/>
      <c r="FKP124" s="276"/>
      <c r="FKQ124" s="276"/>
      <c r="FKR124" s="276"/>
      <c r="FKS124" s="276"/>
      <c r="FKT124" s="276"/>
      <c r="FKU124" s="276"/>
      <c r="FKV124" s="276"/>
      <c r="FKW124" s="276"/>
      <c r="FKX124" s="276"/>
      <c r="FKY124" s="276"/>
      <c r="FKZ124" s="276"/>
      <c r="FLA124" s="276"/>
      <c r="FLB124" s="276"/>
      <c r="FLC124" s="276"/>
      <c r="FLD124" s="276"/>
      <c r="FLE124" s="276"/>
      <c r="FLF124" s="276"/>
      <c r="FLG124" s="276"/>
      <c r="FLH124" s="276"/>
      <c r="FLI124" s="276"/>
      <c r="FLJ124" s="276"/>
      <c r="FLK124" s="276"/>
      <c r="FLL124" s="276"/>
      <c r="FLM124" s="276"/>
      <c r="FLN124" s="276"/>
      <c r="FLO124" s="276"/>
      <c r="FLP124" s="276"/>
      <c r="FLQ124" s="276"/>
      <c r="FLR124" s="276"/>
      <c r="FLS124" s="276"/>
      <c r="FLT124" s="276"/>
      <c r="FLU124" s="276"/>
      <c r="FLV124" s="276"/>
      <c r="FLW124" s="276"/>
      <c r="FLX124" s="276"/>
      <c r="FLY124" s="276"/>
      <c r="FLZ124" s="276"/>
      <c r="FMA124" s="276"/>
      <c r="FMB124" s="276"/>
      <c r="FMC124" s="276"/>
      <c r="FMD124" s="276"/>
      <c r="FME124" s="276"/>
      <c r="FMF124" s="276"/>
      <c r="FMG124" s="276"/>
      <c r="FMH124" s="276"/>
      <c r="FMI124" s="276"/>
      <c r="FMJ124" s="276"/>
      <c r="FMK124" s="276"/>
      <c r="FML124" s="276"/>
      <c r="FMM124" s="276"/>
      <c r="FMN124" s="276"/>
      <c r="FMO124" s="276"/>
      <c r="FMP124" s="276"/>
      <c r="FMQ124" s="276"/>
      <c r="FMR124" s="276"/>
      <c r="FMS124" s="276"/>
      <c r="FMT124" s="276"/>
      <c r="FMU124" s="276"/>
      <c r="FMV124" s="276"/>
      <c r="FMW124" s="276"/>
      <c r="FMX124" s="276"/>
      <c r="FMY124" s="276"/>
      <c r="FMZ124" s="276"/>
      <c r="FNA124" s="276"/>
      <c r="FNB124" s="276"/>
      <c r="FNC124" s="276"/>
      <c r="FND124" s="276"/>
      <c r="FNE124" s="276"/>
      <c r="FNF124" s="276"/>
      <c r="FNG124" s="276"/>
      <c r="FNH124" s="276"/>
      <c r="FNI124" s="276"/>
      <c r="FNJ124" s="276"/>
      <c r="FNK124" s="276"/>
      <c r="FNL124" s="276"/>
      <c r="FNM124" s="276"/>
      <c r="FNN124" s="276"/>
      <c r="FNO124" s="276"/>
      <c r="FNP124" s="276"/>
      <c r="FNQ124" s="276"/>
      <c r="FNR124" s="276"/>
      <c r="FNS124" s="276"/>
      <c r="FNT124" s="276"/>
      <c r="FNU124" s="276"/>
      <c r="FNV124" s="276"/>
      <c r="FNW124" s="276"/>
      <c r="FNX124" s="276"/>
      <c r="FNY124" s="276"/>
      <c r="FNZ124" s="276"/>
      <c r="FOA124" s="276"/>
      <c r="FOB124" s="276"/>
      <c r="FOC124" s="276"/>
      <c r="FOD124" s="276"/>
      <c r="FOE124" s="276"/>
      <c r="FOF124" s="276"/>
      <c r="FOG124" s="276"/>
      <c r="FOH124" s="276"/>
      <c r="FOI124" s="276"/>
      <c r="FOJ124" s="276"/>
      <c r="FOK124" s="276"/>
      <c r="FOL124" s="276"/>
      <c r="FOM124" s="276"/>
      <c r="FON124" s="276"/>
      <c r="FOO124" s="276"/>
      <c r="FOP124" s="276"/>
      <c r="FOQ124" s="276"/>
      <c r="FOR124" s="276"/>
      <c r="FOS124" s="276"/>
      <c r="FOT124" s="276"/>
      <c r="FOU124" s="276"/>
      <c r="FOV124" s="276"/>
      <c r="FOW124" s="276"/>
      <c r="FOX124" s="276"/>
      <c r="FOY124" s="276"/>
      <c r="FOZ124" s="276"/>
      <c r="FPA124" s="276"/>
      <c r="FPB124" s="276"/>
      <c r="FPC124" s="276"/>
      <c r="FPD124" s="276"/>
      <c r="FPE124" s="276"/>
      <c r="FPF124" s="276"/>
      <c r="FPG124" s="276"/>
      <c r="FPH124" s="276"/>
      <c r="FPI124" s="276"/>
      <c r="FPJ124" s="276"/>
      <c r="FPK124" s="276"/>
      <c r="FPL124" s="276"/>
      <c r="FPM124" s="276"/>
      <c r="FPN124" s="276"/>
      <c r="FPO124" s="276"/>
      <c r="FPP124" s="276"/>
      <c r="FPQ124" s="276"/>
      <c r="FPR124" s="276"/>
      <c r="FPS124" s="276"/>
      <c r="FPT124" s="276"/>
      <c r="FPU124" s="276"/>
      <c r="FPV124" s="276"/>
      <c r="FPW124" s="276"/>
      <c r="FPX124" s="276"/>
      <c r="FPY124" s="276"/>
      <c r="FPZ124" s="276"/>
      <c r="FQA124" s="276"/>
      <c r="FQB124" s="276"/>
      <c r="FQC124" s="276"/>
      <c r="FQD124" s="276"/>
      <c r="FQE124" s="276"/>
      <c r="FQF124" s="276"/>
      <c r="FQG124" s="276"/>
      <c r="FQH124" s="276"/>
      <c r="FQI124" s="276"/>
      <c r="FQJ124" s="276"/>
      <c r="FQK124" s="276"/>
      <c r="FQL124" s="276"/>
      <c r="FQM124" s="276"/>
      <c r="FQN124" s="276"/>
      <c r="FQO124" s="276"/>
      <c r="FQP124" s="276"/>
      <c r="FQQ124" s="276"/>
      <c r="FQR124" s="276"/>
      <c r="FQS124" s="276"/>
      <c r="FQT124" s="276"/>
      <c r="FQU124" s="276"/>
      <c r="FQV124" s="276"/>
      <c r="FQW124" s="276"/>
      <c r="FQX124" s="276"/>
      <c r="FQY124" s="276"/>
      <c r="FQZ124" s="276"/>
      <c r="FRA124" s="276"/>
      <c r="FRB124" s="276"/>
      <c r="FRC124" s="276"/>
      <c r="FRD124" s="276"/>
      <c r="FRE124" s="276"/>
      <c r="FRF124" s="276"/>
      <c r="FRG124" s="276"/>
      <c r="FRH124" s="276"/>
      <c r="FRI124" s="276"/>
      <c r="FRJ124" s="276"/>
      <c r="FRK124" s="276"/>
      <c r="FRL124" s="276"/>
      <c r="FRM124" s="276"/>
      <c r="FRN124" s="276"/>
      <c r="FRO124" s="276"/>
      <c r="FRP124" s="276"/>
      <c r="FRQ124" s="276"/>
      <c r="FRR124" s="276"/>
      <c r="FRS124" s="276"/>
      <c r="FRT124" s="276"/>
      <c r="FRU124" s="276"/>
      <c r="FRV124" s="276"/>
      <c r="FRW124" s="276"/>
      <c r="FRX124" s="276"/>
      <c r="FRY124" s="276"/>
      <c r="FRZ124" s="276"/>
      <c r="FSA124" s="276"/>
      <c r="FSB124" s="276"/>
      <c r="FSC124" s="276"/>
      <c r="FSD124" s="276"/>
      <c r="FSE124" s="276"/>
      <c r="FSF124" s="276"/>
      <c r="FSG124" s="276"/>
      <c r="FSH124" s="276"/>
      <c r="FSI124" s="276"/>
      <c r="FSJ124" s="276"/>
      <c r="FSK124" s="276"/>
      <c r="FSL124" s="276"/>
      <c r="FSM124" s="276"/>
      <c r="FSN124" s="276"/>
      <c r="FSO124" s="276"/>
      <c r="FSP124" s="276"/>
      <c r="FSQ124" s="276"/>
      <c r="FSR124" s="276"/>
      <c r="FSS124" s="276"/>
      <c r="FST124" s="276"/>
      <c r="FSU124" s="276"/>
      <c r="FSV124" s="276"/>
      <c r="FSW124" s="276"/>
      <c r="FSX124" s="276"/>
      <c r="FSY124" s="276"/>
      <c r="FSZ124" s="276"/>
      <c r="FTA124" s="276"/>
      <c r="FTB124" s="276"/>
      <c r="FTC124" s="276"/>
      <c r="FTD124" s="276"/>
      <c r="FTE124" s="276"/>
      <c r="FTF124" s="276"/>
      <c r="FTG124" s="276"/>
      <c r="FTH124" s="276"/>
      <c r="FTI124" s="276"/>
      <c r="FTJ124" s="276"/>
      <c r="FTK124" s="276"/>
      <c r="FTL124" s="276"/>
      <c r="FTM124" s="276"/>
      <c r="FTN124" s="276"/>
      <c r="FTO124" s="276"/>
      <c r="FTP124" s="276"/>
      <c r="FTQ124" s="276"/>
      <c r="FTR124" s="276"/>
      <c r="FTS124" s="276"/>
      <c r="FTT124" s="276"/>
      <c r="FTU124" s="276"/>
      <c r="FTV124" s="276"/>
      <c r="FTW124" s="276"/>
      <c r="FTX124" s="276"/>
      <c r="FTY124" s="276"/>
      <c r="FTZ124" s="276"/>
      <c r="FUA124" s="276"/>
      <c r="FUB124" s="276"/>
      <c r="FUC124" s="276"/>
      <c r="FUD124" s="276"/>
      <c r="FUE124" s="276"/>
      <c r="FUF124" s="276"/>
      <c r="FUG124" s="276"/>
      <c r="FUH124" s="276"/>
      <c r="FUI124" s="276"/>
      <c r="FUJ124" s="276"/>
      <c r="FUK124" s="276"/>
      <c r="FUL124" s="276"/>
      <c r="FUM124" s="276"/>
      <c r="FUN124" s="276"/>
      <c r="FUO124" s="276"/>
      <c r="FUP124" s="276"/>
      <c r="FUQ124" s="276"/>
      <c r="FUR124" s="276"/>
      <c r="FUS124" s="276"/>
      <c r="FUT124" s="276"/>
      <c r="FUU124" s="276"/>
      <c r="FUV124" s="276"/>
      <c r="FUW124" s="276"/>
      <c r="FUX124" s="276"/>
      <c r="FUY124" s="276"/>
      <c r="FUZ124" s="276"/>
      <c r="FVA124" s="276"/>
      <c r="FVB124" s="276"/>
      <c r="FVC124" s="276"/>
      <c r="FVD124" s="276"/>
      <c r="FVE124" s="276"/>
      <c r="FVF124" s="276"/>
      <c r="FVG124" s="276"/>
      <c r="FVH124" s="276"/>
      <c r="FVI124" s="276"/>
      <c r="FVJ124" s="276"/>
      <c r="FVK124" s="276"/>
      <c r="FVL124" s="276"/>
      <c r="FVM124" s="276"/>
      <c r="FVN124" s="276"/>
      <c r="FVO124" s="276"/>
      <c r="FVP124" s="276"/>
      <c r="FVQ124" s="276"/>
      <c r="FVR124" s="276"/>
      <c r="FVS124" s="276"/>
      <c r="FVT124" s="276"/>
      <c r="FVU124" s="276"/>
      <c r="FVV124" s="276"/>
      <c r="FVW124" s="276"/>
      <c r="FVX124" s="276"/>
      <c r="FVY124" s="276"/>
      <c r="FVZ124" s="276"/>
      <c r="FWA124" s="276"/>
      <c r="FWB124" s="276"/>
      <c r="FWC124" s="276"/>
      <c r="FWD124" s="276"/>
      <c r="FWE124" s="276"/>
      <c r="FWF124" s="276"/>
      <c r="FWG124" s="276"/>
      <c r="FWH124" s="276"/>
      <c r="FWI124" s="276"/>
      <c r="FWJ124" s="276"/>
      <c r="FWK124" s="276"/>
      <c r="FWL124" s="276"/>
      <c r="FWM124" s="276"/>
      <c r="FWN124" s="276"/>
      <c r="FWO124" s="276"/>
      <c r="FWP124" s="276"/>
      <c r="FWQ124" s="276"/>
      <c r="FWR124" s="276"/>
      <c r="FWS124" s="276"/>
      <c r="FWT124" s="276"/>
      <c r="FWU124" s="276"/>
      <c r="FWV124" s="276"/>
      <c r="FWW124" s="276"/>
      <c r="FWX124" s="276"/>
      <c r="FWY124" s="276"/>
      <c r="FWZ124" s="276"/>
      <c r="FXA124" s="276"/>
      <c r="FXB124" s="276"/>
      <c r="FXC124" s="276"/>
      <c r="FXD124" s="276"/>
      <c r="FXE124" s="276"/>
      <c r="FXF124" s="276"/>
      <c r="FXG124" s="276"/>
      <c r="FXH124" s="276"/>
      <c r="FXI124" s="276"/>
      <c r="FXJ124" s="276"/>
      <c r="FXK124" s="276"/>
      <c r="FXL124" s="276"/>
      <c r="FXM124" s="276"/>
      <c r="FXN124" s="276"/>
      <c r="FXO124" s="276"/>
      <c r="FXP124" s="276"/>
      <c r="FXQ124" s="276"/>
      <c r="FXR124" s="276"/>
      <c r="FXS124" s="276"/>
      <c r="FXT124" s="276"/>
      <c r="FXU124" s="276"/>
      <c r="FXV124" s="276"/>
      <c r="FXW124" s="276"/>
      <c r="FXX124" s="276"/>
      <c r="FXY124" s="276"/>
      <c r="FXZ124" s="276"/>
      <c r="FYA124" s="276"/>
      <c r="FYB124" s="276"/>
      <c r="FYC124" s="276"/>
      <c r="FYD124" s="276"/>
      <c r="FYE124" s="276"/>
      <c r="FYF124" s="276"/>
      <c r="FYG124" s="276"/>
      <c r="FYH124" s="276"/>
      <c r="FYI124" s="276"/>
      <c r="FYJ124" s="276"/>
      <c r="FYK124" s="276"/>
      <c r="FYL124" s="276"/>
      <c r="FYM124" s="276"/>
      <c r="FYN124" s="276"/>
      <c r="FYO124" s="276"/>
      <c r="FYP124" s="276"/>
      <c r="FYQ124" s="276"/>
      <c r="FYR124" s="276"/>
      <c r="FYS124" s="276"/>
      <c r="FYT124" s="276"/>
      <c r="FYU124" s="276"/>
      <c r="FYV124" s="276"/>
      <c r="FYW124" s="276"/>
      <c r="FYX124" s="276"/>
      <c r="FYY124" s="276"/>
      <c r="FYZ124" s="276"/>
      <c r="FZA124" s="276"/>
      <c r="FZB124" s="276"/>
      <c r="FZC124" s="276"/>
      <c r="FZD124" s="276"/>
      <c r="FZE124" s="276"/>
      <c r="FZF124" s="276"/>
      <c r="FZG124" s="276"/>
      <c r="FZH124" s="276"/>
      <c r="FZI124" s="276"/>
      <c r="FZJ124" s="276"/>
      <c r="FZK124" s="276"/>
      <c r="FZL124" s="276"/>
      <c r="FZM124" s="276"/>
      <c r="FZN124" s="276"/>
      <c r="FZO124" s="276"/>
      <c r="FZP124" s="276"/>
      <c r="FZQ124" s="276"/>
      <c r="FZR124" s="276"/>
      <c r="FZS124" s="276"/>
      <c r="FZT124" s="276"/>
      <c r="FZU124" s="276"/>
      <c r="FZV124" s="276"/>
      <c r="FZW124" s="276"/>
      <c r="FZX124" s="276"/>
      <c r="FZY124" s="276"/>
      <c r="FZZ124" s="276"/>
      <c r="GAA124" s="276"/>
      <c r="GAB124" s="276"/>
      <c r="GAC124" s="276"/>
      <c r="GAD124" s="276"/>
      <c r="GAE124" s="276"/>
      <c r="GAF124" s="276"/>
      <c r="GAG124" s="276"/>
      <c r="GAH124" s="276"/>
      <c r="GAI124" s="276"/>
      <c r="GAJ124" s="276"/>
      <c r="GAK124" s="276"/>
      <c r="GAL124" s="276"/>
      <c r="GAM124" s="276"/>
      <c r="GAN124" s="276"/>
      <c r="GAO124" s="276"/>
      <c r="GAP124" s="276"/>
      <c r="GAQ124" s="276"/>
      <c r="GAR124" s="276"/>
      <c r="GAS124" s="276"/>
      <c r="GAT124" s="276"/>
      <c r="GAU124" s="276"/>
      <c r="GAV124" s="276"/>
      <c r="GAW124" s="276"/>
      <c r="GAX124" s="276"/>
      <c r="GAY124" s="276"/>
      <c r="GAZ124" s="276"/>
      <c r="GBA124" s="276"/>
      <c r="GBB124" s="276"/>
      <c r="GBC124" s="276"/>
      <c r="GBD124" s="276"/>
      <c r="GBE124" s="276"/>
      <c r="GBF124" s="276"/>
      <c r="GBG124" s="276"/>
      <c r="GBH124" s="276"/>
      <c r="GBI124" s="276"/>
      <c r="GBJ124" s="276"/>
      <c r="GBK124" s="276"/>
      <c r="GBL124" s="276"/>
      <c r="GBM124" s="276"/>
      <c r="GBN124" s="276"/>
      <c r="GBO124" s="276"/>
      <c r="GBP124" s="276"/>
      <c r="GBQ124" s="276"/>
      <c r="GBR124" s="276"/>
      <c r="GBS124" s="276"/>
      <c r="GBT124" s="276"/>
      <c r="GBU124" s="276"/>
      <c r="GBV124" s="276"/>
      <c r="GBW124" s="276"/>
      <c r="GBX124" s="276"/>
      <c r="GBY124" s="276"/>
      <c r="GBZ124" s="276"/>
      <c r="GCA124" s="276"/>
      <c r="GCB124" s="276"/>
      <c r="GCC124" s="276"/>
      <c r="GCD124" s="276"/>
      <c r="GCE124" s="276"/>
      <c r="GCF124" s="276"/>
      <c r="GCG124" s="276"/>
      <c r="GCH124" s="276"/>
      <c r="GCI124" s="276"/>
      <c r="GCJ124" s="276"/>
      <c r="GCK124" s="276"/>
      <c r="GCL124" s="276"/>
      <c r="GCM124" s="276"/>
      <c r="GCN124" s="276"/>
      <c r="GCO124" s="276"/>
      <c r="GCP124" s="276"/>
      <c r="GCQ124" s="276"/>
      <c r="GCR124" s="276"/>
      <c r="GCS124" s="276"/>
      <c r="GCT124" s="276"/>
      <c r="GCU124" s="276"/>
      <c r="GCV124" s="276"/>
      <c r="GCW124" s="276"/>
      <c r="GCX124" s="276"/>
      <c r="GCY124" s="276"/>
      <c r="GCZ124" s="276"/>
      <c r="GDA124" s="276"/>
      <c r="GDB124" s="276"/>
      <c r="GDC124" s="276"/>
      <c r="GDD124" s="276"/>
      <c r="GDE124" s="276"/>
      <c r="GDF124" s="276"/>
      <c r="GDG124" s="276"/>
      <c r="GDH124" s="276"/>
      <c r="GDI124" s="276"/>
      <c r="GDJ124" s="276"/>
      <c r="GDK124" s="276"/>
      <c r="GDL124" s="276"/>
      <c r="GDM124" s="276"/>
      <c r="GDN124" s="276"/>
      <c r="GDO124" s="276"/>
      <c r="GDP124" s="276"/>
      <c r="GDQ124" s="276"/>
      <c r="GDR124" s="276"/>
      <c r="GDS124" s="276"/>
      <c r="GDT124" s="276"/>
      <c r="GDU124" s="276"/>
      <c r="GDV124" s="276"/>
      <c r="GDW124" s="276"/>
      <c r="GDX124" s="276"/>
      <c r="GDY124" s="276"/>
      <c r="GDZ124" s="276"/>
      <c r="GEA124" s="276"/>
      <c r="GEB124" s="276"/>
      <c r="GEC124" s="276"/>
      <c r="GED124" s="276"/>
      <c r="GEE124" s="276"/>
      <c r="GEF124" s="276"/>
      <c r="GEG124" s="276"/>
      <c r="GEH124" s="276"/>
      <c r="GEI124" s="276"/>
      <c r="GEJ124" s="276"/>
      <c r="GEK124" s="276"/>
      <c r="GEL124" s="276"/>
      <c r="GEM124" s="276"/>
      <c r="GEN124" s="276"/>
      <c r="GEO124" s="276"/>
      <c r="GEP124" s="276"/>
      <c r="GEQ124" s="276"/>
      <c r="GER124" s="276"/>
      <c r="GES124" s="276"/>
      <c r="GET124" s="276"/>
      <c r="GEU124" s="276"/>
      <c r="GEV124" s="276"/>
      <c r="GEW124" s="276"/>
      <c r="GEX124" s="276"/>
      <c r="GEY124" s="276"/>
      <c r="GEZ124" s="276"/>
      <c r="GFA124" s="276"/>
      <c r="GFB124" s="276"/>
      <c r="GFC124" s="276"/>
      <c r="GFD124" s="276"/>
      <c r="GFE124" s="276"/>
      <c r="GFF124" s="276"/>
      <c r="GFG124" s="276"/>
      <c r="GFH124" s="276"/>
      <c r="GFI124" s="276"/>
      <c r="GFJ124" s="276"/>
      <c r="GFK124" s="276"/>
      <c r="GFL124" s="276"/>
      <c r="GFM124" s="276"/>
      <c r="GFN124" s="276"/>
      <c r="GFO124" s="276"/>
      <c r="GFP124" s="276"/>
      <c r="GFQ124" s="276"/>
      <c r="GFR124" s="276"/>
      <c r="GFS124" s="276"/>
      <c r="GFT124" s="276"/>
      <c r="GFU124" s="276"/>
      <c r="GFV124" s="276"/>
      <c r="GFW124" s="276"/>
      <c r="GFX124" s="276"/>
      <c r="GFY124" s="276"/>
      <c r="GFZ124" s="276"/>
      <c r="GGA124" s="276"/>
      <c r="GGB124" s="276"/>
      <c r="GGC124" s="276"/>
      <c r="GGD124" s="276"/>
      <c r="GGE124" s="276"/>
      <c r="GGF124" s="276"/>
      <c r="GGG124" s="276"/>
      <c r="GGH124" s="276"/>
      <c r="GGI124" s="276"/>
      <c r="GGJ124" s="276"/>
      <c r="GGK124" s="276"/>
      <c r="GGL124" s="276"/>
      <c r="GGM124" s="276"/>
      <c r="GGN124" s="276"/>
      <c r="GGO124" s="276"/>
      <c r="GGP124" s="276"/>
      <c r="GGQ124" s="276"/>
      <c r="GGR124" s="276"/>
      <c r="GGS124" s="276"/>
      <c r="GGT124" s="276"/>
      <c r="GGU124" s="276"/>
      <c r="GGV124" s="276"/>
      <c r="GGW124" s="276"/>
      <c r="GGX124" s="276"/>
      <c r="GGY124" s="276"/>
      <c r="GGZ124" s="276"/>
      <c r="GHA124" s="276"/>
      <c r="GHB124" s="276"/>
      <c r="GHC124" s="276"/>
      <c r="GHD124" s="276"/>
      <c r="GHE124" s="276"/>
      <c r="GHF124" s="276"/>
      <c r="GHG124" s="276"/>
      <c r="GHH124" s="276"/>
      <c r="GHI124" s="276"/>
      <c r="GHJ124" s="276"/>
      <c r="GHK124" s="276"/>
      <c r="GHL124" s="276"/>
      <c r="GHM124" s="276"/>
      <c r="GHN124" s="276"/>
      <c r="GHO124" s="276"/>
      <c r="GHP124" s="276"/>
      <c r="GHQ124" s="276"/>
      <c r="GHR124" s="276"/>
      <c r="GHS124" s="276"/>
      <c r="GHT124" s="276"/>
      <c r="GHU124" s="276"/>
      <c r="GHV124" s="276"/>
      <c r="GHW124" s="276"/>
      <c r="GHX124" s="276"/>
      <c r="GHY124" s="276"/>
      <c r="GHZ124" s="276"/>
      <c r="GIA124" s="276"/>
      <c r="GIB124" s="276"/>
      <c r="GIC124" s="276"/>
      <c r="GID124" s="276"/>
      <c r="GIE124" s="276"/>
      <c r="GIF124" s="276"/>
      <c r="GIG124" s="276"/>
      <c r="GIH124" s="276"/>
      <c r="GII124" s="276"/>
      <c r="GIJ124" s="276"/>
      <c r="GIK124" s="276"/>
      <c r="GIL124" s="276"/>
      <c r="GIM124" s="276"/>
      <c r="GIN124" s="276"/>
      <c r="GIO124" s="276"/>
      <c r="GIP124" s="276"/>
      <c r="GIQ124" s="276"/>
      <c r="GIR124" s="276"/>
      <c r="GIS124" s="276"/>
      <c r="GIT124" s="276"/>
      <c r="GIU124" s="276"/>
      <c r="GIV124" s="276"/>
      <c r="GIW124" s="276"/>
      <c r="GIX124" s="276"/>
      <c r="GIY124" s="276"/>
      <c r="GIZ124" s="276"/>
      <c r="GJA124" s="276"/>
      <c r="GJB124" s="276"/>
      <c r="GJC124" s="276"/>
      <c r="GJD124" s="276"/>
      <c r="GJE124" s="276"/>
      <c r="GJF124" s="276"/>
      <c r="GJG124" s="276"/>
      <c r="GJH124" s="276"/>
      <c r="GJI124" s="276"/>
      <c r="GJJ124" s="276"/>
      <c r="GJK124" s="276"/>
      <c r="GJL124" s="276"/>
      <c r="GJM124" s="276"/>
      <c r="GJN124" s="276"/>
      <c r="GJO124" s="276"/>
      <c r="GJP124" s="276"/>
      <c r="GJQ124" s="276"/>
      <c r="GJR124" s="276"/>
      <c r="GJS124" s="276"/>
      <c r="GJT124" s="276"/>
      <c r="GJU124" s="276"/>
      <c r="GJV124" s="276"/>
      <c r="GJW124" s="276"/>
      <c r="GJX124" s="276"/>
      <c r="GJY124" s="276"/>
      <c r="GJZ124" s="276"/>
      <c r="GKA124" s="276"/>
      <c r="GKB124" s="276"/>
      <c r="GKC124" s="276"/>
      <c r="GKD124" s="276"/>
      <c r="GKE124" s="276"/>
      <c r="GKF124" s="276"/>
      <c r="GKG124" s="276"/>
      <c r="GKH124" s="276"/>
      <c r="GKI124" s="276"/>
      <c r="GKJ124" s="276"/>
      <c r="GKK124" s="276"/>
      <c r="GKL124" s="276"/>
      <c r="GKM124" s="276"/>
      <c r="GKN124" s="276"/>
      <c r="GKO124" s="276"/>
      <c r="GKP124" s="276"/>
      <c r="GKQ124" s="276"/>
      <c r="GKR124" s="276"/>
      <c r="GKS124" s="276"/>
      <c r="GKT124" s="276"/>
      <c r="GKU124" s="276"/>
      <c r="GKV124" s="276"/>
      <c r="GKW124" s="276"/>
      <c r="GKX124" s="276"/>
      <c r="GKY124" s="276"/>
      <c r="GKZ124" s="276"/>
      <c r="GLA124" s="276"/>
      <c r="GLB124" s="276"/>
      <c r="GLC124" s="276"/>
      <c r="GLD124" s="276"/>
      <c r="GLE124" s="276"/>
      <c r="GLF124" s="276"/>
      <c r="GLG124" s="276"/>
      <c r="GLH124" s="276"/>
      <c r="GLI124" s="276"/>
      <c r="GLJ124" s="276"/>
      <c r="GLK124" s="276"/>
      <c r="GLL124" s="276"/>
      <c r="GLM124" s="276"/>
      <c r="GLN124" s="276"/>
      <c r="GLO124" s="276"/>
      <c r="GLP124" s="276"/>
      <c r="GLQ124" s="276"/>
      <c r="GLR124" s="276"/>
      <c r="GLS124" s="276"/>
      <c r="GLT124" s="276"/>
      <c r="GLU124" s="276"/>
      <c r="GLV124" s="276"/>
      <c r="GLW124" s="276"/>
      <c r="GLX124" s="276"/>
      <c r="GLY124" s="276"/>
      <c r="GLZ124" s="276"/>
      <c r="GMA124" s="276"/>
      <c r="GMB124" s="276"/>
      <c r="GMC124" s="276"/>
      <c r="GMD124" s="276"/>
      <c r="GME124" s="276"/>
      <c r="GMF124" s="276"/>
      <c r="GMG124" s="276"/>
      <c r="GMH124" s="276"/>
      <c r="GMI124" s="276"/>
      <c r="GMJ124" s="276"/>
      <c r="GMK124" s="276"/>
      <c r="GML124" s="276"/>
      <c r="GMM124" s="276"/>
      <c r="GMN124" s="276"/>
      <c r="GMO124" s="276"/>
      <c r="GMP124" s="276"/>
      <c r="GMQ124" s="276"/>
      <c r="GMR124" s="276"/>
      <c r="GMS124" s="276"/>
      <c r="GMT124" s="276"/>
      <c r="GMU124" s="276"/>
      <c r="GMV124" s="276"/>
      <c r="GMW124" s="276"/>
      <c r="GMX124" s="276"/>
      <c r="GMY124" s="276"/>
      <c r="GMZ124" s="276"/>
      <c r="GNA124" s="276"/>
      <c r="GNB124" s="276"/>
      <c r="GNC124" s="276"/>
      <c r="GND124" s="276"/>
      <c r="GNE124" s="276"/>
      <c r="GNF124" s="276"/>
      <c r="GNG124" s="276"/>
      <c r="GNH124" s="276"/>
      <c r="GNI124" s="276"/>
      <c r="GNJ124" s="276"/>
      <c r="GNK124" s="276"/>
      <c r="GNL124" s="276"/>
      <c r="GNM124" s="276"/>
      <c r="GNN124" s="276"/>
      <c r="GNO124" s="276"/>
      <c r="GNP124" s="276"/>
      <c r="GNQ124" s="276"/>
      <c r="GNR124" s="276"/>
      <c r="GNS124" s="276"/>
      <c r="GNT124" s="276"/>
      <c r="GNU124" s="276"/>
      <c r="GNV124" s="276"/>
      <c r="GNW124" s="276"/>
      <c r="GNX124" s="276"/>
      <c r="GNY124" s="276"/>
      <c r="GNZ124" s="276"/>
      <c r="GOA124" s="276"/>
      <c r="GOB124" s="276"/>
      <c r="GOC124" s="276"/>
      <c r="GOD124" s="276"/>
      <c r="GOE124" s="276"/>
      <c r="GOF124" s="276"/>
      <c r="GOG124" s="276"/>
      <c r="GOH124" s="276"/>
      <c r="GOI124" s="276"/>
      <c r="GOJ124" s="276"/>
      <c r="GOK124" s="276"/>
      <c r="GOL124" s="276"/>
      <c r="GOM124" s="276"/>
      <c r="GON124" s="276"/>
      <c r="GOO124" s="276"/>
      <c r="GOP124" s="276"/>
      <c r="GOQ124" s="276"/>
      <c r="GOR124" s="276"/>
      <c r="GOS124" s="276"/>
      <c r="GOT124" s="276"/>
      <c r="GOU124" s="276"/>
      <c r="GOV124" s="276"/>
      <c r="GOW124" s="276"/>
      <c r="GOX124" s="276"/>
      <c r="GOY124" s="276"/>
      <c r="GOZ124" s="276"/>
      <c r="GPA124" s="276"/>
      <c r="GPB124" s="276"/>
      <c r="GPC124" s="276"/>
      <c r="GPD124" s="276"/>
      <c r="GPE124" s="276"/>
      <c r="GPF124" s="276"/>
      <c r="GPG124" s="276"/>
      <c r="GPH124" s="276"/>
      <c r="GPI124" s="276"/>
      <c r="GPJ124" s="276"/>
      <c r="GPK124" s="276"/>
      <c r="GPL124" s="276"/>
      <c r="GPM124" s="276"/>
      <c r="GPN124" s="276"/>
      <c r="GPO124" s="276"/>
      <c r="GPP124" s="276"/>
      <c r="GPQ124" s="276"/>
      <c r="GPR124" s="276"/>
      <c r="GPS124" s="276"/>
      <c r="GPT124" s="276"/>
      <c r="GPU124" s="276"/>
      <c r="GPV124" s="276"/>
      <c r="GPW124" s="276"/>
      <c r="GPX124" s="276"/>
      <c r="GPY124" s="276"/>
      <c r="GPZ124" s="276"/>
      <c r="GQA124" s="276"/>
      <c r="GQB124" s="276"/>
      <c r="GQC124" s="276"/>
      <c r="GQD124" s="276"/>
      <c r="GQE124" s="276"/>
      <c r="GQF124" s="276"/>
      <c r="GQG124" s="276"/>
      <c r="GQH124" s="276"/>
      <c r="GQI124" s="276"/>
      <c r="GQJ124" s="276"/>
      <c r="GQK124" s="276"/>
      <c r="GQL124" s="276"/>
      <c r="GQM124" s="276"/>
      <c r="GQN124" s="276"/>
      <c r="GQO124" s="276"/>
      <c r="GQP124" s="276"/>
      <c r="GQQ124" s="276"/>
      <c r="GQR124" s="276"/>
      <c r="GQS124" s="276"/>
      <c r="GQT124" s="276"/>
      <c r="GQU124" s="276"/>
      <c r="GQV124" s="276"/>
      <c r="GQW124" s="276"/>
      <c r="GQX124" s="276"/>
      <c r="GQY124" s="276"/>
      <c r="GQZ124" s="276"/>
      <c r="GRA124" s="276"/>
      <c r="GRB124" s="276"/>
      <c r="GRC124" s="276"/>
      <c r="GRD124" s="276"/>
      <c r="GRE124" s="276"/>
      <c r="GRF124" s="276"/>
      <c r="GRG124" s="276"/>
      <c r="GRH124" s="276"/>
      <c r="GRI124" s="276"/>
      <c r="GRJ124" s="276"/>
      <c r="GRK124" s="276"/>
      <c r="GRL124" s="276"/>
      <c r="GRM124" s="276"/>
      <c r="GRN124" s="276"/>
      <c r="GRO124" s="276"/>
      <c r="GRP124" s="276"/>
      <c r="GRQ124" s="276"/>
      <c r="GRR124" s="276"/>
      <c r="GRS124" s="276"/>
      <c r="GRT124" s="276"/>
      <c r="GRU124" s="276"/>
      <c r="GRV124" s="276"/>
      <c r="GRW124" s="276"/>
      <c r="GRX124" s="276"/>
      <c r="GRY124" s="276"/>
      <c r="GRZ124" s="276"/>
      <c r="GSA124" s="276"/>
      <c r="GSB124" s="276"/>
      <c r="GSC124" s="276"/>
      <c r="GSD124" s="276"/>
      <c r="GSE124" s="276"/>
      <c r="GSF124" s="276"/>
      <c r="GSG124" s="276"/>
      <c r="GSH124" s="276"/>
      <c r="GSI124" s="276"/>
      <c r="GSJ124" s="276"/>
      <c r="GSK124" s="276"/>
      <c r="GSL124" s="276"/>
      <c r="GSM124" s="276"/>
      <c r="GSN124" s="276"/>
      <c r="GSO124" s="276"/>
      <c r="GSP124" s="276"/>
      <c r="GSQ124" s="276"/>
      <c r="GSR124" s="276"/>
      <c r="GSS124" s="276"/>
      <c r="GST124" s="276"/>
      <c r="GSU124" s="276"/>
      <c r="GSV124" s="276"/>
      <c r="GSW124" s="276"/>
      <c r="GSX124" s="276"/>
      <c r="GSY124" s="276"/>
      <c r="GSZ124" s="276"/>
      <c r="GTA124" s="276"/>
      <c r="GTB124" s="276"/>
      <c r="GTC124" s="276"/>
      <c r="GTD124" s="276"/>
      <c r="GTE124" s="276"/>
      <c r="GTF124" s="276"/>
      <c r="GTG124" s="276"/>
      <c r="GTH124" s="276"/>
      <c r="GTI124" s="276"/>
      <c r="GTJ124" s="276"/>
      <c r="GTK124" s="276"/>
      <c r="GTL124" s="276"/>
      <c r="GTM124" s="276"/>
      <c r="GTN124" s="276"/>
      <c r="GTO124" s="276"/>
      <c r="GTP124" s="276"/>
      <c r="GTQ124" s="276"/>
      <c r="GTR124" s="276"/>
      <c r="GTS124" s="276"/>
      <c r="GTT124" s="276"/>
      <c r="GTU124" s="276"/>
      <c r="GTV124" s="276"/>
      <c r="GTW124" s="276"/>
      <c r="GTX124" s="276"/>
      <c r="GTY124" s="276"/>
      <c r="GTZ124" s="276"/>
      <c r="GUA124" s="276"/>
      <c r="GUB124" s="276"/>
      <c r="GUC124" s="276"/>
      <c r="GUD124" s="276"/>
      <c r="GUE124" s="276"/>
      <c r="GUF124" s="276"/>
      <c r="GUG124" s="276"/>
      <c r="GUH124" s="276"/>
      <c r="GUI124" s="276"/>
      <c r="GUJ124" s="276"/>
      <c r="GUK124" s="276"/>
      <c r="GUL124" s="276"/>
      <c r="GUM124" s="276"/>
      <c r="GUN124" s="276"/>
      <c r="GUO124" s="276"/>
      <c r="GUP124" s="276"/>
      <c r="GUQ124" s="276"/>
      <c r="GUR124" s="276"/>
      <c r="GUS124" s="276"/>
      <c r="GUT124" s="276"/>
      <c r="GUU124" s="276"/>
      <c r="GUV124" s="276"/>
      <c r="GUW124" s="276"/>
      <c r="GUX124" s="276"/>
      <c r="GUY124" s="276"/>
      <c r="GUZ124" s="276"/>
      <c r="GVA124" s="276"/>
      <c r="GVB124" s="276"/>
      <c r="GVC124" s="276"/>
      <c r="GVD124" s="276"/>
      <c r="GVE124" s="276"/>
      <c r="GVF124" s="276"/>
      <c r="GVG124" s="276"/>
      <c r="GVH124" s="276"/>
      <c r="GVI124" s="276"/>
      <c r="GVJ124" s="276"/>
      <c r="GVK124" s="276"/>
      <c r="GVL124" s="276"/>
      <c r="GVM124" s="276"/>
      <c r="GVN124" s="276"/>
      <c r="GVO124" s="276"/>
      <c r="GVP124" s="276"/>
      <c r="GVQ124" s="276"/>
      <c r="GVR124" s="276"/>
      <c r="GVS124" s="276"/>
      <c r="GVT124" s="276"/>
      <c r="GVU124" s="276"/>
      <c r="GVV124" s="276"/>
      <c r="GVW124" s="276"/>
      <c r="GVX124" s="276"/>
      <c r="GVY124" s="276"/>
      <c r="GVZ124" s="276"/>
      <c r="GWA124" s="276"/>
      <c r="GWB124" s="276"/>
      <c r="GWC124" s="276"/>
      <c r="GWD124" s="276"/>
      <c r="GWE124" s="276"/>
      <c r="GWF124" s="276"/>
      <c r="GWG124" s="276"/>
      <c r="GWH124" s="276"/>
      <c r="GWI124" s="276"/>
      <c r="GWJ124" s="276"/>
      <c r="GWK124" s="276"/>
      <c r="GWL124" s="276"/>
      <c r="GWM124" s="276"/>
      <c r="GWN124" s="276"/>
      <c r="GWO124" s="276"/>
      <c r="GWP124" s="276"/>
      <c r="GWQ124" s="276"/>
      <c r="GWR124" s="276"/>
      <c r="GWS124" s="276"/>
      <c r="GWT124" s="276"/>
      <c r="GWU124" s="276"/>
      <c r="GWV124" s="276"/>
      <c r="GWW124" s="276"/>
      <c r="GWX124" s="276"/>
      <c r="GWY124" s="276"/>
      <c r="GWZ124" s="276"/>
      <c r="GXA124" s="276"/>
      <c r="GXB124" s="276"/>
      <c r="GXC124" s="276"/>
      <c r="GXD124" s="276"/>
      <c r="GXE124" s="276"/>
      <c r="GXF124" s="276"/>
      <c r="GXG124" s="276"/>
      <c r="GXH124" s="276"/>
      <c r="GXI124" s="276"/>
      <c r="GXJ124" s="276"/>
      <c r="GXK124" s="276"/>
      <c r="GXL124" s="276"/>
      <c r="GXM124" s="276"/>
      <c r="GXN124" s="276"/>
      <c r="GXO124" s="276"/>
      <c r="GXP124" s="276"/>
      <c r="GXQ124" s="276"/>
      <c r="GXR124" s="276"/>
      <c r="GXS124" s="276"/>
      <c r="GXT124" s="276"/>
      <c r="GXU124" s="276"/>
      <c r="GXV124" s="276"/>
      <c r="GXW124" s="276"/>
      <c r="GXX124" s="276"/>
      <c r="GXY124" s="276"/>
      <c r="GXZ124" s="276"/>
      <c r="GYA124" s="276"/>
      <c r="GYB124" s="276"/>
      <c r="GYC124" s="276"/>
      <c r="GYD124" s="276"/>
      <c r="GYE124" s="276"/>
      <c r="GYF124" s="276"/>
      <c r="GYG124" s="276"/>
      <c r="GYH124" s="276"/>
      <c r="GYI124" s="276"/>
      <c r="GYJ124" s="276"/>
      <c r="GYK124" s="276"/>
      <c r="GYL124" s="276"/>
      <c r="GYM124" s="276"/>
      <c r="GYN124" s="276"/>
      <c r="GYO124" s="276"/>
      <c r="GYP124" s="276"/>
      <c r="GYQ124" s="276"/>
      <c r="GYR124" s="276"/>
      <c r="GYS124" s="276"/>
      <c r="GYT124" s="276"/>
      <c r="GYU124" s="276"/>
      <c r="GYV124" s="276"/>
      <c r="GYW124" s="276"/>
      <c r="GYX124" s="276"/>
      <c r="GYY124" s="276"/>
      <c r="GYZ124" s="276"/>
      <c r="GZA124" s="276"/>
      <c r="GZB124" s="276"/>
      <c r="GZC124" s="276"/>
      <c r="GZD124" s="276"/>
      <c r="GZE124" s="276"/>
      <c r="GZF124" s="276"/>
      <c r="GZG124" s="276"/>
      <c r="GZH124" s="276"/>
      <c r="GZI124" s="276"/>
      <c r="GZJ124" s="276"/>
      <c r="GZK124" s="276"/>
      <c r="GZL124" s="276"/>
      <c r="GZM124" s="276"/>
      <c r="GZN124" s="276"/>
      <c r="GZO124" s="276"/>
      <c r="GZP124" s="276"/>
      <c r="GZQ124" s="276"/>
      <c r="GZR124" s="276"/>
      <c r="GZS124" s="276"/>
      <c r="GZT124" s="276"/>
      <c r="GZU124" s="276"/>
      <c r="GZV124" s="276"/>
      <c r="GZW124" s="276"/>
      <c r="GZX124" s="276"/>
      <c r="GZY124" s="276"/>
      <c r="GZZ124" s="276"/>
      <c r="HAA124" s="276"/>
      <c r="HAB124" s="276"/>
      <c r="HAC124" s="276"/>
      <c r="HAD124" s="276"/>
      <c r="HAE124" s="276"/>
      <c r="HAF124" s="276"/>
      <c r="HAG124" s="276"/>
      <c r="HAH124" s="276"/>
      <c r="HAI124" s="276"/>
      <c r="HAJ124" s="276"/>
      <c r="HAK124" s="276"/>
      <c r="HAL124" s="276"/>
      <c r="HAM124" s="276"/>
      <c r="HAN124" s="276"/>
      <c r="HAO124" s="276"/>
      <c r="HAP124" s="276"/>
      <c r="HAQ124" s="276"/>
      <c r="HAR124" s="276"/>
      <c r="HAS124" s="276"/>
      <c r="HAT124" s="276"/>
      <c r="HAU124" s="276"/>
      <c r="HAV124" s="276"/>
      <c r="HAW124" s="276"/>
      <c r="HAX124" s="276"/>
      <c r="HAY124" s="276"/>
      <c r="HAZ124" s="276"/>
      <c r="HBA124" s="276"/>
      <c r="HBB124" s="276"/>
      <c r="HBC124" s="276"/>
      <c r="HBD124" s="276"/>
      <c r="HBE124" s="276"/>
      <c r="HBF124" s="276"/>
      <c r="HBG124" s="276"/>
      <c r="HBH124" s="276"/>
      <c r="HBI124" s="276"/>
      <c r="HBJ124" s="276"/>
      <c r="HBK124" s="276"/>
      <c r="HBL124" s="276"/>
      <c r="HBM124" s="276"/>
      <c r="HBN124" s="276"/>
      <c r="HBO124" s="276"/>
      <c r="HBP124" s="276"/>
      <c r="HBQ124" s="276"/>
      <c r="HBR124" s="276"/>
      <c r="HBS124" s="276"/>
      <c r="HBT124" s="276"/>
      <c r="HBU124" s="276"/>
      <c r="HBV124" s="276"/>
      <c r="HBW124" s="276"/>
      <c r="HBX124" s="276"/>
      <c r="HBY124" s="276"/>
      <c r="HBZ124" s="276"/>
      <c r="HCA124" s="276"/>
      <c r="HCB124" s="276"/>
      <c r="HCC124" s="276"/>
      <c r="HCD124" s="276"/>
      <c r="HCE124" s="276"/>
      <c r="HCF124" s="276"/>
      <c r="HCG124" s="276"/>
      <c r="HCH124" s="276"/>
      <c r="HCI124" s="276"/>
      <c r="HCJ124" s="276"/>
      <c r="HCK124" s="276"/>
      <c r="HCL124" s="276"/>
      <c r="HCM124" s="276"/>
      <c r="HCN124" s="276"/>
      <c r="HCO124" s="276"/>
      <c r="HCP124" s="276"/>
      <c r="HCQ124" s="276"/>
      <c r="HCR124" s="276"/>
      <c r="HCS124" s="276"/>
      <c r="HCT124" s="276"/>
      <c r="HCU124" s="276"/>
      <c r="HCV124" s="276"/>
      <c r="HCW124" s="276"/>
      <c r="HCX124" s="276"/>
      <c r="HCY124" s="276"/>
      <c r="HCZ124" s="276"/>
      <c r="HDA124" s="276"/>
      <c r="HDB124" s="276"/>
      <c r="HDC124" s="276"/>
      <c r="HDD124" s="276"/>
      <c r="HDE124" s="276"/>
      <c r="HDF124" s="276"/>
      <c r="HDG124" s="276"/>
      <c r="HDH124" s="276"/>
      <c r="HDI124" s="276"/>
      <c r="HDJ124" s="276"/>
      <c r="HDK124" s="276"/>
      <c r="HDL124" s="276"/>
      <c r="HDM124" s="276"/>
      <c r="HDN124" s="276"/>
      <c r="HDO124" s="276"/>
      <c r="HDP124" s="276"/>
      <c r="HDQ124" s="276"/>
      <c r="HDR124" s="276"/>
      <c r="HDS124" s="276"/>
      <c r="HDT124" s="276"/>
      <c r="HDU124" s="276"/>
      <c r="HDV124" s="276"/>
      <c r="HDW124" s="276"/>
      <c r="HDX124" s="276"/>
      <c r="HDY124" s="276"/>
      <c r="HDZ124" s="276"/>
      <c r="HEA124" s="276"/>
      <c r="HEB124" s="276"/>
      <c r="HEC124" s="276"/>
      <c r="HED124" s="276"/>
      <c r="HEE124" s="276"/>
      <c r="HEF124" s="276"/>
      <c r="HEG124" s="276"/>
      <c r="HEH124" s="276"/>
      <c r="HEI124" s="276"/>
      <c r="HEJ124" s="276"/>
      <c r="HEK124" s="276"/>
      <c r="HEL124" s="276"/>
      <c r="HEM124" s="276"/>
      <c r="HEN124" s="276"/>
      <c r="HEO124" s="276"/>
      <c r="HEP124" s="276"/>
      <c r="HEQ124" s="276"/>
      <c r="HER124" s="276"/>
      <c r="HES124" s="276"/>
      <c r="HET124" s="276"/>
      <c r="HEU124" s="276"/>
      <c r="HEV124" s="276"/>
      <c r="HEW124" s="276"/>
      <c r="HEX124" s="276"/>
      <c r="HEY124" s="276"/>
      <c r="HEZ124" s="276"/>
      <c r="HFA124" s="276"/>
      <c r="HFB124" s="276"/>
      <c r="HFC124" s="276"/>
      <c r="HFD124" s="276"/>
      <c r="HFE124" s="276"/>
      <c r="HFF124" s="276"/>
      <c r="HFG124" s="276"/>
      <c r="HFH124" s="276"/>
      <c r="HFI124" s="276"/>
      <c r="HFJ124" s="276"/>
      <c r="HFK124" s="276"/>
      <c r="HFL124" s="276"/>
      <c r="HFM124" s="276"/>
      <c r="HFN124" s="276"/>
      <c r="HFO124" s="276"/>
      <c r="HFP124" s="276"/>
      <c r="HFQ124" s="276"/>
      <c r="HFR124" s="276"/>
      <c r="HFS124" s="276"/>
      <c r="HFT124" s="276"/>
      <c r="HFU124" s="276"/>
      <c r="HFV124" s="276"/>
      <c r="HFW124" s="276"/>
      <c r="HFX124" s="276"/>
      <c r="HFY124" s="276"/>
      <c r="HFZ124" s="276"/>
      <c r="HGA124" s="276"/>
      <c r="HGB124" s="276"/>
      <c r="HGC124" s="276"/>
      <c r="HGD124" s="276"/>
      <c r="HGE124" s="276"/>
      <c r="HGF124" s="276"/>
      <c r="HGG124" s="276"/>
      <c r="HGH124" s="276"/>
      <c r="HGI124" s="276"/>
      <c r="HGJ124" s="276"/>
      <c r="HGK124" s="276"/>
      <c r="HGL124" s="276"/>
      <c r="HGM124" s="276"/>
      <c r="HGN124" s="276"/>
      <c r="HGO124" s="276"/>
      <c r="HGP124" s="276"/>
      <c r="HGQ124" s="276"/>
      <c r="HGR124" s="276"/>
      <c r="HGS124" s="276"/>
      <c r="HGT124" s="276"/>
      <c r="HGU124" s="276"/>
      <c r="HGV124" s="276"/>
      <c r="HGW124" s="276"/>
      <c r="HGX124" s="276"/>
      <c r="HGY124" s="276"/>
      <c r="HGZ124" s="276"/>
      <c r="HHA124" s="276"/>
      <c r="HHB124" s="276"/>
      <c r="HHC124" s="276"/>
      <c r="HHD124" s="276"/>
      <c r="HHE124" s="276"/>
      <c r="HHF124" s="276"/>
      <c r="HHG124" s="276"/>
      <c r="HHH124" s="276"/>
      <c r="HHI124" s="276"/>
      <c r="HHJ124" s="276"/>
      <c r="HHK124" s="276"/>
      <c r="HHL124" s="276"/>
      <c r="HHM124" s="276"/>
      <c r="HHN124" s="276"/>
      <c r="HHO124" s="276"/>
      <c r="HHP124" s="276"/>
      <c r="HHQ124" s="276"/>
      <c r="HHR124" s="276"/>
      <c r="HHS124" s="276"/>
      <c r="HHT124" s="276"/>
      <c r="HHU124" s="276"/>
      <c r="HHV124" s="276"/>
      <c r="HHW124" s="276"/>
      <c r="HHX124" s="276"/>
      <c r="HHY124" s="276"/>
      <c r="HHZ124" s="276"/>
      <c r="HIA124" s="276"/>
      <c r="HIB124" s="276"/>
      <c r="HIC124" s="276"/>
      <c r="HID124" s="276"/>
      <c r="HIE124" s="276"/>
      <c r="HIF124" s="276"/>
      <c r="HIG124" s="276"/>
      <c r="HIH124" s="276"/>
      <c r="HII124" s="276"/>
      <c r="HIJ124" s="276"/>
      <c r="HIK124" s="276"/>
      <c r="HIL124" s="276"/>
      <c r="HIM124" s="276"/>
      <c r="HIN124" s="276"/>
      <c r="HIO124" s="276"/>
      <c r="HIP124" s="276"/>
      <c r="HIQ124" s="276"/>
      <c r="HIR124" s="276"/>
      <c r="HIS124" s="276"/>
      <c r="HIT124" s="276"/>
      <c r="HIU124" s="276"/>
      <c r="HIV124" s="276"/>
      <c r="HIW124" s="276"/>
      <c r="HIX124" s="276"/>
      <c r="HIY124" s="276"/>
      <c r="HIZ124" s="276"/>
      <c r="HJA124" s="276"/>
      <c r="HJB124" s="276"/>
      <c r="HJC124" s="276"/>
      <c r="HJD124" s="276"/>
      <c r="HJE124" s="276"/>
      <c r="HJF124" s="276"/>
      <c r="HJG124" s="276"/>
      <c r="HJH124" s="276"/>
      <c r="HJI124" s="276"/>
      <c r="HJJ124" s="276"/>
      <c r="HJK124" s="276"/>
      <c r="HJL124" s="276"/>
      <c r="HJM124" s="276"/>
      <c r="HJN124" s="276"/>
      <c r="HJO124" s="276"/>
      <c r="HJP124" s="276"/>
      <c r="HJQ124" s="276"/>
      <c r="HJR124" s="276"/>
      <c r="HJS124" s="276"/>
      <c r="HJT124" s="276"/>
      <c r="HJU124" s="276"/>
      <c r="HJV124" s="276"/>
      <c r="HJW124" s="276"/>
      <c r="HJX124" s="276"/>
      <c r="HJY124" s="276"/>
      <c r="HJZ124" s="276"/>
      <c r="HKA124" s="276"/>
      <c r="HKB124" s="276"/>
      <c r="HKC124" s="276"/>
      <c r="HKD124" s="276"/>
      <c r="HKE124" s="276"/>
      <c r="HKF124" s="276"/>
      <c r="HKG124" s="276"/>
      <c r="HKH124" s="276"/>
      <c r="HKI124" s="276"/>
      <c r="HKJ124" s="276"/>
      <c r="HKK124" s="276"/>
      <c r="HKL124" s="276"/>
      <c r="HKM124" s="276"/>
      <c r="HKN124" s="276"/>
      <c r="HKO124" s="276"/>
      <c r="HKP124" s="276"/>
      <c r="HKQ124" s="276"/>
      <c r="HKR124" s="276"/>
      <c r="HKS124" s="276"/>
      <c r="HKT124" s="276"/>
      <c r="HKU124" s="276"/>
      <c r="HKV124" s="276"/>
      <c r="HKW124" s="276"/>
      <c r="HKX124" s="276"/>
      <c r="HKY124" s="276"/>
      <c r="HKZ124" s="276"/>
      <c r="HLA124" s="276"/>
      <c r="HLB124" s="276"/>
      <c r="HLC124" s="276"/>
      <c r="HLD124" s="276"/>
      <c r="HLE124" s="276"/>
      <c r="HLF124" s="276"/>
      <c r="HLG124" s="276"/>
      <c r="HLH124" s="276"/>
      <c r="HLI124" s="276"/>
      <c r="HLJ124" s="276"/>
      <c r="HLK124" s="276"/>
      <c r="HLL124" s="276"/>
      <c r="HLM124" s="276"/>
      <c r="HLN124" s="276"/>
      <c r="HLO124" s="276"/>
      <c r="HLP124" s="276"/>
      <c r="HLQ124" s="276"/>
      <c r="HLR124" s="276"/>
      <c r="HLS124" s="276"/>
      <c r="HLT124" s="276"/>
      <c r="HLU124" s="276"/>
      <c r="HLV124" s="276"/>
      <c r="HLW124" s="276"/>
      <c r="HLX124" s="276"/>
      <c r="HLY124" s="276"/>
      <c r="HLZ124" s="276"/>
      <c r="HMA124" s="276"/>
      <c r="HMB124" s="276"/>
      <c r="HMC124" s="276"/>
      <c r="HMD124" s="276"/>
      <c r="HME124" s="276"/>
      <c r="HMF124" s="276"/>
      <c r="HMG124" s="276"/>
      <c r="HMH124" s="276"/>
      <c r="HMI124" s="276"/>
      <c r="HMJ124" s="276"/>
      <c r="HMK124" s="276"/>
      <c r="HML124" s="276"/>
      <c r="HMM124" s="276"/>
      <c r="HMN124" s="276"/>
      <c r="HMO124" s="276"/>
      <c r="HMP124" s="276"/>
      <c r="HMQ124" s="276"/>
      <c r="HMR124" s="276"/>
      <c r="HMS124" s="276"/>
      <c r="HMT124" s="276"/>
      <c r="HMU124" s="276"/>
      <c r="HMV124" s="276"/>
      <c r="HMW124" s="276"/>
      <c r="HMX124" s="276"/>
      <c r="HMY124" s="276"/>
      <c r="HMZ124" s="276"/>
      <c r="HNA124" s="276"/>
      <c r="HNB124" s="276"/>
      <c r="HNC124" s="276"/>
      <c r="HND124" s="276"/>
      <c r="HNE124" s="276"/>
      <c r="HNF124" s="276"/>
      <c r="HNG124" s="276"/>
      <c r="HNH124" s="276"/>
      <c r="HNI124" s="276"/>
      <c r="HNJ124" s="276"/>
      <c r="HNK124" s="276"/>
      <c r="HNL124" s="276"/>
      <c r="HNM124" s="276"/>
      <c r="HNN124" s="276"/>
      <c r="HNO124" s="276"/>
      <c r="HNP124" s="276"/>
      <c r="HNQ124" s="276"/>
      <c r="HNR124" s="276"/>
      <c r="HNS124" s="276"/>
      <c r="HNT124" s="276"/>
      <c r="HNU124" s="276"/>
      <c r="HNV124" s="276"/>
      <c r="HNW124" s="276"/>
      <c r="HNX124" s="276"/>
      <c r="HNY124" s="276"/>
      <c r="HNZ124" s="276"/>
      <c r="HOA124" s="276"/>
      <c r="HOB124" s="276"/>
      <c r="HOC124" s="276"/>
      <c r="HOD124" s="276"/>
      <c r="HOE124" s="276"/>
      <c r="HOF124" s="276"/>
      <c r="HOG124" s="276"/>
      <c r="HOH124" s="276"/>
      <c r="HOI124" s="276"/>
      <c r="HOJ124" s="276"/>
      <c r="HOK124" s="276"/>
      <c r="HOL124" s="276"/>
      <c r="HOM124" s="276"/>
      <c r="HON124" s="276"/>
      <c r="HOO124" s="276"/>
      <c r="HOP124" s="276"/>
      <c r="HOQ124" s="276"/>
      <c r="HOR124" s="276"/>
      <c r="HOS124" s="276"/>
      <c r="HOT124" s="276"/>
      <c r="HOU124" s="276"/>
      <c r="HOV124" s="276"/>
      <c r="HOW124" s="276"/>
      <c r="HOX124" s="276"/>
      <c r="HOY124" s="276"/>
      <c r="HOZ124" s="276"/>
      <c r="HPA124" s="276"/>
      <c r="HPB124" s="276"/>
      <c r="HPC124" s="276"/>
      <c r="HPD124" s="276"/>
      <c r="HPE124" s="276"/>
      <c r="HPF124" s="276"/>
      <c r="HPG124" s="276"/>
      <c r="HPH124" s="276"/>
      <c r="HPI124" s="276"/>
      <c r="HPJ124" s="276"/>
      <c r="HPK124" s="276"/>
      <c r="HPL124" s="276"/>
      <c r="HPM124" s="276"/>
      <c r="HPN124" s="276"/>
      <c r="HPO124" s="276"/>
      <c r="HPP124" s="276"/>
      <c r="HPQ124" s="276"/>
      <c r="HPR124" s="276"/>
      <c r="HPS124" s="276"/>
      <c r="HPT124" s="276"/>
      <c r="HPU124" s="276"/>
      <c r="HPV124" s="276"/>
      <c r="HPW124" s="276"/>
      <c r="HPX124" s="276"/>
      <c r="HPY124" s="276"/>
      <c r="HPZ124" s="276"/>
      <c r="HQA124" s="276"/>
      <c r="HQB124" s="276"/>
      <c r="HQC124" s="276"/>
      <c r="HQD124" s="276"/>
      <c r="HQE124" s="276"/>
      <c r="HQF124" s="276"/>
      <c r="HQG124" s="276"/>
      <c r="HQH124" s="276"/>
      <c r="HQI124" s="276"/>
      <c r="HQJ124" s="276"/>
      <c r="HQK124" s="276"/>
      <c r="HQL124" s="276"/>
      <c r="HQM124" s="276"/>
      <c r="HQN124" s="276"/>
      <c r="HQO124" s="276"/>
      <c r="HQP124" s="276"/>
      <c r="HQQ124" s="276"/>
      <c r="HQR124" s="276"/>
      <c r="HQS124" s="276"/>
      <c r="HQT124" s="276"/>
      <c r="HQU124" s="276"/>
      <c r="HQV124" s="276"/>
      <c r="HQW124" s="276"/>
      <c r="HQX124" s="276"/>
      <c r="HQY124" s="276"/>
      <c r="HQZ124" s="276"/>
      <c r="HRA124" s="276"/>
      <c r="HRB124" s="276"/>
      <c r="HRC124" s="276"/>
      <c r="HRD124" s="276"/>
      <c r="HRE124" s="276"/>
      <c r="HRF124" s="276"/>
      <c r="HRG124" s="276"/>
      <c r="HRH124" s="276"/>
      <c r="HRI124" s="276"/>
      <c r="HRJ124" s="276"/>
      <c r="HRK124" s="276"/>
      <c r="HRL124" s="276"/>
      <c r="HRM124" s="276"/>
      <c r="HRN124" s="276"/>
      <c r="HRO124" s="276"/>
      <c r="HRP124" s="276"/>
      <c r="HRQ124" s="276"/>
      <c r="HRR124" s="276"/>
      <c r="HRS124" s="276"/>
      <c r="HRT124" s="276"/>
      <c r="HRU124" s="276"/>
      <c r="HRV124" s="276"/>
      <c r="HRW124" s="276"/>
      <c r="HRX124" s="276"/>
      <c r="HRY124" s="276"/>
      <c r="HRZ124" s="276"/>
      <c r="HSA124" s="276"/>
      <c r="HSB124" s="276"/>
      <c r="HSC124" s="276"/>
      <c r="HSD124" s="276"/>
      <c r="HSE124" s="276"/>
      <c r="HSF124" s="276"/>
      <c r="HSG124" s="276"/>
      <c r="HSH124" s="276"/>
      <c r="HSI124" s="276"/>
      <c r="HSJ124" s="276"/>
      <c r="HSK124" s="276"/>
      <c r="HSL124" s="276"/>
      <c r="HSM124" s="276"/>
      <c r="HSN124" s="276"/>
      <c r="HSO124" s="276"/>
      <c r="HSP124" s="276"/>
      <c r="HSQ124" s="276"/>
      <c r="HSR124" s="276"/>
      <c r="HSS124" s="276"/>
      <c r="HST124" s="276"/>
      <c r="HSU124" s="276"/>
      <c r="HSV124" s="276"/>
      <c r="HSW124" s="276"/>
      <c r="HSX124" s="276"/>
      <c r="HSY124" s="276"/>
      <c r="HSZ124" s="276"/>
      <c r="HTA124" s="276"/>
      <c r="HTB124" s="276"/>
      <c r="HTC124" s="276"/>
      <c r="HTD124" s="276"/>
      <c r="HTE124" s="276"/>
      <c r="HTF124" s="276"/>
      <c r="HTG124" s="276"/>
      <c r="HTH124" s="276"/>
      <c r="HTI124" s="276"/>
      <c r="HTJ124" s="276"/>
      <c r="HTK124" s="276"/>
      <c r="HTL124" s="276"/>
      <c r="HTM124" s="276"/>
      <c r="HTN124" s="276"/>
      <c r="HTO124" s="276"/>
      <c r="HTP124" s="276"/>
      <c r="HTQ124" s="276"/>
      <c r="HTR124" s="276"/>
      <c r="HTS124" s="276"/>
      <c r="HTT124" s="276"/>
      <c r="HTU124" s="276"/>
      <c r="HTV124" s="276"/>
      <c r="HTW124" s="276"/>
      <c r="HTX124" s="276"/>
      <c r="HTY124" s="276"/>
      <c r="HTZ124" s="276"/>
      <c r="HUA124" s="276"/>
      <c r="HUB124" s="276"/>
      <c r="HUC124" s="276"/>
      <c r="HUD124" s="276"/>
      <c r="HUE124" s="276"/>
      <c r="HUF124" s="276"/>
      <c r="HUG124" s="276"/>
      <c r="HUH124" s="276"/>
      <c r="HUI124" s="276"/>
      <c r="HUJ124" s="276"/>
      <c r="HUK124" s="276"/>
      <c r="HUL124" s="276"/>
      <c r="HUM124" s="276"/>
      <c r="HUN124" s="276"/>
      <c r="HUO124" s="276"/>
      <c r="HUP124" s="276"/>
      <c r="HUQ124" s="276"/>
      <c r="HUR124" s="276"/>
      <c r="HUS124" s="276"/>
      <c r="HUT124" s="276"/>
      <c r="HUU124" s="276"/>
      <c r="HUV124" s="276"/>
      <c r="HUW124" s="276"/>
      <c r="HUX124" s="276"/>
      <c r="HUY124" s="276"/>
      <c r="HUZ124" s="276"/>
      <c r="HVA124" s="276"/>
      <c r="HVB124" s="276"/>
      <c r="HVC124" s="276"/>
      <c r="HVD124" s="276"/>
      <c r="HVE124" s="276"/>
      <c r="HVF124" s="276"/>
      <c r="HVG124" s="276"/>
      <c r="HVH124" s="276"/>
      <c r="HVI124" s="276"/>
      <c r="HVJ124" s="276"/>
      <c r="HVK124" s="276"/>
      <c r="HVL124" s="276"/>
      <c r="HVM124" s="276"/>
      <c r="HVN124" s="276"/>
      <c r="HVO124" s="276"/>
      <c r="HVP124" s="276"/>
      <c r="HVQ124" s="276"/>
      <c r="HVR124" s="276"/>
      <c r="HVS124" s="276"/>
      <c r="HVT124" s="276"/>
      <c r="HVU124" s="276"/>
      <c r="HVV124" s="276"/>
      <c r="HVW124" s="276"/>
      <c r="HVX124" s="276"/>
      <c r="HVY124" s="276"/>
      <c r="HVZ124" s="276"/>
      <c r="HWA124" s="276"/>
      <c r="HWB124" s="276"/>
      <c r="HWC124" s="276"/>
      <c r="HWD124" s="276"/>
      <c r="HWE124" s="276"/>
      <c r="HWF124" s="276"/>
      <c r="HWG124" s="276"/>
      <c r="HWH124" s="276"/>
      <c r="HWI124" s="276"/>
      <c r="HWJ124" s="276"/>
      <c r="HWK124" s="276"/>
      <c r="HWL124" s="276"/>
      <c r="HWM124" s="276"/>
      <c r="HWN124" s="276"/>
      <c r="HWO124" s="276"/>
      <c r="HWP124" s="276"/>
      <c r="HWQ124" s="276"/>
      <c r="HWR124" s="276"/>
      <c r="HWS124" s="276"/>
      <c r="HWT124" s="276"/>
      <c r="HWU124" s="276"/>
      <c r="HWV124" s="276"/>
      <c r="HWW124" s="276"/>
      <c r="HWX124" s="276"/>
      <c r="HWY124" s="276"/>
      <c r="HWZ124" s="276"/>
      <c r="HXA124" s="276"/>
      <c r="HXB124" s="276"/>
      <c r="HXC124" s="276"/>
      <c r="HXD124" s="276"/>
      <c r="HXE124" s="276"/>
      <c r="HXF124" s="276"/>
      <c r="HXG124" s="276"/>
      <c r="HXH124" s="276"/>
      <c r="HXI124" s="276"/>
      <c r="HXJ124" s="276"/>
      <c r="HXK124" s="276"/>
      <c r="HXL124" s="276"/>
      <c r="HXM124" s="276"/>
      <c r="HXN124" s="276"/>
      <c r="HXO124" s="276"/>
      <c r="HXP124" s="276"/>
      <c r="HXQ124" s="276"/>
      <c r="HXR124" s="276"/>
      <c r="HXS124" s="276"/>
      <c r="HXT124" s="276"/>
      <c r="HXU124" s="276"/>
      <c r="HXV124" s="276"/>
      <c r="HXW124" s="276"/>
      <c r="HXX124" s="276"/>
      <c r="HXY124" s="276"/>
      <c r="HXZ124" s="276"/>
      <c r="HYA124" s="276"/>
      <c r="HYB124" s="276"/>
      <c r="HYC124" s="276"/>
      <c r="HYD124" s="276"/>
      <c r="HYE124" s="276"/>
      <c r="HYF124" s="276"/>
      <c r="HYG124" s="276"/>
      <c r="HYH124" s="276"/>
      <c r="HYI124" s="276"/>
      <c r="HYJ124" s="276"/>
      <c r="HYK124" s="276"/>
      <c r="HYL124" s="276"/>
      <c r="HYM124" s="276"/>
      <c r="HYN124" s="276"/>
      <c r="HYO124" s="276"/>
      <c r="HYP124" s="276"/>
      <c r="HYQ124" s="276"/>
      <c r="HYR124" s="276"/>
      <c r="HYS124" s="276"/>
      <c r="HYT124" s="276"/>
      <c r="HYU124" s="276"/>
      <c r="HYV124" s="276"/>
      <c r="HYW124" s="276"/>
      <c r="HYX124" s="276"/>
      <c r="HYY124" s="276"/>
      <c r="HYZ124" s="276"/>
      <c r="HZA124" s="276"/>
      <c r="HZB124" s="276"/>
      <c r="HZC124" s="276"/>
      <c r="HZD124" s="276"/>
      <c r="HZE124" s="276"/>
      <c r="HZF124" s="276"/>
      <c r="HZG124" s="276"/>
      <c r="HZH124" s="276"/>
      <c r="HZI124" s="276"/>
      <c r="HZJ124" s="276"/>
      <c r="HZK124" s="276"/>
      <c r="HZL124" s="276"/>
      <c r="HZM124" s="276"/>
      <c r="HZN124" s="276"/>
      <c r="HZO124" s="276"/>
      <c r="HZP124" s="276"/>
      <c r="HZQ124" s="276"/>
      <c r="HZR124" s="276"/>
      <c r="HZS124" s="276"/>
      <c r="HZT124" s="276"/>
      <c r="HZU124" s="276"/>
      <c r="HZV124" s="276"/>
      <c r="HZW124" s="276"/>
      <c r="HZX124" s="276"/>
      <c r="HZY124" s="276"/>
      <c r="HZZ124" s="276"/>
      <c r="IAA124" s="276"/>
      <c r="IAB124" s="276"/>
      <c r="IAC124" s="276"/>
      <c r="IAD124" s="276"/>
      <c r="IAE124" s="276"/>
      <c r="IAF124" s="276"/>
      <c r="IAG124" s="276"/>
      <c r="IAH124" s="276"/>
      <c r="IAI124" s="276"/>
      <c r="IAJ124" s="276"/>
      <c r="IAK124" s="276"/>
      <c r="IAL124" s="276"/>
      <c r="IAM124" s="276"/>
      <c r="IAN124" s="276"/>
      <c r="IAO124" s="276"/>
      <c r="IAP124" s="276"/>
      <c r="IAQ124" s="276"/>
      <c r="IAR124" s="276"/>
      <c r="IAS124" s="276"/>
      <c r="IAT124" s="276"/>
      <c r="IAU124" s="276"/>
      <c r="IAV124" s="276"/>
      <c r="IAW124" s="276"/>
      <c r="IAX124" s="276"/>
      <c r="IAY124" s="276"/>
      <c r="IAZ124" s="276"/>
      <c r="IBA124" s="276"/>
      <c r="IBB124" s="276"/>
      <c r="IBC124" s="276"/>
      <c r="IBD124" s="276"/>
      <c r="IBE124" s="276"/>
      <c r="IBF124" s="276"/>
      <c r="IBG124" s="276"/>
      <c r="IBH124" s="276"/>
      <c r="IBI124" s="276"/>
      <c r="IBJ124" s="276"/>
      <c r="IBK124" s="276"/>
      <c r="IBL124" s="276"/>
      <c r="IBM124" s="276"/>
      <c r="IBN124" s="276"/>
      <c r="IBO124" s="276"/>
      <c r="IBP124" s="276"/>
      <c r="IBQ124" s="276"/>
      <c r="IBR124" s="276"/>
      <c r="IBS124" s="276"/>
      <c r="IBT124" s="276"/>
      <c r="IBU124" s="276"/>
      <c r="IBV124" s="276"/>
      <c r="IBW124" s="276"/>
      <c r="IBX124" s="276"/>
      <c r="IBY124" s="276"/>
      <c r="IBZ124" s="276"/>
      <c r="ICA124" s="276"/>
      <c r="ICB124" s="276"/>
      <c r="ICC124" s="276"/>
      <c r="ICD124" s="276"/>
      <c r="ICE124" s="276"/>
      <c r="ICF124" s="276"/>
      <c r="ICG124" s="276"/>
      <c r="ICH124" s="276"/>
      <c r="ICI124" s="276"/>
      <c r="ICJ124" s="276"/>
      <c r="ICK124" s="276"/>
      <c r="ICL124" s="276"/>
      <c r="ICM124" s="276"/>
      <c r="ICN124" s="276"/>
      <c r="ICO124" s="276"/>
      <c r="ICP124" s="276"/>
      <c r="ICQ124" s="276"/>
      <c r="ICR124" s="276"/>
      <c r="ICS124" s="276"/>
      <c r="ICT124" s="276"/>
      <c r="ICU124" s="276"/>
      <c r="ICV124" s="276"/>
      <c r="ICW124" s="276"/>
      <c r="ICX124" s="276"/>
      <c r="ICY124" s="276"/>
      <c r="ICZ124" s="276"/>
      <c r="IDA124" s="276"/>
      <c r="IDB124" s="276"/>
      <c r="IDC124" s="276"/>
      <c r="IDD124" s="276"/>
      <c r="IDE124" s="276"/>
      <c r="IDF124" s="276"/>
      <c r="IDG124" s="276"/>
      <c r="IDH124" s="276"/>
      <c r="IDI124" s="276"/>
      <c r="IDJ124" s="276"/>
      <c r="IDK124" s="276"/>
      <c r="IDL124" s="276"/>
      <c r="IDM124" s="276"/>
      <c r="IDN124" s="276"/>
      <c r="IDO124" s="276"/>
      <c r="IDP124" s="276"/>
      <c r="IDQ124" s="276"/>
      <c r="IDR124" s="276"/>
      <c r="IDS124" s="276"/>
      <c r="IDT124" s="276"/>
      <c r="IDU124" s="276"/>
      <c r="IDV124" s="276"/>
      <c r="IDW124" s="276"/>
      <c r="IDX124" s="276"/>
      <c r="IDY124" s="276"/>
      <c r="IDZ124" s="276"/>
      <c r="IEA124" s="276"/>
      <c r="IEB124" s="276"/>
      <c r="IEC124" s="276"/>
      <c r="IED124" s="276"/>
      <c r="IEE124" s="276"/>
      <c r="IEF124" s="276"/>
      <c r="IEG124" s="276"/>
      <c r="IEH124" s="276"/>
      <c r="IEI124" s="276"/>
      <c r="IEJ124" s="276"/>
      <c r="IEK124" s="276"/>
      <c r="IEL124" s="276"/>
      <c r="IEM124" s="276"/>
      <c r="IEN124" s="276"/>
      <c r="IEO124" s="276"/>
      <c r="IEP124" s="276"/>
      <c r="IEQ124" s="276"/>
      <c r="IER124" s="276"/>
      <c r="IES124" s="276"/>
      <c r="IET124" s="276"/>
      <c r="IEU124" s="276"/>
      <c r="IEV124" s="276"/>
      <c r="IEW124" s="276"/>
      <c r="IEX124" s="276"/>
      <c r="IEY124" s="276"/>
      <c r="IEZ124" s="276"/>
      <c r="IFA124" s="276"/>
      <c r="IFB124" s="276"/>
      <c r="IFC124" s="276"/>
      <c r="IFD124" s="276"/>
      <c r="IFE124" s="276"/>
      <c r="IFF124" s="276"/>
      <c r="IFG124" s="276"/>
      <c r="IFH124" s="276"/>
      <c r="IFI124" s="276"/>
      <c r="IFJ124" s="276"/>
      <c r="IFK124" s="276"/>
      <c r="IFL124" s="276"/>
      <c r="IFM124" s="276"/>
      <c r="IFN124" s="276"/>
      <c r="IFO124" s="276"/>
      <c r="IFP124" s="276"/>
      <c r="IFQ124" s="276"/>
      <c r="IFR124" s="276"/>
      <c r="IFS124" s="276"/>
      <c r="IFT124" s="276"/>
      <c r="IFU124" s="276"/>
      <c r="IFV124" s="276"/>
      <c r="IFW124" s="276"/>
      <c r="IFX124" s="276"/>
      <c r="IFY124" s="276"/>
      <c r="IFZ124" s="276"/>
      <c r="IGA124" s="276"/>
      <c r="IGB124" s="276"/>
      <c r="IGC124" s="276"/>
      <c r="IGD124" s="276"/>
      <c r="IGE124" s="276"/>
      <c r="IGF124" s="276"/>
      <c r="IGG124" s="276"/>
      <c r="IGH124" s="276"/>
      <c r="IGI124" s="276"/>
      <c r="IGJ124" s="276"/>
      <c r="IGK124" s="276"/>
      <c r="IGL124" s="276"/>
      <c r="IGM124" s="276"/>
      <c r="IGN124" s="276"/>
      <c r="IGO124" s="276"/>
      <c r="IGP124" s="276"/>
      <c r="IGQ124" s="276"/>
      <c r="IGR124" s="276"/>
      <c r="IGS124" s="276"/>
      <c r="IGT124" s="276"/>
      <c r="IGU124" s="276"/>
      <c r="IGV124" s="276"/>
      <c r="IGW124" s="276"/>
      <c r="IGX124" s="276"/>
      <c r="IGY124" s="276"/>
      <c r="IGZ124" s="276"/>
      <c r="IHA124" s="276"/>
      <c r="IHB124" s="276"/>
      <c r="IHC124" s="276"/>
      <c r="IHD124" s="276"/>
      <c r="IHE124" s="276"/>
      <c r="IHF124" s="276"/>
      <c r="IHG124" s="276"/>
      <c r="IHH124" s="276"/>
      <c r="IHI124" s="276"/>
      <c r="IHJ124" s="276"/>
      <c r="IHK124" s="276"/>
      <c r="IHL124" s="276"/>
      <c r="IHM124" s="276"/>
      <c r="IHN124" s="276"/>
      <c r="IHO124" s="276"/>
      <c r="IHP124" s="276"/>
      <c r="IHQ124" s="276"/>
      <c r="IHR124" s="276"/>
      <c r="IHS124" s="276"/>
      <c r="IHT124" s="276"/>
      <c r="IHU124" s="276"/>
      <c r="IHV124" s="276"/>
      <c r="IHW124" s="276"/>
      <c r="IHX124" s="276"/>
      <c r="IHY124" s="276"/>
      <c r="IHZ124" s="276"/>
      <c r="IIA124" s="276"/>
      <c r="IIB124" s="276"/>
      <c r="IIC124" s="276"/>
      <c r="IID124" s="276"/>
      <c r="IIE124" s="276"/>
      <c r="IIF124" s="276"/>
      <c r="IIG124" s="276"/>
      <c r="IIH124" s="276"/>
      <c r="III124" s="276"/>
      <c r="IIJ124" s="276"/>
      <c r="IIK124" s="276"/>
      <c r="IIL124" s="276"/>
      <c r="IIM124" s="276"/>
      <c r="IIN124" s="276"/>
      <c r="IIO124" s="276"/>
      <c r="IIP124" s="276"/>
      <c r="IIQ124" s="276"/>
      <c r="IIR124" s="276"/>
      <c r="IIS124" s="276"/>
      <c r="IIT124" s="276"/>
      <c r="IIU124" s="276"/>
      <c r="IIV124" s="276"/>
      <c r="IIW124" s="276"/>
      <c r="IIX124" s="276"/>
      <c r="IIY124" s="276"/>
      <c r="IIZ124" s="276"/>
      <c r="IJA124" s="276"/>
      <c r="IJB124" s="276"/>
      <c r="IJC124" s="276"/>
      <c r="IJD124" s="276"/>
      <c r="IJE124" s="276"/>
      <c r="IJF124" s="276"/>
      <c r="IJG124" s="276"/>
      <c r="IJH124" s="276"/>
      <c r="IJI124" s="276"/>
      <c r="IJJ124" s="276"/>
      <c r="IJK124" s="276"/>
      <c r="IJL124" s="276"/>
      <c r="IJM124" s="276"/>
      <c r="IJN124" s="276"/>
      <c r="IJO124" s="276"/>
      <c r="IJP124" s="276"/>
      <c r="IJQ124" s="276"/>
      <c r="IJR124" s="276"/>
      <c r="IJS124" s="276"/>
      <c r="IJT124" s="276"/>
      <c r="IJU124" s="276"/>
      <c r="IJV124" s="276"/>
      <c r="IJW124" s="276"/>
      <c r="IJX124" s="276"/>
      <c r="IJY124" s="276"/>
      <c r="IJZ124" s="276"/>
      <c r="IKA124" s="276"/>
      <c r="IKB124" s="276"/>
      <c r="IKC124" s="276"/>
      <c r="IKD124" s="276"/>
      <c r="IKE124" s="276"/>
      <c r="IKF124" s="276"/>
      <c r="IKG124" s="276"/>
      <c r="IKH124" s="276"/>
      <c r="IKI124" s="276"/>
      <c r="IKJ124" s="276"/>
      <c r="IKK124" s="276"/>
      <c r="IKL124" s="276"/>
      <c r="IKM124" s="276"/>
      <c r="IKN124" s="276"/>
      <c r="IKO124" s="276"/>
      <c r="IKP124" s="276"/>
      <c r="IKQ124" s="276"/>
      <c r="IKR124" s="276"/>
      <c r="IKS124" s="276"/>
      <c r="IKT124" s="276"/>
      <c r="IKU124" s="276"/>
      <c r="IKV124" s="276"/>
      <c r="IKW124" s="276"/>
      <c r="IKX124" s="276"/>
      <c r="IKY124" s="276"/>
      <c r="IKZ124" s="276"/>
      <c r="ILA124" s="276"/>
      <c r="ILB124" s="276"/>
      <c r="ILC124" s="276"/>
      <c r="ILD124" s="276"/>
      <c r="ILE124" s="276"/>
      <c r="ILF124" s="276"/>
      <c r="ILG124" s="276"/>
      <c r="ILH124" s="276"/>
      <c r="ILI124" s="276"/>
      <c r="ILJ124" s="276"/>
      <c r="ILK124" s="276"/>
      <c r="ILL124" s="276"/>
      <c r="ILM124" s="276"/>
      <c r="ILN124" s="276"/>
      <c r="ILO124" s="276"/>
      <c r="ILP124" s="276"/>
      <c r="ILQ124" s="276"/>
      <c r="ILR124" s="276"/>
      <c r="ILS124" s="276"/>
      <c r="ILT124" s="276"/>
      <c r="ILU124" s="276"/>
      <c r="ILV124" s="276"/>
      <c r="ILW124" s="276"/>
      <c r="ILX124" s="276"/>
      <c r="ILY124" s="276"/>
      <c r="ILZ124" s="276"/>
      <c r="IMA124" s="276"/>
      <c r="IMB124" s="276"/>
      <c r="IMC124" s="276"/>
      <c r="IMD124" s="276"/>
      <c r="IME124" s="276"/>
      <c r="IMF124" s="276"/>
      <c r="IMG124" s="276"/>
      <c r="IMH124" s="276"/>
      <c r="IMI124" s="276"/>
      <c r="IMJ124" s="276"/>
      <c r="IMK124" s="276"/>
      <c r="IML124" s="276"/>
      <c r="IMM124" s="276"/>
      <c r="IMN124" s="276"/>
      <c r="IMO124" s="276"/>
      <c r="IMP124" s="276"/>
      <c r="IMQ124" s="276"/>
      <c r="IMR124" s="276"/>
      <c r="IMS124" s="276"/>
      <c r="IMT124" s="276"/>
      <c r="IMU124" s="276"/>
      <c r="IMV124" s="276"/>
      <c r="IMW124" s="276"/>
      <c r="IMX124" s="276"/>
      <c r="IMY124" s="276"/>
      <c r="IMZ124" s="276"/>
      <c r="INA124" s="276"/>
      <c r="INB124" s="276"/>
      <c r="INC124" s="276"/>
      <c r="IND124" s="276"/>
      <c r="INE124" s="276"/>
      <c r="INF124" s="276"/>
      <c r="ING124" s="276"/>
      <c r="INH124" s="276"/>
      <c r="INI124" s="276"/>
      <c r="INJ124" s="276"/>
      <c r="INK124" s="276"/>
      <c r="INL124" s="276"/>
      <c r="INM124" s="276"/>
      <c r="INN124" s="276"/>
      <c r="INO124" s="276"/>
      <c r="INP124" s="276"/>
      <c r="INQ124" s="276"/>
      <c r="INR124" s="276"/>
      <c r="INS124" s="276"/>
      <c r="INT124" s="276"/>
      <c r="INU124" s="276"/>
      <c r="INV124" s="276"/>
      <c r="INW124" s="276"/>
      <c r="INX124" s="276"/>
      <c r="INY124" s="276"/>
      <c r="INZ124" s="276"/>
      <c r="IOA124" s="276"/>
      <c r="IOB124" s="276"/>
      <c r="IOC124" s="276"/>
      <c r="IOD124" s="276"/>
      <c r="IOE124" s="276"/>
      <c r="IOF124" s="276"/>
      <c r="IOG124" s="276"/>
      <c r="IOH124" s="276"/>
      <c r="IOI124" s="276"/>
      <c r="IOJ124" s="276"/>
      <c r="IOK124" s="276"/>
      <c r="IOL124" s="276"/>
      <c r="IOM124" s="276"/>
      <c r="ION124" s="276"/>
      <c r="IOO124" s="276"/>
      <c r="IOP124" s="276"/>
      <c r="IOQ124" s="276"/>
      <c r="IOR124" s="276"/>
      <c r="IOS124" s="276"/>
      <c r="IOT124" s="276"/>
      <c r="IOU124" s="276"/>
      <c r="IOV124" s="276"/>
      <c r="IOW124" s="276"/>
      <c r="IOX124" s="276"/>
      <c r="IOY124" s="276"/>
      <c r="IOZ124" s="276"/>
      <c r="IPA124" s="276"/>
      <c r="IPB124" s="276"/>
      <c r="IPC124" s="276"/>
      <c r="IPD124" s="276"/>
      <c r="IPE124" s="276"/>
      <c r="IPF124" s="276"/>
      <c r="IPG124" s="276"/>
      <c r="IPH124" s="276"/>
      <c r="IPI124" s="276"/>
      <c r="IPJ124" s="276"/>
      <c r="IPK124" s="276"/>
      <c r="IPL124" s="276"/>
      <c r="IPM124" s="276"/>
      <c r="IPN124" s="276"/>
      <c r="IPO124" s="276"/>
      <c r="IPP124" s="276"/>
      <c r="IPQ124" s="276"/>
      <c r="IPR124" s="276"/>
      <c r="IPS124" s="276"/>
      <c r="IPT124" s="276"/>
      <c r="IPU124" s="276"/>
      <c r="IPV124" s="276"/>
      <c r="IPW124" s="276"/>
      <c r="IPX124" s="276"/>
      <c r="IPY124" s="276"/>
      <c r="IPZ124" s="276"/>
      <c r="IQA124" s="276"/>
      <c r="IQB124" s="276"/>
      <c r="IQC124" s="276"/>
      <c r="IQD124" s="276"/>
      <c r="IQE124" s="276"/>
      <c r="IQF124" s="276"/>
      <c r="IQG124" s="276"/>
      <c r="IQH124" s="276"/>
      <c r="IQI124" s="276"/>
      <c r="IQJ124" s="276"/>
      <c r="IQK124" s="276"/>
      <c r="IQL124" s="276"/>
      <c r="IQM124" s="276"/>
      <c r="IQN124" s="276"/>
      <c r="IQO124" s="276"/>
      <c r="IQP124" s="276"/>
      <c r="IQQ124" s="276"/>
      <c r="IQR124" s="276"/>
      <c r="IQS124" s="276"/>
      <c r="IQT124" s="276"/>
      <c r="IQU124" s="276"/>
      <c r="IQV124" s="276"/>
      <c r="IQW124" s="276"/>
      <c r="IQX124" s="276"/>
      <c r="IQY124" s="276"/>
      <c r="IQZ124" s="276"/>
      <c r="IRA124" s="276"/>
      <c r="IRB124" s="276"/>
      <c r="IRC124" s="276"/>
      <c r="IRD124" s="276"/>
      <c r="IRE124" s="276"/>
      <c r="IRF124" s="276"/>
      <c r="IRG124" s="276"/>
      <c r="IRH124" s="276"/>
      <c r="IRI124" s="276"/>
      <c r="IRJ124" s="276"/>
      <c r="IRK124" s="276"/>
      <c r="IRL124" s="276"/>
      <c r="IRM124" s="276"/>
      <c r="IRN124" s="276"/>
      <c r="IRO124" s="276"/>
      <c r="IRP124" s="276"/>
      <c r="IRQ124" s="276"/>
      <c r="IRR124" s="276"/>
      <c r="IRS124" s="276"/>
      <c r="IRT124" s="276"/>
      <c r="IRU124" s="276"/>
      <c r="IRV124" s="276"/>
      <c r="IRW124" s="276"/>
      <c r="IRX124" s="276"/>
      <c r="IRY124" s="276"/>
      <c r="IRZ124" s="276"/>
      <c r="ISA124" s="276"/>
      <c r="ISB124" s="276"/>
      <c r="ISC124" s="276"/>
      <c r="ISD124" s="276"/>
      <c r="ISE124" s="276"/>
      <c r="ISF124" s="276"/>
      <c r="ISG124" s="276"/>
      <c r="ISH124" s="276"/>
      <c r="ISI124" s="276"/>
      <c r="ISJ124" s="276"/>
      <c r="ISK124" s="276"/>
      <c r="ISL124" s="276"/>
      <c r="ISM124" s="276"/>
      <c r="ISN124" s="276"/>
      <c r="ISO124" s="276"/>
      <c r="ISP124" s="276"/>
      <c r="ISQ124" s="276"/>
      <c r="ISR124" s="276"/>
      <c r="ISS124" s="276"/>
      <c r="IST124" s="276"/>
      <c r="ISU124" s="276"/>
      <c r="ISV124" s="276"/>
      <c r="ISW124" s="276"/>
      <c r="ISX124" s="276"/>
      <c r="ISY124" s="276"/>
      <c r="ISZ124" s="276"/>
      <c r="ITA124" s="276"/>
      <c r="ITB124" s="276"/>
      <c r="ITC124" s="276"/>
      <c r="ITD124" s="276"/>
      <c r="ITE124" s="276"/>
      <c r="ITF124" s="276"/>
      <c r="ITG124" s="276"/>
      <c r="ITH124" s="276"/>
      <c r="ITI124" s="276"/>
      <c r="ITJ124" s="276"/>
      <c r="ITK124" s="276"/>
      <c r="ITL124" s="276"/>
      <c r="ITM124" s="276"/>
      <c r="ITN124" s="276"/>
      <c r="ITO124" s="276"/>
      <c r="ITP124" s="276"/>
      <c r="ITQ124" s="276"/>
      <c r="ITR124" s="276"/>
      <c r="ITS124" s="276"/>
      <c r="ITT124" s="276"/>
      <c r="ITU124" s="276"/>
      <c r="ITV124" s="276"/>
      <c r="ITW124" s="276"/>
      <c r="ITX124" s="276"/>
      <c r="ITY124" s="276"/>
      <c r="ITZ124" s="276"/>
      <c r="IUA124" s="276"/>
      <c r="IUB124" s="276"/>
      <c r="IUC124" s="276"/>
      <c r="IUD124" s="276"/>
      <c r="IUE124" s="276"/>
      <c r="IUF124" s="276"/>
      <c r="IUG124" s="276"/>
      <c r="IUH124" s="276"/>
      <c r="IUI124" s="276"/>
      <c r="IUJ124" s="276"/>
      <c r="IUK124" s="276"/>
      <c r="IUL124" s="276"/>
      <c r="IUM124" s="276"/>
      <c r="IUN124" s="276"/>
      <c r="IUO124" s="276"/>
      <c r="IUP124" s="276"/>
      <c r="IUQ124" s="276"/>
      <c r="IUR124" s="276"/>
      <c r="IUS124" s="276"/>
      <c r="IUT124" s="276"/>
      <c r="IUU124" s="276"/>
      <c r="IUV124" s="276"/>
      <c r="IUW124" s="276"/>
      <c r="IUX124" s="276"/>
      <c r="IUY124" s="276"/>
      <c r="IUZ124" s="276"/>
      <c r="IVA124" s="276"/>
      <c r="IVB124" s="276"/>
      <c r="IVC124" s="276"/>
      <c r="IVD124" s="276"/>
      <c r="IVE124" s="276"/>
      <c r="IVF124" s="276"/>
      <c r="IVG124" s="276"/>
      <c r="IVH124" s="276"/>
      <c r="IVI124" s="276"/>
      <c r="IVJ124" s="276"/>
      <c r="IVK124" s="276"/>
      <c r="IVL124" s="276"/>
      <c r="IVM124" s="276"/>
      <c r="IVN124" s="276"/>
      <c r="IVO124" s="276"/>
      <c r="IVP124" s="276"/>
      <c r="IVQ124" s="276"/>
      <c r="IVR124" s="276"/>
      <c r="IVS124" s="276"/>
      <c r="IVT124" s="276"/>
      <c r="IVU124" s="276"/>
      <c r="IVV124" s="276"/>
      <c r="IVW124" s="276"/>
      <c r="IVX124" s="276"/>
      <c r="IVY124" s="276"/>
      <c r="IVZ124" s="276"/>
      <c r="IWA124" s="276"/>
      <c r="IWB124" s="276"/>
      <c r="IWC124" s="276"/>
      <c r="IWD124" s="276"/>
      <c r="IWE124" s="276"/>
      <c r="IWF124" s="276"/>
      <c r="IWG124" s="276"/>
      <c r="IWH124" s="276"/>
      <c r="IWI124" s="276"/>
      <c r="IWJ124" s="276"/>
      <c r="IWK124" s="276"/>
      <c r="IWL124" s="276"/>
      <c r="IWM124" s="276"/>
      <c r="IWN124" s="276"/>
      <c r="IWO124" s="276"/>
      <c r="IWP124" s="276"/>
      <c r="IWQ124" s="276"/>
      <c r="IWR124" s="276"/>
      <c r="IWS124" s="276"/>
      <c r="IWT124" s="276"/>
      <c r="IWU124" s="276"/>
      <c r="IWV124" s="276"/>
      <c r="IWW124" s="276"/>
      <c r="IWX124" s="276"/>
      <c r="IWY124" s="276"/>
      <c r="IWZ124" s="276"/>
      <c r="IXA124" s="276"/>
      <c r="IXB124" s="276"/>
      <c r="IXC124" s="276"/>
      <c r="IXD124" s="276"/>
      <c r="IXE124" s="276"/>
      <c r="IXF124" s="276"/>
      <c r="IXG124" s="276"/>
      <c r="IXH124" s="276"/>
      <c r="IXI124" s="276"/>
      <c r="IXJ124" s="276"/>
      <c r="IXK124" s="276"/>
      <c r="IXL124" s="276"/>
      <c r="IXM124" s="276"/>
      <c r="IXN124" s="276"/>
      <c r="IXO124" s="276"/>
      <c r="IXP124" s="276"/>
      <c r="IXQ124" s="276"/>
      <c r="IXR124" s="276"/>
      <c r="IXS124" s="276"/>
      <c r="IXT124" s="276"/>
      <c r="IXU124" s="276"/>
      <c r="IXV124" s="276"/>
      <c r="IXW124" s="276"/>
      <c r="IXX124" s="276"/>
      <c r="IXY124" s="276"/>
      <c r="IXZ124" s="276"/>
      <c r="IYA124" s="276"/>
      <c r="IYB124" s="276"/>
      <c r="IYC124" s="276"/>
      <c r="IYD124" s="276"/>
      <c r="IYE124" s="276"/>
      <c r="IYF124" s="276"/>
      <c r="IYG124" s="276"/>
      <c r="IYH124" s="276"/>
      <c r="IYI124" s="276"/>
      <c r="IYJ124" s="276"/>
      <c r="IYK124" s="276"/>
      <c r="IYL124" s="276"/>
      <c r="IYM124" s="276"/>
      <c r="IYN124" s="276"/>
      <c r="IYO124" s="276"/>
      <c r="IYP124" s="276"/>
      <c r="IYQ124" s="276"/>
      <c r="IYR124" s="276"/>
      <c r="IYS124" s="276"/>
      <c r="IYT124" s="276"/>
      <c r="IYU124" s="276"/>
      <c r="IYV124" s="276"/>
      <c r="IYW124" s="276"/>
      <c r="IYX124" s="276"/>
      <c r="IYY124" s="276"/>
      <c r="IYZ124" s="276"/>
      <c r="IZA124" s="276"/>
      <c r="IZB124" s="276"/>
      <c r="IZC124" s="276"/>
      <c r="IZD124" s="276"/>
      <c r="IZE124" s="276"/>
      <c r="IZF124" s="276"/>
      <c r="IZG124" s="276"/>
      <c r="IZH124" s="276"/>
      <c r="IZI124" s="276"/>
      <c r="IZJ124" s="276"/>
      <c r="IZK124" s="276"/>
      <c r="IZL124" s="276"/>
      <c r="IZM124" s="276"/>
      <c r="IZN124" s="276"/>
      <c r="IZO124" s="276"/>
      <c r="IZP124" s="276"/>
      <c r="IZQ124" s="276"/>
      <c r="IZR124" s="276"/>
      <c r="IZS124" s="276"/>
      <c r="IZT124" s="276"/>
      <c r="IZU124" s="276"/>
      <c r="IZV124" s="276"/>
      <c r="IZW124" s="276"/>
      <c r="IZX124" s="276"/>
      <c r="IZY124" s="276"/>
      <c r="IZZ124" s="276"/>
      <c r="JAA124" s="276"/>
      <c r="JAB124" s="276"/>
      <c r="JAC124" s="276"/>
      <c r="JAD124" s="276"/>
      <c r="JAE124" s="276"/>
      <c r="JAF124" s="276"/>
      <c r="JAG124" s="276"/>
      <c r="JAH124" s="276"/>
      <c r="JAI124" s="276"/>
      <c r="JAJ124" s="276"/>
      <c r="JAK124" s="276"/>
      <c r="JAL124" s="276"/>
      <c r="JAM124" s="276"/>
      <c r="JAN124" s="276"/>
      <c r="JAO124" s="276"/>
      <c r="JAP124" s="276"/>
      <c r="JAQ124" s="276"/>
      <c r="JAR124" s="276"/>
      <c r="JAS124" s="276"/>
      <c r="JAT124" s="276"/>
      <c r="JAU124" s="276"/>
      <c r="JAV124" s="276"/>
      <c r="JAW124" s="276"/>
      <c r="JAX124" s="276"/>
      <c r="JAY124" s="276"/>
      <c r="JAZ124" s="276"/>
      <c r="JBA124" s="276"/>
      <c r="JBB124" s="276"/>
      <c r="JBC124" s="276"/>
      <c r="JBD124" s="276"/>
      <c r="JBE124" s="276"/>
      <c r="JBF124" s="276"/>
      <c r="JBG124" s="276"/>
      <c r="JBH124" s="276"/>
      <c r="JBI124" s="276"/>
      <c r="JBJ124" s="276"/>
      <c r="JBK124" s="276"/>
      <c r="JBL124" s="276"/>
      <c r="JBM124" s="276"/>
      <c r="JBN124" s="276"/>
      <c r="JBO124" s="276"/>
      <c r="JBP124" s="276"/>
      <c r="JBQ124" s="276"/>
      <c r="JBR124" s="276"/>
      <c r="JBS124" s="276"/>
      <c r="JBT124" s="276"/>
      <c r="JBU124" s="276"/>
      <c r="JBV124" s="276"/>
      <c r="JBW124" s="276"/>
      <c r="JBX124" s="276"/>
      <c r="JBY124" s="276"/>
      <c r="JBZ124" s="276"/>
      <c r="JCA124" s="276"/>
      <c r="JCB124" s="276"/>
      <c r="JCC124" s="276"/>
      <c r="JCD124" s="276"/>
      <c r="JCE124" s="276"/>
      <c r="JCF124" s="276"/>
      <c r="JCG124" s="276"/>
      <c r="JCH124" s="276"/>
      <c r="JCI124" s="276"/>
      <c r="JCJ124" s="276"/>
      <c r="JCK124" s="276"/>
      <c r="JCL124" s="276"/>
      <c r="JCM124" s="276"/>
      <c r="JCN124" s="276"/>
      <c r="JCO124" s="276"/>
      <c r="JCP124" s="276"/>
      <c r="JCQ124" s="276"/>
      <c r="JCR124" s="276"/>
      <c r="JCS124" s="276"/>
      <c r="JCT124" s="276"/>
      <c r="JCU124" s="276"/>
      <c r="JCV124" s="276"/>
      <c r="JCW124" s="276"/>
      <c r="JCX124" s="276"/>
      <c r="JCY124" s="276"/>
      <c r="JCZ124" s="276"/>
      <c r="JDA124" s="276"/>
      <c r="JDB124" s="276"/>
      <c r="JDC124" s="276"/>
      <c r="JDD124" s="276"/>
      <c r="JDE124" s="276"/>
      <c r="JDF124" s="276"/>
      <c r="JDG124" s="276"/>
      <c r="JDH124" s="276"/>
      <c r="JDI124" s="276"/>
      <c r="JDJ124" s="276"/>
      <c r="JDK124" s="276"/>
      <c r="JDL124" s="276"/>
      <c r="JDM124" s="276"/>
      <c r="JDN124" s="276"/>
      <c r="JDO124" s="276"/>
      <c r="JDP124" s="276"/>
      <c r="JDQ124" s="276"/>
      <c r="JDR124" s="276"/>
      <c r="JDS124" s="276"/>
      <c r="JDT124" s="276"/>
      <c r="JDU124" s="276"/>
      <c r="JDV124" s="276"/>
      <c r="JDW124" s="276"/>
      <c r="JDX124" s="276"/>
      <c r="JDY124" s="276"/>
      <c r="JDZ124" s="276"/>
      <c r="JEA124" s="276"/>
      <c r="JEB124" s="276"/>
      <c r="JEC124" s="276"/>
      <c r="JED124" s="276"/>
      <c r="JEE124" s="276"/>
      <c r="JEF124" s="276"/>
      <c r="JEG124" s="276"/>
      <c r="JEH124" s="276"/>
      <c r="JEI124" s="276"/>
      <c r="JEJ124" s="276"/>
      <c r="JEK124" s="276"/>
      <c r="JEL124" s="276"/>
      <c r="JEM124" s="276"/>
      <c r="JEN124" s="276"/>
      <c r="JEO124" s="276"/>
      <c r="JEP124" s="276"/>
      <c r="JEQ124" s="276"/>
      <c r="JER124" s="276"/>
      <c r="JES124" s="276"/>
      <c r="JET124" s="276"/>
      <c r="JEU124" s="276"/>
      <c r="JEV124" s="276"/>
      <c r="JEW124" s="276"/>
      <c r="JEX124" s="276"/>
      <c r="JEY124" s="276"/>
      <c r="JEZ124" s="276"/>
      <c r="JFA124" s="276"/>
      <c r="JFB124" s="276"/>
      <c r="JFC124" s="276"/>
      <c r="JFD124" s="276"/>
      <c r="JFE124" s="276"/>
      <c r="JFF124" s="276"/>
      <c r="JFG124" s="276"/>
      <c r="JFH124" s="276"/>
      <c r="JFI124" s="276"/>
      <c r="JFJ124" s="276"/>
      <c r="JFK124" s="276"/>
      <c r="JFL124" s="276"/>
      <c r="JFM124" s="276"/>
      <c r="JFN124" s="276"/>
      <c r="JFO124" s="276"/>
      <c r="JFP124" s="276"/>
      <c r="JFQ124" s="276"/>
      <c r="JFR124" s="276"/>
      <c r="JFS124" s="276"/>
      <c r="JFT124" s="276"/>
      <c r="JFU124" s="276"/>
      <c r="JFV124" s="276"/>
      <c r="JFW124" s="276"/>
      <c r="JFX124" s="276"/>
      <c r="JFY124" s="276"/>
      <c r="JFZ124" s="276"/>
      <c r="JGA124" s="276"/>
      <c r="JGB124" s="276"/>
      <c r="JGC124" s="276"/>
      <c r="JGD124" s="276"/>
      <c r="JGE124" s="276"/>
      <c r="JGF124" s="276"/>
      <c r="JGG124" s="276"/>
      <c r="JGH124" s="276"/>
      <c r="JGI124" s="276"/>
      <c r="JGJ124" s="276"/>
      <c r="JGK124" s="276"/>
      <c r="JGL124" s="276"/>
      <c r="JGM124" s="276"/>
      <c r="JGN124" s="276"/>
      <c r="JGO124" s="276"/>
      <c r="JGP124" s="276"/>
      <c r="JGQ124" s="276"/>
      <c r="JGR124" s="276"/>
      <c r="JGS124" s="276"/>
      <c r="JGT124" s="276"/>
      <c r="JGU124" s="276"/>
      <c r="JGV124" s="276"/>
      <c r="JGW124" s="276"/>
      <c r="JGX124" s="276"/>
      <c r="JGY124" s="276"/>
      <c r="JGZ124" s="276"/>
      <c r="JHA124" s="276"/>
      <c r="JHB124" s="276"/>
      <c r="JHC124" s="276"/>
      <c r="JHD124" s="276"/>
      <c r="JHE124" s="276"/>
      <c r="JHF124" s="276"/>
      <c r="JHG124" s="276"/>
      <c r="JHH124" s="276"/>
      <c r="JHI124" s="276"/>
      <c r="JHJ124" s="276"/>
      <c r="JHK124" s="276"/>
      <c r="JHL124" s="276"/>
      <c r="JHM124" s="276"/>
      <c r="JHN124" s="276"/>
      <c r="JHO124" s="276"/>
      <c r="JHP124" s="276"/>
      <c r="JHQ124" s="276"/>
      <c r="JHR124" s="276"/>
      <c r="JHS124" s="276"/>
      <c r="JHT124" s="276"/>
      <c r="JHU124" s="276"/>
      <c r="JHV124" s="276"/>
      <c r="JHW124" s="276"/>
      <c r="JHX124" s="276"/>
      <c r="JHY124" s="276"/>
      <c r="JHZ124" s="276"/>
      <c r="JIA124" s="276"/>
      <c r="JIB124" s="276"/>
      <c r="JIC124" s="276"/>
      <c r="JID124" s="276"/>
      <c r="JIE124" s="276"/>
      <c r="JIF124" s="276"/>
      <c r="JIG124" s="276"/>
      <c r="JIH124" s="276"/>
      <c r="JII124" s="276"/>
      <c r="JIJ124" s="276"/>
      <c r="JIK124" s="276"/>
      <c r="JIL124" s="276"/>
      <c r="JIM124" s="276"/>
      <c r="JIN124" s="276"/>
      <c r="JIO124" s="276"/>
      <c r="JIP124" s="276"/>
      <c r="JIQ124" s="276"/>
      <c r="JIR124" s="276"/>
      <c r="JIS124" s="276"/>
      <c r="JIT124" s="276"/>
      <c r="JIU124" s="276"/>
      <c r="JIV124" s="276"/>
      <c r="JIW124" s="276"/>
      <c r="JIX124" s="276"/>
      <c r="JIY124" s="276"/>
      <c r="JIZ124" s="276"/>
      <c r="JJA124" s="276"/>
      <c r="JJB124" s="276"/>
      <c r="JJC124" s="276"/>
      <c r="JJD124" s="276"/>
      <c r="JJE124" s="276"/>
      <c r="JJF124" s="276"/>
      <c r="JJG124" s="276"/>
      <c r="JJH124" s="276"/>
      <c r="JJI124" s="276"/>
      <c r="JJJ124" s="276"/>
      <c r="JJK124" s="276"/>
      <c r="JJL124" s="276"/>
      <c r="JJM124" s="276"/>
      <c r="JJN124" s="276"/>
      <c r="JJO124" s="276"/>
      <c r="JJP124" s="276"/>
      <c r="JJQ124" s="276"/>
      <c r="JJR124" s="276"/>
      <c r="JJS124" s="276"/>
      <c r="JJT124" s="276"/>
      <c r="JJU124" s="276"/>
      <c r="JJV124" s="276"/>
      <c r="JJW124" s="276"/>
      <c r="JJX124" s="276"/>
      <c r="JJY124" s="276"/>
      <c r="JJZ124" s="276"/>
      <c r="JKA124" s="276"/>
      <c r="JKB124" s="276"/>
      <c r="JKC124" s="276"/>
      <c r="JKD124" s="276"/>
      <c r="JKE124" s="276"/>
      <c r="JKF124" s="276"/>
      <c r="JKG124" s="276"/>
      <c r="JKH124" s="276"/>
      <c r="JKI124" s="276"/>
      <c r="JKJ124" s="276"/>
      <c r="JKK124" s="276"/>
      <c r="JKL124" s="276"/>
      <c r="JKM124" s="276"/>
      <c r="JKN124" s="276"/>
      <c r="JKO124" s="276"/>
      <c r="JKP124" s="276"/>
      <c r="JKQ124" s="276"/>
      <c r="JKR124" s="276"/>
      <c r="JKS124" s="276"/>
      <c r="JKT124" s="276"/>
      <c r="JKU124" s="276"/>
      <c r="JKV124" s="276"/>
      <c r="JKW124" s="276"/>
      <c r="JKX124" s="276"/>
      <c r="JKY124" s="276"/>
      <c r="JKZ124" s="276"/>
      <c r="JLA124" s="276"/>
      <c r="JLB124" s="276"/>
      <c r="JLC124" s="276"/>
      <c r="JLD124" s="276"/>
      <c r="JLE124" s="276"/>
      <c r="JLF124" s="276"/>
      <c r="JLG124" s="276"/>
      <c r="JLH124" s="276"/>
      <c r="JLI124" s="276"/>
      <c r="JLJ124" s="276"/>
      <c r="JLK124" s="276"/>
      <c r="JLL124" s="276"/>
      <c r="JLM124" s="276"/>
      <c r="JLN124" s="276"/>
      <c r="JLO124" s="276"/>
      <c r="JLP124" s="276"/>
      <c r="JLQ124" s="276"/>
      <c r="JLR124" s="276"/>
      <c r="JLS124" s="276"/>
      <c r="JLT124" s="276"/>
      <c r="JLU124" s="276"/>
      <c r="JLV124" s="276"/>
      <c r="JLW124" s="276"/>
      <c r="JLX124" s="276"/>
      <c r="JLY124" s="276"/>
      <c r="JLZ124" s="276"/>
      <c r="JMA124" s="276"/>
      <c r="JMB124" s="276"/>
      <c r="JMC124" s="276"/>
      <c r="JMD124" s="276"/>
      <c r="JME124" s="276"/>
      <c r="JMF124" s="276"/>
      <c r="JMG124" s="276"/>
      <c r="JMH124" s="276"/>
      <c r="JMI124" s="276"/>
      <c r="JMJ124" s="276"/>
      <c r="JMK124" s="276"/>
      <c r="JML124" s="276"/>
      <c r="JMM124" s="276"/>
      <c r="JMN124" s="276"/>
      <c r="JMO124" s="276"/>
      <c r="JMP124" s="276"/>
      <c r="JMQ124" s="276"/>
      <c r="JMR124" s="276"/>
      <c r="JMS124" s="276"/>
      <c r="JMT124" s="276"/>
      <c r="JMU124" s="276"/>
      <c r="JMV124" s="276"/>
      <c r="JMW124" s="276"/>
      <c r="JMX124" s="276"/>
      <c r="JMY124" s="276"/>
      <c r="JMZ124" s="276"/>
      <c r="JNA124" s="276"/>
      <c r="JNB124" s="276"/>
      <c r="JNC124" s="276"/>
      <c r="JND124" s="276"/>
      <c r="JNE124" s="276"/>
      <c r="JNF124" s="276"/>
      <c r="JNG124" s="276"/>
      <c r="JNH124" s="276"/>
      <c r="JNI124" s="276"/>
      <c r="JNJ124" s="276"/>
      <c r="JNK124" s="276"/>
      <c r="JNL124" s="276"/>
      <c r="JNM124" s="276"/>
      <c r="JNN124" s="276"/>
      <c r="JNO124" s="276"/>
      <c r="JNP124" s="276"/>
      <c r="JNQ124" s="276"/>
      <c r="JNR124" s="276"/>
      <c r="JNS124" s="276"/>
      <c r="JNT124" s="276"/>
      <c r="JNU124" s="276"/>
      <c r="JNV124" s="276"/>
      <c r="JNW124" s="276"/>
      <c r="JNX124" s="276"/>
      <c r="JNY124" s="276"/>
      <c r="JNZ124" s="276"/>
      <c r="JOA124" s="276"/>
      <c r="JOB124" s="276"/>
      <c r="JOC124" s="276"/>
      <c r="JOD124" s="276"/>
      <c r="JOE124" s="276"/>
      <c r="JOF124" s="276"/>
      <c r="JOG124" s="276"/>
      <c r="JOH124" s="276"/>
      <c r="JOI124" s="276"/>
      <c r="JOJ124" s="276"/>
      <c r="JOK124" s="276"/>
      <c r="JOL124" s="276"/>
      <c r="JOM124" s="276"/>
      <c r="JON124" s="276"/>
      <c r="JOO124" s="276"/>
      <c r="JOP124" s="276"/>
      <c r="JOQ124" s="276"/>
      <c r="JOR124" s="276"/>
      <c r="JOS124" s="276"/>
      <c r="JOT124" s="276"/>
      <c r="JOU124" s="276"/>
      <c r="JOV124" s="276"/>
      <c r="JOW124" s="276"/>
      <c r="JOX124" s="276"/>
      <c r="JOY124" s="276"/>
      <c r="JOZ124" s="276"/>
      <c r="JPA124" s="276"/>
      <c r="JPB124" s="276"/>
      <c r="JPC124" s="276"/>
      <c r="JPD124" s="276"/>
      <c r="JPE124" s="276"/>
      <c r="JPF124" s="276"/>
      <c r="JPG124" s="276"/>
      <c r="JPH124" s="276"/>
      <c r="JPI124" s="276"/>
      <c r="JPJ124" s="276"/>
      <c r="JPK124" s="276"/>
      <c r="JPL124" s="276"/>
      <c r="JPM124" s="276"/>
      <c r="JPN124" s="276"/>
      <c r="JPO124" s="276"/>
      <c r="JPP124" s="276"/>
      <c r="JPQ124" s="276"/>
      <c r="JPR124" s="276"/>
      <c r="JPS124" s="276"/>
      <c r="JPT124" s="276"/>
      <c r="JPU124" s="276"/>
      <c r="JPV124" s="276"/>
      <c r="JPW124" s="276"/>
      <c r="JPX124" s="276"/>
      <c r="JPY124" s="276"/>
      <c r="JPZ124" s="276"/>
      <c r="JQA124" s="276"/>
      <c r="JQB124" s="276"/>
      <c r="JQC124" s="276"/>
      <c r="JQD124" s="276"/>
      <c r="JQE124" s="276"/>
      <c r="JQF124" s="276"/>
      <c r="JQG124" s="276"/>
      <c r="JQH124" s="276"/>
      <c r="JQI124" s="276"/>
      <c r="JQJ124" s="276"/>
      <c r="JQK124" s="276"/>
      <c r="JQL124" s="276"/>
      <c r="JQM124" s="276"/>
      <c r="JQN124" s="276"/>
      <c r="JQO124" s="276"/>
      <c r="JQP124" s="276"/>
      <c r="JQQ124" s="276"/>
      <c r="JQR124" s="276"/>
      <c r="JQS124" s="276"/>
      <c r="JQT124" s="276"/>
      <c r="JQU124" s="276"/>
      <c r="JQV124" s="276"/>
      <c r="JQW124" s="276"/>
      <c r="JQX124" s="276"/>
      <c r="JQY124" s="276"/>
      <c r="JQZ124" s="276"/>
      <c r="JRA124" s="276"/>
      <c r="JRB124" s="276"/>
      <c r="JRC124" s="276"/>
      <c r="JRD124" s="276"/>
      <c r="JRE124" s="276"/>
      <c r="JRF124" s="276"/>
      <c r="JRG124" s="276"/>
      <c r="JRH124" s="276"/>
      <c r="JRI124" s="276"/>
      <c r="JRJ124" s="276"/>
      <c r="JRK124" s="276"/>
      <c r="JRL124" s="276"/>
      <c r="JRM124" s="276"/>
      <c r="JRN124" s="276"/>
      <c r="JRO124" s="276"/>
      <c r="JRP124" s="276"/>
      <c r="JRQ124" s="276"/>
      <c r="JRR124" s="276"/>
      <c r="JRS124" s="276"/>
      <c r="JRT124" s="276"/>
      <c r="JRU124" s="276"/>
      <c r="JRV124" s="276"/>
      <c r="JRW124" s="276"/>
      <c r="JRX124" s="276"/>
      <c r="JRY124" s="276"/>
      <c r="JRZ124" s="276"/>
      <c r="JSA124" s="276"/>
      <c r="JSB124" s="276"/>
      <c r="JSC124" s="276"/>
      <c r="JSD124" s="276"/>
      <c r="JSE124" s="276"/>
      <c r="JSF124" s="276"/>
      <c r="JSG124" s="276"/>
      <c r="JSH124" s="276"/>
      <c r="JSI124" s="276"/>
      <c r="JSJ124" s="276"/>
      <c r="JSK124" s="276"/>
      <c r="JSL124" s="276"/>
      <c r="JSM124" s="276"/>
      <c r="JSN124" s="276"/>
      <c r="JSO124" s="276"/>
      <c r="JSP124" s="276"/>
      <c r="JSQ124" s="276"/>
      <c r="JSR124" s="276"/>
      <c r="JSS124" s="276"/>
      <c r="JST124" s="276"/>
      <c r="JSU124" s="276"/>
      <c r="JSV124" s="276"/>
      <c r="JSW124" s="276"/>
      <c r="JSX124" s="276"/>
      <c r="JSY124" s="276"/>
      <c r="JSZ124" s="276"/>
      <c r="JTA124" s="276"/>
      <c r="JTB124" s="276"/>
      <c r="JTC124" s="276"/>
      <c r="JTD124" s="276"/>
      <c r="JTE124" s="276"/>
      <c r="JTF124" s="276"/>
      <c r="JTG124" s="276"/>
      <c r="JTH124" s="276"/>
      <c r="JTI124" s="276"/>
      <c r="JTJ124" s="276"/>
      <c r="JTK124" s="276"/>
      <c r="JTL124" s="276"/>
      <c r="JTM124" s="276"/>
      <c r="JTN124" s="276"/>
      <c r="JTO124" s="276"/>
      <c r="JTP124" s="276"/>
      <c r="JTQ124" s="276"/>
      <c r="JTR124" s="276"/>
      <c r="JTS124" s="276"/>
      <c r="JTT124" s="276"/>
      <c r="JTU124" s="276"/>
      <c r="JTV124" s="276"/>
      <c r="JTW124" s="276"/>
      <c r="JTX124" s="276"/>
      <c r="JTY124" s="276"/>
      <c r="JTZ124" s="276"/>
      <c r="JUA124" s="276"/>
      <c r="JUB124" s="276"/>
      <c r="JUC124" s="276"/>
      <c r="JUD124" s="276"/>
      <c r="JUE124" s="276"/>
      <c r="JUF124" s="276"/>
      <c r="JUG124" s="276"/>
      <c r="JUH124" s="276"/>
      <c r="JUI124" s="276"/>
      <c r="JUJ124" s="276"/>
      <c r="JUK124" s="276"/>
      <c r="JUL124" s="276"/>
      <c r="JUM124" s="276"/>
      <c r="JUN124" s="276"/>
      <c r="JUO124" s="276"/>
      <c r="JUP124" s="276"/>
      <c r="JUQ124" s="276"/>
      <c r="JUR124" s="276"/>
      <c r="JUS124" s="276"/>
      <c r="JUT124" s="276"/>
      <c r="JUU124" s="276"/>
      <c r="JUV124" s="276"/>
      <c r="JUW124" s="276"/>
      <c r="JUX124" s="276"/>
      <c r="JUY124" s="276"/>
      <c r="JUZ124" s="276"/>
      <c r="JVA124" s="276"/>
      <c r="JVB124" s="276"/>
      <c r="JVC124" s="276"/>
      <c r="JVD124" s="276"/>
      <c r="JVE124" s="276"/>
      <c r="JVF124" s="276"/>
      <c r="JVG124" s="276"/>
      <c r="JVH124" s="276"/>
      <c r="JVI124" s="276"/>
      <c r="JVJ124" s="276"/>
      <c r="JVK124" s="276"/>
      <c r="JVL124" s="276"/>
      <c r="JVM124" s="276"/>
      <c r="JVN124" s="276"/>
      <c r="JVO124" s="276"/>
      <c r="JVP124" s="276"/>
      <c r="JVQ124" s="276"/>
      <c r="JVR124" s="276"/>
      <c r="JVS124" s="276"/>
      <c r="JVT124" s="276"/>
      <c r="JVU124" s="276"/>
      <c r="JVV124" s="276"/>
      <c r="JVW124" s="276"/>
      <c r="JVX124" s="276"/>
      <c r="JVY124" s="276"/>
      <c r="JVZ124" s="276"/>
      <c r="JWA124" s="276"/>
      <c r="JWB124" s="276"/>
      <c r="JWC124" s="276"/>
      <c r="JWD124" s="276"/>
      <c r="JWE124" s="276"/>
      <c r="JWF124" s="276"/>
      <c r="JWG124" s="276"/>
      <c r="JWH124" s="276"/>
      <c r="JWI124" s="276"/>
      <c r="JWJ124" s="276"/>
      <c r="JWK124" s="276"/>
      <c r="JWL124" s="276"/>
      <c r="JWM124" s="276"/>
      <c r="JWN124" s="276"/>
      <c r="JWO124" s="276"/>
      <c r="JWP124" s="276"/>
      <c r="JWQ124" s="276"/>
      <c r="JWR124" s="276"/>
      <c r="JWS124" s="276"/>
      <c r="JWT124" s="276"/>
      <c r="JWU124" s="276"/>
      <c r="JWV124" s="276"/>
      <c r="JWW124" s="276"/>
      <c r="JWX124" s="276"/>
      <c r="JWY124" s="276"/>
      <c r="JWZ124" s="276"/>
      <c r="JXA124" s="276"/>
      <c r="JXB124" s="276"/>
      <c r="JXC124" s="276"/>
      <c r="JXD124" s="276"/>
      <c r="JXE124" s="276"/>
      <c r="JXF124" s="276"/>
      <c r="JXG124" s="276"/>
      <c r="JXH124" s="276"/>
      <c r="JXI124" s="276"/>
      <c r="JXJ124" s="276"/>
      <c r="JXK124" s="276"/>
      <c r="JXL124" s="276"/>
      <c r="JXM124" s="276"/>
      <c r="JXN124" s="276"/>
      <c r="JXO124" s="276"/>
      <c r="JXP124" s="276"/>
      <c r="JXQ124" s="276"/>
      <c r="JXR124" s="276"/>
      <c r="JXS124" s="276"/>
      <c r="JXT124" s="276"/>
      <c r="JXU124" s="276"/>
      <c r="JXV124" s="276"/>
      <c r="JXW124" s="276"/>
      <c r="JXX124" s="276"/>
      <c r="JXY124" s="276"/>
      <c r="JXZ124" s="276"/>
      <c r="JYA124" s="276"/>
      <c r="JYB124" s="276"/>
      <c r="JYC124" s="276"/>
      <c r="JYD124" s="276"/>
      <c r="JYE124" s="276"/>
      <c r="JYF124" s="276"/>
      <c r="JYG124" s="276"/>
      <c r="JYH124" s="276"/>
      <c r="JYI124" s="276"/>
      <c r="JYJ124" s="276"/>
      <c r="JYK124" s="276"/>
      <c r="JYL124" s="276"/>
      <c r="JYM124" s="276"/>
      <c r="JYN124" s="276"/>
      <c r="JYO124" s="276"/>
      <c r="JYP124" s="276"/>
      <c r="JYQ124" s="276"/>
      <c r="JYR124" s="276"/>
      <c r="JYS124" s="276"/>
      <c r="JYT124" s="276"/>
      <c r="JYU124" s="276"/>
      <c r="JYV124" s="276"/>
      <c r="JYW124" s="276"/>
      <c r="JYX124" s="276"/>
      <c r="JYY124" s="276"/>
      <c r="JYZ124" s="276"/>
      <c r="JZA124" s="276"/>
      <c r="JZB124" s="276"/>
      <c r="JZC124" s="276"/>
      <c r="JZD124" s="276"/>
      <c r="JZE124" s="276"/>
      <c r="JZF124" s="276"/>
      <c r="JZG124" s="276"/>
      <c r="JZH124" s="276"/>
      <c r="JZI124" s="276"/>
      <c r="JZJ124" s="276"/>
      <c r="JZK124" s="276"/>
      <c r="JZL124" s="276"/>
      <c r="JZM124" s="276"/>
      <c r="JZN124" s="276"/>
      <c r="JZO124" s="276"/>
      <c r="JZP124" s="276"/>
      <c r="JZQ124" s="276"/>
      <c r="JZR124" s="276"/>
      <c r="JZS124" s="276"/>
      <c r="JZT124" s="276"/>
      <c r="JZU124" s="276"/>
      <c r="JZV124" s="276"/>
      <c r="JZW124" s="276"/>
      <c r="JZX124" s="276"/>
      <c r="JZY124" s="276"/>
      <c r="JZZ124" s="276"/>
      <c r="KAA124" s="276"/>
      <c r="KAB124" s="276"/>
      <c r="KAC124" s="276"/>
      <c r="KAD124" s="276"/>
      <c r="KAE124" s="276"/>
      <c r="KAF124" s="276"/>
      <c r="KAG124" s="276"/>
      <c r="KAH124" s="276"/>
      <c r="KAI124" s="276"/>
      <c r="KAJ124" s="276"/>
      <c r="KAK124" s="276"/>
      <c r="KAL124" s="276"/>
      <c r="KAM124" s="276"/>
      <c r="KAN124" s="276"/>
      <c r="KAO124" s="276"/>
      <c r="KAP124" s="276"/>
      <c r="KAQ124" s="276"/>
      <c r="KAR124" s="276"/>
      <c r="KAS124" s="276"/>
      <c r="KAT124" s="276"/>
      <c r="KAU124" s="276"/>
      <c r="KAV124" s="276"/>
      <c r="KAW124" s="276"/>
      <c r="KAX124" s="276"/>
      <c r="KAY124" s="276"/>
      <c r="KAZ124" s="276"/>
      <c r="KBA124" s="276"/>
      <c r="KBB124" s="276"/>
      <c r="KBC124" s="276"/>
      <c r="KBD124" s="276"/>
      <c r="KBE124" s="276"/>
      <c r="KBF124" s="276"/>
      <c r="KBG124" s="276"/>
      <c r="KBH124" s="276"/>
      <c r="KBI124" s="276"/>
      <c r="KBJ124" s="276"/>
      <c r="KBK124" s="276"/>
      <c r="KBL124" s="276"/>
      <c r="KBM124" s="276"/>
      <c r="KBN124" s="276"/>
      <c r="KBO124" s="276"/>
      <c r="KBP124" s="276"/>
      <c r="KBQ124" s="276"/>
      <c r="KBR124" s="276"/>
      <c r="KBS124" s="276"/>
      <c r="KBT124" s="276"/>
      <c r="KBU124" s="276"/>
      <c r="KBV124" s="276"/>
      <c r="KBW124" s="276"/>
      <c r="KBX124" s="276"/>
      <c r="KBY124" s="276"/>
      <c r="KBZ124" s="276"/>
      <c r="KCA124" s="276"/>
      <c r="KCB124" s="276"/>
      <c r="KCC124" s="276"/>
      <c r="KCD124" s="276"/>
      <c r="KCE124" s="276"/>
      <c r="KCF124" s="276"/>
      <c r="KCG124" s="276"/>
      <c r="KCH124" s="276"/>
      <c r="KCI124" s="276"/>
      <c r="KCJ124" s="276"/>
      <c r="KCK124" s="276"/>
      <c r="KCL124" s="276"/>
      <c r="KCM124" s="276"/>
      <c r="KCN124" s="276"/>
      <c r="KCO124" s="276"/>
      <c r="KCP124" s="276"/>
      <c r="KCQ124" s="276"/>
      <c r="KCR124" s="276"/>
      <c r="KCS124" s="276"/>
      <c r="KCT124" s="276"/>
      <c r="KCU124" s="276"/>
      <c r="KCV124" s="276"/>
      <c r="KCW124" s="276"/>
      <c r="KCX124" s="276"/>
      <c r="KCY124" s="276"/>
      <c r="KCZ124" s="276"/>
      <c r="KDA124" s="276"/>
      <c r="KDB124" s="276"/>
      <c r="KDC124" s="276"/>
      <c r="KDD124" s="276"/>
      <c r="KDE124" s="276"/>
      <c r="KDF124" s="276"/>
      <c r="KDG124" s="276"/>
      <c r="KDH124" s="276"/>
      <c r="KDI124" s="276"/>
      <c r="KDJ124" s="276"/>
      <c r="KDK124" s="276"/>
      <c r="KDL124" s="276"/>
      <c r="KDM124" s="276"/>
      <c r="KDN124" s="276"/>
      <c r="KDO124" s="276"/>
      <c r="KDP124" s="276"/>
      <c r="KDQ124" s="276"/>
      <c r="KDR124" s="276"/>
      <c r="KDS124" s="276"/>
      <c r="KDT124" s="276"/>
      <c r="KDU124" s="276"/>
      <c r="KDV124" s="276"/>
      <c r="KDW124" s="276"/>
      <c r="KDX124" s="276"/>
      <c r="KDY124" s="276"/>
      <c r="KDZ124" s="276"/>
      <c r="KEA124" s="276"/>
      <c r="KEB124" s="276"/>
      <c r="KEC124" s="276"/>
      <c r="KED124" s="276"/>
      <c r="KEE124" s="276"/>
      <c r="KEF124" s="276"/>
      <c r="KEG124" s="276"/>
      <c r="KEH124" s="276"/>
      <c r="KEI124" s="276"/>
      <c r="KEJ124" s="276"/>
      <c r="KEK124" s="276"/>
      <c r="KEL124" s="276"/>
      <c r="KEM124" s="276"/>
      <c r="KEN124" s="276"/>
      <c r="KEO124" s="276"/>
      <c r="KEP124" s="276"/>
      <c r="KEQ124" s="276"/>
      <c r="KER124" s="276"/>
      <c r="KES124" s="276"/>
      <c r="KET124" s="276"/>
      <c r="KEU124" s="276"/>
      <c r="KEV124" s="276"/>
      <c r="KEW124" s="276"/>
      <c r="KEX124" s="276"/>
      <c r="KEY124" s="276"/>
      <c r="KEZ124" s="276"/>
      <c r="KFA124" s="276"/>
      <c r="KFB124" s="276"/>
      <c r="KFC124" s="276"/>
      <c r="KFD124" s="276"/>
      <c r="KFE124" s="276"/>
      <c r="KFF124" s="276"/>
      <c r="KFG124" s="276"/>
      <c r="KFH124" s="276"/>
      <c r="KFI124" s="276"/>
      <c r="KFJ124" s="276"/>
      <c r="KFK124" s="276"/>
      <c r="KFL124" s="276"/>
      <c r="KFM124" s="276"/>
      <c r="KFN124" s="276"/>
      <c r="KFO124" s="276"/>
      <c r="KFP124" s="276"/>
      <c r="KFQ124" s="276"/>
      <c r="KFR124" s="276"/>
      <c r="KFS124" s="276"/>
      <c r="KFT124" s="276"/>
      <c r="KFU124" s="276"/>
      <c r="KFV124" s="276"/>
      <c r="KFW124" s="276"/>
      <c r="KFX124" s="276"/>
      <c r="KFY124" s="276"/>
      <c r="KFZ124" s="276"/>
      <c r="KGA124" s="276"/>
      <c r="KGB124" s="276"/>
      <c r="KGC124" s="276"/>
      <c r="KGD124" s="276"/>
      <c r="KGE124" s="276"/>
      <c r="KGF124" s="276"/>
      <c r="KGG124" s="276"/>
      <c r="KGH124" s="276"/>
      <c r="KGI124" s="276"/>
      <c r="KGJ124" s="276"/>
      <c r="KGK124" s="276"/>
      <c r="KGL124" s="276"/>
      <c r="KGM124" s="276"/>
      <c r="KGN124" s="276"/>
      <c r="KGO124" s="276"/>
      <c r="KGP124" s="276"/>
      <c r="KGQ124" s="276"/>
      <c r="KGR124" s="276"/>
      <c r="KGS124" s="276"/>
      <c r="KGT124" s="276"/>
      <c r="KGU124" s="276"/>
      <c r="KGV124" s="276"/>
      <c r="KGW124" s="276"/>
      <c r="KGX124" s="276"/>
      <c r="KGY124" s="276"/>
      <c r="KGZ124" s="276"/>
      <c r="KHA124" s="276"/>
      <c r="KHB124" s="276"/>
      <c r="KHC124" s="276"/>
      <c r="KHD124" s="276"/>
      <c r="KHE124" s="276"/>
      <c r="KHF124" s="276"/>
      <c r="KHG124" s="276"/>
      <c r="KHH124" s="276"/>
      <c r="KHI124" s="276"/>
      <c r="KHJ124" s="276"/>
      <c r="KHK124" s="276"/>
      <c r="KHL124" s="276"/>
      <c r="KHM124" s="276"/>
      <c r="KHN124" s="276"/>
      <c r="KHO124" s="276"/>
      <c r="KHP124" s="276"/>
      <c r="KHQ124" s="276"/>
      <c r="KHR124" s="276"/>
      <c r="KHS124" s="276"/>
      <c r="KHT124" s="276"/>
      <c r="KHU124" s="276"/>
      <c r="KHV124" s="276"/>
      <c r="KHW124" s="276"/>
      <c r="KHX124" s="276"/>
      <c r="KHY124" s="276"/>
      <c r="KHZ124" s="276"/>
      <c r="KIA124" s="276"/>
      <c r="KIB124" s="276"/>
      <c r="KIC124" s="276"/>
      <c r="KID124" s="276"/>
      <c r="KIE124" s="276"/>
      <c r="KIF124" s="276"/>
      <c r="KIG124" s="276"/>
      <c r="KIH124" s="276"/>
      <c r="KII124" s="276"/>
      <c r="KIJ124" s="276"/>
      <c r="KIK124" s="276"/>
      <c r="KIL124" s="276"/>
      <c r="KIM124" s="276"/>
      <c r="KIN124" s="276"/>
      <c r="KIO124" s="276"/>
      <c r="KIP124" s="276"/>
      <c r="KIQ124" s="276"/>
      <c r="KIR124" s="276"/>
      <c r="KIS124" s="276"/>
      <c r="KIT124" s="276"/>
      <c r="KIU124" s="276"/>
      <c r="KIV124" s="276"/>
      <c r="KIW124" s="276"/>
      <c r="KIX124" s="276"/>
      <c r="KIY124" s="276"/>
      <c r="KIZ124" s="276"/>
      <c r="KJA124" s="276"/>
      <c r="KJB124" s="276"/>
      <c r="KJC124" s="276"/>
      <c r="KJD124" s="276"/>
      <c r="KJE124" s="276"/>
      <c r="KJF124" s="276"/>
      <c r="KJG124" s="276"/>
      <c r="KJH124" s="276"/>
      <c r="KJI124" s="276"/>
      <c r="KJJ124" s="276"/>
      <c r="KJK124" s="276"/>
      <c r="KJL124" s="276"/>
      <c r="KJM124" s="276"/>
      <c r="KJN124" s="276"/>
      <c r="KJO124" s="276"/>
      <c r="KJP124" s="276"/>
      <c r="KJQ124" s="276"/>
      <c r="KJR124" s="276"/>
      <c r="KJS124" s="276"/>
      <c r="KJT124" s="276"/>
      <c r="KJU124" s="276"/>
      <c r="KJV124" s="276"/>
      <c r="KJW124" s="276"/>
      <c r="KJX124" s="276"/>
      <c r="KJY124" s="276"/>
      <c r="KJZ124" s="276"/>
      <c r="KKA124" s="276"/>
      <c r="KKB124" s="276"/>
      <c r="KKC124" s="276"/>
      <c r="KKD124" s="276"/>
      <c r="KKE124" s="276"/>
      <c r="KKF124" s="276"/>
      <c r="KKG124" s="276"/>
      <c r="KKH124" s="276"/>
      <c r="KKI124" s="276"/>
      <c r="KKJ124" s="276"/>
      <c r="KKK124" s="276"/>
      <c r="KKL124" s="276"/>
      <c r="KKM124" s="276"/>
      <c r="KKN124" s="276"/>
      <c r="KKO124" s="276"/>
      <c r="KKP124" s="276"/>
      <c r="KKQ124" s="276"/>
      <c r="KKR124" s="276"/>
      <c r="KKS124" s="276"/>
      <c r="KKT124" s="276"/>
      <c r="KKU124" s="276"/>
      <c r="KKV124" s="276"/>
      <c r="KKW124" s="276"/>
      <c r="KKX124" s="276"/>
      <c r="KKY124" s="276"/>
      <c r="KKZ124" s="276"/>
      <c r="KLA124" s="276"/>
      <c r="KLB124" s="276"/>
      <c r="KLC124" s="276"/>
      <c r="KLD124" s="276"/>
      <c r="KLE124" s="276"/>
      <c r="KLF124" s="276"/>
      <c r="KLG124" s="276"/>
      <c r="KLH124" s="276"/>
      <c r="KLI124" s="276"/>
      <c r="KLJ124" s="276"/>
      <c r="KLK124" s="276"/>
      <c r="KLL124" s="276"/>
      <c r="KLM124" s="276"/>
      <c r="KLN124" s="276"/>
      <c r="KLO124" s="276"/>
      <c r="KLP124" s="276"/>
      <c r="KLQ124" s="276"/>
      <c r="KLR124" s="276"/>
      <c r="KLS124" s="276"/>
      <c r="KLT124" s="276"/>
      <c r="KLU124" s="276"/>
      <c r="KLV124" s="276"/>
      <c r="KLW124" s="276"/>
      <c r="KLX124" s="276"/>
      <c r="KLY124" s="276"/>
      <c r="KLZ124" s="276"/>
      <c r="KMA124" s="276"/>
      <c r="KMB124" s="276"/>
      <c r="KMC124" s="276"/>
      <c r="KMD124" s="276"/>
      <c r="KME124" s="276"/>
      <c r="KMF124" s="276"/>
      <c r="KMG124" s="276"/>
      <c r="KMH124" s="276"/>
      <c r="KMI124" s="276"/>
      <c r="KMJ124" s="276"/>
      <c r="KMK124" s="276"/>
      <c r="KML124" s="276"/>
      <c r="KMM124" s="276"/>
      <c r="KMN124" s="276"/>
      <c r="KMO124" s="276"/>
      <c r="KMP124" s="276"/>
      <c r="KMQ124" s="276"/>
      <c r="KMR124" s="276"/>
      <c r="KMS124" s="276"/>
      <c r="KMT124" s="276"/>
      <c r="KMU124" s="276"/>
      <c r="KMV124" s="276"/>
      <c r="KMW124" s="276"/>
      <c r="KMX124" s="276"/>
      <c r="KMY124" s="276"/>
      <c r="KMZ124" s="276"/>
      <c r="KNA124" s="276"/>
      <c r="KNB124" s="276"/>
      <c r="KNC124" s="276"/>
      <c r="KND124" s="276"/>
      <c r="KNE124" s="276"/>
      <c r="KNF124" s="276"/>
      <c r="KNG124" s="276"/>
      <c r="KNH124" s="276"/>
      <c r="KNI124" s="276"/>
      <c r="KNJ124" s="276"/>
      <c r="KNK124" s="276"/>
      <c r="KNL124" s="276"/>
      <c r="KNM124" s="276"/>
      <c r="KNN124" s="276"/>
      <c r="KNO124" s="276"/>
      <c r="KNP124" s="276"/>
      <c r="KNQ124" s="276"/>
      <c r="KNR124" s="276"/>
      <c r="KNS124" s="276"/>
      <c r="KNT124" s="276"/>
      <c r="KNU124" s="276"/>
      <c r="KNV124" s="276"/>
      <c r="KNW124" s="276"/>
      <c r="KNX124" s="276"/>
      <c r="KNY124" s="276"/>
      <c r="KNZ124" s="276"/>
      <c r="KOA124" s="276"/>
      <c r="KOB124" s="276"/>
      <c r="KOC124" s="276"/>
      <c r="KOD124" s="276"/>
      <c r="KOE124" s="276"/>
      <c r="KOF124" s="276"/>
      <c r="KOG124" s="276"/>
      <c r="KOH124" s="276"/>
      <c r="KOI124" s="276"/>
      <c r="KOJ124" s="276"/>
      <c r="KOK124" s="276"/>
      <c r="KOL124" s="276"/>
      <c r="KOM124" s="276"/>
      <c r="KON124" s="276"/>
      <c r="KOO124" s="276"/>
      <c r="KOP124" s="276"/>
      <c r="KOQ124" s="276"/>
      <c r="KOR124" s="276"/>
      <c r="KOS124" s="276"/>
      <c r="KOT124" s="276"/>
      <c r="KOU124" s="276"/>
      <c r="KOV124" s="276"/>
      <c r="KOW124" s="276"/>
      <c r="KOX124" s="276"/>
      <c r="KOY124" s="276"/>
      <c r="KOZ124" s="276"/>
      <c r="KPA124" s="276"/>
      <c r="KPB124" s="276"/>
      <c r="KPC124" s="276"/>
      <c r="KPD124" s="276"/>
      <c r="KPE124" s="276"/>
      <c r="KPF124" s="276"/>
      <c r="KPG124" s="276"/>
      <c r="KPH124" s="276"/>
      <c r="KPI124" s="276"/>
      <c r="KPJ124" s="276"/>
      <c r="KPK124" s="276"/>
      <c r="KPL124" s="276"/>
      <c r="KPM124" s="276"/>
      <c r="KPN124" s="276"/>
      <c r="KPO124" s="276"/>
      <c r="KPP124" s="276"/>
      <c r="KPQ124" s="276"/>
      <c r="KPR124" s="276"/>
      <c r="KPS124" s="276"/>
      <c r="KPT124" s="276"/>
      <c r="KPU124" s="276"/>
      <c r="KPV124" s="276"/>
      <c r="KPW124" s="276"/>
      <c r="KPX124" s="276"/>
      <c r="KPY124" s="276"/>
      <c r="KPZ124" s="276"/>
      <c r="KQA124" s="276"/>
      <c r="KQB124" s="276"/>
      <c r="KQC124" s="276"/>
      <c r="KQD124" s="276"/>
      <c r="KQE124" s="276"/>
      <c r="KQF124" s="276"/>
      <c r="KQG124" s="276"/>
      <c r="KQH124" s="276"/>
      <c r="KQI124" s="276"/>
      <c r="KQJ124" s="276"/>
      <c r="KQK124" s="276"/>
      <c r="KQL124" s="276"/>
      <c r="KQM124" s="276"/>
      <c r="KQN124" s="276"/>
      <c r="KQO124" s="276"/>
      <c r="KQP124" s="276"/>
      <c r="KQQ124" s="276"/>
      <c r="KQR124" s="276"/>
      <c r="KQS124" s="276"/>
      <c r="KQT124" s="276"/>
      <c r="KQU124" s="276"/>
      <c r="KQV124" s="276"/>
      <c r="KQW124" s="276"/>
      <c r="KQX124" s="276"/>
      <c r="KQY124" s="276"/>
      <c r="KQZ124" s="276"/>
      <c r="KRA124" s="276"/>
      <c r="KRB124" s="276"/>
      <c r="KRC124" s="276"/>
      <c r="KRD124" s="276"/>
      <c r="KRE124" s="276"/>
      <c r="KRF124" s="276"/>
      <c r="KRG124" s="276"/>
      <c r="KRH124" s="276"/>
      <c r="KRI124" s="276"/>
      <c r="KRJ124" s="276"/>
      <c r="KRK124" s="276"/>
      <c r="KRL124" s="276"/>
      <c r="KRM124" s="276"/>
      <c r="KRN124" s="276"/>
      <c r="KRO124" s="276"/>
      <c r="KRP124" s="276"/>
      <c r="KRQ124" s="276"/>
      <c r="KRR124" s="276"/>
      <c r="KRS124" s="276"/>
      <c r="KRT124" s="276"/>
      <c r="KRU124" s="276"/>
      <c r="KRV124" s="276"/>
      <c r="KRW124" s="276"/>
      <c r="KRX124" s="276"/>
      <c r="KRY124" s="276"/>
      <c r="KRZ124" s="276"/>
      <c r="KSA124" s="276"/>
      <c r="KSB124" s="276"/>
      <c r="KSC124" s="276"/>
      <c r="KSD124" s="276"/>
      <c r="KSE124" s="276"/>
      <c r="KSF124" s="276"/>
      <c r="KSG124" s="276"/>
      <c r="KSH124" s="276"/>
      <c r="KSI124" s="276"/>
      <c r="KSJ124" s="276"/>
      <c r="KSK124" s="276"/>
      <c r="KSL124" s="276"/>
      <c r="KSM124" s="276"/>
      <c r="KSN124" s="276"/>
      <c r="KSO124" s="276"/>
      <c r="KSP124" s="276"/>
      <c r="KSQ124" s="276"/>
      <c r="KSR124" s="276"/>
      <c r="KSS124" s="276"/>
      <c r="KST124" s="276"/>
      <c r="KSU124" s="276"/>
      <c r="KSV124" s="276"/>
      <c r="KSW124" s="276"/>
      <c r="KSX124" s="276"/>
      <c r="KSY124" s="276"/>
      <c r="KSZ124" s="276"/>
      <c r="KTA124" s="276"/>
      <c r="KTB124" s="276"/>
      <c r="KTC124" s="276"/>
      <c r="KTD124" s="276"/>
      <c r="KTE124" s="276"/>
      <c r="KTF124" s="276"/>
      <c r="KTG124" s="276"/>
      <c r="KTH124" s="276"/>
      <c r="KTI124" s="276"/>
      <c r="KTJ124" s="276"/>
      <c r="KTK124" s="276"/>
      <c r="KTL124" s="276"/>
      <c r="KTM124" s="276"/>
      <c r="KTN124" s="276"/>
      <c r="KTO124" s="276"/>
      <c r="KTP124" s="276"/>
      <c r="KTQ124" s="276"/>
      <c r="KTR124" s="276"/>
      <c r="KTS124" s="276"/>
      <c r="KTT124" s="276"/>
      <c r="KTU124" s="276"/>
      <c r="KTV124" s="276"/>
      <c r="KTW124" s="276"/>
      <c r="KTX124" s="276"/>
      <c r="KTY124" s="276"/>
      <c r="KTZ124" s="276"/>
      <c r="KUA124" s="276"/>
      <c r="KUB124" s="276"/>
      <c r="KUC124" s="276"/>
      <c r="KUD124" s="276"/>
      <c r="KUE124" s="276"/>
      <c r="KUF124" s="276"/>
      <c r="KUG124" s="276"/>
      <c r="KUH124" s="276"/>
      <c r="KUI124" s="276"/>
      <c r="KUJ124" s="276"/>
      <c r="KUK124" s="276"/>
      <c r="KUL124" s="276"/>
      <c r="KUM124" s="276"/>
      <c r="KUN124" s="276"/>
      <c r="KUO124" s="276"/>
      <c r="KUP124" s="276"/>
      <c r="KUQ124" s="276"/>
      <c r="KUR124" s="276"/>
      <c r="KUS124" s="276"/>
      <c r="KUT124" s="276"/>
      <c r="KUU124" s="276"/>
      <c r="KUV124" s="276"/>
      <c r="KUW124" s="276"/>
      <c r="KUX124" s="276"/>
      <c r="KUY124" s="276"/>
      <c r="KUZ124" s="276"/>
      <c r="KVA124" s="276"/>
      <c r="KVB124" s="276"/>
      <c r="KVC124" s="276"/>
      <c r="KVD124" s="276"/>
      <c r="KVE124" s="276"/>
      <c r="KVF124" s="276"/>
      <c r="KVG124" s="276"/>
      <c r="KVH124" s="276"/>
      <c r="KVI124" s="276"/>
      <c r="KVJ124" s="276"/>
      <c r="KVK124" s="276"/>
      <c r="KVL124" s="276"/>
      <c r="KVM124" s="276"/>
      <c r="KVN124" s="276"/>
      <c r="KVO124" s="276"/>
      <c r="KVP124" s="276"/>
      <c r="KVQ124" s="276"/>
      <c r="KVR124" s="276"/>
      <c r="KVS124" s="276"/>
      <c r="KVT124" s="276"/>
      <c r="KVU124" s="276"/>
      <c r="KVV124" s="276"/>
      <c r="KVW124" s="276"/>
      <c r="KVX124" s="276"/>
      <c r="KVY124" s="276"/>
      <c r="KVZ124" s="276"/>
      <c r="KWA124" s="276"/>
      <c r="KWB124" s="276"/>
      <c r="KWC124" s="276"/>
      <c r="KWD124" s="276"/>
      <c r="KWE124" s="276"/>
      <c r="KWF124" s="276"/>
      <c r="KWG124" s="276"/>
      <c r="KWH124" s="276"/>
      <c r="KWI124" s="276"/>
      <c r="KWJ124" s="276"/>
      <c r="KWK124" s="276"/>
      <c r="KWL124" s="276"/>
      <c r="KWM124" s="276"/>
      <c r="KWN124" s="276"/>
      <c r="KWO124" s="276"/>
      <c r="KWP124" s="276"/>
      <c r="KWQ124" s="276"/>
      <c r="KWR124" s="276"/>
      <c r="KWS124" s="276"/>
      <c r="KWT124" s="276"/>
      <c r="KWU124" s="276"/>
      <c r="KWV124" s="276"/>
      <c r="KWW124" s="276"/>
      <c r="KWX124" s="276"/>
      <c r="KWY124" s="276"/>
      <c r="KWZ124" s="276"/>
      <c r="KXA124" s="276"/>
      <c r="KXB124" s="276"/>
      <c r="KXC124" s="276"/>
      <c r="KXD124" s="276"/>
      <c r="KXE124" s="276"/>
      <c r="KXF124" s="276"/>
      <c r="KXG124" s="276"/>
      <c r="KXH124" s="276"/>
      <c r="KXI124" s="276"/>
      <c r="KXJ124" s="276"/>
      <c r="KXK124" s="276"/>
      <c r="KXL124" s="276"/>
      <c r="KXM124" s="276"/>
      <c r="KXN124" s="276"/>
      <c r="KXO124" s="276"/>
      <c r="KXP124" s="276"/>
      <c r="KXQ124" s="276"/>
      <c r="KXR124" s="276"/>
      <c r="KXS124" s="276"/>
      <c r="KXT124" s="276"/>
      <c r="KXU124" s="276"/>
      <c r="KXV124" s="276"/>
      <c r="KXW124" s="276"/>
      <c r="KXX124" s="276"/>
      <c r="KXY124" s="276"/>
      <c r="KXZ124" s="276"/>
      <c r="KYA124" s="276"/>
      <c r="KYB124" s="276"/>
      <c r="KYC124" s="276"/>
      <c r="KYD124" s="276"/>
      <c r="KYE124" s="276"/>
      <c r="KYF124" s="276"/>
      <c r="KYG124" s="276"/>
      <c r="KYH124" s="276"/>
      <c r="KYI124" s="276"/>
      <c r="KYJ124" s="276"/>
      <c r="KYK124" s="276"/>
      <c r="KYL124" s="276"/>
      <c r="KYM124" s="276"/>
      <c r="KYN124" s="276"/>
      <c r="KYO124" s="276"/>
      <c r="KYP124" s="276"/>
      <c r="KYQ124" s="276"/>
      <c r="KYR124" s="276"/>
      <c r="KYS124" s="276"/>
      <c r="KYT124" s="276"/>
      <c r="KYU124" s="276"/>
      <c r="KYV124" s="276"/>
      <c r="KYW124" s="276"/>
      <c r="KYX124" s="276"/>
      <c r="KYY124" s="276"/>
      <c r="KYZ124" s="276"/>
      <c r="KZA124" s="276"/>
      <c r="KZB124" s="276"/>
      <c r="KZC124" s="276"/>
      <c r="KZD124" s="276"/>
      <c r="KZE124" s="276"/>
      <c r="KZF124" s="276"/>
      <c r="KZG124" s="276"/>
      <c r="KZH124" s="276"/>
      <c r="KZI124" s="276"/>
      <c r="KZJ124" s="276"/>
      <c r="KZK124" s="276"/>
      <c r="KZL124" s="276"/>
      <c r="KZM124" s="276"/>
      <c r="KZN124" s="276"/>
      <c r="KZO124" s="276"/>
      <c r="KZP124" s="276"/>
      <c r="KZQ124" s="276"/>
      <c r="KZR124" s="276"/>
      <c r="KZS124" s="276"/>
      <c r="KZT124" s="276"/>
      <c r="KZU124" s="276"/>
      <c r="KZV124" s="276"/>
      <c r="KZW124" s="276"/>
      <c r="KZX124" s="276"/>
      <c r="KZY124" s="276"/>
      <c r="KZZ124" s="276"/>
      <c r="LAA124" s="276"/>
      <c r="LAB124" s="276"/>
      <c r="LAC124" s="276"/>
      <c r="LAD124" s="276"/>
      <c r="LAE124" s="276"/>
      <c r="LAF124" s="276"/>
      <c r="LAG124" s="276"/>
      <c r="LAH124" s="276"/>
      <c r="LAI124" s="276"/>
      <c r="LAJ124" s="276"/>
      <c r="LAK124" s="276"/>
      <c r="LAL124" s="276"/>
      <c r="LAM124" s="276"/>
      <c r="LAN124" s="276"/>
      <c r="LAO124" s="276"/>
      <c r="LAP124" s="276"/>
      <c r="LAQ124" s="276"/>
      <c r="LAR124" s="276"/>
      <c r="LAS124" s="276"/>
      <c r="LAT124" s="276"/>
      <c r="LAU124" s="276"/>
      <c r="LAV124" s="276"/>
      <c r="LAW124" s="276"/>
      <c r="LAX124" s="276"/>
      <c r="LAY124" s="276"/>
      <c r="LAZ124" s="276"/>
      <c r="LBA124" s="276"/>
      <c r="LBB124" s="276"/>
      <c r="LBC124" s="276"/>
      <c r="LBD124" s="276"/>
      <c r="LBE124" s="276"/>
      <c r="LBF124" s="276"/>
      <c r="LBG124" s="276"/>
      <c r="LBH124" s="276"/>
      <c r="LBI124" s="276"/>
      <c r="LBJ124" s="276"/>
      <c r="LBK124" s="276"/>
      <c r="LBL124" s="276"/>
      <c r="LBM124" s="276"/>
      <c r="LBN124" s="276"/>
      <c r="LBO124" s="276"/>
      <c r="LBP124" s="276"/>
      <c r="LBQ124" s="276"/>
      <c r="LBR124" s="276"/>
      <c r="LBS124" s="276"/>
      <c r="LBT124" s="276"/>
      <c r="LBU124" s="276"/>
      <c r="LBV124" s="276"/>
      <c r="LBW124" s="276"/>
      <c r="LBX124" s="276"/>
      <c r="LBY124" s="276"/>
      <c r="LBZ124" s="276"/>
      <c r="LCA124" s="276"/>
      <c r="LCB124" s="276"/>
      <c r="LCC124" s="276"/>
      <c r="LCD124" s="276"/>
      <c r="LCE124" s="276"/>
      <c r="LCF124" s="276"/>
      <c r="LCG124" s="276"/>
      <c r="LCH124" s="276"/>
      <c r="LCI124" s="276"/>
      <c r="LCJ124" s="276"/>
      <c r="LCK124" s="276"/>
      <c r="LCL124" s="276"/>
      <c r="LCM124" s="276"/>
      <c r="LCN124" s="276"/>
      <c r="LCO124" s="276"/>
      <c r="LCP124" s="276"/>
      <c r="LCQ124" s="276"/>
      <c r="LCR124" s="276"/>
      <c r="LCS124" s="276"/>
      <c r="LCT124" s="276"/>
      <c r="LCU124" s="276"/>
      <c r="LCV124" s="276"/>
      <c r="LCW124" s="276"/>
      <c r="LCX124" s="276"/>
      <c r="LCY124" s="276"/>
      <c r="LCZ124" s="276"/>
      <c r="LDA124" s="276"/>
      <c r="LDB124" s="276"/>
      <c r="LDC124" s="276"/>
      <c r="LDD124" s="276"/>
      <c r="LDE124" s="276"/>
      <c r="LDF124" s="276"/>
      <c r="LDG124" s="276"/>
      <c r="LDH124" s="276"/>
      <c r="LDI124" s="276"/>
      <c r="LDJ124" s="276"/>
      <c r="LDK124" s="276"/>
      <c r="LDL124" s="276"/>
      <c r="LDM124" s="276"/>
      <c r="LDN124" s="276"/>
      <c r="LDO124" s="276"/>
      <c r="LDP124" s="276"/>
      <c r="LDQ124" s="276"/>
      <c r="LDR124" s="276"/>
      <c r="LDS124" s="276"/>
      <c r="LDT124" s="276"/>
      <c r="LDU124" s="276"/>
      <c r="LDV124" s="276"/>
      <c r="LDW124" s="276"/>
      <c r="LDX124" s="276"/>
      <c r="LDY124" s="276"/>
      <c r="LDZ124" s="276"/>
      <c r="LEA124" s="276"/>
      <c r="LEB124" s="276"/>
      <c r="LEC124" s="276"/>
      <c r="LED124" s="276"/>
      <c r="LEE124" s="276"/>
      <c r="LEF124" s="276"/>
      <c r="LEG124" s="276"/>
      <c r="LEH124" s="276"/>
      <c r="LEI124" s="276"/>
      <c r="LEJ124" s="276"/>
      <c r="LEK124" s="276"/>
      <c r="LEL124" s="276"/>
      <c r="LEM124" s="276"/>
      <c r="LEN124" s="276"/>
      <c r="LEO124" s="276"/>
      <c r="LEP124" s="276"/>
      <c r="LEQ124" s="276"/>
      <c r="LER124" s="276"/>
      <c r="LES124" s="276"/>
      <c r="LET124" s="276"/>
      <c r="LEU124" s="276"/>
      <c r="LEV124" s="276"/>
      <c r="LEW124" s="276"/>
      <c r="LEX124" s="276"/>
      <c r="LEY124" s="276"/>
      <c r="LEZ124" s="276"/>
      <c r="LFA124" s="276"/>
      <c r="LFB124" s="276"/>
      <c r="LFC124" s="276"/>
      <c r="LFD124" s="276"/>
      <c r="LFE124" s="276"/>
      <c r="LFF124" s="276"/>
      <c r="LFG124" s="276"/>
      <c r="LFH124" s="276"/>
      <c r="LFI124" s="276"/>
      <c r="LFJ124" s="276"/>
      <c r="LFK124" s="276"/>
      <c r="LFL124" s="276"/>
      <c r="LFM124" s="276"/>
      <c r="LFN124" s="276"/>
      <c r="LFO124" s="276"/>
      <c r="LFP124" s="276"/>
      <c r="LFQ124" s="276"/>
      <c r="LFR124" s="276"/>
      <c r="LFS124" s="276"/>
      <c r="LFT124" s="276"/>
      <c r="LFU124" s="276"/>
      <c r="LFV124" s="276"/>
      <c r="LFW124" s="276"/>
      <c r="LFX124" s="276"/>
      <c r="LFY124" s="276"/>
      <c r="LFZ124" s="276"/>
      <c r="LGA124" s="276"/>
      <c r="LGB124" s="276"/>
      <c r="LGC124" s="276"/>
      <c r="LGD124" s="276"/>
      <c r="LGE124" s="276"/>
      <c r="LGF124" s="276"/>
      <c r="LGG124" s="276"/>
      <c r="LGH124" s="276"/>
      <c r="LGI124" s="276"/>
      <c r="LGJ124" s="276"/>
      <c r="LGK124" s="276"/>
      <c r="LGL124" s="276"/>
      <c r="LGM124" s="276"/>
      <c r="LGN124" s="276"/>
      <c r="LGO124" s="276"/>
      <c r="LGP124" s="276"/>
      <c r="LGQ124" s="276"/>
      <c r="LGR124" s="276"/>
      <c r="LGS124" s="276"/>
      <c r="LGT124" s="276"/>
      <c r="LGU124" s="276"/>
      <c r="LGV124" s="276"/>
      <c r="LGW124" s="276"/>
      <c r="LGX124" s="276"/>
      <c r="LGY124" s="276"/>
      <c r="LGZ124" s="276"/>
      <c r="LHA124" s="276"/>
      <c r="LHB124" s="276"/>
      <c r="LHC124" s="276"/>
      <c r="LHD124" s="276"/>
      <c r="LHE124" s="276"/>
      <c r="LHF124" s="276"/>
      <c r="LHG124" s="276"/>
      <c r="LHH124" s="276"/>
      <c r="LHI124" s="276"/>
      <c r="LHJ124" s="276"/>
      <c r="LHK124" s="276"/>
      <c r="LHL124" s="276"/>
      <c r="LHM124" s="276"/>
      <c r="LHN124" s="276"/>
      <c r="LHO124" s="276"/>
      <c r="LHP124" s="276"/>
      <c r="LHQ124" s="276"/>
      <c r="LHR124" s="276"/>
      <c r="LHS124" s="276"/>
      <c r="LHT124" s="276"/>
      <c r="LHU124" s="276"/>
      <c r="LHV124" s="276"/>
      <c r="LHW124" s="276"/>
      <c r="LHX124" s="276"/>
      <c r="LHY124" s="276"/>
      <c r="LHZ124" s="276"/>
      <c r="LIA124" s="276"/>
      <c r="LIB124" s="276"/>
      <c r="LIC124" s="276"/>
      <c r="LID124" s="276"/>
      <c r="LIE124" s="276"/>
      <c r="LIF124" s="276"/>
      <c r="LIG124" s="276"/>
      <c r="LIH124" s="276"/>
      <c r="LII124" s="276"/>
      <c r="LIJ124" s="276"/>
      <c r="LIK124" s="276"/>
      <c r="LIL124" s="276"/>
      <c r="LIM124" s="276"/>
      <c r="LIN124" s="276"/>
      <c r="LIO124" s="276"/>
      <c r="LIP124" s="276"/>
      <c r="LIQ124" s="276"/>
      <c r="LIR124" s="276"/>
      <c r="LIS124" s="276"/>
      <c r="LIT124" s="276"/>
      <c r="LIU124" s="276"/>
      <c r="LIV124" s="276"/>
      <c r="LIW124" s="276"/>
      <c r="LIX124" s="276"/>
      <c r="LIY124" s="276"/>
      <c r="LIZ124" s="276"/>
      <c r="LJA124" s="276"/>
      <c r="LJB124" s="276"/>
      <c r="LJC124" s="276"/>
      <c r="LJD124" s="276"/>
      <c r="LJE124" s="276"/>
      <c r="LJF124" s="276"/>
      <c r="LJG124" s="276"/>
      <c r="LJH124" s="276"/>
      <c r="LJI124" s="276"/>
      <c r="LJJ124" s="276"/>
      <c r="LJK124" s="276"/>
      <c r="LJL124" s="276"/>
      <c r="LJM124" s="276"/>
      <c r="LJN124" s="276"/>
      <c r="LJO124" s="276"/>
      <c r="LJP124" s="276"/>
      <c r="LJQ124" s="276"/>
      <c r="LJR124" s="276"/>
      <c r="LJS124" s="276"/>
      <c r="LJT124" s="276"/>
      <c r="LJU124" s="276"/>
      <c r="LJV124" s="276"/>
      <c r="LJW124" s="276"/>
      <c r="LJX124" s="276"/>
      <c r="LJY124" s="276"/>
      <c r="LJZ124" s="276"/>
      <c r="LKA124" s="276"/>
      <c r="LKB124" s="276"/>
      <c r="LKC124" s="276"/>
      <c r="LKD124" s="276"/>
      <c r="LKE124" s="276"/>
      <c r="LKF124" s="276"/>
      <c r="LKG124" s="276"/>
      <c r="LKH124" s="276"/>
      <c r="LKI124" s="276"/>
      <c r="LKJ124" s="276"/>
      <c r="LKK124" s="276"/>
      <c r="LKL124" s="276"/>
      <c r="LKM124" s="276"/>
      <c r="LKN124" s="276"/>
      <c r="LKO124" s="276"/>
      <c r="LKP124" s="276"/>
      <c r="LKQ124" s="276"/>
      <c r="LKR124" s="276"/>
      <c r="LKS124" s="276"/>
      <c r="LKT124" s="276"/>
      <c r="LKU124" s="276"/>
      <c r="LKV124" s="276"/>
      <c r="LKW124" s="276"/>
      <c r="LKX124" s="276"/>
      <c r="LKY124" s="276"/>
      <c r="LKZ124" s="276"/>
      <c r="LLA124" s="276"/>
      <c r="LLB124" s="276"/>
      <c r="LLC124" s="276"/>
      <c r="LLD124" s="276"/>
      <c r="LLE124" s="276"/>
      <c r="LLF124" s="276"/>
      <c r="LLG124" s="276"/>
      <c r="LLH124" s="276"/>
      <c r="LLI124" s="276"/>
      <c r="LLJ124" s="276"/>
      <c r="LLK124" s="276"/>
      <c r="LLL124" s="276"/>
      <c r="LLM124" s="276"/>
      <c r="LLN124" s="276"/>
      <c r="LLO124" s="276"/>
      <c r="LLP124" s="276"/>
      <c r="LLQ124" s="276"/>
      <c r="LLR124" s="276"/>
      <c r="LLS124" s="276"/>
      <c r="LLT124" s="276"/>
      <c r="LLU124" s="276"/>
      <c r="LLV124" s="276"/>
      <c r="LLW124" s="276"/>
      <c r="LLX124" s="276"/>
      <c r="LLY124" s="276"/>
      <c r="LLZ124" s="276"/>
      <c r="LMA124" s="276"/>
      <c r="LMB124" s="276"/>
      <c r="LMC124" s="276"/>
      <c r="LMD124" s="276"/>
      <c r="LME124" s="276"/>
      <c r="LMF124" s="276"/>
      <c r="LMG124" s="276"/>
      <c r="LMH124" s="276"/>
      <c r="LMI124" s="276"/>
      <c r="LMJ124" s="276"/>
      <c r="LMK124" s="276"/>
      <c r="LML124" s="276"/>
      <c r="LMM124" s="276"/>
      <c r="LMN124" s="276"/>
      <c r="LMO124" s="276"/>
      <c r="LMP124" s="276"/>
      <c r="LMQ124" s="276"/>
      <c r="LMR124" s="276"/>
      <c r="LMS124" s="276"/>
      <c r="LMT124" s="276"/>
      <c r="LMU124" s="276"/>
      <c r="LMV124" s="276"/>
      <c r="LMW124" s="276"/>
      <c r="LMX124" s="276"/>
      <c r="LMY124" s="276"/>
      <c r="LMZ124" s="276"/>
      <c r="LNA124" s="276"/>
      <c r="LNB124" s="276"/>
      <c r="LNC124" s="276"/>
      <c r="LND124" s="276"/>
      <c r="LNE124" s="276"/>
      <c r="LNF124" s="276"/>
      <c r="LNG124" s="276"/>
      <c r="LNH124" s="276"/>
      <c r="LNI124" s="276"/>
      <c r="LNJ124" s="276"/>
      <c r="LNK124" s="276"/>
      <c r="LNL124" s="276"/>
      <c r="LNM124" s="276"/>
      <c r="LNN124" s="276"/>
      <c r="LNO124" s="276"/>
      <c r="LNP124" s="276"/>
      <c r="LNQ124" s="276"/>
      <c r="LNR124" s="276"/>
      <c r="LNS124" s="276"/>
      <c r="LNT124" s="276"/>
      <c r="LNU124" s="276"/>
      <c r="LNV124" s="276"/>
      <c r="LNW124" s="276"/>
      <c r="LNX124" s="276"/>
      <c r="LNY124" s="276"/>
      <c r="LNZ124" s="276"/>
      <c r="LOA124" s="276"/>
      <c r="LOB124" s="276"/>
      <c r="LOC124" s="276"/>
      <c r="LOD124" s="276"/>
      <c r="LOE124" s="276"/>
      <c r="LOF124" s="276"/>
      <c r="LOG124" s="276"/>
      <c r="LOH124" s="276"/>
      <c r="LOI124" s="276"/>
      <c r="LOJ124" s="276"/>
      <c r="LOK124" s="276"/>
      <c r="LOL124" s="276"/>
      <c r="LOM124" s="276"/>
      <c r="LON124" s="276"/>
      <c r="LOO124" s="276"/>
      <c r="LOP124" s="276"/>
      <c r="LOQ124" s="276"/>
      <c r="LOR124" s="276"/>
      <c r="LOS124" s="276"/>
      <c r="LOT124" s="276"/>
      <c r="LOU124" s="276"/>
      <c r="LOV124" s="276"/>
      <c r="LOW124" s="276"/>
      <c r="LOX124" s="276"/>
      <c r="LOY124" s="276"/>
      <c r="LOZ124" s="276"/>
      <c r="LPA124" s="276"/>
      <c r="LPB124" s="276"/>
      <c r="LPC124" s="276"/>
      <c r="LPD124" s="276"/>
      <c r="LPE124" s="276"/>
      <c r="LPF124" s="276"/>
      <c r="LPG124" s="276"/>
      <c r="LPH124" s="276"/>
      <c r="LPI124" s="276"/>
      <c r="LPJ124" s="276"/>
      <c r="LPK124" s="276"/>
      <c r="LPL124" s="276"/>
      <c r="LPM124" s="276"/>
      <c r="LPN124" s="276"/>
      <c r="LPO124" s="276"/>
      <c r="LPP124" s="276"/>
      <c r="LPQ124" s="276"/>
      <c r="LPR124" s="276"/>
      <c r="LPS124" s="276"/>
      <c r="LPT124" s="276"/>
      <c r="LPU124" s="276"/>
      <c r="LPV124" s="276"/>
      <c r="LPW124" s="276"/>
      <c r="LPX124" s="276"/>
      <c r="LPY124" s="276"/>
      <c r="LPZ124" s="276"/>
      <c r="LQA124" s="276"/>
      <c r="LQB124" s="276"/>
      <c r="LQC124" s="276"/>
      <c r="LQD124" s="276"/>
      <c r="LQE124" s="276"/>
      <c r="LQF124" s="276"/>
      <c r="LQG124" s="276"/>
      <c r="LQH124" s="276"/>
      <c r="LQI124" s="276"/>
      <c r="LQJ124" s="276"/>
      <c r="LQK124" s="276"/>
      <c r="LQL124" s="276"/>
      <c r="LQM124" s="276"/>
      <c r="LQN124" s="276"/>
      <c r="LQO124" s="276"/>
      <c r="LQP124" s="276"/>
      <c r="LQQ124" s="276"/>
      <c r="LQR124" s="276"/>
      <c r="LQS124" s="276"/>
      <c r="LQT124" s="276"/>
      <c r="LQU124" s="276"/>
      <c r="LQV124" s="276"/>
      <c r="LQW124" s="276"/>
      <c r="LQX124" s="276"/>
      <c r="LQY124" s="276"/>
      <c r="LQZ124" s="276"/>
      <c r="LRA124" s="276"/>
      <c r="LRB124" s="276"/>
      <c r="LRC124" s="276"/>
      <c r="LRD124" s="276"/>
      <c r="LRE124" s="276"/>
      <c r="LRF124" s="276"/>
      <c r="LRG124" s="276"/>
      <c r="LRH124" s="276"/>
      <c r="LRI124" s="276"/>
      <c r="LRJ124" s="276"/>
      <c r="LRK124" s="276"/>
      <c r="LRL124" s="276"/>
      <c r="LRM124" s="276"/>
      <c r="LRN124" s="276"/>
      <c r="LRO124" s="276"/>
      <c r="LRP124" s="276"/>
      <c r="LRQ124" s="276"/>
      <c r="LRR124" s="276"/>
      <c r="LRS124" s="276"/>
      <c r="LRT124" s="276"/>
      <c r="LRU124" s="276"/>
      <c r="LRV124" s="276"/>
      <c r="LRW124" s="276"/>
      <c r="LRX124" s="276"/>
      <c r="LRY124" s="276"/>
      <c r="LRZ124" s="276"/>
      <c r="LSA124" s="276"/>
      <c r="LSB124" s="276"/>
      <c r="LSC124" s="276"/>
      <c r="LSD124" s="276"/>
      <c r="LSE124" s="276"/>
      <c r="LSF124" s="276"/>
      <c r="LSG124" s="276"/>
      <c r="LSH124" s="276"/>
      <c r="LSI124" s="276"/>
      <c r="LSJ124" s="276"/>
      <c r="LSK124" s="276"/>
      <c r="LSL124" s="276"/>
      <c r="LSM124" s="276"/>
      <c r="LSN124" s="276"/>
      <c r="LSO124" s="276"/>
      <c r="LSP124" s="276"/>
      <c r="LSQ124" s="276"/>
      <c r="LSR124" s="276"/>
      <c r="LSS124" s="276"/>
      <c r="LST124" s="276"/>
      <c r="LSU124" s="276"/>
      <c r="LSV124" s="276"/>
      <c r="LSW124" s="276"/>
      <c r="LSX124" s="276"/>
      <c r="LSY124" s="276"/>
      <c r="LSZ124" s="276"/>
      <c r="LTA124" s="276"/>
      <c r="LTB124" s="276"/>
      <c r="LTC124" s="276"/>
      <c r="LTD124" s="276"/>
      <c r="LTE124" s="276"/>
      <c r="LTF124" s="276"/>
      <c r="LTG124" s="276"/>
      <c r="LTH124" s="276"/>
      <c r="LTI124" s="276"/>
      <c r="LTJ124" s="276"/>
      <c r="LTK124" s="276"/>
      <c r="LTL124" s="276"/>
      <c r="LTM124" s="276"/>
      <c r="LTN124" s="276"/>
      <c r="LTO124" s="276"/>
      <c r="LTP124" s="276"/>
      <c r="LTQ124" s="276"/>
      <c r="LTR124" s="276"/>
      <c r="LTS124" s="276"/>
      <c r="LTT124" s="276"/>
      <c r="LTU124" s="276"/>
      <c r="LTV124" s="276"/>
      <c r="LTW124" s="276"/>
      <c r="LTX124" s="276"/>
      <c r="LTY124" s="276"/>
      <c r="LTZ124" s="276"/>
      <c r="LUA124" s="276"/>
      <c r="LUB124" s="276"/>
      <c r="LUC124" s="276"/>
      <c r="LUD124" s="276"/>
      <c r="LUE124" s="276"/>
      <c r="LUF124" s="276"/>
      <c r="LUG124" s="276"/>
      <c r="LUH124" s="276"/>
      <c r="LUI124" s="276"/>
      <c r="LUJ124" s="276"/>
      <c r="LUK124" s="276"/>
      <c r="LUL124" s="276"/>
      <c r="LUM124" s="276"/>
      <c r="LUN124" s="276"/>
      <c r="LUO124" s="276"/>
      <c r="LUP124" s="276"/>
      <c r="LUQ124" s="276"/>
      <c r="LUR124" s="276"/>
      <c r="LUS124" s="276"/>
      <c r="LUT124" s="276"/>
      <c r="LUU124" s="276"/>
      <c r="LUV124" s="276"/>
      <c r="LUW124" s="276"/>
      <c r="LUX124" s="276"/>
      <c r="LUY124" s="276"/>
      <c r="LUZ124" s="276"/>
      <c r="LVA124" s="276"/>
      <c r="LVB124" s="276"/>
      <c r="LVC124" s="276"/>
      <c r="LVD124" s="276"/>
      <c r="LVE124" s="276"/>
      <c r="LVF124" s="276"/>
      <c r="LVG124" s="276"/>
      <c r="LVH124" s="276"/>
      <c r="LVI124" s="276"/>
      <c r="LVJ124" s="276"/>
      <c r="LVK124" s="276"/>
      <c r="LVL124" s="276"/>
      <c r="LVM124" s="276"/>
      <c r="LVN124" s="276"/>
      <c r="LVO124" s="276"/>
      <c r="LVP124" s="276"/>
      <c r="LVQ124" s="276"/>
      <c r="LVR124" s="276"/>
      <c r="LVS124" s="276"/>
      <c r="LVT124" s="276"/>
      <c r="LVU124" s="276"/>
      <c r="LVV124" s="276"/>
      <c r="LVW124" s="276"/>
      <c r="LVX124" s="276"/>
      <c r="LVY124" s="276"/>
      <c r="LVZ124" s="276"/>
      <c r="LWA124" s="276"/>
      <c r="LWB124" s="276"/>
      <c r="LWC124" s="276"/>
      <c r="LWD124" s="276"/>
      <c r="LWE124" s="276"/>
      <c r="LWF124" s="276"/>
      <c r="LWG124" s="276"/>
      <c r="LWH124" s="276"/>
      <c r="LWI124" s="276"/>
      <c r="LWJ124" s="276"/>
      <c r="LWK124" s="276"/>
      <c r="LWL124" s="276"/>
      <c r="LWM124" s="276"/>
      <c r="LWN124" s="276"/>
      <c r="LWO124" s="276"/>
      <c r="LWP124" s="276"/>
      <c r="LWQ124" s="276"/>
      <c r="LWR124" s="276"/>
      <c r="LWS124" s="276"/>
      <c r="LWT124" s="276"/>
      <c r="LWU124" s="276"/>
      <c r="LWV124" s="276"/>
      <c r="LWW124" s="276"/>
      <c r="LWX124" s="276"/>
      <c r="LWY124" s="276"/>
      <c r="LWZ124" s="276"/>
      <c r="LXA124" s="276"/>
      <c r="LXB124" s="276"/>
      <c r="LXC124" s="276"/>
      <c r="LXD124" s="276"/>
      <c r="LXE124" s="276"/>
      <c r="LXF124" s="276"/>
      <c r="LXG124" s="276"/>
      <c r="LXH124" s="276"/>
      <c r="LXI124" s="276"/>
      <c r="LXJ124" s="276"/>
      <c r="LXK124" s="276"/>
      <c r="LXL124" s="276"/>
      <c r="LXM124" s="276"/>
      <c r="LXN124" s="276"/>
      <c r="LXO124" s="276"/>
      <c r="LXP124" s="276"/>
      <c r="LXQ124" s="276"/>
      <c r="LXR124" s="276"/>
      <c r="LXS124" s="276"/>
      <c r="LXT124" s="276"/>
      <c r="LXU124" s="276"/>
      <c r="LXV124" s="276"/>
      <c r="LXW124" s="276"/>
      <c r="LXX124" s="276"/>
      <c r="LXY124" s="276"/>
      <c r="LXZ124" s="276"/>
      <c r="LYA124" s="276"/>
      <c r="LYB124" s="276"/>
      <c r="LYC124" s="276"/>
      <c r="LYD124" s="276"/>
      <c r="LYE124" s="276"/>
      <c r="LYF124" s="276"/>
      <c r="LYG124" s="276"/>
      <c r="LYH124" s="276"/>
      <c r="LYI124" s="276"/>
      <c r="LYJ124" s="276"/>
      <c r="LYK124" s="276"/>
      <c r="LYL124" s="276"/>
      <c r="LYM124" s="276"/>
      <c r="LYN124" s="276"/>
      <c r="LYO124" s="276"/>
      <c r="LYP124" s="276"/>
      <c r="LYQ124" s="276"/>
      <c r="LYR124" s="276"/>
      <c r="LYS124" s="276"/>
      <c r="LYT124" s="276"/>
      <c r="LYU124" s="276"/>
      <c r="LYV124" s="276"/>
      <c r="LYW124" s="276"/>
      <c r="LYX124" s="276"/>
      <c r="LYY124" s="276"/>
      <c r="LYZ124" s="276"/>
      <c r="LZA124" s="276"/>
      <c r="LZB124" s="276"/>
      <c r="LZC124" s="276"/>
      <c r="LZD124" s="276"/>
      <c r="LZE124" s="276"/>
      <c r="LZF124" s="276"/>
      <c r="LZG124" s="276"/>
      <c r="LZH124" s="276"/>
      <c r="LZI124" s="276"/>
      <c r="LZJ124" s="276"/>
      <c r="LZK124" s="276"/>
      <c r="LZL124" s="276"/>
      <c r="LZM124" s="276"/>
      <c r="LZN124" s="276"/>
      <c r="LZO124" s="276"/>
      <c r="LZP124" s="276"/>
      <c r="LZQ124" s="276"/>
      <c r="LZR124" s="276"/>
      <c r="LZS124" s="276"/>
      <c r="LZT124" s="276"/>
      <c r="LZU124" s="276"/>
      <c r="LZV124" s="276"/>
      <c r="LZW124" s="276"/>
      <c r="LZX124" s="276"/>
      <c r="LZY124" s="276"/>
      <c r="LZZ124" s="276"/>
      <c r="MAA124" s="276"/>
      <c r="MAB124" s="276"/>
      <c r="MAC124" s="276"/>
      <c r="MAD124" s="276"/>
      <c r="MAE124" s="276"/>
      <c r="MAF124" s="276"/>
      <c r="MAG124" s="276"/>
      <c r="MAH124" s="276"/>
      <c r="MAI124" s="276"/>
      <c r="MAJ124" s="276"/>
      <c r="MAK124" s="276"/>
      <c r="MAL124" s="276"/>
      <c r="MAM124" s="276"/>
      <c r="MAN124" s="276"/>
      <c r="MAO124" s="276"/>
      <c r="MAP124" s="276"/>
      <c r="MAQ124" s="276"/>
      <c r="MAR124" s="276"/>
      <c r="MAS124" s="276"/>
      <c r="MAT124" s="276"/>
      <c r="MAU124" s="276"/>
      <c r="MAV124" s="276"/>
      <c r="MAW124" s="276"/>
      <c r="MAX124" s="276"/>
      <c r="MAY124" s="276"/>
      <c r="MAZ124" s="276"/>
      <c r="MBA124" s="276"/>
      <c r="MBB124" s="276"/>
      <c r="MBC124" s="276"/>
      <c r="MBD124" s="276"/>
      <c r="MBE124" s="276"/>
      <c r="MBF124" s="276"/>
      <c r="MBG124" s="276"/>
      <c r="MBH124" s="276"/>
      <c r="MBI124" s="276"/>
      <c r="MBJ124" s="276"/>
      <c r="MBK124" s="276"/>
      <c r="MBL124" s="276"/>
      <c r="MBM124" s="276"/>
      <c r="MBN124" s="276"/>
      <c r="MBO124" s="276"/>
      <c r="MBP124" s="276"/>
      <c r="MBQ124" s="276"/>
      <c r="MBR124" s="276"/>
      <c r="MBS124" s="276"/>
      <c r="MBT124" s="276"/>
      <c r="MBU124" s="276"/>
      <c r="MBV124" s="276"/>
      <c r="MBW124" s="276"/>
      <c r="MBX124" s="276"/>
      <c r="MBY124" s="276"/>
      <c r="MBZ124" s="276"/>
      <c r="MCA124" s="276"/>
      <c r="MCB124" s="276"/>
      <c r="MCC124" s="276"/>
      <c r="MCD124" s="276"/>
      <c r="MCE124" s="276"/>
      <c r="MCF124" s="276"/>
      <c r="MCG124" s="276"/>
      <c r="MCH124" s="276"/>
      <c r="MCI124" s="276"/>
      <c r="MCJ124" s="276"/>
      <c r="MCK124" s="276"/>
      <c r="MCL124" s="276"/>
      <c r="MCM124" s="276"/>
      <c r="MCN124" s="276"/>
      <c r="MCO124" s="276"/>
      <c r="MCP124" s="276"/>
      <c r="MCQ124" s="276"/>
      <c r="MCR124" s="276"/>
      <c r="MCS124" s="276"/>
      <c r="MCT124" s="276"/>
      <c r="MCU124" s="276"/>
      <c r="MCV124" s="276"/>
      <c r="MCW124" s="276"/>
      <c r="MCX124" s="276"/>
      <c r="MCY124" s="276"/>
      <c r="MCZ124" s="276"/>
      <c r="MDA124" s="276"/>
      <c r="MDB124" s="276"/>
      <c r="MDC124" s="276"/>
      <c r="MDD124" s="276"/>
      <c r="MDE124" s="276"/>
      <c r="MDF124" s="276"/>
      <c r="MDG124" s="276"/>
      <c r="MDH124" s="276"/>
      <c r="MDI124" s="276"/>
      <c r="MDJ124" s="276"/>
      <c r="MDK124" s="276"/>
      <c r="MDL124" s="276"/>
      <c r="MDM124" s="276"/>
      <c r="MDN124" s="276"/>
      <c r="MDO124" s="276"/>
      <c r="MDP124" s="276"/>
      <c r="MDQ124" s="276"/>
      <c r="MDR124" s="276"/>
      <c r="MDS124" s="276"/>
      <c r="MDT124" s="276"/>
      <c r="MDU124" s="276"/>
      <c r="MDV124" s="276"/>
      <c r="MDW124" s="276"/>
      <c r="MDX124" s="276"/>
      <c r="MDY124" s="276"/>
      <c r="MDZ124" s="276"/>
      <c r="MEA124" s="276"/>
      <c r="MEB124" s="276"/>
      <c r="MEC124" s="276"/>
      <c r="MED124" s="276"/>
      <c r="MEE124" s="276"/>
      <c r="MEF124" s="276"/>
      <c r="MEG124" s="276"/>
      <c r="MEH124" s="276"/>
      <c r="MEI124" s="276"/>
      <c r="MEJ124" s="276"/>
      <c r="MEK124" s="276"/>
      <c r="MEL124" s="276"/>
      <c r="MEM124" s="276"/>
      <c r="MEN124" s="276"/>
      <c r="MEO124" s="276"/>
      <c r="MEP124" s="276"/>
      <c r="MEQ124" s="276"/>
      <c r="MER124" s="276"/>
      <c r="MES124" s="276"/>
      <c r="MET124" s="276"/>
      <c r="MEU124" s="276"/>
      <c r="MEV124" s="276"/>
      <c r="MEW124" s="276"/>
      <c r="MEX124" s="276"/>
      <c r="MEY124" s="276"/>
      <c r="MEZ124" s="276"/>
      <c r="MFA124" s="276"/>
      <c r="MFB124" s="276"/>
      <c r="MFC124" s="276"/>
      <c r="MFD124" s="276"/>
      <c r="MFE124" s="276"/>
      <c r="MFF124" s="276"/>
      <c r="MFG124" s="276"/>
      <c r="MFH124" s="276"/>
      <c r="MFI124" s="276"/>
      <c r="MFJ124" s="276"/>
      <c r="MFK124" s="276"/>
      <c r="MFL124" s="276"/>
      <c r="MFM124" s="276"/>
      <c r="MFN124" s="276"/>
      <c r="MFO124" s="276"/>
      <c r="MFP124" s="276"/>
      <c r="MFQ124" s="276"/>
      <c r="MFR124" s="276"/>
      <c r="MFS124" s="276"/>
      <c r="MFT124" s="276"/>
      <c r="MFU124" s="276"/>
      <c r="MFV124" s="276"/>
      <c r="MFW124" s="276"/>
      <c r="MFX124" s="276"/>
      <c r="MFY124" s="276"/>
      <c r="MFZ124" s="276"/>
      <c r="MGA124" s="276"/>
      <c r="MGB124" s="276"/>
      <c r="MGC124" s="276"/>
      <c r="MGD124" s="276"/>
      <c r="MGE124" s="276"/>
      <c r="MGF124" s="276"/>
      <c r="MGG124" s="276"/>
      <c r="MGH124" s="276"/>
      <c r="MGI124" s="276"/>
      <c r="MGJ124" s="276"/>
      <c r="MGK124" s="276"/>
      <c r="MGL124" s="276"/>
      <c r="MGM124" s="276"/>
      <c r="MGN124" s="276"/>
      <c r="MGO124" s="276"/>
      <c r="MGP124" s="276"/>
      <c r="MGQ124" s="276"/>
      <c r="MGR124" s="276"/>
      <c r="MGS124" s="276"/>
      <c r="MGT124" s="276"/>
      <c r="MGU124" s="276"/>
      <c r="MGV124" s="276"/>
      <c r="MGW124" s="276"/>
      <c r="MGX124" s="276"/>
      <c r="MGY124" s="276"/>
      <c r="MGZ124" s="276"/>
      <c r="MHA124" s="276"/>
      <c r="MHB124" s="276"/>
      <c r="MHC124" s="276"/>
      <c r="MHD124" s="276"/>
      <c r="MHE124" s="276"/>
      <c r="MHF124" s="276"/>
      <c r="MHG124" s="276"/>
      <c r="MHH124" s="276"/>
      <c r="MHI124" s="276"/>
      <c r="MHJ124" s="276"/>
      <c r="MHK124" s="276"/>
      <c r="MHL124" s="276"/>
      <c r="MHM124" s="276"/>
      <c r="MHN124" s="276"/>
      <c r="MHO124" s="276"/>
      <c r="MHP124" s="276"/>
      <c r="MHQ124" s="276"/>
      <c r="MHR124" s="276"/>
      <c r="MHS124" s="276"/>
      <c r="MHT124" s="276"/>
      <c r="MHU124" s="276"/>
      <c r="MHV124" s="276"/>
      <c r="MHW124" s="276"/>
      <c r="MHX124" s="276"/>
      <c r="MHY124" s="276"/>
      <c r="MHZ124" s="276"/>
      <c r="MIA124" s="276"/>
      <c r="MIB124" s="276"/>
      <c r="MIC124" s="276"/>
      <c r="MID124" s="276"/>
      <c r="MIE124" s="276"/>
      <c r="MIF124" s="276"/>
      <c r="MIG124" s="276"/>
      <c r="MIH124" s="276"/>
      <c r="MII124" s="276"/>
      <c r="MIJ124" s="276"/>
      <c r="MIK124" s="276"/>
      <c r="MIL124" s="276"/>
      <c r="MIM124" s="276"/>
      <c r="MIN124" s="276"/>
      <c r="MIO124" s="276"/>
      <c r="MIP124" s="276"/>
      <c r="MIQ124" s="276"/>
      <c r="MIR124" s="276"/>
      <c r="MIS124" s="276"/>
      <c r="MIT124" s="276"/>
      <c r="MIU124" s="276"/>
      <c r="MIV124" s="276"/>
      <c r="MIW124" s="276"/>
      <c r="MIX124" s="276"/>
      <c r="MIY124" s="276"/>
      <c r="MIZ124" s="276"/>
      <c r="MJA124" s="276"/>
      <c r="MJB124" s="276"/>
      <c r="MJC124" s="276"/>
      <c r="MJD124" s="276"/>
      <c r="MJE124" s="276"/>
      <c r="MJF124" s="276"/>
      <c r="MJG124" s="276"/>
      <c r="MJH124" s="276"/>
      <c r="MJI124" s="276"/>
      <c r="MJJ124" s="276"/>
      <c r="MJK124" s="276"/>
      <c r="MJL124" s="276"/>
      <c r="MJM124" s="276"/>
      <c r="MJN124" s="276"/>
      <c r="MJO124" s="276"/>
      <c r="MJP124" s="276"/>
      <c r="MJQ124" s="276"/>
      <c r="MJR124" s="276"/>
      <c r="MJS124" s="276"/>
      <c r="MJT124" s="276"/>
      <c r="MJU124" s="276"/>
      <c r="MJV124" s="276"/>
      <c r="MJW124" s="276"/>
      <c r="MJX124" s="276"/>
      <c r="MJY124" s="276"/>
      <c r="MJZ124" s="276"/>
      <c r="MKA124" s="276"/>
      <c r="MKB124" s="276"/>
      <c r="MKC124" s="276"/>
      <c r="MKD124" s="276"/>
      <c r="MKE124" s="276"/>
      <c r="MKF124" s="276"/>
      <c r="MKG124" s="276"/>
      <c r="MKH124" s="276"/>
      <c r="MKI124" s="276"/>
      <c r="MKJ124" s="276"/>
      <c r="MKK124" s="276"/>
      <c r="MKL124" s="276"/>
      <c r="MKM124" s="276"/>
      <c r="MKN124" s="276"/>
      <c r="MKO124" s="276"/>
      <c r="MKP124" s="276"/>
      <c r="MKQ124" s="276"/>
      <c r="MKR124" s="276"/>
      <c r="MKS124" s="276"/>
      <c r="MKT124" s="276"/>
      <c r="MKU124" s="276"/>
      <c r="MKV124" s="276"/>
      <c r="MKW124" s="276"/>
      <c r="MKX124" s="276"/>
      <c r="MKY124" s="276"/>
      <c r="MKZ124" s="276"/>
      <c r="MLA124" s="276"/>
      <c r="MLB124" s="276"/>
      <c r="MLC124" s="276"/>
      <c r="MLD124" s="276"/>
      <c r="MLE124" s="276"/>
      <c r="MLF124" s="276"/>
      <c r="MLG124" s="276"/>
      <c r="MLH124" s="276"/>
      <c r="MLI124" s="276"/>
      <c r="MLJ124" s="276"/>
      <c r="MLK124" s="276"/>
      <c r="MLL124" s="276"/>
      <c r="MLM124" s="276"/>
      <c r="MLN124" s="276"/>
      <c r="MLO124" s="276"/>
      <c r="MLP124" s="276"/>
      <c r="MLQ124" s="276"/>
      <c r="MLR124" s="276"/>
      <c r="MLS124" s="276"/>
      <c r="MLT124" s="276"/>
      <c r="MLU124" s="276"/>
      <c r="MLV124" s="276"/>
      <c r="MLW124" s="276"/>
      <c r="MLX124" s="276"/>
      <c r="MLY124" s="276"/>
      <c r="MLZ124" s="276"/>
      <c r="MMA124" s="276"/>
      <c r="MMB124" s="276"/>
      <c r="MMC124" s="276"/>
      <c r="MMD124" s="276"/>
      <c r="MME124" s="276"/>
      <c r="MMF124" s="276"/>
      <c r="MMG124" s="276"/>
      <c r="MMH124" s="276"/>
      <c r="MMI124" s="276"/>
      <c r="MMJ124" s="276"/>
      <c r="MMK124" s="276"/>
      <c r="MML124" s="276"/>
      <c r="MMM124" s="276"/>
      <c r="MMN124" s="276"/>
      <c r="MMO124" s="276"/>
      <c r="MMP124" s="276"/>
      <c r="MMQ124" s="276"/>
      <c r="MMR124" s="276"/>
      <c r="MMS124" s="276"/>
      <c r="MMT124" s="276"/>
      <c r="MMU124" s="276"/>
      <c r="MMV124" s="276"/>
      <c r="MMW124" s="276"/>
      <c r="MMX124" s="276"/>
      <c r="MMY124" s="276"/>
      <c r="MMZ124" s="276"/>
      <c r="MNA124" s="276"/>
      <c r="MNB124" s="276"/>
      <c r="MNC124" s="276"/>
      <c r="MND124" s="276"/>
      <c r="MNE124" s="276"/>
      <c r="MNF124" s="276"/>
      <c r="MNG124" s="276"/>
      <c r="MNH124" s="276"/>
      <c r="MNI124" s="276"/>
      <c r="MNJ124" s="276"/>
      <c r="MNK124" s="276"/>
      <c r="MNL124" s="276"/>
      <c r="MNM124" s="276"/>
      <c r="MNN124" s="276"/>
      <c r="MNO124" s="276"/>
      <c r="MNP124" s="276"/>
      <c r="MNQ124" s="276"/>
      <c r="MNR124" s="276"/>
      <c r="MNS124" s="276"/>
      <c r="MNT124" s="276"/>
      <c r="MNU124" s="276"/>
      <c r="MNV124" s="276"/>
      <c r="MNW124" s="276"/>
      <c r="MNX124" s="276"/>
      <c r="MNY124" s="276"/>
      <c r="MNZ124" s="276"/>
      <c r="MOA124" s="276"/>
      <c r="MOB124" s="276"/>
      <c r="MOC124" s="276"/>
      <c r="MOD124" s="276"/>
      <c r="MOE124" s="276"/>
      <c r="MOF124" s="276"/>
      <c r="MOG124" s="276"/>
      <c r="MOH124" s="276"/>
      <c r="MOI124" s="276"/>
      <c r="MOJ124" s="276"/>
      <c r="MOK124" s="276"/>
      <c r="MOL124" s="276"/>
      <c r="MOM124" s="276"/>
      <c r="MON124" s="276"/>
      <c r="MOO124" s="276"/>
      <c r="MOP124" s="276"/>
      <c r="MOQ124" s="276"/>
      <c r="MOR124" s="276"/>
      <c r="MOS124" s="276"/>
      <c r="MOT124" s="276"/>
      <c r="MOU124" s="276"/>
      <c r="MOV124" s="276"/>
      <c r="MOW124" s="276"/>
      <c r="MOX124" s="276"/>
      <c r="MOY124" s="276"/>
      <c r="MOZ124" s="276"/>
      <c r="MPA124" s="276"/>
      <c r="MPB124" s="276"/>
      <c r="MPC124" s="276"/>
      <c r="MPD124" s="276"/>
      <c r="MPE124" s="276"/>
      <c r="MPF124" s="276"/>
      <c r="MPG124" s="276"/>
      <c r="MPH124" s="276"/>
      <c r="MPI124" s="276"/>
      <c r="MPJ124" s="276"/>
      <c r="MPK124" s="276"/>
      <c r="MPL124" s="276"/>
      <c r="MPM124" s="276"/>
      <c r="MPN124" s="276"/>
      <c r="MPO124" s="276"/>
      <c r="MPP124" s="276"/>
      <c r="MPQ124" s="276"/>
      <c r="MPR124" s="276"/>
      <c r="MPS124" s="276"/>
      <c r="MPT124" s="276"/>
      <c r="MPU124" s="276"/>
      <c r="MPV124" s="276"/>
      <c r="MPW124" s="276"/>
      <c r="MPX124" s="276"/>
      <c r="MPY124" s="276"/>
      <c r="MPZ124" s="276"/>
      <c r="MQA124" s="276"/>
      <c r="MQB124" s="276"/>
      <c r="MQC124" s="276"/>
      <c r="MQD124" s="276"/>
      <c r="MQE124" s="276"/>
      <c r="MQF124" s="276"/>
      <c r="MQG124" s="276"/>
      <c r="MQH124" s="276"/>
      <c r="MQI124" s="276"/>
      <c r="MQJ124" s="276"/>
      <c r="MQK124" s="276"/>
      <c r="MQL124" s="276"/>
      <c r="MQM124" s="276"/>
      <c r="MQN124" s="276"/>
      <c r="MQO124" s="276"/>
      <c r="MQP124" s="276"/>
      <c r="MQQ124" s="276"/>
      <c r="MQR124" s="276"/>
      <c r="MQS124" s="276"/>
      <c r="MQT124" s="276"/>
      <c r="MQU124" s="276"/>
      <c r="MQV124" s="276"/>
      <c r="MQW124" s="276"/>
      <c r="MQX124" s="276"/>
      <c r="MQY124" s="276"/>
      <c r="MQZ124" s="276"/>
      <c r="MRA124" s="276"/>
      <c r="MRB124" s="276"/>
      <c r="MRC124" s="276"/>
      <c r="MRD124" s="276"/>
      <c r="MRE124" s="276"/>
      <c r="MRF124" s="276"/>
      <c r="MRG124" s="276"/>
      <c r="MRH124" s="276"/>
      <c r="MRI124" s="276"/>
      <c r="MRJ124" s="276"/>
      <c r="MRK124" s="276"/>
      <c r="MRL124" s="276"/>
      <c r="MRM124" s="276"/>
      <c r="MRN124" s="276"/>
      <c r="MRO124" s="276"/>
      <c r="MRP124" s="276"/>
      <c r="MRQ124" s="276"/>
      <c r="MRR124" s="276"/>
      <c r="MRS124" s="276"/>
      <c r="MRT124" s="276"/>
      <c r="MRU124" s="276"/>
      <c r="MRV124" s="276"/>
      <c r="MRW124" s="276"/>
      <c r="MRX124" s="276"/>
      <c r="MRY124" s="276"/>
      <c r="MRZ124" s="276"/>
      <c r="MSA124" s="276"/>
      <c r="MSB124" s="276"/>
      <c r="MSC124" s="276"/>
      <c r="MSD124" s="276"/>
      <c r="MSE124" s="276"/>
      <c r="MSF124" s="276"/>
      <c r="MSG124" s="276"/>
      <c r="MSH124" s="276"/>
      <c r="MSI124" s="276"/>
      <c r="MSJ124" s="276"/>
      <c r="MSK124" s="276"/>
      <c r="MSL124" s="276"/>
      <c r="MSM124" s="276"/>
      <c r="MSN124" s="276"/>
      <c r="MSO124" s="276"/>
      <c r="MSP124" s="276"/>
      <c r="MSQ124" s="276"/>
      <c r="MSR124" s="276"/>
      <c r="MSS124" s="276"/>
      <c r="MST124" s="276"/>
      <c r="MSU124" s="276"/>
      <c r="MSV124" s="276"/>
      <c r="MSW124" s="276"/>
      <c r="MSX124" s="276"/>
      <c r="MSY124" s="276"/>
      <c r="MSZ124" s="276"/>
      <c r="MTA124" s="276"/>
      <c r="MTB124" s="276"/>
      <c r="MTC124" s="276"/>
      <c r="MTD124" s="276"/>
      <c r="MTE124" s="276"/>
      <c r="MTF124" s="276"/>
      <c r="MTG124" s="276"/>
      <c r="MTH124" s="276"/>
      <c r="MTI124" s="276"/>
      <c r="MTJ124" s="276"/>
      <c r="MTK124" s="276"/>
      <c r="MTL124" s="276"/>
      <c r="MTM124" s="276"/>
      <c r="MTN124" s="276"/>
      <c r="MTO124" s="276"/>
      <c r="MTP124" s="276"/>
      <c r="MTQ124" s="276"/>
      <c r="MTR124" s="276"/>
      <c r="MTS124" s="276"/>
      <c r="MTT124" s="276"/>
      <c r="MTU124" s="276"/>
      <c r="MTV124" s="276"/>
      <c r="MTW124" s="276"/>
      <c r="MTX124" s="276"/>
      <c r="MTY124" s="276"/>
      <c r="MTZ124" s="276"/>
      <c r="MUA124" s="276"/>
      <c r="MUB124" s="276"/>
      <c r="MUC124" s="276"/>
      <c r="MUD124" s="276"/>
      <c r="MUE124" s="276"/>
      <c r="MUF124" s="276"/>
      <c r="MUG124" s="276"/>
      <c r="MUH124" s="276"/>
      <c r="MUI124" s="276"/>
      <c r="MUJ124" s="276"/>
      <c r="MUK124" s="276"/>
      <c r="MUL124" s="276"/>
      <c r="MUM124" s="276"/>
      <c r="MUN124" s="276"/>
      <c r="MUO124" s="276"/>
      <c r="MUP124" s="276"/>
      <c r="MUQ124" s="276"/>
      <c r="MUR124" s="276"/>
      <c r="MUS124" s="276"/>
      <c r="MUT124" s="276"/>
      <c r="MUU124" s="276"/>
      <c r="MUV124" s="276"/>
      <c r="MUW124" s="276"/>
      <c r="MUX124" s="276"/>
      <c r="MUY124" s="276"/>
      <c r="MUZ124" s="276"/>
      <c r="MVA124" s="276"/>
      <c r="MVB124" s="276"/>
      <c r="MVC124" s="276"/>
      <c r="MVD124" s="276"/>
      <c r="MVE124" s="276"/>
      <c r="MVF124" s="276"/>
      <c r="MVG124" s="276"/>
      <c r="MVH124" s="276"/>
      <c r="MVI124" s="276"/>
      <c r="MVJ124" s="276"/>
      <c r="MVK124" s="276"/>
      <c r="MVL124" s="276"/>
      <c r="MVM124" s="276"/>
      <c r="MVN124" s="276"/>
      <c r="MVO124" s="276"/>
      <c r="MVP124" s="276"/>
      <c r="MVQ124" s="276"/>
      <c r="MVR124" s="276"/>
      <c r="MVS124" s="276"/>
      <c r="MVT124" s="276"/>
      <c r="MVU124" s="276"/>
      <c r="MVV124" s="276"/>
      <c r="MVW124" s="276"/>
      <c r="MVX124" s="276"/>
      <c r="MVY124" s="276"/>
      <c r="MVZ124" s="276"/>
      <c r="MWA124" s="276"/>
      <c r="MWB124" s="276"/>
      <c r="MWC124" s="276"/>
      <c r="MWD124" s="276"/>
      <c r="MWE124" s="276"/>
      <c r="MWF124" s="276"/>
      <c r="MWG124" s="276"/>
      <c r="MWH124" s="276"/>
      <c r="MWI124" s="276"/>
      <c r="MWJ124" s="276"/>
      <c r="MWK124" s="276"/>
      <c r="MWL124" s="276"/>
      <c r="MWM124" s="276"/>
      <c r="MWN124" s="276"/>
      <c r="MWO124" s="276"/>
      <c r="MWP124" s="276"/>
      <c r="MWQ124" s="276"/>
      <c r="MWR124" s="276"/>
      <c r="MWS124" s="276"/>
      <c r="MWT124" s="276"/>
      <c r="MWU124" s="276"/>
      <c r="MWV124" s="276"/>
      <c r="MWW124" s="276"/>
      <c r="MWX124" s="276"/>
      <c r="MWY124" s="276"/>
      <c r="MWZ124" s="276"/>
      <c r="MXA124" s="276"/>
      <c r="MXB124" s="276"/>
      <c r="MXC124" s="276"/>
      <c r="MXD124" s="276"/>
      <c r="MXE124" s="276"/>
      <c r="MXF124" s="276"/>
      <c r="MXG124" s="276"/>
      <c r="MXH124" s="276"/>
      <c r="MXI124" s="276"/>
      <c r="MXJ124" s="276"/>
      <c r="MXK124" s="276"/>
      <c r="MXL124" s="276"/>
      <c r="MXM124" s="276"/>
      <c r="MXN124" s="276"/>
      <c r="MXO124" s="276"/>
      <c r="MXP124" s="276"/>
      <c r="MXQ124" s="276"/>
      <c r="MXR124" s="276"/>
      <c r="MXS124" s="276"/>
      <c r="MXT124" s="276"/>
      <c r="MXU124" s="276"/>
      <c r="MXV124" s="276"/>
      <c r="MXW124" s="276"/>
      <c r="MXX124" s="276"/>
      <c r="MXY124" s="276"/>
      <c r="MXZ124" s="276"/>
      <c r="MYA124" s="276"/>
      <c r="MYB124" s="276"/>
      <c r="MYC124" s="276"/>
      <c r="MYD124" s="276"/>
      <c r="MYE124" s="276"/>
      <c r="MYF124" s="276"/>
      <c r="MYG124" s="276"/>
      <c r="MYH124" s="276"/>
      <c r="MYI124" s="276"/>
      <c r="MYJ124" s="276"/>
      <c r="MYK124" s="276"/>
      <c r="MYL124" s="276"/>
      <c r="MYM124" s="276"/>
      <c r="MYN124" s="276"/>
      <c r="MYO124" s="276"/>
      <c r="MYP124" s="276"/>
      <c r="MYQ124" s="276"/>
      <c r="MYR124" s="276"/>
      <c r="MYS124" s="276"/>
      <c r="MYT124" s="276"/>
      <c r="MYU124" s="276"/>
      <c r="MYV124" s="276"/>
      <c r="MYW124" s="276"/>
      <c r="MYX124" s="276"/>
      <c r="MYY124" s="276"/>
      <c r="MYZ124" s="276"/>
      <c r="MZA124" s="276"/>
      <c r="MZB124" s="276"/>
      <c r="MZC124" s="276"/>
      <c r="MZD124" s="276"/>
      <c r="MZE124" s="276"/>
      <c r="MZF124" s="276"/>
      <c r="MZG124" s="276"/>
      <c r="MZH124" s="276"/>
      <c r="MZI124" s="276"/>
      <c r="MZJ124" s="276"/>
      <c r="MZK124" s="276"/>
      <c r="MZL124" s="276"/>
      <c r="MZM124" s="276"/>
      <c r="MZN124" s="276"/>
      <c r="MZO124" s="276"/>
      <c r="MZP124" s="276"/>
      <c r="MZQ124" s="276"/>
      <c r="MZR124" s="276"/>
      <c r="MZS124" s="276"/>
      <c r="MZT124" s="276"/>
      <c r="MZU124" s="276"/>
      <c r="MZV124" s="276"/>
      <c r="MZW124" s="276"/>
      <c r="MZX124" s="276"/>
      <c r="MZY124" s="276"/>
      <c r="MZZ124" s="276"/>
      <c r="NAA124" s="276"/>
      <c r="NAB124" s="276"/>
      <c r="NAC124" s="276"/>
      <c r="NAD124" s="276"/>
      <c r="NAE124" s="276"/>
      <c r="NAF124" s="276"/>
      <c r="NAG124" s="276"/>
      <c r="NAH124" s="276"/>
      <c r="NAI124" s="276"/>
      <c r="NAJ124" s="276"/>
      <c r="NAK124" s="276"/>
      <c r="NAL124" s="276"/>
      <c r="NAM124" s="276"/>
      <c r="NAN124" s="276"/>
      <c r="NAO124" s="276"/>
      <c r="NAP124" s="276"/>
      <c r="NAQ124" s="276"/>
      <c r="NAR124" s="276"/>
      <c r="NAS124" s="276"/>
      <c r="NAT124" s="276"/>
      <c r="NAU124" s="276"/>
      <c r="NAV124" s="276"/>
      <c r="NAW124" s="276"/>
      <c r="NAX124" s="276"/>
      <c r="NAY124" s="276"/>
      <c r="NAZ124" s="276"/>
      <c r="NBA124" s="276"/>
      <c r="NBB124" s="276"/>
      <c r="NBC124" s="276"/>
      <c r="NBD124" s="276"/>
      <c r="NBE124" s="276"/>
      <c r="NBF124" s="276"/>
      <c r="NBG124" s="276"/>
      <c r="NBH124" s="276"/>
      <c r="NBI124" s="276"/>
      <c r="NBJ124" s="276"/>
      <c r="NBK124" s="276"/>
      <c r="NBL124" s="276"/>
      <c r="NBM124" s="276"/>
      <c r="NBN124" s="276"/>
      <c r="NBO124" s="276"/>
      <c r="NBP124" s="276"/>
      <c r="NBQ124" s="276"/>
      <c r="NBR124" s="276"/>
      <c r="NBS124" s="276"/>
      <c r="NBT124" s="276"/>
      <c r="NBU124" s="276"/>
      <c r="NBV124" s="276"/>
      <c r="NBW124" s="276"/>
      <c r="NBX124" s="276"/>
      <c r="NBY124" s="276"/>
      <c r="NBZ124" s="276"/>
      <c r="NCA124" s="276"/>
      <c r="NCB124" s="276"/>
      <c r="NCC124" s="276"/>
      <c r="NCD124" s="276"/>
      <c r="NCE124" s="276"/>
      <c r="NCF124" s="276"/>
      <c r="NCG124" s="276"/>
      <c r="NCH124" s="276"/>
      <c r="NCI124" s="276"/>
      <c r="NCJ124" s="276"/>
      <c r="NCK124" s="276"/>
      <c r="NCL124" s="276"/>
      <c r="NCM124" s="276"/>
      <c r="NCN124" s="276"/>
      <c r="NCO124" s="276"/>
      <c r="NCP124" s="276"/>
      <c r="NCQ124" s="276"/>
      <c r="NCR124" s="276"/>
      <c r="NCS124" s="276"/>
      <c r="NCT124" s="276"/>
      <c r="NCU124" s="276"/>
      <c r="NCV124" s="276"/>
      <c r="NCW124" s="276"/>
      <c r="NCX124" s="276"/>
      <c r="NCY124" s="276"/>
      <c r="NCZ124" s="276"/>
      <c r="NDA124" s="276"/>
      <c r="NDB124" s="276"/>
      <c r="NDC124" s="276"/>
      <c r="NDD124" s="276"/>
      <c r="NDE124" s="276"/>
      <c r="NDF124" s="276"/>
      <c r="NDG124" s="276"/>
      <c r="NDH124" s="276"/>
      <c r="NDI124" s="276"/>
      <c r="NDJ124" s="276"/>
      <c r="NDK124" s="276"/>
      <c r="NDL124" s="276"/>
      <c r="NDM124" s="276"/>
      <c r="NDN124" s="276"/>
      <c r="NDO124" s="276"/>
      <c r="NDP124" s="276"/>
      <c r="NDQ124" s="276"/>
      <c r="NDR124" s="276"/>
      <c r="NDS124" s="276"/>
      <c r="NDT124" s="276"/>
      <c r="NDU124" s="276"/>
      <c r="NDV124" s="276"/>
      <c r="NDW124" s="276"/>
      <c r="NDX124" s="276"/>
      <c r="NDY124" s="276"/>
      <c r="NDZ124" s="276"/>
      <c r="NEA124" s="276"/>
      <c r="NEB124" s="276"/>
      <c r="NEC124" s="276"/>
      <c r="NED124" s="276"/>
      <c r="NEE124" s="276"/>
      <c r="NEF124" s="276"/>
      <c r="NEG124" s="276"/>
      <c r="NEH124" s="276"/>
      <c r="NEI124" s="276"/>
      <c r="NEJ124" s="276"/>
      <c r="NEK124" s="276"/>
      <c r="NEL124" s="276"/>
      <c r="NEM124" s="276"/>
      <c r="NEN124" s="276"/>
      <c r="NEO124" s="276"/>
      <c r="NEP124" s="276"/>
      <c r="NEQ124" s="276"/>
      <c r="NER124" s="276"/>
      <c r="NES124" s="276"/>
      <c r="NET124" s="276"/>
      <c r="NEU124" s="276"/>
      <c r="NEV124" s="276"/>
      <c r="NEW124" s="276"/>
      <c r="NEX124" s="276"/>
      <c r="NEY124" s="276"/>
      <c r="NEZ124" s="276"/>
      <c r="NFA124" s="276"/>
      <c r="NFB124" s="276"/>
      <c r="NFC124" s="276"/>
      <c r="NFD124" s="276"/>
      <c r="NFE124" s="276"/>
      <c r="NFF124" s="276"/>
      <c r="NFG124" s="276"/>
      <c r="NFH124" s="276"/>
      <c r="NFI124" s="276"/>
      <c r="NFJ124" s="276"/>
      <c r="NFK124" s="276"/>
      <c r="NFL124" s="276"/>
      <c r="NFM124" s="276"/>
      <c r="NFN124" s="276"/>
      <c r="NFO124" s="276"/>
      <c r="NFP124" s="276"/>
      <c r="NFQ124" s="276"/>
      <c r="NFR124" s="276"/>
      <c r="NFS124" s="276"/>
      <c r="NFT124" s="276"/>
      <c r="NFU124" s="276"/>
      <c r="NFV124" s="276"/>
      <c r="NFW124" s="276"/>
      <c r="NFX124" s="276"/>
      <c r="NFY124" s="276"/>
      <c r="NFZ124" s="276"/>
      <c r="NGA124" s="276"/>
      <c r="NGB124" s="276"/>
      <c r="NGC124" s="276"/>
      <c r="NGD124" s="276"/>
      <c r="NGE124" s="276"/>
      <c r="NGF124" s="276"/>
      <c r="NGG124" s="276"/>
      <c r="NGH124" s="276"/>
      <c r="NGI124" s="276"/>
      <c r="NGJ124" s="276"/>
      <c r="NGK124" s="276"/>
      <c r="NGL124" s="276"/>
      <c r="NGM124" s="276"/>
      <c r="NGN124" s="276"/>
      <c r="NGO124" s="276"/>
      <c r="NGP124" s="276"/>
      <c r="NGQ124" s="276"/>
      <c r="NGR124" s="276"/>
      <c r="NGS124" s="276"/>
      <c r="NGT124" s="276"/>
      <c r="NGU124" s="276"/>
      <c r="NGV124" s="276"/>
      <c r="NGW124" s="276"/>
      <c r="NGX124" s="276"/>
      <c r="NGY124" s="276"/>
      <c r="NGZ124" s="276"/>
      <c r="NHA124" s="276"/>
      <c r="NHB124" s="276"/>
      <c r="NHC124" s="276"/>
      <c r="NHD124" s="276"/>
      <c r="NHE124" s="276"/>
      <c r="NHF124" s="276"/>
      <c r="NHG124" s="276"/>
      <c r="NHH124" s="276"/>
      <c r="NHI124" s="276"/>
      <c r="NHJ124" s="276"/>
      <c r="NHK124" s="276"/>
      <c r="NHL124" s="276"/>
      <c r="NHM124" s="276"/>
      <c r="NHN124" s="276"/>
      <c r="NHO124" s="276"/>
      <c r="NHP124" s="276"/>
      <c r="NHQ124" s="276"/>
      <c r="NHR124" s="276"/>
      <c r="NHS124" s="276"/>
      <c r="NHT124" s="276"/>
      <c r="NHU124" s="276"/>
      <c r="NHV124" s="276"/>
      <c r="NHW124" s="276"/>
      <c r="NHX124" s="276"/>
      <c r="NHY124" s="276"/>
      <c r="NHZ124" s="276"/>
      <c r="NIA124" s="276"/>
      <c r="NIB124" s="276"/>
      <c r="NIC124" s="276"/>
      <c r="NID124" s="276"/>
      <c r="NIE124" s="276"/>
      <c r="NIF124" s="276"/>
      <c r="NIG124" s="276"/>
      <c r="NIH124" s="276"/>
      <c r="NII124" s="276"/>
      <c r="NIJ124" s="276"/>
      <c r="NIK124" s="276"/>
      <c r="NIL124" s="276"/>
      <c r="NIM124" s="276"/>
      <c r="NIN124" s="276"/>
      <c r="NIO124" s="276"/>
      <c r="NIP124" s="276"/>
      <c r="NIQ124" s="276"/>
      <c r="NIR124" s="276"/>
      <c r="NIS124" s="276"/>
      <c r="NIT124" s="276"/>
      <c r="NIU124" s="276"/>
      <c r="NIV124" s="276"/>
      <c r="NIW124" s="276"/>
      <c r="NIX124" s="276"/>
      <c r="NIY124" s="276"/>
      <c r="NIZ124" s="276"/>
      <c r="NJA124" s="276"/>
      <c r="NJB124" s="276"/>
      <c r="NJC124" s="276"/>
      <c r="NJD124" s="276"/>
      <c r="NJE124" s="276"/>
      <c r="NJF124" s="276"/>
      <c r="NJG124" s="276"/>
      <c r="NJH124" s="276"/>
      <c r="NJI124" s="276"/>
      <c r="NJJ124" s="276"/>
      <c r="NJK124" s="276"/>
      <c r="NJL124" s="276"/>
      <c r="NJM124" s="276"/>
      <c r="NJN124" s="276"/>
      <c r="NJO124" s="276"/>
      <c r="NJP124" s="276"/>
      <c r="NJQ124" s="276"/>
      <c r="NJR124" s="276"/>
      <c r="NJS124" s="276"/>
      <c r="NJT124" s="276"/>
      <c r="NJU124" s="276"/>
      <c r="NJV124" s="276"/>
      <c r="NJW124" s="276"/>
      <c r="NJX124" s="276"/>
      <c r="NJY124" s="276"/>
      <c r="NJZ124" s="276"/>
      <c r="NKA124" s="276"/>
      <c r="NKB124" s="276"/>
      <c r="NKC124" s="276"/>
      <c r="NKD124" s="276"/>
      <c r="NKE124" s="276"/>
      <c r="NKF124" s="276"/>
      <c r="NKG124" s="276"/>
      <c r="NKH124" s="276"/>
      <c r="NKI124" s="276"/>
      <c r="NKJ124" s="276"/>
      <c r="NKK124" s="276"/>
      <c r="NKL124" s="276"/>
      <c r="NKM124" s="276"/>
      <c r="NKN124" s="276"/>
      <c r="NKO124" s="276"/>
      <c r="NKP124" s="276"/>
      <c r="NKQ124" s="276"/>
      <c r="NKR124" s="276"/>
      <c r="NKS124" s="276"/>
      <c r="NKT124" s="276"/>
      <c r="NKU124" s="276"/>
      <c r="NKV124" s="276"/>
      <c r="NKW124" s="276"/>
      <c r="NKX124" s="276"/>
      <c r="NKY124" s="276"/>
      <c r="NKZ124" s="276"/>
      <c r="NLA124" s="276"/>
      <c r="NLB124" s="276"/>
      <c r="NLC124" s="276"/>
      <c r="NLD124" s="276"/>
      <c r="NLE124" s="276"/>
      <c r="NLF124" s="276"/>
      <c r="NLG124" s="276"/>
      <c r="NLH124" s="276"/>
      <c r="NLI124" s="276"/>
      <c r="NLJ124" s="276"/>
      <c r="NLK124" s="276"/>
      <c r="NLL124" s="276"/>
      <c r="NLM124" s="276"/>
      <c r="NLN124" s="276"/>
      <c r="NLO124" s="276"/>
      <c r="NLP124" s="276"/>
      <c r="NLQ124" s="276"/>
      <c r="NLR124" s="276"/>
      <c r="NLS124" s="276"/>
      <c r="NLT124" s="276"/>
      <c r="NLU124" s="276"/>
      <c r="NLV124" s="276"/>
      <c r="NLW124" s="276"/>
      <c r="NLX124" s="276"/>
      <c r="NLY124" s="276"/>
      <c r="NLZ124" s="276"/>
      <c r="NMA124" s="276"/>
      <c r="NMB124" s="276"/>
      <c r="NMC124" s="276"/>
      <c r="NMD124" s="276"/>
      <c r="NME124" s="276"/>
      <c r="NMF124" s="276"/>
      <c r="NMG124" s="276"/>
      <c r="NMH124" s="276"/>
      <c r="NMI124" s="276"/>
      <c r="NMJ124" s="276"/>
      <c r="NMK124" s="276"/>
      <c r="NML124" s="276"/>
      <c r="NMM124" s="276"/>
      <c r="NMN124" s="276"/>
      <c r="NMO124" s="276"/>
      <c r="NMP124" s="276"/>
      <c r="NMQ124" s="276"/>
      <c r="NMR124" s="276"/>
      <c r="NMS124" s="276"/>
      <c r="NMT124" s="276"/>
      <c r="NMU124" s="276"/>
      <c r="NMV124" s="276"/>
      <c r="NMW124" s="276"/>
      <c r="NMX124" s="276"/>
      <c r="NMY124" s="276"/>
      <c r="NMZ124" s="276"/>
      <c r="NNA124" s="276"/>
      <c r="NNB124" s="276"/>
      <c r="NNC124" s="276"/>
      <c r="NND124" s="276"/>
      <c r="NNE124" s="276"/>
      <c r="NNF124" s="276"/>
      <c r="NNG124" s="276"/>
      <c r="NNH124" s="276"/>
      <c r="NNI124" s="276"/>
      <c r="NNJ124" s="276"/>
      <c r="NNK124" s="276"/>
      <c r="NNL124" s="276"/>
      <c r="NNM124" s="276"/>
      <c r="NNN124" s="276"/>
      <c r="NNO124" s="276"/>
      <c r="NNP124" s="276"/>
      <c r="NNQ124" s="276"/>
      <c r="NNR124" s="276"/>
      <c r="NNS124" s="276"/>
      <c r="NNT124" s="276"/>
      <c r="NNU124" s="276"/>
      <c r="NNV124" s="276"/>
      <c r="NNW124" s="276"/>
      <c r="NNX124" s="276"/>
      <c r="NNY124" s="276"/>
      <c r="NNZ124" s="276"/>
      <c r="NOA124" s="276"/>
      <c r="NOB124" s="276"/>
      <c r="NOC124" s="276"/>
      <c r="NOD124" s="276"/>
      <c r="NOE124" s="276"/>
      <c r="NOF124" s="276"/>
      <c r="NOG124" s="276"/>
      <c r="NOH124" s="276"/>
      <c r="NOI124" s="276"/>
      <c r="NOJ124" s="276"/>
      <c r="NOK124" s="276"/>
      <c r="NOL124" s="276"/>
      <c r="NOM124" s="276"/>
      <c r="NON124" s="276"/>
      <c r="NOO124" s="276"/>
      <c r="NOP124" s="276"/>
      <c r="NOQ124" s="276"/>
      <c r="NOR124" s="276"/>
      <c r="NOS124" s="276"/>
      <c r="NOT124" s="276"/>
      <c r="NOU124" s="276"/>
      <c r="NOV124" s="276"/>
      <c r="NOW124" s="276"/>
      <c r="NOX124" s="276"/>
      <c r="NOY124" s="276"/>
      <c r="NOZ124" s="276"/>
      <c r="NPA124" s="276"/>
      <c r="NPB124" s="276"/>
      <c r="NPC124" s="276"/>
      <c r="NPD124" s="276"/>
      <c r="NPE124" s="276"/>
      <c r="NPF124" s="276"/>
      <c r="NPG124" s="276"/>
      <c r="NPH124" s="276"/>
      <c r="NPI124" s="276"/>
      <c r="NPJ124" s="276"/>
      <c r="NPK124" s="276"/>
      <c r="NPL124" s="276"/>
      <c r="NPM124" s="276"/>
      <c r="NPN124" s="276"/>
      <c r="NPO124" s="276"/>
      <c r="NPP124" s="276"/>
      <c r="NPQ124" s="276"/>
      <c r="NPR124" s="276"/>
      <c r="NPS124" s="276"/>
      <c r="NPT124" s="276"/>
      <c r="NPU124" s="276"/>
      <c r="NPV124" s="276"/>
      <c r="NPW124" s="276"/>
      <c r="NPX124" s="276"/>
      <c r="NPY124" s="276"/>
      <c r="NPZ124" s="276"/>
      <c r="NQA124" s="276"/>
      <c r="NQB124" s="276"/>
      <c r="NQC124" s="276"/>
      <c r="NQD124" s="276"/>
      <c r="NQE124" s="276"/>
      <c r="NQF124" s="276"/>
      <c r="NQG124" s="276"/>
      <c r="NQH124" s="276"/>
      <c r="NQI124" s="276"/>
      <c r="NQJ124" s="276"/>
      <c r="NQK124" s="276"/>
      <c r="NQL124" s="276"/>
      <c r="NQM124" s="276"/>
      <c r="NQN124" s="276"/>
      <c r="NQO124" s="276"/>
      <c r="NQP124" s="276"/>
      <c r="NQQ124" s="276"/>
      <c r="NQR124" s="276"/>
      <c r="NQS124" s="276"/>
      <c r="NQT124" s="276"/>
      <c r="NQU124" s="276"/>
      <c r="NQV124" s="276"/>
      <c r="NQW124" s="276"/>
      <c r="NQX124" s="276"/>
      <c r="NQY124" s="276"/>
      <c r="NQZ124" s="276"/>
      <c r="NRA124" s="276"/>
      <c r="NRB124" s="276"/>
      <c r="NRC124" s="276"/>
      <c r="NRD124" s="276"/>
      <c r="NRE124" s="276"/>
      <c r="NRF124" s="276"/>
      <c r="NRG124" s="276"/>
      <c r="NRH124" s="276"/>
      <c r="NRI124" s="276"/>
      <c r="NRJ124" s="276"/>
      <c r="NRK124" s="276"/>
      <c r="NRL124" s="276"/>
      <c r="NRM124" s="276"/>
      <c r="NRN124" s="276"/>
      <c r="NRO124" s="276"/>
      <c r="NRP124" s="276"/>
      <c r="NRQ124" s="276"/>
      <c r="NRR124" s="276"/>
      <c r="NRS124" s="276"/>
      <c r="NRT124" s="276"/>
      <c r="NRU124" s="276"/>
      <c r="NRV124" s="276"/>
      <c r="NRW124" s="276"/>
      <c r="NRX124" s="276"/>
      <c r="NRY124" s="276"/>
      <c r="NRZ124" s="276"/>
      <c r="NSA124" s="276"/>
      <c r="NSB124" s="276"/>
      <c r="NSC124" s="276"/>
      <c r="NSD124" s="276"/>
      <c r="NSE124" s="276"/>
      <c r="NSF124" s="276"/>
      <c r="NSG124" s="276"/>
      <c r="NSH124" s="276"/>
      <c r="NSI124" s="276"/>
      <c r="NSJ124" s="276"/>
      <c r="NSK124" s="276"/>
      <c r="NSL124" s="276"/>
      <c r="NSM124" s="276"/>
      <c r="NSN124" s="276"/>
      <c r="NSO124" s="276"/>
      <c r="NSP124" s="276"/>
      <c r="NSQ124" s="276"/>
      <c r="NSR124" s="276"/>
      <c r="NSS124" s="276"/>
      <c r="NST124" s="276"/>
      <c r="NSU124" s="276"/>
      <c r="NSV124" s="276"/>
      <c r="NSW124" s="276"/>
      <c r="NSX124" s="276"/>
      <c r="NSY124" s="276"/>
      <c r="NSZ124" s="276"/>
      <c r="NTA124" s="276"/>
      <c r="NTB124" s="276"/>
      <c r="NTC124" s="276"/>
      <c r="NTD124" s="276"/>
      <c r="NTE124" s="276"/>
      <c r="NTF124" s="276"/>
      <c r="NTG124" s="276"/>
      <c r="NTH124" s="276"/>
      <c r="NTI124" s="276"/>
      <c r="NTJ124" s="276"/>
      <c r="NTK124" s="276"/>
      <c r="NTL124" s="276"/>
      <c r="NTM124" s="276"/>
      <c r="NTN124" s="276"/>
      <c r="NTO124" s="276"/>
      <c r="NTP124" s="276"/>
      <c r="NTQ124" s="276"/>
      <c r="NTR124" s="276"/>
      <c r="NTS124" s="276"/>
      <c r="NTT124" s="276"/>
      <c r="NTU124" s="276"/>
      <c r="NTV124" s="276"/>
      <c r="NTW124" s="276"/>
      <c r="NTX124" s="276"/>
      <c r="NTY124" s="276"/>
      <c r="NTZ124" s="276"/>
      <c r="NUA124" s="276"/>
      <c r="NUB124" s="276"/>
      <c r="NUC124" s="276"/>
      <c r="NUD124" s="276"/>
      <c r="NUE124" s="276"/>
      <c r="NUF124" s="276"/>
      <c r="NUG124" s="276"/>
      <c r="NUH124" s="276"/>
      <c r="NUI124" s="276"/>
      <c r="NUJ124" s="276"/>
      <c r="NUK124" s="276"/>
      <c r="NUL124" s="276"/>
      <c r="NUM124" s="276"/>
      <c r="NUN124" s="276"/>
      <c r="NUO124" s="276"/>
      <c r="NUP124" s="276"/>
      <c r="NUQ124" s="276"/>
      <c r="NUR124" s="276"/>
      <c r="NUS124" s="276"/>
      <c r="NUT124" s="276"/>
      <c r="NUU124" s="276"/>
      <c r="NUV124" s="276"/>
      <c r="NUW124" s="276"/>
      <c r="NUX124" s="276"/>
      <c r="NUY124" s="276"/>
      <c r="NUZ124" s="276"/>
      <c r="NVA124" s="276"/>
      <c r="NVB124" s="276"/>
      <c r="NVC124" s="276"/>
      <c r="NVD124" s="276"/>
      <c r="NVE124" s="276"/>
      <c r="NVF124" s="276"/>
      <c r="NVG124" s="276"/>
      <c r="NVH124" s="276"/>
      <c r="NVI124" s="276"/>
      <c r="NVJ124" s="276"/>
      <c r="NVK124" s="276"/>
      <c r="NVL124" s="276"/>
      <c r="NVM124" s="276"/>
      <c r="NVN124" s="276"/>
      <c r="NVO124" s="276"/>
      <c r="NVP124" s="276"/>
      <c r="NVQ124" s="276"/>
      <c r="NVR124" s="276"/>
      <c r="NVS124" s="276"/>
      <c r="NVT124" s="276"/>
      <c r="NVU124" s="276"/>
      <c r="NVV124" s="276"/>
      <c r="NVW124" s="276"/>
      <c r="NVX124" s="276"/>
      <c r="NVY124" s="276"/>
      <c r="NVZ124" s="276"/>
      <c r="NWA124" s="276"/>
      <c r="NWB124" s="276"/>
      <c r="NWC124" s="276"/>
      <c r="NWD124" s="276"/>
      <c r="NWE124" s="276"/>
      <c r="NWF124" s="276"/>
      <c r="NWG124" s="276"/>
      <c r="NWH124" s="276"/>
      <c r="NWI124" s="276"/>
      <c r="NWJ124" s="276"/>
      <c r="NWK124" s="276"/>
      <c r="NWL124" s="276"/>
      <c r="NWM124" s="276"/>
      <c r="NWN124" s="276"/>
      <c r="NWO124" s="276"/>
      <c r="NWP124" s="276"/>
      <c r="NWQ124" s="276"/>
      <c r="NWR124" s="276"/>
      <c r="NWS124" s="276"/>
      <c r="NWT124" s="276"/>
      <c r="NWU124" s="276"/>
      <c r="NWV124" s="276"/>
      <c r="NWW124" s="276"/>
      <c r="NWX124" s="276"/>
      <c r="NWY124" s="276"/>
      <c r="NWZ124" s="276"/>
      <c r="NXA124" s="276"/>
      <c r="NXB124" s="276"/>
      <c r="NXC124" s="276"/>
      <c r="NXD124" s="276"/>
      <c r="NXE124" s="276"/>
      <c r="NXF124" s="276"/>
      <c r="NXG124" s="276"/>
      <c r="NXH124" s="276"/>
      <c r="NXI124" s="276"/>
      <c r="NXJ124" s="276"/>
      <c r="NXK124" s="276"/>
      <c r="NXL124" s="276"/>
      <c r="NXM124" s="276"/>
      <c r="NXN124" s="276"/>
      <c r="NXO124" s="276"/>
      <c r="NXP124" s="276"/>
      <c r="NXQ124" s="276"/>
      <c r="NXR124" s="276"/>
      <c r="NXS124" s="276"/>
      <c r="NXT124" s="276"/>
      <c r="NXU124" s="276"/>
      <c r="NXV124" s="276"/>
      <c r="NXW124" s="276"/>
      <c r="NXX124" s="276"/>
      <c r="NXY124" s="276"/>
      <c r="NXZ124" s="276"/>
      <c r="NYA124" s="276"/>
      <c r="NYB124" s="276"/>
      <c r="NYC124" s="276"/>
      <c r="NYD124" s="276"/>
      <c r="NYE124" s="276"/>
      <c r="NYF124" s="276"/>
      <c r="NYG124" s="276"/>
      <c r="NYH124" s="276"/>
      <c r="NYI124" s="276"/>
      <c r="NYJ124" s="276"/>
      <c r="NYK124" s="276"/>
      <c r="NYL124" s="276"/>
      <c r="NYM124" s="276"/>
      <c r="NYN124" s="276"/>
      <c r="NYO124" s="276"/>
      <c r="NYP124" s="276"/>
      <c r="NYQ124" s="276"/>
      <c r="NYR124" s="276"/>
      <c r="NYS124" s="276"/>
      <c r="NYT124" s="276"/>
      <c r="NYU124" s="276"/>
      <c r="NYV124" s="276"/>
      <c r="NYW124" s="276"/>
      <c r="NYX124" s="276"/>
      <c r="NYY124" s="276"/>
      <c r="NYZ124" s="276"/>
      <c r="NZA124" s="276"/>
      <c r="NZB124" s="276"/>
      <c r="NZC124" s="276"/>
      <c r="NZD124" s="276"/>
      <c r="NZE124" s="276"/>
      <c r="NZF124" s="276"/>
      <c r="NZG124" s="276"/>
      <c r="NZH124" s="276"/>
      <c r="NZI124" s="276"/>
      <c r="NZJ124" s="276"/>
      <c r="NZK124" s="276"/>
      <c r="NZL124" s="276"/>
      <c r="NZM124" s="276"/>
      <c r="NZN124" s="276"/>
      <c r="NZO124" s="276"/>
      <c r="NZP124" s="276"/>
      <c r="NZQ124" s="276"/>
      <c r="NZR124" s="276"/>
      <c r="NZS124" s="276"/>
      <c r="NZT124" s="276"/>
      <c r="NZU124" s="276"/>
      <c r="NZV124" s="276"/>
      <c r="NZW124" s="276"/>
      <c r="NZX124" s="276"/>
      <c r="NZY124" s="276"/>
      <c r="NZZ124" s="276"/>
      <c r="OAA124" s="276"/>
      <c r="OAB124" s="276"/>
      <c r="OAC124" s="276"/>
      <c r="OAD124" s="276"/>
      <c r="OAE124" s="276"/>
      <c r="OAF124" s="276"/>
      <c r="OAG124" s="276"/>
      <c r="OAH124" s="276"/>
      <c r="OAI124" s="276"/>
      <c r="OAJ124" s="276"/>
      <c r="OAK124" s="276"/>
      <c r="OAL124" s="276"/>
      <c r="OAM124" s="276"/>
      <c r="OAN124" s="276"/>
      <c r="OAO124" s="276"/>
      <c r="OAP124" s="276"/>
      <c r="OAQ124" s="276"/>
      <c r="OAR124" s="276"/>
      <c r="OAS124" s="276"/>
      <c r="OAT124" s="276"/>
      <c r="OAU124" s="276"/>
      <c r="OAV124" s="276"/>
      <c r="OAW124" s="276"/>
      <c r="OAX124" s="276"/>
      <c r="OAY124" s="276"/>
      <c r="OAZ124" s="276"/>
      <c r="OBA124" s="276"/>
      <c r="OBB124" s="276"/>
      <c r="OBC124" s="276"/>
      <c r="OBD124" s="276"/>
      <c r="OBE124" s="276"/>
      <c r="OBF124" s="276"/>
      <c r="OBG124" s="276"/>
      <c r="OBH124" s="276"/>
      <c r="OBI124" s="276"/>
      <c r="OBJ124" s="276"/>
      <c r="OBK124" s="276"/>
      <c r="OBL124" s="276"/>
      <c r="OBM124" s="276"/>
      <c r="OBN124" s="276"/>
      <c r="OBO124" s="276"/>
      <c r="OBP124" s="276"/>
      <c r="OBQ124" s="276"/>
      <c r="OBR124" s="276"/>
      <c r="OBS124" s="276"/>
      <c r="OBT124" s="276"/>
      <c r="OBU124" s="276"/>
      <c r="OBV124" s="276"/>
      <c r="OBW124" s="276"/>
      <c r="OBX124" s="276"/>
      <c r="OBY124" s="276"/>
      <c r="OBZ124" s="276"/>
      <c r="OCA124" s="276"/>
      <c r="OCB124" s="276"/>
      <c r="OCC124" s="276"/>
      <c r="OCD124" s="276"/>
      <c r="OCE124" s="276"/>
      <c r="OCF124" s="276"/>
      <c r="OCG124" s="276"/>
      <c r="OCH124" s="276"/>
      <c r="OCI124" s="276"/>
      <c r="OCJ124" s="276"/>
      <c r="OCK124" s="276"/>
      <c r="OCL124" s="276"/>
      <c r="OCM124" s="276"/>
      <c r="OCN124" s="276"/>
      <c r="OCO124" s="276"/>
      <c r="OCP124" s="276"/>
      <c r="OCQ124" s="276"/>
      <c r="OCR124" s="276"/>
      <c r="OCS124" s="276"/>
      <c r="OCT124" s="276"/>
      <c r="OCU124" s="276"/>
      <c r="OCV124" s="276"/>
      <c r="OCW124" s="276"/>
      <c r="OCX124" s="276"/>
      <c r="OCY124" s="276"/>
      <c r="OCZ124" s="276"/>
      <c r="ODA124" s="276"/>
      <c r="ODB124" s="276"/>
      <c r="ODC124" s="276"/>
      <c r="ODD124" s="276"/>
      <c r="ODE124" s="276"/>
      <c r="ODF124" s="276"/>
      <c r="ODG124" s="276"/>
      <c r="ODH124" s="276"/>
      <c r="ODI124" s="276"/>
      <c r="ODJ124" s="276"/>
      <c r="ODK124" s="276"/>
      <c r="ODL124" s="276"/>
      <c r="ODM124" s="276"/>
      <c r="ODN124" s="276"/>
      <c r="ODO124" s="276"/>
      <c r="ODP124" s="276"/>
      <c r="ODQ124" s="276"/>
      <c r="ODR124" s="276"/>
      <c r="ODS124" s="276"/>
      <c r="ODT124" s="276"/>
      <c r="ODU124" s="276"/>
      <c r="ODV124" s="276"/>
      <c r="ODW124" s="276"/>
      <c r="ODX124" s="276"/>
      <c r="ODY124" s="276"/>
      <c r="ODZ124" s="276"/>
      <c r="OEA124" s="276"/>
      <c r="OEB124" s="276"/>
      <c r="OEC124" s="276"/>
      <c r="OED124" s="276"/>
      <c r="OEE124" s="276"/>
      <c r="OEF124" s="276"/>
      <c r="OEG124" s="276"/>
      <c r="OEH124" s="276"/>
      <c r="OEI124" s="276"/>
      <c r="OEJ124" s="276"/>
      <c r="OEK124" s="276"/>
      <c r="OEL124" s="276"/>
      <c r="OEM124" s="276"/>
      <c r="OEN124" s="276"/>
      <c r="OEO124" s="276"/>
      <c r="OEP124" s="276"/>
      <c r="OEQ124" s="276"/>
      <c r="OER124" s="276"/>
      <c r="OES124" s="276"/>
      <c r="OET124" s="276"/>
      <c r="OEU124" s="276"/>
      <c r="OEV124" s="276"/>
      <c r="OEW124" s="276"/>
      <c r="OEX124" s="276"/>
      <c r="OEY124" s="276"/>
      <c r="OEZ124" s="276"/>
      <c r="OFA124" s="276"/>
      <c r="OFB124" s="276"/>
      <c r="OFC124" s="276"/>
      <c r="OFD124" s="276"/>
      <c r="OFE124" s="276"/>
      <c r="OFF124" s="276"/>
      <c r="OFG124" s="276"/>
      <c r="OFH124" s="276"/>
      <c r="OFI124" s="276"/>
      <c r="OFJ124" s="276"/>
      <c r="OFK124" s="276"/>
      <c r="OFL124" s="276"/>
      <c r="OFM124" s="276"/>
      <c r="OFN124" s="276"/>
      <c r="OFO124" s="276"/>
      <c r="OFP124" s="276"/>
      <c r="OFQ124" s="276"/>
      <c r="OFR124" s="276"/>
      <c r="OFS124" s="276"/>
      <c r="OFT124" s="276"/>
      <c r="OFU124" s="276"/>
      <c r="OFV124" s="276"/>
      <c r="OFW124" s="276"/>
      <c r="OFX124" s="276"/>
      <c r="OFY124" s="276"/>
      <c r="OFZ124" s="276"/>
      <c r="OGA124" s="276"/>
      <c r="OGB124" s="276"/>
      <c r="OGC124" s="276"/>
      <c r="OGD124" s="276"/>
      <c r="OGE124" s="276"/>
      <c r="OGF124" s="276"/>
      <c r="OGG124" s="276"/>
      <c r="OGH124" s="276"/>
      <c r="OGI124" s="276"/>
      <c r="OGJ124" s="276"/>
      <c r="OGK124" s="276"/>
      <c r="OGL124" s="276"/>
      <c r="OGM124" s="276"/>
      <c r="OGN124" s="276"/>
      <c r="OGO124" s="276"/>
      <c r="OGP124" s="276"/>
      <c r="OGQ124" s="276"/>
      <c r="OGR124" s="276"/>
      <c r="OGS124" s="276"/>
      <c r="OGT124" s="276"/>
      <c r="OGU124" s="276"/>
      <c r="OGV124" s="276"/>
      <c r="OGW124" s="276"/>
      <c r="OGX124" s="276"/>
      <c r="OGY124" s="276"/>
      <c r="OGZ124" s="276"/>
      <c r="OHA124" s="276"/>
      <c r="OHB124" s="276"/>
      <c r="OHC124" s="276"/>
      <c r="OHD124" s="276"/>
      <c r="OHE124" s="276"/>
      <c r="OHF124" s="276"/>
      <c r="OHG124" s="276"/>
      <c r="OHH124" s="276"/>
      <c r="OHI124" s="276"/>
      <c r="OHJ124" s="276"/>
      <c r="OHK124" s="276"/>
      <c r="OHL124" s="276"/>
      <c r="OHM124" s="276"/>
      <c r="OHN124" s="276"/>
      <c r="OHO124" s="276"/>
      <c r="OHP124" s="276"/>
      <c r="OHQ124" s="276"/>
      <c r="OHR124" s="276"/>
      <c r="OHS124" s="276"/>
      <c r="OHT124" s="276"/>
      <c r="OHU124" s="276"/>
      <c r="OHV124" s="276"/>
      <c r="OHW124" s="276"/>
      <c r="OHX124" s="276"/>
      <c r="OHY124" s="276"/>
      <c r="OHZ124" s="276"/>
      <c r="OIA124" s="276"/>
      <c r="OIB124" s="276"/>
      <c r="OIC124" s="276"/>
      <c r="OID124" s="276"/>
      <c r="OIE124" s="276"/>
      <c r="OIF124" s="276"/>
      <c r="OIG124" s="276"/>
      <c r="OIH124" s="276"/>
      <c r="OII124" s="276"/>
      <c r="OIJ124" s="276"/>
      <c r="OIK124" s="276"/>
      <c r="OIL124" s="276"/>
      <c r="OIM124" s="276"/>
      <c r="OIN124" s="276"/>
      <c r="OIO124" s="276"/>
      <c r="OIP124" s="276"/>
      <c r="OIQ124" s="276"/>
      <c r="OIR124" s="276"/>
      <c r="OIS124" s="276"/>
      <c r="OIT124" s="276"/>
      <c r="OIU124" s="276"/>
      <c r="OIV124" s="276"/>
      <c r="OIW124" s="276"/>
      <c r="OIX124" s="276"/>
      <c r="OIY124" s="276"/>
      <c r="OIZ124" s="276"/>
      <c r="OJA124" s="276"/>
      <c r="OJB124" s="276"/>
      <c r="OJC124" s="276"/>
      <c r="OJD124" s="276"/>
      <c r="OJE124" s="276"/>
      <c r="OJF124" s="276"/>
      <c r="OJG124" s="276"/>
      <c r="OJH124" s="276"/>
      <c r="OJI124" s="276"/>
      <c r="OJJ124" s="276"/>
      <c r="OJK124" s="276"/>
      <c r="OJL124" s="276"/>
      <c r="OJM124" s="276"/>
      <c r="OJN124" s="276"/>
      <c r="OJO124" s="276"/>
      <c r="OJP124" s="276"/>
      <c r="OJQ124" s="276"/>
      <c r="OJR124" s="276"/>
      <c r="OJS124" s="276"/>
      <c r="OJT124" s="276"/>
      <c r="OJU124" s="276"/>
      <c r="OJV124" s="276"/>
      <c r="OJW124" s="276"/>
      <c r="OJX124" s="276"/>
      <c r="OJY124" s="276"/>
      <c r="OJZ124" s="276"/>
      <c r="OKA124" s="276"/>
      <c r="OKB124" s="276"/>
      <c r="OKC124" s="276"/>
      <c r="OKD124" s="276"/>
      <c r="OKE124" s="276"/>
      <c r="OKF124" s="276"/>
      <c r="OKG124" s="276"/>
      <c r="OKH124" s="276"/>
      <c r="OKI124" s="276"/>
      <c r="OKJ124" s="276"/>
      <c r="OKK124" s="276"/>
      <c r="OKL124" s="276"/>
      <c r="OKM124" s="276"/>
      <c r="OKN124" s="276"/>
      <c r="OKO124" s="276"/>
      <c r="OKP124" s="276"/>
      <c r="OKQ124" s="276"/>
      <c r="OKR124" s="276"/>
      <c r="OKS124" s="276"/>
      <c r="OKT124" s="276"/>
      <c r="OKU124" s="276"/>
      <c r="OKV124" s="276"/>
      <c r="OKW124" s="276"/>
      <c r="OKX124" s="276"/>
      <c r="OKY124" s="276"/>
      <c r="OKZ124" s="276"/>
      <c r="OLA124" s="276"/>
      <c r="OLB124" s="276"/>
      <c r="OLC124" s="276"/>
      <c r="OLD124" s="276"/>
      <c r="OLE124" s="276"/>
      <c r="OLF124" s="276"/>
      <c r="OLG124" s="276"/>
      <c r="OLH124" s="276"/>
      <c r="OLI124" s="276"/>
      <c r="OLJ124" s="276"/>
      <c r="OLK124" s="276"/>
      <c r="OLL124" s="276"/>
      <c r="OLM124" s="276"/>
      <c r="OLN124" s="276"/>
      <c r="OLO124" s="276"/>
      <c r="OLP124" s="276"/>
      <c r="OLQ124" s="276"/>
      <c r="OLR124" s="276"/>
      <c r="OLS124" s="276"/>
      <c r="OLT124" s="276"/>
      <c r="OLU124" s="276"/>
      <c r="OLV124" s="276"/>
      <c r="OLW124" s="276"/>
      <c r="OLX124" s="276"/>
      <c r="OLY124" s="276"/>
      <c r="OLZ124" s="276"/>
      <c r="OMA124" s="276"/>
      <c r="OMB124" s="276"/>
      <c r="OMC124" s="276"/>
      <c r="OMD124" s="276"/>
      <c r="OME124" s="276"/>
      <c r="OMF124" s="276"/>
      <c r="OMG124" s="276"/>
      <c r="OMH124" s="276"/>
      <c r="OMI124" s="276"/>
      <c r="OMJ124" s="276"/>
      <c r="OMK124" s="276"/>
      <c r="OML124" s="276"/>
      <c r="OMM124" s="276"/>
      <c r="OMN124" s="276"/>
      <c r="OMO124" s="276"/>
      <c r="OMP124" s="276"/>
      <c r="OMQ124" s="276"/>
      <c r="OMR124" s="276"/>
      <c r="OMS124" s="276"/>
      <c r="OMT124" s="276"/>
      <c r="OMU124" s="276"/>
      <c r="OMV124" s="276"/>
      <c r="OMW124" s="276"/>
      <c r="OMX124" s="276"/>
      <c r="OMY124" s="276"/>
      <c r="OMZ124" s="276"/>
      <c r="ONA124" s="276"/>
      <c r="ONB124" s="276"/>
      <c r="ONC124" s="276"/>
      <c r="OND124" s="276"/>
      <c r="ONE124" s="276"/>
      <c r="ONF124" s="276"/>
      <c r="ONG124" s="276"/>
      <c r="ONH124" s="276"/>
      <c r="ONI124" s="276"/>
      <c r="ONJ124" s="276"/>
      <c r="ONK124" s="276"/>
      <c r="ONL124" s="276"/>
      <c r="ONM124" s="276"/>
      <c r="ONN124" s="276"/>
      <c r="ONO124" s="276"/>
      <c r="ONP124" s="276"/>
      <c r="ONQ124" s="276"/>
      <c r="ONR124" s="276"/>
      <c r="ONS124" s="276"/>
      <c r="ONT124" s="276"/>
      <c r="ONU124" s="276"/>
      <c r="ONV124" s="276"/>
      <c r="ONW124" s="276"/>
      <c r="ONX124" s="276"/>
      <c r="ONY124" s="276"/>
      <c r="ONZ124" s="276"/>
      <c r="OOA124" s="276"/>
      <c r="OOB124" s="276"/>
      <c r="OOC124" s="276"/>
      <c r="OOD124" s="276"/>
      <c r="OOE124" s="276"/>
      <c r="OOF124" s="276"/>
      <c r="OOG124" s="276"/>
      <c r="OOH124" s="276"/>
      <c r="OOI124" s="276"/>
      <c r="OOJ124" s="276"/>
      <c r="OOK124" s="276"/>
      <c r="OOL124" s="276"/>
      <c r="OOM124" s="276"/>
      <c r="OON124" s="276"/>
      <c r="OOO124" s="276"/>
      <c r="OOP124" s="276"/>
      <c r="OOQ124" s="276"/>
      <c r="OOR124" s="276"/>
      <c r="OOS124" s="276"/>
      <c r="OOT124" s="276"/>
      <c r="OOU124" s="276"/>
      <c r="OOV124" s="276"/>
      <c r="OOW124" s="276"/>
      <c r="OOX124" s="276"/>
      <c r="OOY124" s="276"/>
      <c r="OOZ124" s="276"/>
      <c r="OPA124" s="276"/>
      <c r="OPB124" s="276"/>
      <c r="OPC124" s="276"/>
      <c r="OPD124" s="276"/>
      <c r="OPE124" s="276"/>
      <c r="OPF124" s="276"/>
      <c r="OPG124" s="276"/>
      <c r="OPH124" s="276"/>
      <c r="OPI124" s="276"/>
      <c r="OPJ124" s="276"/>
      <c r="OPK124" s="276"/>
      <c r="OPL124" s="276"/>
      <c r="OPM124" s="276"/>
      <c r="OPN124" s="276"/>
      <c r="OPO124" s="276"/>
      <c r="OPP124" s="276"/>
      <c r="OPQ124" s="276"/>
      <c r="OPR124" s="276"/>
      <c r="OPS124" s="276"/>
      <c r="OPT124" s="276"/>
      <c r="OPU124" s="276"/>
      <c r="OPV124" s="276"/>
      <c r="OPW124" s="276"/>
      <c r="OPX124" s="276"/>
      <c r="OPY124" s="276"/>
      <c r="OPZ124" s="276"/>
      <c r="OQA124" s="276"/>
      <c r="OQB124" s="276"/>
      <c r="OQC124" s="276"/>
      <c r="OQD124" s="276"/>
      <c r="OQE124" s="276"/>
      <c r="OQF124" s="276"/>
      <c r="OQG124" s="276"/>
      <c r="OQH124" s="276"/>
      <c r="OQI124" s="276"/>
      <c r="OQJ124" s="276"/>
      <c r="OQK124" s="276"/>
      <c r="OQL124" s="276"/>
      <c r="OQM124" s="276"/>
      <c r="OQN124" s="276"/>
      <c r="OQO124" s="276"/>
      <c r="OQP124" s="276"/>
      <c r="OQQ124" s="276"/>
      <c r="OQR124" s="276"/>
      <c r="OQS124" s="276"/>
      <c r="OQT124" s="276"/>
      <c r="OQU124" s="276"/>
      <c r="OQV124" s="276"/>
      <c r="OQW124" s="276"/>
      <c r="OQX124" s="276"/>
      <c r="OQY124" s="276"/>
      <c r="OQZ124" s="276"/>
      <c r="ORA124" s="276"/>
      <c r="ORB124" s="276"/>
      <c r="ORC124" s="276"/>
      <c r="ORD124" s="276"/>
      <c r="ORE124" s="276"/>
      <c r="ORF124" s="276"/>
      <c r="ORG124" s="276"/>
      <c r="ORH124" s="276"/>
      <c r="ORI124" s="276"/>
      <c r="ORJ124" s="276"/>
      <c r="ORK124" s="276"/>
      <c r="ORL124" s="276"/>
      <c r="ORM124" s="276"/>
      <c r="ORN124" s="276"/>
      <c r="ORO124" s="276"/>
      <c r="ORP124" s="276"/>
      <c r="ORQ124" s="276"/>
      <c r="ORR124" s="276"/>
      <c r="ORS124" s="276"/>
      <c r="ORT124" s="276"/>
      <c r="ORU124" s="276"/>
      <c r="ORV124" s="276"/>
      <c r="ORW124" s="276"/>
      <c r="ORX124" s="276"/>
      <c r="ORY124" s="276"/>
      <c r="ORZ124" s="276"/>
      <c r="OSA124" s="276"/>
      <c r="OSB124" s="276"/>
      <c r="OSC124" s="276"/>
      <c r="OSD124" s="276"/>
      <c r="OSE124" s="276"/>
      <c r="OSF124" s="276"/>
      <c r="OSG124" s="276"/>
      <c r="OSH124" s="276"/>
      <c r="OSI124" s="276"/>
      <c r="OSJ124" s="276"/>
      <c r="OSK124" s="276"/>
      <c r="OSL124" s="276"/>
      <c r="OSM124" s="276"/>
      <c r="OSN124" s="276"/>
      <c r="OSO124" s="276"/>
      <c r="OSP124" s="276"/>
      <c r="OSQ124" s="276"/>
      <c r="OSR124" s="276"/>
      <c r="OSS124" s="276"/>
      <c r="OST124" s="276"/>
      <c r="OSU124" s="276"/>
      <c r="OSV124" s="276"/>
      <c r="OSW124" s="276"/>
      <c r="OSX124" s="276"/>
      <c r="OSY124" s="276"/>
      <c r="OSZ124" s="276"/>
      <c r="OTA124" s="276"/>
      <c r="OTB124" s="276"/>
      <c r="OTC124" s="276"/>
      <c r="OTD124" s="276"/>
      <c r="OTE124" s="276"/>
      <c r="OTF124" s="276"/>
      <c r="OTG124" s="276"/>
      <c r="OTH124" s="276"/>
      <c r="OTI124" s="276"/>
      <c r="OTJ124" s="276"/>
      <c r="OTK124" s="276"/>
      <c r="OTL124" s="276"/>
      <c r="OTM124" s="276"/>
      <c r="OTN124" s="276"/>
      <c r="OTO124" s="276"/>
      <c r="OTP124" s="276"/>
      <c r="OTQ124" s="276"/>
      <c r="OTR124" s="276"/>
      <c r="OTS124" s="276"/>
      <c r="OTT124" s="276"/>
      <c r="OTU124" s="276"/>
      <c r="OTV124" s="276"/>
      <c r="OTW124" s="276"/>
      <c r="OTX124" s="276"/>
      <c r="OTY124" s="276"/>
      <c r="OTZ124" s="276"/>
      <c r="OUA124" s="276"/>
      <c r="OUB124" s="276"/>
      <c r="OUC124" s="276"/>
      <c r="OUD124" s="276"/>
      <c r="OUE124" s="276"/>
      <c r="OUF124" s="276"/>
      <c r="OUG124" s="276"/>
      <c r="OUH124" s="276"/>
      <c r="OUI124" s="276"/>
      <c r="OUJ124" s="276"/>
      <c r="OUK124" s="276"/>
      <c r="OUL124" s="276"/>
      <c r="OUM124" s="276"/>
      <c r="OUN124" s="276"/>
      <c r="OUO124" s="276"/>
      <c r="OUP124" s="276"/>
      <c r="OUQ124" s="276"/>
      <c r="OUR124" s="276"/>
      <c r="OUS124" s="276"/>
      <c r="OUT124" s="276"/>
      <c r="OUU124" s="276"/>
      <c r="OUV124" s="276"/>
      <c r="OUW124" s="276"/>
      <c r="OUX124" s="276"/>
      <c r="OUY124" s="276"/>
      <c r="OUZ124" s="276"/>
      <c r="OVA124" s="276"/>
      <c r="OVB124" s="276"/>
      <c r="OVC124" s="276"/>
      <c r="OVD124" s="276"/>
      <c r="OVE124" s="276"/>
      <c r="OVF124" s="276"/>
      <c r="OVG124" s="276"/>
      <c r="OVH124" s="276"/>
      <c r="OVI124" s="276"/>
      <c r="OVJ124" s="276"/>
      <c r="OVK124" s="276"/>
      <c r="OVL124" s="276"/>
      <c r="OVM124" s="276"/>
      <c r="OVN124" s="276"/>
      <c r="OVO124" s="276"/>
      <c r="OVP124" s="276"/>
      <c r="OVQ124" s="276"/>
      <c r="OVR124" s="276"/>
      <c r="OVS124" s="276"/>
      <c r="OVT124" s="276"/>
      <c r="OVU124" s="276"/>
      <c r="OVV124" s="276"/>
      <c r="OVW124" s="276"/>
      <c r="OVX124" s="276"/>
      <c r="OVY124" s="276"/>
      <c r="OVZ124" s="276"/>
      <c r="OWA124" s="276"/>
      <c r="OWB124" s="276"/>
      <c r="OWC124" s="276"/>
      <c r="OWD124" s="276"/>
      <c r="OWE124" s="276"/>
      <c r="OWF124" s="276"/>
      <c r="OWG124" s="276"/>
      <c r="OWH124" s="276"/>
      <c r="OWI124" s="276"/>
      <c r="OWJ124" s="276"/>
      <c r="OWK124" s="276"/>
      <c r="OWL124" s="276"/>
      <c r="OWM124" s="276"/>
      <c r="OWN124" s="276"/>
      <c r="OWO124" s="276"/>
      <c r="OWP124" s="276"/>
      <c r="OWQ124" s="276"/>
      <c r="OWR124" s="276"/>
      <c r="OWS124" s="276"/>
      <c r="OWT124" s="276"/>
      <c r="OWU124" s="276"/>
      <c r="OWV124" s="276"/>
      <c r="OWW124" s="276"/>
      <c r="OWX124" s="276"/>
      <c r="OWY124" s="276"/>
      <c r="OWZ124" s="276"/>
      <c r="OXA124" s="276"/>
      <c r="OXB124" s="276"/>
      <c r="OXC124" s="276"/>
      <c r="OXD124" s="276"/>
      <c r="OXE124" s="276"/>
      <c r="OXF124" s="276"/>
      <c r="OXG124" s="276"/>
      <c r="OXH124" s="276"/>
      <c r="OXI124" s="276"/>
      <c r="OXJ124" s="276"/>
      <c r="OXK124" s="276"/>
      <c r="OXL124" s="276"/>
      <c r="OXM124" s="276"/>
      <c r="OXN124" s="276"/>
      <c r="OXO124" s="276"/>
      <c r="OXP124" s="276"/>
      <c r="OXQ124" s="276"/>
      <c r="OXR124" s="276"/>
      <c r="OXS124" s="276"/>
      <c r="OXT124" s="276"/>
      <c r="OXU124" s="276"/>
      <c r="OXV124" s="276"/>
      <c r="OXW124" s="276"/>
      <c r="OXX124" s="276"/>
      <c r="OXY124" s="276"/>
      <c r="OXZ124" s="276"/>
      <c r="OYA124" s="276"/>
      <c r="OYB124" s="276"/>
      <c r="OYC124" s="276"/>
      <c r="OYD124" s="276"/>
      <c r="OYE124" s="276"/>
      <c r="OYF124" s="276"/>
      <c r="OYG124" s="276"/>
      <c r="OYH124" s="276"/>
      <c r="OYI124" s="276"/>
      <c r="OYJ124" s="276"/>
      <c r="OYK124" s="276"/>
      <c r="OYL124" s="276"/>
      <c r="OYM124" s="276"/>
      <c r="OYN124" s="276"/>
      <c r="OYO124" s="276"/>
      <c r="OYP124" s="276"/>
      <c r="OYQ124" s="276"/>
      <c r="OYR124" s="276"/>
      <c r="OYS124" s="276"/>
      <c r="OYT124" s="276"/>
      <c r="OYU124" s="276"/>
      <c r="OYV124" s="276"/>
      <c r="OYW124" s="276"/>
      <c r="OYX124" s="276"/>
      <c r="OYY124" s="276"/>
      <c r="OYZ124" s="276"/>
      <c r="OZA124" s="276"/>
      <c r="OZB124" s="276"/>
      <c r="OZC124" s="276"/>
      <c r="OZD124" s="276"/>
      <c r="OZE124" s="276"/>
      <c r="OZF124" s="276"/>
      <c r="OZG124" s="276"/>
      <c r="OZH124" s="276"/>
      <c r="OZI124" s="276"/>
      <c r="OZJ124" s="276"/>
      <c r="OZK124" s="276"/>
      <c r="OZL124" s="276"/>
      <c r="OZM124" s="276"/>
      <c r="OZN124" s="276"/>
      <c r="OZO124" s="276"/>
      <c r="OZP124" s="276"/>
      <c r="OZQ124" s="276"/>
      <c r="OZR124" s="276"/>
      <c r="OZS124" s="276"/>
      <c r="OZT124" s="276"/>
      <c r="OZU124" s="276"/>
      <c r="OZV124" s="276"/>
      <c r="OZW124" s="276"/>
      <c r="OZX124" s="276"/>
      <c r="OZY124" s="276"/>
      <c r="OZZ124" s="276"/>
      <c r="PAA124" s="276"/>
      <c r="PAB124" s="276"/>
      <c r="PAC124" s="276"/>
      <c r="PAD124" s="276"/>
      <c r="PAE124" s="276"/>
      <c r="PAF124" s="276"/>
      <c r="PAG124" s="276"/>
      <c r="PAH124" s="276"/>
      <c r="PAI124" s="276"/>
      <c r="PAJ124" s="276"/>
      <c r="PAK124" s="276"/>
      <c r="PAL124" s="276"/>
      <c r="PAM124" s="276"/>
      <c r="PAN124" s="276"/>
      <c r="PAO124" s="276"/>
      <c r="PAP124" s="276"/>
      <c r="PAQ124" s="276"/>
      <c r="PAR124" s="276"/>
      <c r="PAS124" s="276"/>
      <c r="PAT124" s="276"/>
      <c r="PAU124" s="276"/>
      <c r="PAV124" s="276"/>
      <c r="PAW124" s="276"/>
      <c r="PAX124" s="276"/>
      <c r="PAY124" s="276"/>
      <c r="PAZ124" s="276"/>
      <c r="PBA124" s="276"/>
      <c r="PBB124" s="276"/>
      <c r="PBC124" s="276"/>
      <c r="PBD124" s="276"/>
      <c r="PBE124" s="276"/>
      <c r="PBF124" s="276"/>
      <c r="PBG124" s="276"/>
      <c r="PBH124" s="276"/>
      <c r="PBI124" s="276"/>
      <c r="PBJ124" s="276"/>
      <c r="PBK124" s="276"/>
      <c r="PBL124" s="276"/>
      <c r="PBM124" s="276"/>
      <c r="PBN124" s="276"/>
      <c r="PBO124" s="276"/>
      <c r="PBP124" s="276"/>
      <c r="PBQ124" s="276"/>
      <c r="PBR124" s="276"/>
      <c r="PBS124" s="276"/>
      <c r="PBT124" s="276"/>
      <c r="PBU124" s="276"/>
      <c r="PBV124" s="276"/>
      <c r="PBW124" s="276"/>
      <c r="PBX124" s="276"/>
      <c r="PBY124" s="276"/>
      <c r="PBZ124" s="276"/>
      <c r="PCA124" s="276"/>
      <c r="PCB124" s="276"/>
      <c r="PCC124" s="276"/>
      <c r="PCD124" s="276"/>
      <c r="PCE124" s="276"/>
      <c r="PCF124" s="276"/>
      <c r="PCG124" s="276"/>
      <c r="PCH124" s="276"/>
      <c r="PCI124" s="276"/>
      <c r="PCJ124" s="276"/>
      <c r="PCK124" s="276"/>
      <c r="PCL124" s="276"/>
      <c r="PCM124" s="276"/>
      <c r="PCN124" s="276"/>
      <c r="PCO124" s="276"/>
      <c r="PCP124" s="276"/>
      <c r="PCQ124" s="276"/>
      <c r="PCR124" s="276"/>
      <c r="PCS124" s="276"/>
      <c r="PCT124" s="276"/>
      <c r="PCU124" s="276"/>
      <c r="PCV124" s="276"/>
      <c r="PCW124" s="276"/>
      <c r="PCX124" s="276"/>
      <c r="PCY124" s="276"/>
      <c r="PCZ124" s="276"/>
      <c r="PDA124" s="276"/>
      <c r="PDB124" s="276"/>
      <c r="PDC124" s="276"/>
      <c r="PDD124" s="276"/>
      <c r="PDE124" s="276"/>
      <c r="PDF124" s="276"/>
      <c r="PDG124" s="276"/>
      <c r="PDH124" s="276"/>
      <c r="PDI124" s="276"/>
      <c r="PDJ124" s="276"/>
      <c r="PDK124" s="276"/>
      <c r="PDL124" s="276"/>
      <c r="PDM124" s="276"/>
      <c r="PDN124" s="276"/>
      <c r="PDO124" s="276"/>
      <c r="PDP124" s="276"/>
      <c r="PDQ124" s="276"/>
      <c r="PDR124" s="276"/>
      <c r="PDS124" s="276"/>
      <c r="PDT124" s="276"/>
      <c r="PDU124" s="276"/>
      <c r="PDV124" s="276"/>
      <c r="PDW124" s="276"/>
      <c r="PDX124" s="276"/>
      <c r="PDY124" s="276"/>
      <c r="PDZ124" s="276"/>
      <c r="PEA124" s="276"/>
      <c r="PEB124" s="276"/>
      <c r="PEC124" s="276"/>
      <c r="PED124" s="276"/>
      <c r="PEE124" s="276"/>
      <c r="PEF124" s="276"/>
      <c r="PEG124" s="276"/>
      <c r="PEH124" s="276"/>
      <c r="PEI124" s="276"/>
      <c r="PEJ124" s="276"/>
      <c r="PEK124" s="276"/>
      <c r="PEL124" s="276"/>
      <c r="PEM124" s="276"/>
      <c r="PEN124" s="276"/>
      <c r="PEO124" s="276"/>
      <c r="PEP124" s="276"/>
      <c r="PEQ124" s="276"/>
      <c r="PER124" s="276"/>
      <c r="PES124" s="276"/>
      <c r="PET124" s="276"/>
      <c r="PEU124" s="276"/>
      <c r="PEV124" s="276"/>
      <c r="PEW124" s="276"/>
      <c r="PEX124" s="276"/>
      <c r="PEY124" s="276"/>
      <c r="PEZ124" s="276"/>
      <c r="PFA124" s="276"/>
      <c r="PFB124" s="276"/>
      <c r="PFC124" s="276"/>
      <c r="PFD124" s="276"/>
      <c r="PFE124" s="276"/>
      <c r="PFF124" s="276"/>
      <c r="PFG124" s="276"/>
      <c r="PFH124" s="276"/>
      <c r="PFI124" s="276"/>
      <c r="PFJ124" s="276"/>
      <c r="PFK124" s="276"/>
      <c r="PFL124" s="276"/>
      <c r="PFM124" s="276"/>
      <c r="PFN124" s="276"/>
      <c r="PFO124" s="276"/>
      <c r="PFP124" s="276"/>
      <c r="PFQ124" s="276"/>
      <c r="PFR124" s="276"/>
      <c r="PFS124" s="276"/>
      <c r="PFT124" s="276"/>
      <c r="PFU124" s="276"/>
      <c r="PFV124" s="276"/>
      <c r="PFW124" s="276"/>
      <c r="PFX124" s="276"/>
      <c r="PFY124" s="276"/>
      <c r="PFZ124" s="276"/>
      <c r="PGA124" s="276"/>
      <c r="PGB124" s="276"/>
      <c r="PGC124" s="276"/>
      <c r="PGD124" s="276"/>
      <c r="PGE124" s="276"/>
      <c r="PGF124" s="276"/>
      <c r="PGG124" s="276"/>
      <c r="PGH124" s="276"/>
      <c r="PGI124" s="276"/>
      <c r="PGJ124" s="276"/>
      <c r="PGK124" s="276"/>
      <c r="PGL124" s="276"/>
      <c r="PGM124" s="276"/>
      <c r="PGN124" s="276"/>
      <c r="PGO124" s="276"/>
      <c r="PGP124" s="276"/>
      <c r="PGQ124" s="276"/>
      <c r="PGR124" s="276"/>
      <c r="PGS124" s="276"/>
      <c r="PGT124" s="276"/>
      <c r="PGU124" s="276"/>
      <c r="PGV124" s="276"/>
      <c r="PGW124" s="276"/>
      <c r="PGX124" s="276"/>
      <c r="PGY124" s="276"/>
      <c r="PGZ124" s="276"/>
      <c r="PHA124" s="276"/>
      <c r="PHB124" s="276"/>
      <c r="PHC124" s="276"/>
      <c r="PHD124" s="276"/>
      <c r="PHE124" s="276"/>
      <c r="PHF124" s="276"/>
      <c r="PHG124" s="276"/>
      <c r="PHH124" s="276"/>
      <c r="PHI124" s="276"/>
      <c r="PHJ124" s="276"/>
      <c r="PHK124" s="276"/>
      <c r="PHL124" s="276"/>
      <c r="PHM124" s="276"/>
      <c r="PHN124" s="276"/>
      <c r="PHO124" s="276"/>
      <c r="PHP124" s="276"/>
      <c r="PHQ124" s="276"/>
      <c r="PHR124" s="276"/>
      <c r="PHS124" s="276"/>
      <c r="PHT124" s="276"/>
      <c r="PHU124" s="276"/>
      <c r="PHV124" s="276"/>
      <c r="PHW124" s="276"/>
      <c r="PHX124" s="276"/>
      <c r="PHY124" s="276"/>
      <c r="PHZ124" s="276"/>
      <c r="PIA124" s="276"/>
      <c r="PIB124" s="276"/>
      <c r="PIC124" s="276"/>
      <c r="PID124" s="276"/>
      <c r="PIE124" s="276"/>
      <c r="PIF124" s="276"/>
      <c r="PIG124" s="276"/>
      <c r="PIH124" s="276"/>
      <c r="PII124" s="276"/>
      <c r="PIJ124" s="276"/>
      <c r="PIK124" s="276"/>
      <c r="PIL124" s="276"/>
      <c r="PIM124" s="276"/>
      <c r="PIN124" s="276"/>
      <c r="PIO124" s="276"/>
      <c r="PIP124" s="276"/>
      <c r="PIQ124" s="276"/>
      <c r="PIR124" s="276"/>
      <c r="PIS124" s="276"/>
      <c r="PIT124" s="276"/>
      <c r="PIU124" s="276"/>
      <c r="PIV124" s="276"/>
      <c r="PIW124" s="276"/>
      <c r="PIX124" s="276"/>
      <c r="PIY124" s="276"/>
      <c r="PIZ124" s="276"/>
      <c r="PJA124" s="276"/>
      <c r="PJB124" s="276"/>
      <c r="PJC124" s="276"/>
      <c r="PJD124" s="276"/>
      <c r="PJE124" s="276"/>
      <c r="PJF124" s="276"/>
      <c r="PJG124" s="276"/>
      <c r="PJH124" s="276"/>
      <c r="PJI124" s="276"/>
      <c r="PJJ124" s="276"/>
      <c r="PJK124" s="276"/>
      <c r="PJL124" s="276"/>
      <c r="PJM124" s="276"/>
      <c r="PJN124" s="276"/>
      <c r="PJO124" s="276"/>
      <c r="PJP124" s="276"/>
      <c r="PJQ124" s="276"/>
      <c r="PJR124" s="276"/>
      <c r="PJS124" s="276"/>
      <c r="PJT124" s="276"/>
      <c r="PJU124" s="276"/>
      <c r="PJV124" s="276"/>
      <c r="PJW124" s="276"/>
      <c r="PJX124" s="276"/>
      <c r="PJY124" s="276"/>
      <c r="PJZ124" s="276"/>
      <c r="PKA124" s="276"/>
      <c r="PKB124" s="276"/>
      <c r="PKC124" s="276"/>
      <c r="PKD124" s="276"/>
      <c r="PKE124" s="276"/>
      <c r="PKF124" s="276"/>
      <c r="PKG124" s="276"/>
      <c r="PKH124" s="276"/>
      <c r="PKI124" s="276"/>
      <c r="PKJ124" s="276"/>
      <c r="PKK124" s="276"/>
      <c r="PKL124" s="276"/>
      <c r="PKM124" s="276"/>
      <c r="PKN124" s="276"/>
      <c r="PKO124" s="276"/>
      <c r="PKP124" s="276"/>
      <c r="PKQ124" s="276"/>
      <c r="PKR124" s="276"/>
      <c r="PKS124" s="276"/>
      <c r="PKT124" s="276"/>
      <c r="PKU124" s="276"/>
      <c r="PKV124" s="276"/>
      <c r="PKW124" s="276"/>
      <c r="PKX124" s="276"/>
      <c r="PKY124" s="276"/>
      <c r="PKZ124" s="276"/>
      <c r="PLA124" s="276"/>
      <c r="PLB124" s="276"/>
      <c r="PLC124" s="276"/>
      <c r="PLD124" s="276"/>
      <c r="PLE124" s="276"/>
      <c r="PLF124" s="276"/>
      <c r="PLG124" s="276"/>
      <c r="PLH124" s="276"/>
      <c r="PLI124" s="276"/>
      <c r="PLJ124" s="276"/>
      <c r="PLK124" s="276"/>
      <c r="PLL124" s="276"/>
      <c r="PLM124" s="276"/>
      <c r="PLN124" s="276"/>
      <c r="PLO124" s="276"/>
      <c r="PLP124" s="276"/>
      <c r="PLQ124" s="276"/>
      <c r="PLR124" s="276"/>
      <c r="PLS124" s="276"/>
      <c r="PLT124" s="276"/>
      <c r="PLU124" s="276"/>
      <c r="PLV124" s="276"/>
      <c r="PLW124" s="276"/>
      <c r="PLX124" s="276"/>
      <c r="PLY124" s="276"/>
      <c r="PLZ124" s="276"/>
      <c r="PMA124" s="276"/>
      <c r="PMB124" s="276"/>
      <c r="PMC124" s="276"/>
      <c r="PMD124" s="276"/>
      <c r="PME124" s="276"/>
      <c r="PMF124" s="276"/>
      <c r="PMG124" s="276"/>
      <c r="PMH124" s="276"/>
      <c r="PMI124" s="276"/>
      <c r="PMJ124" s="276"/>
      <c r="PMK124" s="276"/>
      <c r="PML124" s="276"/>
      <c r="PMM124" s="276"/>
      <c r="PMN124" s="276"/>
      <c r="PMO124" s="276"/>
      <c r="PMP124" s="276"/>
      <c r="PMQ124" s="276"/>
      <c r="PMR124" s="276"/>
      <c r="PMS124" s="276"/>
      <c r="PMT124" s="276"/>
      <c r="PMU124" s="276"/>
      <c r="PMV124" s="276"/>
      <c r="PMW124" s="276"/>
      <c r="PMX124" s="276"/>
      <c r="PMY124" s="276"/>
      <c r="PMZ124" s="276"/>
      <c r="PNA124" s="276"/>
      <c r="PNB124" s="276"/>
      <c r="PNC124" s="276"/>
      <c r="PND124" s="276"/>
      <c r="PNE124" s="276"/>
      <c r="PNF124" s="276"/>
      <c r="PNG124" s="276"/>
      <c r="PNH124" s="276"/>
      <c r="PNI124" s="276"/>
      <c r="PNJ124" s="276"/>
      <c r="PNK124" s="276"/>
      <c r="PNL124" s="276"/>
      <c r="PNM124" s="276"/>
      <c r="PNN124" s="276"/>
      <c r="PNO124" s="276"/>
      <c r="PNP124" s="276"/>
      <c r="PNQ124" s="276"/>
      <c r="PNR124" s="276"/>
      <c r="PNS124" s="276"/>
      <c r="PNT124" s="276"/>
      <c r="PNU124" s="276"/>
      <c r="PNV124" s="276"/>
      <c r="PNW124" s="276"/>
      <c r="PNX124" s="276"/>
      <c r="PNY124" s="276"/>
      <c r="PNZ124" s="276"/>
      <c r="POA124" s="276"/>
      <c r="POB124" s="276"/>
      <c r="POC124" s="276"/>
      <c r="POD124" s="276"/>
      <c r="POE124" s="276"/>
      <c r="POF124" s="276"/>
      <c r="POG124" s="276"/>
      <c r="POH124" s="276"/>
      <c r="POI124" s="276"/>
      <c r="POJ124" s="276"/>
      <c r="POK124" s="276"/>
      <c r="POL124" s="276"/>
      <c r="POM124" s="276"/>
      <c r="PON124" s="276"/>
      <c r="POO124" s="276"/>
      <c r="POP124" s="276"/>
      <c r="POQ124" s="276"/>
      <c r="POR124" s="276"/>
      <c r="POS124" s="276"/>
      <c r="POT124" s="276"/>
      <c r="POU124" s="276"/>
      <c r="POV124" s="276"/>
      <c r="POW124" s="276"/>
      <c r="POX124" s="276"/>
      <c r="POY124" s="276"/>
      <c r="POZ124" s="276"/>
      <c r="PPA124" s="276"/>
      <c r="PPB124" s="276"/>
      <c r="PPC124" s="276"/>
      <c r="PPD124" s="276"/>
      <c r="PPE124" s="276"/>
      <c r="PPF124" s="276"/>
      <c r="PPG124" s="276"/>
      <c r="PPH124" s="276"/>
      <c r="PPI124" s="276"/>
      <c r="PPJ124" s="276"/>
      <c r="PPK124" s="276"/>
      <c r="PPL124" s="276"/>
      <c r="PPM124" s="276"/>
      <c r="PPN124" s="276"/>
      <c r="PPO124" s="276"/>
      <c r="PPP124" s="276"/>
      <c r="PPQ124" s="276"/>
      <c r="PPR124" s="276"/>
      <c r="PPS124" s="276"/>
      <c r="PPT124" s="276"/>
      <c r="PPU124" s="276"/>
      <c r="PPV124" s="276"/>
      <c r="PPW124" s="276"/>
      <c r="PPX124" s="276"/>
      <c r="PPY124" s="276"/>
      <c r="PPZ124" s="276"/>
      <c r="PQA124" s="276"/>
      <c r="PQB124" s="276"/>
      <c r="PQC124" s="276"/>
      <c r="PQD124" s="276"/>
      <c r="PQE124" s="276"/>
      <c r="PQF124" s="276"/>
      <c r="PQG124" s="276"/>
      <c r="PQH124" s="276"/>
      <c r="PQI124" s="276"/>
      <c r="PQJ124" s="276"/>
      <c r="PQK124" s="276"/>
      <c r="PQL124" s="276"/>
      <c r="PQM124" s="276"/>
      <c r="PQN124" s="276"/>
      <c r="PQO124" s="276"/>
      <c r="PQP124" s="276"/>
      <c r="PQQ124" s="276"/>
      <c r="PQR124" s="276"/>
      <c r="PQS124" s="276"/>
      <c r="PQT124" s="276"/>
      <c r="PQU124" s="276"/>
      <c r="PQV124" s="276"/>
      <c r="PQW124" s="276"/>
      <c r="PQX124" s="276"/>
      <c r="PQY124" s="276"/>
      <c r="PQZ124" s="276"/>
      <c r="PRA124" s="276"/>
      <c r="PRB124" s="276"/>
      <c r="PRC124" s="276"/>
      <c r="PRD124" s="276"/>
      <c r="PRE124" s="276"/>
      <c r="PRF124" s="276"/>
      <c r="PRG124" s="276"/>
      <c r="PRH124" s="276"/>
      <c r="PRI124" s="276"/>
      <c r="PRJ124" s="276"/>
      <c r="PRK124" s="276"/>
      <c r="PRL124" s="276"/>
      <c r="PRM124" s="276"/>
      <c r="PRN124" s="276"/>
      <c r="PRO124" s="276"/>
      <c r="PRP124" s="276"/>
      <c r="PRQ124" s="276"/>
      <c r="PRR124" s="276"/>
      <c r="PRS124" s="276"/>
      <c r="PRT124" s="276"/>
      <c r="PRU124" s="276"/>
      <c r="PRV124" s="276"/>
      <c r="PRW124" s="276"/>
      <c r="PRX124" s="276"/>
      <c r="PRY124" s="276"/>
      <c r="PRZ124" s="276"/>
      <c r="PSA124" s="276"/>
      <c r="PSB124" s="276"/>
      <c r="PSC124" s="276"/>
      <c r="PSD124" s="276"/>
      <c r="PSE124" s="276"/>
      <c r="PSF124" s="276"/>
      <c r="PSG124" s="276"/>
      <c r="PSH124" s="276"/>
      <c r="PSI124" s="276"/>
      <c r="PSJ124" s="276"/>
      <c r="PSK124" s="276"/>
      <c r="PSL124" s="276"/>
      <c r="PSM124" s="276"/>
      <c r="PSN124" s="276"/>
      <c r="PSO124" s="276"/>
      <c r="PSP124" s="276"/>
      <c r="PSQ124" s="276"/>
      <c r="PSR124" s="276"/>
      <c r="PSS124" s="276"/>
      <c r="PST124" s="276"/>
      <c r="PSU124" s="276"/>
      <c r="PSV124" s="276"/>
      <c r="PSW124" s="276"/>
      <c r="PSX124" s="276"/>
      <c r="PSY124" s="276"/>
      <c r="PSZ124" s="276"/>
      <c r="PTA124" s="276"/>
      <c r="PTB124" s="276"/>
      <c r="PTC124" s="276"/>
      <c r="PTD124" s="276"/>
      <c r="PTE124" s="276"/>
      <c r="PTF124" s="276"/>
      <c r="PTG124" s="276"/>
      <c r="PTH124" s="276"/>
      <c r="PTI124" s="276"/>
      <c r="PTJ124" s="276"/>
      <c r="PTK124" s="276"/>
      <c r="PTL124" s="276"/>
      <c r="PTM124" s="276"/>
      <c r="PTN124" s="276"/>
      <c r="PTO124" s="276"/>
      <c r="PTP124" s="276"/>
      <c r="PTQ124" s="276"/>
      <c r="PTR124" s="276"/>
      <c r="PTS124" s="276"/>
      <c r="PTT124" s="276"/>
      <c r="PTU124" s="276"/>
      <c r="PTV124" s="276"/>
      <c r="PTW124" s="276"/>
      <c r="PTX124" s="276"/>
      <c r="PTY124" s="276"/>
      <c r="PTZ124" s="276"/>
      <c r="PUA124" s="276"/>
      <c r="PUB124" s="276"/>
      <c r="PUC124" s="276"/>
      <c r="PUD124" s="276"/>
      <c r="PUE124" s="276"/>
      <c r="PUF124" s="276"/>
      <c r="PUG124" s="276"/>
      <c r="PUH124" s="276"/>
      <c r="PUI124" s="276"/>
      <c r="PUJ124" s="276"/>
      <c r="PUK124" s="276"/>
      <c r="PUL124" s="276"/>
      <c r="PUM124" s="276"/>
      <c r="PUN124" s="276"/>
      <c r="PUO124" s="276"/>
      <c r="PUP124" s="276"/>
      <c r="PUQ124" s="276"/>
      <c r="PUR124" s="276"/>
      <c r="PUS124" s="276"/>
      <c r="PUT124" s="276"/>
      <c r="PUU124" s="276"/>
      <c r="PUV124" s="276"/>
      <c r="PUW124" s="276"/>
      <c r="PUX124" s="276"/>
      <c r="PUY124" s="276"/>
      <c r="PUZ124" s="276"/>
      <c r="PVA124" s="276"/>
      <c r="PVB124" s="276"/>
      <c r="PVC124" s="276"/>
      <c r="PVD124" s="276"/>
      <c r="PVE124" s="276"/>
      <c r="PVF124" s="276"/>
      <c r="PVG124" s="276"/>
      <c r="PVH124" s="276"/>
      <c r="PVI124" s="276"/>
      <c r="PVJ124" s="276"/>
      <c r="PVK124" s="276"/>
      <c r="PVL124" s="276"/>
      <c r="PVM124" s="276"/>
      <c r="PVN124" s="276"/>
      <c r="PVO124" s="276"/>
      <c r="PVP124" s="276"/>
      <c r="PVQ124" s="276"/>
      <c r="PVR124" s="276"/>
      <c r="PVS124" s="276"/>
      <c r="PVT124" s="276"/>
      <c r="PVU124" s="276"/>
      <c r="PVV124" s="276"/>
      <c r="PVW124" s="276"/>
      <c r="PVX124" s="276"/>
      <c r="PVY124" s="276"/>
      <c r="PVZ124" s="276"/>
      <c r="PWA124" s="276"/>
      <c r="PWB124" s="276"/>
      <c r="PWC124" s="276"/>
      <c r="PWD124" s="276"/>
      <c r="PWE124" s="276"/>
      <c r="PWF124" s="276"/>
      <c r="PWG124" s="276"/>
      <c r="PWH124" s="276"/>
      <c r="PWI124" s="276"/>
      <c r="PWJ124" s="276"/>
      <c r="PWK124" s="276"/>
      <c r="PWL124" s="276"/>
      <c r="PWM124" s="276"/>
      <c r="PWN124" s="276"/>
      <c r="PWO124" s="276"/>
      <c r="PWP124" s="276"/>
      <c r="PWQ124" s="276"/>
      <c r="PWR124" s="276"/>
      <c r="PWS124" s="276"/>
      <c r="PWT124" s="276"/>
      <c r="PWU124" s="276"/>
      <c r="PWV124" s="276"/>
      <c r="PWW124" s="276"/>
      <c r="PWX124" s="276"/>
      <c r="PWY124" s="276"/>
      <c r="PWZ124" s="276"/>
      <c r="PXA124" s="276"/>
      <c r="PXB124" s="276"/>
      <c r="PXC124" s="276"/>
      <c r="PXD124" s="276"/>
      <c r="PXE124" s="276"/>
      <c r="PXF124" s="276"/>
      <c r="PXG124" s="276"/>
      <c r="PXH124" s="276"/>
      <c r="PXI124" s="276"/>
      <c r="PXJ124" s="276"/>
      <c r="PXK124" s="276"/>
      <c r="PXL124" s="276"/>
      <c r="PXM124" s="276"/>
      <c r="PXN124" s="276"/>
      <c r="PXO124" s="276"/>
      <c r="PXP124" s="276"/>
      <c r="PXQ124" s="276"/>
      <c r="PXR124" s="276"/>
      <c r="PXS124" s="276"/>
      <c r="PXT124" s="276"/>
      <c r="PXU124" s="276"/>
      <c r="PXV124" s="276"/>
      <c r="PXW124" s="276"/>
      <c r="PXX124" s="276"/>
      <c r="PXY124" s="276"/>
      <c r="PXZ124" s="276"/>
      <c r="PYA124" s="276"/>
      <c r="PYB124" s="276"/>
      <c r="PYC124" s="276"/>
      <c r="PYD124" s="276"/>
      <c r="PYE124" s="276"/>
      <c r="PYF124" s="276"/>
      <c r="PYG124" s="276"/>
      <c r="PYH124" s="276"/>
      <c r="PYI124" s="276"/>
      <c r="PYJ124" s="276"/>
      <c r="PYK124" s="276"/>
      <c r="PYL124" s="276"/>
      <c r="PYM124" s="276"/>
      <c r="PYN124" s="276"/>
      <c r="PYO124" s="276"/>
      <c r="PYP124" s="276"/>
      <c r="PYQ124" s="276"/>
      <c r="PYR124" s="276"/>
      <c r="PYS124" s="276"/>
      <c r="PYT124" s="276"/>
      <c r="PYU124" s="276"/>
      <c r="PYV124" s="276"/>
      <c r="PYW124" s="276"/>
      <c r="PYX124" s="276"/>
      <c r="PYY124" s="276"/>
      <c r="PYZ124" s="276"/>
      <c r="PZA124" s="276"/>
      <c r="PZB124" s="276"/>
      <c r="PZC124" s="276"/>
      <c r="PZD124" s="276"/>
      <c r="PZE124" s="276"/>
      <c r="PZF124" s="276"/>
      <c r="PZG124" s="276"/>
      <c r="PZH124" s="276"/>
      <c r="PZI124" s="276"/>
      <c r="PZJ124" s="276"/>
      <c r="PZK124" s="276"/>
      <c r="PZL124" s="276"/>
      <c r="PZM124" s="276"/>
      <c r="PZN124" s="276"/>
      <c r="PZO124" s="276"/>
      <c r="PZP124" s="276"/>
      <c r="PZQ124" s="276"/>
      <c r="PZR124" s="276"/>
      <c r="PZS124" s="276"/>
      <c r="PZT124" s="276"/>
      <c r="PZU124" s="276"/>
      <c r="PZV124" s="276"/>
      <c r="PZW124" s="276"/>
      <c r="PZX124" s="276"/>
      <c r="PZY124" s="276"/>
      <c r="PZZ124" s="276"/>
      <c r="QAA124" s="276"/>
      <c r="QAB124" s="276"/>
      <c r="QAC124" s="276"/>
      <c r="QAD124" s="276"/>
      <c r="QAE124" s="276"/>
      <c r="QAF124" s="276"/>
      <c r="QAG124" s="276"/>
      <c r="QAH124" s="276"/>
      <c r="QAI124" s="276"/>
      <c r="QAJ124" s="276"/>
      <c r="QAK124" s="276"/>
      <c r="QAL124" s="276"/>
      <c r="QAM124" s="276"/>
      <c r="QAN124" s="276"/>
      <c r="QAO124" s="276"/>
      <c r="QAP124" s="276"/>
      <c r="QAQ124" s="276"/>
      <c r="QAR124" s="276"/>
      <c r="QAS124" s="276"/>
      <c r="QAT124" s="276"/>
      <c r="QAU124" s="276"/>
      <c r="QAV124" s="276"/>
      <c r="QAW124" s="276"/>
      <c r="QAX124" s="276"/>
      <c r="QAY124" s="276"/>
      <c r="QAZ124" s="276"/>
      <c r="QBA124" s="276"/>
      <c r="QBB124" s="276"/>
      <c r="QBC124" s="276"/>
      <c r="QBD124" s="276"/>
      <c r="QBE124" s="276"/>
      <c r="QBF124" s="276"/>
      <c r="QBG124" s="276"/>
      <c r="QBH124" s="276"/>
      <c r="QBI124" s="276"/>
      <c r="QBJ124" s="276"/>
      <c r="QBK124" s="276"/>
      <c r="QBL124" s="276"/>
      <c r="QBM124" s="276"/>
      <c r="QBN124" s="276"/>
      <c r="QBO124" s="276"/>
      <c r="QBP124" s="276"/>
      <c r="QBQ124" s="276"/>
      <c r="QBR124" s="276"/>
      <c r="QBS124" s="276"/>
      <c r="QBT124" s="276"/>
      <c r="QBU124" s="276"/>
      <c r="QBV124" s="276"/>
      <c r="QBW124" s="276"/>
      <c r="QBX124" s="276"/>
      <c r="QBY124" s="276"/>
      <c r="QBZ124" s="276"/>
      <c r="QCA124" s="276"/>
      <c r="QCB124" s="276"/>
      <c r="QCC124" s="276"/>
      <c r="QCD124" s="276"/>
      <c r="QCE124" s="276"/>
      <c r="QCF124" s="276"/>
      <c r="QCG124" s="276"/>
      <c r="QCH124" s="276"/>
      <c r="QCI124" s="276"/>
      <c r="QCJ124" s="276"/>
      <c r="QCK124" s="276"/>
      <c r="QCL124" s="276"/>
      <c r="QCM124" s="276"/>
      <c r="QCN124" s="276"/>
      <c r="QCO124" s="276"/>
      <c r="QCP124" s="276"/>
      <c r="QCQ124" s="276"/>
      <c r="QCR124" s="276"/>
      <c r="QCS124" s="276"/>
      <c r="QCT124" s="276"/>
      <c r="QCU124" s="276"/>
      <c r="QCV124" s="276"/>
      <c r="QCW124" s="276"/>
      <c r="QCX124" s="276"/>
      <c r="QCY124" s="276"/>
      <c r="QCZ124" s="276"/>
      <c r="QDA124" s="276"/>
      <c r="QDB124" s="276"/>
      <c r="QDC124" s="276"/>
      <c r="QDD124" s="276"/>
      <c r="QDE124" s="276"/>
      <c r="QDF124" s="276"/>
      <c r="QDG124" s="276"/>
      <c r="QDH124" s="276"/>
      <c r="QDI124" s="276"/>
      <c r="QDJ124" s="276"/>
      <c r="QDK124" s="276"/>
      <c r="QDL124" s="276"/>
      <c r="QDM124" s="276"/>
      <c r="QDN124" s="276"/>
      <c r="QDO124" s="276"/>
      <c r="QDP124" s="276"/>
      <c r="QDQ124" s="276"/>
      <c r="QDR124" s="276"/>
      <c r="QDS124" s="276"/>
      <c r="QDT124" s="276"/>
      <c r="QDU124" s="276"/>
      <c r="QDV124" s="276"/>
      <c r="QDW124" s="276"/>
      <c r="QDX124" s="276"/>
      <c r="QDY124" s="276"/>
      <c r="QDZ124" s="276"/>
      <c r="QEA124" s="276"/>
      <c r="QEB124" s="276"/>
      <c r="QEC124" s="276"/>
      <c r="QED124" s="276"/>
      <c r="QEE124" s="276"/>
      <c r="QEF124" s="276"/>
      <c r="QEG124" s="276"/>
      <c r="QEH124" s="276"/>
      <c r="QEI124" s="276"/>
      <c r="QEJ124" s="276"/>
      <c r="QEK124" s="276"/>
      <c r="QEL124" s="276"/>
      <c r="QEM124" s="276"/>
      <c r="QEN124" s="276"/>
      <c r="QEO124" s="276"/>
      <c r="QEP124" s="276"/>
      <c r="QEQ124" s="276"/>
      <c r="QER124" s="276"/>
      <c r="QES124" s="276"/>
      <c r="QET124" s="276"/>
      <c r="QEU124" s="276"/>
      <c r="QEV124" s="276"/>
      <c r="QEW124" s="276"/>
      <c r="QEX124" s="276"/>
      <c r="QEY124" s="276"/>
      <c r="QEZ124" s="276"/>
      <c r="QFA124" s="276"/>
      <c r="QFB124" s="276"/>
      <c r="QFC124" s="276"/>
      <c r="QFD124" s="276"/>
      <c r="QFE124" s="276"/>
      <c r="QFF124" s="276"/>
      <c r="QFG124" s="276"/>
      <c r="QFH124" s="276"/>
      <c r="QFI124" s="276"/>
      <c r="QFJ124" s="276"/>
      <c r="QFK124" s="276"/>
      <c r="QFL124" s="276"/>
      <c r="QFM124" s="276"/>
      <c r="QFN124" s="276"/>
      <c r="QFO124" s="276"/>
      <c r="QFP124" s="276"/>
      <c r="QFQ124" s="276"/>
      <c r="QFR124" s="276"/>
      <c r="QFS124" s="276"/>
      <c r="QFT124" s="276"/>
      <c r="QFU124" s="276"/>
      <c r="QFV124" s="276"/>
      <c r="QFW124" s="276"/>
      <c r="QFX124" s="276"/>
      <c r="QFY124" s="276"/>
      <c r="QFZ124" s="276"/>
      <c r="QGA124" s="276"/>
      <c r="QGB124" s="276"/>
      <c r="QGC124" s="276"/>
      <c r="QGD124" s="276"/>
      <c r="QGE124" s="276"/>
      <c r="QGF124" s="276"/>
      <c r="QGG124" s="276"/>
      <c r="QGH124" s="276"/>
      <c r="QGI124" s="276"/>
      <c r="QGJ124" s="276"/>
      <c r="QGK124" s="276"/>
      <c r="QGL124" s="276"/>
      <c r="QGM124" s="276"/>
      <c r="QGN124" s="276"/>
      <c r="QGO124" s="276"/>
      <c r="QGP124" s="276"/>
      <c r="QGQ124" s="276"/>
      <c r="QGR124" s="276"/>
      <c r="QGS124" s="276"/>
      <c r="QGT124" s="276"/>
      <c r="QGU124" s="276"/>
      <c r="QGV124" s="276"/>
      <c r="QGW124" s="276"/>
      <c r="QGX124" s="276"/>
      <c r="QGY124" s="276"/>
      <c r="QGZ124" s="276"/>
      <c r="QHA124" s="276"/>
      <c r="QHB124" s="276"/>
      <c r="QHC124" s="276"/>
      <c r="QHD124" s="276"/>
      <c r="QHE124" s="276"/>
      <c r="QHF124" s="276"/>
      <c r="QHG124" s="276"/>
      <c r="QHH124" s="276"/>
      <c r="QHI124" s="276"/>
      <c r="QHJ124" s="276"/>
      <c r="QHK124" s="276"/>
      <c r="QHL124" s="276"/>
      <c r="QHM124" s="276"/>
      <c r="QHN124" s="276"/>
      <c r="QHO124" s="276"/>
      <c r="QHP124" s="276"/>
      <c r="QHQ124" s="276"/>
      <c r="QHR124" s="276"/>
      <c r="QHS124" s="276"/>
      <c r="QHT124" s="276"/>
      <c r="QHU124" s="276"/>
      <c r="QHV124" s="276"/>
      <c r="QHW124" s="276"/>
      <c r="QHX124" s="276"/>
      <c r="QHY124" s="276"/>
      <c r="QHZ124" s="276"/>
      <c r="QIA124" s="276"/>
      <c r="QIB124" s="276"/>
      <c r="QIC124" s="276"/>
      <c r="QID124" s="276"/>
      <c r="QIE124" s="276"/>
      <c r="QIF124" s="276"/>
      <c r="QIG124" s="276"/>
      <c r="QIH124" s="276"/>
      <c r="QII124" s="276"/>
      <c r="QIJ124" s="276"/>
      <c r="QIK124" s="276"/>
      <c r="QIL124" s="276"/>
      <c r="QIM124" s="276"/>
      <c r="QIN124" s="276"/>
      <c r="QIO124" s="276"/>
      <c r="QIP124" s="276"/>
      <c r="QIQ124" s="276"/>
      <c r="QIR124" s="276"/>
      <c r="QIS124" s="276"/>
      <c r="QIT124" s="276"/>
      <c r="QIU124" s="276"/>
      <c r="QIV124" s="276"/>
      <c r="QIW124" s="276"/>
      <c r="QIX124" s="276"/>
      <c r="QIY124" s="276"/>
      <c r="QIZ124" s="276"/>
      <c r="QJA124" s="276"/>
      <c r="QJB124" s="276"/>
      <c r="QJC124" s="276"/>
      <c r="QJD124" s="276"/>
      <c r="QJE124" s="276"/>
      <c r="QJF124" s="276"/>
      <c r="QJG124" s="276"/>
      <c r="QJH124" s="276"/>
      <c r="QJI124" s="276"/>
      <c r="QJJ124" s="276"/>
      <c r="QJK124" s="276"/>
      <c r="QJL124" s="276"/>
      <c r="QJM124" s="276"/>
      <c r="QJN124" s="276"/>
      <c r="QJO124" s="276"/>
      <c r="QJP124" s="276"/>
      <c r="QJQ124" s="276"/>
      <c r="QJR124" s="276"/>
      <c r="QJS124" s="276"/>
      <c r="QJT124" s="276"/>
      <c r="QJU124" s="276"/>
      <c r="QJV124" s="276"/>
      <c r="QJW124" s="276"/>
      <c r="QJX124" s="276"/>
      <c r="QJY124" s="276"/>
      <c r="QJZ124" s="276"/>
      <c r="QKA124" s="276"/>
      <c r="QKB124" s="276"/>
      <c r="QKC124" s="276"/>
      <c r="QKD124" s="276"/>
      <c r="QKE124" s="276"/>
      <c r="QKF124" s="276"/>
      <c r="QKG124" s="276"/>
      <c r="QKH124" s="276"/>
      <c r="QKI124" s="276"/>
      <c r="QKJ124" s="276"/>
      <c r="QKK124" s="276"/>
      <c r="QKL124" s="276"/>
      <c r="QKM124" s="276"/>
      <c r="QKN124" s="276"/>
      <c r="QKO124" s="276"/>
      <c r="QKP124" s="276"/>
      <c r="QKQ124" s="276"/>
      <c r="QKR124" s="276"/>
      <c r="QKS124" s="276"/>
      <c r="QKT124" s="276"/>
      <c r="QKU124" s="276"/>
      <c r="QKV124" s="276"/>
      <c r="QKW124" s="276"/>
      <c r="QKX124" s="276"/>
      <c r="QKY124" s="276"/>
      <c r="QKZ124" s="276"/>
      <c r="QLA124" s="276"/>
      <c r="QLB124" s="276"/>
      <c r="QLC124" s="276"/>
      <c r="QLD124" s="276"/>
      <c r="QLE124" s="276"/>
      <c r="QLF124" s="276"/>
      <c r="QLG124" s="276"/>
      <c r="QLH124" s="276"/>
      <c r="QLI124" s="276"/>
      <c r="QLJ124" s="276"/>
      <c r="QLK124" s="276"/>
      <c r="QLL124" s="276"/>
      <c r="QLM124" s="276"/>
      <c r="QLN124" s="276"/>
      <c r="QLO124" s="276"/>
      <c r="QLP124" s="276"/>
      <c r="QLQ124" s="276"/>
      <c r="QLR124" s="276"/>
      <c r="QLS124" s="276"/>
      <c r="QLT124" s="276"/>
      <c r="QLU124" s="276"/>
      <c r="QLV124" s="276"/>
      <c r="QLW124" s="276"/>
      <c r="QLX124" s="276"/>
      <c r="QLY124" s="276"/>
      <c r="QLZ124" s="276"/>
      <c r="QMA124" s="276"/>
      <c r="QMB124" s="276"/>
      <c r="QMC124" s="276"/>
      <c r="QMD124" s="276"/>
      <c r="QME124" s="276"/>
      <c r="QMF124" s="276"/>
      <c r="QMG124" s="276"/>
      <c r="QMH124" s="276"/>
      <c r="QMI124" s="276"/>
      <c r="QMJ124" s="276"/>
      <c r="QMK124" s="276"/>
      <c r="QML124" s="276"/>
      <c r="QMM124" s="276"/>
      <c r="QMN124" s="276"/>
      <c r="QMO124" s="276"/>
      <c r="QMP124" s="276"/>
      <c r="QMQ124" s="276"/>
      <c r="QMR124" s="276"/>
      <c r="QMS124" s="276"/>
      <c r="QMT124" s="276"/>
      <c r="QMU124" s="276"/>
      <c r="QMV124" s="276"/>
      <c r="QMW124" s="276"/>
      <c r="QMX124" s="276"/>
      <c r="QMY124" s="276"/>
      <c r="QMZ124" s="276"/>
      <c r="QNA124" s="276"/>
      <c r="QNB124" s="276"/>
      <c r="QNC124" s="276"/>
      <c r="QND124" s="276"/>
      <c r="QNE124" s="276"/>
      <c r="QNF124" s="276"/>
      <c r="QNG124" s="276"/>
      <c r="QNH124" s="276"/>
      <c r="QNI124" s="276"/>
      <c r="QNJ124" s="276"/>
      <c r="QNK124" s="276"/>
      <c r="QNL124" s="276"/>
      <c r="QNM124" s="276"/>
      <c r="QNN124" s="276"/>
      <c r="QNO124" s="276"/>
      <c r="QNP124" s="276"/>
      <c r="QNQ124" s="276"/>
      <c r="QNR124" s="276"/>
      <c r="QNS124" s="276"/>
      <c r="QNT124" s="276"/>
      <c r="QNU124" s="276"/>
      <c r="QNV124" s="276"/>
      <c r="QNW124" s="276"/>
      <c r="QNX124" s="276"/>
      <c r="QNY124" s="276"/>
      <c r="QNZ124" s="276"/>
      <c r="QOA124" s="276"/>
      <c r="QOB124" s="276"/>
      <c r="QOC124" s="276"/>
      <c r="QOD124" s="276"/>
      <c r="QOE124" s="276"/>
      <c r="QOF124" s="276"/>
      <c r="QOG124" s="276"/>
      <c r="QOH124" s="276"/>
      <c r="QOI124" s="276"/>
      <c r="QOJ124" s="276"/>
      <c r="QOK124" s="276"/>
      <c r="QOL124" s="276"/>
      <c r="QOM124" s="276"/>
      <c r="QON124" s="276"/>
      <c r="QOO124" s="276"/>
      <c r="QOP124" s="276"/>
      <c r="QOQ124" s="276"/>
      <c r="QOR124" s="276"/>
      <c r="QOS124" s="276"/>
      <c r="QOT124" s="276"/>
      <c r="QOU124" s="276"/>
      <c r="QOV124" s="276"/>
      <c r="QOW124" s="276"/>
      <c r="QOX124" s="276"/>
      <c r="QOY124" s="276"/>
      <c r="QOZ124" s="276"/>
      <c r="QPA124" s="276"/>
      <c r="QPB124" s="276"/>
      <c r="QPC124" s="276"/>
      <c r="QPD124" s="276"/>
      <c r="QPE124" s="276"/>
      <c r="QPF124" s="276"/>
      <c r="QPG124" s="276"/>
      <c r="QPH124" s="276"/>
      <c r="QPI124" s="276"/>
      <c r="QPJ124" s="276"/>
      <c r="QPK124" s="276"/>
      <c r="QPL124" s="276"/>
      <c r="QPM124" s="276"/>
      <c r="QPN124" s="276"/>
      <c r="QPO124" s="276"/>
      <c r="QPP124" s="276"/>
      <c r="QPQ124" s="276"/>
      <c r="QPR124" s="276"/>
      <c r="QPS124" s="276"/>
      <c r="QPT124" s="276"/>
      <c r="QPU124" s="276"/>
      <c r="QPV124" s="276"/>
      <c r="QPW124" s="276"/>
      <c r="QPX124" s="276"/>
      <c r="QPY124" s="276"/>
      <c r="QPZ124" s="276"/>
      <c r="QQA124" s="276"/>
      <c r="QQB124" s="276"/>
      <c r="QQC124" s="276"/>
      <c r="QQD124" s="276"/>
      <c r="QQE124" s="276"/>
      <c r="QQF124" s="276"/>
      <c r="QQG124" s="276"/>
      <c r="QQH124" s="276"/>
      <c r="QQI124" s="276"/>
      <c r="QQJ124" s="276"/>
      <c r="QQK124" s="276"/>
      <c r="QQL124" s="276"/>
      <c r="QQM124" s="276"/>
      <c r="QQN124" s="276"/>
      <c r="QQO124" s="276"/>
      <c r="QQP124" s="276"/>
      <c r="QQQ124" s="276"/>
      <c r="QQR124" s="276"/>
      <c r="QQS124" s="276"/>
      <c r="QQT124" s="276"/>
      <c r="QQU124" s="276"/>
      <c r="QQV124" s="276"/>
      <c r="QQW124" s="276"/>
      <c r="QQX124" s="276"/>
      <c r="QQY124" s="276"/>
      <c r="QQZ124" s="276"/>
      <c r="QRA124" s="276"/>
      <c r="QRB124" s="276"/>
      <c r="QRC124" s="276"/>
      <c r="QRD124" s="276"/>
      <c r="QRE124" s="276"/>
      <c r="QRF124" s="276"/>
      <c r="QRG124" s="276"/>
      <c r="QRH124" s="276"/>
      <c r="QRI124" s="276"/>
      <c r="QRJ124" s="276"/>
      <c r="QRK124" s="276"/>
      <c r="QRL124" s="276"/>
      <c r="QRM124" s="276"/>
      <c r="QRN124" s="276"/>
      <c r="QRO124" s="276"/>
      <c r="QRP124" s="276"/>
      <c r="QRQ124" s="276"/>
      <c r="QRR124" s="276"/>
      <c r="QRS124" s="276"/>
      <c r="QRT124" s="276"/>
      <c r="QRU124" s="276"/>
      <c r="QRV124" s="276"/>
      <c r="QRW124" s="276"/>
      <c r="QRX124" s="276"/>
      <c r="QRY124" s="276"/>
      <c r="QRZ124" s="276"/>
      <c r="QSA124" s="276"/>
      <c r="QSB124" s="276"/>
      <c r="QSC124" s="276"/>
      <c r="QSD124" s="276"/>
      <c r="QSE124" s="276"/>
      <c r="QSF124" s="276"/>
      <c r="QSG124" s="276"/>
      <c r="QSH124" s="276"/>
      <c r="QSI124" s="276"/>
      <c r="QSJ124" s="276"/>
      <c r="QSK124" s="276"/>
      <c r="QSL124" s="276"/>
      <c r="QSM124" s="276"/>
      <c r="QSN124" s="276"/>
      <c r="QSO124" s="276"/>
      <c r="QSP124" s="276"/>
      <c r="QSQ124" s="276"/>
      <c r="QSR124" s="276"/>
      <c r="QSS124" s="276"/>
      <c r="QST124" s="276"/>
      <c r="QSU124" s="276"/>
      <c r="QSV124" s="276"/>
      <c r="QSW124" s="276"/>
      <c r="QSX124" s="276"/>
      <c r="QSY124" s="276"/>
      <c r="QSZ124" s="276"/>
      <c r="QTA124" s="276"/>
      <c r="QTB124" s="276"/>
      <c r="QTC124" s="276"/>
      <c r="QTD124" s="276"/>
      <c r="QTE124" s="276"/>
      <c r="QTF124" s="276"/>
      <c r="QTG124" s="276"/>
      <c r="QTH124" s="276"/>
      <c r="QTI124" s="276"/>
      <c r="QTJ124" s="276"/>
      <c r="QTK124" s="276"/>
      <c r="QTL124" s="276"/>
      <c r="QTM124" s="276"/>
      <c r="QTN124" s="276"/>
      <c r="QTO124" s="276"/>
      <c r="QTP124" s="276"/>
      <c r="QTQ124" s="276"/>
      <c r="QTR124" s="276"/>
      <c r="QTS124" s="276"/>
      <c r="QTT124" s="276"/>
      <c r="QTU124" s="276"/>
      <c r="QTV124" s="276"/>
      <c r="QTW124" s="276"/>
      <c r="QTX124" s="276"/>
      <c r="QTY124" s="276"/>
      <c r="QTZ124" s="276"/>
      <c r="QUA124" s="276"/>
      <c r="QUB124" s="276"/>
      <c r="QUC124" s="276"/>
      <c r="QUD124" s="276"/>
      <c r="QUE124" s="276"/>
      <c r="QUF124" s="276"/>
      <c r="QUG124" s="276"/>
      <c r="QUH124" s="276"/>
      <c r="QUI124" s="276"/>
      <c r="QUJ124" s="276"/>
      <c r="QUK124" s="276"/>
      <c r="QUL124" s="276"/>
      <c r="QUM124" s="276"/>
      <c r="QUN124" s="276"/>
      <c r="QUO124" s="276"/>
      <c r="QUP124" s="276"/>
      <c r="QUQ124" s="276"/>
      <c r="QUR124" s="276"/>
      <c r="QUS124" s="276"/>
      <c r="QUT124" s="276"/>
      <c r="QUU124" s="276"/>
      <c r="QUV124" s="276"/>
      <c r="QUW124" s="276"/>
      <c r="QUX124" s="276"/>
      <c r="QUY124" s="276"/>
      <c r="QUZ124" s="276"/>
      <c r="QVA124" s="276"/>
      <c r="QVB124" s="276"/>
      <c r="QVC124" s="276"/>
      <c r="QVD124" s="276"/>
      <c r="QVE124" s="276"/>
      <c r="QVF124" s="276"/>
      <c r="QVG124" s="276"/>
      <c r="QVH124" s="276"/>
      <c r="QVI124" s="276"/>
      <c r="QVJ124" s="276"/>
      <c r="QVK124" s="276"/>
      <c r="QVL124" s="276"/>
      <c r="QVM124" s="276"/>
      <c r="QVN124" s="276"/>
      <c r="QVO124" s="276"/>
      <c r="QVP124" s="276"/>
      <c r="QVQ124" s="276"/>
      <c r="QVR124" s="276"/>
      <c r="QVS124" s="276"/>
      <c r="QVT124" s="276"/>
      <c r="QVU124" s="276"/>
      <c r="QVV124" s="276"/>
      <c r="QVW124" s="276"/>
      <c r="QVX124" s="276"/>
      <c r="QVY124" s="276"/>
      <c r="QVZ124" s="276"/>
      <c r="QWA124" s="276"/>
      <c r="QWB124" s="276"/>
      <c r="QWC124" s="276"/>
      <c r="QWD124" s="276"/>
      <c r="QWE124" s="276"/>
      <c r="QWF124" s="276"/>
      <c r="QWG124" s="276"/>
      <c r="QWH124" s="276"/>
      <c r="QWI124" s="276"/>
      <c r="QWJ124" s="276"/>
      <c r="QWK124" s="276"/>
      <c r="QWL124" s="276"/>
      <c r="QWM124" s="276"/>
      <c r="QWN124" s="276"/>
      <c r="QWO124" s="276"/>
      <c r="QWP124" s="276"/>
      <c r="QWQ124" s="276"/>
      <c r="QWR124" s="276"/>
      <c r="QWS124" s="276"/>
      <c r="QWT124" s="276"/>
      <c r="QWU124" s="276"/>
      <c r="QWV124" s="276"/>
      <c r="QWW124" s="276"/>
      <c r="QWX124" s="276"/>
      <c r="QWY124" s="276"/>
      <c r="QWZ124" s="276"/>
      <c r="QXA124" s="276"/>
      <c r="QXB124" s="276"/>
      <c r="QXC124" s="276"/>
      <c r="QXD124" s="276"/>
      <c r="QXE124" s="276"/>
      <c r="QXF124" s="276"/>
      <c r="QXG124" s="276"/>
      <c r="QXH124" s="276"/>
      <c r="QXI124" s="276"/>
      <c r="QXJ124" s="276"/>
      <c r="QXK124" s="276"/>
      <c r="QXL124" s="276"/>
      <c r="QXM124" s="276"/>
      <c r="QXN124" s="276"/>
      <c r="QXO124" s="276"/>
      <c r="QXP124" s="276"/>
      <c r="QXQ124" s="276"/>
      <c r="QXR124" s="276"/>
      <c r="QXS124" s="276"/>
      <c r="QXT124" s="276"/>
      <c r="QXU124" s="276"/>
      <c r="QXV124" s="276"/>
      <c r="QXW124" s="276"/>
      <c r="QXX124" s="276"/>
      <c r="QXY124" s="276"/>
      <c r="QXZ124" s="276"/>
      <c r="QYA124" s="276"/>
      <c r="QYB124" s="276"/>
      <c r="QYC124" s="276"/>
      <c r="QYD124" s="276"/>
      <c r="QYE124" s="276"/>
      <c r="QYF124" s="276"/>
      <c r="QYG124" s="276"/>
      <c r="QYH124" s="276"/>
      <c r="QYI124" s="276"/>
      <c r="QYJ124" s="276"/>
      <c r="QYK124" s="276"/>
      <c r="QYL124" s="276"/>
      <c r="QYM124" s="276"/>
      <c r="QYN124" s="276"/>
      <c r="QYO124" s="276"/>
      <c r="QYP124" s="276"/>
      <c r="QYQ124" s="276"/>
      <c r="QYR124" s="276"/>
      <c r="QYS124" s="276"/>
      <c r="QYT124" s="276"/>
      <c r="QYU124" s="276"/>
      <c r="QYV124" s="276"/>
      <c r="QYW124" s="276"/>
      <c r="QYX124" s="276"/>
      <c r="QYY124" s="276"/>
      <c r="QYZ124" s="276"/>
      <c r="QZA124" s="276"/>
      <c r="QZB124" s="276"/>
      <c r="QZC124" s="276"/>
      <c r="QZD124" s="276"/>
      <c r="QZE124" s="276"/>
      <c r="QZF124" s="276"/>
      <c r="QZG124" s="276"/>
      <c r="QZH124" s="276"/>
      <c r="QZI124" s="276"/>
      <c r="QZJ124" s="276"/>
      <c r="QZK124" s="276"/>
      <c r="QZL124" s="276"/>
      <c r="QZM124" s="276"/>
      <c r="QZN124" s="276"/>
      <c r="QZO124" s="276"/>
      <c r="QZP124" s="276"/>
      <c r="QZQ124" s="276"/>
      <c r="QZR124" s="276"/>
      <c r="QZS124" s="276"/>
      <c r="QZT124" s="276"/>
      <c r="QZU124" s="276"/>
      <c r="QZV124" s="276"/>
      <c r="QZW124" s="276"/>
      <c r="QZX124" s="276"/>
      <c r="QZY124" s="276"/>
      <c r="QZZ124" s="276"/>
      <c r="RAA124" s="276"/>
      <c r="RAB124" s="276"/>
      <c r="RAC124" s="276"/>
      <c r="RAD124" s="276"/>
      <c r="RAE124" s="276"/>
      <c r="RAF124" s="276"/>
      <c r="RAG124" s="276"/>
      <c r="RAH124" s="276"/>
      <c r="RAI124" s="276"/>
      <c r="RAJ124" s="276"/>
      <c r="RAK124" s="276"/>
      <c r="RAL124" s="276"/>
      <c r="RAM124" s="276"/>
      <c r="RAN124" s="276"/>
      <c r="RAO124" s="276"/>
      <c r="RAP124" s="276"/>
      <c r="RAQ124" s="276"/>
      <c r="RAR124" s="276"/>
      <c r="RAS124" s="276"/>
      <c r="RAT124" s="276"/>
      <c r="RAU124" s="276"/>
      <c r="RAV124" s="276"/>
      <c r="RAW124" s="276"/>
      <c r="RAX124" s="276"/>
      <c r="RAY124" s="276"/>
      <c r="RAZ124" s="276"/>
      <c r="RBA124" s="276"/>
      <c r="RBB124" s="276"/>
      <c r="RBC124" s="276"/>
      <c r="RBD124" s="276"/>
      <c r="RBE124" s="276"/>
      <c r="RBF124" s="276"/>
      <c r="RBG124" s="276"/>
      <c r="RBH124" s="276"/>
      <c r="RBI124" s="276"/>
      <c r="RBJ124" s="276"/>
      <c r="RBK124" s="276"/>
      <c r="RBL124" s="276"/>
      <c r="RBM124" s="276"/>
      <c r="RBN124" s="276"/>
      <c r="RBO124" s="276"/>
      <c r="RBP124" s="276"/>
      <c r="RBQ124" s="276"/>
      <c r="RBR124" s="276"/>
      <c r="RBS124" s="276"/>
      <c r="RBT124" s="276"/>
      <c r="RBU124" s="276"/>
      <c r="RBV124" s="276"/>
      <c r="RBW124" s="276"/>
      <c r="RBX124" s="276"/>
      <c r="RBY124" s="276"/>
      <c r="RBZ124" s="276"/>
      <c r="RCA124" s="276"/>
      <c r="RCB124" s="276"/>
      <c r="RCC124" s="276"/>
      <c r="RCD124" s="276"/>
      <c r="RCE124" s="276"/>
      <c r="RCF124" s="276"/>
      <c r="RCG124" s="276"/>
      <c r="RCH124" s="276"/>
      <c r="RCI124" s="276"/>
      <c r="RCJ124" s="276"/>
      <c r="RCK124" s="276"/>
      <c r="RCL124" s="276"/>
      <c r="RCM124" s="276"/>
      <c r="RCN124" s="276"/>
      <c r="RCO124" s="276"/>
      <c r="RCP124" s="276"/>
      <c r="RCQ124" s="276"/>
      <c r="RCR124" s="276"/>
      <c r="RCS124" s="276"/>
      <c r="RCT124" s="276"/>
      <c r="RCU124" s="276"/>
      <c r="RCV124" s="276"/>
      <c r="RCW124" s="276"/>
      <c r="RCX124" s="276"/>
      <c r="RCY124" s="276"/>
      <c r="RCZ124" s="276"/>
      <c r="RDA124" s="276"/>
      <c r="RDB124" s="276"/>
      <c r="RDC124" s="276"/>
      <c r="RDD124" s="276"/>
      <c r="RDE124" s="276"/>
      <c r="RDF124" s="276"/>
      <c r="RDG124" s="276"/>
      <c r="RDH124" s="276"/>
      <c r="RDI124" s="276"/>
      <c r="RDJ124" s="276"/>
      <c r="RDK124" s="276"/>
      <c r="RDL124" s="276"/>
      <c r="RDM124" s="276"/>
      <c r="RDN124" s="276"/>
      <c r="RDO124" s="276"/>
      <c r="RDP124" s="276"/>
      <c r="RDQ124" s="276"/>
      <c r="RDR124" s="276"/>
      <c r="RDS124" s="276"/>
      <c r="RDT124" s="276"/>
      <c r="RDU124" s="276"/>
      <c r="RDV124" s="276"/>
      <c r="RDW124" s="276"/>
      <c r="RDX124" s="276"/>
      <c r="RDY124" s="276"/>
      <c r="RDZ124" s="276"/>
      <c r="REA124" s="276"/>
      <c r="REB124" s="276"/>
      <c r="REC124" s="276"/>
      <c r="RED124" s="276"/>
      <c r="REE124" s="276"/>
      <c r="REF124" s="276"/>
      <c r="REG124" s="276"/>
      <c r="REH124" s="276"/>
      <c r="REI124" s="276"/>
      <c r="REJ124" s="276"/>
      <c r="REK124" s="276"/>
      <c r="REL124" s="276"/>
      <c r="REM124" s="276"/>
      <c r="REN124" s="276"/>
      <c r="REO124" s="276"/>
      <c r="REP124" s="276"/>
      <c r="REQ124" s="276"/>
      <c r="RER124" s="276"/>
      <c r="RES124" s="276"/>
      <c r="RET124" s="276"/>
      <c r="REU124" s="276"/>
      <c r="REV124" s="276"/>
      <c r="REW124" s="276"/>
      <c r="REX124" s="276"/>
      <c r="REY124" s="276"/>
      <c r="REZ124" s="276"/>
      <c r="RFA124" s="276"/>
      <c r="RFB124" s="276"/>
      <c r="RFC124" s="276"/>
      <c r="RFD124" s="276"/>
      <c r="RFE124" s="276"/>
      <c r="RFF124" s="276"/>
      <c r="RFG124" s="276"/>
      <c r="RFH124" s="276"/>
      <c r="RFI124" s="276"/>
      <c r="RFJ124" s="276"/>
      <c r="RFK124" s="276"/>
      <c r="RFL124" s="276"/>
      <c r="RFM124" s="276"/>
      <c r="RFN124" s="276"/>
      <c r="RFO124" s="276"/>
      <c r="RFP124" s="276"/>
      <c r="RFQ124" s="276"/>
      <c r="RFR124" s="276"/>
      <c r="RFS124" s="276"/>
      <c r="RFT124" s="276"/>
      <c r="RFU124" s="276"/>
      <c r="RFV124" s="276"/>
      <c r="RFW124" s="276"/>
      <c r="RFX124" s="276"/>
      <c r="RFY124" s="276"/>
      <c r="RFZ124" s="276"/>
      <c r="RGA124" s="276"/>
      <c r="RGB124" s="276"/>
      <c r="RGC124" s="276"/>
      <c r="RGD124" s="276"/>
      <c r="RGE124" s="276"/>
      <c r="RGF124" s="276"/>
      <c r="RGG124" s="276"/>
      <c r="RGH124" s="276"/>
      <c r="RGI124" s="276"/>
      <c r="RGJ124" s="276"/>
      <c r="RGK124" s="276"/>
      <c r="RGL124" s="276"/>
      <c r="RGM124" s="276"/>
      <c r="RGN124" s="276"/>
      <c r="RGO124" s="276"/>
      <c r="RGP124" s="276"/>
      <c r="RGQ124" s="276"/>
      <c r="RGR124" s="276"/>
      <c r="RGS124" s="276"/>
      <c r="RGT124" s="276"/>
      <c r="RGU124" s="276"/>
      <c r="RGV124" s="276"/>
      <c r="RGW124" s="276"/>
      <c r="RGX124" s="276"/>
      <c r="RGY124" s="276"/>
      <c r="RGZ124" s="276"/>
      <c r="RHA124" s="276"/>
      <c r="RHB124" s="276"/>
      <c r="RHC124" s="276"/>
      <c r="RHD124" s="276"/>
      <c r="RHE124" s="276"/>
      <c r="RHF124" s="276"/>
      <c r="RHG124" s="276"/>
      <c r="RHH124" s="276"/>
      <c r="RHI124" s="276"/>
      <c r="RHJ124" s="276"/>
      <c r="RHK124" s="276"/>
      <c r="RHL124" s="276"/>
      <c r="RHM124" s="276"/>
      <c r="RHN124" s="276"/>
      <c r="RHO124" s="276"/>
      <c r="RHP124" s="276"/>
      <c r="RHQ124" s="276"/>
      <c r="RHR124" s="276"/>
      <c r="RHS124" s="276"/>
      <c r="RHT124" s="276"/>
      <c r="RHU124" s="276"/>
      <c r="RHV124" s="276"/>
      <c r="RHW124" s="276"/>
      <c r="RHX124" s="276"/>
      <c r="RHY124" s="276"/>
      <c r="RHZ124" s="276"/>
      <c r="RIA124" s="276"/>
      <c r="RIB124" s="276"/>
      <c r="RIC124" s="276"/>
      <c r="RID124" s="276"/>
      <c r="RIE124" s="276"/>
      <c r="RIF124" s="276"/>
      <c r="RIG124" s="276"/>
      <c r="RIH124" s="276"/>
      <c r="RII124" s="276"/>
      <c r="RIJ124" s="276"/>
      <c r="RIK124" s="276"/>
      <c r="RIL124" s="276"/>
      <c r="RIM124" s="276"/>
      <c r="RIN124" s="276"/>
      <c r="RIO124" s="276"/>
      <c r="RIP124" s="276"/>
      <c r="RIQ124" s="276"/>
      <c r="RIR124" s="276"/>
      <c r="RIS124" s="276"/>
      <c r="RIT124" s="276"/>
      <c r="RIU124" s="276"/>
      <c r="RIV124" s="276"/>
      <c r="RIW124" s="276"/>
      <c r="RIX124" s="276"/>
      <c r="RIY124" s="276"/>
      <c r="RIZ124" s="276"/>
      <c r="RJA124" s="276"/>
      <c r="RJB124" s="276"/>
      <c r="RJC124" s="276"/>
      <c r="RJD124" s="276"/>
      <c r="RJE124" s="276"/>
      <c r="RJF124" s="276"/>
      <c r="RJG124" s="276"/>
      <c r="RJH124" s="276"/>
      <c r="RJI124" s="276"/>
      <c r="RJJ124" s="276"/>
      <c r="RJK124" s="276"/>
      <c r="RJL124" s="276"/>
      <c r="RJM124" s="276"/>
      <c r="RJN124" s="276"/>
      <c r="RJO124" s="276"/>
      <c r="RJP124" s="276"/>
      <c r="RJQ124" s="276"/>
      <c r="RJR124" s="276"/>
      <c r="RJS124" s="276"/>
      <c r="RJT124" s="276"/>
      <c r="RJU124" s="276"/>
      <c r="RJV124" s="276"/>
      <c r="RJW124" s="276"/>
      <c r="RJX124" s="276"/>
      <c r="RJY124" s="276"/>
      <c r="RJZ124" s="276"/>
      <c r="RKA124" s="276"/>
      <c r="RKB124" s="276"/>
      <c r="RKC124" s="276"/>
      <c r="RKD124" s="276"/>
      <c r="RKE124" s="276"/>
      <c r="RKF124" s="276"/>
      <c r="RKG124" s="276"/>
      <c r="RKH124" s="276"/>
      <c r="RKI124" s="276"/>
      <c r="RKJ124" s="276"/>
      <c r="RKK124" s="276"/>
      <c r="RKL124" s="276"/>
      <c r="RKM124" s="276"/>
      <c r="RKN124" s="276"/>
      <c r="RKO124" s="276"/>
      <c r="RKP124" s="276"/>
      <c r="RKQ124" s="276"/>
      <c r="RKR124" s="276"/>
      <c r="RKS124" s="276"/>
      <c r="RKT124" s="276"/>
      <c r="RKU124" s="276"/>
      <c r="RKV124" s="276"/>
      <c r="RKW124" s="276"/>
      <c r="RKX124" s="276"/>
      <c r="RKY124" s="276"/>
      <c r="RKZ124" s="276"/>
      <c r="RLA124" s="276"/>
      <c r="RLB124" s="276"/>
      <c r="RLC124" s="276"/>
      <c r="RLD124" s="276"/>
      <c r="RLE124" s="276"/>
      <c r="RLF124" s="276"/>
      <c r="RLG124" s="276"/>
      <c r="RLH124" s="276"/>
      <c r="RLI124" s="276"/>
      <c r="RLJ124" s="276"/>
      <c r="RLK124" s="276"/>
      <c r="RLL124" s="276"/>
      <c r="RLM124" s="276"/>
      <c r="RLN124" s="276"/>
      <c r="RLO124" s="276"/>
      <c r="RLP124" s="276"/>
      <c r="RLQ124" s="276"/>
      <c r="RLR124" s="276"/>
      <c r="RLS124" s="276"/>
      <c r="RLT124" s="276"/>
      <c r="RLU124" s="276"/>
      <c r="RLV124" s="276"/>
      <c r="RLW124" s="276"/>
      <c r="RLX124" s="276"/>
      <c r="RLY124" s="276"/>
      <c r="RLZ124" s="276"/>
      <c r="RMA124" s="276"/>
      <c r="RMB124" s="276"/>
      <c r="RMC124" s="276"/>
      <c r="RMD124" s="276"/>
      <c r="RME124" s="276"/>
      <c r="RMF124" s="276"/>
      <c r="RMG124" s="276"/>
      <c r="RMH124" s="276"/>
      <c r="RMI124" s="276"/>
      <c r="RMJ124" s="276"/>
      <c r="RMK124" s="276"/>
      <c r="RML124" s="276"/>
      <c r="RMM124" s="276"/>
      <c r="RMN124" s="276"/>
      <c r="RMO124" s="276"/>
      <c r="RMP124" s="276"/>
      <c r="RMQ124" s="276"/>
      <c r="RMR124" s="276"/>
      <c r="RMS124" s="276"/>
      <c r="RMT124" s="276"/>
      <c r="RMU124" s="276"/>
      <c r="RMV124" s="276"/>
      <c r="RMW124" s="276"/>
      <c r="RMX124" s="276"/>
      <c r="RMY124" s="276"/>
      <c r="RMZ124" s="276"/>
      <c r="RNA124" s="276"/>
      <c r="RNB124" s="276"/>
      <c r="RNC124" s="276"/>
      <c r="RND124" s="276"/>
      <c r="RNE124" s="276"/>
      <c r="RNF124" s="276"/>
      <c r="RNG124" s="276"/>
      <c r="RNH124" s="276"/>
      <c r="RNI124" s="276"/>
      <c r="RNJ124" s="276"/>
      <c r="RNK124" s="276"/>
      <c r="RNL124" s="276"/>
      <c r="RNM124" s="276"/>
      <c r="RNN124" s="276"/>
      <c r="RNO124" s="276"/>
      <c r="RNP124" s="276"/>
      <c r="RNQ124" s="276"/>
      <c r="RNR124" s="276"/>
      <c r="RNS124" s="276"/>
      <c r="RNT124" s="276"/>
      <c r="RNU124" s="276"/>
      <c r="RNV124" s="276"/>
      <c r="RNW124" s="276"/>
      <c r="RNX124" s="276"/>
      <c r="RNY124" s="276"/>
      <c r="RNZ124" s="276"/>
      <c r="ROA124" s="276"/>
      <c r="ROB124" s="276"/>
      <c r="ROC124" s="276"/>
      <c r="ROD124" s="276"/>
      <c r="ROE124" s="276"/>
      <c r="ROF124" s="276"/>
      <c r="ROG124" s="276"/>
      <c r="ROH124" s="276"/>
      <c r="ROI124" s="276"/>
      <c r="ROJ124" s="276"/>
      <c r="ROK124" s="276"/>
      <c r="ROL124" s="276"/>
      <c r="ROM124" s="276"/>
      <c r="RON124" s="276"/>
      <c r="ROO124" s="276"/>
      <c r="ROP124" s="276"/>
      <c r="ROQ124" s="276"/>
      <c r="ROR124" s="276"/>
      <c r="ROS124" s="276"/>
      <c r="ROT124" s="276"/>
      <c r="ROU124" s="276"/>
      <c r="ROV124" s="276"/>
      <c r="ROW124" s="276"/>
      <c r="ROX124" s="276"/>
      <c r="ROY124" s="276"/>
      <c r="ROZ124" s="276"/>
      <c r="RPA124" s="276"/>
      <c r="RPB124" s="276"/>
      <c r="RPC124" s="276"/>
      <c r="RPD124" s="276"/>
      <c r="RPE124" s="276"/>
      <c r="RPF124" s="276"/>
      <c r="RPG124" s="276"/>
      <c r="RPH124" s="276"/>
      <c r="RPI124" s="276"/>
      <c r="RPJ124" s="276"/>
      <c r="RPK124" s="276"/>
      <c r="RPL124" s="276"/>
      <c r="RPM124" s="276"/>
      <c r="RPN124" s="276"/>
      <c r="RPO124" s="276"/>
      <c r="RPP124" s="276"/>
      <c r="RPQ124" s="276"/>
      <c r="RPR124" s="276"/>
      <c r="RPS124" s="276"/>
      <c r="RPT124" s="276"/>
      <c r="RPU124" s="276"/>
      <c r="RPV124" s="276"/>
      <c r="RPW124" s="276"/>
      <c r="RPX124" s="276"/>
      <c r="RPY124" s="276"/>
      <c r="RPZ124" s="276"/>
      <c r="RQA124" s="276"/>
      <c r="RQB124" s="276"/>
      <c r="RQC124" s="276"/>
      <c r="RQD124" s="276"/>
      <c r="RQE124" s="276"/>
      <c r="RQF124" s="276"/>
      <c r="RQG124" s="276"/>
      <c r="RQH124" s="276"/>
      <c r="RQI124" s="276"/>
      <c r="RQJ124" s="276"/>
      <c r="RQK124" s="276"/>
      <c r="RQL124" s="276"/>
      <c r="RQM124" s="276"/>
      <c r="RQN124" s="276"/>
      <c r="RQO124" s="276"/>
      <c r="RQP124" s="276"/>
      <c r="RQQ124" s="276"/>
      <c r="RQR124" s="276"/>
      <c r="RQS124" s="276"/>
      <c r="RQT124" s="276"/>
      <c r="RQU124" s="276"/>
      <c r="RQV124" s="276"/>
      <c r="RQW124" s="276"/>
      <c r="RQX124" s="276"/>
      <c r="RQY124" s="276"/>
      <c r="RQZ124" s="276"/>
      <c r="RRA124" s="276"/>
      <c r="RRB124" s="276"/>
      <c r="RRC124" s="276"/>
      <c r="RRD124" s="276"/>
      <c r="RRE124" s="276"/>
      <c r="RRF124" s="276"/>
      <c r="RRG124" s="276"/>
      <c r="RRH124" s="276"/>
      <c r="RRI124" s="276"/>
      <c r="RRJ124" s="276"/>
      <c r="RRK124" s="276"/>
      <c r="RRL124" s="276"/>
      <c r="RRM124" s="276"/>
      <c r="RRN124" s="276"/>
      <c r="RRO124" s="276"/>
      <c r="RRP124" s="276"/>
      <c r="RRQ124" s="276"/>
      <c r="RRR124" s="276"/>
      <c r="RRS124" s="276"/>
      <c r="RRT124" s="276"/>
      <c r="RRU124" s="276"/>
      <c r="RRV124" s="276"/>
      <c r="RRW124" s="276"/>
      <c r="RRX124" s="276"/>
      <c r="RRY124" s="276"/>
      <c r="RRZ124" s="276"/>
      <c r="RSA124" s="276"/>
      <c r="RSB124" s="276"/>
      <c r="RSC124" s="276"/>
      <c r="RSD124" s="276"/>
      <c r="RSE124" s="276"/>
      <c r="RSF124" s="276"/>
      <c r="RSG124" s="276"/>
      <c r="RSH124" s="276"/>
      <c r="RSI124" s="276"/>
      <c r="RSJ124" s="276"/>
      <c r="RSK124" s="276"/>
      <c r="RSL124" s="276"/>
      <c r="RSM124" s="276"/>
      <c r="RSN124" s="276"/>
      <c r="RSO124" s="276"/>
      <c r="RSP124" s="276"/>
      <c r="RSQ124" s="276"/>
      <c r="RSR124" s="276"/>
      <c r="RSS124" s="276"/>
      <c r="RST124" s="276"/>
      <c r="RSU124" s="276"/>
      <c r="RSV124" s="276"/>
      <c r="RSW124" s="276"/>
      <c r="RSX124" s="276"/>
      <c r="RSY124" s="276"/>
      <c r="RSZ124" s="276"/>
      <c r="RTA124" s="276"/>
      <c r="RTB124" s="276"/>
      <c r="RTC124" s="276"/>
      <c r="RTD124" s="276"/>
      <c r="RTE124" s="276"/>
      <c r="RTF124" s="276"/>
      <c r="RTG124" s="276"/>
      <c r="RTH124" s="276"/>
      <c r="RTI124" s="276"/>
      <c r="RTJ124" s="276"/>
      <c r="RTK124" s="276"/>
      <c r="RTL124" s="276"/>
      <c r="RTM124" s="276"/>
      <c r="RTN124" s="276"/>
      <c r="RTO124" s="276"/>
      <c r="RTP124" s="276"/>
      <c r="RTQ124" s="276"/>
      <c r="RTR124" s="276"/>
      <c r="RTS124" s="276"/>
      <c r="RTT124" s="276"/>
      <c r="RTU124" s="276"/>
      <c r="RTV124" s="276"/>
      <c r="RTW124" s="276"/>
      <c r="RTX124" s="276"/>
      <c r="RTY124" s="276"/>
      <c r="RTZ124" s="276"/>
      <c r="RUA124" s="276"/>
      <c r="RUB124" s="276"/>
      <c r="RUC124" s="276"/>
      <c r="RUD124" s="276"/>
      <c r="RUE124" s="276"/>
      <c r="RUF124" s="276"/>
      <c r="RUG124" s="276"/>
      <c r="RUH124" s="276"/>
      <c r="RUI124" s="276"/>
      <c r="RUJ124" s="276"/>
      <c r="RUK124" s="276"/>
      <c r="RUL124" s="276"/>
      <c r="RUM124" s="276"/>
      <c r="RUN124" s="276"/>
      <c r="RUO124" s="276"/>
      <c r="RUP124" s="276"/>
      <c r="RUQ124" s="276"/>
      <c r="RUR124" s="276"/>
      <c r="RUS124" s="276"/>
      <c r="RUT124" s="276"/>
      <c r="RUU124" s="276"/>
      <c r="RUV124" s="276"/>
      <c r="RUW124" s="276"/>
      <c r="RUX124" s="276"/>
      <c r="RUY124" s="276"/>
      <c r="RUZ124" s="276"/>
      <c r="RVA124" s="276"/>
      <c r="RVB124" s="276"/>
      <c r="RVC124" s="276"/>
      <c r="RVD124" s="276"/>
      <c r="RVE124" s="276"/>
      <c r="RVF124" s="276"/>
      <c r="RVG124" s="276"/>
      <c r="RVH124" s="276"/>
      <c r="RVI124" s="276"/>
      <c r="RVJ124" s="276"/>
      <c r="RVK124" s="276"/>
      <c r="RVL124" s="276"/>
      <c r="RVM124" s="276"/>
      <c r="RVN124" s="276"/>
      <c r="RVO124" s="276"/>
      <c r="RVP124" s="276"/>
      <c r="RVQ124" s="276"/>
      <c r="RVR124" s="276"/>
      <c r="RVS124" s="276"/>
      <c r="RVT124" s="276"/>
      <c r="RVU124" s="276"/>
      <c r="RVV124" s="276"/>
      <c r="RVW124" s="276"/>
      <c r="RVX124" s="276"/>
      <c r="RVY124" s="276"/>
      <c r="RVZ124" s="276"/>
      <c r="RWA124" s="276"/>
      <c r="RWB124" s="276"/>
      <c r="RWC124" s="276"/>
      <c r="RWD124" s="276"/>
      <c r="RWE124" s="276"/>
      <c r="RWF124" s="276"/>
      <c r="RWG124" s="276"/>
      <c r="RWH124" s="276"/>
      <c r="RWI124" s="276"/>
      <c r="RWJ124" s="276"/>
      <c r="RWK124" s="276"/>
      <c r="RWL124" s="276"/>
      <c r="RWM124" s="276"/>
      <c r="RWN124" s="276"/>
      <c r="RWO124" s="276"/>
      <c r="RWP124" s="276"/>
      <c r="RWQ124" s="276"/>
      <c r="RWR124" s="276"/>
      <c r="RWS124" s="276"/>
      <c r="RWT124" s="276"/>
      <c r="RWU124" s="276"/>
      <c r="RWV124" s="276"/>
      <c r="RWW124" s="276"/>
      <c r="RWX124" s="276"/>
      <c r="RWY124" s="276"/>
      <c r="RWZ124" s="276"/>
      <c r="RXA124" s="276"/>
      <c r="RXB124" s="276"/>
      <c r="RXC124" s="276"/>
      <c r="RXD124" s="276"/>
      <c r="RXE124" s="276"/>
      <c r="RXF124" s="276"/>
      <c r="RXG124" s="276"/>
      <c r="RXH124" s="276"/>
      <c r="RXI124" s="276"/>
      <c r="RXJ124" s="276"/>
      <c r="RXK124" s="276"/>
      <c r="RXL124" s="276"/>
      <c r="RXM124" s="276"/>
      <c r="RXN124" s="276"/>
      <c r="RXO124" s="276"/>
      <c r="RXP124" s="276"/>
      <c r="RXQ124" s="276"/>
      <c r="RXR124" s="276"/>
      <c r="RXS124" s="276"/>
      <c r="RXT124" s="276"/>
      <c r="RXU124" s="276"/>
      <c r="RXV124" s="276"/>
      <c r="RXW124" s="276"/>
      <c r="RXX124" s="276"/>
      <c r="RXY124" s="276"/>
      <c r="RXZ124" s="276"/>
      <c r="RYA124" s="276"/>
      <c r="RYB124" s="276"/>
      <c r="RYC124" s="276"/>
      <c r="RYD124" s="276"/>
      <c r="RYE124" s="276"/>
      <c r="RYF124" s="276"/>
      <c r="RYG124" s="276"/>
      <c r="RYH124" s="276"/>
      <c r="RYI124" s="276"/>
      <c r="RYJ124" s="276"/>
      <c r="RYK124" s="276"/>
      <c r="RYL124" s="276"/>
      <c r="RYM124" s="276"/>
      <c r="RYN124" s="276"/>
      <c r="RYO124" s="276"/>
      <c r="RYP124" s="276"/>
      <c r="RYQ124" s="276"/>
      <c r="RYR124" s="276"/>
      <c r="RYS124" s="276"/>
      <c r="RYT124" s="276"/>
      <c r="RYU124" s="276"/>
      <c r="RYV124" s="276"/>
      <c r="RYW124" s="276"/>
      <c r="RYX124" s="276"/>
      <c r="RYY124" s="276"/>
      <c r="RYZ124" s="276"/>
      <c r="RZA124" s="276"/>
      <c r="RZB124" s="276"/>
      <c r="RZC124" s="276"/>
      <c r="RZD124" s="276"/>
      <c r="RZE124" s="276"/>
      <c r="RZF124" s="276"/>
      <c r="RZG124" s="276"/>
      <c r="RZH124" s="276"/>
      <c r="RZI124" s="276"/>
      <c r="RZJ124" s="276"/>
      <c r="RZK124" s="276"/>
      <c r="RZL124" s="276"/>
      <c r="RZM124" s="276"/>
      <c r="RZN124" s="276"/>
      <c r="RZO124" s="276"/>
      <c r="RZP124" s="276"/>
      <c r="RZQ124" s="276"/>
      <c r="RZR124" s="276"/>
      <c r="RZS124" s="276"/>
      <c r="RZT124" s="276"/>
      <c r="RZU124" s="276"/>
      <c r="RZV124" s="276"/>
      <c r="RZW124" s="276"/>
      <c r="RZX124" s="276"/>
      <c r="RZY124" s="276"/>
      <c r="RZZ124" s="276"/>
      <c r="SAA124" s="276"/>
      <c r="SAB124" s="276"/>
      <c r="SAC124" s="276"/>
      <c r="SAD124" s="276"/>
      <c r="SAE124" s="276"/>
      <c r="SAF124" s="276"/>
      <c r="SAG124" s="276"/>
      <c r="SAH124" s="276"/>
      <c r="SAI124" s="276"/>
      <c r="SAJ124" s="276"/>
      <c r="SAK124" s="276"/>
      <c r="SAL124" s="276"/>
      <c r="SAM124" s="276"/>
      <c r="SAN124" s="276"/>
      <c r="SAO124" s="276"/>
      <c r="SAP124" s="276"/>
      <c r="SAQ124" s="276"/>
      <c r="SAR124" s="276"/>
      <c r="SAS124" s="276"/>
      <c r="SAT124" s="276"/>
      <c r="SAU124" s="276"/>
      <c r="SAV124" s="276"/>
      <c r="SAW124" s="276"/>
      <c r="SAX124" s="276"/>
      <c r="SAY124" s="276"/>
      <c r="SAZ124" s="276"/>
      <c r="SBA124" s="276"/>
      <c r="SBB124" s="276"/>
      <c r="SBC124" s="276"/>
      <c r="SBD124" s="276"/>
      <c r="SBE124" s="276"/>
      <c r="SBF124" s="276"/>
      <c r="SBG124" s="276"/>
      <c r="SBH124" s="276"/>
      <c r="SBI124" s="276"/>
      <c r="SBJ124" s="276"/>
      <c r="SBK124" s="276"/>
      <c r="SBL124" s="276"/>
      <c r="SBM124" s="276"/>
      <c r="SBN124" s="276"/>
      <c r="SBO124" s="276"/>
      <c r="SBP124" s="276"/>
      <c r="SBQ124" s="276"/>
      <c r="SBR124" s="276"/>
      <c r="SBS124" s="276"/>
      <c r="SBT124" s="276"/>
      <c r="SBU124" s="276"/>
      <c r="SBV124" s="276"/>
      <c r="SBW124" s="276"/>
      <c r="SBX124" s="276"/>
      <c r="SBY124" s="276"/>
      <c r="SBZ124" s="276"/>
      <c r="SCA124" s="276"/>
      <c r="SCB124" s="276"/>
      <c r="SCC124" s="276"/>
      <c r="SCD124" s="276"/>
      <c r="SCE124" s="276"/>
      <c r="SCF124" s="276"/>
      <c r="SCG124" s="276"/>
      <c r="SCH124" s="276"/>
      <c r="SCI124" s="276"/>
      <c r="SCJ124" s="276"/>
      <c r="SCK124" s="276"/>
      <c r="SCL124" s="276"/>
      <c r="SCM124" s="276"/>
      <c r="SCN124" s="276"/>
      <c r="SCO124" s="276"/>
      <c r="SCP124" s="276"/>
      <c r="SCQ124" s="276"/>
      <c r="SCR124" s="276"/>
      <c r="SCS124" s="276"/>
      <c r="SCT124" s="276"/>
      <c r="SCU124" s="276"/>
      <c r="SCV124" s="276"/>
      <c r="SCW124" s="276"/>
      <c r="SCX124" s="276"/>
      <c r="SCY124" s="276"/>
      <c r="SCZ124" s="276"/>
      <c r="SDA124" s="276"/>
      <c r="SDB124" s="276"/>
      <c r="SDC124" s="276"/>
      <c r="SDD124" s="276"/>
      <c r="SDE124" s="276"/>
      <c r="SDF124" s="276"/>
      <c r="SDG124" s="276"/>
      <c r="SDH124" s="276"/>
      <c r="SDI124" s="276"/>
      <c r="SDJ124" s="276"/>
      <c r="SDK124" s="276"/>
      <c r="SDL124" s="276"/>
      <c r="SDM124" s="276"/>
      <c r="SDN124" s="276"/>
      <c r="SDO124" s="276"/>
      <c r="SDP124" s="276"/>
      <c r="SDQ124" s="276"/>
      <c r="SDR124" s="276"/>
      <c r="SDS124" s="276"/>
      <c r="SDT124" s="276"/>
      <c r="SDU124" s="276"/>
      <c r="SDV124" s="276"/>
      <c r="SDW124" s="276"/>
      <c r="SDX124" s="276"/>
      <c r="SDY124" s="276"/>
      <c r="SDZ124" s="276"/>
      <c r="SEA124" s="276"/>
      <c r="SEB124" s="276"/>
      <c r="SEC124" s="276"/>
      <c r="SED124" s="276"/>
      <c r="SEE124" s="276"/>
      <c r="SEF124" s="276"/>
      <c r="SEG124" s="276"/>
      <c r="SEH124" s="276"/>
      <c r="SEI124" s="276"/>
      <c r="SEJ124" s="276"/>
      <c r="SEK124" s="276"/>
      <c r="SEL124" s="276"/>
      <c r="SEM124" s="276"/>
      <c r="SEN124" s="276"/>
      <c r="SEO124" s="276"/>
      <c r="SEP124" s="276"/>
      <c r="SEQ124" s="276"/>
      <c r="SER124" s="276"/>
      <c r="SES124" s="276"/>
      <c r="SET124" s="276"/>
      <c r="SEU124" s="276"/>
      <c r="SEV124" s="276"/>
      <c r="SEW124" s="276"/>
      <c r="SEX124" s="276"/>
      <c r="SEY124" s="276"/>
      <c r="SEZ124" s="276"/>
      <c r="SFA124" s="276"/>
      <c r="SFB124" s="276"/>
      <c r="SFC124" s="276"/>
      <c r="SFD124" s="276"/>
      <c r="SFE124" s="276"/>
      <c r="SFF124" s="276"/>
      <c r="SFG124" s="276"/>
      <c r="SFH124" s="276"/>
      <c r="SFI124" s="276"/>
      <c r="SFJ124" s="276"/>
      <c r="SFK124" s="276"/>
      <c r="SFL124" s="276"/>
      <c r="SFM124" s="276"/>
      <c r="SFN124" s="276"/>
      <c r="SFO124" s="276"/>
      <c r="SFP124" s="276"/>
      <c r="SFQ124" s="276"/>
      <c r="SFR124" s="276"/>
      <c r="SFS124" s="276"/>
      <c r="SFT124" s="276"/>
      <c r="SFU124" s="276"/>
      <c r="SFV124" s="276"/>
      <c r="SFW124" s="276"/>
      <c r="SFX124" s="276"/>
      <c r="SFY124" s="276"/>
      <c r="SFZ124" s="276"/>
      <c r="SGA124" s="276"/>
      <c r="SGB124" s="276"/>
      <c r="SGC124" s="276"/>
      <c r="SGD124" s="276"/>
      <c r="SGE124" s="276"/>
      <c r="SGF124" s="276"/>
      <c r="SGG124" s="276"/>
      <c r="SGH124" s="276"/>
      <c r="SGI124" s="276"/>
      <c r="SGJ124" s="276"/>
      <c r="SGK124" s="276"/>
      <c r="SGL124" s="276"/>
      <c r="SGM124" s="276"/>
      <c r="SGN124" s="276"/>
      <c r="SGO124" s="276"/>
      <c r="SGP124" s="276"/>
      <c r="SGQ124" s="276"/>
      <c r="SGR124" s="276"/>
      <c r="SGS124" s="276"/>
      <c r="SGT124" s="276"/>
      <c r="SGU124" s="276"/>
      <c r="SGV124" s="276"/>
      <c r="SGW124" s="276"/>
      <c r="SGX124" s="276"/>
      <c r="SGY124" s="276"/>
      <c r="SGZ124" s="276"/>
      <c r="SHA124" s="276"/>
      <c r="SHB124" s="276"/>
      <c r="SHC124" s="276"/>
      <c r="SHD124" s="276"/>
      <c r="SHE124" s="276"/>
      <c r="SHF124" s="276"/>
      <c r="SHG124" s="276"/>
      <c r="SHH124" s="276"/>
      <c r="SHI124" s="276"/>
      <c r="SHJ124" s="276"/>
      <c r="SHK124" s="276"/>
      <c r="SHL124" s="276"/>
      <c r="SHM124" s="276"/>
      <c r="SHN124" s="276"/>
      <c r="SHO124" s="276"/>
      <c r="SHP124" s="276"/>
      <c r="SHQ124" s="276"/>
      <c r="SHR124" s="276"/>
      <c r="SHS124" s="276"/>
      <c r="SHT124" s="276"/>
      <c r="SHU124" s="276"/>
      <c r="SHV124" s="276"/>
      <c r="SHW124" s="276"/>
      <c r="SHX124" s="276"/>
      <c r="SHY124" s="276"/>
      <c r="SHZ124" s="276"/>
      <c r="SIA124" s="276"/>
      <c r="SIB124" s="276"/>
      <c r="SIC124" s="276"/>
      <c r="SID124" s="276"/>
      <c r="SIE124" s="276"/>
      <c r="SIF124" s="276"/>
      <c r="SIG124" s="276"/>
      <c r="SIH124" s="276"/>
      <c r="SII124" s="276"/>
      <c r="SIJ124" s="276"/>
      <c r="SIK124" s="276"/>
      <c r="SIL124" s="276"/>
      <c r="SIM124" s="276"/>
      <c r="SIN124" s="276"/>
      <c r="SIO124" s="276"/>
      <c r="SIP124" s="276"/>
      <c r="SIQ124" s="276"/>
      <c r="SIR124" s="276"/>
      <c r="SIS124" s="276"/>
      <c r="SIT124" s="276"/>
      <c r="SIU124" s="276"/>
      <c r="SIV124" s="276"/>
      <c r="SIW124" s="276"/>
      <c r="SIX124" s="276"/>
      <c r="SIY124" s="276"/>
      <c r="SIZ124" s="276"/>
      <c r="SJA124" s="276"/>
      <c r="SJB124" s="276"/>
      <c r="SJC124" s="276"/>
      <c r="SJD124" s="276"/>
      <c r="SJE124" s="276"/>
      <c r="SJF124" s="276"/>
      <c r="SJG124" s="276"/>
      <c r="SJH124" s="276"/>
      <c r="SJI124" s="276"/>
      <c r="SJJ124" s="276"/>
      <c r="SJK124" s="276"/>
      <c r="SJL124" s="276"/>
      <c r="SJM124" s="276"/>
      <c r="SJN124" s="276"/>
      <c r="SJO124" s="276"/>
      <c r="SJP124" s="276"/>
      <c r="SJQ124" s="276"/>
      <c r="SJR124" s="276"/>
      <c r="SJS124" s="276"/>
      <c r="SJT124" s="276"/>
      <c r="SJU124" s="276"/>
      <c r="SJV124" s="276"/>
      <c r="SJW124" s="276"/>
      <c r="SJX124" s="276"/>
      <c r="SJY124" s="276"/>
      <c r="SJZ124" s="276"/>
      <c r="SKA124" s="276"/>
      <c r="SKB124" s="276"/>
      <c r="SKC124" s="276"/>
      <c r="SKD124" s="276"/>
      <c r="SKE124" s="276"/>
      <c r="SKF124" s="276"/>
      <c r="SKG124" s="276"/>
      <c r="SKH124" s="276"/>
      <c r="SKI124" s="276"/>
      <c r="SKJ124" s="276"/>
      <c r="SKK124" s="276"/>
      <c r="SKL124" s="276"/>
      <c r="SKM124" s="276"/>
      <c r="SKN124" s="276"/>
      <c r="SKO124" s="276"/>
      <c r="SKP124" s="276"/>
      <c r="SKQ124" s="276"/>
      <c r="SKR124" s="276"/>
      <c r="SKS124" s="276"/>
      <c r="SKT124" s="276"/>
      <c r="SKU124" s="276"/>
      <c r="SKV124" s="276"/>
      <c r="SKW124" s="276"/>
      <c r="SKX124" s="276"/>
      <c r="SKY124" s="276"/>
      <c r="SKZ124" s="276"/>
      <c r="SLA124" s="276"/>
      <c r="SLB124" s="276"/>
      <c r="SLC124" s="276"/>
      <c r="SLD124" s="276"/>
      <c r="SLE124" s="276"/>
      <c r="SLF124" s="276"/>
      <c r="SLG124" s="276"/>
      <c r="SLH124" s="276"/>
      <c r="SLI124" s="276"/>
      <c r="SLJ124" s="276"/>
      <c r="SLK124" s="276"/>
      <c r="SLL124" s="276"/>
      <c r="SLM124" s="276"/>
      <c r="SLN124" s="276"/>
      <c r="SLO124" s="276"/>
      <c r="SLP124" s="276"/>
      <c r="SLQ124" s="276"/>
      <c r="SLR124" s="276"/>
      <c r="SLS124" s="276"/>
      <c r="SLT124" s="276"/>
      <c r="SLU124" s="276"/>
      <c r="SLV124" s="276"/>
      <c r="SLW124" s="276"/>
      <c r="SLX124" s="276"/>
      <c r="SLY124" s="276"/>
      <c r="SLZ124" s="276"/>
      <c r="SMA124" s="276"/>
      <c r="SMB124" s="276"/>
      <c r="SMC124" s="276"/>
      <c r="SMD124" s="276"/>
      <c r="SME124" s="276"/>
      <c r="SMF124" s="276"/>
      <c r="SMG124" s="276"/>
      <c r="SMH124" s="276"/>
      <c r="SMI124" s="276"/>
      <c r="SMJ124" s="276"/>
      <c r="SMK124" s="276"/>
      <c r="SML124" s="276"/>
      <c r="SMM124" s="276"/>
      <c r="SMN124" s="276"/>
      <c r="SMO124" s="276"/>
      <c r="SMP124" s="276"/>
      <c r="SMQ124" s="276"/>
      <c r="SMR124" s="276"/>
      <c r="SMS124" s="276"/>
      <c r="SMT124" s="276"/>
      <c r="SMU124" s="276"/>
      <c r="SMV124" s="276"/>
      <c r="SMW124" s="276"/>
      <c r="SMX124" s="276"/>
      <c r="SMY124" s="276"/>
      <c r="SMZ124" s="276"/>
      <c r="SNA124" s="276"/>
      <c r="SNB124" s="276"/>
      <c r="SNC124" s="276"/>
      <c r="SND124" s="276"/>
      <c r="SNE124" s="276"/>
      <c r="SNF124" s="276"/>
      <c r="SNG124" s="276"/>
      <c r="SNH124" s="276"/>
      <c r="SNI124" s="276"/>
      <c r="SNJ124" s="276"/>
      <c r="SNK124" s="276"/>
      <c r="SNL124" s="276"/>
      <c r="SNM124" s="276"/>
      <c r="SNN124" s="276"/>
      <c r="SNO124" s="276"/>
      <c r="SNP124" s="276"/>
      <c r="SNQ124" s="276"/>
      <c r="SNR124" s="276"/>
      <c r="SNS124" s="276"/>
      <c r="SNT124" s="276"/>
      <c r="SNU124" s="276"/>
      <c r="SNV124" s="276"/>
      <c r="SNW124" s="276"/>
      <c r="SNX124" s="276"/>
      <c r="SNY124" s="276"/>
      <c r="SNZ124" s="276"/>
      <c r="SOA124" s="276"/>
      <c r="SOB124" s="276"/>
      <c r="SOC124" s="276"/>
      <c r="SOD124" s="276"/>
      <c r="SOE124" s="276"/>
      <c r="SOF124" s="276"/>
      <c r="SOG124" s="276"/>
      <c r="SOH124" s="276"/>
      <c r="SOI124" s="276"/>
      <c r="SOJ124" s="276"/>
      <c r="SOK124" s="276"/>
      <c r="SOL124" s="276"/>
      <c r="SOM124" s="276"/>
      <c r="SON124" s="276"/>
      <c r="SOO124" s="276"/>
      <c r="SOP124" s="276"/>
      <c r="SOQ124" s="276"/>
      <c r="SOR124" s="276"/>
      <c r="SOS124" s="276"/>
      <c r="SOT124" s="276"/>
      <c r="SOU124" s="276"/>
      <c r="SOV124" s="276"/>
      <c r="SOW124" s="276"/>
      <c r="SOX124" s="276"/>
      <c r="SOY124" s="276"/>
      <c r="SOZ124" s="276"/>
      <c r="SPA124" s="276"/>
      <c r="SPB124" s="276"/>
      <c r="SPC124" s="276"/>
      <c r="SPD124" s="276"/>
      <c r="SPE124" s="276"/>
      <c r="SPF124" s="276"/>
      <c r="SPG124" s="276"/>
      <c r="SPH124" s="276"/>
      <c r="SPI124" s="276"/>
      <c r="SPJ124" s="276"/>
      <c r="SPK124" s="276"/>
      <c r="SPL124" s="276"/>
      <c r="SPM124" s="276"/>
      <c r="SPN124" s="276"/>
      <c r="SPO124" s="276"/>
      <c r="SPP124" s="276"/>
      <c r="SPQ124" s="276"/>
      <c r="SPR124" s="276"/>
      <c r="SPS124" s="276"/>
      <c r="SPT124" s="276"/>
      <c r="SPU124" s="276"/>
      <c r="SPV124" s="276"/>
      <c r="SPW124" s="276"/>
      <c r="SPX124" s="276"/>
      <c r="SPY124" s="276"/>
      <c r="SPZ124" s="276"/>
      <c r="SQA124" s="276"/>
      <c r="SQB124" s="276"/>
      <c r="SQC124" s="276"/>
      <c r="SQD124" s="276"/>
      <c r="SQE124" s="276"/>
      <c r="SQF124" s="276"/>
      <c r="SQG124" s="276"/>
      <c r="SQH124" s="276"/>
      <c r="SQI124" s="276"/>
      <c r="SQJ124" s="276"/>
      <c r="SQK124" s="276"/>
      <c r="SQL124" s="276"/>
      <c r="SQM124" s="276"/>
      <c r="SQN124" s="276"/>
      <c r="SQO124" s="276"/>
      <c r="SQP124" s="276"/>
      <c r="SQQ124" s="276"/>
      <c r="SQR124" s="276"/>
      <c r="SQS124" s="276"/>
      <c r="SQT124" s="276"/>
      <c r="SQU124" s="276"/>
      <c r="SQV124" s="276"/>
      <c r="SQW124" s="276"/>
      <c r="SQX124" s="276"/>
      <c r="SQY124" s="276"/>
      <c r="SQZ124" s="276"/>
      <c r="SRA124" s="276"/>
      <c r="SRB124" s="276"/>
      <c r="SRC124" s="276"/>
      <c r="SRD124" s="276"/>
      <c r="SRE124" s="276"/>
      <c r="SRF124" s="276"/>
      <c r="SRG124" s="276"/>
      <c r="SRH124" s="276"/>
      <c r="SRI124" s="276"/>
      <c r="SRJ124" s="276"/>
      <c r="SRK124" s="276"/>
      <c r="SRL124" s="276"/>
      <c r="SRM124" s="276"/>
      <c r="SRN124" s="276"/>
      <c r="SRO124" s="276"/>
      <c r="SRP124" s="276"/>
      <c r="SRQ124" s="276"/>
      <c r="SRR124" s="276"/>
      <c r="SRS124" s="276"/>
      <c r="SRT124" s="276"/>
      <c r="SRU124" s="276"/>
      <c r="SRV124" s="276"/>
      <c r="SRW124" s="276"/>
      <c r="SRX124" s="276"/>
      <c r="SRY124" s="276"/>
      <c r="SRZ124" s="276"/>
      <c r="SSA124" s="276"/>
      <c r="SSB124" s="276"/>
      <c r="SSC124" s="276"/>
      <c r="SSD124" s="276"/>
      <c r="SSE124" s="276"/>
      <c r="SSF124" s="276"/>
      <c r="SSG124" s="276"/>
      <c r="SSH124" s="276"/>
      <c r="SSI124" s="276"/>
      <c r="SSJ124" s="276"/>
      <c r="SSK124" s="276"/>
      <c r="SSL124" s="276"/>
      <c r="SSM124" s="276"/>
      <c r="SSN124" s="276"/>
      <c r="SSO124" s="276"/>
      <c r="SSP124" s="276"/>
      <c r="SSQ124" s="276"/>
      <c r="SSR124" s="276"/>
      <c r="SSS124" s="276"/>
      <c r="SST124" s="276"/>
      <c r="SSU124" s="276"/>
      <c r="SSV124" s="276"/>
      <c r="SSW124" s="276"/>
      <c r="SSX124" s="276"/>
      <c r="SSY124" s="276"/>
      <c r="SSZ124" s="276"/>
      <c r="STA124" s="276"/>
      <c r="STB124" s="276"/>
      <c r="STC124" s="276"/>
      <c r="STD124" s="276"/>
      <c r="STE124" s="276"/>
      <c r="STF124" s="276"/>
      <c r="STG124" s="276"/>
      <c r="STH124" s="276"/>
      <c r="STI124" s="276"/>
      <c r="STJ124" s="276"/>
      <c r="STK124" s="276"/>
      <c r="STL124" s="276"/>
      <c r="STM124" s="276"/>
      <c r="STN124" s="276"/>
      <c r="STO124" s="276"/>
      <c r="STP124" s="276"/>
      <c r="STQ124" s="276"/>
      <c r="STR124" s="276"/>
      <c r="STS124" s="276"/>
      <c r="STT124" s="276"/>
      <c r="STU124" s="276"/>
      <c r="STV124" s="276"/>
      <c r="STW124" s="276"/>
      <c r="STX124" s="276"/>
      <c r="STY124" s="276"/>
      <c r="STZ124" s="276"/>
      <c r="SUA124" s="276"/>
      <c r="SUB124" s="276"/>
      <c r="SUC124" s="276"/>
      <c r="SUD124" s="276"/>
      <c r="SUE124" s="276"/>
      <c r="SUF124" s="276"/>
      <c r="SUG124" s="276"/>
      <c r="SUH124" s="276"/>
      <c r="SUI124" s="276"/>
      <c r="SUJ124" s="276"/>
      <c r="SUK124" s="276"/>
      <c r="SUL124" s="276"/>
      <c r="SUM124" s="276"/>
      <c r="SUN124" s="276"/>
      <c r="SUO124" s="276"/>
      <c r="SUP124" s="276"/>
      <c r="SUQ124" s="276"/>
      <c r="SUR124" s="276"/>
      <c r="SUS124" s="276"/>
      <c r="SUT124" s="276"/>
      <c r="SUU124" s="276"/>
      <c r="SUV124" s="276"/>
      <c r="SUW124" s="276"/>
      <c r="SUX124" s="276"/>
      <c r="SUY124" s="276"/>
      <c r="SUZ124" s="276"/>
      <c r="SVA124" s="276"/>
      <c r="SVB124" s="276"/>
      <c r="SVC124" s="276"/>
      <c r="SVD124" s="276"/>
      <c r="SVE124" s="276"/>
      <c r="SVF124" s="276"/>
      <c r="SVG124" s="276"/>
      <c r="SVH124" s="276"/>
      <c r="SVI124" s="276"/>
      <c r="SVJ124" s="276"/>
      <c r="SVK124" s="276"/>
      <c r="SVL124" s="276"/>
      <c r="SVM124" s="276"/>
      <c r="SVN124" s="276"/>
      <c r="SVO124" s="276"/>
      <c r="SVP124" s="276"/>
      <c r="SVQ124" s="276"/>
      <c r="SVR124" s="276"/>
      <c r="SVS124" s="276"/>
      <c r="SVT124" s="276"/>
      <c r="SVU124" s="276"/>
      <c r="SVV124" s="276"/>
      <c r="SVW124" s="276"/>
      <c r="SVX124" s="276"/>
      <c r="SVY124" s="276"/>
      <c r="SVZ124" s="276"/>
      <c r="SWA124" s="276"/>
      <c r="SWB124" s="276"/>
      <c r="SWC124" s="276"/>
      <c r="SWD124" s="276"/>
      <c r="SWE124" s="276"/>
      <c r="SWF124" s="276"/>
      <c r="SWG124" s="276"/>
      <c r="SWH124" s="276"/>
      <c r="SWI124" s="276"/>
      <c r="SWJ124" s="276"/>
      <c r="SWK124" s="276"/>
      <c r="SWL124" s="276"/>
      <c r="SWM124" s="276"/>
      <c r="SWN124" s="276"/>
      <c r="SWO124" s="276"/>
      <c r="SWP124" s="276"/>
      <c r="SWQ124" s="276"/>
      <c r="SWR124" s="276"/>
      <c r="SWS124" s="276"/>
      <c r="SWT124" s="276"/>
      <c r="SWU124" s="276"/>
      <c r="SWV124" s="276"/>
      <c r="SWW124" s="276"/>
      <c r="SWX124" s="276"/>
      <c r="SWY124" s="276"/>
      <c r="SWZ124" s="276"/>
      <c r="SXA124" s="276"/>
      <c r="SXB124" s="276"/>
      <c r="SXC124" s="276"/>
      <c r="SXD124" s="276"/>
      <c r="SXE124" s="276"/>
      <c r="SXF124" s="276"/>
      <c r="SXG124" s="276"/>
      <c r="SXH124" s="276"/>
      <c r="SXI124" s="276"/>
      <c r="SXJ124" s="276"/>
      <c r="SXK124" s="276"/>
      <c r="SXL124" s="276"/>
      <c r="SXM124" s="276"/>
      <c r="SXN124" s="276"/>
      <c r="SXO124" s="276"/>
      <c r="SXP124" s="276"/>
      <c r="SXQ124" s="276"/>
      <c r="SXR124" s="276"/>
      <c r="SXS124" s="276"/>
      <c r="SXT124" s="276"/>
      <c r="SXU124" s="276"/>
      <c r="SXV124" s="276"/>
      <c r="SXW124" s="276"/>
      <c r="SXX124" s="276"/>
      <c r="SXY124" s="276"/>
      <c r="SXZ124" s="276"/>
      <c r="SYA124" s="276"/>
      <c r="SYB124" s="276"/>
      <c r="SYC124" s="276"/>
      <c r="SYD124" s="276"/>
      <c r="SYE124" s="276"/>
      <c r="SYF124" s="276"/>
      <c r="SYG124" s="276"/>
      <c r="SYH124" s="276"/>
      <c r="SYI124" s="276"/>
      <c r="SYJ124" s="276"/>
      <c r="SYK124" s="276"/>
      <c r="SYL124" s="276"/>
      <c r="SYM124" s="276"/>
      <c r="SYN124" s="276"/>
      <c r="SYO124" s="276"/>
      <c r="SYP124" s="276"/>
      <c r="SYQ124" s="276"/>
      <c r="SYR124" s="276"/>
      <c r="SYS124" s="276"/>
      <c r="SYT124" s="276"/>
      <c r="SYU124" s="276"/>
      <c r="SYV124" s="276"/>
      <c r="SYW124" s="276"/>
      <c r="SYX124" s="276"/>
      <c r="SYY124" s="276"/>
      <c r="SYZ124" s="276"/>
      <c r="SZA124" s="276"/>
      <c r="SZB124" s="276"/>
      <c r="SZC124" s="276"/>
      <c r="SZD124" s="276"/>
      <c r="SZE124" s="276"/>
      <c r="SZF124" s="276"/>
      <c r="SZG124" s="276"/>
      <c r="SZH124" s="276"/>
      <c r="SZI124" s="276"/>
      <c r="SZJ124" s="276"/>
      <c r="SZK124" s="276"/>
      <c r="SZL124" s="276"/>
      <c r="SZM124" s="276"/>
      <c r="SZN124" s="276"/>
      <c r="SZO124" s="276"/>
      <c r="SZP124" s="276"/>
      <c r="SZQ124" s="276"/>
      <c r="SZR124" s="276"/>
      <c r="SZS124" s="276"/>
      <c r="SZT124" s="276"/>
      <c r="SZU124" s="276"/>
      <c r="SZV124" s="276"/>
      <c r="SZW124" s="276"/>
      <c r="SZX124" s="276"/>
      <c r="SZY124" s="276"/>
      <c r="SZZ124" s="276"/>
      <c r="TAA124" s="276"/>
      <c r="TAB124" s="276"/>
      <c r="TAC124" s="276"/>
      <c r="TAD124" s="276"/>
      <c r="TAE124" s="276"/>
      <c r="TAF124" s="276"/>
      <c r="TAG124" s="276"/>
      <c r="TAH124" s="276"/>
      <c r="TAI124" s="276"/>
      <c r="TAJ124" s="276"/>
      <c r="TAK124" s="276"/>
      <c r="TAL124" s="276"/>
      <c r="TAM124" s="276"/>
      <c r="TAN124" s="276"/>
      <c r="TAO124" s="276"/>
      <c r="TAP124" s="276"/>
      <c r="TAQ124" s="276"/>
      <c r="TAR124" s="276"/>
      <c r="TAS124" s="276"/>
      <c r="TAT124" s="276"/>
      <c r="TAU124" s="276"/>
      <c r="TAV124" s="276"/>
      <c r="TAW124" s="276"/>
      <c r="TAX124" s="276"/>
      <c r="TAY124" s="276"/>
      <c r="TAZ124" s="276"/>
      <c r="TBA124" s="276"/>
      <c r="TBB124" s="276"/>
      <c r="TBC124" s="276"/>
      <c r="TBD124" s="276"/>
      <c r="TBE124" s="276"/>
      <c r="TBF124" s="276"/>
      <c r="TBG124" s="276"/>
      <c r="TBH124" s="276"/>
      <c r="TBI124" s="276"/>
      <c r="TBJ124" s="276"/>
      <c r="TBK124" s="276"/>
      <c r="TBL124" s="276"/>
      <c r="TBM124" s="276"/>
      <c r="TBN124" s="276"/>
      <c r="TBO124" s="276"/>
      <c r="TBP124" s="276"/>
      <c r="TBQ124" s="276"/>
      <c r="TBR124" s="276"/>
      <c r="TBS124" s="276"/>
      <c r="TBT124" s="276"/>
      <c r="TBU124" s="276"/>
      <c r="TBV124" s="276"/>
      <c r="TBW124" s="276"/>
      <c r="TBX124" s="276"/>
      <c r="TBY124" s="276"/>
      <c r="TBZ124" s="276"/>
      <c r="TCA124" s="276"/>
      <c r="TCB124" s="276"/>
      <c r="TCC124" s="276"/>
      <c r="TCD124" s="276"/>
      <c r="TCE124" s="276"/>
      <c r="TCF124" s="276"/>
      <c r="TCG124" s="276"/>
      <c r="TCH124" s="276"/>
      <c r="TCI124" s="276"/>
      <c r="TCJ124" s="276"/>
      <c r="TCK124" s="276"/>
      <c r="TCL124" s="276"/>
      <c r="TCM124" s="276"/>
      <c r="TCN124" s="276"/>
      <c r="TCO124" s="276"/>
      <c r="TCP124" s="276"/>
      <c r="TCQ124" s="276"/>
      <c r="TCR124" s="276"/>
      <c r="TCS124" s="276"/>
      <c r="TCT124" s="276"/>
      <c r="TCU124" s="276"/>
      <c r="TCV124" s="276"/>
      <c r="TCW124" s="276"/>
      <c r="TCX124" s="276"/>
      <c r="TCY124" s="276"/>
      <c r="TCZ124" s="276"/>
      <c r="TDA124" s="276"/>
      <c r="TDB124" s="276"/>
      <c r="TDC124" s="276"/>
      <c r="TDD124" s="276"/>
      <c r="TDE124" s="276"/>
      <c r="TDF124" s="276"/>
      <c r="TDG124" s="276"/>
      <c r="TDH124" s="276"/>
      <c r="TDI124" s="276"/>
      <c r="TDJ124" s="276"/>
      <c r="TDK124" s="276"/>
      <c r="TDL124" s="276"/>
      <c r="TDM124" s="276"/>
      <c r="TDN124" s="276"/>
      <c r="TDO124" s="276"/>
      <c r="TDP124" s="276"/>
      <c r="TDQ124" s="276"/>
      <c r="TDR124" s="276"/>
      <c r="TDS124" s="276"/>
      <c r="TDT124" s="276"/>
      <c r="TDU124" s="276"/>
      <c r="TDV124" s="276"/>
      <c r="TDW124" s="276"/>
      <c r="TDX124" s="276"/>
      <c r="TDY124" s="276"/>
      <c r="TDZ124" s="276"/>
      <c r="TEA124" s="276"/>
      <c r="TEB124" s="276"/>
      <c r="TEC124" s="276"/>
      <c r="TED124" s="276"/>
      <c r="TEE124" s="276"/>
      <c r="TEF124" s="276"/>
      <c r="TEG124" s="276"/>
      <c r="TEH124" s="276"/>
      <c r="TEI124" s="276"/>
      <c r="TEJ124" s="276"/>
      <c r="TEK124" s="276"/>
      <c r="TEL124" s="276"/>
      <c r="TEM124" s="276"/>
      <c r="TEN124" s="276"/>
      <c r="TEO124" s="276"/>
      <c r="TEP124" s="276"/>
      <c r="TEQ124" s="276"/>
      <c r="TER124" s="276"/>
      <c r="TES124" s="276"/>
      <c r="TET124" s="276"/>
      <c r="TEU124" s="276"/>
      <c r="TEV124" s="276"/>
      <c r="TEW124" s="276"/>
      <c r="TEX124" s="276"/>
      <c r="TEY124" s="276"/>
      <c r="TEZ124" s="276"/>
      <c r="TFA124" s="276"/>
      <c r="TFB124" s="276"/>
      <c r="TFC124" s="276"/>
      <c r="TFD124" s="276"/>
      <c r="TFE124" s="276"/>
      <c r="TFF124" s="276"/>
      <c r="TFG124" s="276"/>
      <c r="TFH124" s="276"/>
      <c r="TFI124" s="276"/>
      <c r="TFJ124" s="276"/>
      <c r="TFK124" s="276"/>
      <c r="TFL124" s="276"/>
      <c r="TFM124" s="276"/>
      <c r="TFN124" s="276"/>
      <c r="TFO124" s="276"/>
      <c r="TFP124" s="276"/>
      <c r="TFQ124" s="276"/>
      <c r="TFR124" s="276"/>
      <c r="TFS124" s="276"/>
      <c r="TFT124" s="276"/>
      <c r="TFU124" s="276"/>
      <c r="TFV124" s="276"/>
      <c r="TFW124" s="276"/>
      <c r="TFX124" s="276"/>
      <c r="TFY124" s="276"/>
      <c r="TFZ124" s="276"/>
      <c r="TGA124" s="276"/>
      <c r="TGB124" s="276"/>
      <c r="TGC124" s="276"/>
      <c r="TGD124" s="276"/>
      <c r="TGE124" s="276"/>
      <c r="TGF124" s="276"/>
      <c r="TGG124" s="276"/>
      <c r="TGH124" s="276"/>
      <c r="TGI124" s="276"/>
      <c r="TGJ124" s="276"/>
      <c r="TGK124" s="276"/>
      <c r="TGL124" s="276"/>
      <c r="TGM124" s="276"/>
      <c r="TGN124" s="276"/>
      <c r="TGO124" s="276"/>
      <c r="TGP124" s="276"/>
      <c r="TGQ124" s="276"/>
      <c r="TGR124" s="276"/>
      <c r="TGS124" s="276"/>
      <c r="TGT124" s="276"/>
      <c r="TGU124" s="276"/>
      <c r="TGV124" s="276"/>
      <c r="TGW124" s="276"/>
      <c r="TGX124" s="276"/>
      <c r="TGY124" s="276"/>
      <c r="TGZ124" s="276"/>
      <c r="THA124" s="276"/>
      <c r="THB124" s="276"/>
      <c r="THC124" s="276"/>
      <c r="THD124" s="276"/>
      <c r="THE124" s="276"/>
      <c r="THF124" s="276"/>
      <c r="THG124" s="276"/>
      <c r="THH124" s="276"/>
      <c r="THI124" s="276"/>
      <c r="THJ124" s="276"/>
      <c r="THK124" s="276"/>
      <c r="THL124" s="276"/>
      <c r="THM124" s="276"/>
      <c r="THN124" s="276"/>
      <c r="THO124" s="276"/>
      <c r="THP124" s="276"/>
      <c r="THQ124" s="276"/>
      <c r="THR124" s="276"/>
      <c r="THS124" s="276"/>
      <c r="THT124" s="276"/>
      <c r="THU124" s="276"/>
      <c r="THV124" s="276"/>
      <c r="THW124" s="276"/>
      <c r="THX124" s="276"/>
      <c r="THY124" s="276"/>
      <c r="THZ124" s="276"/>
      <c r="TIA124" s="276"/>
      <c r="TIB124" s="276"/>
      <c r="TIC124" s="276"/>
      <c r="TID124" s="276"/>
      <c r="TIE124" s="276"/>
      <c r="TIF124" s="276"/>
      <c r="TIG124" s="276"/>
      <c r="TIH124" s="276"/>
      <c r="TII124" s="276"/>
      <c r="TIJ124" s="276"/>
      <c r="TIK124" s="276"/>
      <c r="TIL124" s="276"/>
      <c r="TIM124" s="276"/>
      <c r="TIN124" s="276"/>
      <c r="TIO124" s="276"/>
      <c r="TIP124" s="276"/>
      <c r="TIQ124" s="276"/>
      <c r="TIR124" s="276"/>
      <c r="TIS124" s="276"/>
      <c r="TIT124" s="276"/>
      <c r="TIU124" s="276"/>
      <c r="TIV124" s="276"/>
      <c r="TIW124" s="276"/>
      <c r="TIX124" s="276"/>
      <c r="TIY124" s="276"/>
      <c r="TIZ124" s="276"/>
      <c r="TJA124" s="276"/>
      <c r="TJB124" s="276"/>
      <c r="TJC124" s="276"/>
      <c r="TJD124" s="276"/>
      <c r="TJE124" s="276"/>
      <c r="TJF124" s="276"/>
      <c r="TJG124" s="276"/>
      <c r="TJH124" s="276"/>
      <c r="TJI124" s="276"/>
      <c r="TJJ124" s="276"/>
      <c r="TJK124" s="276"/>
      <c r="TJL124" s="276"/>
      <c r="TJM124" s="276"/>
      <c r="TJN124" s="276"/>
      <c r="TJO124" s="276"/>
      <c r="TJP124" s="276"/>
      <c r="TJQ124" s="276"/>
      <c r="TJR124" s="276"/>
      <c r="TJS124" s="276"/>
      <c r="TJT124" s="276"/>
      <c r="TJU124" s="276"/>
      <c r="TJV124" s="276"/>
      <c r="TJW124" s="276"/>
      <c r="TJX124" s="276"/>
      <c r="TJY124" s="276"/>
      <c r="TJZ124" s="276"/>
      <c r="TKA124" s="276"/>
      <c r="TKB124" s="276"/>
      <c r="TKC124" s="276"/>
      <c r="TKD124" s="276"/>
      <c r="TKE124" s="276"/>
      <c r="TKF124" s="276"/>
      <c r="TKG124" s="276"/>
      <c r="TKH124" s="276"/>
      <c r="TKI124" s="276"/>
      <c r="TKJ124" s="276"/>
      <c r="TKK124" s="276"/>
      <c r="TKL124" s="276"/>
      <c r="TKM124" s="276"/>
      <c r="TKN124" s="276"/>
      <c r="TKO124" s="276"/>
      <c r="TKP124" s="276"/>
      <c r="TKQ124" s="276"/>
      <c r="TKR124" s="276"/>
      <c r="TKS124" s="276"/>
      <c r="TKT124" s="276"/>
      <c r="TKU124" s="276"/>
      <c r="TKV124" s="276"/>
      <c r="TKW124" s="276"/>
      <c r="TKX124" s="276"/>
      <c r="TKY124" s="276"/>
      <c r="TKZ124" s="276"/>
      <c r="TLA124" s="276"/>
      <c r="TLB124" s="276"/>
      <c r="TLC124" s="276"/>
      <c r="TLD124" s="276"/>
      <c r="TLE124" s="276"/>
      <c r="TLF124" s="276"/>
      <c r="TLG124" s="276"/>
      <c r="TLH124" s="276"/>
      <c r="TLI124" s="276"/>
      <c r="TLJ124" s="276"/>
      <c r="TLK124" s="276"/>
      <c r="TLL124" s="276"/>
      <c r="TLM124" s="276"/>
      <c r="TLN124" s="276"/>
      <c r="TLO124" s="276"/>
      <c r="TLP124" s="276"/>
      <c r="TLQ124" s="276"/>
      <c r="TLR124" s="276"/>
      <c r="TLS124" s="276"/>
      <c r="TLT124" s="276"/>
      <c r="TLU124" s="276"/>
      <c r="TLV124" s="276"/>
      <c r="TLW124" s="276"/>
      <c r="TLX124" s="276"/>
      <c r="TLY124" s="276"/>
      <c r="TLZ124" s="276"/>
      <c r="TMA124" s="276"/>
      <c r="TMB124" s="276"/>
      <c r="TMC124" s="276"/>
      <c r="TMD124" s="276"/>
      <c r="TME124" s="276"/>
      <c r="TMF124" s="276"/>
      <c r="TMG124" s="276"/>
      <c r="TMH124" s="276"/>
      <c r="TMI124" s="276"/>
      <c r="TMJ124" s="276"/>
      <c r="TMK124" s="276"/>
      <c r="TML124" s="276"/>
      <c r="TMM124" s="276"/>
      <c r="TMN124" s="276"/>
      <c r="TMO124" s="276"/>
      <c r="TMP124" s="276"/>
      <c r="TMQ124" s="276"/>
      <c r="TMR124" s="276"/>
      <c r="TMS124" s="276"/>
      <c r="TMT124" s="276"/>
      <c r="TMU124" s="276"/>
      <c r="TMV124" s="276"/>
      <c r="TMW124" s="276"/>
      <c r="TMX124" s="276"/>
      <c r="TMY124" s="276"/>
      <c r="TMZ124" s="276"/>
      <c r="TNA124" s="276"/>
      <c r="TNB124" s="276"/>
      <c r="TNC124" s="276"/>
      <c r="TND124" s="276"/>
      <c r="TNE124" s="276"/>
      <c r="TNF124" s="276"/>
      <c r="TNG124" s="276"/>
      <c r="TNH124" s="276"/>
      <c r="TNI124" s="276"/>
      <c r="TNJ124" s="276"/>
      <c r="TNK124" s="276"/>
      <c r="TNL124" s="276"/>
      <c r="TNM124" s="276"/>
      <c r="TNN124" s="276"/>
      <c r="TNO124" s="276"/>
      <c r="TNP124" s="276"/>
      <c r="TNQ124" s="276"/>
      <c r="TNR124" s="276"/>
      <c r="TNS124" s="276"/>
      <c r="TNT124" s="276"/>
      <c r="TNU124" s="276"/>
      <c r="TNV124" s="276"/>
      <c r="TNW124" s="276"/>
      <c r="TNX124" s="276"/>
      <c r="TNY124" s="276"/>
      <c r="TNZ124" s="276"/>
      <c r="TOA124" s="276"/>
      <c r="TOB124" s="276"/>
      <c r="TOC124" s="276"/>
      <c r="TOD124" s="276"/>
      <c r="TOE124" s="276"/>
      <c r="TOF124" s="276"/>
      <c r="TOG124" s="276"/>
      <c r="TOH124" s="276"/>
      <c r="TOI124" s="276"/>
      <c r="TOJ124" s="276"/>
      <c r="TOK124" s="276"/>
      <c r="TOL124" s="276"/>
      <c r="TOM124" s="276"/>
      <c r="TON124" s="276"/>
      <c r="TOO124" s="276"/>
      <c r="TOP124" s="276"/>
      <c r="TOQ124" s="276"/>
      <c r="TOR124" s="276"/>
      <c r="TOS124" s="276"/>
      <c r="TOT124" s="276"/>
      <c r="TOU124" s="276"/>
      <c r="TOV124" s="276"/>
      <c r="TOW124" s="276"/>
      <c r="TOX124" s="276"/>
      <c r="TOY124" s="276"/>
      <c r="TOZ124" s="276"/>
      <c r="TPA124" s="276"/>
      <c r="TPB124" s="276"/>
      <c r="TPC124" s="276"/>
      <c r="TPD124" s="276"/>
      <c r="TPE124" s="276"/>
      <c r="TPF124" s="276"/>
      <c r="TPG124" s="276"/>
      <c r="TPH124" s="276"/>
      <c r="TPI124" s="276"/>
      <c r="TPJ124" s="276"/>
      <c r="TPK124" s="276"/>
      <c r="TPL124" s="276"/>
      <c r="TPM124" s="276"/>
      <c r="TPN124" s="276"/>
      <c r="TPO124" s="276"/>
      <c r="TPP124" s="276"/>
      <c r="TPQ124" s="276"/>
      <c r="TPR124" s="276"/>
      <c r="TPS124" s="276"/>
      <c r="TPT124" s="276"/>
      <c r="TPU124" s="276"/>
      <c r="TPV124" s="276"/>
      <c r="TPW124" s="276"/>
      <c r="TPX124" s="276"/>
      <c r="TPY124" s="276"/>
      <c r="TPZ124" s="276"/>
      <c r="TQA124" s="276"/>
      <c r="TQB124" s="276"/>
      <c r="TQC124" s="276"/>
      <c r="TQD124" s="276"/>
      <c r="TQE124" s="276"/>
      <c r="TQF124" s="276"/>
      <c r="TQG124" s="276"/>
      <c r="TQH124" s="276"/>
      <c r="TQI124" s="276"/>
      <c r="TQJ124" s="276"/>
      <c r="TQK124" s="276"/>
      <c r="TQL124" s="276"/>
      <c r="TQM124" s="276"/>
      <c r="TQN124" s="276"/>
      <c r="TQO124" s="276"/>
      <c r="TQP124" s="276"/>
      <c r="TQQ124" s="276"/>
      <c r="TQR124" s="276"/>
      <c r="TQS124" s="276"/>
      <c r="TQT124" s="276"/>
      <c r="TQU124" s="276"/>
      <c r="TQV124" s="276"/>
      <c r="TQW124" s="276"/>
      <c r="TQX124" s="276"/>
      <c r="TQY124" s="276"/>
      <c r="TQZ124" s="276"/>
      <c r="TRA124" s="276"/>
      <c r="TRB124" s="276"/>
      <c r="TRC124" s="276"/>
      <c r="TRD124" s="276"/>
      <c r="TRE124" s="276"/>
      <c r="TRF124" s="276"/>
      <c r="TRG124" s="276"/>
      <c r="TRH124" s="276"/>
      <c r="TRI124" s="276"/>
      <c r="TRJ124" s="276"/>
      <c r="TRK124" s="276"/>
      <c r="TRL124" s="276"/>
      <c r="TRM124" s="276"/>
      <c r="TRN124" s="276"/>
      <c r="TRO124" s="276"/>
      <c r="TRP124" s="276"/>
      <c r="TRQ124" s="276"/>
      <c r="TRR124" s="276"/>
      <c r="TRS124" s="276"/>
      <c r="TRT124" s="276"/>
      <c r="TRU124" s="276"/>
      <c r="TRV124" s="276"/>
      <c r="TRW124" s="276"/>
      <c r="TRX124" s="276"/>
      <c r="TRY124" s="276"/>
      <c r="TRZ124" s="276"/>
      <c r="TSA124" s="276"/>
      <c r="TSB124" s="276"/>
      <c r="TSC124" s="276"/>
      <c r="TSD124" s="276"/>
      <c r="TSE124" s="276"/>
      <c r="TSF124" s="276"/>
      <c r="TSG124" s="276"/>
      <c r="TSH124" s="276"/>
      <c r="TSI124" s="276"/>
      <c r="TSJ124" s="276"/>
      <c r="TSK124" s="276"/>
      <c r="TSL124" s="276"/>
      <c r="TSM124" s="276"/>
      <c r="TSN124" s="276"/>
      <c r="TSO124" s="276"/>
      <c r="TSP124" s="276"/>
      <c r="TSQ124" s="276"/>
      <c r="TSR124" s="276"/>
      <c r="TSS124" s="276"/>
      <c r="TST124" s="276"/>
      <c r="TSU124" s="276"/>
      <c r="TSV124" s="276"/>
      <c r="TSW124" s="276"/>
      <c r="TSX124" s="276"/>
      <c r="TSY124" s="276"/>
      <c r="TSZ124" s="276"/>
      <c r="TTA124" s="276"/>
      <c r="TTB124" s="276"/>
      <c r="TTC124" s="276"/>
      <c r="TTD124" s="276"/>
      <c r="TTE124" s="276"/>
      <c r="TTF124" s="276"/>
      <c r="TTG124" s="276"/>
      <c r="TTH124" s="276"/>
      <c r="TTI124" s="276"/>
      <c r="TTJ124" s="276"/>
      <c r="TTK124" s="276"/>
      <c r="TTL124" s="276"/>
      <c r="TTM124" s="276"/>
      <c r="TTN124" s="276"/>
      <c r="TTO124" s="276"/>
      <c r="TTP124" s="276"/>
      <c r="TTQ124" s="276"/>
      <c r="TTR124" s="276"/>
      <c r="TTS124" s="276"/>
      <c r="TTT124" s="276"/>
      <c r="TTU124" s="276"/>
      <c r="TTV124" s="276"/>
      <c r="TTW124" s="276"/>
      <c r="TTX124" s="276"/>
      <c r="TTY124" s="276"/>
      <c r="TTZ124" s="276"/>
      <c r="TUA124" s="276"/>
      <c r="TUB124" s="276"/>
      <c r="TUC124" s="276"/>
      <c r="TUD124" s="276"/>
      <c r="TUE124" s="276"/>
      <c r="TUF124" s="276"/>
      <c r="TUG124" s="276"/>
      <c r="TUH124" s="276"/>
      <c r="TUI124" s="276"/>
      <c r="TUJ124" s="276"/>
      <c r="TUK124" s="276"/>
      <c r="TUL124" s="276"/>
      <c r="TUM124" s="276"/>
      <c r="TUN124" s="276"/>
      <c r="TUO124" s="276"/>
      <c r="TUP124" s="276"/>
      <c r="TUQ124" s="276"/>
      <c r="TUR124" s="276"/>
      <c r="TUS124" s="276"/>
      <c r="TUT124" s="276"/>
      <c r="TUU124" s="276"/>
      <c r="TUV124" s="276"/>
      <c r="TUW124" s="276"/>
      <c r="TUX124" s="276"/>
      <c r="TUY124" s="276"/>
      <c r="TUZ124" s="276"/>
      <c r="TVA124" s="276"/>
      <c r="TVB124" s="276"/>
      <c r="TVC124" s="276"/>
      <c r="TVD124" s="276"/>
      <c r="TVE124" s="276"/>
      <c r="TVF124" s="276"/>
      <c r="TVG124" s="276"/>
      <c r="TVH124" s="276"/>
      <c r="TVI124" s="276"/>
      <c r="TVJ124" s="276"/>
      <c r="TVK124" s="276"/>
      <c r="TVL124" s="276"/>
      <c r="TVM124" s="276"/>
      <c r="TVN124" s="276"/>
      <c r="TVO124" s="276"/>
      <c r="TVP124" s="276"/>
      <c r="TVQ124" s="276"/>
      <c r="TVR124" s="276"/>
      <c r="TVS124" s="276"/>
      <c r="TVT124" s="276"/>
      <c r="TVU124" s="276"/>
      <c r="TVV124" s="276"/>
      <c r="TVW124" s="276"/>
      <c r="TVX124" s="276"/>
      <c r="TVY124" s="276"/>
      <c r="TVZ124" s="276"/>
      <c r="TWA124" s="276"/>
      <c r="TWB124" s="276"/>
      <c r="TWC124" s="276"/>
      <c r="TWD124" s="276"/>
      <c r="TWE124" s="276"/>
      <c r="TWF124" s="276"/>
      <c r="TWG124" s="276"/>
      <c r="TWH124" s="276"/>
      <c r="TWI124" s="276"/>
      <c r="TWJ124" s="276"/>
      <c r="TWK124" s="276"/>
      <c r="TWL124" s="276"/>
      <c r="TWM124" s="276"/>
      <c r="TWN124" s="276"/>
      <c r="TWO124" s="276"/>
      <c r="TWP124" s="276"/>
      <c r="TWQ124" s="276"/>
      <c r="TWR124" s="276"/>
      <c r="TWS124" s="276"/>
      <c r="TWT124" s="276"/>
      <c r="TWU124" s="276"/>
      <c r="TWV124" s="276"/>
      <c r="TWW124" s="276"/>
      <c r="TWX124" s="276"/>
      <c r="TWY124" s="276"/>
      <c r="TWZ124" s="276"/>
      <c r="TXA124" s="276"/>
      <c r="TXB124" s="276"/>
      <c r="TXC124" s="276"/>
      <c r="TXD124" s="276"/>
      <c r="TXE124" s="276"/>
      <c r="TXF124" s="276"/>
      <c r="TXG124" s="276"/>
      <c r="TXH124" s="276"/>
      <c r="TXI124" s="276"/>
      <c r="TXJ124" s="276"/>
      <c r="TXK124" s="276"/>
      <c r="TXL124" s="276"/>
      <c r="TXM124" s="276"/>
      <c r="TXN124" s="276"/>
      <c r="TXO124" s="276"/>
      <c r="TXP124" s="276"/>
      <c r="TXQ124" s="276"/>
      <c r="TXR124" s="276"/>
      <c r="TXS124" s="276"/>
      <c r="TXT124" s="276"/>
      <c r="TXU124" s="276"/>
      <c r="TXV124" s="276"/>
      <c r="TXW124" s="276"/>
      <c r="TXX124" s="276"/>
      <c r="TXY124" s="276"/>
      <c r="TXZ124" s="276"/>
      <c r="TYA124" s="276"/>
      <c r="TYB124" s="276"/>
      <c r="TYC124" s="276"/>
      <c r="TYD124" s="276"/>
      <c r="TYE124" s="276"/>
      <c r="TYF124" s="276"/>
      <c r="TYG124" s="276"/>
      <c r="TYH124" s="276"/>
      <c r="TYI124" s="276"/>
      <c r="TYJ124" s="276"/>
      <c r="TYK124" s="276"/>
      <c r="TYL124" s="276"/>
      <c r="TYM124" s="276"/>
      <c r="TYN124" s="276"/>
      <c r="TYO124" s="276"/>
      <c r="TYP124" s="276"/>
      <c r="TYQ124" s="276"/>
      <c r="TYR124" s="276"/>
      <c r="TYS124" s="276"/>
      <c r="TYT124" s="276"/>
      <c r="TYU124" s="276"/>
      <c r="TYV124" s="276"/>
      <c r="TYW124" s="276"/>
      <c r="TYX124" s="276"/>
      <c r="TYY124" s="276"/>
      <c r="TYZ124" s="276"/>
      <c r="TZA124" s="276"/>
      <c r="TZB124" s="276"/>
      <c r="TZC124" s="276"/>
      <c r="TZD124" s="276"/>
      <c r="TZE124" s="276"/>
      <c r="TZF124" s="276"/>
      <c r="TZG124" s="276"/>
      <c r="TZH124" s="276"/>
      <c r="TZI124" s="276"/>
      <c r="TZJ124" s="276"/>
      <c r="TZK124" s="276"/>
      <c r="TZL124" s="276"/>
      <c r="TZM124" s="276"/>
      <c r="TZN124" s="276"/>
      <c r="TZO124" s="276"/>
      <c r="TZP124" s="276"/>
      <c r="TZQ124" s="276"/>
      <c r="TZR124" s="276"/>
      <c r="TZS124" s="276"/>
      <c r="TZT124" s="276"/>
      <c r="TZU124" s="276"/>
      <c r="TZV124" s="276"/>
      <c r="TZW124" s="276"/>
      <c r="TZX124" s="276"/>
      <c r="TZY124" s="276"/>
      <c r="TZZ124" s="276"/>
      <c r="UAA124" s="276"/>
      <c r="UAB124" s="276"/>
      <c r="UAC124" s="276"/>
      <c r="UAD124" s="276"/>
      <c r="UAE124" s="276"/>
      <c r="UAF124" s="276"/>
      <c r="UAG124" s="276"/>
      <c r="UAH124" s="276"/>
      <c r="UAI124" s="276"/>
      <c r="UAJ124" s="276"/>
      <c r="UAK124" s="276"/>
      <c r="UAL124" s="276"/>
      <c r="UAM124" s="276"/>
      <c r="UAN124" s="276"/>
      <c r="UAO124" s="276"/>
      <c r="UAP124" s="276"/>
      <c r="UAQ124" s="276"/>
      <c r="UAR124" s="276"/>
      <c r="UAS124" s="276"/>
      <c r="UAT124" s="276"/>
      <c r="UAU124" s="276"/>
      <c r="UAV124" s="276"/>
      <c r="UAW124" s="276"/>
      <c r="UAX124" s="276"/>
      <c r="UAY124" s="276"/>
      <c r="UAZ124" s="276"/>
      <c r="UBA124" s="276"/>
      <c r="UBB124" s="276"/>
      <c r="UBC124" s="276"/>
      <c r="UBD124" s="276"/>
      <c r="UBE124" s="276"/>
      <c r="UBF124" s="276"/>
      <c r="UBG124" s="276"/>
      <c r="UBH124" s="276"/>
      <c r="UBI124" s="276"/>
      <c r="UBJ124" s="276"/>
      <c r="UBK124" s="276"/>
      <c r="UBL124" s="276"/>
      <c r="UBM124" s="276"/>
      <c r="UBN124" s="276"/>
      <c r="UBO124" s="276"/>
      <c r="UBP124" s="276"/>
      <c r="UBQ124" s="276"/>
      <c r="UBR124" s="276"/>
      <c r="UBS124" s="276"/>
      <c r="UBT124" s="276"/>
      <c r="UBU124" s="276"/>
      <c r="UBV124" s="276"/>
      <c r="UBW124" s="276"/>
      <c r="UBX124" s="276"/>
      <c r="UBY124" s="276"/>
      <c r="UBZ124" s="276"/>
      <c r="UCA124" s="276"/>
      <c r="UCB124" s="276"/>
      <c r="UCC124" s="276"/>
      <c r="UCD124" s="276"/>
      <c r="UCE124" s="276"/>
      <c r="UCF124" s="276"/>
      <c r="UCG124" s="276"/>
      <c r="UCH124" s="276"/>
      <c r="UCI124" s="276"/>
      <c r="UCJ124" s="276"/>
      <c r="UCK124" s="276"/>
      <c r="UCL124" s="276"/>
      <c r="UCM124" s="276"/>
      <c r="UCN124" s="276"/>
      <c r="UCO124" s="276"/>
      <c r="UCP124" s="276"/>
      <c r="UCQ124" s="276"/>
      <c r="UCR124" s="276"/>
      <c r="UCS124" s="276"/>
      <c r="UCT124" s="276"/>
      <c r="UCU124" s="276"/>
      <c r="UCV124" s="276"/>
      <c r="UCW124" s="276"/>
      <c r="UCX124" s="276"/>
      <c r="UCY124" s="276"/>
      <c r="UCZ124" s="276"/>
      <c r="UDA124" s="276"/>
      <c r="UDB124" s="276"/>
      <c r="UDC124" s="276"/>
      <c r="UDD124" s="276"/>
      <c r="UDE124" s="276"/>
      <c r="UDF124" s="276"/>
      <c r="UDG124" s="276"/>
      <c r="UDH124" s="276"/>
      <c r="UDI124" s="276"/>
      <c r="UDJ124" s="276"/>
      <c r="UDK124" s="276"/>
      <c r="UDL124" s="276"/>
      <c r="UDM124" s="276"/>
      <c r="UDN124" s="276"/>
      <c r="UDO124" s="276"/>
      <c r="UDP124" s="276"/>
      <c r="UDQ124" s="276"/>
      <c r="UDR124" s="276"/>
      <c r="UDS124" s="276"/>
      <c r="UDT124" s="276"/>
      <c r="UDU124" s="276"/>
      <c r="UDV124" s="276"/>
      <c r="UDW124" s="276"/>
      <c r="UDX124" s="276"/>
      <c r="UDY124" s="276"/>
      <c r="UDZ124" s="276"/>
      <c r="UEA124" s="276"/>
      <c r="UEB124" s="276"/>
      <c r="UEC124" s="276"/>
      <c r="UED124" s="276"/>
      <c r="UEE124" s="276"/>
      <c r="UEF124" s="276"/>
      <c r="UEG124" s="276"/>
      <c r="UEH124" s="276"/>
      <c r="UEI124" s="276"/>
      <c r="UEJ124" s="276"/>
      <c r="UEK124" s="276"/>
      <c r="UEL124" s="276"/>
      <c r="UEM124" s="276"/>
      <c r="UEN124" s="276"/>
      <c r="UEO124" s="276"/>
      <c r="UEP124" s="276"/>
      <c r="UEQ124" s="276"/>
      <c r="UER124" s="276"/>
      <c r="UES124" s="276"/>
      <c r="UET124" s="276"/>
      <c r="UEU124" s="276"/>
      <c r="UEV124" s="276"/>
      <c r="UEW124" s="276"/>
      <c r="UEX124" s="276"/>
      <c r="UEY124" s="276"/>
      <c r="UEZ124" s="276"/>
      <c r="UFA124" s="276"/>
      <c r="UFB124" s="276"/>
      <c r="UFC124" s="276"/>
      <c r="UFD124" s="276"/>
      <c r="UFE124" s="276"/>
      <c r="UFF124" s="276"/>
      <c r="UFG124" s="276"/>
      <c r="UFH124" s="276"/>
      <c r="UFI124" s="276"/>
      <c r="UFJ124" s="276"/>
      <c r="UFK124" s="276"/>
      <c r="UFL124" s="276"/>
      <c r="UFM124" s="276"/>
      <c r="UFN124" s="276"/>
      <c r="UFO124" s="276"/>
      <c r="UFP124" s="276"/>
      <c r="UFQ124" s="276"/>
      <c r="UFR124" s="276"/>
      <c r="UFS124" s="276"/>
      <c r="UFT124" s="276"/>
      <c r="UFU124" s="276"/>
      <c r="UFV124" s="276"/>
      <c r="UFW124" s="276"/>
      <c r="UFX124" s="276"/>
      <c r="UFY124" s="276"/>
      <c r="UFZ124" s="276"/>
      <c r="UGA124" s="276"/>
      <c r="UGB124" s="276"/>
      <c r="UGC124" s="276"/>
      <c r="UGD124" s="276"/>
      <c r="UGE124" s="276"/>
      <c r="UGF124" s="276"/>
      <c r="UGG124" s="276"/>
      <c r="UGH124" s="276"/>
      <c r="UGI124" s="276"/>
      <c r="UGJ124" s="276"/>
      <c r="UGK124" s="276"/>
      <c r="UGL124" s="276"/>
      <c r="UGM124" s="276"/>
      <c r="UGN124" s="276"/>
      <c r="UGO124" s="276"/>
      <c r="UGP124" s="276"/>
      <c r="UGQ124" s="276"/>
      <c r="UGR124" s="276"/>
      <c r="UGS124" s="276"/>
      <c r="UGT124" s="276"/>
      <c r="UGU124" s="276"/>
      <c r="UGV124" s="276"/>
      <c r="UGW124" s="276"/>
      <c r="UGX124" s="276"/>
      <c r="UGY124" s="276"/>
      <c r="UGZ124" s="276"/>
      <c r="UHA124" s="276"/>
      <c r="UHB124" s="276"/>
      <c r="UHC124" s="276"/>
      <c r="UHD124" s="276"/>
      <c r="UHE124" s="276"/>
      <c r="UHF124" s="276"/>
      <c r="UHG124" s="276"/>
      <c r="UHH124" s="276"/>
      <c r="UHI124" s="276"/>
      <c r="UHJ124" s="276"/>
      <c r="UHK124" s="276"/>
      <c r="UHL124" s="276"/>
      <c r="UHM124" s="276"/>
      <c r="UHN124" s="276"/>
      <c r="UHO124" s="276"/>
      <c r="UHP124" s="276"/>
      <c r="UHQ124" s="276"/>
      <c r="UHR124" s="276"/>
      <c r="UHS124" s="276"/>
      <c r="UHT124" s="276"/>
      <c r="UHU124" s="276"/>
      <c r="UHV124" s="276"/>
      <c r="UHW124" s="276"/>
      <c r="UHX124" s="276"/>
      <c r="UHY124" s="276"/>
      <c r="UHZ124" s="276"/>
      <c r="UIA124" s="276"/>
      <c r="UIB124" s="276"/>
      <c r="UIC124" s="276"/>
      <c r="UID124" s="276"/>
      <c r="UIE124" s="276"/>
      <c r="UIF124" s="276"/>
      <c r="UIG124" s="276"/>
      <c r="UIH124" s="276"/>
      <c r="UII124" s="276"/>
      <c r="UIJ124" s="276"/>
      <c r="UIK124" s="276"/>
      <c r="UIL124" s="276"/>
      <c r="UIM124" s="276"/>
      <c r="UIN124" s="276"/>
      <c r="UIO124" s="276"/>
      <c r="UIP124" s="276"/>
      <c r="UIQ124" s="276"/>
      <c r="UIR124" s="276"/>
      <c r="UIS124" s="276"/>
      <c r="UIT124" s="276"/>
      <c r="UIU124" s="276"/>
      <c r="UIV124" s="276"/>
      <c r="UIW124" s="276"/>
      <c r="UIX124" s="276"/>
      <c r="UIY124" s="276"/>
      <c r="UIZ124" s="276"/>
      <c r="UJA124" s="276"/>
      <c r="UJB124" s="276"/>
      <c r="UJC124" s="276"/>
      <c r="UJD124" s="276"/>
      <c r="UJE124" s="276"/>
      <c r="UJF124" s="276"/>
      <c r="UJG124" s="276"/>
      <c r="UJH124" s="276"/>
      <c r="UJI124" s="276"/>
      <c r="UJJ124" s="276"/>
      <c r="UJK124" s="276"/>
      <c r="UJL124" s="276"/>
      <c r="UJM124" s="276"/>
      <c r="UJN124" s="276"/>
      <c r="UJO124" s="276"/>
      <c r="UJP124" s="276"/>
      <c r="UJQ124" s="276"/>
      <c r="UJR124" s="276"/>
      <c r="UJS124" s="276"/>
      <c r="UJT124" s="276"/>
      <c r="UJU124" s="276"/>
      <c r="UJV124" s="276"/>
      <c r="UJW124" s="276"/>
      <c r="UJX124" s="276"/>
      <c r="UJY124" s="276"/>
      <c r="UJZ124" s="276"/>
      <c r="UKA124" s="276"/>
      <c r="UKB124" s="276"/>
      <c r="UKC124" s="276"/>
      <c r="UKD124" s="276"/>
      <c r="UKE124" s="276"/>
      <c r="UKF124" s="276"/>
      <c r="UKG124" s="276"/>
      <c r="UKH124" s="276"/>
      <c r="UKI124" s="276"/>
      <c r="UKJ124" s="276"/>
      <c r="UKK124" s="276"/>
      <c r="UKL124" s="276"/>
      <c r="UKM124" s="276"/>
      <c r="UKN124" s="276"/>
      <c r="UKO124" s="276"/>
      <c r="UKP124" s="276"/>
      <c r="UKQ124" s="276"/>
      <c r="UKR124" s="276"/>
      <c r="UKS124" s="276"/>
      <c r="UKT124" s="276"/>
      <c r="UKU124" s="276"/>
      <c r="UKV124" s="276"/>
      <c r="UKW124" s="276"/>
      <c r="UKX124" s="276"/>
      <c r="UKY124" s="276"/>
      <c r="UKZ124" s="276"/>
      <c r="ULA124" s="276"/>
      <c r="ULB124" s="276"/>
      <c r="ULC124" s="276"/>
      <c r="ULD124" s="276"/>
      <c r="ULE124" s="276"/>
      <c r="ULF124" s="276"/>
      <c r="ULG124" s="276"/>
      <c r="ULH124" s="276"/>
      <c r="ULI124" s="276"/>
      <c r="ULJ124" s="276"/>
      <c r="ULK124" s="276"/>
      <c r="ULL124" s="276"/>
      <c r="ULM124" s="276"/>
      <c r="ULN124" s="276"/>
      <c r="ULO124" s="276"/>
      <c r="ULP124" s="276"/>
      <c r="ULQ124" s="276"/>
      <c r="ULR124" s="276"/>
      <c r="ULS124" s="276"/>
      <c r="ULT124" s="276"/>
      <c r="ULU124" s="276"/>
      <c r="ULV124" s="276"/>
      <c r="ULW124" s="276"/>
      <c r="ULX124" s="276"/>
      <c r="ULY124" s="276"/>
      <c r="ULZ124" s="276"/>
      <c r="UMA124" s="276"/>
      <c r="UMB124" s="276"/>
      <c r="UMC124" s="276"/>
      <c r="UMD124" s="276"/>
      <c r="UME124" s="276"/>
      <c r="UMF124" s="276"/>
      <c r="UMG124" s="276"/>
      <c r="UMH124" s="276"/>
      <c r="UMI124" s="276"/>
      <c r="UMJ124" s="276"/>
      <c r="UMK124" s="276"/>
      <c r="UML124" s="276"/>
      <c r="UMM124" s="276"/>
      <c r="UMN124" s="276"/>
      <c r="UMO124" s="276"/>
      <c r="UMP124" s="276"/>
      <c r="UMQ124" s="276"/>
      <c r="UMR124" s="276"/>
      <c r="UMS124" s="276"/>
      <c r="UMT124" s="276"/>
      <c r="UMU124" s="276"/>
      <c r="UMV124" s="276"/>
      <c r="UMW124" s="276"/>
      <c r="UMX124" s="276"/>
      <c r="UMY124" s="276"/>
      <c r="UMZ124" s="276"/>
      <c r="UNA124" s="276"/>
      <c r="UNB124" s="276"/>
      <c r="UNC124" s="276"/>
      <c r="UND124" s="276"/>
      <c r="UNE124" s="276"/>
      <c r="UNF124" s="276"/>
      <c r="UNG124" s="276"/>
      <c r="UNH124" s="276"/>
      <c r="UNI124" s="276"/>
      <c r="UNJ124" s="276"/>
      <c r="UNK124" s="276"/>
      <c r="UNL124" s="276"/>
      <c r="UNM124" s="276"/>
      <c r="UNN124" s="276"/>
      <c r="UNO124" s="276"/>
      <c r="UNP124" s="276"/>
      <c r="UNQ124" s="276"/>
      <c r="UNR124" s="276"/>
      <c r="UNS124" s="276"/>
      <c r="UNT124" s="276"/>
      <c r="UNU124" s="276"/>
      <c r="UNV124" s="276"/>
      <c r="UNW124" s="276"/>
      <c r="UNX124" s="276"/>
      <c r="UNY124" s="276"/>
      <c r="UNZ124" s="276"/>
      <c r="UOA124" s="276"/>
      <c r="UOB124" s="276"/>
      <c r="UOC124" s="276"/>
      <c r="UOD124" s="276"/>
      <c r="UOE124" s="276"/>
      <c r="UOF124" s="276"/>
      <c r="UOG124" s="276"/>
      <c r="UOH124" s="276"/>
      <c r="UOI124" s="276"/>
      <c r="UOJ124" s="276"/>
      <c r="UOK124" s="276"/>
      <c r="UOL124" s="276"/>
      <c r="UOM124" s="276"/>
      <c r="UON124" s="276"/>
      <c r="UOO124" s="276"/>
      <c r="UOP124" s="276"/>
      <c r="UOQ124" s="276"/>
      <c r="UOR124" s="276"/>
      <c r="UOS124" s="276"/>
      <c r="UOT124" s="276"/>
      <c r="UOU124" s="276"/>
      <c r="UOV124" s="276"/>
      <c r="UOW124" s="276"/>
      <c r="UOX124" s="276"/>
      <c r="UOY124" s="276"/>
      <c r="UOZ124" s="276"/>
      <c r="UPA124" s="276"/>
      <c r="UPB124" s="276"/>
      <c r="UPC124" s="276"/>
      <c r="UPD124" s="276"/>
      <c r="UPE124" s="276"/>
      <c r="UPF124" s="276"/>
      <c r="UPG124" s="276"/>
      <c r="UPH124" s="276"/>
      <c r="UPI124" s="276"/>
      <c r="UPJ124" s="276"/>
      <c r="UPK124" s="276"/>
      <c r="UPL124" s="276"/>
      <c r="UPM124" s="276"/>
      <c r="UPN124" s="276"/>
      <c r="UPO124" s="276"/>
      <c r="UPP124" s="276"/>
      <c r="UPQ124" s="276"/>
      <c r="UPR124" s="276"/>
      <c r="UPS124" s="276"/>
      <c r="UPT124" s="276"/>
      <c r="UPU124" s="276"/>
      <c r="UPV124" s="276"/>
      <c r="UPW124" s="276"/>
      <c r="UPX124" s="276"/>
      <c r="UPY124" s="276"/>
      <c r="UPZ124" s="276"/>
      <c r="UQA124" s="276"/>
      <c r="UQB124" s="276"/>
      <c r="UQC124" s="276"/>
      <c r="UQD124" s="276"/>
      <c r="UQE124" s="276"/>
      <c r="UQF124" s="276"/>
      <c r="UQG124" s="276"/>
      <c r="UQH124" s="276"/>
      <c r="UQI124" s="276"/>
      <c r="UQJ124" s="276"/>
      <c r="UQK124" s="276"/>
      <c r="UQL124" s="276"/>
      <c r="UQM124" s="276"/>
      <c r="UQN124" s="276"/>
      <c r="UQO124" s="276"/>
      <c r="UQP124" s="276"/>
      <c r="UQQ124" s="276"/>
      <c r="UQR124" s="276"/>
      <c r="UQS124" s="276"/>
      <c r="UQT124" s="276"/>
      <c r="UQU124" s="276"/>
      <c r="UQV124" s="276"/>
      <c r="UQW124" s="276"/>
      <c r="UQX124" s="276"/>
      <c r="UQY124" s="276"/>
      <c r="UQZ124" s="276"/>
      <c r="URA124" s="276"/>
      <c r="URB124" s="276"/>
      <c r="URC124" s="276"/>
      <c r="URD124" s="276"/>
      <c r="URE124" s="276"/>
      <c r="URF124" s="276"/>
      <c r="URG124" s="276"/>
      <c r="URH124" s="276"/>
      <c r="URI124" s="276"/>
      <c r="URJ124" s="276"/>
      <c r="URK124" s="276"/>
      <c r="URL124" s="276"/>
      <c r="URM124" s="276"/>
      <c r="URN124" s="276"/>
      <c r="URO124" s="276"/>
      <c r="URP124" s="276"/>
      <c r="URQ124" s="276"/>
      <c r="URR124" s="276"/>
      <c r="URS124" s="276"/>
      <c r="URT124" s="276"/>
      <c r="URU124" s="276"/>
      <c r="URV124" s="276"/>
      <c r="URW124" s="276"/>
      <c r="URX124" s="276"/>
      <c r="URY124" s="276"/>
      <c r="URZ124" s="276"/>
      <c r="USA124" s="276"/>
      <c r="USB124" s="276"/>
      <c r="USC124" s="276"/>
      <c r="USD124" s="276"/>
      <c r="USE124" s="276"/>
      <c r="USF124" s="276"/>
      <c r="USG124" s="276"/>
      <c r="USH124" s="276"/>
      <c r="USI124" s="276"/>
      <c r="USJ124" s="276"/>
      <c r="USK124" s="276"/>
      <c r="USL124" s="276"/>
      <c r="USM124" s="276"/>
      <c r="USN124" s="276"/>
      <c r="USO124" s="276"/>
      <c r="USP124" s="276"/>
      <c r="USQ124" s="276"/>
      <c r="USR124" s="276"/>
      <c r="USS124" s="276"/>
      <c r="UST124" s="276"/>
      <c r="USU124" s="276"/>
      <c r="USV124" s="276"/>
      <c r="USW124" s="276"/>
      <c r="USX124" s="276"/>
      <c r="USY124" s="276"/>
      <c r="USZ124" s="276"/>
      <c r="UTA124" s="276"/>
      <c r="UTB124" s="276"/>
      <c r="UTC124" s="276"/>
      <c r="UTD124" s="276"/>
      <c r="UTE124" s="276"/>
      <c r="UTF124" s="276"/>
      <c r="UTG124" s="276"/>
      <c r="UTH124" s="276"/>
      <c r="UTI124" s="276"/>
      <c r="UTJ124" s="276"/>
      <c r="UTK124" s="276"/>
      <c r="UTL124" s="276"/>
      <c r="UTM124" s="276"/>
      <c r="UTN124" s="276"/>
      <c r="UTO124" s="276"/>
      <c r="UTP124" s="276"/>
      <c r="UTQ124" s="276"/>
      <c r="UTR124" s="276"/>
      <c r="UTS124" s="276"/>
      <c r="UTT124" s="276"/>
      <c r="UTU124" s="276"/>
      <c r="UTV124" s="276"/>
      <c r="UTW124" s="276"/>
      <c r="UTX124" s="276"/>
      <c r="UTY124" s="276"/>
      <c r="UTZ124" s="276"/>
      <c r="UUA124" s="276"/>
      <c r="UUB124" s="276"/>
      <c r="UUC124" s="276"/>
      <c r="UUD124" s="276"/>
      <c r="UUE124" s="276"/>
      <c r="UUF124" s="276"/>
      <c r="UUG124" s="276"/>
      <c r="UUH124" s="276"/>
      <c r="UUI124" s="276"/>
      <c r="UUJ124" s="276"/>
      <c r="UUK124" s="276"/>
      <c r="UUL124" s="276"/>
      <c r="UUM124" s="276"/>
      <c r="UUN124" s="276"/>
      <c r="UUO124" s="276"/>
      <c r="UUP124" s="276"/>
      <c r="UUQ124" s="276"/>
      <c r="UUR124" s="276"/>
      <c r="UUS124" s="276"/>
      <c r="UUT124" s="276"/>
      <c r="UUU124" s="276"/>
      <c r="UUV124" s="276"/>
      <c r="UUW124" s="276"/>
      <c r="UUX124" s="276"/>
      <c r="UUY124" s="276"/>
      <c r="UUZ124" s="276"/>
      <c r="UVA124" s="276"/>
      <c r="UVB124" s="276"/>
      <c r="UVC124" s="276"/>
      <c r="UVD124" s="276"/>
      <c r="UVE124" s="276"/>
      <c r="UVF124" s="276"/>
      <c r="UVG124" s="276"/>
      <c r="UVH124" s="276"/>
      <c r="UVI124" s="276"/>
      <c r="UVJ124" s="276"/>
      <c r="UVK124" s="276"/>
      <c r="UVL124" s="276"/>
      <c r="UVM124" s="276"/>
      <c r="UVN124" s="276"/>
      <c r="UVO124" s="276"/>
      <c r="UVP124" s="276"/>
      <c r="UVQ124" s="276"/>
      <c r="UVR124" s="276"/>
      <c r="UVS124" s="276"/>
      <c r="UVT124" s="276"/>
      <c r="UVU124" s="276"/>
      <c r="UVV124" s="276"/>
      <c r="UVW124" s="276"/>
      <c r="UVX124" s="276"/>
      <c r="UVY124" s="276"/>
      <c r="UVZ124" s="276"/>
      <c r="UWA124" s="276"/>
      <c r="UWB124" s="276"/>
      <c r="UWC124" s="276"/>
      <c r="UWD124" s="276"/>
      <c r="UWE124" s="276"/>
      <c r="UWF124" s="276"/>
      <c r="UWG124" s="276"/>
      <c r="UWH124" s="276"/>
      <c r="UWI124" s="276"/>
      <c r="UWJ124" s="276"/>
      <c r="UWK124" s="276"/>
      <c r="UWL124" s="276"/>
      <c r="UWM124" s="276"/>
      <c r="UWN124" s="276"/>
      <c r="UWO124" s="276"/>
      <c r="UWP124" s="276"/>
      <c r="UWQ124" s="276"/>
      <c r="UWR124" s="276"/>
      <c r="UWS124" s="276"/>
      <c r="UWT124" s="276"/>
      <c r="UWU124" s="276"/>
      <c r="UWV124" s="276"/>
      <c r="UWW124" s="276"/>
      <c r="UWX124" s="276"/>
      <c r="UWY124" s="276"/>
      <c r="UWZ124" s="276"/>
      <c r="UXA124" s="276"/>
      <c r="UXB124" s="276"/>
      <c r="UXC124" s="276"/>
      <c r="UXD124" s="276"/>
      <c r="UXE124" s="276"/>
      <c r="UXF124" s="276"/>
      <c r="UXG124" s="276"/>
      <c r="UXH124" s="276"/>
      <c r="UXI124" s="276"/>
      <c r="UXJ124" s="276"/>
      <c r="UXK124" s="276"/>
      <c r="UXL124" s="276"/>
      <c r="UXM124" s="276"/>
      <c r="UXN124" s="276"/>
      <c r="UXO124" s="276"/>
      <c r="UXP124" s="276"/>
      <c r="UXQ124" s="276"/>
      <c r="UXR124" s="276"/>
      <c r="UXS124" s="276"/>
      <c r="UXT124" s="276"/>
      <c r="UXU124" s="276"/>
      <c r="UXV124" s="276"/>
      <c r="UXW124" s="276"/>
      <c r="UXX124" s="276"/>
      <c r="UXY124" s="276"/>
      <c r="UXZ124" s="276"/>
      <c r="UYA124" s="276"/>
      <c r="UYB124" s="276"/>
      <c r="UYC124" s="276"/>
      <c r="UYD124" s="276"/>
      <c r="UYE124" s="276"/>
      <c r="UYF124" s="276"/>
      <c r="UYG124" s="276"/>
      <c r="UYH124" s="276"/>
      <c r="UYI124" s="276"/>
      <c r="UYJ124" s="276"/>
      <c r="UYK124" s="276"/>
      <c r="UYL124" s="276"/>
      <c r="UYM124" s="276"/>
      <c r="UYN124" s="276"/>
      <c r="UYO124" s="276"/>
      <c r="UYP124" s="276"/>
      <c r="UYQ124" s="276"/>
      <c r="UYR124" s="276"/>
      <c r="UYS124" s="276"/>
      <c r="UYT124" s="276"/>
      <c r="UYU124" s="276"/>
      <c r="UYV124" s="276"/>
      <c r="UYW124" s="276"/>
      <c r="UYX124" s="276"/>
      <c r="UYY124" s="276"/>
      <c r="UYZ124" s="276"/>
      <c r="UZA124" s="276"/>
      <c r="UZB124" s="276"/>
      <c r="UZC124" s="276"/>
      <c r="UZD124" s="276"/>
      <c r="UZE124" s="276"/>
      <c r="UZF124" s="276"/>
      <c r="UZG124" s="276"/>
      <c r="UZH124" s="276"/>
      <c r="UZI124" s="276"/>
      <c r="UZJ124" s="276"/>
      <c r="UZK124" s="276"/>
      <c r="UZL124" s="276"/>
      <c r="UZM124" s="276"/>
      <c r="UZN124" s="276"/>
      <c r="UZO124" s="276"/>
      <c r="UZP124" s="276"/>
      <c r="UZQ124" s="276"/>
      <c r="UZR124" s="276"/>
      <c r="UZS124" s="276"/>
      <c r="UZT124" s="276"/>
      <c r="UZU124" s="276"/>
      <c r="UZV124" s="276"/>
      <c r="UZW124" s="276"/>
      <c r="UZX124" s="276"/>
      <c r="UZY124" s="276"/>
      <c r="UZZ124" s="276"/>
      <c r="VAA124" s="276"/>
      <c r="VAB124" s="276"/>
      <c r="VAC124" s="276"/>
      <c r="VAD124" s="276"/>
      <c r="VAE124" s="276"/>
      <c r="VAF124" s="276"/>
      <c r="VAG124" s="276"/>
      <c r="VAH124" s="276"/>
      <c r="VAI124" s="276"/>
      <c r="VAJ124" s="276"/>
      <c r="VAK124" s="276"/>
      <c r="VAL124" s="276"/>
      <c r="VAM124" s="276"/>
      <c r="VAN124" s="276"/>
      <c r="VAO124" s="276"/>
      <c r="VAP124" s="276"/>
      <c r="VAQ124" s="276"/>
      <c r="VAR124" s="276"/>
      <c r="VAS124" s="276"/>
      <c r="VAT124" s="276"/>
      <c r="VAU124" s="276"/>
      <c r="VAV124" s="276"/>
      <c r="VAW124" s="276"/>
      <c r="VAX124" s="276"/>
      <c r="VAY124" s="276"/>
      <c r="VAZ124" s="276"/>
      <c r="VBA124" s="276"/>
      <c r="VBB124" s="276"/>
      <c r="VBC124" s="276"/>
      <c r="VBD124" s="276"/>
      <c r="VBE124" s="276"/>
      <c r="VBF124" s="276"/>
      <c r="VBG124" s="276"/>
      <c r="VBH124" s="276"/>
      <c r="VBI124" s="276"/>
      <c r="VBJ124" s="276"/>
      <c r="VBK124" s="276"/>
      <c r="VBL124" s="276"/>
      <c r="VBM124" s="276"/>
      <c r="VBN124" s="276"/>
      <c r="VBO124" s="276"/>
      <c r="VBP124" s="276"/>
      <c r="VBQ124" s="276"/>
      <c r="VBR124" s="276"/>
      <c r="VBS124" s="276"/>
      <c r="VBT124" s="276"/>
      <c r="VBU124" s="276"/>
      <c r="VBV124" s="276"/>
      <c r="VBW124" s="276"/>
      <c r="VBX124" s="276"/>
      <c r="VBY124" s="276"/>
      <c r="VBZ124" s="276"/>
      <c r="VCA124" s="276"/>
      <c r="VCB124" s="276"/>
      <c r="VCC124" s="276"/>
      <c r="VCD124" s="276"/>
      <c r="VCE124" s="276"/>
      <c r="VCF124" s="276"/>
      <c r="VCG124" s="276"/>
      <c r="VCH124" s="276"/>
      <c r="VCI124" s="276"/>
      <c r="VCJ124" s="276"/>
      <c r="VCK124" s="276"/>
      <c r="VCL124" s="276"/>
      <c r="VCM124" s="276"/>
      <c r="VCN124" s="276"/>
      <c r="VCO124" s="276"/>
      <c r="VCP124" s="276"/>
      <c r="VCQ124" s="276"/>
      <c r="VCR124" s="276"/>
      <c r="VCS124" s="276"/>
      <c r="VCT124" s="276"/>
      <c r="VCU124" s="276"/>
      <c r="VCV124" s="276"/>
      <c r="VCW124" s="276"/>
      <c r="VCX124" s="276"/>
      <c r="VCY124" s="276"/>
      <c r="VCZ124" s="276"/>
      <c r="VDA124" s="276"/>
      <c r="VDB124" s="276"/>
      <c r="VDC124" s="276"/>
      <c r="VDD124" s="276"/>
      <c r="VDE124" s="276"/>
      <c r="VDF124" s="276"/>
      <c r="VDG124" s="276"/>
      <c r="VDH124" s="276"/>
      <c r="VDI124" s="276"/>
      <c r="VDJ124" s="276"/>
      <c r="VDK124" s="276"/>
      <c r="VDL124" s="276"/>
      <c r="VDM124" s="276"/>
      <c r="VDN124" s="276"/>
      <c r="VDO124" s="276"/>
      <c r="VDP124" s="276"/>
      <c r="VDQ124" s="276"/>
      <c r="VDR124" s="276"/>
      <c r="VDS124" s="276"/>
      <c r="VDT124" s="276"/>
      <c r="VDU124" s="276"/>
      <c r="VDV124" s="276"/>
      <c r="VDW124" s="276"/>
      <c r="VDX124" s="276"/>
      <c r="VDY124" s="276"/>
      <c r="VDZ124" s="276"/>
      <c r="VEA124" s="276"/>
      <c r="VEB124" s="276"/>
      <c r="VEC124" s="276"/>
      <c r="VED124" s="276"/>
      <c r="VEE124" s="276"/>
      <c r="VEF124" s="276"/>
      <c r="VEG124" s="276"/>
      <c r="VEH124" s="276"/>
      <c r="VEI124" s="276"/>
      <c r="VEJ124" s="276"/>
      <c r="VEK124" s="276"/>
      <c r="VEL124" s="276"/>
      <c r="VEM124" s="276"/>
      <c r="VEN124" s="276"/>
      <c r="VEO124" s="276"/>
      <c r="VEP124" s="276"/>
      <c r="VEQ124" s="276"/>
      <c r="VER124" s="276"/>
      <c r="VES124" s="276"/>
      <c r="VET124" s="276"/>
      <c r="VEU124" s="276"/>
      <c r="VEV124" s="276"/>
      <c r="VEW124" s="276"/>
      <c r="VEX124" s="276"/>
      <c r="VEY124" s="276"/>
      <c r="VEZ124" s="276"/>
      <c r="VFA124" s="276"/>
      <c r="VFB124" s="276"/>
      <c r="VFC124" s="276"/>
      <c r="VFD124" s="276"/>
      <c r="VFE124" s="276"/>
      <c r="VFF124" s="276"/>
      <c r="VFG124" s="276"/>
      <c r="VFH124" s="276"/>
      <c r="VFI124" s="276"/>
      <c r="VFJ124" s="276"/>
      <c r="VFK124" s="276"/>
      <c r="VFL124" s="276"/>
      <c r="VFM124" s="276"/>
      <c r="VFN124" s="276"/>
      <c r="VFO124" s="276"/>
      <c r="VFP124" s="276"/>
      <c r="VFQ124" s="276"/>
      <c r="VFR124" s="276"/>
      <c r="VFS124" s="276"/>
      <c r="VFT124" s="276"/>
      <c r="VFU124" s="276"/>
      <c r="VFV124" s="276"/>
      <c r="VFW124" s="276"/>
      <c r="VFX124" s="276"/>
      <c r="VFY124" s="276"/>
      <c r="VFZ124" s="276"/>
      <c r="VGA124" s="276"/>
      <c r="VGB124" s="276"/>
      <c r="VGC124" s="276"/>
      <c r="VGD124" s="276"/>
      <c r="VGE124" s="276"/>
      <c r="VGF124" s="276"/>
      <c r="VGG124" s="276"/>
      <c r="VGH124" s="276"/>
      <c r="VGI124" s="276"/>
      <c r="VGJ124" s="276"/>
      <c r="VGK124" s="276"/>
      <c r="VGL124" s="276"/>
      <c r="VGM124" s="276"/>
      <c r="VGN124" s="276"/>
      <c r="VGO124" s="276"/>
      <c r="VGP124" s="276"/>
      <c r="VGQ124" s="276"/>
      <c r="VGR124" s="276"/>
      <c r="VGS124" s="276"/>
      <c r="VGT124" s="276"/>
      <c r="VGU124" s="276"/>
      <c r="VGV124" s="276"/>
      <c r="VGW124" s="276"/>
      <c r="VGX124" s="276"/>
      <c r="VGY124" s="276"/>
      <c r="VGZ124" s="276"/>
      <c r="VHA124" s="276"/>
      <c r="VHB124" s="276"/>
      <c r="VHC124" s="276"/>
      <c r="VHD124" s="276"/>
      <c r="VHE124" s="276"/>
      <c r="VHF124" s="276"/>
      <c r="VHG124" s="276"/>
      <c r="VHH124" s="276"/>
      <c r="VHI124" s="276"/>
      <c r="VHJ124" s="276"/>
      <c r="VHK124" s="276"/>
      <c r="VHL124" s="276"/>
      <c r="VHM124" s="276"/>
      <c r="VHN124" s="276"/>
      <c r="VHO124" s="276"/>
      <c r="VHP124" s="276"/>
      <c r="VHQ124" s="276"/>
      <c r="VHR124" s="276"/>
      <c r="VHS124" s="276"/>
      <c r="VHT124" s="276"/>
      <c r="VHU124" s="276"/>
      <c r="VHV124" s="276"/>
      <c r="VHW124" s="276"/>
      <c r="VHX124" s="276"/>
      <c r="VHY124" s="276"/>
      <c r="VHZ124" s="276"/>
      <c r="VIA124" s="276"/>
      <c r="VIB124" s="276"/>
      <c r="VIC124" s="276"/>
      <c r="VID124" s="276"/>
      <c r="VIE124" s="276"/>
      <c r="VIF124" s="276"/>
      <c r="VIG124" s="276"/>
      <c r="VIH124" s="276"/>
      <c r="VII124" s="276"/>
      <c r="VIJ124" s="276"/>
      <c r="VIK124" s="276"/>
      <c r="VIL124" s="276"/>
      <c r="VIM124" s="276"/>
      <c r="VIN124" s="276"/>
      <c r="VIO124" s="276"/>
      <c r="VIP124" s="276"/>
      <c r="VIQ124" s="276"/>
      <c r="VIR124" s="276"/>
      <c r="VIS124" s="276"/>
      <c r="VIT124" s="276"/>
      <c r="VIU124" s="276"/>
      <c r="VIV124" s="276"/>
      <c r="VIW124" s="276"/>
      <c r="VIX124" s="276"/>
      <c r="VIY124" s="276"/>
      <c r="VIZ124" s="276"/>
      <c r="VJA124" s="276"/>
      <c r="VJB124" s="276"/>
      <c r="VJC124" s="276"/>
      <c r="VJD124" s="276"/>
      <c r="VJE124" s="276"/>
      <c r="VJF124" s="276"/>
      <c r="VJG124" s="276"/>
      <c r="VJH124" s="276"/>
      <c r="VJI124" s="276"/>
      <c r="VJJ124" s="276"/>
      <c r="VJK124" s="276"/>
      <c r="VJL124" s="276"/>
      <c r="VJM124" s="276"/>
      <c r="VJN124" s="276"/>
      <c r="VJO124" s="276"/>
      <c r="VJP124" s="276"/>
      <c r="VJQ124" s="276"/>
      <c r="VJR124" s="276"/>
      <c r="VJS124" s="276"/>
      <c r="VJT124" s="276"/>
      <c r="VJU124" s="276"/>
      <c r="VJV124" s="276"/>
      <c r="VJW124" s="276"/>
      <c r="VJX124" s="276"/>
      <c r="VJY124" s="276"/>
      <c r="VJZ124" s="276"/>
      <c r="VKA124" s="276"/>
      <c r="VKB124" s="276"/>
      <c r="VKC124" s="276"/>
      <c r="VKD124" s="276"/>
      <c r="VKE124" s="276"/>
      <c r="VKF124" s="276"/>
      <c r="VKG124" s="276"/>
      <c r="VKH124" s="276"/>
      <c r="VKI124" s="276"/>
      <c r="VKJ124" s="276"/>
      <c r="VKK124" s="276"/>
      <c r="VKL124" s="276"/>
      <c r="VKM124" s="276"/>
      <c r="VKN124" s="276"/>
      <c r="VKO124" s="276"/>
      <c r="VKP124" s="276"/>
      <c r="VKQ124" s="276"/>
      <c r="VKR124" s="276"/>
      <c r="VKS124" s="276"/>
      <c r="VKT124" s="276"/>
      <c r="VKU124" s="276"/>
      <c r="VKV124" s="276"/>
      <c r="VKW124" s="276"/>
      <c r="VKX124" s="276"/>
      <c r="VKY124" s="276"/>
      <c r="VKZ124" s="276"/>
      <c r="VLA124" s="276"/>
      <c r="VLB124" s="276"/>
      <c r="VLC124" s="276"/>
      <c r="VLD124" s="276"/>
      <c r="VLE124" s="276"/>
      <c r="VLF124" s="276"/>
      <c r="VLG124" s="276"/>
      <c r="VLH124" s="276"/>
      <c r="VLI124" s="276"/>
      <c r="VLJ124" s="276"/>
      <c r="VLK124" s="276"/>
      <c r="VLL124" s="276"/>
      <c r="VLM124" s="276"/>
      <c r="VLN124" s="276"/>
      <c r="VLO124" s="276"/>
      <c r="VLP124" s="276"/>
      <c r="VLQ124" s="276"/>
      <c r="VLR124" s="276"/>
      <c r="VLS124" s="276"/>
      <c r="VLT124" s="276"/>
      <c r="VLU124" s="276"/>
      <c r="VLV124" s="276"/>
      <c r="VLW124" s="276"/>
      <c r="VLX124" s="276"/>
      <c r="VLY124" s="276"/>
      <c r="VLZ124" s="276"/>
      <c r="VMA124" s="276"/>
      <c r="VMB124" s="276"/>
      <c r="VMC124" s="276"/>
      <c r="VMD124" s="276"/>
      <c r="VME124" s="276"/>
      <c r="VMF124" s="276"/>
      <c r="VMG124" s="276"/>
      <c r="VMH124" s="276"/>
      <c r="VMI124" s="276"/>
      <c r="VMJ124" s="276"/>
      <c r="VMK124" s="276"/>
      <c r="VML124" s="276"/>
      <c r="VMM124" s="276"/>
      <c r="VMN124" s="276"/>
      <c r="VMO124" s="276"/>
      <c r="VMP124" s="276"/>
      <c r="VMQ124" s="276"/>
      <c r="VMR124" s="276"/>
      <c r="VMS124" s="276"/>
      <c r="VMT124" s="276"/>
      <c r="VMU124" s="276"/>
      <c r="VMV124" s="276"/>
      <c r="VMW124" s="276"/>
      <c r="VMX124" s="276"/>
      <c r="VMY124" s="276"/>
      <c r="VMZ124" s="276"/>
      <c r="VNA124" s="276"/>
      <c r="VNB124" s="276"/>
      <c r="VNC124" s="276"/>
      <c r="VND124" s="276"/>
      <c r="VNE124" s="276"/>
      <c r="VNF124" s="276"/>
      <c r="VNG124" s="276"/>
      <c r="VNH124" s="276"/>
      <c r="VNI124" s="276"/>
      <c r="VNJ124" s="276"/>
      <c r="VNK124" s="276"/>
      <c r="VNL124" s="276"/>
      <c r="VNM124" s="276"/>
      <c r="VNN124" s="276"/>
      <c r="VNO124" s="276"/>
      <c r="VNP124" s="276"/>
      <c r="VNQ124" s="276"/>
      <c r="VNR124" s="276"/>
      <c r="VNS124" s="276"/>
      <c r="VNT124" s="276"/>
      <c r="VNU124" s="276"/>
      <c r="VNV124" s="276"/>
      <c r="VNW124" s="276"/>
      <c r="VNX124" s="276"/>
      <c r="VNY124" s="276"/>
      <c r="VNZ124" s="276"/>
      <c r="VOA124" s="276"/>
      <c r="VOB124" s="276"/>
      <c r="VOC124" s="276"/>
      <c r="VOD124" s="276"/>
      <c r="VOE124" s="276"/>
      <c r="VOF124" s="276"/>
      <c r="VOG124" s="276"/>
      <c r="VOH124" s="276"/>
      <c r="VOI124" s="276"/>
      <c r="VOJ124" s="276"/>
      <c r="VOK124" s="276"/>
      <c r="VOL124" s="276"/>
      <c r="VOM124" s="276"/>
      <c r="VON124" s="276"/>
      <c r="VOO124" s="276"/>
      <c r="VOP124" s="276"/>
      <c r="VOQ124" s="276"/>
      <c r="VOR124" s="276"/>
      <c r="VOS124" s="276"/>
      <c r="VOT124" s="276"/>
      <c r="VOU124" s="276"/>
      <c r="VOV124" s="276"/>
      <c r="VOW124" s="276"/>
      <c r="VOX124" s="276"/>
      <c r="VOY124" s="276"/>
      <c r="VOZ124" s="276"/>
      <c r="VPA124" s="276"/>
      <c r="VPB124" s="276"/>
      <c r="VPC124" s="276"/>
      <c r="VPD124" s="276"/>
      <c r="VPE124" s="276"/>
      <c r="VPF124" s="276"/>
      <c r="VPG124" s="276"/>
      <c r="VPH124" s="276"/>
      <c r="VPI124" s="276"/>
      <c r="VPJ124" s="276"/>
      <c r="VPK124" s="276"/>
      <c r="VPL124" s="276"/>
      <c r="VPM124" s="276"/>
      <c r="VPN124" s="276"/>
      <c r="VPO124" s="276"/>
      <c r="VPP124" s="276"/>
      <c r="VPQ124" s="276"/>
      <c r="VPR124" s="276"/>
      <c r="VPS124" s="276"/>
      <c r="VPT124" s="276"/>
      <c r="VPU124" s="276"/>
      <c r="VPV124" s="276"/>
      <c r="VPW124" s="276"/>
      <c r="VPX124" s="276"/>
      <c r="VPY124" s="276"/>
      <c r="VPZ124" s="276"/>
      <c r="VQA124" s="276"/>
      <c r="VQB124" s="276"/>
      <c r="VQC124" s="276"/>
      <c r="VQD124" s="276"/>
      <c r="VQE124" s="276"/>
      <c r="VQF124" s="276"/>
      <c r="VQG124" s="276"/>
      <c r="VQH124" s="276"/>
      <c r="VQI124" s="276"/>
      <c r="VQJ124" s="276"/>
      <c r="VQK124" s="276"/>
      <c r="VQL124" s="276"/>
      <c r="VQM124" s="276"/>
      <c r="VQN124" s="276"/>
      <c r="VQO124" s="276"/>
      <c r="VQP124" s="276"/>
      <c r="VQQ124" s="276"/>
      <c r="VQR124" s="276"/>
      <c r="VQS124" s="276"/>
      <c r="VQT124" s="276"/>
      <c r="VQU124" s="276"/>
      <c r="VQV124" s="276"/>
      <c r="VQW124" s="276"/>
      <c r="VQX124" s="276"/>
      <c r="VQY124" s="276"/>
      <c r="VQZ124" s="276"/>
      <c r="VRA124" s="276"/>
      <c r="VRB124" s="276"/>
      <c r="VRC124" s="276"/>
      <c r="VRD124" s="276"/>
      <c r="VRE124" s="276"/>
      <c r="VRF124" s="276"/>
      <c r="VRG124" s="276"/>
      <c r="VRH124" s="276"/>
      <c r="VRI124" s="276"/>
      <c r="VRJ124" s="276"/>
      <c r="VRK124" s="276"/>
      <c r="VRL124" s="276"/>
      <c r="VRM124" s="276"/>
      <c r="VRN124" s="276"/>
      <c r="VRO124" s="276"/>
      <c r="VRP124" s="276"/>
      <c r="VRQ124" s="276"/>
      <c r="VRR124" s="276"/>
      <c r="VRS124" s="276"/>
      <c r="VRT124" s="276"/>
      <c r="VRU124" s="276"/>
      <c r="VRV124" s="276"/>
      <c r="VRW124" s="276"/>
      <c r="VRX124" s="276"/>
      <c r="VRY124" s="276"/>
      <c r="VRZ124" s="276"/>
      <c r="VSA124" s="276"/>
      <c r="VSB124" s="276"/>
      <c r="VSC124" s="276"/>
      <c r="VSD124" s="276"/>
      <c r="VSE124" s="276"/>
      <c r="VSF124" s="276"/>
      <c r="VSG124" s="276"/>
      <c r="VSH124" s="276"/>
      <c r="VSI124" s="276"/>
      <c r="VSJ124" s="276"/>
      <c r="VSK124" s="276"/>
      <c r="VSL124" s="276"/>
      <c r="VSM124" s="276"/>
      <c r="VSN124" s="276"/>
      <c r="VSO124" s="276"/>
      <c r="VSP124" s="276"/>
      <c r="VSQ124" s="276"/>
      <c r="VSR124" s="276"/>
      <c r="VSS124" s="276"/>
      <c r="VST124" s="276"/>
      <c r="VSU124" s="276"/>
      <c r="VSV124" s="276"/>
      <c r="VSW124" s="276"/>
      <c r="VSX124" s="276"/>
      <c r="VSY124" s="276"/>
      <c r="VSZ124" s="276"/>
      <c r="VTA124" s="276"/>
      <c r="VTB124" s="276"/>
      <c r="VTC124" s="276"/>
      <c r="VTD124" s="276"/>
      <c r="VTE124" s="276"/>
      <c r="VTF124" s="276"/>
      <c r="VTG124" s="276"/>
      <c r="VTH124" s="276"/>
      <c r="VTI124" s="276"/>
      <c r="VTJ124" s="276"/>
      <c r="VTK124" s="276"/>
      <c r="VTL124" s="276"/>
      <c r="VTM124" s="276"/>
      <c r="VTN124" s="276"/>
      <c r="VTO124" s="276"/>
      <c r="VTP124" s="276"/>
      <c r="VTQ124" s="276"/>
      <c r="VTR124" s="276"/>
      <c r="VTS124" s="276"/>
      <c r="VTT124" s="276"/>
      <c r="VTU124" s="276"/>
      <c r="VTV124" s="276"/>
      <c r="VTW124" s="276"/>
      <c r="VTX124" s="276"/>
      <c r="VTY124" s="276"/>
      <c r="VTZ124" s="276"/>
      <c r="VUA124" s="276"/>
      <c r="VUB124" s="276"/>
      <c r="VUC124" s="276"/>
      <c r="VUD124" s="276"/>
      <c r="VUE124" s="276"/>
      <c r="VUF124" s="276"/>
      <c r="VUG124" s="276"/>
      <c r="VUH124" s="276"/>
      <c r="VUI124" s="276"/>
      <c r="VUJ124" s="276"/>
      <c r="VUK124" s="276"/>
      <c r="VUL124" s="276"/>
      <c r="VUM124" s="276"/>
      <c r="VUN124" s="276"/>
      <c r="VUO124" s="276"/>
      <c r="VUP124" s="276"/>
      <c r="VUQ124" s="276"/>
      <c r="VUR124" s="276"/>
      <c r="VUS124" s="276"/>
      <c r="VUT124" s="276"/>
      <c r="VUU124" s="276"/>
      <c r="VUV124" s="276"/>
      <c r="VUW124" s="276"/>
      <c r="VUX124" s="276"/>
      <c r="VUY124" s="276"/>
      <c r="VUZ124" s="276"/>
      <c r="VVA124" s="276"/>
      <c r="VVB124" s="276"/>
      <c r="VVC124" s="276"/>
      <c r="VVD124" s="276"/>
      <c r="VVE124" s="276"/>
      <c r="VVF124" s="276"/>
      <c r="VVG124" s="276"/>
      <c r="VVH124" s="276"/>
      <c r="VVI124" s="276"/>
      <c r="VVJ124" s="276"/>
      <c r="VVK124" s="276"/>
      <c r="VVL124" s="276"/>
      <c r="VVM124" s="276"/>
      <c r="VVN124" s="276"/>
      <c r="VVO124" s="276"/>
      <c r="VVP124" s="276"/>
      <c r="VVQ124" s="276"/>
      <c r="VVR124" s="276"/>
      <c r="VVS124" s="276"/>
      <c r="VVT124" s="276"/>
      <c r="VVU124" s="276"/>
      <c r="VVV124" s="276"/>
      <c r="VVW124" s="276"/>
      <c r="VVX124" s="276"/>
      <c r="VVY124" s="276"/>
      <c r="VVZ124" s="276"/>
      <c r="VWA124" s="276"/>
      <c r="VWB124" s="276"/>
      <c r="VWC124" s="276"/>
      <c r="VWD124" s="276"/>
      <c r="VWE124" s="276"/>
      <c r="VWF124" s="276"/>
      <c r="VWG124" s="276"/>
      <c r="VWH124" s="276"/>
      <c r="VWI124" s="276"/>
      <c r="VWJ124" s="276"/>
      <c r="VWK124" s="276"/>
      <c r="VWL124" s="276"/>
      <c r="VWM124" s="276"/>
      <c r="VWN124" s="276"/>
      <c r="VWO124" s="276"/>
      <c r="VWP124" s="276"/>
      <c r="VWQ124" s="276"/>
      <c r="VWR124" s="276"/>
      <c r="VWS124" s="276"/>
      <c r="VWT124" s="276"/>
      <c r="VWU124" s="276"/>
      <c r="VWV124" s="276"/>
      <c r="VWW124" s="276"/>
      <c r="VWX124" s="276"/>
      <c r="VWY124" s="276"/>
      <c r="VWZ124" s="276"/>
      <c r="VXA124" s="276"/>
      <c r="VXB124" s="276"/>
      <c r="VXC124" s="276"/>
      <c r="VXD124" s="276"/>
      <c r="VXE124" s="276"/>
      <c r="VXF124" s="276"/>
      <c r="VXG124" s="276"/>
      <c r="VXH124" s="276"/>
      <c r="VXI124" s="276"/>
      <c r="VXJ124" s="276"/>
      <c r="VXK124" s="276"/>
      <c r="VXL124" s="276"/>
      <c r="VXM124" s="276"/>
      <c r="VXN124" s="276"/>
      <c r="VXO124" s="276"/>
      <c r="VXP124" s="276"/>
      <c r="VXQ124" s="276"/>
      <c r="VXR124" s="276"/>
      <c r="VXS124" s="276"/>
      <c r="VXT124" s="276"/>
      <c r="VXU124" s="276"/>
      <c r="VXV124" s="276"/>
      <c r="VXW124" s="276"/>
      <c r="VXX124" s="276"/>
      <c r="VXY124" s="276"/>
      <c r="VXZ124" s="276"/>
      <c r="VYA124" s="276"/>
      <c r="VYB124" s="276"/>
      <c r="VYC124" s="276"/>
      <c r="VYD124" s="276"/>
      <c r="VYE124" s="276"/>
      <c r="VYF124" s="276"/>
      <c r="VYG124" s="276"/>
      <c r="VYH124" s="276"/>
      <c r="VYI124" s="276"/>
      <c r="VYJ124" s="276"/>
      <c r="VYK124" s="276"/>
      <c r="VYL124" s="276"/>
      <c r="VYM124" s="276"/>
      <c r="VYN124" s="276"/>
      <c r="VYO124" s="276"/>
      <c r="VYP124" s="276"/>
      <c r="VYQ124" s="276"/>
      <c r="VYR124" s="276"/>
      <c r="VYS124" s="276"/>
      <c r="VYT124" s="276"/>
      <c r="VYU124" s="276"/>
      <c r="VYV124" s="276"/>
      <c r="VYW124" s="276"/>
      <c r="VYX124" s="276"/>
      <c r="VYY124" s="276"/>
      <c r="VYZ124" s="276"/>
      <c r="VZA124" s="276"/>
      <c r="VZB124" s="276"/>
      <c r="VZC124" s="276"/>
      <c r="VZD124" s="276"/>
      <c r="VZE124" s="276"/>
      <c r="VZF124" s="276"/>
      <c r="VZG124" s="276"/>
      <c r="VZH124" s="276"/>
      <c r="VZI124" s="276"/>
      <c r="VZJ124" s="276"/>
      <c r="VZK124" s="276"/>
      <c r="VZL124" s="276"/>
      <c r="VZM124" s="276"/>
      <c r="VZN124" s="276"/>
      <c r="VZO124" s="276"/>
      <c r="VZP124" s="276"/>
      <c r="VZQ124" s="276"/>
      <c r="VZR124" s="276"/>
      <c r="VZS124" s="276"/>
      <c r="VZT124" s="276"/>
      <c r="VZU124" s="276"/>
      <c r="VZV124" s="276"/>
      <c r="VZW124" s="276"/>
      <c r="VZX124" s="276"/>
      <c r="VZY124" s="276"/>
      <c r="VZZ124" s="276"/>
      <c r="WAA124" s="276"/>
      <c r="WAB124" s="276"/>
      <c r="WAC124" s="276"/>
      <c r="WAD124" s="276"/>
      <c r="WAE124" s="276"/>
      <c r="WAF124" s="276"/>
      <c r="WAG124" s="276"/>
      <c r="WAH124" s="276"/>
      <c r="WAI124" s="276"/>
      <c r="WAJ124" s="276"/>
      <c r="WAK124" s="276"/>
      <c r="WAL124" s="276"/>
      <c r="WAM124" s="276"/>
      <c r="WAN124" s="276"/>
      <c r="WAO124" s="276"/>
      <c r="WAP124" s="276"/>
      <c r="WAQ124" s="276"/>
      <c r="WAR124" s="276"/>
      <c r="WAS124" s="276"/>
      <c r="WAT124" s="276"/>
      <c r="WAU124" s="276"/>
      <c r="WAV124" s="276"/>
      <c r="WAW124" s="276"/>
      <c r="WAX124" s="276"/>
      <c r="WAY124" s="276"/>
      <c r="WAZ124" s="276"/>
      <c r="WBA124" s="276"/>
      <c r="WBB124" s="276"/>
      <c r="WBC124" s="276"/>
      <c r="WBD124" s="276"/>
      <c r="WBE124" s="276"/>
      <c r="WBF124" s="276"/>
      <c r="WBG124" s="276"/>
      <c r="WBH124" s="276"/>
      <c r="WBI124" s="276"/>
      <c r="WBJ124" s="276"/>
      <c r="WBK124" s="276"/>
      <c r="WBL124" s="276"/>
      <c r="WBM124" s="276"/>
      <c r="WBN124" s="276"/>
      <c r="WBO124" s="276"/>
      <c r="WBP124" s="276"/>
      <c r="WBQ124" s="276"/>
      <c r="WBR124" s="276"/>
      <c r="WBS124" s="276"/>
      <c r="WBT124" s="276"/>
      <c r="WBU124" s="276"/>
      <c r="WBV124" s="276"/>
      <c r="WBW124" s="276"/>
      <c r="WBX124" s="276"/>
      <c r="WBY124" s="276"/>
      <c r="WBZ124" s="276"/>
      <c r="WCA124" s="276"/>
      <c r="WCB124" s="276"/>
      <c r="WCC124" s="276"/>
      <c r="WCD124" s="276"/>
      <c r="WCE124" s="276"/>
      <c r="WCF124" s="276"/>
      <c r="WCG124" s="276"/>
      <c r="WCH124" s="276"/>
      <c r="WCI124" s="276"/>
      <c r="WCJ124" s="276"/>
      <c r="WCK124" s="276"/>
      <c r="WCL124" s="276"/>
      <c r="WCM124" s="276"/>
      <c r="WCN124" s="276"/>
      <c r="WCO124" s="276"/>
      <c r="WCP124" s="276"/>
      <c r="WCQ124" s="276"/>
      <c r="WCR124" s="276"/>
      <c r="WCS124" s="276"/>
      <c r="WCT124" s="276"/>
      <c r="WCU124" s="276"/>
      <c r="WCV124" s="276"/>
      <c r="WCW124" s="276"/>
      <c r="WCX124" s="276"/>
      <c r="WCY124" s="276"/>
      <c r="WCZ124" s="276"/>
      <c r="WDA124" s="276"/>
      <c r="WDB124" s="276"/>
      <c r="WDC124" s="276"/>
      <c r="WDD124" s="276"/>
      <c r="WDE124" s="276"/>
      <c r="WDF124" s="276"/>
      <c r="WDG124" s="276"/>
      <c r="WDH124" s="276"/>
      <c r="WDI124" s="276"/>
      <c r="WDJ124" s="276"/>
      <c r="WDK124" s="276"/>
      <c r="WDL124" s="276"/>
      <c r="WDM124" s="276"/>
      <c r="WDN124" s="276"/>
      <c r="WDO124" s="276"/>
      <c r="WDP124" s="276"/>
      <c r="WDQ124" s="276"/>
      <c r="WDR124" s="276"/>
      <c r="WDS124" s="276"/>
      <c r="WDT124" s="276"/>
      <c r="WDU124" s="276"/>
      <c r="WDV124" s="276"/>
      <c r="WDW124" s="276"/>
      <c r="WDX124" s="276"/>
      <c r="WDY124" s="276"/>
      <c r="WDZ124" s="276"/>
      <c r="WEA124" s="276"/>
      <c r="WEB124" s="276"/>
      <c r="WEC124" s="276"/>
      <c r="WED124" s="276"/>
      <c r="WEE124" s="276"/>
      <c r="WEF124" s="276"/>
      <c r="WEG124" s="276"/>
      <c r="WEH124" s="276"/>
      <c r="WEI124" s="276"/>
      <c r="WEJ124" s="276"/>
      <c r="WEK124" s="276"/>
      <c r="WEL124" s="276"/>
      <c r="WEM124" s="276"/>
      <c r="WEN124" s="276"/>
      <c r="WEO124" s="276"/>
      <c r="WEP124" s="276"/>
      <c r="WEQ124" s="276"/>
      <c r="WER124" s="276"/>
      <c r="WES124" s="276"/>
      <c r="WET124" s="276"/>
      <c r="WEU124" s="276"/>
      <c r="WEV124" s="276"/>
      <c r="WEW124" s="276"/>
      <c r="WEX124" s="276"/>
      <c r="WEY124" s="276"/>
      <c r="WEZ124" s="276"/>
      <c r="WFA124" s="276"/>
      <c r="WFB124" s="276"/>
      <c r="WFC124" s="276"/>
      <c r="WFD124" s="276"/>
      <c r="WFE124" s="276"/>
      <c r="WFF124" s="276"/>
      <c r="WFG124" s="276"/>
      <c r="WFH124" s="276"/>
      <c r="WFI124" s="276"/>
      <c r="WFJ124" s="276"/>
      <c r="WFK124" s="276"/>
      <c r="WFL124" s="276"/>
      <c r="WFM124" s="276"/>
      <c r="WFN124" s="276"/>
      <c r="WFO124" s="276"/>
      <c r="WFP124" s="276"/>
      <c r="WFQ124" s="276"/>
      <c r="WFR124" s="276"/>
      <c r="WFS124" s="276"/>
      <c r="WFT124" s="276"/>
      <c r="WFU124" s="276"/>
      <c r="WFV124" s="276"/>
      <c r="WFW124" s="276"/>
      <c r="WFX124" s="276"/>
      <c r="WFY124" s="276"/>
      <c r="WFZ124" s="276"/>
      <c r="WGA124" s="276"/>
      <c r="WGB124" s="276"/>
      <c r="WGC124" s="276"/>
      <c r="WGD124" s="276"/>
      <c r="WGE124" s="276"/>
      <c r="WGF124" s="276"/>
      <c r="WGG124" s="276"/>
      <c r="WGH124" s="276"/>
      <c r="WGI124" s="276"/>
      <c r="WGJ124" s="276"/>
      <c r="WGK124" s="276"/>
      <c r="WGL124" s="276"/>
      <c r="WGM124" s="276"/>
      <c r="WGN124" s="276"/>
      <c r="WGO124" s="276"/>
      <c r="WGP124" s="276"/>
      <c r="WGQ124" s="276"/>
      <c r="WGR124" s="276"/>
      <c r="WGS124" s="276"/>
      <c r="WGT124" s="276"/>
      <c r="WGU124" s="276"/>
      <c r="WGV124" s="276"/>
      <c r="WGW124" s="276"/>
      <c r="WGX124" s="276"/>
      <c r="WGY124" s="276"/>
      <c r="WGZ124" s="276"/>
      <c r="WHA124" s="276"/>
      <c r="WHB124" s="276"/>
      <c r="WHC124" s="276"/>
      <c r="WHD124" s="276"/>
      <c r="WHE124" s="276"/>
      <c r="WHF124" s="276"/>
      <c r="WHG124" s="276"/>
      <c r="WHH124" s="276"/>
      <c r="WHI124" s="276"/>
      <c r="WHJ124" s="276"/>
      <c r="WHK124" s="276"/>
      <c r="WHL124" s="276"/>
      <c r="WHM124" s="276"/>
      <c r="WHN124" s="276"/>
      <c r="WHO124" s="276"/>
      <c r="WHP124" s="276"/>
      <c r="WHQ124" s="276"/>
      <c r="WHR124" s="276"/>
      <c r="WHS124" s="276"/>
      <c r="WHT124" s="276"/>
      <c r="WHU124" s="276"/>
      <c r="WHV124" s="276"/>
      <c r="WHW124" s="276"/>
      <c r="WHX124" s="276"/>
      <c r="WHY124" s="276"/>
      <c r="WHZ124" s="276"/>
      <c r="WIA124" s="276"/>
      <c r="WIB124" s="276"/>
      <c r="WIC124" s="276"/>
      <c r="WID124" s="276"/>
      <c r="WIE124" s="276"/>
      <c r="WIF124" s="276"/>
      <c r="WIG124" s="276"/>
      <c r="WIH124" s="276"/>
      <c r="WII124" s="276"/>
      <c r="WIJ124" s="276"/>
      <c r="WIK124" s="276"/>
      <c r="WIL124" s="276"/>
      <c r="WIM124" s="276"/>
      <c r="WIN124" s="276"/>
      <c r="WIO124" s="276"/>
      <c r="WIP124" s="276"/>
      <c r="WIQ124" s="276"/>
      <c r="WIR124" s="276"/>
      <c r="WIS124" s="276"/>
      <c r="WIT124" s="276"/>
      <c r="WIU124" s="276"/>
      <c r="WIV124" s="276"/>
      <c r="WIW124" s="276"/>
      <c r="WIX124" s="276"/>
      <c r="WIY124" s="276"/>
      <c r="WIZ124" s="276"/>
      <c r="WJA124" s="276"/>
      <c r="WJB124" s="276"/>
      <c r="WJC124" s="276"/>
      <c r="WJD124" s="276"/>
      <c r="WJE124" s="276"/>
      <c r="WJF124" s="276"/>
      <c r="WJG124" s="276"/>
      <c r="WJH124" s="276"/>
      <c r="WJI124" s="276"/>
      <c r="WJJ124" s="276"/>
      <c r="WJK124" s="276"/>
      <c r="WJL124" s="276"/>
      <c r="WJM124" s="276"/>
      <c r="WJN124" s="276"/>
      <c r="WJO124" s="276"/>
      <c r="WJP124" s="276"/>
      <c r="WJQ124" s="276"/>
      <c r="WJR124" s="276"/>
      <c r="WJS124" s="276"/>
      <c r="WJT124" s="276"/>
      <c r="WJU124" s="276"/>
      <c r="WJV124" s="276"/>
      <c r="WJW124" s="276"/>
      <c r="WJX124" s="276"/>
      <c r="WJY124" s="276"/>
      <c r="WJZ124" s="276"/>
      <c r="WKA124" s="276"/>
      <c r="WKB124" s="276"/>
      <c r="WKC124" s="276"/>
      <c r="WKD124" s="276"/>
      <c r="WKE124" s="276"/>
      <c r="WKF124" s="276"/>
      <c r="WKG124" s="276"/>
      <c r="WKH124" s="276"/>
      <c r="WKI124" s="276"/>
      <c r="WKJ124" s="276"/>
      <c r="WKK124" s="276"/>
      <c r="WKL124" s="276"/>
      <c r="WKM124" s="276"/>
      <c r="WKN124" s="276"/>
      <c r="WKO124" s="276"/>
      <c r="WKP124" s="276"/>
      <c r="WKQ124" s="276"/>
      <c r="WKR124" s="276"/>
      <c r="WKS124" s="276"/>
      <c r="WKT124" s="276"/>
      <c r="WKU124" s="276"/>
      <c r="WKV124" s="276"/>
      <c r="WKW124" s="276"/>
      <c r="WKX124" s="276"/>
      <c r="WKY124" s="276"/>
      <c r="WKZ124" s="276"/>
      <c r="WLA124" s="276"/>
      <c r="WLB124" s="276"/>
      <c r="WLC124" s="276"/>
      <c r="WLD124" s="276"/>
      <c r="WLE124" s="276"/>
      <c r="WLF124" s="276"/>
      <c r="WLG124" s="276"/>
      <c r="WLH124" s="276"/>
      <c r="WLI124" s="276"/>
      <c r="WLJ124" s="276"/>
      <c r="WLK124" s="276"/>
      <c r="WLL124" s="276"/>
      <c r="WLM124" s="276"/>
      <c r="WLN124" s="276"/>
      <c r="WLO124" s="276"/>
      <c r="WLP124" s="276"/>
      <c r="WLQ124" s="276"/>
      <c r="WLR124" s="276"/>
      <c r="WLS124" s="276"/>
      <c r="WLT124" s="276"/>
      <c r="WLU124" s="276"/>
      <c r="WLV124" s="276"/>
      <c r="WLW124" s="276"/>
      <c r="WLX124" s="276"/>
      <c r="WLY124" s="276"/>
      <c r="WLZ124" s="276"/>
      <c r="WMA124" s="276"/>
      <c r="WMB124" s="276"/>
      <c r="WMC124" s="276"/>
      <c r="WMD124" s="276"/>
      <c r="WME124" s="276"/>
      <c r="WMF124" s="276"/>
      <c r="WMG124" s="276"/>
      <c r="WMH124" s="276"/>
      <c r="WMI124" s="276"/>
      <c r="WMJ124" s="276"/>
      <c r="WMK124" s="276"/>
      <c r="WML124" s="276"/>
      <c r="WMM124" s="276"/>
      <c r="WMN124" s="276"/>
      <c r="WMO124" s="276"/>
      <c r="WMP124" s="276"/>
      <c r="WMQ124" s="276"/>
      <c r="WMR124" s="276"/>
      <c r="WMS124" s="276"/>
      <c r="WMT124" s="276"/>
      <c r="WMU124" s="276"/>
      <c r="WMV124" s="276"/>
      <c r="WMW124" s="276"/>
      <c r="WMX124" s="276"/>
      <c r="WMY124" s="276"/>
      <c r="WMZ124" s="276"/>
      <c r="WNA124" s="276"/>
      <c r="WNB124" s="276"/>
      <c r="WNC124" s="276"/>
      <c r="WND124" s="276"/>
      <c r="WNE124" s="276"/>
      <c r="WNF124" s="276"/>
      <c r="WNG124" s="276"/>
      <c r="WNH124" s="276"/>
      <c r="WNI124" s="276"/>
      <c r="WNJ124" s="276"/>
      <c r="WNK124" s="276"/>
      <c r="WNL124" s="276"/>
      <c r="WNM124" s="276"/>
      <c r="WNN124" s="276"/>
      <c r="WNO124" s="276"/>
      <c r="WNP124" s="276"/>
      <c r="WNQ124" s="276"/>
      <c r="WNR124" s="276"/>
      <c r="WNS124" s="276"/>
      <c r="WNT124" s="276"/>
      <c r="WNU124" s="276"/>
      <c r="WNV124" s="276"/>
      <c r="WNW124" s="276"/>
      <c r="WNX124" s="276"/>
      <c r="WNY124" s="276"/>
      <c r="WNZ124" s="276"/>
      <c r="WOA124" s="276"/>
      <c r="WOB124" s="276"/>
      <c r="WOC124" s="276"/>
      <c r="WOD124" s="276"/>
      <c r="WOE124" s="276"/>
      <c r="WOF124" s="276"/>
      <c r="WOG124" s="276"/>
      <c r="WOH124" s="276"/>
      <c r="WOI124" s="276"/>
      <c r="WOJ124" s="276"/>
      <c r="WOK124" s="276"/>
      <c r="WOL124" s="276"/>
      <c r="WOM124" s="276"/>
      <c r="WON124" s="276"/>
      <c r="WOO124" s="276"/>
      <c r="WOP124" s="276"/>
      <c r="WOQ124" s="276"/>
      <c r="WOR124" s="276"/>
      <c r="WOS124" s="276"/>
      <c r="WOT124" s="276"/>
      <c r="WOU124" s="276"/>
      <c r="WOV124" s="276"/>
      <c r="WOW124" s="276"/>
      <c r="WOX124" s="276"/>
      <c r="WOY124" s="276"/>
      <c r="WOZ124" s="276"/>
      <c r="WPA124" s="276"/>
      <c r="WPB124" s="276"/>
      <c r="WPC124" s="276"/>
      <c r="WPD124" s="276"/>
      <c r="WPE124" s="276"/>
      <c r="WPF124" s="276"/>
      <c r="WPG124" s="276"/>
      <c r="WPH124" s="276"/>
      <c r="WPI124" s="276"/>
      <c r="WPJ124" s="276"/>
      <c r="WPK124" s="276"/>
      <c r="WPL124" s="276"/>
      <c r="WPM124" s="276"/>
      <c r="WPN124" s="276"/>
      <c r="WPO124" s="276"/>
      <c r="WPP124" s="276"/>
      <c r="WPQ124" s="276"/>
      <c r="WPR124" s="276"/>
      <c r="WPS124" s="276"/>
      <c r="WPT124" s="276"/>
      <c r="WPU124" s="276"/>
      <c r="WPV124" s="276"/>
      <c r="WPW124" s="276"/>
      <c r="WPX124" s="276"/>
      <c r="WPY124" s="276"/>
      <c r="WPZ124" s="276"/>
      <c r="WQA124" s="276"/>
      <c r="WQB124" s="276"/>
      <c r="WQC124" s="276"/>
      <c r="WQD124" s="276"/>
      <c r="WQE124" s="276"/>
      <c r="WQF124" s="276"/>
      <c r="WQG124" s="276"/>
      <c r="WQH124" s="276"/>
      <c r="WQI124" s="276"/>
      <c r="WQJ124" s="276"/>
      <c r="WQK124" s="276"/>
      <c r="WQL124" s="276"/>
      <c r="WQM124" s="276"/>
      <c r="WQN124" s="276"/>
      <c r="WQO124" s="276"/>
      <c r="WQP124" s="276"/>
      <c r="WQQ124" s="276"/>
      <c r="WQR124" s="276"/>
      <c r="WQS124" s="276"/>
      <c r="WQT124" s="276"/>
      <c r="WQU124" s="276"/>
      <c r="WQV124" s="276"/>
      <c r="WQW124" s="276"/>
      <c r="WQX124" s="276"/>
      <c r="WQY124" s="276"/>
      <c r="WQZ124" s="276"/>
      <c r="WRA124" s="276"/>
      <c r="WRB124" s="276"/>
      <c r="WRC124" s="276"/>
      <c r="WRD124" s="276"/>
      <c r="WRE124" s="276"/>
      <c r="WRF124" s="276"/>
      <c r="WRG124" s="276"/>
      <c r="WRH124" s="276"/>
      <c r="WRI124" s="276"/>
      <c r="WRJ124" s="276"/>
      <c r="WRK124" s="276"/>
      <c r="WRL124" s="276"/>
      <c r="WRM124" s="276"/>
      <c r="WRN124" s="276"/>
      <c r="WRO124" s="276"/>
      <c r="WRP124" s="276"/>
      <c r="WRQ124" s="276"/>
      <c r="WRR124" s="276"/>
      <c r="WRS124" s="276"/>
      <c r="WRT124" s="276"/>
      <c r="WRU124" s="276"/>
      <c r="WRV124" s="276"/>
      <c r="WRW124" s="276"/>
      <c r="WRX124" s="276"/>
      <c r="WRY124" s="276"/>
      <c r="WRZ124" s="276"/>
      <c r="WSA124" s="276"/>
      <c r="WSB124" s="276"/>
      <c r="WSC124" s="276"/>
      <c r="WSD124" s="276"/>
      <c r="WSE124" s="276"/>
      <c r="WSF124" s="276"/>
      <c r="WSG124" s="276"/>
      <c r="WSH124" s="276"/>
      <c r="WSI124" s="276"/>
      <c r="WSJ124" s="276"/>
      <c r="WSK124" s="276"/>
      <c r="WSL124" s="276"/>
      <c r="WSM124" s="276"/>
      <c r="WSN124" s="276"/>
      <c r="WSO124" s="276"/>
      <c r="WSP124" s="276"/>
      <c r="WSQ124" s="276"/>
      <c r="WSR124" s="276"/>
      <c r="WSS124" s="276"/>
      <c r="WST124" s="276"/>
      <c r="WSU124" s="276"/>
      <c r="WSV124" s="276"/>
      <c r="WSW124" s="276"/>
      <c r="WSX124" s="276"/>
      <c r="WSY124" s="276"/>
      <c r="WSZ124" s="276"/>
      <c r="WTA124" s="276"/>
      <c r="WTB124" s="276"/>
      <c r="WTC124" s="276"/>
      <c r="WTD124" s="276"/>
      <c r="WTE124" s="276"/>
      <c r="WTF124" s="276"/>
      <c r="WTG124" s="276"/>
      <c r="WTH124" s="276"/>
      <c r="WTI124" s="276"/>
      <c r="WTJ124" s="276"/>
      <c r="WTK124" s="276"/>
      <c r="WTL124" s="276"/>
      <c r="WTM124" s="276"/>
      <c r="WTN124" s="276"/>
      <c r="WTO124" s="276"/>
      <c r="WTP124" s="276"/>
      <c r="WTQ124" s="276"/>
      <c r="WTR124" s="276"/>
      <c r="WTS124" s="276"/>
      <c r="WTT124" s="276"/>
      <c r="WTU124" s="276"/>
      <c r="WTV124" s="276"/>
      <c r="WTW124" s="276"/>
      <c r="WTX124" s="276"/>
      <c r="WTY124" s="276"/>
      <c r="WTZ124" s="276"/>
      <c r="WUA124" s="276"/>
      <c r="WUB124" s="276"/>
      <c r="WUC124" s="276"/>
      <c r="WUD124" s="276"/>
      <c r="WUE124" s="276"/>
      <c r="WUF124" s="276"/>
      <c r="WUG124" s="276"/>
      <c r="WUH124" s="276"/>
      <c r="WUI124" s="276"/>
      <c r="WUJ124" s="276"/>
      <c r="WUK124" s="276"/>
      <c r="WUL124" s="276"/>
      <c r="WUM124" s="276"/>
      <c r="WUN124" s="276"/>
      <c r="WUO124" s="276"/>
      <c r="WUP124" s="276"/>
      <c r="WUQ124" s="276"/>
      <c r="WUR124" s="276"/>
      <c r="WUS124" s="276"/>
      <c r="WUT124" s="276"/>
      <c r="WUU124" s="276"/>
      <c r="WUV124" s="276"/>
      <c r="WUW124" s="276"/>
      <c r="WUX124" s="276"/>
      <c r="WUY124" s="276"/>
      <c r="WUZ124" s="276"/>
      <c r="WVA124" s="276"/>
      <c r="WVB124" s="276"/>
      <c r="WVC124" s="276"/>
      <c r="WVD124" s="276"/>
      <c r="WVE124" s="276"/>
      <c r="WVF124" s="276"/>
      <c r="WVG124" s="276"/>
      <c r="WVH124" s="276"/>
      <c r="WVI124" s="276"/>
      <c r="WVJ124" s="276"/>
      <c r="WVK124" s="276"/>
      <c r="WVL124" s="276"/>
      <c r="WVM124" s="276"/>
      <c r="WVN124" s="276"/>
      <c r="WVO124" s="276"/>
      <c r="WVP124" s="276"/>
      <c r="WVQ124" s="276"/>
      <c r="WVR124" s="276"/>
      <c r="WVS124" s="276"/>
      <c r="WVT124" s="276"/>
      <c r="WVU124" s="276"/>
      <c r="WVV124" s="276"/>
      <c r="WVW124" s="276"/>
      <c r="WVX124" s="276"/>
      <c r="WVY124" s="276"/>
      <c r="WVZ124" s="276"/>
      <c r="WWA124" s="276"/>
      <c r="WWB124" s="276"/>
      <c r="WWC124" s="276"/>
      <c r="WWD124" s="276"/>
      <c r="WWE124" s="276"/>
      <c r="WWF124" s="276"/>
      <c r="WWG124" s="276"/>
      <c r="WWH124" s="276"/>
      <c r="WWI124" s="276"/>
      <c r="WWJ124" s="276"/>
      <c r="WWK124" s="276"/>
      <c r="WWL124" s="276"/>
      <c r="WWM124" s="276"/>
      <c r="WWN124" s="276"/>
      <c r="WWO124" s="276"/>
      <c r="WWP124" s="276"/>
      <c r="WWQ124" s="276"/>
      <c r="WWR124" s="276"/>
      <c r="WWS124" s="276"/>
      <c r="WWT124" s="276"/>
      <c r="WWU124" s="276"/>
      <c r="WWV124" s="276"/>
      <c r="WWW124" s="276"/>
      <c r="WWX124" s="276"/>
      <c r="WWY124" s="276"/>
      <c r="WWZ124" s="276"/>
      <c r="WXA124" s="276"/>
      <c r="WXB124" s="276"/>
      <c r="WXC124" s="276"/>
      <c r="WXD124" s="276"/>
      <c r="WXE124" s="276"/>
      <c r="WXF124" s="276"/>
      <c r="WXG124" s="276"/>
      <c r="WXH124" s="276"/>
      <c r="WXI124" s="276"/>
      <c r="WXJ124" s="276"/>
      <c r="WXK124" s="276"/>
      <c r="WXL124" s="276"/>
      <c r="WXM124" s="276"/>
      <c r="WXN124" s="276"/>
      <c r="WXO124" s="276"/>
      <c r="WXP124" s="276"/>
      <c r="WXQ124" s="276"/>
      <c r="WXR124" s="276"/>
      <c r="WXS124" s="276"/>
      <c r="WXT124" s="276"/>
      <c r="WXU124" s="276"/>
      <c r="WXV124" s="276"/>
      <c r="WXW124" s="276"/>
      <c r="WXX124" s="276"/>
      <c r="WXY124" s="276"/>
      <c r="WXZ124" s="276"/>
      <c r="WYA124" s="276"/>
      <c r="WYB124" s="276"/>
      <c r="WYC124" s="276"/>
      <c r="WYD124" s="276"/>
      <c r="WYE124" s="276"/>
      <c r="WYF124" s="276"/>
      <c r="WYG124" s="276"/>
      <c r="WYH124" s="276"/>
      <c r="WYI124" s="276"/>
      <c r="WYJ124" s="276"/>
      <c r="WYK124" s="276"/>
      <c r="WYL124" s="276"/>
      <c r="WYM124" s="276"/>
      <c r="WYN124" s="276"/>
      <c r="WYO124" s="276"/>
      <c r="WYP124" s="276"/>
      <c r="WYQ124" s="276"/>
      <c r="WYR124" s="276"/>
      <c r="WYS124" s="276"/>
      <c r="WYT124" s="276"/>
      <c r="WYU124" s="276"/>
      <c r="WYV124" s="276"/>
      <c r="WYW124" s="276"/>
      <c r="WYX124" s="276"/>
      <c r="WYY124" s="276"/>
      <c r="WYZ124" s="276"/>
      <c r="WZA124" s="276"/>
      <c r="WZB124" s="276"/>
      <c r="WZC124" s="276"/>
      <c r="WZD124" s="276"/>
      <c r="WZE124" s="276"/>
      <c r="WZF124" s="276"/>
      <c r="WZG124" s="276"/>
      <c r="WZH124" s="276"/>
      <c r="WZI124" s="276"/>
      <c r="WZJ124" s="276"/>
      <c r="WZK124" s="276"/>
      <c r="WZL124" s="276"/>
      <c r="WZM124" s="276"/>
      <c r="WZN124" s="276"/>
      <c r="WZO124" s="276"/>
      <c r="WZP124" s="276"/>
      <c r="WZQ124" s="276"/>
      <c r="WZR124" s="276"/>
      <c r="WZS124" s="276"/>
      <c r="WZT124" s="276"/>
      <c r="WZU124" s="276"/>
      <c r="WZV124" s="276"/>
      <c r="WZW124" s="276"/>
      <c r="WZX124" s="276"/>
      <c r="WZY124" s="276"/>
      <c r="WZZ124" s="276"/>
      <c r="XAA124" s="276"/>
      <c r="XAB124" s="276"/>
      <c r="XAC124" s="276"/>
      <c r="XAD124" s="276"/>
      <c r="XAE124" s="276"/>
      <c r="XAF124" s="276"/>
      <c r="XAG124" s="276"/>
      <c r="XAH124" s="276"/>
      <c r="XAI124" s="276"/>
      <c r="XAJ124" s="276"/>
      <c r="XAK124" s="276"/>
      <c r="XAL124" s="276"/>
      <c r="XAM124" s="276"/>
      <c r="XAN124" s="276"/>
      <c r="XAO124" s="276"/>
      <c r="XAP124" s="276"/>
      <c r="XAQ124" s="276"/>
      <c r="XAR124" s="276"/>
      <c r="XAS124" s="276"/>
      <c r="XAT124" s="276"/>
      <c r="XAU124" s="276"/>
      <c r="XAV124" s="276"/>
      <c r="XAW124" s="276"/>
      <c r="XAX124" s="276"/>
      <c r="XAY124" s="276"/>
      <c r="XAZ124" s="276"/>
      <c r="XBA124" s="276"/>
      <c r="XBB124" s="276"/>
      <c r="XBC124" s="276"/>
      <c r="XBD124" s="276"/>
      <c r="XBE124" s="276"/>
      <c r="XBF124" s="276"/>
      <c r="XBG124" s="276"/>
      <c r="XBH124" s="276"/>
      <c r="XBI124" s="276"/>
      <c r="XBJ124" s="276"/>
      <c r="XBK124" s="276"/>
      <c r="XBL124" s="276"/>
      <c r="XBM124" s="276"/>
      <c r="XBN124" s="276"/>
      <c r="XBO124" s="276"/>
      <c r="XBP124" s="276"/>
      <c r="XBQ124" s="276"/>
      <c r="XBR124" s="276"/>
      <c r="XBS124" s="276"/>
      <c r="XBT124" s="276"/>
      <c r="XBU124" s="276"/>
      <c r="XBV124" s="276"/>
      <c r="XBW124" s="276"/>
      <c r="XBX124" s="276"/>
      <c r="XBY124" s="276"/>
      <c r="XBZ124" s="276"/>
      <c r="XCA124" s="276"/>
      <c r="XCB124" s="276"/>
      <c r="XCC124" s="276"/>
      <c r="XCD124" s="276"/>
      <c r="XCE124" s="276"/>
      <c r="XCF124" s="276"/>
      <c r="XCG124" s="276"/>
      <c r="XCH124" s="276"/>
      <c r="XCI124" s="276"/>
      <c r="XCJ124" s="276"/>
      <c r="XCK124" s="276"/>
      <c r="XCL124" s="276"/>
      <c r="XCM124" s="276"/>
      <c r="XCN124" s="276"/>
      <c r="XCO124" s="276"/>
      <c r="XCP124" s="276"/>
      <c r="XCQ124" s="276"/>
      <c r="XCR124" s="276"/>
      <c r="XCS124" s="276"/>
      <c r="XCT124" s="276"/>
      <c r="XCU124" s="276"/>
      <c r="XCV124" s="276"/>
      <c r="XCW124" s="276"/>
      <c r="XCX124" s="276"/>
      <c r="XCY124" s="276"/>
      <c r="XCZ124" s="276"/>
      <c r="XDA124" s="276"/>
      <c r="XDB124" s="276"/>
      <c r="XDC124" s="276"/>
      <c r="XDD124" s="276"/>
      <c r="XDE124" s="276"/>
      <c r="XDF124" s="276"/>
      <c r="XDG124" s="276"/>
      <c r="XDH124" s="276"/>
      <c r="XDI124" s="276"/>
      <c r="XDJ124" s="276"/>
      <c r="XDK124" s="276"/>
      <c r="XDL124" s="276"/>
      <c r="XDM124" s="276"/>
      <c r="XDN124" s="276"/>
      <c r="XDO124" s="276"/>
      <c r="XDP124" s="276"/>
      <c r="XDQ124" s="276"/>
      <c r="XDR124" s="276"/>
      <c r="XDS124" s="276"/>
      <c r="XDT124" s="276"/>
      <c r="XDU124" s="276"/>
      <c r="XDV124" s="276"/>
      <c r="XDW124" s="276"/>
      <c r="XDX124" s="276"/>
      <c r="XDY124" s="276"/>
      <c r="XDZ124" s="276"/>
      <c r="XEA124" s="276"/>
      <c r="XEB124" s="276"/>
      <c r="XEC124" s="276"/>
      <c r="XED124" s="276"/>
      <c r="XEE124" s="276"/>
      <c r="XEF124" s="276"/>
      <c r="XEG124" s="276"/>
      <c r="XEH124" s="276"/>
      <c r="XEI124" s="276"/>
      <c r="XEJ124" s="276"/>
      <c r="XEK124" s="276"/>
      <c r="XEL124" s="276"/>
      <c r="XEM124" s="276"/>
      <c r="XEN124" s="276"/>
      <c r="XEO124" s="276"/>
      <c r="XEP124" s="276"/>
      <c r="XEQ124" s="276"/>
      <c r="XER124" s="276"/>
      <c r="XES124" s="276"/>
      <c r="XET124" s="276"/>
      <c r="XEU124" s="276"/>
      <c r="XEV124" s="276"/>
      <c r="XEW124" s="276"/>
      <c r="XEX124" s="276"/>
      <c r="XEY124" s="276"/>
      <c r="XEZ124" s="276"/>
      <c r="XFA124" s="276"/>
      <c r="XFB124" s="276"/>
      <c r="XFC124" s="276"/>
      <c r="XFD124" s="276"/>
    </row>
    <row r="125" spans="2:16384" s="311" customFormat="1">
      <c r="C125" s="276"/>
      <c r="D125" s="276"/>
      <c r="E125" s="324"/>
      <c r="F125" s="324"/>
      <c r="G125" s="324"/>
      <c r="H125" s="324"/>
      <c r="I125" s="324"/>
      <c r="J125" s="276"/>
      <c r="K125" s="276"/>
      <c r="L125" s="276"/>
      <c r="M125" s="276"/>
      <c r="N125" s="276"/>
      <c r="O125" s="276"/>
      <c r="P125" s="324"/>
      <c r="Q125" s="324"/>
      <c r="R125" s="324"/>
      <c r="S125" s="324"/>
      <c r="T125" s="324"/>
      <c r="U125" s="324"/>
      <c r="V125" s="324"/>
      <c r="W125" s="324"/>
      <c r="X125" s="324"/>
      <c r="Y125" s="324"/>
      <c r="Z125" s="324"/>
      <c r="AA125" s="324"/>
      <c r="AB125" s="324"/>
      <c r="AC125" s="324"/>
      <c r="AD125" s="324"/>
      <c r="AE125" s="324"/>
      <c r="AF125" s="276"/>
      <c r="AG125" s="324"/>
      <c r="AH125" s="324"/>
      <c r="AI125" s="324"/>
      <c r="AJ125" s="324"/>
      <c r="AK125" s="324"/>
      <c r="AL125" s="324"/>
      <c r="AM125" s="324"/>
      <c r="AN125" s="324"/>
      <c r="AO125" s="324"/>
      <c r="AP125" s="324"/>
      <c r="AQ125" s="324"/>
      <c r="AR125" s="324"/>
      <c r="AS125" s="324"/>
      <c r="AT125" s="324"/>
      <c r="AU125" s="324"/>
      <c r="AV125" s="276"/>
      <c r="AW125" s="349"/>
      <c r="AX125" s="349"/>
      <c r="AY125" s="349"/>
      <c r="AZ125" s="349"/>
      <c r="BL125" s="276"/>
      <c r="BM125" s="276"/>
      <c r="BN125" s="276"/>
      <c r="BO125" s="276"/>
      <c r="BP125" s="276"/>
      <c r="BQ125" s="276"/>
      <c r="BR125" s="276"/>
      <c r="BS125" s="276"/>
      <c r="BT125" s="276"/>
      <c r="BU125" s="276"/>
      <c r="BV125" s="276"/>
      <c r="BW125" s="276"/>
      <c r="BX125" s="276"/>
      <c r="BY125" s="276"/>
      <c r="BZ125" s="276"/>
      <c r="CA125" s="276"/>
      <c r="CB125" s="276"/>
      <c r="CC125" s="276"/>
      <c r="CD125" s="276"/>
      <c r="CE125" s="276"/>
      <c r="CF125" s="276"/>
      <c r="CG125" s="276"/>
      <c r="CH125" s="276"/>
      <c r="CI125" s="276"/>
      <c r="CJ125" s="276"/>
      <c r="CK125" s="276"/>
      <c r="CL125" s="276"/>
      <c r="CM125" s="276"/>
      <c r="CN125" s="276"/>
      <c r="CO125" s="276"/>
      <c r="CP125" s="276"/>
      <c r="CQ125" s="276"/>
      <c r="CR125" s="276"/>
      <c r="CS125" s="276"/>
      <c r="CT125" s="276"/>
      <c r="CU125" s="276"/>
      <c r="CV125" s="276"/>
      <c r="CW125" s="276"/>
      <c r="CX125" s="276"/>
      <c r="CY125" s="276"/>
      <c r="CZ125" s="276"/>
      <c r="DA125" s="276"/>
      <c r="DB125" s="276"/>
      <c r="DC125" s="276"/>
      <c r="DD125" s="276"/>
      <c r="DE125" s="276"/>
      <c r="DF125" s="276"/>
      <c r="DG125" s="276"/>
      <c r="DH125" s="276"/>
      <c r="DI125" s="276"/>
      <c r="DJ125" s="276"/>
      <c r="DK125" s="276"/>
      <c r="DL125" s="276"/>
      <c r="DM125" s="276"/>
      <c r="DN125" s="276"/>
      <c r="DO125" s="276"/>
      <c r="DP125" s="276"/>
      <c r="DQ125" s="276"/>
      <c r="DR125" s="276"/>
      <c r="DS125" s="276"/>
      <c r="DT125" s="276"/>
      <c r="DU125" s="276"/>
      <c r="DV125" s="276"/>
      <c r="DW125" s="276"/>
      <c r="DX125" s="276"/>
      <c r="DY125" s="276"/>
      <c r="DZ125" s="276"/>
      <c r="EA125" s="276"/>
      <c r="EB125" s="276"/>
      <c r="EC125" s="276"/>
      <c r="ED125" s="276"/>
      <c r="EE125" s="276"/>
      <c r="EF125" s="276"/>
      <c r="EG125" s="276"/>
      <c r="EH125" s="276"/>
      <c r="EI125" s="276"/>
      <c r="EJ125" s="276"/>
      <c r="EK125" s="276"/>
      <c r="EL125" s="276"/>
      <c r="EM125" s="276"/>
      <c r="EN125" s="276"/>
      <c r="EO125" s="276"/>
      <c r="EP125" s="276"/>
      <c r="EQ125" s="276"/>
      <c r="ER125" s="276"/>
      <c r="ES125" s="276"/>
      <c r="ET125" s="276"/>
      <c r="EU125" s="276"/>
      <c r="EV125" s="276"/>
      <c r="EW125" s="276"/>
      <c r="EX125" s="276"/>
      <c r="EY125" s="276"/>
      <c r="EZ125" s="276"/>
      <c r="FA125" s="276"/>
      <c r="FB125" s="276"/>
      <c r="FC125" s="276"/>
      <c r="FD125" s="276"/>
      <c r="FE125" s="276"/>
      <c r="FF125" s="276"/>
      <c r="FG125" s="276"/>
      <c r="FH125" s="276"/>
      <c r="FI125" s="276"/>
      <c r="FJ125" s="276"/>
      <c r="FK125" s="276"/>
      <c r="FL125" s="276"/>
      <c r="FM125" s="276"/>
      <c r="FN125" s="276"/>
      <c r="FO125" s="276"/>
      <c r="FP125" s="276"/>
      <c r="FQ125" s="276"/>
      <c r="FR125" s="276"/>
      <c r="FS125" s="276"/>
      <c r="FT125" s="276"/>
      <c r="FU125" s="276"/>
      <c r="FV125" s="276"/>
      <c r="FW125" s="276"/>
      <c r="FX125" s="276"/>
      <c r="FY125" s="276"/>
      <c r="FZ125" s="276"/>
      <c r="GA125" s="276"/>
      <c r="GB125" s="276"/>
      <c r="GC125" s="276"/>
      <c r="GD125" s="276"/>
      <c r="GE125" s="276"/>
      <c r="GF125" s="276"/>
      <c r="GG125" s="276"/>
      <c r="GH125" s="276"/>
      <c r="GI125" s="276"/>
      <c r="GJ125" s="276"/>
      <c r="GK125" s="276"/>
      <c r="GL125" s="276"/>
      <c r="GM125" s="276"/>
      <c r="GN125" s="276"/>
      <c r="GO125" s="276"/>
      <c r="GP125" s="276"/>
      <c r="GQ125" s="276"/>
      <c r="GR125" s="276"/>
      <c r="GS125" s="276"/>
      <c r="GT125" s="276"/>
      <c r="GU125" s="276"/>
      <c r="GV125" s="276"/>
      <c r="GW125" s="276"/>
      <c r="GX125" s="276"/>
      <c r="GY125" s="276"/>
      <c r="GZ125" s="276"/>
      <c r="HA125" s="276"/>
      <c r="HB125" s="276"/>
      <c r="HC125" s="276"/>
      <c r="HD125" s="276"/>
      <c r="HE125" s="276"/>
      <c r="HF125" s="276"/>
      <c r="HG125" s="276"/>
      <c r="HH125" s="276"/>
      <c r="HI125" s="276"/>
      <c r="HJ125" s="276"/>
      <c r="HK125" s="276"/>
      <c r="HL125" s="276"/>
      <c r="HM125" s="276"/>
      <c r="HN125" s="276"/>
      <c r="HO125" s="276"/>
      <c r="HP125" s="276"/>
      <c r="HQ125" s="276"/>
      <c r="HR125" s="276"/>
      <c r="HS125" s="276"/>
      <c r="HT125" s="276"/>
      <c r="HU125" s="276"/>
      <c r="HV125" s="276"/>
      <c r="HW125" s="276"/>
      <c r="HX125" s="276"/>
      <c r="HY125" s="276"/>
      <c r="HZ125" s="276"/>
      <c r="IA125" s="276"/>
      <c r="IB125" s="276"/>
      <c r="IC125" s="276"/>
      <c r="ID125" s="276"/>
      <c r="IE125" s="276"/>
      <c r="IF125" s="276"/>
      <c r="IG125" s="276"/>
      <c r="IH125" s="276"/>
      <c r="II125" s="276"/>
      <c r="IJ125" s="276"/>
      <c r="IK125" s="276"/>
      <c r="IL125" s="276"/>
      <c r="IM125" s="276"/>
      <c r="IN125" s="276"/>
      <c r="IO125" s="276"/>
      <c r="IP125" s="276"/>
      <c r="IQ125" s="276"/>
      <c r="IR125" s="276"/>
      <c r="IS125" s="276"/>
      <c r="IT125" s="276"/>
      <c r="IU125" s="276"/>
      <c r="IV125" s="276"/>
      <c r="IW125" s="276"/>
      <c r="IX125" s="276"/>
      <c r="IY125" s="276"/>
      <c r="IZ125" s="276"/>
      <c r="JA125" s="276"/>
      <c r="JB125" s="276"/>
      <c r="JC125" s="276"/>
      <c r="JD125" s="276"/>
      <c r="JE125" s="276"/>
      <c r="JF125" s="276"/>
      <c r="JG125" s="276"/>
      <c r="JH125" s="276"/>
      <c r="JI125" s="276"/>
      <c r="JJ125" s="276"/>
      <c r="JK125" s="276"/>
      <c r="JL125" s="276"/>
      <c r="JM125" s="276"/>
      <c r="JN125" s="276"/>
      <c r="JO125" s="276"/>
      <c r="JP125" s="276"/>
      <c r="JQ125" s="276"/>
      <c r="JR125" s="276"/>
      <c r="JS125" s="276"/>
      <c r="JT125" s="276"/>
      <c r="JU125" s="276"/>
      <c r="JV125" s="276"/>
      <c r="JW125" s="276"/>
      <c r="JX125" s="276"/>
      <c r="JY125" s="276"/>
      <c r="JZ125" s="276"/>
      <c r="KA125" s="276"/>
      <c r="KB125" s="276"/>
      <c r="KC125" s="276"/>
      <c r="KD125" s="276"/>
      <c r="KE125" s="276"/>
      <c r="KF125" s="276"/>
      <c r="KG125" s="276"/>
      <c r="KH125" s="276"/>
      <c r="KI125" s="276"/>
      <c r="KJ125" s="276"/>
      <c r="KK125" s="276"/>
      <c r="KL125" s="276"/>
      <c r="KM125" s="276"/>
      <c r="KN125" s="276"/>
      <c r="KO125" s="276"/>
      <c r="KP125" s="276"/>
      <c r="KQ125" s="276"/>
      <c r="KR125" s="276"/>
      <c r="KS125" s="276"/>
      <c r="KT125" s="276"/>
      <c r="KU125" s="276"/>
      <c r="KV125" s="276"/>
      <c r="KW125" s="276"/>
      <c r="KX125" s="276"/>
      <c r="KY125" s="276"/>
      <c r="KZ125" s="276"/>
      <c r="LA125" s="276"/>
      <c r="LB125" s="276"/>
      <c r="LC125" s="276"/>
      <c r="LD125" s="276"/>
      <c r="LE125" s="276"/>
      <c r="LF125" s="276"/>
      <c r="LG125" s="276"/>
      <c r="LH125" s="276"/>
      <c r="LI125" s="276"/>
      <c r="LJ125" s="276"/>
      <c r="LK125" s="276"/>
      <c r="LL125" s="276"/>
      <c r="LM125" s="276"/>
      <c r="LN125" s="276"/>
      <c r="LO125" s="276"/>
      <c r="LP125" s="276"/>
      <c r="LQ125" s="276"/>
      <c r="LR125" s="276"/>
      <c r="LS125" s="276"/>
      <c r="LT125" s="276"/>
      <c r="LU125" s="276"/>
      <c r="LV125" s="276"/>
      <c r="LW125" s="276"/>
      <c r="LX125" s="276"/>
      <c r="LY125" s="276"/>
      <c r="LZ125" s="276"/>
      <c r="MA125" s="276"/>
      <c r="MB125" s="276"/>
      <c r="MC125" s="276"/>
      <c r="MD125" s="276"/>
      <c r="ME125" s="276"/>
      <c r="MF125" s="276"/>
      <c r="MG125" s="276"/>
      <c r="MH125" s="276"/>
      <c r="MI125" s="276"/>
      <c r="MJ125" s="276"/>
      <c r="MK125" s="276"/>
      <c r="ML125" s="276"/>
      <c r="MM125" s="276"/>
      <c r="MN125" s="276"/>
      <c r="MO125" s="276"/>
      <c r="MP125" s="276"/>
      <c r="MQ125" s="276"/>
      <c r="MR125" s="276"/>
      <c r="MS125" s="276"/>
      <c r="MT125" s="276"/>
      <c r="MU125" s="276"/>
      <c r="MV125" s="276"/>
      <c r="MW125" s="276"/>
      <c r="MX125" s="276"/>
      <c r="MY125" s="276"/>
      <c r="MZ125" s="276"/>
      <c r="NA125" s="276"/>
      <c r="NB125" s="276"/>
      <c r="NC125" s="276"/>
      <c r="ND125" s="276"/>
      <c r="NE125" s="276"/>
      <c r="NF125" s="276"/>
      <c r="NG125" s="276"/>
      <c r="NH125" s="276"/>
      <c r="NI125" s="276"/>
      <c r="NJ125" s="276"/>
      <c r="NK125" s="276"/>
      <c r="NL125" s="276"/>
      <c r="NM125" s="276"/>
      <c r="NN125" s="276"/>
      <c r="NO125" s="276"/>
      <c r="NP125" s="276"/>
      <c r="NQ125" s="276"/>
      <c r="NR125" s="276"/>
      <c r="NS125" s="276"/>
      <c r="NT125" s="276"/>
      <c r="NU125" s="276"/>
      <c r="NV125" s="276"/>
      <c r="NW125" s="276"/>
      <c r="NX125" s="276"/>
      <c r="NY125" s="276"/>
      <c r="NZ125" s="276"/>
      <c r="OA125" s="276"/>
      <c r="OB125" s="276"/>
      <c r="OC125" s="276"/>
      <c r="OD125" s="276"/>
      <c r="OE125" s="276"/>
      <c r="OF125" s="276"/>
      <c r="OG125" s="276"/>
      <c r="OH125" s="276"/>
      <c r="OI125" s="276"/>
      <c r="OJ125" s="276"/>
      <c r="OK125" s="276"/>
      <c r="OL125" s="276"/>
      <c r="OM125" s="276"/>
      <c r="ON125" s="276"/>
      <c r="OO125" s="276"/>
      <c r="OP125" s="276"/>
      <c r="OQ125" s="276"/>
      <c r="OR125" s="276"/>
      <c r="OS125" s="276"/>
      <c r="OT125" s="276"/>
      <c r="OU125" s="276"/>
      <c r="OV125" s="276"/>
      <c r="OW125" s="276"/>
      <c r="OX125" s="276"/>
      <c r="OY125" s="276"/>
      <c r="OZ125" s="276"/>
      <c r="PA125" s="276"/>
      <c r="PB125" s="276"/>
      <c r="PC125" s="276"/>
      <c r="PD125" s="276"/>
      <c r="PE125" s="276"/>
      <c r="PF125" s="276"/>
      <c r="PG125" s="276"/>
      <c r="PH125" s="276"/>
      <c r="PI125" s="276"/>
      <c r="PJ125" s="276"/>
      <c r="PK125" s="276"/>
      <c r="PL125" s="276"/>
      <c r="PM125" s="276"/>
      <c r="PN125" s="276"/>
      <c r="PO125" s="276"/>
      <c r="PP125" s="276"/>
      <c r="PQ125" s="276"/>
      <c r="PR125" s="276"/>
      <c r="PS125" s="276"/>
      <c r="PT125" s="276"/>
      <c r="PU125" s="276"/>
      <c r="PV125" s="276"/>
      <c r="PW125" s="276"/>
      <c r="PX125" s="276"/>
      <c r="PY125" s="276"/>
      <c r="PZ125" s="276"/>
      <c r="QA125" s="276"/>
      <c r="QB125" s="276"/>
      <c r="QC125" s="276"/>
      <c r="QD125" s="276"/>
      <c r="QE125" s="276"/>
      <c r="QF125" s="276"/>
      <c r="QG125" s="276"/>
      <c r="QH125" s="276"/>
      <c r="QI125" s="276"/>
      <c r="QJ125" s="276"/>
      <c r="QK125" s="276"/>
      <c r="QL125" s="276"/>
      <c r="QM125" s="276"/>
      <c r="QN125" s="276"/>
      <c r="QO125" s="276"/>
      <c r="QP125" s="276"/>
      <c r="QQ125" s="276"/>
      <c r="QR125" s="276"/>
      <c r="QS125" s="276"/>
      <c r="QT125" s="276"/>
      <c r="QU125" s="276"/>
      <c r="QV125" s="276"/>
      <c r="QW125" s="276"/>
      <c r="QX125" s="276"/>
      <c r="QY125" s="276"/>
      <c r="QZ125" s="276"/>
      <c r="RA125" s="276"/>
      <c r="RB125" s="276"/>
      <c r="RC125" s="276"/>
      <c r="RD125" s="276"/>
      <c r="RE125" s="276"/>
      <c r="RF125" s="276"/>
      <c r="RG125" s="276"/>
      <c r="RH125" s="276"/>
      <c r="RI125" s="276"/>
      <c r="RJ125" s="276"/>
      <c r="RK125" s="276"/>
      <c r="RL125" s="276"/>
      <c r="RM125" s="276"/>
      <c r="RN125" s="276"/>
      <c r="RO125" s="276"/>
      <c r="RP125" s="276"/>
      <c r="RQ125" s="276"/>
      <c r="RR125" s="276"/>
      <c r="RS125" s="276"/>
      <c r="RT125" s="276"/>
      <c r="RU125" s="276"/>
      <c r="RV125" s="276"/>
      <c r="RW125" s="276"/>
      <c r="RX125" s="276"/>
      <c r="RY125" s="276"/>
      <c r="RZ125" s="276"/>
      <c r="SA125" s="276"/>
      <c r="SB125" s="276"/>
      <c r="SC125" s="276"/>
      <c r="SD125" s="276"/>
      <c r="SE125" s="276"/>
      <c r="SF125" s="276"/>
      <c r="SG125" s="276"/>
      <c r="SH125" s="276"/>
      <c r="SI125" s="276"/>
      <c r="SJ125" s="276"/>
      <c r="SK125" s="276"/>
      <c r="SL125" s="276"/>
      <c r="SM125" s="276"/>
      <c r="SN125" s="276"/>
      <c r="SO125" s="276"/>
      <c r="SP125" s="276"/>
      <c r="SQ125" s="276"/>
      <c r="SR125" s="276"/>
      <c r="SS125" s="276"/>
      <c r="ST125" s="276"/>
      <c r="SU125" s="276"/>
      <c r="SV125" s="276"/>
      <c r="SW125" s="276"/>
      <c r="SX125" s="276"/>
      <c r="SY125" s="276"/>
      <c r="SZ125" s="276"/>
      <c r="TA125" s="276"/>
      <c r="TB125" s="276"/>
      <c r="TC125" s="276"/>
      <c r="TD125" s="276"/>
      <c r="TE125" s="276"/>
      <c r="TF125" s="276"/>
      <c r="TG125" s="276"/>
      <c r="TH125" s="276"/>
      <c r="TI125" s="276"/>
      <c r="TJ125" s="276"/>
      <c r="TK125" s="276"/>
      <c r="TL125" s="276"/>
      <c r="TM125" s="276"/>
      <c r="TN125" s="276"/>
      <c r="TO125" s="276"/>
      <c r="TP125" s="276"/>
      <c r="TQ125" s="276"/>
      <c r="TR125" s="276"/>
      <c r="TS125" s="276"/>
      <c r="TT125" s="276"/>
      <c r="TU125" s="276"/>
      <c r="TV125" s="276"/>
      <c r="TW125" s="276"/>
      <c r="TX125" s="276"/>
      <c r="TY125" s="276"/>
      <c r="TZ125" s="276"/>
      <c r="UA125" s="276"/>
      <c r="UB125" s="276"/>
      <c r="UC125" s="276"/>
      <c r="UD125" s="276"/>
      <c r="UE125" s="276"/>
      <c r="UF125" s="276"/>
      <c r="UG125" s="276"/>
      <c r="UH125" s="276"/>
      <c r="UI125" s="276"/>
      <c r="UJ125" s="276"/>
      <c r="UK125" s="276"/>
      <c r="UL125" s="276"/>
      <c r="UM125" s="276"/>
      <c r="UN125" s="276"/>
      <c r="UO125" s="276"/>
      <c r="UP125" s="276"/>
      <c r="UQ125" s="276"/>
      <c r="UR125" s="276"/>
      <c r="US125" s="276"/>
      <c r="UT125" s="276"/>
      <c r="UU125" s="276"/>
      <c r="UV125" s="276"/>
      <c r="UW125" s="276"/>
      <c r="UX125" s="276"/>
      <c r="UY125" s="276"/>
      <c r="UZ125" s="276"/>
      <c r="VA125" s="276"/>
      <c r="VB125" s="276"/>
      <c r="VC125" s="276"/>
      <c r="VD125" s="276"/>
      <c r="VE125" s="276"/>
      <c r="VF125" s="276"/>
      <c r="VG125" s="276"/>
      <c r="VH125" s="276"/>
      <c r="VI125" s="276"/>
      <c r="VJ125" s="276"/>
      <c r="VK125" s="276"/>
      <c r="VL125" s="276"/>
      <c r="VM125" s="276"/>
      <c r="VN125" s="276"/>
      <c r="VO125" s="276"/>
      <c r="VP125" s="276"/>
      <c r="VQ125" s="276"/>
      <c r="VR125" s="276"/>
      <c r="VS125" s="276"/>
      <c r="VT125" s="276"/>
      <c r="VU125" s="276"/>
      <c r="VV125" s="276"/>
      <c r="VW125" s="276"/>
      <c r="VX125" s="276"/>
      <c r="VY125" s="276"/>
      <c r="VZ125" s="276"/>
      <c r="WA125" s="276"/>
      <c r="WB125" s="276"/>
      <c r="WC125" s="276"/>
      <c r="WD125" s="276"/>
      <c r="WE125" s="276"/>
      <c r="WF125" s="276"/>
      <c r="WG125" s="276"/>
      <c r="WH125" s="276"/>
      <c r="WI125" s="276"/>
      <c r="WJ125" s="276"/>
      <c r="WK125" s="276"/>
      <c r="WL125" s="276"/>
      <c r="WM125" s="276"/>
      <c r="WN125" s="276"/>
      <c r="WO125" s="276"/>
      <c r="WP125" s="276"/>
      <c r="WQ125" s="276"/>
      <c r="WR125" s="276"/>
      <c r="WS125" s="276"/>
      <c r="WT125" s="276"/>
      <c r="WU125" s="276"/>
      <c r="WV125" s="276"/>
      <c r="WW125" s="276"/>
      <c r="WX125" s="276"/>
      <c r="WY125" s="276"/>
      <c r="WZ125" s="276"/>
      <c r="XA125" s="276"/>
      <c r="XB125" s="276"/>
      <c r="XC125" s="276"/>
      <c r="XD125" s="276"/>
      <c r="XE125" s="276"/>
      <c r="XF125" s="276"/>
      <c r="XG125" s="276"/>
      <c r="XH125" s="276"/>
      <c r="XI125" s="276"/>
      <c r="XJ125" s="276"/>
      <c r="XK125" s="276"/>
      <c r="XL125" s="276"/>
      <c r="XM125" s="276"/>
      <c r="XN125" s="276"/>
      <c r="XO125" s="276"/>
      <c r="XP125" s="276"/>
      <c r="XQ125" s="276"/>
      <c r="XR125" s="276"/>
      <c r="XS125" s="276"/>
      <c r="XT125" s="276"/>
      <c r="XU125" s="276"/>
      <c r="XV125" s="276"/>
      <c r="XW125" s="276"/>
      <c r="XX125" s="276"/>
      <c r="XY125" s="276"/>
      <c r="XZ125" s="276"/>
      <c r="YA125" s="276"/>
      <c r="YB125" s="276"/>
      <c r="YC125" s="276"/>
      <c r="YD125" s="276"/>
      <c r="YE125" s="276"/>
      <c r="YF125" s="276"/>
      <c r="YG125" s="276"/>
      <c r="YH125" s="276"/>
      <c r="YI125" s="276"/>
      <c r="YJ125" s="276"/>
      <c r="YK125" s="276"/>
      <c r="YL125" s="276"/>
      <c r="YM125" s="276"/>
      <c r="YN125" s="276"/>
      <c r="YO125" s="276"/>
      <c r="YP125" s="276"/>
      <c r="YQ125" s="276"/>
      <c r="YR125" s="276"/>
      <c r="YS125" s="276"/>
      <c r="YT125" s="276"/>
      <c r="YU125" s="276"/>
      <c r="YV125" s="276"/>
      <c r="YW125" s="276"/>
      <c r="YX125" s="276"/>
      <c r="YY125" s="276"/>
      <c r="YZ125" s="276"/>
      <c r="ZA125" s="276"/>
      <c r="ZB125" s="276"/>
      <c r="ZC125" s="276"/>
      <c r="ZD125" s="276"/>
      <c r="ZE125" s="276"/>
      <c r="ZF125" s="276"/>
      <c r="ZG125" s="276"/>
      <c r="ZH125" s="276"/>
      <c r="ZI125" s="276"/>
      <c r="ZJ125" s="276"/>
      <c r="ZK125" s="276"/>
      <c r="ZL125" s="276"/>
      <c r="ZM125" s="276"/>
      <c r="ZN125" s="276"/>
      <c r="ZO125" s="276"/>
      <c r="ZP125" s="276"/>
      <c r="ZQ125" s="276"/>
      <c r="ZR125" s="276"/>
      <c r="ZS125" s="276"/>
      <c r="ZT125" s="276"/>
      <c r="ZU125" s="276"/>
      <c r="ZV125" s="276"/>
      <c r="ZW125" s="276"/>
      <c r="ZX125" s="276"/>
      <c r="ZY125" s="276"/>
      <c r="ZZ125" s="276"/>
      <c r="AAA125" s="276"/>
      <c r="AAB125" s="276"/>
      <c r="AAC125" s="276"/>
      <c r="AAD125" s="276"/>
      <c r="AAE125" s="276"/>
      <c r="AAF125" s="276"/>
      <c r="AAG125" s="276"/>
      <c r="AAH125" s="276"/>
      <c r="AAI125" s="276"/>
      <c r="AAJ125" s="276"/>
      <c r="AAK125" s="276"/>
      <c r="AAL125" s="276"/>
      <c r="AAM125" s="276"/>
      <c r="AAN125" s="276"/>
      <c r="AAO125" s="276"/>
      <c r="AAP125" s="276"/>
      <c r="AAQ125" s="276"/>
      <c r="AAR125" s="276"/>
      <c r="AAS125" s="276"/>
      <c r="AAT125" s="276"/>
      <c r="AAU125" s="276"/>
      <c r="AAV125" s="276"/>
      <c r="AAW125" s="276"/>
      <c r="AAX125" s="276"/>
      <c r="AAY125" s="276"/>
      <c r="AAZ125" s="276"/>
      <c r="ABA125" s="276"/>
      <c r="ABB125" s="276"/>
      <c r="ABC125" s="276"/>
      <c r="ABD125" s="276"/>
      <c r="ABE125" s="276"/>
      <c r="ABF125" s="276"/>
      <c r="ABG125" s="276"/>
      <c r="ABH125" s="276"/>
      <c r="ABI125" s="276"/>
      <c r="ABJ125" s="276"/>
      <c r="ABK125" s="276"/>
      <c r="ABL125" s="276"/>
      <c r="ABM125" s="276"/>
      <c r="ABN125" s="276"/>
      <c r="ABO125" s="276"/>
      <c r="ABP125" s="276"/>
      <c r="ABQ125" s="276"/>
      <c r="ABR125" s="276"/>
      <c r="ABS125" s="276"/>
      <c r="ABT125" s="276"/>
      <c r="ABU125" s="276"/>
      <c r="ABV125" s="276"/>
      <c r="ABW125" s="276"/>
      <c r="ABX125" s="276"/>
      <c r="ABY125" s="276"/>
      <c r="ABZ125" s="276"/>
      <c r="ACA125" s="276"/>
      <c r="ACB125" s="276"/>
      <c r="ACC125" s="276"/>
      <c r="ACD125" s="276"/>
      <c r="ACE125" s="276"/>
      <c r="ACF125" s="276"/>
      <c r="ACG125" s="276"/>
      <c r="ACH125" s="276"/>
      <c r="ACI125" s="276"/>
      <c r="ACJ125" s="276"/>
      <c r="ACK125" s="276"/>
      <c r="ACL125" s="276"/>
      <c r="ACM125" s="276"/>
      <c r="ACN125" s="276"/>
      <c r="ACO125" s="276"/>
      <c r="ACP125" s="276"/>
      <c r="ACQ125" s="276"/>
      <c r="ACR125" s="276"/>
      <c r="ACS125" s="276"/>
      <c r="ACT125" s="276"/>
      <c r="ACU125" s="276"/>
      <c r="ACV125" s="276"/>
      <c r="ACW125" s="276"/>
      <c r="ACX125" s="276"/>
      <c r="ACY125" s="276"/>
      <c r="ACZ125" s="276"/>
      <c r="ADA125" s="276"/>
      <c r="ADB125" s="276"/>
      <c r="ADC125" s="276"/>
      <c r="ADD125" s="276"/>
      <c r="ADE125" s="276"/>
      <c r="ADF125" s="276"/>
      <c r="ADG125" s="276"/>
      <c r="ADH125" s="276"/>
      <c r="ADI125" s="276"/>
      <c r="ADJ125" s="276"/>
      <c r="ADK125" s="276"/>
      <c r="ADL125" s="276"/>
      <c r="ADM125" s="276"/>
      <c r="ADN125" s="276"/>
      <c r="ADO125" s="276"/>
      <c r="ADP125" s="276"/>
      <c r="ADQ125" s="276"/>
      <c r="ADR125" s="276"/>
      <c r="ADS125" s="276"/>
      <c r="ADT125" s="276"/>
      <c r="ADU125" s="276"/>
      <c r="ADV125" s="276"/>
      <c r="ADW125" s="276"/>
      <c r="ADX125" s="276"/>
      <c r="ADY125" s="276"/>
      <c r="ADZ125" s="276"/>
      <c r="AEA125" s="276"/>
      <c r="AEB125" s="276"/>
      <c r="AEC125" s="276"/>
      <c r="AED125" s="276"/>
      <c r="AEE125" s="276"/>
      <c r="AEF125" s="276"/>
      <c r="AEG125" s="276"/>
      <c r="AEH125" s="276"/>
      <c r="AEI125" s="276"/>
      <c r="AEJ125" s="276"/>
      <c r="AEK125" s="276"/>
      <c r="AEL125" s="276"/>
      <c r="AEM125" s="276"/>
      <c r="AEN125" s="276"/>
      <c r="AEO125" s="276"/>
      <c r="AEP125" s="276"/>
      <c r="AEQ125" s="276"/>
      <c r="AER125" s="276"/>
      <c r="AES125" s="276"/>
      <c r="AET125" s="276"/>
      <c r="AEU125" s="276"/>
      <c r="AEV125" s="276"/>
      <c r="AEW125" s="276"/>
      <c r="AEX125" s="276"/>
      <c r="AEY125" s="276"/>
      <c r="AEZ125" s="276"/>
      <c r="AFA125" s="276"/>
      <c r="AFB125" s="276"/>
      <c r="AFC125" s="276"/>
      <c r="AFD125" s="276"/>
      <c r="AFE125" s="276"/>
      <c r="AFF125" s="276"/>
      <c r="AFG125" s="276"/>
      <c r="AFH125" s="276"/>
      <c r="AFI125" s="276"/>
      <c r="AFJ125" s="276"/>
      <c r="AFK125" s="276"/>
      <c r="AFL125" s="276"/>
      <c r="AFM125" s="276"/>
      <c r="AFN125" s="276"/>
      <c r="AFO125" s="276"/>
      <c r="AFP125" s="276"/>
      <c r="AFQ125" s="276"/>
      <c r="AFR125" s="276"/>
      <c r="AFS125" s="276"/>
      <c r="AFT125" s="276"/>
      <c r="AFU125" s="276"/>
      <c r="AFV125" s="276"/>
      <c r="AFW125" s="276"/>
      <c r="AFX125" s="276"/>
      <c r="AFY125" s="276"/>
      <c r="AFZ125" s="276"/>
      <c r="AGA125" s="276"/>
      <c r="AGB125" s="276"/>
      <c r="AGC125" s="276"/>
      <c r="AGD125" s="276"/>
      <c r="AGE125" s="276"/>
      <c r="AGF125" s="276"/>
      <c r="AGG125" s="276"/>
      <c r="AGH125" s="276"/>
      <c r="AGI125" s="276"/>
      <c r="AGJ125" s="276"/>
      <c r="AGK125" s="276"/>
      <c r="AGL125" s="276"/>
      <c r="AGM125" s="276"/>
      <c r="AGN125" s="276"/>
      <c r="AGO125" s="276"/>
      <c r="AGP125" s="276"/>
      <c r="AGQ125" s="276"/>
      <c r="AGR125" s="276"/>
      <c r="AGS125" s="276"/>
      <c r="AGT125" s="276"/>
      <c r="AGU125" s="276"/>
      <c r="AGV125" s="276"/>
      <c r="AGW125" s="276"/>
      <c r="AGX125" s="276"/>
      <c r="AGY125" s="276"/>
      <c r="AGZ125" s="276"/>
      <c r="AHA125" s="276"/>
      <c r="AHB125" s="276"/>
      <c r="AHC125" s="276"/>
      <c r="AHD125" s="276"/>
      <c r="AHE125" s="276"/>
      <c r="AHF125" s="276"/>
      <c r="AHG125" s="276"/>
      <c r="AHH125" s="276"/>
      <c r="AHI125" s="276"/>
      <c r="AHJ125" s="276"/>
      <c r="AHK125" s="276"/>
      <c r="AHL125" s="276"/>
      <c r="AHM125" s="276"/>
      <c r="AHN125" s="276"/>
      <c r="AHO125" s="276"/>
      <c r="AHP125" s="276"/>
      <c r="AHQ125" s="276"/>
      <c r="AHR125" s="276"/>
      <c r="AHS125" s="276"/>
      <c r="AHT125" s="276"/>
      <c r="AHU125" s="276"/>
      <c r="AHV125" s="276"/>
      <c r="AHW125" s="276"/>
      <c r="AHX125" s="276"/>
      <c r="AHY125" s="276"/>
      <c r="AHZ125" s="276"/>
      <c r="AIA125" s="276"/>
      <c r="AIB125" s="276"/>
      <c r="AIC125" s="276"/>
      <c r="AID125" s="276"/>
      <c r="AIE125" s="276"/>
      <c r="AIF125" s="276"/>
      <c r="AIG125" s="276"/>
      <c r="AIH125" s="276"/>
      <c r="AII125" s="276"/>
      <c r="AIJ125" s="276"/>
      <c r="AIK125" s="276"/>
      <c r="AIL125" s="276"/>
      <c r="AIM125" s="276"/>
      <c r="AIN125" s="276"/>
      <c r="AIO125" s="276"/>
      <c r="AIP125" s="276"/>
      <c r="AIQ125" s="276"/>
      <c r="AIR125" s="276"/>
      <c r="AIS125" s="276"/>
      <c r="AIT125" s="276"/>
      <c r="AIU125" s="276"/>
      <c r="AIV125" s="276"/>
      <c r="AIW125" s="276"/>
      <c r="AIX125" s="276"/>
      <c r="AIY125" s="276"/>
      <c r="AIZ125" s="276"/>
      <c r="AJA125" s="276"/>
      <c r="AJB125" s="276"/>
      <c r="AJC125" s="276"/>
      <c r="AJD125" s="276"/>
      <c r="AJE125" s="276"/>
      <c r="AJF125" s="276"/>
      <c r="AJG125" s="276"/>
      <c r="AJH125" s="276"/>
      <c r="AJI125" s="276"/>
      <c r="AJJ125" s="276"/>
      <c r="AJK125" s="276"/>
      <c r="AJL125" s="276"/>
      <c r="AJM125" s="276"/>
      <c r="AJN125" s="276"/>
      <c r="AJO125" s="276"/>
      <c r="AJP125" s="276"/>
      <c r="AJQ125" s="276"/>
      <c r="AJR125" s="276"/>
      <c r="AJS125" s="276"/>
      <c r="AJT125" s="276"/>
      <c r="AJU125" s="276"/>
      <c r="AJV125" s="276"/>
      <c r="AJW125" s="276"/>
      <c r="AJX125" s="276"/>
      <c r="AJY125" s="276"/>
      <c r="AJZ125" s="276"/>
      <c r="AKA125" s="276"/>
      <c r="AKB125" s="276"/>
      <c r="AKC125" s="276"/>
      <c r="AKD125" s="276"/>
      <c r="AKE125" s="276"/>
      <c r="AKF125" s="276"/>
      <c r="AKG125" s="276"/>
      <c r="AKH125" s="276"/>
      <c r="AKI125" s="276"/>
      <c r="AKJ125" s="276"/>
      <c r="AKK125" s="276"/>
      <c r="AKL125" s="276"/>
      <c r="AKM125" s="276"/>
      <c r="AKN125" s="276"/>
      <c r="AKO125" s="276"/>
      <c r="AKP125" s="276"/>
      <c r="AKQ125" s="276"/>
      <c r="AKR125" s="276"/>
      <c r="AKS125" s="276"/>
      <c r="AKT125" s="276"/>
      <c r="AKU125" s="276"/>
      <c r="AKV125" s="276"/>
      <c r="AKW125" s="276"/>
      <c r="AKX125" s="276"/>
      <c r="AKY125" s="276"/>
      <c r="AKZ125" s="276"/>
      <c r="ALA125" s="276"/>
      <c r="ALB125" s="276"/>
      <c r="ALC125" s="276"/>
      <c r="ALD125" s="276"/>
      <c r="ALE125" s="276"/>
      <c r="ALF125" s="276"/>
      <c r="ALG125" s="276"/>
      <c r="ALH125" s="276"/>
      <c r="ALI125" s="276"/>
      <c r="ALJ125" s="276"/>
      <c r="ALK125" s="276"/>
      <c r="ALL125" s="276"/>
      <c r="ALM125" s="276"/>
      <c r="ALN125" s="276"/>
      <c r="ALO125" s="276"/>
      <c r="ALP125" s="276"/>
      <c r="ALQ125" s="276"/>
      <c r="ALR125" s="276"/>
      <c r="ALS125" s="276"/>
      <c r="ALT125" s="276"/>
      <c r="ALU125" s="276"/>
      <c r="ALV125" s="276"/>
      <c r="ALW125" s="276"/>
      <c r="ALX125" s="276"/>
      <c r="ALY125" s="276"/>
      <c r="ALZ125" s="276"/>
      <c r="AMA125" s="276"/>
      <c r="AMB125" s="276"/>
      <c r="AMC125" s="276"/>
      <c r="AMD125" s="276"/>
      <c r="AME125" s="276"/>
      <c r="AMF125" s="276"/>
      <c r="AMG125" s="276"/>
      <c r="AMH125" s="276"/>
      <c r="AMI125" s="276"/>
      <c r="AMJ125" s="276"/>
      <c r="AMK125" s="276"/>
      <c r="AML125" s="276"/>
      <c r="AMM125" s="276"/>
      <c r="AMN125" s="276"/>
      <c r="AMO125" s="276"/>
      <c r="AMP125" s="276"/>
      <c r="AMQ125" s="276"/>
      <c r="AMR125" s="276"/>
      <c r="AMS125" s="276"/>
      <c r="AMT125" s="276"/>
      <c r="AMU125" s="276"/>
      <c r="AMV125" s="276"/>
      <c r="AMW125" s="276"/>
      <c r="AMX125" s="276"/>
      <c r="AMY125" s="276"/>
      <c r="AMZ125" s="276"/>
      <c r="ANA125" s="276"/>
      <c r="ANB125" s="276"/>
      <c r="ANC125" s="276"/>
      <c r="AND125" s="276"/>
      <c r="ANE125" s="276"/>
      <c r="ANF125" s="276"/>
      <c r="ANG125" s="276"/>
      <c r="ANH125" s="276"/>
      <c r="ANI125" s="276"/>
      <c r="ANJ125" s="276"/>
      <c r="ANK125" s="276"/>
      <c r="ANL125" s="276"/>
      <c r="ANM125" s="276"/>
      <c r="ANN125" s="276"/>
      <c r="ANO125" s="276"/>
      <c r="ANP125" s="276"/>
      <c r="ANQ125" s="276"/>
      <c r="ANR125" s="276"/>
      <c r="ANS125" s="276"/>
      <c r="ANT125" s="276"/>
      <c r="ANU125" s="276"/>
      <c r="ANV125" s="276"/>
      <c r="ANW125" s="276"/>
      <c r="ANX125" s="276"/>
      <c r="ANY125" s="276"/>
      <c r="ANZ125" s="276"/>
      <c r="AOA125" s="276"/>
      <c r="AOB125" s="276"/>
      <c r="AOC125" s="276"/>
      <c r="AOD125" s="276"/>
      <c r="AOE125" s="276"/>
      <c r="AOF125" s="276"/>
      <c r="AOG125" s="276"/>
      <c r="AOH125" s="276"/>
      <c r="AOI125" s="276"/>
      <c r="AOJ125" s="276"/>
      <c r="AOK125" s="276"/>
      <c r="AOL125" s="276"/>
      <c r="AOM125" s="276"/>
      <c r="AON125" s="276"/>
      <c r="AOO125" s="276"/>
      <c r="AOP125" s="276"/>
      <c r="AOQ125" s="276"/>
      <c r="AOR125" s="276"/>
      <c r="AOS125" s="276"/>
      <c r="AOT125" s="276"/>
      <c r="AOU125" s="276"/>
      <c r="AOV125" s="276"/>
      <c r="AOW125" s="276"/>
      <c r="AOX125" s="276"/>
      <c r="AOY125" s="276"/>
      <c r="AOZ125" s="276"/>
      <c r="APA125" s="276"/>
      <c r="APB125" s="276"/>
      <c r="APC125" s="276"/>
      <c r="APD125" s="276"/>
      <c r="APE125" s="276"/>
      <c r="APF125" s="276"/>
      <c r="APG125" s="276"/>
      <c r="APH125" s="276"/>
      <c r="API125" s="276"/>
      <c r="APJ125" s="276"/>
      <c r="APK125" s="276"/>
      <c r="APL125" s="276"/>
      <c r="APM125" s="276"/>
      <c r="APN125" s="276"/>
      <c r="APO125" s="276"/>
      <c r="APP125" s="276"/>
      <c r="APQ125" s="276"/>
      <c r="APR125" s="276"/>
      <c r="APS125" s="276"/>
      <c r="APT125" s="276"/>
      <c r="APU125" s="276"/>
      <c r="APV125" s="276"/>
      <c r="APW125" s="276"/>
      <c r="APX125" s="276"/>
      <c r="APY125" s="276"/>
      <c r="APZ125" s="276"/>
      <c r="AQA125" s="276"/>
      <c r="AQB125" s="276"/>
      <c r="AQC125" s="276"/>
      <c r="AQD125" s="276"/>
      <c r="AQE125" s="276"/>
      <c r="AQF125" s="276"/>
      <c r="AQG125" s="276"/>
      <c r="AQH125" s="276"/>
      <c r="AQI125" s="276"/>
      <c r="AQJ125" s="276"/>
      <c r="AQK125" s="276"/>
      <c r="AQL125" s="276"/>
      <c r="AQM125" s="276"/>
      <c r="AQN125" s="276"/>
      <c r="AQO125" s="276"/>
      <c r="AQP125" s="276"/>
      <c r="AQQ125" s="276"/>
      <c r="AQR125" s="276"/>
      <c r="AQS125" s="276"/>
      <c r="AQT125" s="276"/>
      <c r="AQU125" s="276"/>
      <c r="AQV125" s="276"/>
      <c r="AQW125" s="276"/>
      <c r="AQX125" s="276"/>
      <c r="AQY125" s="276"/>
      <c r="AQZ125" s="276"/>
      <c r="ARA125" s="276"/>
      <c r="ARB125" s="276"/>
      <c r="ARC125" s="276"/>
      <c r="ARD125" s="276"/>
      <c r="ARE125" s="276"/>
      <c r="ARF125" s="276"/>
      <c r="ARG125" s="276"/>
      <c r="ARH125" s="276"/>
      <c r="ARI125" s="276"/>
      <c r="ARJ125" s="276"/>
      <c r="ARK125" s="276"/>
      <c r="ARL125" s="276"/>
      <c r="ARM125" s="276"/>
      <c r="ARN125" s="276"/>
      <c r="ARO125" s="276"/>
      <c r="ARP125" s="276"/>
      <c r="ARQ125" s="276"/>
      <c r="ARR125" s="276"/>
      <c r="ARS125" s="276"/>
      <c r="ART125" s="276"/>
      <c r="ARU125" s="276"/>
      <c r="ARV125" s="276"/>
      <c r="ARW125" s="276"/>
      <c r="ARX125" s="276"/>
      <c r="ARY125" s="276"/>
      <c r="ARZ125" s="276"/>
      <c r="ASA125" s="276"/>
      <c r="ASB125" s="276"/>
      <c r="ASC125" s="276"/>
      <c r="ASD125" s="276"/>
      <c r="ASE125" s="276"/>
      <c r="ASF125" s="276"/>
      <c r="ASG125" s="276"/>
      <c r="ASH125" s="276"/>
      <c r="ASI125" s="276"/>
      <c r="ASJ125" s="276"/>
      <c r="ASK125" s="276"/>
      <c r="ASL125" s="276"/>
      <c r="ASM125" s="276"/>
      <c r="ASN125" s="276"/>
      <c r="ASO125" s="276"/>
      <c r="ASP125" s="276"/>
      <c r="ASQ125" s="276"/>
      <c r="ASR125" s="276"/>
      <c r="ASS125" s="276"/>
      <c r="AST125" s="276"/>
      <c r="ASU125" s="276"/>
      <c r="ASV125" s="276"/>
      <c r="ASW125" s="276"/>
      <c r="ASX125" s="276"/>
      <c r="ASY125" s="276"/>
      <c r="ASZ125" s="276"/>
      <c r="ATA125" s="276"/>
      <c r="ATB125" s="276"/>
      <c r="ATC125" s="276"/>
      <c r="ATD125" s="276"/>
      <c r="ATE125" s="276"/>
      <c r="ATF125" s="276"/>
      <c r="ATG125" s="276"/>
      <c r="ATH125" s="276"/>
      <c r="ATI125" s="276"/>
      <c r="ATJ125" s="276"/>
      <c r="ATK125" s="276"/>
      <c r="ATL125" s="276"/>
      <c r="ATM125" s="276"/>
      <c r="ATN125" s="276"/>
      <c r="ATO125" s="276"/>
      <c r="ATP125" s="276"/>
      <c r="ATQ125" s="276"/>
      <c r="ATR125" s="276"/>
      <c r="ATS125" s="276"/>
      <c r="ATT125" s="276"/>
      <c r="ATU125" s="276"/>
      <c r="ATV125" s="276"/>
      <c r="ATW125" s="276"/>
      <c r="ATX125" s="276"/>
      <c r="ATY125" s="276"/>
      <c r="ATZ125" s="276"/>
      <c r="AUA125" s="276"/>
      <c r="AUB125" s="276"/>
      <c r="AUC125" s="276"/>
      <c r="AUD125" s="276"/>
      <c r="AUE125" s="276"/>
      <c r="AUF125" s="276"/>
      <c r="AUG125" s="276"/>
      <c r="AUH125" s="276"/>
      <c r="AUI125" s="276"/>
      <c r="AUJ125" s="276"/>
      <c r="AUK125" s="276"/>
      <c r="AUL125" s="276"/>
      <c r="AUM125" s="276"/>
      <c r="AUN125" s="276"/>
      <c r="AUO125" s="276"/>
      <c r="AUP125" s="276"/>
      <c r="AUQ125" s="276"/>
      <c r="AUR125" s="276"/>
      <c r="AUS125" s="276"/>
      <c r="AUT125" s="276"/>
      <c r="AUU125" s="276"/>
      <c r="AUV125" s="276"/>
      <c r="AUW125" s="276"/>
      <c r="AUX125" s="276"/>
      <c r="AUY125" s="276"/>
      <c r="AUZ125" s="276"/>
      <c r="AVA125" s="276"/>
      <c r="AVB125" s="276"/>
      <c r="AVC125" s="276"/>
      <c r="AVD125" s="276"/>
      <c r="AVE125" s="276"/>
      <c r="AVF125" s="276"/>
      <c r="AVG125" s="276"/>
      <c r="AVH125" s="276"/>
      <c r="AVI125" s="276"/>
      <c r="AVJ125" s="276"/>
      <c r="AVK125" s="276"/>
      <c r="AVL125" s="276"/>
      <c r="AVM125" s="276"/>
      <c r="AVN125" s="276"/>
      <c r="AVO125" s="276"/>
      <c r="AVP125" s="276"/>
      <c r="AVQ125" s="276"/>
      <c r="AVR125" s="276"/>
      <c r="AVS125" s="276"/>
      <c r="AVT125" s="276"/>
      <c r="AVU125" s="276"/>
      <c r="AVV125" s="276"/>
      <c r="AVW125" s="276"/>
      <c r="AVX125" s="276"/>
      <c r="AVY125" s="276"/>
      <c r="AVZ125" s="276"/>
      <c r="AWA125" s="276"/>
      <c r="AWB125" s="276"/>
      <c r="AWC125" s="276"/>
      <c r="AWD125" s="276"/>
      <c r="AWE125" s="276"/>
      <c r="AWF125" s="276"/>
      <c r="AWG125" s="276"/>
      <c r="AWH125" s="276"/>
      <c r="AWI125" s="276"/>
      <c r="AWJ125" s="276"/>
      <c r="AWK125" s="276"/>
      <c r="AWL125" s="276"/>
      <c r="AWM125" s="276"/>
      <c r="AWN125" s="276"/>
      <c r="AWO125" s="276"/>
      <c r="AWP125" s="276"/>
      <c r="AWQ125" s="276"/>
      <c r="AWR125" s="276"/>
      <c r="AWS125" s="276"/>
      <c r="AWT125" s="276"/>
      <c r="AWU125" s="276"/>
      <c r="AWV125" s="276"/>
      <c r="AWW125" s="276"/>
      <c r="AWX125" s="276"/>
      <c r="AWY125" s="276"/>
      <c r="AWZ125" s="276"/>
      <c r="AXA125" s="276"/>
      <c r="AXB125" s="276"/>
      <c r="AXC125" s="276"/>
      <c r="AXD125" s="276"/>
      <c r="AXE125" s="276"/>
      <c r="AXF125" s="276"/>
      <c r="AXG125" s="276"/>
      <c r="AXH125" s="276"/>
      <c r="AXI125" s="276"/>
      <c r="AXJ125" s="276"/>
      <c r="AXK125" s="276"/>
      <c r="AXL125" s="276"/>
      <c r="AXM125" s="276"/>
      <c r="AXN125" s="276"/>
      <c r="AXO125" s="276"/>
      <c r="AXP125" s="276"/>
      <c r="AXQ125" s="276"/>
      <c r="AXR125" s="276"/>
      <c r="AXS125" s="276"/>
      <c r="AXT125" s="276"/>
      <c r="AXU125" s="276"/>
      <c r="AXV125" s="276"/>
      <c r="AXW125" s="276"/>
      <c r="AXX125" s="276"/>
      <c r="AXY125" s="276"/>
      <c r="AXZ125" s="276"/>
      <c r="AYA125" s="276"/>
      <c r="AYB125" s="276"/>
      <c r="AYC125" s="276"/>
      <c r="AYD125" s="276"/>
      <c r="AYE125" s="276"/>
      <c r="AYF125" s="276"/>
      <c r="AYG125" s="276"/>
      <c r="AYH125" s="276"/>
      <c r="AYI125" s="276"/>
      <c r="AYJ125" s="276"/>
      <c r="AYK125" s="276"/>
      <c r="AYL125" s="276"/>
      <c r="AYM125" s="276"/>
      <c r="AYN125" s="276"/>
      <c r="AYO125" s="276"/>
      <c r="AYP125" s="276"/>
      <c r="AYQ125" s="276"/>
      <c r="AYR125" s="276"/>
      <c r="AYS125" s="276"/>
      <c r="AYT125" s="276"/>
      <c r="AYU125" s="276"/>
      <c r="AYV125" s="276"/>
      <c r="AYW125" s="276"/>
      <c r="AYX125" s="276"/>
      <c r="AYY125" s="276"/>
      <c r="AYZ125" s="276"/>
      <c r="AZA125" s="276"/>
      <c r="AZB125" s="276"/>
      <c r="AZC125" s="276"/>
      <c r="AZD125" s="276"/>
      <c r="AZE125" s="276"/>
      <c r="AZF125" s="276"/>
      <c r="AZG125" s="276"/>
      <c r="AZH125" s="276"/>
      <c r="AZI125" s="276"/>
      <c r="AZJ125" s="276"/>
      <c r="AZK125" s="276"/>
      <c r="AZL125" s="276"/>
      <c r="AZM125" s="276"/>
      <c r="AZN125" s="276"/>
      <c r="AZO125" s="276"/>
      <c r="AZP125" s="276"/>
      <c r="AZQ125" s="276"/>
      <c r="AZR125" s="276"/>
      <c r="AZS125" s="276"/>
      <c r="AZT125" s="276"/>
      <c r="AZU125" s="276"/>
      <c r="AZV125" s="276"/>
      <c r="AZW125" s="276"/>
      <c r="AZX125" s="276"/>
      <c r="AZY125" s="276"/>
      <c r="AZZ125" s="276"/>
      <c r="BAA125" s="276"/>
      <c r="BAB125" s="276"/>
      <c r="BAC125" s="276"/>
      <c r="BAD125" s="276"/>
      <c r="BAE125" s="276"/>
      <c r="BAF125" s="276"/>
      <c r="BAG125" s="276"/>
      <c r="BAH125" s="276"/>
      <c r="BAI125" s="276"/>
      <c r="BAJ125" s="276"/>
      <c r="BAK125" s="276"/>
      <c r="BAL125" s="276"/>
      <c r="BAM125" s="276"/>
      <c r="BAN125" s="276"/>
      <c r="BAO125" s="276"/>
      <c r="BAP125" s="276"/>
      <c r="BAQ125" s="276"/>
      <c r="BAR125" s="276"/>
      <c r="BAS125" s="276"/>
      <c r="BAT125" s="276"/>
      <c r="BAU125" s="276"/>
      <c r="BAV125" s="276"/>
      <c r="BAW125" s="276"/>
      <c r="BAX125" s="276"/>
      <c r="BAY125" s="276"/>
      <c r="BAZ125" s="276"/>
      <c r="BBA125" s="276"/>
      <c r="BBB125" s="276"/>
      <c r="BBC125" s="276"/>
      <c r="BBD125" s="276"/>
      <c r="BBE125" s="276"/>
      <c r="BBF125" s="276"/>
      <c r="BBG125" s="276"/>
      <c r="BBH125" s="276"/>
      <c r="BBI125" s="276"/>
      <c r="BBJ125" s="276"/>
      <c r="BBK125" s="276"/>
      <c r="BBL125" s="276"/>
      <c r="BBM125" s="276"/>
      <c r="BBN125" s="276"/>
      <c r="BBO125" s="276"/>
      <c r="BBP125" s="276"/>
      <c r="BBQ125" s="276"/>
      <c r="BBR125" s="276"/>
      <c r="BBS125" s="276"/>
      <c r="BBT125" s="276"/>
      <c r="BBU125" s="276"/>
      <c r="BBV125" s="276"/>
      <c r="BBW125" s="276"/>
      <c r="BBX125" s="276"/>
      <c r="BBY125" s="276"/>
      <c r="BBZ125" s="276"/>
      <c r="BCA125" s="276"/>
      <c r="BCB125" s="276"/>
      <c r="BCC125" s="276"/>
      <c r="BCD125" s="276"/>
      <c r="BCE125" s="276"/>
      <c r="BCF125" s="276"/>
      <c r="BCG125" s="276"/>
      <c r="BCH125" s="276"/>
      <c r="BCI125" s="276"/>
      <c r="BCJ125" s="276"/>
      <c r="BCK125" s="276"/>
      <c r="BCL125" s="276"/>
      <c r="BCM125" s="276"/>
      <c r="BCN125" s="276"/>
      <c r="BCO125" s="276"/>
      <c r="BCP125" s="276"/>
      <c r="BCQ125" s="276"/>
      <c r="BCR125" s="276"/>
      <c r="BCS125" s="276"/>
      <c r="BCT125" s="276"/>
      <c r="BCU125" s="276"/>
      <c r="BCV125" s="276"/>
      <c r="BCW125" s="276"/>
      <c r="BCX125" s="276"/>
      <c r="BCY125" s="276"/>
      <c r="BCZ125" s="276"/>
      <c r="BDA125" s="276"/>
      <c r="BDB125" s="276"/>
      <c r="BDC125" s="276"/>
      <c r="BDD125" s="276"/>
      <c r="BDE125" s="276"/>
      <c r="BDF125" s="276"/>
      <c r="BDG125" s="276"/>
      <c r="BDH125" s="276"/>
      <c r="BDI125" s="276"/>
      <c r="BDJ125" s="276"/>
      <c r="BDK125" s="276"/>
      <c r="BDL125" s="276"/>
      <c r="BDM125" s="276"/>
      <c r="BDN125" s="276"/>
      <c r="BDO125" s="276"/>
      <c r="BDP125" s="276"/>
      <c r="BDQ125" s="276"/>
      <c r="BDR125" s="276"/>
      <c r="BDS125" s="276"/>
      <c r="BDT125" s="276"/>
      <c r="BDU125" s="276"/>
      <c r="BDV125" s="276"/>
      <c r="BDW125" s="276"/>
      <c r="BDX125" s="276"/>
      <c r="BDY125" s="276"/>
      <c r="BDZ125" s="276"/>
      <c r="BEA125" s="276"/>
      <c r="BEB125" s="276"/>
      <c r="BEC125" s="276"/>
      <c r="BED125" s="276"/>
      <c r="BEE125" s="276"/>
      <c r="BEF125" s="276"/>
      <c r="BEG125" s="276"/>
      <c r="BEH125" s="276"/>
      <c r="BEI125" s="276"/>
      <c r="BEJ125" s="276"/>
      <c r="BEK125" s="276"/>
      <c r="BEL125" s="276"/>
      <c r="BEM125" s="276"/>
      <c r="BEN125" s="276"/>
      <c r="BEO125" s="276"/>
      <c r="BEP125" s="276"/>
      <c r="BEQ125" s="276"/>
      <c r="BER125" s="276"/>
      <c r="BES125" s="276"/>
      <c r="BET125" s="276"/>
      <c r="BEU125" s="276"/>
      <c r="BEV125" s="276"/>
      <c r="BEW125" s="276"/>
      <c r="BEX125" s="276"/>
      <c r="BEY125" s="276"/>
      <c r="BEZ125" s="276"/>
      <c r="BFA125" s="276"/>
      <c r="BFB125" s="276"/>
      <c r="BFC125" s="276"/>
      <c r="BFD125" s="276"/>
      <c r="BFE125" s="276"/>
      <c r="BFF125" s="276"/>
      <c r="BFG125" s="276"/>
      <c r="BFH125" s="276"/>
      <c r="BFI125" s="276"/>
      <c r="BFJ125" s="276"/>
      <c r="BFK125" s="276"/>
      <c r="BFL125" s="276"/>
      <c r="BFM125" s="276"/>
      <c r="BFN125" s="276"/>
      <c r="BFO125" s="276"/>
      <c r="BFP125" s="276"/>
      <c r="BFQ125" s="276"/>
      <c r="BFR125" s="276"/>
      <c r="BFS125" s="276"/>
      <c r="BFT125" s="276"/>
      <c r="BFU125" s="276"/>
      <c r="BFV125" s="276"/>
      <c r="BFW125" s="276"/>
      <c r="BFX125" s="276"/>
      <c r="BFY125" s="276"/>
      <c r="BFZ125" s="276"/>
      <c r="BGA125" s="276"/>
      <c r="BGB125" s="276"/>
      <c r="BGC125" s="276"/>
      <c r="BGD125" s="276"/>
      <c r="BGE125" s="276"/>
      <c r="BGF125" s="276"/>
      <c r="BGG125" s="276"/>
      <c r="BGH125" s="276"/>
      <c r="BGI125" s="276"/>
      <c r="BGJ125" s="276"/>
      <c r="BGK125" s="276"/>
      <c r="BGL125" s="276"/>
      <c r="BGM125" s="276"/>
      <c r="BGN125" s="276"/>
      <c r="BGO125" s="276"/>
      <c r="BGP125" s="276"/>
      <c r="BGQ125" s="276"/>
      <c r="BGR125" s="276"/>
      <c r="BGS125" s="276"/>
      <c r="BGT125" s="276"/>
      <c r="BGU125" s="276"/>
      <c r="BGV125" s="276"/>
      <c r="BGW125" s="276"/>
      <c r="BGX125" s="276"/>
      <c r="BGY125" s="276"/>
      <c r="BGZ125" s="276"/>
      <c r="BHA125" s="276"/>
      <c r="BHB125" s="276"/>
      <c r="BHC125" s="276"/>
      <c r="BHD125" s="276"/>
      <c r="BHE125" s="276"/>
      <c r="BHF125" s="276"/>
      <c r="BHG125" s="276"/>
      <c r="BHH125" s="276"/>
      <c r="BHI125" s="276"/>
      <c r="BHJ125" s="276"/>
      <c r="BHK125" s="276"/>
      <c r="BHL125" s="276"/>
      <c r="BHM125" s="276"/>
      <c r="BHN125" s="276"/>
      <c r="BHO125" s="276"/>
      <c r="BHP125" s="276"/>
      <c r="BHQ125" s="276"/>
      <c r="BHR125" s="276"/>
      <c r="BHS125" s="276"/>
      <c r="BHT125" s="276"/>
      <c r="BHU125" s="276"/>
      <c r="BHV125" s="276"/>
      <c r="BHW125" s="276"/>
      <c r="BHX125" s="276"/>
      <c r="BHY125" s="276"/>
      <c r="BHZ125" s="276"/>
      <c r="BIA125" s="276"/>
      <c r="BIB125" s="276"/>
      <c r="BIC125" s="276"/>
      <c r="BID125" s="276"/>
      <c r="BIE125" s="276"/>
      <c r="BIF125" s="276"/>
      <c r="BIG125" s="276"/>
      <c r="BIH125" s="276"/>
      <c r="BII125" s="276"/>
      <c r="BIJ125" s="276"/>
      <c r="BIK125" s="276"/>
      <c r="BIL125" s="276"/>
      <c r="BIM125" s="276"/>
      <c r="BIN125" s="276"/>
      <c r="BIO125" s="276"/>
      <c r="BIP125" s="276"/>
      <c r="BIQ125" s="276"/>
      <c r="BIR125" s="276"/>
      <c r="BIS125" s="276"/>
      <c r="BIT125" s="276"/>
      <c r="BIU125" s="276"/>
      <c r="BIV125" s="276"/>
      <c r="BIW125" s="276"/>
      <c r="BIX125" s="276"/>
      <c r="BIY125" s="276"/>
      <c r="BIZ125" s="276"/>
      <c r="BJA125" s="276"/>
      <c r="BJB125" s="276"/>
      <c r="BJC125" s="276"/>
      <c r="BJD125" s="276"/>
      <c r="BJE125" s="276"/>
      <c r="BJF125" s="276"/>
      <c r="BJG125" s="276"/>
      <c r="BJH125" s="276"/>
      <c r="BJI125" s="276"/>
      <c r="BJJ125" s="276"/>
      <c r="BJK125" s="276"/>
      <c r="BJL125" s="276"/>
      <c r="BJM125" s="276"/>
      <c r="BJN125" s="276"/>
      <c r="BJO125" s="276"/>
      <c r="BJP125" s="276"/>
      <c r="BJQ125" s="276"/>
      <c r="BJR125" s="276"/>
      <c r="BJS125" s="276"/>
      <c r="BJT125" s="276"/>
      <c r="BJU125" s="276"/>
      <c r="BJV125" s="276"/>
      <c r="BJW125" s="276"/>
      <c r="BJX125" s="276"/>
      <c r="BJY125" s="276"/>
      <c r="BJZ125" s="276"/>
      <c r="BKA125" s="276"/>
      <c r="BKB125" s="276"/>
      <c r="BKC125" s="276"/>
      <c r="BKD125" s="276"/>
      <c r="BKE125" s="276"/>
      <c r="BKF125" s="276"/>
      <c r="BKG125" s="276"/>
      <c r="BKH125" s="276"/>
      <c r="BKI125" s="276"/>
      <c r="BKJ125" s="276"/>
      <c r="BKK125" s="276"/>
      <c r="BKL125" s="276"/>
      <c r="BKM125" s="276"/>
      <c r="BKN125" s="276"/>
      <c r="BKO125" s="276"/>
      <c r="BKP125" s="276"/>
      <c r="BKQ125" s="276"/>
      <c r="BKR125" s="276"/>
      <c r="BKS125" s="276"/>
      <c r="BKT125" s="276"/>
      <c r="BKU125" s="276"/>
      <c r="BKV125" s="276"/>
      <c r="BKW125" s="276"/>
      <c r="BKX125" s="276"/>
      <c r="BKY125" s="276"/>
      <c r="BKZ125" s="276"/>
      <c r="BLA125" s="276"/>
      <c r="BLB125" s="276"/>
      <c r="BLC125" s="276"/>
      <c r="BLD125" s="276"/>
      <c r="BLE125" s="276"/>
      <c r="BLF125" s="276"/>
      <c r="BLG125" s="276"/>
      <c r="BLH125" s="276"/>
      <c r="BLI125" s="276"/>
      <c r="BLJ125" s="276"/>
      <c r="BLK125" s="276"/>
      <c r="BLL125" s="276"/>
      <c r="BLM125" s="276"/>
      <c r="BLN125" s="276"/>
      <c r="BLO125" s="276"/>
      <c r="BLP125" s="276"/>
      <c r="BLQ125" s="276"/>
      <c r="BLR125" s="276"/>
      <c r="BLS125" s="276"/>
      <c r="BLT125" s="276"/>
      <c r="BLU125" s="276"/>
      <c r="BLV125" s="276"/>
      <c r="BLW125" s="276"/>
      <c r="BLX125" s="276"/>
      <c r="BLY125" s="276"/>
      <c r="BLZ125" s="276"/>
      <c r="BMA125" s="276"/>
      <c r="BMB125" s="276"/>
      <c r="BMC125" s="276"/>
      <c r="BMD125" s="276"/>
      <c r="BME125" s="276"/>
      <c r="BMF125" s="276"/>
      <c r="BMG125" s="276"/>
      <c r="BMH125" s="276"/>
      <c r="BMI125" s="276"/>
      <c r="BMJ125" s="276"/>
      <c r="BMK125" s="276"/>
      <c r="BML125" s="276"/>
      <c r="BMM125" s="276"/>
      <c r="BMN125" s="276"/>
      <c r="BMO125" s="276"/>
      <c r="BMP125" s="276"/>
      <c r="BMQ125" s="276"/>
      <c r="BMR125" s="276"/>
      <c r="BMS125" s="276"/>
      <c r="BMT125" s="276"/>
      <c r="BMU125" s="276"/>
      <c r="BMV125" s="276"/>
      <c r="BMW125" s="276"/>
      <c r="BMX125" s="276"/>
      <c r="BMY125" s="276"/>
      <c r="BMZ125" s="276"/>
      <c r="BNA125" s="276"/>
      <c r="BNB125" s="276"/>
      <c r="BNC125" s="276"/>
      <c r="BND125" s="276"/>
      <c r="BNE125" s="276"/>
      <c r="BNF125" s="276"/>
      <c r="BNG125" s="276"/>
      <c r="BNH125" s="276"/>
      <c r="BNI125" s="276"/>
      <c r="BNJ125" s="276"/>
      <c r="BNK125" s="276"/>
      <c r="BNL125" s="276"/>
      <c r="BNM125" s="276"/>
      <c r="BNN125" s="276"/>
      <c r="BNO125" s="276"/>
      <c r="BNP125" s="276"/>
      <c r="BNQ125" s="276"/>
      <c r="BNR125" s="276"/>
      <c r="BNS125" s="276"/>
      <c r="BNT125" s="276"/>
      <c r="BNU125" s="276"/>
      <c r="BNV125" s="276"/>
      <c r="BNW125" s="276"/>
      <c r="BNX125" s="276"/>
      <c r="BNY125" s="276"/>
      <c r="BNZ125" s="276"/>
      <c r="BOA125" s="276"/>
      <c r="BOB125" s="276"/>
      <c r="BOC125" s="276"/>
      <c r="BOD125" s="276"/>
      <c r="BOE125" s="276"/>
      <c r="BOF125" s="276"/>
      <c r="BOG125" s="276"/>
      <c r="BOH125" s="276"/>
      <c r="BOI125" s="276"/>
      <c r="BOJ125" s="276"/>
      <c r="BOK125" s="276"/>
      <c r="BOL125" s="276"/>
      <c r="BOM125" s="276"/>
      <c r="BON125" s="276"/>
      <c r="BOO125" s="276"/>
      <c r="BOP125" s="276"/>
      <c r="BOQ125" s="276"/>
      <c r="BOR125" s="276"/>
      <c r="BOS125" s="276"/>
      <c r="BOT125" s="276"/>
      <c r="BOU125" s="276"/>
      <c r="BOV125" s="276"/>
      <c r="BOW125" s="276"/>
      <c r="BOX125" s="276"/>
      <c r="BOY125" s="276"/>
      <c r="BOZ125" s="276"/>
      <c r="BPA125" s="276"/>
      <c r="BPB125" s="276"/>
      <c r="BPC125" s="276"/>
      <c r="BPD125" s="276"/>
      <c r="BPE125" s="276"/>
      <c r="BPF125" s="276"/>
      <c r="BPG125" s="276"/>
      <c r="BPH125" s="276"/>
      <c r="BPI125" s="276"/>
      <c r="BPJ125" s="276"/>
      <c r="BPK125" s="276"/>
      <c r="BPL125" s="276"/>
      <c r="BPM125" s="276"/>
      <c r="BPN125" s="276"/>
      <c r="BPO125" s="276"/>
      <c r="BPP125" s="276"/>
      <c r="BPQ125" s="276"/>
      <c r="BPR125" s="276"/>
      <c r="BPS125" s="276"/>
      <c r="BPT125" s="276"/>
      <c r="BPU125" s="276"/>
      <c r="BPV125" s="276"/>
      <c r="BPW125" s="276"/>
      <c r="BPX125" s="276"/>
      <c r="BPY125" s="276"/>
      <c r="BPZ125" s="276"/>
      <c r="BQA125" s="276"/>
      <c r="BQB125" s="276"/>
      <c r="BQC125" s="276"/>
      <c r="BQD125" s="276"/>
      <c r="BQE125" s="276"/>
      <c r="BQF125" s="276"/>
      <c r="BQG125" s="276"/>
      <c r="BQH125" s="276"/>
      <c r="BQI125" s="276"/>
      <c r="BQJ125" s="276"/>
      <c r="BQK125" s="276"/>
      <c r="BQL125" s="276"/>
      <c r="BQM125" s="276"/>
      <c r="BQN125" s="276"/>
      <c r="BQO125" s="276"/>
      <c r="BQP125" s="276"/>
      <c r="BQQ125" s="276"/>
      <c r="BQR125" s="276"/>
      <c r="BQS125" s="276"/>
      <c r="BQT125" s="276"/>
      <c r="BQU125" s="276"/>
      <c r="BQV125" s="276"/>
      <c r="BQW125" s="276"/>
      <c r="BQX125" s="276"/>
      <c r="BQY125" s="276"/>
      <c r="BQZ125" s="276"/>
      <c r="BRA125" s="276"/>
      <c r="BRB125" s="276"/>
      <c r="BRC125" s="276"/>
      <c r="BRD125" s="276"/>
      <c r="BRE125" s="276"/>
      <c r="BRF125" s="276"/>
      <c r="BRG125" s="276"/>
      <c r="BRH125" s="276"/>
      <c r="BRI125" s="276"/>
      <c r="BRJ125" s="276"/>
      <c r="BRK125" s="276"/>
      <c r="BRL125" s="276"/>
      <c r="BRM125" s="276"/>
      <c r="BRN125" s="276"/>
      <c r="BRO125" s="276"/>
      <c r="BRP125" s="276"/>
      <c r="BRQ125" s="276"/>
      <c r="BRR125" s="276"/>
      <c r="BRS125" s="276"/>
      <c r="BRT125" s="276"/>
      <c r="BRU125" s="276"/>
      <c r="BRV125" s="276"/>
      <c r="BRW125" s="276"/>
      <c r="BRX125" s="276"/>
      <c r="BRY125" s="276"/>
      <c r="BRZ125" s="276"/>
      <c r="BSA125" s="276"/>
      <c r="BSB125" s="276"/>
      <c r="BSC125" s="276"/>
      <c r="BSD125" s="276"/>
      <c r="BSE125" s="276"/>
      <c r="BSF125" s="276"/>
      <c r="BSG125" s="276"/>
      <c r="BSH125" s="276"/>
      <c r="BSI125" s="276"/>
      <c r="BSJ125" s="276"/>
      <c r="BSK125" s="276"/>
      <c r="BSL125" s="276"/>
      <c r="BSM125" s="276"/>
      <c r="BSN125" s="276"/>
      <c r="BSO125" s="276"/>
      <c r="BSP125" s="276"/>
      <c r="BSQ125" s="276"/>
      <c r="BSR125" s="276"/>
      <c r="BSS125" s="276"/>
      <c r="BST125" s="276"/>
      <c r="BSU125" s="276"/>
      <c r="BSV125" s="276"/>
      <c r="BSW125" s="276"/>
      <c r="BSX125" s="276"/>
      <c r="BSY125" s="276"/>
      <c r="BSZ125" s="276"/>
      <c r="BTA125" s="276"/>
      <c r="BTB125" s="276"/>
      <c r="BTC125" s="276"/>
      <c r="BTD125" s="276"/>
      <c r="BTE125" s="276"/>
      <c r="BTF125" s="276"/>
      <c r="BTG125" s="276"/>
      <c r="BTH125" s="276"/>
      <c r="BTI125" s="276"/>
      <c r="BTJ125" s="276"/>
      <c r="BTK125" s="276"/>
      <c r="BTL125" s="276"/>
      <c r="BTM125" s="276"/>
      <c r="BTN125" s="276"/>
      <c r="BTO125" s="276"/>
      <c r="BTP125" s="276"/>
      <c r="BTQ125" s="276"/>
      <c r="BTR125" s="276"/>
      <c r="BTS125" s="276"/>
      <c r="BTT125" s="276"/>
      <c r="BTU125" s="276"/>
      <c r="BTV125" s="276"/>
      <c r="BTW125" s="276"/>
      <c r="BTX125" s="276"/>
      <c r="BTY125" s="276"/>
      <c r="BTZ125" s="276"/>
      <c r="BUA125" s="276"/>
      <c r="BUB125" s="276"/>
      <c r="BUC125" s="276"/>
      <c r="BUD125" s="276"/>
      <c r="BUE125" s="276"/>
      <c r="BUF125" s="276"/>
      <c r="BUG125" s="276"/>
      <c r="BUH125" s="276"/>
      <c r="BUI125" s="276"/>
      <c r="BUJ125" s="276"/>
      <c r="BUK125" s="276"/>
      <c r="BUL125" s="276"/>
      <c r="BUM125" s="276"/>
      <c r="BUN125" s="276"/>
      <c r="BUO125" s="276"/>
      <c r="BUP125" s="276"/>
      <c r="BUQ125" s="276"/>
      <c r="BUR125" s="276"/>
      <c r="BUS125" s="276"/>
      <c r="BUT125" s="276"/>
      <c r="BUU125" s="276"/>
      <c r="BUV125" s="276"/>
      <c r="BUW125" s="276"/>
      <c r="BUX125" s="276"/>
      <c r="BUY125" s="276"/>
      <c r="BUZ125" s="276"/>
      <c r="BVA125" s="276"/>
      <c r="BVB125" s="276"/>
      <c r="BVC125" s="276"/>
      <c r="BVD125" s="276"/>
      <c r="BVE125" s="276"/>
      <c r="BVF125" s="276"/>
      <c r="BVG125" s="276"/>
      <c r="BVH125" s="276"/>
      <c r="BVI125" s="276"/>
      <c r="BVJ125" s="276"/>
      <c r="BVK125" s="276"/>
      <c r="BVL125" s="276"/>
      <c r="BVM125" s="276"/>
      <c r="BVN125" s="276"/>
      <c r="BVO125" s="276"/>
      <c r="BVP125" s="276"/>
      <c r="BVQ125" s="276"/>
      <c r="BVR125" s="276"/>
      <c r="BVS125" s="276"/>
      <c r="BVT125" s="276"/>
      <c r="BVU125" s="276"/>
      <c r="BVV125" s="276"/>
      <c r="BVW125" s="276"/>
      <c r="BVX125" s="276"/>
      <c r="BVY125" s="276"/>
      <c r="BVZ125" s="276"/>
      <c r="BWA125" s="276"/>
      <c r="BWB125" s="276"/>
      <c r="BWC125" s="276"/>
      <c r="BWD125" s="276"/>
      <c r="BWE125" s="276"/>
      <c r="BWF125" s="276"/>
      <c r="BWG125" s="276"/>
      <c r="BWH125" s="276"/>
      <c r="BWI125" s="276"/>
      <c r="BWJ125" s="276"/>
      <c r="BWK125" s="276"/>
      <c r="BWL125" s="276"/>
      <c r="BWM125" s="276"/>
      <c r="BWN125" s="276"/>
      <c r="BWO125" s="276"/>
      <c r="BWP125" s="276"/>
      <c r="BWQ125" s="276"/>
      <c r="BWR125" s="276"/>
      <c r="BWS125" s="276"/>
      <c r="BWT125" s="276"/>
      <c r="BWU125" s="276"/>
      <c r="BWV125" s="276"/>
      <c r="BWW125" s="276"/>
      <c r="BWX125" s="276"/>
      <c r="BWY125" s="276"/>
      <c r="BWZ125" s="276"/>
      <c r="BXA125" s="276"/>
      <c r="BXB125" s="276"/>
      <c r="BXC125" s="276"/>
      <c r="BXD125" s="276"/>
      <c r="BXE125" s="276"/>
      <c r="BXF125" s="276"/>
      <c r="BXG125" s="276"/>
      <c r="BXH125" s="276"/>
      <c r="BXI125" s="276"/>
      <c r="BXJ125" s="276"/>
      <c r="BXK125" s="276"/>
      <c r="BXL125" s="276"/>
      <c r="BXM125" s="276"/>
      <c r="BXN125" s="276"/>
      <c r="BXO125" s="276"/>
      <c r="BXP125" s="276"/>
      <c r="BXQ125" s="276"/>
      <c r="BXR125" s="276"/>
      <c r="BXS125" s="276"/>
      <c r="BXT125" s="276"/>
      <c r="BXU125" s="276"/>
      <c r="BXV125" s="276"/>
      <c r="BXW125" s="276"/>
      <c r="BXX125" s="276"/>
      <c r="BXY125" s="276"/>
      <c r="BXZ125" s="276"/>
      <c r="BYA125" s="276"/>
      <c r="BYB125" s="276"/>
      <c r="BYC125" s="276"/>
      <c r="BYD125" s="276"/>
      <c r="BYE125" s="276"/>
      <c r="BYF125" s="276"/>
      <c r="BYG125" s="276"/>
      <c r="BYH125" s="276"/>
      <c r="BYI125" s="276"/>
      <c r="BYJ125" s="276"/>
      <c r="BYK125" s="276"/>
      <c r="BYL125" s="276"/>
      <c r="BYM125" s="276"/>
      <c r="BYN125" s="276"/>
      <c r="BYO125" s="276"/>
      <c r="BYP125" s="276"/>
      <c r="BYQ125" s="276"/>
      <c r="BYR125" s="276"/>
      <c r="BYS125" s="276"/>
      <c r="BYT125" s="276"/>
      <c r="BYU125" s="276"/>
      <c r="BYV125" s="276"/>
      <c r="BYW125" s="276"/>
      <c r="BYX125" s="276"/>
      <c r="BYY125" s="276"/>
      <c r="BYZ125" s="276"/>
      <c r="BZA125" s="276"/>
      <c r="BZB125" s="276"/>
      <c r="BZC125" s="276"/>
      <c r="BZD125" s="276"/>
      <c r="BZE125" s="276"/>
      <c r="BZF125" s="276"/>
      <c r="BZG125" s="276"/>
      <c r="BZH125" s="276"/>
      <c r="BZI125" s="276"/>
      <c r="BZJ125" s="276"/>
      <c r="BZK125" s="276"/>
      <c r="BZL125" s="276"/>
      <c r="BZM125" s="276"/>
      <c r="BZN125" s="276"/>
      <c r="BZO125" s="276"/>
      <c r="BZP125" s="276"/>
      <c r="BZQ125" s="276"/>
      <c r="BZR125" s="276"/>
      <c r="BZS125" s="276"/>
      <c r="BZT125" s="276"/>
      <c r="BZU125" s="276"/>
      <c r="BZV125" s="276"/>
      <c r="BZW125" s="276"/>
      <c r="BZX125" s="276"/>
      <c r="BZY125" s="276"/>
      <c r="BZZ125" s="276"/>
      <c r="CAA125" s="276"/>
      <c r="CAB125" s="276"/>
      <c r="CAC125" s="276"/>
      <c r="CAD125" s="276"/>
      <c r="CAE125" s="276"/>
      <c r="CAF125" s="276"/>
      <c r="CAG125" s="276"/>
      <c r="CAH125" s="276"/>
      <c r="CAI125" s="276"/>
      <c r="CAJ125" s="276"/>
      <c r="CAK125" s="276"/>
      <c r="CAL125" s="276"/>
      <c r="CAM125" s="276"/>
      <c r="CAN125" s="276"/>
      <c r="CAO125" s="276"/>
      <c r="CAP125" s="276"/>
      <c r="CAQ125" s="276"/>
      <c r="CAR125" s="276"/>
      <c r="CAS125" s="276"/>
      <c r="CAT125" s="276"/>
      <c r="CAU125" s="276"/>
      <c r="CAV125" s="276"/>
      <c r="CAW125" s="276"/>
      <c r="CAX125" s="276"/>
      <c r="CAY125" s="276"/>
      <c r="CAZ125" s="276"/>
      <c r="CBA125" s="276"/>
      <c r="CBB125" s="276"/>
      <c r="CBC125" s="276"/>
      <c r="CBD125" s="276"/>
      <c r="CBE125" s="276"/>
      <c r="CBF125" s="276"/>
      <c r="CBG125" s="276"/>
      <c r="CBH125" s="276"/>
      <c r="CBI125" s="276"/>
      <c r="CBJ125" s="276"/>
      <c r="CBK125" s="276"/>
      <c r="CBL125" s="276"/>
      <c r="CBM125" s="276"/>
      <c r="CBN125" s="276"/>
      <c r="CBO125" s="276"/>
      <c r="CBP125" s="276"/>
      <c r="CBQ125" s="276"/>
      <c r="CBR125" s="276"/>
      <c r="CBS125" s="276"/>
      <c r="CBT125" s="276"/>
      <c r="CBU125" s="276"/>
      <c r="CBV125" s="276"/>
      <c r="CBW125" s="276"/>
      <c r="CBX125" s="276"/>
      <c r="CBY125" s="276"/>
      <c r="CBZ125" s="276"/>
      <c r="CCA125" s="276"/>
      <c r="CCB125" s="276"/>
      <c r="CCC125" s="276"/>
      <c r="CCD125" s="276"/>
      <c r="CCE125" s="276"/>
      <c r="CCF125" s="276"/>
      <c r="CCG125" s="276"/>
      <c r="CCH125" s="276"/>
      <c r="CCI125" s="276"/>
      <c r="CCJ125" s="276"/>
      <c r="CCK125" s="276"/>
      <c r="CCL125" s="276"/>
      <c r="CCM125" s="276"/>
      <c r="CCN125" s="276"/>
      <c r="CCO125" s="276"/>
      <c r="CCP125" s="276"/>
      <c r="CCQ125" s="276"/>
      <c r="CCR125" s="276"/>
      <c r="CCS125" s="276"/>
      <c r="CCT125" s="276"/>
      <c r="CCU125" s="276"/>
      <c r="CCV125" s="276"/>
      <c r="CCW125" s="276"/>
      <c r="CCX125" s="276"/>
      <c r="CCY125" s="276"/>
      <c r="CCZ125" s="276"/>
      <c r="CDA125" s="276"/>
      <c r="CDB125" s="276"/>
      <c r="CDC125" s="276"/>
      <c r="CDD125" s="276"/>
      <c r="CDE125" s="276"/>
      <c r="CDF125" s="276"/>
      <c r="CDG125" s="276"/>
      <c r="CDH125" s="276"/>
      <c r="CDI125" s="276"/>
      <c r="CDJ125" s="276"/>
      <c r="CDK125" s="276"/>
      <c r="CDL125" s="276"/>
      <c r="CDM125" s="276"/>
      <c r="CDN125" s="276"/>
      <c r="CDO125" s="276"/>
      <c r="CDP125" s="276"/>
      <c r="CDQ125" s="276"/>
      <c r="CDR125" s="276"/>
      <c r="CDS125" s="276"/>
      <c r="CDT125" s="276"/>
      <c r="CDU125" s="276"/>
      <c r="CDV125" s="276"/>
      <c r="CDW125" s="276"/>
      <c r="CDX125" s="276"/>
      <c r="CDY125" s="276"/>
      <c r="CDZ125" s="276"/>
      <c r="CEA125" s="276"/>
      <c r="CEB125" s="276"/>
      <c r="CEC125" s="276"/>
      <c r="CED125" s="276"/>
      <c r="CEE125" s="276"/>
      <c r="CEF125" s="276"/>
      <c r="CEG125" s="276"/>
      <c r="CEH125" s="276"/>
      <c r="CEI125" s="276"/>
      <c r="CEJ125" s="276"/>
      <c r="CEK125" s="276"/>
      <c r="CEL125" s="276"/>
      <c r="CEM125" s="276"/>
      <c r="CEN125" s="276"/>
      <c r="CEO125" s="276"/>
      <c r="CEP125" s="276"/>
      <c r="CEQ125" s="276"/>
      <c r="CER125" s="276"/>
      <c r="CES125" s="276"/>
      <c r="CET125" s="276"/>
      <c r="CEU125" s="276"/>
      <c r="CEV125" s="276"/>
      <c r="CEW125" s="276"/>
      <c r="CEX125" s="276"/>
      <c r="CEY125" s="276"/>
      <c r="CEZ125" s="276"/>
      <c r="CFA125" s="276"/>
      <c r="CFB125" s="276"/>
      <c r="CFC125" s="276"/>
      <c r="CFD125" s="276"/>
      <c r="CFE125" s="276"/>
      <c r="CFF125" s="276"/>
      <c r="CFG125" s="276"/>
      <c r="CFH125" s="276"/>
      <c r="CFI125" s="276"/>
      <c r="CFJ125" s="276"/>
      <c r="CFK125" s="276"/>
      <c r="CFL125" s="276"/>
      <c r="CFM125" s="276"/>
      <c r="CFN125" s="276"/>
      <c r="CFO125" s="276"/>
      <c r="CFP125" s="276"/>
      <c r="CFQ125" s="276"/>
      <c r="CFR125" s="276"/>
      <c r="CFS125" s="276"/>
      <c r="CFT125" s="276"/>
      <c r="CFU125" s="276"/>
      <c r="CFV125" s="276"/>
      <c r="CFW125" s="276"/>
      <c r="CFX125" s="276"/>
      <c r="CFY125" s="276"/>
      <c r="CFZ125" s="276"/>
      <c r="CGA125" s="276"/>
      <c r="CGB125" s="276"/>
      <c r="CGC125" s="276"/>
      <c r="CGD125" s="276"/>
      <c r="CGE125" s="276"/>
      <c r="CGF125" s="276"/>
      <c r="CGG125" s="276"/>
      <c r="CGH125" s="276"/>
      <c r="CGI125" s="276"/>
      <c r="CGJ125" s="276"/>
      <c r="CGK125" s="276"/>
      <c r="CGL125" s="276"/>
      <c r="CGM125" s="276"/>
      <c r="CGN125" s="276"/>
      <c r="CGO125" s="276"/>
      <c r="CGP125" s="276"/>
      <c r="CGQ125" s="276"/>
      <c r="CGR125" s="276"/>
      <c r="CGS125" s="276"/>
      <c r="CGT125" s="276"/>
      <c r="CGU125" s="276"/>
      <c r="CGV125" s="276"/>
      <c r="CGW125" s="276"/>
      <c r="CGX125" s="276"/>
      <c r="CGY125" s="276"/>
      <c r="CGZ125" s="276"/>
      <c r="CHA125" s="276"/>
      <c r="CHB125" s="276"/>
      <c r="CHC125" s="276"/>
      <c r="CHD125" s="276"/>
      <c r="CHE125" s="276"/>
      <c r="CHF125" s="276"/>
      <c r="CHG125" s="276"/>
      <c r="CHH125" s="276"/>
      <c r="CHI125" s="276"/>
      <c r="CHJ125" s="276"/>
      <c r="CHK125" s="276"/>
      <c r="CHL125" s="276"/>
      <c r="CHM125" s="276"/>
      <c r="CHN125" s="276"/>
      <c r="CHO125" s="276"/>
      <c r="CHP125" s="276"/>
      <c r="CHQ125" s="276"/>
      <c r="CHR125" s="276"/>
      <c r="CHS125" s="276"/>
      <c r="CHT125" s="276"/>
      <c r="CHU125" s="276"/>
      <c r="CHV125" s="276"/>
      <c r="CHW125" s="276"/>
      <c r="CHX125" s="276"/>
      <c r="CHY125" s="276"/>
      <c r="CHZ125" s="276"/>
      <c r="CIA125" s="276"/>
      <c r="CIB125" s="276"/>
      <c r="CIC125" s="276"/>
      <c r="CID125" s="276"/>
      <c r="CIE125" s="276"/>
      <c r="CIF125" s="276"/>
      <c r="CIG125" s="276"/>
      <c r="CIH125" s="276"/>
      <c r="CII125" s="276"/>
      <c r="CIJ125" s="276"/>
      <c r="CIK125" s="276"/>
      <c r="CIL125" s="276"/>
      <c r="CIM125" s="276"/>
      <c r="CIN125" s="276"/>
      <c r="CIO125" s="276"/>
      <c r="CIP125" s="276"/>
      <c r="CIQ125" s="276"/>
      <c r="CIR125" s="276"/>
      <c r="CIS125" s="276"/>
      <c r="CIT125" s="276"/>
      <c r="CIU125" s="276"/>
      <c r="CIV125" s="276"/>
      <c r="CIW125" s="276"/>
      <c r="CIX125" s="276"/>
      <c r="CIY125" s="276"/>
      <c r="CIZ125" s="276"/>
      <c r="CJA125" s="276"/>
      <c r="CJB125" s="276"/>
      <c r="CJC125" s="276"/>
      <c r="CJD125" s="276"/>
      <c r="CJE125" s="276"/>
      <c r="CJF125" s="276"/>
      <c r="CJG125" s="276"/>
      <c r="CJH125" s="276"/>
      <c r="CJI125" s="276"/>
      <c r="CJJ125" s="276"/>
      <c r="CJK125" s="276"/>
      <c r="CJL125" s="276"/>
      <c r="CJM125" s="276"/>
      <c r="CJN125" s="276"/>
      <c r="CJO125" s="276"/>
      <c r="CJP125" s="276"/>
      <c r="CJQ125" s="276"/>
      <c r="CJR125" s="276"/>
      <c r="CJS125" s="276"/>
      <c r="CJT125" s="276"/>
      <c r="CJU125" s="276"/>
      <c r="CJV125" s="276"/>
      <c r="CJW125" s="276"/>
      <c r="CJX125" s="276"/>
      <c r="CJY125" s="276"/>
      <c r="CJZ125" s="276"/>
      <c r="CKA125" s="276"/>
      <c r="CKB125" s="276"/>
      <c r="CKC125" s="276"/>
      <c r="CKD125" s="276"/>
      <c r="CKE125" s="276"/>
      <c r="CKF125" s="276"/>
      <c r="CKG125" s="276"/>
      <c r="CKH125" s="276"/>
      <c r="CKI125" s="276"/>
      <c r="CKJ125" s="276"/>
      <c r="CKK125" s="276"/>
      <c r="CKL125" s="276"/>
      <c r="CKM125" s="276"/>
      <c r="CKN125" s="276"/>
      <c r="CKO125" s="276"/>
      <c r="CKP125" s="276"/>
      <c r="CKQ125" s="276"/>
      <c r="CKR125" s="276"/>
      <c r="CKS125" s="276"/>
      <c r="CKT125" s="276"/>
      <c r="CKU125" s="276"/>
      <c r="CKV125" s="276"/>
      <c r="CKW125" s="276"/>
      <c r="CKX125" s="276"/>
      <c r="CKY125" s="276"/>
      <c r="CKZ125" s="276"/>
      <c r="CLA125" s="276"/>
      <c r="CLB125" s="276"/>
      <c r="CLC125" s="276"/>
      <c r="CLD125" s="276"/>
      <c r="CLE125" s="276"/>
      <c r="CLF125" s="276"/>
      <c r="CLG125" s="276"/>
      <c r="CLH125" s="276"/>
      <c r="CLI125" s="276"/>
      <c r="CLJ125" s="276"/>
      <c r="CLK125" s="276"/>
      <c r="CLL125" s="276"/>
      <c r="CLM125" s="276"/>
      <c r="CLN125" s="276"/>
      <c r="CLO125" s="276"/>
      <c r="CLP125" s="276"/>
      <c r="CLQ125" s="276"/>
      <c r="CLR125" s="276"/>
      <c r="CLS125" s="276"/>
      <c r="CLT125" s="276"/>
      <c r="CLU125" s="276"/>
      <c r="CLV125" s="276"/>
      <c r="CLW125" s="276"/>
      <c r="CLX125" s="276"/>
      <c r="CLY125" s="276"/>
      <c r="CLZ125" s="276"/>
      <c r="CMA125" s="276"/>
      <c r="CMB125" s="276"/>
      <c r="CMC125" s="276"/>
      <c r="CMD125" s="276"/>
      <c r="CME125" s="276"/>
      <c r="CMF125" s="276"/>
      <c r="CMG125" s="276"/>
      <c r="CMH125" s="276"/>
      <c r="CMI125" s="276"/>
      <c r="CMJ125" s="276"/>
      <c r="CMK125" s="276"/>
      <c r="CML125" s="276"/>
      <c r="CMM125" s="276"/>
      <c r="CMN125" s="276"/>
      <c r="CMO125" s="276"/>
      <c r="CMP125" s="276"/>
      <c r="CMQ125" s="276"/>
      <c r="CMR125" s="276"/>
      <c r="CMS125" s="276"/>
      <c r="CMT125" s="276"/>
      <c r="CMU125" s="276"/>
      <c r="CMV125" s="276"/>
      <c r="CMW125" s="276"/>
      <c r="CMX125" s="276"/>
      <c r="CMY125" s="276"/>
      <c r="CMZ125" s="276"/>
      <c r="CNA125" s="276"/>
      <c r="CNB125" s="276"/>
      <c r="CNC125" s="276"/>
      <c r="CND125" s="276"/>
      <c r="CNE125" s="276"/>
      <c r="CNF125" s="276"/>
      <c r="CNG125" s="276"/>
      <c r="CNH125" s="276"/>
      <c r="CNI125" s="276"/>
      <c r="CNJ125" s="276"/>
      <c r="CNK125" s="276"/>
      <c r="CNL125" s="276"/>
      <c r="CNM125" s="276"/>
      <c r="CNN125" s="276"/>
      <c r="CNO125" s="276"/>
      <c r="CNP125" s="276"/>
      <c r="CNQ125" s="276"/>
      <c r="CNR125" s="276"/>
      <c r="CNS125" s="276"/>
      <c r="CNT125" s="276"/>
      <c r="CNU125" s="276"/>
      <c r="CNV125" s="276"/>
      <c r="CNW125" s="276"/>
      <c r="CNX125" s="276"/>
      <c r="CNY125" s="276"/>
      <c r="CNZ125" s="276"/>
      <c r="COA125" s="276"/>
      <c r="COB125" s="276"/>
      <c r="COC125" s="276"/>
      <c r="COD125" s="276"/>
      <c r="COE125" s="276"/>
      <c r="COF125" s="276"/>
      <c r="COG125" s="276"/>
      <c r="COH125" s="276"/>
      <c r="COI125" s="276"/>
      <c r="COJ125" s="276"/>
      <c r="COK125" s="276"/>
      <c r="COL125" s="276"/>
      <c r="COM125" s="276"/>
      <c r="CON125" s="276"/>
      <c r="COO125" s="276"/>
      <c r="COP125" s="276"/>
      <c r="COQ125" s="276"/>
      <c r="COR125" s="276"/>
      <c r="COS125" s="276"/>
      <c r="COT125" s="276"/>
      <c r="COU125" s="276"/>
      <c r="COV125" s="276"/>
      <c r="COW125" s="276"/>
      <c r="COX125" s="276"/>
      <c r="COY125" s="276"/>
      <c r="COZ125" s="276"/>
      <c r="CPA125" s="276"/>
      <c r="CPB125" s="276"/>
      <c r="CPC125" s="276"/>
      <c r="CPD125" s="276"/>
      <c r="CPE125" s="276"/>
      <c r="CPF125" s="276"/>
      <c r="CPG125" s="276"/>
      <c r="CPH125" s="276"/>
      <c r="CPI125" s="276"/>
      <c r="CPJ125" s="276"/>
      <c r="CPK125" s="276"/>
      <c r="CPL125" s="276"/>
      <c r="CPM125" s="276"/>
      <c r="CPN125" s="276"/>
      <c r="CPO125" s="276"/>
      <c r="CPP125" s="276"/>
      <c r="CPQ125" s="276"/>
      <c r="CPR125" s="276"/>
      <c r="CPS125" s="276"/>
      <c r="CPT125" s="276"/>
      <c r="CPU125" s="276"/>
      <c r="CPV125" s="276"/>
      <c r="CPW125" s="276"/>
      <c r="CPX125" s="276"/>
      <c r="CPY125" s="276"/>
      <c r="CPZ125" s="276"/>
      <c r="CQA125" s="276"/>
      <c r="CQB125" s="276"/>
      <c r="CQC125" s="276"/>
      <c r="CQD125" s="276"/>
      <c r="CQE125" s="276"/>
      <c r="CQF125" s="276"/>
      <c r="CQG125" s="276"/>
      <c r="CQH125" s="276"/>
      <c r="CQI125" s="276"/>
      <c r="CQJ125" s="276"/>
      <c r="CQK125" s="276"/>
      <c r="CQL125" s="276"/>
      <c r="CQM125" s="276"/>
      <c r="CQN125" s="276"/>
      <c r="CQO125" s="276"/>
      <c r="CQP125" s="276"/>
      <c r="CQQ125" s="276"/>
      <c r="CQR125" s="276"/>
      <c r="CQS125" s="276"/>
      <c r="CQT125" s="276"/>
      <c r="CQU125" s="276"/>
      <c r="CQV125" s="276"/>
      <c r="CQW125" s="276"/>
      <c r="CQX125" s="276"/>
      <c r="CQY125" s="276"/>
      <c r="CQZ125" s="276"/>
      <c r="CRA125" s="276"/>
      <c r="CRB125" s="276"/>
      <c r="CRC125" s="276"/>
      <c r="CRD125" s="276"/>
      <c r="CRE125" s="276"/>
      <c r="CRF125" s="276"/>
      <c r="CRG125" s="276"/>
      <c r="CRH125" s="276"/>
      <c r="CRI125" s="276"/>
      <c r="CRJ125" s="276"/>
      <c r="CRK125" s="276"/>
      <c r="CRL125" s="276"/>
      <c r="CRM125" s="276"/>
      <c r="CRN125" s="276"/>
      <c r="CRO125" s="276"/>
      <c r="CRP125" s="276"/>
      <c r="CRQ125" s="276"/>
      <c r="CRR125" s="276"/>
      <c r="CRS125" s="276"/>
      <c r="CRT125" s="276"/>
      <c r="CRU125" s="276"/>
      <c r="CRV125" s="276"/>
      <c r="CRW125" s="276"/>
      <c r="CRX125" s="276"/>
      <c r="CRY125" s="276"/>
      <c r="CRZ125" s="276"/>
      <c r="CSA125" s="276"/>
      <c r="CSB125" s="276"/>
      <c r="CSC125" s="276"/>
      <c r="CSD125" s="276"/>
      <c r="CSE125" s="276"/>
      <c r="CSF125" s="276"/>
      <c r="CSG125" s="276"/>
      <c r="CSH125" s="276"/>
      <c r="CSI125" s="276"/>
      <c r="CSJ125" s="276"/>
      <c r="CSK125" s="276"/>
      <c r="CSL125" s="276"/>
      <c r="CSM125" s="276"/>
      <c r="CSN125" s="276"/>
      <c r="CSO125" s="276"/>
      <c r="CSP125" s="276"/>
      <c r="CSQ125" s="276"/>
      <c r="CSR125" s="276"/>
      <c r="CSS125" s="276"/>
      <c r="CST125" s="276"/>
      <c r="CSU125" s="276"/>
      <c r="CSV125" s="276"/>
      <c r="CSW125" s="276"/>
      <c r="CSX125" s="276"/>
      <c r="CSY125" s="276"/>
      <c r="CSZ125" s="276"/>
      <c r="CTA125" s="276"/>
      <c r="CTB125" s="276"/>
      <c r="CTC125" s="276"/>
      <c r="CTD125" s="276"/>
      <c r="CTE125" s="276"/>
      <c r="CTF125" s="276"/>
      <c r="CTG125" s="276"/>
      <c r="CTH125" s="276"/>
      <c r="CTI125" s="276"/>
      <c r="CTJ125" s="276"/>
      <c r="CTK125" s="276"/>
      <c r="CTL125" s="276"/>
      <c r="CTM125" s="276"/>
      <c r="CTN125" s="276"/>
      <c r="CTO125" s="276"/>
      <c r="CTP125" s="276"/>
      <c r="CTQ125" s="276"/>
      <c r="CTR125" s="276"/>
      <c r="CTS125" s="276"/>
      <c r="CTT125" s="276"/>
      <c r="CTU125" s="276"/>
      <c r="CTV125" s="276"/>
      <c r="CTW125" s="276"/>
      <c r="CTX125" s="276"/>
      <c r="CTY125" s="276"/>
      <c r="CTZ125" s="276"/>
      <c r="CUA125" s="276"/>
      <c r="CUB125" s="276"/>
      <c r="CUC125" s="276"/>
      <c r="CUD125" s="276"/>
      <c r="CUE125" s="276"/>
      <c r="CUF125" s="276"/>
      <c r="CUG125" s="276"/>
      <c r="CUH125" s="276"/>
      <c r="CUI125" s="276"/>
      <c r="CUJ125" s="276"/>
      <c r="CUK125" s="276"/>
      <c r="CUL125" s="276"/>
      <c r="CUM125" s="276"/>
      <c r="CUN125" s="276"/>
      <c r="CUO125" s="276"/>
      <c r="CUP125" s="276"/>
      <c r="CUQ125" s="276"/>
      <c r="CUR125" s="276"/>
      <c r="CUS125" s="276"/>
      <c r="CUT125" s="276"/>
      <c r="CUU125" s="276"/>
      <c r="CUV125" s="276"/>
      <c r="CUW125" s="276"/>
      <c r="CUX125" s="276"/>
      <c r="CUY125" s="276"/>
      <c r="CUZ125" s="276"/>
      <c r="CVA125" s="276"/>
      <c r="CVB125" s="276"/>
      <c r="CVC125" s="276"/>
      <c r="CVD125" s="276"/>
      <c r="CVE125" s="276"/>
      <c r="CVF125" s="276"/>
      <c r="CVG125" s="276"/>
      <c r="CVH125" s="276"/>
      <c r="CVI125" s="276"/>
      <c r="CVJ125" s="276"/>
      <c r="CVK125" s="276"/>
      <c r="CVL125" s="276"/>
      <c r="CVM125" s="276"/>
      <c r="CVN125" s="276"/>
      <c r="CVO125" s="276"/>
      <c r="CVP125" s="276"/>
      <c r="CVQ125" s="276"/>
      <c r="CVR125" s="276"/>
      <c r="CVS125" s="276"/>
      <c r="CVT125" s="276"/>
      <c r="CVU125" s="276"/>
      <c r="CVV125" s="276"/>
      <c r="CVW125" s="276"/>
      <c r="CVX125" s="276"/>
      <c r="CVY125" s="276"/>
      <c r="CVZ125" s="276"/>
      <c r="CWA125" s="276"/>
      <c r="CWB125" s="276"/>
      <c r="CWC125" s="276"/>
      <c r="CWD125" s="276"/>
      <c r="CWE125" s="276"/>
      <c r="CWF125" s="276"/>
      <c r="CWG125" s="276"/>
      <c r="CWH125" s="276"/>
      <c r="CWI125" s="276"/>
      <c r="CWJ125" s="276"/>
      <c r="CWK125" s="276"/>
      <c r="CWL125" s="276"/>
      <c r="CWM125" s="276"/>
      <c r="CWN125" s="276"/>
      <c r="CWO125" s="276"/>
      <c r="CWP125" s="276"/>
      <c r="CWQ125" s="276"/>
      <c r="CWR125" s="276"/>
      <c r="CWS125" s="276"/>
      <c r="CWT125" s="276"/>
      <c r="CWU125" s="276"/>
      <c r="CWV125" s="276"/>
      <c r="CWW125" s="276"/>
      <c r="CWX125" s="276"/>
      <c r="CWY125" s="276"/>
      <c r="CWZ125" s="276"/>
      <c r="CXA125" s="276"/>
      <c r="CXB125" s="276"/>
      <c r="CXC125" s="276"/>
      <c r="CXD125" s="276"/>
      <c r="CXE125" s="276"/>
      <c r="CXF125" s="276"/>
      <c r="CXG125" s="276"/>
      <c r="CXH125" s="276"/>
      <c r="CXI125" s="276"/>
      <c r="CXJ125" s="276"/>
      <c r="CXK125" s="276"/>
      <c r="CXL125" s="276"/>
      <c r="CXM125" s="276"/>
      <c r="CXN125" s="276"/>
      <c r="CXO125" s="276"/>
      <c r="CXP125" s="276"/>
      <c r="CXQ125" s="276"/>
      <c r="CXR125" s="276"/>
      <c r="CXS125" s="276"/>
      <c r="CXT125" s="276"/>
      <c r="CXU125" s="276"/>
      <c r="CXV125" s="276"/>
      <c r="CXW125" s="276"/>
      <c r="CXX125" s="276"/>
      <c r="CXY125" s="276"/>
      <c r="CXZ125" s="276"/>
      <c r="CYA125" s="276"/>
      <c r="CYB125" s="276"/>
      <c r="CYC125" s="276"/>
      <c r="CYD125" s="276"/>
      <c r="CYE125" s="276"/>
      <c r="CYF125" s="276"/>
      <c r="CYG125" s="276"/>
      <c r="CYH125" s="276"/>
      <c r="CYI125" s="276"/>
      <c r="CYJ125" s="276"/>
      <c r="CYK125" s="276"/>
      <c r="CYL125" s="276"/>
      <c r="CYM125" s="276"/>
      <c r="CYN125" s="276"/>
      <c r="CYO125" s="276"/>
      <c r="CYP125" s="276"/>
      <c r="CYQ125" s="276"/>
      <c r="CYR125" s="276"/>
      <c r="CYS125" s="276"/>
      <c r="CYT125" s="276"/>
      <c r="CYU125" s="276"/>
      <c r="CYV125" s="276"/>
      <c r="CYW125" s="276"/>
      <c r="CYX125" s="276"/>
      <c r="CYY125" s="276"/>
      <c r="CYZ125" s="276"/>
      <c r="CZA125" s="276"/>
      <c r="CZB125" s="276"/>
      <c r="CZC125" s="276"/>
      <c r="CZD125" s="276"/>
      <c r="CZE125" s="276"/>
      <c r="CZF125" s="276"/>
      <c r="CZG125" s="276"/>
      <c r="CZH125" s="276"/>
      <c r="CZI125" s="276"/>
      <c r="CZJ125" s="276"/>
      <c r="CZK125" s="276"/>
      <c r="CZL125" s="276"/>
      <c r="CZM125" s="276"/>
      <c r="CZN125" s="276"/>
      <c r="CZO125" s="276"/>
      <c r="CZP125" s="276"/>
      <c r="CZQ125" s="276"/>
      <c r="CZR125" s="276"/>
      <c r="CZS125" s="276"/>
      <c r="CZT125" s="276"/>
      <c r="CZU125" s="276"/>
      <c r="CZV125" s="276"/>
      <c r="CZW125" s="276"/>
      <c r="CZX125" s="276"/>
      <c r="CZY125" s="276"/>
      <c r="CZZ125" s="276"/>
      <c r="DAA125" s="276"/>
      <c r="DAB125" s="276"/>
      <c r="DAC125" s="276"/>
      <c r="DAD125" s="276"/>
      <c r="DAE125" s="276"/>
      <c r="DAF125" s="276"/>
      <c r="DAG125" s="276"/>
      <c r="DAH125" s="276"/>
      <c r="DAI125" s="276"/>
      <c r="DAJ125" s="276"/>
      <c r="DAK125" s="276"/>
      <c r="DAL125" s="276"/>
      <c r="DAM125" s="276"/>
      <c r="DAN125" s="276"/>
      <c r="DAO125" s="276"/>
      <c r="DAP125" s="276"/>
      <c r="DAQ125" s="276"/>
      <c r="DAR125" s="276"/>
      <c r="DAS125" s="276"/>
      <c r="DAT125" s="276"/>
      <c r="DAU125" s="276"/>
      <c r="DAV125" s="276"/>
      <c r="DAW125" s="276"/>
      <c r="DAX125" s="276"/>
      <c r="DAY125" s="276"/>
      <c r="DAZ125" s="276"/>
      <c r="DBA125" s="276"/>
      <c r="DBB125" s="276"/>
      <c r="DBC125" s="276"/>
      <c r="DBD125" s="276"/>
      <c r="DBE125" s="276"/>
      <c r="DBF125" s="276"/>
      <c r="DBG125" s="276"/>
      <c r="DBH125" s="276"/>
      <c r="DBI125" s="276"/>
      <c r="DBJ125" s="276"/>
      <c r="DBK125" s="276"/>
      <c r="DBL125" s="276"/>
      <c r="DBM125" s="276"/>
      <c r="DBN125" s="276"/>
      <c r="DBO125" s="276"/>
      <c r="DBP125" s="276"/>
      <c r="DBQ125" s="276"/>
      <c r="DBR125" s="276"/>
      <c r="DBS125" s="276"/>
      <c r="DBT125" s="276"/>
      <c r="DBU125" s="276"/>
      <c r="DBV125" s="276"/>
      <c r="DBW125" s="276"/>
      <c r="DBX125" s="276"/>
      <c r="DBY125" s="276"/>
      <c r="DBZ125" s="276"/>
      <c r="DCA125" s="276"/>
      <c r="DCB125" s="276"/>
      <c r="DCC125" s="276"/>
      <c r="DCD125" s="276"/>
      <c r="DCE125" s="276"/>
      <c r="DCF125" s="276"/>
      <c r="DCG125" s="276"/>
      <c r="DCH125" s="276"/>
      <c r="DCI125" s="276"/>
      <c r="DCJ125" s="276"/>
      <c r="DCK125" s="276"/>
      <c r="DCL125" s="276"/>
      <c r="DCM125" s="276"/>
      <c r="DCN125" s="276"/>
      <c r="DCO125" s="276"/>
      <c r="DCP125" s="276"/>
      <c r="DCQ125" s="276"/>
      <c r="DCR125" s="276"/>
      <c r="DCS125" s="276"/>
      <c r="DCT125" s="276"/>
      <c r="DCU125" s="276"/>
      <c r="DCV125" s="276"/>
      <c r="DCW125" s="276"/>
      <c r="DCX125" s="276"/>
      <c r="DCY125" s="276"/>
      <c r="DCZ125" s="276"/>
      <c r="DDA125" s="276"/>
      <c r="DDB125" s="276"/>
      <c r="DDC125" s="276"/>
      <c r="DDD125" s="276"/>
      <c r="DDE125" s="276"/>
      <c r="DDF125" s="276"/>
      <c r="DDG125" s="276"/>
      <c r="DDH125" s="276"/>
      <c r="DDI125" s="276"/>
      <c r="DDJ125" s="276"/>
      <c r="DDK125" s="276"/>
      <c r="DDL125" s="276"/>
      <c r="DDM125" s="276"/>
      <c r="DDN125" s="276"/>
      <c r="DDO125" s="276"/>
      <c r="DDP125" s="276"/>
      <c r="DDQ125" s="276"/>
      <c r="DDR125" s="276"/>
      <c r="DDS125" s="276"/>
      <c r="DDT125" s="276"/>
      <c r="DDU125" s="276"/>
      <c r="DDV125" s="276"/>
      <c r="DDW125" s="276"/>
      <c r="DDX125" s="276"/>
      <c r="DDY125" s="276"/>
      <c r="DDZ125" s="276"/>
      <c r="DEA125" s="276"/>
      <c r="DEB125" s="276"/>
      <c r="DEC125" s="276"/>
      <c r="DED125" s="276"/>
      <c r="DEE125" s="276"/>
      <c r="DEF125" s="276"/>
      <c r="DEG125" s="276"/>
      <c r="DEH125" s="276"/>
      <c r="DEI125" s="276"/>
      <c r="DEJ125" s="276"/>
      <c r="DEK125" s="276"/>
      <c r="DEL125" s="276"/>
      <c r="DEM125" s="276"/>
      <c r="DEN125" s="276"/>
      <c r="DEO125" s="276"/>
      <c r="DEP125" s="276"/>
      <c r="DEQ125" s="276"/>
      <c r="DER125" s="276"/>
      <c r="DES125" s="276"/>
      <c r="DET125" s="276"/>
      <c r="DEU125" s="276"/>
      <c r="DEV125" s="276"/>
      <c r="DEW125" s="276"/>
      <c r="DEX125" s="276"/>
      <c r="DEY125" s="276"/>
      <c r="DEZ125" s="276"/>
      <c r="DFA125" s="276"/>
      <c r="DFB125" s="276"/>
      <c r="DFC125" s="276"/>
      <c r="DFD125" s="276"/>
      <c r="DFE125" s="276"/>
      <c r="DFF125" s="276"/>
      <c r="DFG125" s="276"/>
      <c r="DFH125" s="276"/>
      <c r="DFI125" s="276"/>
      <c r="DFJ125" s="276"/>
      <c r="DFK125" s="276"/>
      <c r="DFL125" s="276"/>
      <c r="DFM125" s="276"/>
      <c r="DFN125" s="276"/>
      <c r="DFO125" s="276"/>
      <c r="DFP125" s="276"/>
      <c r="DFQ125" s="276"/>
      <c r="DFR125" s="276"/>
      <c r="DFS125" s="276"/>
      <c r="DFT125" s="276"/>
      <c r="DFU125" s="276"/>
      <c r="DFV125" s="276"/>
      <c r="DFW125" s="276"/>
      <c r="DFX125" s="276"/>
      <c r="DFY125" s="276"/>
      <c r="DFZ125" s="276"/>
      <c r="DGA125" s="276"/>
      <c r="DGB125" s="276"/>
      <c r="DGC125" s="276"/>
      <c r="DGD125" s="276"/>
      <c r="DGE125" s="276"/>
      <c r="DGF125" s="276"/>
      <c r="DGG125" s="276"/>
      <c r="DGH125" s="276"/>
      <c r="DGI125" s="276"/>
      <c r="DGJ125" s="276"/>
      <c r="DGK125" s="276"/>
      <c r="DGL125" s="276"/>
      <c r="DGM125" s="276"/>
      <c r="DGN125" s="276"/>
      <c r="DGO125" s="276"/>
      <c r="DGP125" s="276"/>
      <c r="DGQ125" s="276"/>
      <c r="DGR125" s="276"/>
      <c r="DGS125" s="276"/>
      <c r="DGT125" s="276"/>
      <c r="DGU125" s="276"/>
      <c r="DGV125" s="276"/>
      <c r="DGW125" s="276"/>
      <c r="DGX125" s="276"/>
      <c r="DGY125" s="276"/>
      <c r="DGZ125" s="276"/>
      <c r="DHA125" s="276"/>
      <c r="DHB125" s="276"/>
      <c r="DHC125" s="276"/>
      <c r="DHD125" s="276"/>
      <c r="DHE125" s="276"/>
      <c r="DHF125" s="276"/>
      <c r="DHG125" s="276"/>
      <c r="DHH125" s="276"/>
      <c r="DHI125" s="276"/>
      <c r="DHJ125" s="276"/>
      <c r="DHK125" s="276"/>
      <c r="DHL125" s="276"/>
      <c r="DHM125" s="276"/>
      <c r="DHN125" s="276"/>
      <c r="DHO125" s="276"/>
      <c r="DHP125" s="276"/>
      <c r="DHQ125" s="276"/>
      <c r="DHR125" s="276"/>
      <c r="DHS125" s="276"/>
      <c r="DHT125" s="276"/>
      <c r="DHU125" s="276"/>
      <c r="DHV125" s="276"/>
      <c r="DHW125" s="276"/>
      <c r="DHX125" s="276"/>
      <c r="DHY125" s="276"/>
      <c r="DHZ125" s="276"/>
      <c r="DIA125" s="276"/>
      <c r="DIB125" s="276"/>
      <c r="DIC125" s="276"/>
      <c r="DID125" s="276"/>
      <c r="DIE125" s="276"/>
      <c r="DIF125" s="276"/>
      <c r="DIG125" s="276"/>
      <c r="DIH125" s="276"/>
      <c r="DII125" s="276"/>
      <c r="DIJ125" s="276"/>
      <c r="DIK125" s="276"/>
      <c r="DIL125" s="276"/>
      <c r="DIM125" s="276"/>
      <c r="DIN125" s="276"/>
      <c r="DIO125" s="276"/>
      <c r="DIP125" s="276"/>
      <c r="DIQ125" s="276"/>
      <c r="DIR125" s="276"/>
      <c r="DIS125" s="276"/>
      <c r="DIT125" s="276"/>
      <c r="DIU125" s="276"/>
      <c r="DIV125" s="276"/>
      <c r="DIW125" s="276"/>
      <c r="DIX125" s="276"/>
      <c r="DIY125" s="276"/>
      <c r="DIZ125" s="276"/>
      <c r="DJA125" s="276"/>
      <c r="DJB125" s="276"/>
      <c r="DJC125" s="276"/>
      <c r="DJD125" s="276"/>
      <c r="DJE125" s="276"/>
      <c r="DJF125" s="276"/>
      <c r="DJG125" s="276"/>
      <c r="DJH125" s="276"/>
      <c r="DJI125" s="276"/>
      <c r="DJJ125" s="276"/>
      <c r="DJK125" s="276"/>
      <c r="DJL125" s="276"/>
      <c r="DJM125" s="276"/>
      <c r="DJN125" s="276"/>
      <c r="DJO125" s="276"/>
      <c r="DJP125" s="276"/>
      <c r="DJQ125" s="276"/>
      <c r="DJR125" s="276"/>
      <c r="DJS125" s="276"/>
      <c r="DJT125" s="276"/>
      <c r="DJU125" s="276"/>
      <c r="DJV125" s="276"/>
      <c r="DJW125" s="276"/>
      <c r="DJX125" s="276"/>
      <c r="DJY125" s="276"/>
      <c r="DJZ125" s="276"/>
      <c r="DKA125" s="276"/>
      <c r="DKB125" s="276"/>
      <c r="DKC125" s="276"/>
      <c r="DKD125" s="276"/>
      <c r="DKE125" s="276"/>
      <c r="DKF125" s="276"/>
      <c r="DKG125" s="276"/>
      <c r="DKH125" s="276"/>
      <c r="DKI125" s="276"/>
      <c r="DKJ125" s="276"/>
      <c r="DKK125" s="276"/>
      <c r="DKL125" s="276"/>
      <c r="DKM125" s="276"/>
      <c r="DKN125" s="276"/>
      <c r="DKO125" s="276"/>
      <c r="DKP125" s="276"/>
      <c r="DKQ125" s="276"/>
      <c r="DKR125" s="276"/>
      <c r="DKS125" s="276"/>
      <c r="DKT125" s="276"/>
      <c r="DKU125" s="276"/>
      <c r="DKV125" s="276"/>
      <c r="DKW125" s="276"/>
      <c r="DKX125" s="276"/>
      <c r="DKY125" s="276"/>
      <c r="DKZ125" s="276"/>
      <c r="DLA125" s="276"/>
      <c r="DLB125" s="276"/>
      <c r="DLC125" s="276"/>
      <c r="DLD125" s="276"/>
      <c r="DLE125" s="276"/>
      <c r="DLF125" s="276"/>
      <c r="DLG125" s="276"/>
      <c r="DLH125" s="276"/>
      <c r="DLI125" s="276"/>
      <c r="DLJ125" s="276"/>
      <c r="DLK125" s="276"/>
      <c r="DLL125" s="276"/>
      <c r="DLM125" s="276"/>
      <c r="DLN125" s="276"/>
      <c r="DLO125" s="276"/>
      <c r="DLP125" s="276"/>
      <c r="DLQ125" s="276"/>
      <c r="DLR125" s="276"/>
      <c r="DLS125" s="276"/>
      <c r="DLT125" s="276"/>
      <c r="DLU125" s="276"/>
      <c r="DLV125" s="276"/>
      <c r="DLW125" s="276"/>
      <c r="DLX125" s="276"/>
      <c r="DLY125" s="276"/>
      <c r="DLZ125" s="276"/>
      <c r="DMA125" s="276"/>
      <c r="DMB125" s="276"/>
      <c r="DMC125" s="276"/>
      <c r="DMD125" s="276"/>
      <c r="DME125" s="276"/>
      <c r="DMF125" s="276"/>
      <c r="DMG125" s="276"/>
      <c r="DMH125" s="276"/>
      <c r="DMI125" s="276"/>
      <c r="DMJ125" s="276"/>
      <c r="DMK125" s="276"/>
      <c r="DML125" s="276"/>
      <c r="DMM125" s="276"/>
      <c r="DMN125" s="276"/>
      <c r="DMO125" s="276"/>
      <c r="DMP125" s="276"/>
      <c r="DMQ125" s="276"/>
      <c r="DMR125" s="276"/>
      <c r="DMS125" s="276"/>
      <c r="DMT125" s="276"/>
      <c r="DMU125" s="276"/>
      <c r="DMV125" s="276"/>
      <c r="DMW125" s="276"/>
      <c r="DMX125" s="276"/>
      <c r="DMY125" s="276"/>
      <c r="DMZ125" s="276"/>
      <c r="DNA125" s="276"/>
      <c r="DNB125" s="276"/>
      <c r="DNC125" s="276"/>
      <c r="DND125" s="276"/>
      <c r="DNE125" s="276"/>
      <c r="DNF125" s="276"/>
      <c r="DNG125" s="276"/>
      <c r="DNH125" s="276"/>
      <c r="DNI125" s="276"/>
      <c r="DNJ125" s="276"/>
      <c r="DNK125" s="276"/>
      <c r="DNL125" s="276"/>
      <c r="DNM125" s="276"/>
      <c r="DNN125" s="276"/>
      <c r="DNO125" s="276"/>
      <c r="DNP125" s="276"/>
      <c r="DNQ125" s="276"/>
      <c r="DNR125" s="276"/>
      <c r="DNS125" s="276"/>
      <c r="DNT125" s="276"/>
      <c r="DNU125" s="276"/>
      <c r="DNV125" s="276"/>
      <c r="DNW125" s="276"/>
      <c r="DNX125" s="276"/>
      <c r="DNY125" s="276"/>
      <c r="DNZ125" s="276"/>
      <c r="DOA125" s="276"/>
      <c r="DOB125" s="276"/>
      <c r="DOC125" s="276"/>
      <c r="DOD125" s="276"/>
      <c r="DOE125" s="276"/>
      <c r="DOF125" s="276"/>
      <c r="DOG125" s="276"/>
      <c r="DOH125" s="276"/>
      <c r="DOI125" s="276"/>
      <c r="DOJ125" s="276"/>
      <c r="DOK125" s="276"/>
      <c r="DOL125" s="276"/>
      <c r="DOM125" s="276"/>
      <c r="DON125" s="276"/>
      <c r="DOO125" s="276"/>
      <c r="DOP125" s="276"/>
      <c r="DOQ125" s="276"/>
      <c r="DOR125" s="276"/>
      <c r="DOS125" s="276"/>
      <c r="DOT125" s="276"/>
      <c r="DOU125" s="276"/>
      <c r="DOV125" s="276"/>
      <c r="DOW125" s="276"/>
      <c r="DOX125" s="276"/>
      <c r="DOY125" s="276"/>
      <c r="DOZ125" s="276"/>
      <c r="DPA125" s="276"/>
      <c r="DPB125" s="276"/>
      <c r="DPC125" s="276"/>
      <c r="DPD125" s="276"/>
      <c r="DPE125" s="276"/>
      <c r="DPF125" s="276"/>
      <c r="DPG125" s="276"/>
      <c r="DPH125" s="276"/>
      <c r="DPI125" s="276"/>
      <c r="DPJ125" s="276"/>
      <c r="DPK125" s="276"/>
      <c r="DPL125" s="276"/>
      <c r="DPM125" s="276"/>
      <c r="DPN125" s="276"/>
      <c r="DPO125" s="276"/>
      <c r="DPP125" s="276"/>
      <c r="DPQ125" s="276"/>
      <c r="DPR125" s="276"/>
      <c r="DPS125" s="276"/>
      <c r="DPT125" s="276"/>
      <c r="DPU125" s="276"/>
      <c r="DPV125" s="276"/>
      <c r="DPW125" s="276"/>
      <c r="DPX125" s="276"/>
      <c r="DPY125" s="276"/>
      <c r="DPZ125" s="276"/>
      <c r="DQA125" s="276"/>
      <c r="DQB125" s="276"/>
      <c r="DQC125" s="276"/>
      <c r="DQD125" s="276"/>
      <c r="DQE125" s="276"/>
      <c r="DQF125" s="276"/>
      <c r="DQG125" s="276"/>
      <c r="DQH125" s="276"/>
      <c r="DQI125" s="276"/>
      <c r="DQJ125" s="276"/>
      <c r="DQK125" s="276"/>
      <c r="DQL125" s="276"/>
      <c r="DQM125" s="276"/>
      <c r="DQN125" s="276"/>
      <c r="DQO125" s="276"/>
      <c r="DQP125" s="276"/>
      <c r="DQQ125" s="276"/>
      <c r="DQR125" s="276"/>
      <c r="DQS125" s="276"/>
      <c r="DQT125" s="276"/>
      <c r="DQU125" s="276"/>
      <c r="DQV125" s="276"/>
      <c r="DQW125" s="276"/>
      <c r="DQX125" s="276"/>
      <c r="DQY125" s="276"/>
      <c r="DQZ125" s="276"/>
      <c r="DRA125" s="276"/>
      <c r="DRB125" s="276"/>
      <c r="DRC125" s="276"/>
      <c r="DRD125" s="276"/>
      <c r="DRE125" s="276"/>
      <c r="DRF125" s="276"/>
      <c r="DRG125" s="276"/>
      <c r="DRH125" s="276"/>
      <c r="DRI125" s="276"/>
      <c r="DRJ125" s="276"/>
      <c r="DRK125" s="276"/>
      <c r="DRL125" s="276"/>
      <c r="DRM125" s="276"/>
      <c r="DRN125" s="276"/>
      <c r="DRO125" s="276"/>
      <c r="DRP125" s="276"/>
      <c r="DRQ125" s="276"/>
      <c r="DRR125" s="276"/>
      <c r="DRS125" s="276"/>
      <c r="DRT125" s="276"/>
      <c r="DRU125" s="276"/>
      <c r="DRV125" s="276"/>
      <c r="DRW125" s="276"/>
      <c r="DRX125" s="276"/>
      <c r="DRY125" s="276"/>
      <c r="DRZ125" s="276"/>
      <c r="DSA125" s="276"/>
      <c r="DSB125" s="276"/>
      <c r="DSC125" s="276"/>
      <c r="DSD125" s="276"/>
      <c r="DSE125" s="276"/>
      <c r="DSF125" s="276"/>
      <c r="DSG125" s="276"/>
      <c r="DSH125" s="276"/>
      <c r="DSI125" s="276"/>
      <c r="DSJ125" s="276"/>
      <c r="DSK125" s="276"/>
      <c r="DSL125" s="276"/>
      <c r="DSM125" s="276"/>
      <c r="DSN125" s="276"/>
      <c r="DSO125" s="276"/>
      <c r="DSP125" s="276"/>
      <c r="DSQ125" s="276"/>
      <c r="DSR125" s="276"/>
      <c r="DSS125" s="276"/>
      <c r="DST125" s="276"/>
      <c r="DSU125" s="276"/>
      <c r="DSV125" s="276"/>
      <c r="DSW125" s="276"/>
      <c r="DSX125" s="276"/>
      <c r="DSY125" s="276"/>
      <c r="DSZ125" s="276"/>
      <c r="DTA125" s="276"/>
      <c r="DTB125" s="276"/>
      <c r="DTC125" s="276"/>
      <c r="DTD125" s="276"/>
      <c r="DTE125" s="276"/>
      <c r="DTF125" s="276"/>
      <c r="DTG125" s="276"/>
      <c r="DTH125" s="276"/>
      <c r="DTI125" s="276"/>
      <c r="DTJ125" s="276"/>
      <c r="DTK125" s="276"/>
      <c r="DTL125" s="276"/>
      <c r="DTM125" s="276"/>
      <c r="DTN125" s="276"/>
      <c r="DTO125" s="276"/>
      <c r="DTP125" s="276"/>
      <c r="DTQ125" s="276"/>
      <c r="DTR125" s="276"/>
      <c r="DTS125" s="276"/>
      <c r="DTT125" s="276"/>
      <c r="DTU125" s="276"/>
      <c r="DTV125" s="276"/>
      <c r="DTW125" s="276"/>
      <c r="DTX125" s="276"/>
      <c r="DTY125" s="276"/>
      <c r="DTZ125" s="276"/>
      <c r="DUA125" s="276"/>
      <c r="DUB125" s="276"/>
      <c r="DUC125" s="276"/>
      <c r="DUD125" s="276"/>
      <c r="DUE125" s="276"/>
      <c r="DUF125" s="276"/>
      <c r="DUG125" s="276"/>
      <c r="DUH125" s="276"/>
      <c r="DUI125" s="276"/>
      <c r="DUJ125" s="276"/>
      <c r="DUK125" s="276"/>
      <c r="DUL125" s="276"/>
      <c r="DUM125" s="276"/>
      <c r="DUN125" s="276"/>
      <c r="DUO125" s="276"/>
      <c r="DUP125" s="276"/>
      <c r="DUQ125" s="276"/>
      <c r="DUR125" s="276"/>
      <c r="DUS125" s="276"/>
      <c r="DUT125" s="276"/>
      <c r="DUU125" s="276"/>
      <c r="DUV125" s="276"/>
      <c r="DUW125" s="276"/>
      <c r="DUX125" s="276"/>
      <c r="DUY125" s="276"/>
      <c r="DUZ125" s="276"/>
      <c r="DVA125" s="276"/>
      <c r="DVB125" s="276"/>
      <c r="DVC125" s="276"/>
      <c r="DVD125" s="276"/>
      <c r="DVE125" s="276"/>
      <c r="DVF125" s="276"/>
      <c r="DVG125" s="276"/>
      <c r="DVH125" s="276"/>
      <c r="DVI125" s="276"/>
      <c r="DVJ125" s="276"/>
      <c r="DVK125" s="276"/>
      <c r="DVL125" s="276"/>
      <c r="DVM125" s="276"/>
      <c r="DVN125" s="276"/>
      <c r="DVO125" s="276"/>
      <c r="DVP125" s="276"/>
      <c r="DVQ125" s="276"/>
      <c r="DVR125" s="276"/>
      <c r="DVS125" s="276"/>
      <c r="DVT125" s="276"/>
      <c r="DVU125" s="276"/>
      <c r="DVV125" s="276"/>
      <c r="DVW125" s="276"/>
      <c r="DVX125" s="276"/>
      <c r="DVY125" s="276"/>
      <c r="DVZ125" s="276"/>
      <c r="DWA125" s="276"/>
      <c r="DWB125" s="276"/>
      <c r="DWC125" s="276"/>
      <c r="DWD125" s="276"/>
      <c r="DWE125" s="276"/>
      <c r="DWF125" s="276"/>
      <c r="DWG125" s="276"/>
      <c r="DWH125" s="276"/>
      <c r="DWI125" s="276"/>
      <c r="DWJ125" s="276"/>
      <c r="DWK125" s="276"/>
      <c r="DWL125" s="276"/>
      <c r="DWM125" s="276"/>
      <c r="DWN125" s="276"/>
      <c r="DWO125" s="276"/>
      <c r="DWP125" s="276"/>
      <c r="DWQ125" s="276"/>
      <c r="DWR125" s="276"/>
      <c r="DWS125" s="276"/>
      <c r="DWT125" s="276"/>
      <c r="DWU125" s="276"/>
      <c r="DWV125" s="276"/>
      <c r="DWW125" s="276"/>
      <c r="DWX125" s="276"/>
      <c r="DWY125" s="276"/>
      <c r="DWZ125" s="276"/>
      <c r="DXA125" s="276"/>
      <c r="DXB125" s="276"/>
      <c r="DXC125" s="276"/>
      <c r="DXD125" s="276"/>
      <c r="DXE125" s="276"/>
      <c r="DXF125" s="276"/>
      <c r="DXG125" s="276"/>
      <c r="DXH125" s="276"/>
      <c r="DXI125" s="276"/>
      <c r="DXJ125" s="276"/>
      <c r="DXK125" s="276"/>
      <c r="DXL125" s="276"/>
      <c r="DXM125" s="276"/>
      <c r="DXN125" s="276"/>
      <c r="DXO125" s="276"/>
      <c r="DXP125" s="276"/>
      <c r="DXQ125" s="276"/>
      <c r="DXR125" s="276"/>
      <c r="DXS125" s="276"/>
      <c r="DXT125" s="276"/>
      <c r="DXU125" s="276"/>
      <c r="DXV125" s="276"/>
      <c r="DXW125" s="276"/>
      <c r="DXX125" s="276"/>
      <c r="DXY125" s="276"/>
      <c r="DXZ125" s="276"/>
      <c r="DYA125" s="276"/>
      <c r="DYB125" s="276"/>
      <c r="DYC125" s="276"/>
      <c r="DYD125" s="276"/>
      <c r="DYE125" s="276"/>
      <c r="DYF125" s="276"/>
      <c r="DYG125" s="276"/>
      <c r="DYH125" s="276"/>
      <c r="DYI125" s="276"/>
      <c r="DYJ125" s="276"/>
      <c r="DYK125" s="276"/>
      <c r="DYL125" s="276"/>
      <c r="DYM125" s="276"/>
      <c r="DYN125" s="276"/>
      <c r="DYO125" s="276"/>
      <c r="DYP125" s="276"/>
      <c r="DYQ125" s="276"/>
      <c r="DYR125" s="276"/>
      <c r="DYS125" s="276"/>
      <c r="DYT125" s="276"/>
      <c r="DYU125" s="276"/>
      <c r="DYV125" s="276"/>
      <c r="DYW125" s="276"/>
      <c r="DYX125" s="276"/>
      <c r="DYY125" s="276"/>
      <c r="DYZ125" s="276"/>
      <c r="DZA125" s="276"/>
      <c r="DZB125" s="276"/>
      <c r="DZC125" s="276"/>
      <c r="DZD125" s="276"/>
      <c r="DZE125" s="276"/>
      <c r="DZF125" s="276"/>
      <c r="DZG125" s="276"/>
      <c r="DZH125" s="276"/>
      <c r="DZI125" s="276"/>
      <c r="DZJ125" s="276"/>
      <c r="DZK125" s="276"/>
      <c r="DZL125" s="276"/>
      <c r="DZM125" s="276"/>
      <c r="DZN125" s="276"/>
      <c r="DZO125" s="276"/>
      <c r="DZP125" s="276"/>
      <c r="DZQ125" s="276"/>
      <c r="DZR125" s="276"/>
      <c r="DZS125" s="276"/>
      <c r="DZT125" s="276"/>
      <c r="DZU125" s="276"/>
      <c r="DZV125" s="276"/>
      <c r="DZW125" s="276"/>
      <c r="DZX125" s="276"/>
      <c r="DZY125" s="276"/>
      <c r="DZZ125" s="276"/>
      <c r="EAA125" s="276"/>
      <c r="EAB125" s="276"/>
      <c r="EAC125" s="276"/>
      <c r="EAD125" s="276"/>
      <c r="EAE125" s="276"/>
      <c r="EAF125" s="276"/>
      <c r="EAG125" s="276"/>
      <c r="EAH125" s="276"/>
      <c r="EAI125" s="276"/>
      <c r="EAJ125" s="276"/>
      <c r="EAK125" s="276"/>
      <c r="EAL125" s="276"/>
      <c r="EAM125" s="276"/>
      <c r="EAN125" s="276"/>
      <c r="EAO125" s="276"/>
      <c r="EAP125" s="276"/>
      <c r="EAQ125" s="276"/>
      <c r="EAR125" s="276"/>
      <c r="EAS125" s="276"/>
      <c r="EAT125" s="276"/>
      <c r="EAU125" s="276"/>
      <c r="EAV125" s="276"/>
      <c r="EAW125" s="276"/>
      <c r="EAX125" s="276"/>
      <c r="EAY125" s="276"/>
      <c r="EAZ125" s="276"/>
      <c r="EBA125" s="276"/>
      <c r="EBB125" s="276"/>
      <c r="EBC125" s="276"/>
      <c r="EBD125" s="276"/>
      <c r="EBE125" s="276"/>
      <c r="EBF125" s="276"/>
      <c r="EBG125" s="276"/>
      <c r="EBH125" s="276"/>
      <c r="EBI125" s="276"/>
      <c r="EBJ125" s="276"/>
      <c r="EBK125" s="276"/>
      <c r="EBL125" s="276"/>
      <c r="EBM125" s="276"/>
      <c r="EBN125" s="276"/>
      <c r="EBO125" s="276"/>
      <c r="EBP125" s="276"/>
      <c r="EBQ125" s="276"/>
      <c r="EBR125" s="276"/>
      <c r="EBS125" s="276"/>
      <c r="EBT125" s="276"/>
      <c r="EBU125" s="276"/>
      <c r="EBV125" s="276"/>
      <c r="EBW125" s="276"/>
      <c r="EBX125" s="276"/>
      <c r="EBY125" s="276"/>
      <c r="EBZ125" s="276"/>
      <c r="ECA125" s="276"/>
      <c r="ECB125" s="276"/>
      <c r="ECC125" s="276"/>
      <c r="ECD125" s="276"/>
      <c r="ECE125" s="276"/>
      <c r="ECF125" s="276"/>
      <c r="ECG125" s="276"/>
      <c r="ECH125" s="276"/>
      <c r="ECI125" s="276"/>
      <c r="ECJ125" s="276"/>
      <c r="ECK125" s="276"/>
      <c r="ECL125" s="276"/>
      <c r="ECM125" s="276"/>
      <c r="ECN125" s="276"/>
      <c r="ECO125" s="276"/>
      <c r="ECP125" s="276"/>
      <c r="ECQ125" s="276"/>
      <c r="ECR125" s="276"/>
      <c r="ECS125" s="276"/>
      <c r="ECT125" s="276"/>
      <c r="ECU125" s="276"/>
      <c r="ECV125" s="276"/>
      <c r="ECW125" s="276"/>
      <c r="ECX125" s="276"/>
      <c r="ECY125" s="276"/>
      <c r="ECZ125" s="276"/>
      <c r="EDA125" s="276"/>
      <c r="EDB125" s="276"/>
      <c r="EDC125" s="276"/>
      <c r="EDD125" s="276"/>
      <c r="EDE125" s="276"/>
      <c r="EDF125" s="276"/>
      <c r="EDG125" s="276"/>
      <c r="EDH125" s="276"/>
      <c r="EDI125" s="276"/>
      <c r="EDJ125" s="276"/>
      <c r="EDK125" s="276"/>
      <c r="EDL125" s="276"/>
      <c r="EDM125" s="276"/>
      <c r="EDN125" s="276"/>
      <c r="EDO125" s="276"/>
      <c r="EDP125" s="276"/>
      <c r="EDQ125" s="276"/>
      <c r="EDR125" s="276"/>
      <c r="EDS125" s="276"/>
      <c r="EDT125" s="276"/>
      <c r="EDU125" s="276"/>
      <c r="EDV125" s="276"/>
      <c r="EDW125" s="276"/>
      <c r="EDX125" s="276"/>
      <c r="EDY125" s="276"/>
      <c r="EDZ125" s="276"/>
      <c r="EEA125" s="276"/>
      <c r="EEB125" s="276"/>
      <c r="EEC125" s="276"/>
      <c r="EED125" s="276"/>
      <c r="EEE125" s="276"/>
      <c r="EEF125" s="276"/>
      <c r="EEG125" s="276"/>
      <c r="EEH125" s="276"/>
      <c r="EEI125" s="276"/>
      <c r="EEJ125" s="276"/>
      <c r="EEK125" s="276"/>
      <c r="EEL125" s="276"/>
      <c r="EEM125" s="276"/>
      <c r="EEN125" s="276"/>
      <c r="EEO125" s="276"/>
      <c r="EEP125" s="276"/>
      <c r="EEQ125" s="276"/>
      <c r="EER125" s="276"/>
      <c r="EES125" s="276"/>
      <c r="EET125" s="276"/>
      <c r="EEU125" s="276"/>
      <c r="EEV125" s="276"/>
      <c r="EEW125" s="276"/>
      <c r="EEX125" s="276"/>
      <c r="EEY125" s="276"/>
      <c r="EEZ125" s="276"/>
      <c r="EFA125" s="276"/>
      <c r="EFB125" s="276"/>
      <c r="EFC125" s="276"/>
      <c r="EFD125" s="276"/>
      <c r="EFE125" s="276"/>
      <c r="EFF125" s="276"/>
      <c r="EFG125" s="276"/>
      <c r="EFH125" s="276"/>
      <c r="EFI125" s="276"/>
      <c r="EFJ125" s="276"/>
      <c r="EFK125" s="276"/>
      <c r="EFL125" s="276"/>
      <c r="EFM125" s="276"/>
      <c r="EFN125" s="276"/>
      <c r="EFO125" s="276"/>
      <c r="EFP125" s="276"/>
      <c r="EFQ125" s="276"/>
      <c r="EFR125" s="276"/>
      <c r="EFS125" s="276"/>
      <c r="EFT125" s="276"/>
      <c r="EFU125" s="276"/>
      <c r="EFV125" s="276"/>
      <c r="EFW125" s="276"/>
      <c r="EFX125" s="276"/>
      <c r="EFY125" s="276"/>
      <c r="EFZ125" s="276"/>
      <c r="EGA125" s="276"/>
      <c r="EGB125" s="276"/>
      <c r="EGC125" s="276"/>
      <c r="EGD125" s="276"/>
      <c r="EGE125" s="276"/>
      <c r="EGF125" s="276"/>
      <c r="EGG125" s="276"/>
      <c r="EGH125" s="276"/>
      <c r="EGI125" s="276"/>
      <c r="EGJ125" s="276"/>
      <c r="EGK125" s="276"/>
      <c r="EGL125" s="276"/>
      <c r="EGM125" s="276"/>
      <c r="EGN125" s="276"/>
      <c r="EGO125" s="276"/>
      <c r="EGP125" s="276"/>
      <c r="EGQ125" s="276"/>
      <c r="EGR125" s="276"/>
      <c r="EGS125" s="276"/>
      <c r="EGT125" s="276"/>
      <c r="EGU125" s="276"/>
      <c r="EGV125" s="276"/>
      <c r="EGW125" s="276"/>
      <c r="EGX125" s="276"/>
      <c r="EGY125" s="276"/>
      <c r="EGZ125" s="276"/>
      <c r="EHA125" s="276"/>
      <c r="EHB125" s="276"/>
      <c r="EHC125" s="276"/>
      <c r="EHD125" s="276"/>
      <c r="EHE125" s="276"/>
      <c r="EHF125" s="276"/>
      <c r="EHG125" s="276"/>
      <c r="EHH125" s="276"/>
      <c r="EHI125" s="276"/>
      <c r="EHJ125" s="276"/>
      <c r="EHK125" s="276"/>
      <c r="EHL125" s="276"/>
      <c r="EHM125" s="276"/>
      <c r="EHN125" s="276"/>
      <c r="EHO125" s="276"/>
      <c r="EHP125" s="276"/>
      <c r="EHQ125" s="276"/>
      <c r="EHR125" s="276"/>
      <c r="EHS125" s="276"/>
      <c r="EHT125" s="276"/>
      <c r="EHU125" s="276"/>
      <c r="EHV125" s="276"/>
      <c r="EHW125" s="276"/>
      <c r="EHX125" s="276"/>
      <c r="EHY125" s="276"/>
      <c r="EHZ125" s="276"/>
      <c r="EIA125" s="276"/>
      <c r="EIB125" s="276"/>
      <c r="EIC125" s="276"/>
      <c r="EID125" s="276"/>
      <c r="EIE125" s="276"/>
      <c r="EIF125" s="276"/>
      <c r="EIG125" s="276"/>
      <c r="EIH125" s="276"/>
      <c r="EII125" s="276"/>
      <c r="EIJ125" s="276"/>
      <c r="EIK125" s="276"/>
      <c r="EIL125" s="276"/>
      <c r="EIM125" s="276"/>
      <c r="EIN125" s="276"/>
      <c r="EIO125" s="276"/>
      <c r="EIP125" s="276"/>
      <c r="EIQ125" s="276"/>
      <c r="EIR125" s="276"/>
      <c r="EIS125" s="276"/>
      <c r="EIT125" s="276"/>
      <c r="EIU125" s="276"/>
      <c r="EIV125" s="276"/>
      <c r="EIW125" s="276"/>
      <c r="EIX125" s="276"/>
      <c r="EIY125" s="276"/>
      <c r="EIZ125" s="276"/>
      <c r="EJA125" s="276"/>
      <c r="EJB125" s="276"/>
      <c r="EJC125" s="276"/>
      <c r="EJD125" s="276"/>
      <c r="EJE125" s="276"/>
      <c r="EJF125" s="276"/>
      <c r="EJG125" s="276"/>
      <c r="EJH125" s="276"/>
      <c r="EJI125" s="276"/>
      <c r="EJJ125" s="276"/>
      <c r="EJK125" s="276"/>
      <c r="EJL125" s="276"/>
      <c r="EJM125" s="276"/>
      <c r="EJN125" s="276"/>
      <c r="EJO125" s="276"/>
      <c r="EJP125" s="276"/>
      <c r="EJQ125" s="276"/>
      <c r="EJR125" s="276"/>
      <c r="EJS125" s="276"/>
      <c r="EJT125" s="276"/>
      <c r="EJU125" s="276"/>
      <c r="EJV125" s="276"/>
      <c r="EJW125" s="276"/>
      <c r="EJX125" s="276"/>
      <c r="EJY125" s="276"/>
      <c r="EJZ125" s="276"/>
      <c r="EKA125" s="276"/>
      <c r="EKB125" s="276"/>
      <c r="EKC125" s="276"/>
      <c r="EKD125" s="276"/>
      <c r="EKE125" s="276"/>
      <c r="EKF125" s="276"/>
      <c r="EKG125" s="276"/>
      <c r="EKH125" s="276"/>
      <c r="EKI125" s="276"/>
      <c r="EKJ125" s="276"/>
      <c r="EKK125" s="276"/>
      <c r="EKL125" s="276"/>
      <c r="EKM125" s="276"/>
      <c r="EKN125" s="276"/>
      <c r="EKO125" s="276"/>
      <c r="EKP125" s="276"/>
      <c r="EKQ125" s="276"/>
      <c r="EKR125" s="276"/>
      <c r="EKS125" s="276"/>
      <c r="EKT125" s="276"/>
      <c r="EKU125" s="276"/>
      <c r="EKV125" s="276"/>
      <c r="EKW125" s="276"/>
      <c r="EKX125" s="276"/>
      <c r="EKY125" s="276"/>
      <c r="EKZ125" s="276"/>
      <c r="ELA125" s="276"/>
      <c r="ELB125" s="276"/>
      <c r="ELC125" s="276"/>
      <c r="ELD125" s="276"/>
      <c r="ELE125" s="276"/>
      <c r="ELF125" s="276"/>
      <c r="ELG125" s="276"/>
      <c r="ELH125" s="276"/>
      <c r="ELI125" s="276"/>
      <c r="ELJ125" s="276"/>
      <c r="ELK125" s="276"/>
      <c r="ELL125" s="276"/>
      <c r="ELM125" s="276"/>
      <c r="ELN125" s="276"/>
      <c r="ELO125" s="276"/>
      <c r="ELP125" s="276"/>
      <c r="ELQ125" s="276"/>
      <c r="ELR125" s="276"/>
      <c r="ELS125" s="276"/>
      <c r="ELT125" s="276"/>
      <c r="ELU125" s="276"/>
      <c r="ELV125" s="276"/>
      <c r="ELW125" s="276"/>
      <c r="ELX125" s="276"/>
      <c r="ELY125" s="276"/>
      <c r="ELZ125" s="276"/>
      <c r="EMA125" s="276"/>
      <c r="EMB125" s="276"/>
      <c r="EMC125" s="276"/>
      <c r="EMD125" s="276"/>
      <c r="EME125" s="276"/>
      <c r="EMF125" s="276"/>
      <c r="EMG125" s="276"/>
      <c r="EMH125" s="276"/>
      <c r="EMI125" s="276"/>
      <c r="EMJ125" s="276"/>
      <c r="EMK125" s="276"/>
      <c r="EML125" s="276"/>
      <c r="EMM125" s="276"/>
      <c r="EMN125" s="276"/>
      <c r="EMO125" s="276"/>
      <c r="EMP125" s="276"/>
      <c r="EMQ125" s="276"/>
      <c r="EMR125" s="276"/>
      <c r="EMS125" s="276"/>
      <c r="EMT125" s="276"/>
      <c r="EMU125" s="276"/>
      <c r="EMV125" s="276"/>
      <c r="EMW125" s="276"/>
      <c r="EMX125" s="276"/>
      <c r="EMY125" s="276"/>
      <c r="EMZ125" s="276"/>
      <c r="ENA125" s="276"/>
      <c r="ENB125" s="276"/>
      <c r="ENC125" s="276"/>
      <c r="END125" s="276"/>
      <c r="ENE125" s="276"/>
      <c r="ENF125" s="276"/>
      <c r="ENG125" s="276"/>
      <c r="ENH125" s="276"/>
      <c r="ENI125" s="276"/>
      <c r="ENJ125" s="276"/>
      <c r="ENK125" s="276"/>
      <c r="ENL125" s="276"/>
      <c r="ENM125" s="276"/>
      <c r="ENN125" s="276"/>
      <c r="ENO125" s="276"/>
      <c r="ENP125" s="276"/>
      <c r="ENQ125" s="276"/>
      <c r="ENR125" s="276"/>
      <c r="ENS125" s="276"/>
      <c r="ENT125" s="276"/>
      <c r="ENU125" s="276"/>
      <c r="ENV125" s="276"/>
      <c r="ENW125" s="276"/>
      <c r="ENX125" s="276"/>
      <c r="ENY125" s="276"/>
      <c r="ENZ125" s="276"/>
      <c r="EOA125" s="276"/>
      <c r="EOB125" s="276"/>
      <c r="EOC125" s="276"/>
      <c r="EOD125" s="276"/>
      <c r="EOE125" s="276"/>
      <c r="EOF125" s="276"/>
      <c r="EOG125" s="276"/>
      <c r="EOH125" s="276"/>
      <c r="EOI125" s="276"/>
      <c r="EOJ125" s="276"/>
      <c r="EOK125" s="276"/>
      <c r="EOL125" s="276"/>
      <c r="EOM125" s="276"/>
      <c r="EON125" s="276"/>
      <c r="EOO125" s="276"/>
      <c r="EOP125" s="276"/>
      <c r="EOQ125" s="276"/>
      <c r="EOR125" s="276"/>
      <c r="EOS125" s="276"/>
      <c r="EOT125" s="276"/>
      <c r="EOU125" s="276"/>
      <c r="EOV125" s="276"/>
      <c r="EOW125" s="276"/>
      <c r="EOX125" s="276"/>
      <c r="EOY125" s="276"/>
      <c r="EOZ125" s="276"/>
      <c r="EPA125" s="276"/>
      <c r="EPB125" s="276"/>
      <c r="EPC125" s="276"/>
      <c r="EPD125" s="276"/>
      <c r="EPE125" s="276"/>
      <c r="EPF125" s="276"/>
      <c r="EPG125" s="276"/>
      <c r="EPH125" s="276"/>
      <c r="EPI125" s="276"/>
      <c r="EPJ125" s="276"/>
      <c r="EPK125" s="276"/>
      <c r="EPL125" s="276"/>
      <c r="EPM125" s="276"/>
      <c r="EPN125" s="276"/>
      <c r="EPO125" s="276"/>
      <c r="EPP125" s="276"/>
      <c r="EPQ125" s="276"/>
      <c r="EPR125" s="276"/>
      <c r="EPS125" s="276"/>
      <c r="EPT125" s="276"/>
      <c r="EPU125" s="276"/>
      <c r="EPV125" s="276"/>
      <c r="EPW125" s="276"/>
      <c r="EPX125" s="276"/>
      <c r="EPY125" s="276"/>
      <c r="EPZ125" s="276"/>
      <c r="EQA125" s="276"/>
      <c r="EQB125" s="276"/>
      <c r="EQC125" s="276"/>
      <c r="EQD125" s="276"/>
      <c r="EQE125" s="276"/>
      <c r="EQF125" s="276"/>
      <c r="EQG125" s="276"/>
      <c r="EQH125" s="276"/>
      <c r="EQI125" s="276"/>
      <c r="EQJ125" s="276"/>
      <c r="EQK125" s="276"/>
      <c r="EQL125" s="276"/>
      <c r="EQM125" s="276"/>
      <c r="EQN125" s="276"/>
      <c r="EQO125" s="276"/>
      <c r="EQP125" s="276"/>
      <c r="EQQ125" s="276"/>
      <c r="EQR125" s="276"/>
      <c r="EQS125" s="276"/>
      <c r="EQT125" s="276"/>
      <c r="EQU125" s="276"/>
      <c r="EQV125" s="276"/>
      <c r="EQW125" s="276"/>
      <c r="EQX125" s="276"/>
      <c r="EQY125" s="276"/>
      <c r="EQZ125" s="276"/>
      <c r="ERA125" s="276"/>
      <c r="ERB125" s="276"/>
      <c r="ERC125" s="276"/>
      <c r="ERD125" s="276"/>
      <c r="ERE125" s="276"/>
      <c r="ERF125" s="276"/>
      <c r="ERG125" s="276"/>
      <c r="ERH125" s="276"/>
      <c r="ERI125" s="276"/>
      <c r="ERJ125" s="276"/>
      <c r="ERK125" s="276"/>
      <c r="ERL125" s="276"/>
      <c r="ERM125" s="276"/>
      <c r="ERN125" s="276"/>
      <c r="ERO125" s="276"/>
      <c r="ERP125" s="276"/>
      <c r="ERQ125" s="276"/>
      <c r="ERR125" s="276"/>
      <c r="ERS125" s="276"/>
      <c r="ERT125" s="276"/>
      <c r="ERU125" s="276"/>
      <c r="ERV125" s="276"/>
      <c r="ERW125" s="276"/>
      <c r="ERX125" s="276"/>
      <c r="ERY125" s="276"/>
      <c r="ERZ125" s="276"/>
      <c r="ESA125" s="276"/>
      <c r="ESB125" s="276"/>
      <c r="ESC125" s="276"/>
      <c r="ESD125" s="276"/>
      <c r="ESE125" s="276"/>
      <c r="ESF125" s="276"/>
      <c r="ESG125" s="276"/>
      <c r="ESH125" s="276"/>
      <c r="ESI125" s="276"/>
      <c r="ESJ125" s="276"/>
      <c r="ESK125" s="276"/>
      <c r="ESL125" s="276"/>
      <c r="ESM125" s="276"/>
      <c r="ESN125" s="276"/>
      <c r="ESO125" s="276"/>
      <c r="ESP125" s="276"/>
      <c r="ESQ125" s="276"/>
      <c r="ESR125" s="276"/>
      <c r="ESS125" s="276"/>
      <c r="EST125" s="276"/>
      <c r="ESU125" s="276"/>
      <c r="ESV125" s="276"/>
      <c r="ESW125" s="276"/>
      <c r="ESX125" s="276"/>
      <c r="ESY125" s="276"/>
      <c r="ESZ125" s="276"/>
      <c r="ETA125" s="276"/>
      <c r="ETB125" s="276"/>
      <c r="ETC125" s="276"/>
      <c r="ETD125" s="276"/>
      <c r="ETE125" s="276"/>
      <c r="ETF125" s="276"/>
      <c r="ETG125" s="276"/>
      <c r="ETH125" s="276"/>
      <c r="ETI125" s="276"/>
      <c r="ETJ125" s="276"/>
      <c r="ETK125" s="276"/>
      <c r="ETL125" s="276"/>
      <c r="ETM125" s="276"/>
      <c r="ETN125" s="276"/>
      <c r="ETO125" s="276"/>
      <c r="ETP125" s="276"/>
      <c r="ETQ125" s="276"/>
      <c r="ETR125" s="276"/>
      <c r="ETS125" s="276"/>
      <c r="ETT125" s="276"/>
      <c r="ETU125" s="276"/>
      <c r="ETV125" s="276"/>
      <c r="ETW125" s="276"/>
      <c r="ETX125" s="276"/>
      <c r="ETY125" s="276"/>
      <c r="ETZ125" s="276"/>
      <c r="EUA125" s="276"/>
      <c r="EUB125" s="276"/>
      <c r="EUC125" s="276"/>
      <c r="EUD125" s="276"/>
      <c r="EUE125" s="276"/>
      <c r="EUF125" s="276"/>
      <c r="EUG125" s="276"/>
      <c r="EUH125" s="276"/>
      <c r="EUI125" s="276"/>
      <c r="EUJ125" s="276"/>
      <c r="EUK125" s="276"/>
      <c r="EUL125" s="276"/>
      <c r="EUM125" s="276"/>
      <c r="EUN125" s="276"/>
      <c r="EUO125" s="276"/>
      <c r="EUP125" s="276"/>
      <c r="EUQ125" s="276"/>
      <c r="EUR125" s="276"/>
      <c r="EUS125" s="276"/>
      <c r="EUT125" s="276"/>
      <c r="EUU125" s="276"/>
      <c r="EUV125" s="276"/>
      <c r="EUW125" s="276"/>
      <c r="EUX125" s="276"/>
      <c r="EUY125" s="276"/>
      <c r="EUZ125" s="276"/>
      <c r="EVA125" s="276"/>
      <c r="EVB125" s="276"/>
      <c r="EVC125" s="276"/>
      <c r="EVD125" s="276"/>
      <c r="EVE125" s="276"/>
      <c r="EVF125" s="276"/>
      <c r="EVG125" s="276"/>
      <c r="EVH125" s="276"/>
      <c r="EVI125" s="276"/>
      <c r="EVJ125" s="276"/>
      <c r="EVK125" s="276"/>
      <c r="EVL125" s="276"/>
      <c r="EVM125" s="276"/>
      <c r="EVN125" s="276"/>
      <c r="EVO125" s="276"/>
      <c r="EVP125" s="276"/>
      <c r="EVQ125" s="276"/>
      <c r="EVR125" s="276"/>
      <c r="EVS125" s="276"/>
      <c r="EVT125" s="276"/>
      <c r="EVU125" s="276"/>
      <c r="EVV125" s="276"/>
      <c r="EVW125" s="276"/>
      <c r="EVX125" s="276"/>
      <c r="EVY125" s="276"/>
      <c r="EVZ125" s="276"/>
      <c r="EWA125" s="276"/>
      <c r="EWB125" s="276"/>
      <c r="EWC125" s="276"/>
      <c r="EWD125" s="276"/>
      <c r="EWE125" s="276"/>
      <c r="EWF125" s="276"/>
      <c r="EWG125" s="276"/>
      <c r="EWH125" s="276"/>
      <c r="EWI125" s="276"/>
      <c r="EWJ125" s="276"/>
      <c r="EWK125" s="276"/>
      <c r="EWL125" s="276"/>
      <c r="EWM125" s="276"/>
      <c r="EWN125" s="276"/>
      <c r="EWO125" s="276"/>
      <c r="EWP125" s="276"/>
      <c r="EWQ125" s="276"/>
      <c r="EWR125" s="276"/>
      <c r="EWS125" s="276"/>
      <c r="EWT125" s="276"/>
      <c r="EWU125" s="276"/>
      <c r="EWV125" s="276"/>
      <c r="EWW125" s="276"/>
      <c r="EWX125" s="276"/>
      <c r="EWY125" s="276"/>
      <c r="EWZ125" s="276"/>
      <c r="EXA125" s="276"/>
      <c r="EXB125" s="276"/>
      <c r="EXC125" s="276"/>
      <c r="EXD125" s="276"/>
      <c r="EXE125" s="276"/>
      <c r="EXF125" s="276"/>
      <c r="EXG125" s="276"/>
      <c r="EXH125" s="276"/>
      <c r="EXI125" s="276"/>
      <c r="EXJ125" s="276"/>
      <c r="EXK125" s="276"/>
      <c r="EXL125" s="276"/>
      <c r="EXM125" s="276"/>
      <c r="EXN125" s="276"/>
      <c r="EXO125" s="276"/>
      <c r="EXP125" s="276"/>
      <c r="EXQ125" s="276"/>
      <c r="EXR125" s="276"/>
      <c r="EXS125" s="276"/>
      <c r="EXT125" s="276"/>
      <c r="EXU125" s="276"/>
      <c r="EXV125" s="276"/>
      <c r="EXW125" s="276"/>
      <c r="EXX125" s="276"/>
      <c r="EXY125" s="276"/>
      <c r="EXZ125" s="276"/>
      <c r="EYA125" s="276"/>
      <c r="EYB125" s="276"/>
      <c r="EYC125" s="276"/>
      <c r="EYD125" s="276"/>
      <c r="EYE125" s="276"/>
      <c r="EYF125" s="276"/>
      <c r="EYG125" s="276"/>
      <c r="EYH125" s="276"/>
      <c r="EYI125" s="276"/>
      <c r="EYJ125" s="276"/>
      <c r="EYK125" s="276"/>
      <c r="EYL125" s="276"/>
      <c r="EYM125" s="276"/>
      <c r="EYN125" s="276"/>
      <c r="EYO125" s="276"/>
      <c r="EYP125" s="276"/>
      <c r="EYQ125" s="276"/>
      <c r="EYR125" s="276"/>
      <c r="EYS125" s="276"/>
      <c r="EYT125" s="276"/>
      <c r="EYU125" s="276"/>
      <c r="EYV125" s="276"/>
      <c r="EYW125" s="276"/>
      <c r="EYX125" s="276"/>
      <c r="EYY125" s="276"/>
      <c r="EYZ125" s="276"/>
      <c r="EZA125" s="276"/>
      <c r="EZB125" s="276"/>
      <c r="EZC125" s="276"/>
      <c r="EZD125" s="276"/>
      <c r="EZE125" s="276"/>
      <c r="EZF125" s="276"/>
      <c r="EZG125" s="276"/>
      <c r="EZH125" s="276"/>
      <c r="EZI125" s="276"/>
      <c r="EZJ125" s="276"/>
      <c r="EZK125" s="276"/>
      <c r="EZL125" s="276"/>
      <c r="EZM125" s="276"/>
      <c r="EZN125" s="276"/>
      <c r="EZO125" s="276"/>
      <c r="EZP125" s="276"/>
      <c r="EZQ125" s="276"/>
      <c r="EZR125" s="276"/>
      <c r="EZS125" s="276"/>
      <c r="EZT125" s="276"/>
      <c r="EZU125" s="276"/>
      <c r="EZV125" s="276"/>
      <c r="EZW125" s="276"/>
      <c r="EZX125" s="276"/>
      <c r="EZY125" s="276"/>
      <c r="EZZ125" s="276"/>
      <c r="FAA125" s="276"/>
      <c r="FAB125" s="276"/>
      <c r="FAC125" s="276"/>
      <c r="FAD125" s="276"/>
      <c r="FAE125" s="276"/>
      <c r="FAF125" s="276"/>
      <c r="FAG125" s="276"/>
      <c r="FAH125" s="276"/>
      <c r="FAI125" s="276"/>
      <c r="FAJ125" s="276"/>
      <c r="FAK125" s="276"/>
      <c r="FAL125" s="276"/>
      <c r="FAM125" s="276"/>
      <c r="FAN125" s="276"/>
      <c r="FAO125" s="276"/>
      <c r="FAP125" s="276"/>
      <c r="FAQ125" s="276"/>
      <c r="FAR125" s="276"/>
      <c r="FAS125" s="276"/>
      <c r="FAT125" s="276"/>
      <c r="FAU125" s="276"/>
      <c r="FAV125" s="276"/>
      <c r="FAW125" s="276"/>
      <c r="FAX125" s="276"/>
      <c r="FAY125" s="276"/>
      <c r="FAZ125" s="276"/>
      <c r="FBA125" s="276"/>
      <c r="FBB125" s="276"/>
      <c r="FBC125" s="276"/>
      <c r="FBD125" s="276"/>
      <c r="FBE125" s="276"/>
      <c r="FBF125" s="276"/>
      <c r="FBG125" s="276"/>
      <c r="FBH125" s="276"/>
      <c r="FBI125" s="276"/>
      <c r="FBJ125" s="276"/>
      <c r="FBK125" s="276"/>
      <c r="FBL125" s="276"/>
      <c r="FBM125" s="276"/>
      <c r="FBN125" s="276"/>
      <c r="FBO125" s="276"/>
      <c r="FBP125" s="276"/>
      <c r="FBQ125" s="276"/>
      <c r="FBR125" s="276"/>
      <c r="FBS125" s="276"/>
      <c r="FBT125" s="276"/>
      <c r="FBU125" s="276"/>
      <c r="FBV125" s="276"/>
      <c r="FBW125" s="276"/>
      <c r="FBX125" s="276"/>
      <c r="FBY125" s="276"/>
      <c r="FBZ125" s="276"/>
      <c r="FCA125" s="276"/>
      <c r="FCB125" s="276"/>
      <c r="FCC125" s="276"/>
      <c r="FCD125" s="276"/>
      <c r="FCE125" s="276"/>
      <c r="FCF125" s="276"/>
      <c r="FCG125" s="276"/>
      <c r="FCH125" s="276"/>
      <c r="FCI125" s="276"/>
      <c r="FCJ125" s="276"/>
      <c r="FCK125" s="276"/>
      <c r="FCL125" s="276"/>
      <c r="FCM125" s="276"/>
      <c r="FCN125" s="276"/>
      <c r="FCO125" s="276"/>
      <c r="FCP125" s="276"/>
      <c r="FCQ125" s="276"/>
      <c r="FCR125" s="276"/>
      <c r="FCS125" s="276"/>
      <c r="FCT125" s="276"/>
      <c r="FCU125" s="276"/>
      <c r="FCV125" s="276"/>
      <c r="FCW125" s="276"/>
      <c r="FCX125" s="276"/>
      <c r="FCY125" s="276"/>
      <c r="FCZ125" s="276"/>
      <c r="FDA125" s="276"/>
      <c r="FDB125" s="276"/>
      <c r="FDC125" s="276"/>
      <c r="FDD125" s="276"/>
      <c r="FDE125" s="276"/>
      <c r="FDF125" s="276"/>
      <c r="FDG125" s="276"/>
      <c r="FDH125" s="276"/>
      <c r="FDI125" s="276"/>
      <c r="FDJ125" s="276"/>
      <c r="FDK125" s="276"/>
      <c r="FDL125" s="276"/>
      <c r="FDM125" s="276"/>
      <c r="FDN125" s="276"/>
      <c r="FDO125" s="276"/>
      <c r="FDP125" s="276"/>
      <c r="FDQ125" s="276"/>
      <c r="FDR125" s="276"/>
      <c r="FDS125" s="276"/>
      <c r="FDT125" s="276"/>
      <c r="FDU125" s="276"/>
      <c r="FDV125" s="276"/>
      <c r="FDW125" s="276"/>
      <c r="FDX125" s="276"/>
      <c r="FDY125" s="276"/>
      <c r="FDZ125" s="276"/>
      <c r="FEA125" s="276"/>
      <c r="FEB125" s="276"/>
      <c r="FEC125" s="276"/>
      <c r="FED125" s="276"/>
      <c r="FEE125" s="276"/>
      <c r="FEF125" s="276"/>
      <c r="FEG125" s="276"/>
      <c r="FEH125" s="276"/>
      <c r="FEI125" s="276"/>
      <c r="FEJ125" s="276"/>
      <c r="FEK125" s="276"/>
      <c r="FEL125" s="276"/>
      <c r="FEM125" s="276"/>
      <c r="FEN125" s="276"/>
      <c r="FEO125" s="276"/>
      <c r="FEP125" s="276"/>
      <c r="FEQ125" s="276"/>
      <c r="FER125" s="276"/>
      <c r="FES125" s="276"/>
      <c r="FET125" s="276"/>
      <c r="FEU125" s="276"/>
      <c r="FEV125" s="276"/>
      <c r="FEW125" s="276"/>
      <c r="FEX125" s="276"/>
      <c r="FEY125" s="276"/>
      <c r="FEZ125" s="276"/>
      <c r="FFA125" s="276"/>
      <c r="FFB125" s="276"/>
      <c r="FFC125" s="276"/>
      <c r="FFD125" s="276"/>
      <c r="FFE125" s="276"/>
      <c r="FFF125" s="276"/>
      <c r="FFG125" s="276"/>
      <c r="FFH125" s="276"/>
      <c r="FFI125" s="276"/>
      <c r="FFJ125" s="276"/>
      <c r="FFK125" s="276"/>
      <c r="FFL125" s="276"/>
      <c r="FFM125" s="276"/>
      <c r="FFN125" s="276"/>
      <c r="FFO125" s="276"/>
      <c r="FFP125" s="276"/>
      <c r="FFQ125" s="276"/>
      <c r="FFR125" s="276"/>
      <c r="FFS125" s="276"/>
      <c r="FFT125" s="276"/>
      <c r="FFU125" s="276"/>
      <c r="FFV125" s="276"/>
      <c r="FFW125" s="276"/>
      <c r="FFX125" s="276"/>
      <c r="FFY125" s="276"/>
      <c r="FFZ125" s="276"/>
      <c r="FGA125" s="276"/>
      <c r="FGB125" s="276"/>
      <c r="FGC125" s="276"/>
      <c r="FGD125" s="276"/>
      <c r="FGE125" s="276"/>
      <c r="FGF125" s="276"/>
      <c r="FGG125" s="276"/>
      <c r="FGH125" s="276"/>
      <c r="FGI125" s="276"/>
      <c r="FGJ125" s="276"/>
      <c r="FGK125" s="276"/>
      <c r="FGL125" s="276"/>
      <c r="FGM125" s="276"/>
      <c r="FGN125" s="276"/>
      <c r="FGO125" s="276"/>
      <c r="FGP125" s="276"/>
      <c r="FGQ125" s="276"/>
      <c r="FGR125" s="276"/>
      <c r="FGS125" s="276"/>
      <c r="FGT125" s="276"/>
      <c r="FGU125" s="276"/>
      <c r="FGV125" s="276"/>
      <c r="FGW125" s="276"/>
      <c r="FGX125" s="276"/>
      <c r="FGY125" s="276"/>
      <c r="FGZ125" s="276"/>
      <c r="FHA125" s="276"/>
      <c r="FHB125" s="276"/>
      <c r="FHC125" s="276"/>
      <c r="FHD125" s="276"/>
      <c r="FHE125" s="276"/>
      <c r="FHF125" s="276"/>
      <c r="FHG125" s="276"/>
      <c r="FHH125" s="276"/>
      <c r="FHI125" s="276"/>
      <c r="FHJ125" s="276"/>
      <c r="FHK125" s="276"/>
      <c r="FHL125" s="276"/>
      <c r="FHM125" s="276"/>
      <c r="FHN125" s="276"/>
      <c r="FHO125" s="276"/>
      <c r="FHP125" s="276"/>
      <c r="FHQ125" s="276"/>
      <c r="FHR125" s="276"/>
      <c r="FHS125" s="276"/>
      <c r="FHT125" s="276"/>
      <c r="FHU125" s="276"/>
      <c r="FHV125" s="276"/>
      <c r="FHW125" s="276"/>
      <c r="FHX125" s="276"/>
      <c r="FHY125" s="276"/>
      <c r="FHZ125" s="276"/>
      <c r="FIA125" s="276"/>
      <c r="FIB125" s="276"/>
      <c r="FIC125" s="276"/>
      <c r="FID125" s="276"/>
      <c r="FIE125" s="276"/>
      <c r="FIF125" s="276"/>
      <c r="FIG125" s="276"/>
      <c r="FIH125" s="276"/>
      <c r="FII125" s="276"/>
      <c r="FIJ125" s="276"/>
      <c r="FIK125" s="276"/>
      <c r="FIL125" s="276"/>
      <c r="FIM125" s="276"/>
      <c r="FIN125" s="276"/>
      <c r="FIO125" s="276"/>
      <c r="FIP125" s="276"/>
      <c r="FIQ125" s="276"/>
      <c r="FIR125" s="276"/>
      <c r="FIS125" s="276"/>
      <c r="FIT125" s="276"/>
      <c r="FIU125" s="276"/>
      <c r="FIV125" s="276"/>
      <c r="FIW125" s="276"/>
      <c r="FIX125" s="276"/>
      <c r="FIY125" s="276"/>
      <c r="FIZ125" s="276"/>
      <c r="FJA125" s="276"/>
      <c r="FJB125" s="276"/>
      <c r="FJC125" s="276"/>
      <c r="FJD125" s="276"/>
      <c r="FJE125" s="276"/>
      <c r="FJF125" s="276"/>
      <c r="FJG125" s="276"/>
      <c r="FJH125" s="276"/>
      <c r="FJI125" s="276"/>
      <c r="FJJ125" s="276"/>
      <c r="FJK125" s="276"/>
      <c r="FJL125" s="276"/>
      <c r="FJM125" s="276"/>
      <c r="FJN125" s="276"/>
      <c r="FJO125" s="276"/>
      <c r="FJP125" s="276"/>
      <c r="FJQ125" s="276"/>
      <c r="FJR125" s="276"/>
      <c r="FJS125" s="276"/>
      <c r="FJT125" s="276"/>
      <c r="FJU125" s="276"/>
      <c r="FJV125" s="276"/>
      <c r="FJW125" s="276"/>
      <c r="FJX125" s="276"/>
      <c r="FJY125" s="276"/>
      <c r="FJZ125" s="276"/>
      <c r="FKA125" s="276"/>
      <c r="FKB125" s="276"/>
      <c r="FKC125" s="276"/>
      <c r="FKD125" s="276"/>
      <c r="FKE125" s="276"/>
      <c r="FKF125" s="276"/>
      <c r="FKG125" s="276"/>
      <c r="FKH125" s="276"/>
      <c r="FKI125" s="276"/>
      <c r="FKJ125" s="276"/>
      <c r="FKK125" s="276"/>
      <c r="FKL125" s="276"/>
      <c r="FKM125" s="276"/>
      <c r="FKN125" s="276"/>
      <c r="FKO125" s="276"/>
      <c r="FKP125" s="276"/>
      <c r="FKQ125" s="276"/>
      <c r="FKR125" s="276"/>
      <c r="FKS125" s="276"/>
      <c r="FKT125" s="276"/>
      <c r="FKU125" s="276"/>
      <c r="FKV125" s="276"/>
      <c r="FKW125" s="276"/>
      <c r="FKX125" s="276"/>
      <c r="FKY125" s="276"/>
      <c r="FKZ125" s="276"/>
      <c r="FLA125" s="276"/>
      <c r="FLB125" s="276"/>
      <c r="FLC125" s="276"/>
      <c r="FLD125" s="276"/>
      <c r="FLE125" s="276"/>
      <c r="FLF125" s="276"/>
      <c r="FLG125" s="276"/>
      <c r="FLH125" s="276"/>
      <c r="FLI125" s="276"/>
      <c r="FLJ125" s="276"/>
      <c r="FLK125" s="276"/>
      <c r="FLL125" s="276"/>
      <c r="FLM125" s="276"/>
      <c r="FLN125" s="276"/>
      <c r="FLO125" s="276"/>
      <c r="FLP125" s="276"/>
      <c r="FLQ125" s="276"/>
      <c r="FLR125" s="276"/>
      <c r="FLS125" s="276"/>
      <c r="FLT125" s="276"/>
      <c r="FLU125" s="276"/>
      <c r="FLV125" s="276"/>
      <c r="FLW125" s="276"/>
      <c r="FLX125" s="276"/>
      <c r="FLY125" s="276"/>
      <c r="FLZ125" s="276"/>
      <c r="FMA125" s="276"/>
      <c r="FMB125" s="276"/>
      <c r="FMC125" s="276"/>
      <c r="FMD125" s="276"/>
      <c r="FME125" s="276"/>
      <c r="FMF125" s="276"/>
      <c r="FMG125" s="276"/>
      <c r="FMH125" s="276"/>
      <c r="FMI125" s="276"/>
      <c r="FMJ125" s="276"/>
      <c r="FMK125" s="276"/>
      <c r="FML125" s="276"/>
      <c r="FMM125" s="276"/>
      <c r="FMN125" s="276"/>
      <c r="FMO125" s="276"/>
      <c r="FMP125" s="276"/>
      <c r="FMQ125" s="276"/>
      <c r="FMR125" s="276"/>
      <c r="FMS125" s="276"/>
      <c r="FMT125" s="276"/>
      <c r="FMU125" s="276"/>
      <c r="FMV125" s="276"/>
      <c r="FMW125" s="276"/>
      <c r="FMX125" s="276"/>
      <c r="FMY125" s="276"/>
      <c r="FMZ125" s="276"/>
      <c r="FNA125" s="276"/>
      <c r="FNB125" s="276"/>
      <c r="FNC125" s="276"/>
      <c r="FND125" s="276"/>
      <c r="FNE125" s="276"/>
      <c r="FNF125" s="276"/>
      <c r="FNG125" s="276"/>
      <c r="FNH125" s="276"/>
      <c r="FNI125" s="276"/>
      <c r="FNJ125" s="276"/>
      <c r="FNK125" s="276"/>
      <c r="FNL125" s="276"/>
      <c r="FNM125" s="276"/>
      <c r="FNN125" s="276"/>
      <c r="FNO125" s="276"/>
      <c r="FNP125" s="276"/>
      <c r="FNQ125" s="276"/>
      <c r="FNR125" s="276"/>
      <c r="FNS125" s="276"/>
      <c r="FNT125" s="276"/>
      <c r="FNU125" s="276"/>
      <c r="FNV125" s="276"/>
      <c r="FNW125" s="276"/>
      <c r="FNX125" s="276"/>
      <c r="FNY125" s="276"/>
      <c r="FNZ125" s="276"/>
      <c r="FOA125" s="276"/>
      <c r="FOB125" s="276"/>
      <c r="FOC125" s="276"/>
      <c r="FOD125" s="276"/>
      <c r="FOE125" s="276"/>
      <c r="FOF125" s="276"/>
      <c r="FOG125" s="276"/>
      <c r="FOH125" s="276"/>
      <c r="FOI125" s="276"/>
      <c r="FOJ125" s="276"/>
      <c r="FOK125" s="276"/>
      <c r="FOL125" s="276"/>
      <c r="FOM125" s="276"/>
      <c r="FON125" s="276"/>
      <c r="FOO125" s="276"/>
      <c r="FOP125" s="276"/>
      <c r="FOQ125" s="276"/>
      <c r="FOR125" s="276"/>
      <c r="FOS125" s="276"/>
      <c r="FOT125" s="276"/>
      <c r="FOU125" s="276"/>
      <c r="FOV125" s="276"/>
      <c r="FOW125" s="276"/>
      <c r="FOX125" s="276"/>
      <c r="FOY125" s="276"/>
      <c r="FOZ125" s="276"/>
      <c r="FPA125" s="276"/>
      <c r="FPB125" s="276"/>
      <c r="FPC125" s="276"/>
      <c r="FPD125" s="276"/>
      <c r="FPE125" s="276"/>
      <c r="FPF125" s="276"/>
      <c r="FPG125" s="276"/>
      <c r="FPH125" s="276"/>
      <c r="FPI125" s="276"/>
      <c r="FPJ125" s="276"/>
      <c r="FPK125" s="276"/>
      <c r="FPL125" s="276"/>
      <c r="FPM125" s="276"/>
      <c r="FPN125" s="276"/>
      <c r="FPO125" s="276"/>
      <c r="FPP125" s="276"/>
      <c r="FPQ125" s="276"/>
      <c r="FPR125" s="276"/>
      <c r="FPS125" s="276"/>
      <c r="FPT125" s="276"/>
      <c r="FPU125" s="276"/>
      <c r="FPV125" s="276"/>
      <c r="FPW125" s="276"/>
      <c r="FPX125" s="276"/>
      <c r="FPY125" s="276"/>
      <c r="FPZ125" s="276"/>
      <c r="FQA125" s="276"/>
      <c r="FQB125" s="276"/>
      <c r="FQC125" s="276"/>
      <c r="FQD125" s="276"/>
      <c r="FQE125" s="276"/>
      <c r="FQF125" s="276"/>
      <c r="FQG125" s="276"/>
      <c r="FQH125" s="276"/>
      <c r="FQI125" s="276"/>
      <c r="FQJ125" s="276"/>
      <c r="FQK125" s="276"/>
      <c r="FQL125" s="276"/>
      <c r="FQM125" s="276"/>
      <c r="FQN125" s="276"/>
      <c r="FQO125" s="276"/>
      <c r="FQP125" s="276"/>
      <c r="FQQ125" s="276"/>
      <c r="FQR125" s="276"/>
      <c r="FQS125" s="276"/>
      <c r="FQT125" s="276"/>
      <c r="FQU125" s="276"/>
      <c r="FQV125" s="276"/>
      <c r="FQW125" s="276"/>
      <c r="FQX125" s="276"/>
      <c r="FQY125" s="276"/>
      <c r="FQZ125" s="276"/>
      <c r="FRA125" s="276"/>
      <c r="FRB125" s="276"/>
      <c r="FRC125" s="276"/>
      <c r="FRD125" s="276"/>
      <c r="FRE125" s="276"/>
      <c r="FRF125" s="276"/>
      <c r="FRG125" s="276"/>
      <c r="FRH125" s="276"/>
      <c r="FRI125" s="276"/>
      <c r="FRJ125" s="276"/>
      <c r="FRK125" s="276"/>
      <c r="FRL125" s="276"/>
      <c r="FRM125" s="276"/>
      <c r="FRN125" s="276"/>
      <c r="FRO125" s="276"/>
      <c r="FRP125" s="276"/>
      <c r="FRQ125" s="276"/>
      <c r="FRR125" s="276"/>
      <c r="FRS125" s="276"/>
      <c r="FRT125" s="276"/>
      <c r="FRU125" s="276"/>
      <c r="FRV125" s="276"/>
      <c r="FRW125" s="276"/>
      <c r="FRX125" s="276"/>
      <c r="FRY125" s="276"/>
      <c r="FRZ125" s="276"/>
      <c r="FSA125" s="276"/>
      <c r="FSB125" s="276"/>
      <c r="FSC125" s="276"/>
      <c r="FSD125" s="276"/>
      <c r="FSE125" s="276"/>
      <c r="FSF125" s="276"/>
      <c r="FSG125" s="276"/>
      <c r="FSH125" s="276"/>
      <c r="FSI125" s="276"/>
      <c r="FSJ125" s="276"/>
      <c r="FSK125" s="276"/>
      <c r="FSL125" s="276"/>
      <c r="FSM125" s="276"/>
      <c r="FSN125" s="276"/>
      <c r="FSO125" s="276"/>
      <c r="FSP125" s="276"/>
      <c r="FSQ125" s="276"/>
      <c r="FSR125" s="276"/>
      <c r="FSS125" s="276"/>
      <c r="FST125" s="276"/>
      <c r="FSU125" s="276"/>
      <c r="FSV125" s="276"/>
      <c r="FSW125" s="276"/>
      <c r="FSX125" s="276"/>
      <c r="FSY125" s="276"/>
      <c r="FSZ125" s="276"/>
      <c r="FTA125" s="276"/>
      <c r="FTB125" s="276"/>
      <c r="FTC125" s="276"/>
      <c r="FTD125" s="276"/>
      <c r="FTE125" s="276"/>
      <c r="FTF125" s="276"/>
      <c r="FTG125" s="276"/>
      <c r="FTH125" s="276"/>
      <c r="FTI125" s="276"/>
      <c r="FTJ125" s="276"/>
      <c r="FTK125" s="276"/>
      <c r="FTL125" s="276"/>
      <c r="FTM125" s="276"/>
      <c r="FTN125" s="276"/>
      <c r="FTO125" s="276"/>
      <c r="FTP125" s="276"/>
      <c r="FTQ125" s="276"/>
      <c r="FTR125" s="276"/>
      <c r="FTS125" s="276"/>
      <c r="FTT125" s="276"/>
      <c r="FTU125" s="276"/>
      <c r="FTV125" s="276"/>
      <c r="FTW125" s="276"/>
      <c r="FTX125" s="276"/>
      <c r="FTY125" s="276"/>
      <c r="FTZ125" s="276"/>
      <c r="FUA125" s="276"/>
      <c r="FUB125" s="276"/>
      <c r="FUC125" s="276"/>
      <c r="FUD125" s="276"/>
      <c r="FUE125" s="276"/>
      <c r="FUF125" s="276"/>
      <c r="FUG125" s="276"/>
      <c r="FUH125" s="276"/>
      <c r="FUI125" s="276"/>
      <c r="FUJ125" s="276"/>
      <c r="FUK125" s="276"/>
      <c r="FUL125" s="276"/>
      <c r="FUM125" s="276"/>
      <c r="FUN125" s="276"/>
      <c r="FUO125" s="276"/>
      <c r="FUP125" s="276"/>
      <c r="FUQ125" s="276"/>
      <c r="FUR125" s="276"/>
      <c r="FUS125" s="276"/>
      <c r="FUT125" s="276"/>
      <c r="FUU125" s="276"/>
      <c r="FUV125" s="276"/>
      <c r="FUW125" s="276"/>
      <c r="FUX125" s="276"/>
      <c r="FUY125" s="276"/>
      <c r="FUZ125" s="276"/>
      <c r="FVA125" s="276"/>
      <c r="FVB125" s="276"/>
      <c r="FVC125" s="276"/>
      <c r="FVD125" s="276"/>
      <c r="FVE125" s="276"/>
      <c r="FVF125" s="276"/>
      <c r="FVG125" s="276"/>
      <c r="FVH125" s="276"/>
      <c r="FVI125" s="276"/>
      <c r="FVJ125" s="276"/>
      <c r="FVK125" s="276"/>
      <c r="FVL125" s="276"/>
      <c r="FVM125" s="276"/>
      <c r="FVN125" s="276"/>
      <c r="FVO125" s="276"/>
      <c r="FVP125" s="276"/>
      <c r="FVQ125" s="276"/>
      <c r="FVR125" s="276"/>
      <c r="FVS125" s="276"/>
      <c r="FVT125" s="276"/>
      <c r="FVU125" s="276"/>
      <c r="FVV125" s="276"/>
      <c r="FVW125" s="276"/>
      <c r="FVX125" s="276"/>
      <c r="FVY125" s="276"/>
      <c r="FVZ125" s="276"/>
      <c r="FWA125" s="276"/>
      <c r="FWB125" s="276"/>
      <c r="FWC125" s="276"/>
      <c r="FWD125" s="276"/>
      <c r="FWE125" s="276"/>
      <c r="FWF125" s="276"/>
      <c r="FWG125" s="276"/>
      <c r="FWH125" s="276"/>
      <c r="FWI125" s="276"/>
      <c r="FWJ125" s="276"/>
      <c r="FWK125" s="276"/>
      <c r="FWL125" s="276"/>
      <c r="FWM125" s="276"/>
      <c r="FWN125" s="276"/>
      <c r="FWO125" s="276"/>
      <c r="FWP125" s="276"/>
      <c r="FWQ125" s="276"/>
      <c r="FWR125" s="276"/>
      <c r="FWS125" s="276"/>
      <c r="FWT125" s="276"/>
      <c r="FWU125" s="276"/>
      <c r="FWV125" s="276"/>
      <c r="FWW125" s="276"/>
      <c r="FWX125" s="276"/>
      <c r="FWY125" s="276"/>
      <c r="FWZ125" s="276"/>
      <c r="FXA125" s="276"/>
      <c r="FXB125" s="276"/>
      <c r="FXC125" s="276"/>
      <c r="FXD125" s="276"/>
      <c r="FXE125" s="276"/>
      <c r="FXF125" s="276"/>
      <c r="FXG125" s="276"/>
      <c r="FXH125" s="276"/>
      <c r="FXI125" s="276"/>
      <c r="FXJ125" s="276"/>
      <c r="FXK125" s="276"/>
      <c r="FXL125" s="276"/>
      <c r="FXM125" s="276"/>
      <c r="FXN125" s="276"/>
      <c r="FXO125" s="276"/>
      <c r="FXP125" s="276"/>
      <c r="FXQ125" s="276"/>
      <c r="FXR125" s="276"/>
      <c r="FXS125" s="276"/>
      <c r="FXT125" s="276"/>
      <c r="FXU125" s="276"/>
      <c r="FXV125" s="276"/>
      <c r="FXW125" s="276"/>
      <c r="FXX125" s="276"/>
      <c r="FXY125" s="276"/>
      <c r="FXZ125" s="276"/>
      <c r="FYA125" s="276"/>
      <c r="FYB125" s="276"/>
      <c r="FYC125" s="276"/>
      <c r="FYD125" s="276"/>
      <c r="FYE125" s="276"/>
      <c r="FYF125" s="276"/>
      <c r="FYG125" s="276"/>
      <c r="FYH125" s="276"/>
      <c r="FYI125" s="276"/>
      <c r="FYJ125" s="276"/>
      <c r="FYK125" s="276"/>
      <c r="FYL125" s="276"/>
      <c r="FYM125" s="276"/>
      <c r="FYN125" s="276"/>
      <c r="FYO125" s="276"/>
      <c r="FYP125" s="276"/>
      <c r="FYQ125" s="276"/>
      <c r="FYR125" s="276"/>
      <c r="FYS125" s="276"/>
      <c r="FYT125" s="276"/>
      <c r="FYU125" s="276"/>
      <c r="FYV125" s="276"/>
      <c r="FYW125" s="276"/>
      <c r="FYX125" s="276"/>
      <c r="FYY125" s="276"/>
      <c r="FYZ125" s="276"/>
      <c r="FZA125" s="276"/>
      <c r="FZB125" s="276"/>
      <c r="FZC125" s="276"/>
      <c r="FZD125" s="276"/>
      <c r="FZE125" s="276"/>
      <c r="FZF125" s="276"/>
      <c r="FZG125" s="276"/>
      <c r="FZH125" s="276"/>
      <c r="FZI125" s="276"/>
      <c r="FZJ125" s="276"/>
      <c r="FZK125" s="276"/>
      <c r="FZL125" s="276"/>
      <c r="FZM125" s="276"/>
      <c r="FZN125" s="276"/>
      <c r="FZO125" s="276"/>
      <c r="FZP125" s="276"/>
      <c r="FZQ125" s="276"/>
      <c r="FZR125" s="276"/>
      <c r="FZS125" s="276"/>
      <c r="FZT125" s="276"/>
      <c r="FZU125" s="276"/>
      <c r="FZV125" s="276"/>
      <c r="FZW125" s="276"/>
      <c r="FZX125" s="276"/>
      <c r="FZY125" s="276"/>
      <c r="FZZ125" s="276"/>
      <c r="GAA125" s="276"/>
      <c r="GAB125" s="276"/>
      <c r="GAC125" s="276"/>
      <c r="GAD125" s="276"/>
      <c r="GAE125" s="276"/>
      <c r="GAF125" s="276"/>
      <c r="GAG125" s="276"/>
      <c r="GAH125" s="276"/>
      <c r="GAI125" s="276"/>
      <c r="GAJ125" s="276"/>
      <c r="GAK125" s="276"/>
      <c r="GAL125" s="276"/>
      <c r="GAM125" s="276"/>
      <c r="GAN125" s="276"/>
      <c r="GAO125" s="276"/>
      <c r="GAP125" s="276"/>
      <c r="GAQ125" s="276"/>
      <c r="GAR125" s="276"/>
      <c r="GAS125" s="276"/>
      <c r="GAT125" s="276"/>
      <c r="GAU125" s="276"/>
      <c r="GAV125" s="276"/>
      <c r="GAW125" s="276"/>
      <c r="GAX125" s="276"/>
      <c r="GAY125" s="276"/>
      <c r="GAZ125" s="276"/>
      <c r="GBA125" s="276"/>
      <c r="GBB125" s="276"/>
      <c r="GBC125" s="276"/>
      <c r="GBD125" s="276"/>
      <c r="GBE125" s="276"/>
      <c r="GBF125" s="276"/>
      <c r="GBG125" s="276"/>
      <c r="GBH125" s="276"/>
      <c r="GBI125" s="276"/>
      <c r="GBJ125" s="276"/>
      <c r="GBK125" s="276"/>
      <c r="GBL125" s="276"/>
      <c r="GBM125" s="276"/>
      <c r="GBN125" s="276"/>
      <c r="GBO125" s="276"/>
      <c r="GBP125" s="276"/>
      <c r="GBQ125" s="276"/>
      <c r="GBR125" s="276"/>
      <c r="GBS125" s="276"/>
      <c r="GBT125" s="276"/>
      <c r="GBU125" s="276"/>
      <c r="GBV125" s="276"/>
      <c r="GBW125" s="276"/>
      <c r="GBX125" s="276"/>
      <c r="GBY125" s="276"/>
      <c r="GBZ125" s="276"/>
      <c r="GCA125" s="276"/>
      <c r="GCB125" s="276"/>
      <c r="GCC125" s="276"/>
      <c r="GCD125" s="276"/>
      <c r="GCE125" s="276"/>
      <c r="GCF125" s="276"/>
      <c r="GCG125" s="276"/>
      <c r="GCH125" s="276"/>
      <c r="GCI125" s="276"/>
      <c r="GCJ125" s="276"/>
      <c r="GCK125" s="276"/>
      <c r="GCL125" s="276"/>
      <c r="GCM125" s="276"/>
      <c r="GCN125" s="276"/>
      <c r="GCO125" s="276"/>
      <c r="GCP125" s="276"/>
      <c r="GCQ125" s="276"/>
      <c r="GCR125" s="276"/>
      <c r="GCS125" s="276"/>
      <c r="GCT125" s="276"/>
      <c r="GCU125" s="276"/>
      <c r="GCV125" s="276"/>
      <c r="GCW125" s="276"/>
      <c r="GCX125" s="276"/>
      <c r="GCY125" s="276"/>
      <c r="GCZ125" s="276"/>
      <c r="GDA125" s="276"/>
      <c r="GDB125" s="276"/>
      <c r="GDC125" s="276"/>
      <c r="GDD125" s="276"/>
      <c r="GDE125" s="276"/>
      <c r="GDF125" s="276"/>
      <c r="GDG125" s="276"/>
      <c r="GDH125" s="276"/>
      <c r="GDI125" s="276"/>
      <c r="GDJ125" s="276"/>
      <c r="GDK125" s="276"/>
      <c r="GDL125" s="276"/>
      <c r="GDM125" s="276"/>
      <c r="GDN125" s="276"/>
      <c r="GDO125" s="276"/>
      <c r="GDP125" s="276"/>
      <c r="GDQ125" s="276"/>
      <c r="GDR125" s="276"/>
      <c r="GDS125" s="276"/>
      <c r="GDT125" s="276"/>
      <c r="GDU125" s="276"/>
      <c r="GDV125" s="276"/>
      <c r="GDW125" s="276"/>
      <c r="GDX125" s="276"/>
      <c r="GDY125" s="276"/>
      <c r="GDZ125" s="276"/>
      <c r="GEA125" s="276"/>
      <c r="GEB125" s="276"/>
      <c r="GEC125" s="276"/>
      <c r="GED125" s="276"/>
      <c r="GEE125" s="276"/>
      <c r="GEF125" s="276"/>
      <c r="GEG125" s="276"/>
      <c r="GEH125" s="276"/>
      <c r="GEI125" s="276"/>
      <c r="GEJ125" s="276"/>
      <c r="GEK125" s="276"/>
      <c r="GEL125" s="276"/>
      <c r="GEM125" s="276"/>
      <c r="GEN125" s="276"/>
      <c r="GEO125" s="276"/>
      <c r="GEP125" s="276"/>
      <c r="GEQ125" s="276"/>
      <c r="GER125" s="276"/>
      <c r="GES125" s="276"/>
      <c r="GET125" s="276"/>
      <c r="GEU125" s="276"/>
      <c r="GEV125" s="276"/>
      <c r="GEW125" s="276"/>
      <c r="GEX125" s="276"/>
      <c r="GEY125" s="276"/>
      <c r="GEZ125" s="276"/>
      <c r="GFA125" s="276"/>
      <c r="GFB125" s="276"/>
      <c r="GFC125" s="276"/>
      <c r="GFD125" s="276"/>
      <c r="GFE125" s="276"/>
      <c r="GFF125" s="276"/>
      <c r="GFG125" s="276"/>
      <c r="GFH125" s="276"/>
      <c r="GFI125" s="276"/>
      <c r="GFJ125" s="276"/>
      <c r="GFK125" s="276"/>
      <c r="GFL125" s="276"/>
      <c r="GFM125" s="276"/>
      <c r="GFN125" s="276"/>
      <c r="GFO125" s="276"/>
      <c r="GFP125" s="276"/>
      <c r="GFQ125" s="276"/>
      <c r="GFR125" s="276"/>
      <c r="GFS125" s="276"/>
      <c r="GFT125" s="276"/>
      <c r="GFU125" s="276"/>
      <c r="GFV125" s="276"/>
      <c r="GFW125" s="276"/>
      <c r="GFX125" s="276"/>
      <c r="GFY125" s="276"/>
      <c r="GFZ125" s="276"/>
      <c r="GGA125" s="276"/>
      <c r="GGB125" s="276"/>
      <c r="GGC125" s="276"/>
      <c r="GGD125" s="276"/>
      <c r="GGE125" s="276"/>
      <c r="GGF125" s="276"/>
      <c r="GGG125" s="276"/>
      <c r="GGH125" s="276"/>
      <c r="GGI125" s="276"/>
      <c r="GGJ125" s="276"/>
      <c r="GGK125" s="276"/>
      <c r="GGL125" s="276"/>
      <c r="GGM125" s="276"/>
      <c r="GGN125" s="276"/>
      <c r="GGO125" s="276"/>
      <c r="GGP125" s="276"/>
      <c r="GGQ125" s="276"/>
      <c r="GGR125" s="276"/>
      <c r="GGS125" s="276"/>
      <c r="GGT125" s="276"/>
      <c r="GGU125" s="276"/>
      <c r="GGV125" s="276"/>
      <c r="GGW125" s="276"/>
      <c r="GGX125" s="276"/>
      <c r="GGY125" s="276"/>
      <c r="GGZ125" s="276"/>
      <c r="GHA125" s="276"/>
      <c r="GHB125" s="276"/>
      <c r="GHC125" s="276"/>
      <c r="GHD125" s="276"/>
      <c r="GHE125" s="276"/>
      <c r="GHF125" s="276"/>
      <c r="GHG125" s="276"/>
      <c r="GHH125" s="276"/>
      <c r="GHI125" s="276"/>
      <c r="GHJ125" s="276"/>
      <c r="GHK125" s="276"/>
      <c r="GHL125" s="276"/>
      <c r="GHM125" s="276"/>
      <c r="GHN125" s="276"/>
      <c r="GHO125" s="276"/>
      <c r="GHP125" s="276"/>
      <c r="GHQ125" s="276"/>
      <c r="GHR125" s="276"/>
      <c r="GHS125" s="276"/>
      <c r="GHT125" s="276"/>
      <c r="GHU125" s="276"/>
      <c r="GHV125" s="276"/>
      <c r="GHW125" s="276"/>
      <c r="GHX125" s="276"/>
      <c r="GHY125" s="276"/>
      <c r="GHZ125" s="276"/>
      <c r="GIA125" s="276"/>
      <c r="GIB125" s="276"/>
      <c r="GIC125" s="276"/>
      <c r="GID125" s="276"/>
      <c r="GIE125" s="276"/>
      <c r="GIF125" s="276"/>
      <c r="GIG125" s="276"/>
      <c r="GIH125" s="276"/>
      <c r="GII125" s="276"/>
      <c r="GIJ125" s="276"/>
      <c r="GIK125" s="276"/>
      <c r="GIL125" s="276"/>
      <c r="GIM125" s="276"/>
      <c r="GIN125" s="276"/>
      <c r="GIO125" s="276"/>
      <c r="GIP125" s="276"/>
      <c r="GIQ125" s="276"/>
      <c r="GIR125" s="276"/>
      <c r="GIS125" s="276"/>
      <c r="GIT125" s="276"/>
      <c r="GIU125" s="276"/>
      <c r="GIV125" s="276"/>
      <c r="GIW125" s="276"/>
      <c r="GIX125" s="276"/>
      <c r="GIY125" s="276"/>
      <c r="GIZ125" s="276"/>
      <c r="GJA125" s="276"/>
      <c r="GJB125" s="276"/>
      <c r="GJC125" s="276"/>
      <c r="GJD125" s="276"/>
      <c r="GJE125" s="276"/>
      <c r="GJF125" s="276"/>
      <c r="GJG125" s="276"/>
      <c r="GJH125" s="276"/>
      <c r="GJI125" s="276"/>
      <c r="GJJ125" s="276"/>
      <c r="GJK125" s="276"/>
      <c r="GJL125" s="276"/>
      <c r="GJM125" s="276"/>
      <c r="GJN125" s="276"/>
      <c r="GJO125" s="276"/>
      <c r="GJP125" s="276"/>
      <c r="GJQ125" s="276"/>
      <c r="GJR125" s="276"/>
      <c r="GJS125" s="276"/>
      <c r="GJT125" s="276"/>
      <c r="GJU125" s="276"/>
      <c r="GJV125" s="276"/>
      <c r="GJW125" s="276"/>
      <c r="GJX125" s="276"/>
      <c r="GJY125" s="276"/>
      <c r="GJZ125" s="276"/>
      <c r="GKA125" s="276"/>
      <c r="GKB125" s="276"/>
      <c r="GKC125" s="276"/>
      <c r="GKD125" s="276"/>
      <c r="GKE125" s="276"/>
      <c r="GKF125" s="276"/>
      <c r="GKG125" s="276"/>
      <c r="GKH125" s="276"/>
      <c r="GKI125" s="276"/>
      <c r="GKJ125" s="276"/>
      <c r="GKK125" s="276"/>
      <c r="GKL125" s="276"/>
      <c r="GKM125" s="276"/>
      <c r="GKN125" s="276"/>
      <c r="GKO125" s="276"/>
      <c r="GKP125" s="276"/>
      <c r="GKQ125" s="276"/>
      <c r="GKR125" s="276"/>
      <c r="GKS125" s="276"/>
      <c r="GKT125" s="276"/>
      <c r="GKU125" s="276"/>
      <c r="GKV125" s="276"/>
      <c r="GKW125" s="276"/>
      <c r="GKX125" s="276"/>
      <c r="GKY125" s="276"/>
      <c r="GKZ125" s="276"/>
      <c r="GLA125" s="276"/>
      <c r="GLB125" s="276"/>
      <c r="GLC125" s="276"/>
      <c r="GLD125" s="276"/>
      <c r="GLE125" s="276"/>
      <c r="GLF125" s="276"/>
      <c r="GLG125" s="276"/>
      <c r="GLH125" s="276"/>
      <c r="GLI125" s="276"/>
      <c r="GLJ125" s="276"/>
      <c r="GLK125" s="276"/>
      <c r="GLL125" s="276"/>
      <c r="GLM125" s="276"/>
      <c r="GLN125" s="276"/>
      <c r="GLO125" s="276"/>
      <c r="GLP125" s="276"/>
      <c r="GLQ125" s="276"/>
      <c r="GLR125" s="276"/>
      <c r="GLS125" s="276"/>
      <c r="GLT125" s="276"/>
      <c r="GLU125" s="276"/>
      <c r="GLV125" s="276"/>
      <c r="GLW125" s="276"/>
      <c r="GLX125" s="276"/>
      <c r="GLY125" s="276"/>
      <c r="GLZ125" s="276"/>
      <c r="GMA125" s="276"/>
      <c r="GMB125" s="276"/>
      <c r="GMC125" s="276"/>
      <c r="GMD125" s="276"/>
      <c r="GME125" s="276"/>
      <c r="GMF125" s="276"/>
      <c r="GMG125" s="276"/>
      <c r="GMH125" s="276"/>
      <c r="GMI125" s="276"/>
      <c r="GMJ125" s="276"/>
      <c r="GMK125" s="276"/>
      <c r="GML125" s="276"/>
      <c r="GMM125" s="276"/>
      <c r="GMN125" s="276"/>
      <c r="GMO125" s="276"/>
      <c r="GMP125" s="276"/>
      <c r="GMQ125" s="276"/>
      <c r="GMR125" s="276"/>
      <c r="GMS125" s="276"/>
      <c r="GMT125" s="276"/>
      <c r="GMU125" s="276"/>
      <c r="GMV125" s="276"/>
      <c r="GMW125" s="276"/>
      <c r="GMX125" s="276"/>
      <c r="GMY125" s="276"/>
      <c r="GMZ125" s="276"/>
      <c r="GNA125" s="276"/>
      <c r="GNB125" s="276"/>
      <c r="GNC125" s="276"/>
      <c r="GND125" s="276"/>
      <c r="GNE125" s="276"/>
      <c r="GNF125" s="276"/>
      <c r="GNG125" s="276"/>
      <c r="GNH125" s="276"/>
      <c r="GNI125" s="276"/>
      <c r="GNJ125" s="276"/>
      <c r="GNK125" s="276"/>
      <c r="GNL125" s="276"/>
      <c r="GNM125" s="276"/>
      <c r="GNN125" s="276"/>
      <c r="GNO125" s="276"/>
      <c r="GNP125" s="276"/>
      <c r="GNQ125" s="276"/>
      <c r="GNR125" s="276"/>
      <c r="GNS125" s="276"/>
      <c r="GNT125" s="276"/>
      <c r="GNU125" s="276"/>
      <c r="GNV125" s="276"/>
      <c r="GNW125" s="276"/>
      <c r="GNX125" s="276"/>
      <c r="GNY125" s="276"/>
      <c r="GNZ125" s="276"/>
      <c r="GOA125" s="276"/>
      <c r="GOB125" s="276"/>
      <c r="GOC125" s="276"/>
      <c r="GOD125" s="276"/>
      <c r="GOE125" s="276"/>
      <c r="GOF125" s="276"/>
      <c r="GOG125" s="276"/>
      <c r="GOH125" s="276"/>
      <c r="GOI125" s="276"/>
      <c r="GOJ125" s="276"/>
      <c r="GOK125" s="276"/>
      <c r="GOL125" s="276"/>
      <c r="GOM125" s="276"/>
      <c r="GON125" s="276"/>
      <c r="GOO125" s="276"/>
      <c r="GOP125" s="276"/>
      <c r="GOQ125" s="276"/>
      <c r="GOR125" s="276"/>
      <c r="GOS125" s="276"/>
      <c r="GOT125" s="276"/>
      <c r="GOU125" s="276"/>
      <c r="GOV125" s="276"/>
      <c r="GOW125" s="276"/>
      <c r="GOX125" s="276"/>
      <c r="GOY125" s="276"/>
      <c r="GOZ125" s="276"/>
      <c r="GPA125" s="276"/>
      <c r="GPB125" s="276"/>
      <c r="GPC125" s="276"/>
      <c r="GPD125" s="276"/>
      <c r="GPE125" s="276"/>
      <c r="GPF125" s="276"/>
      <c r="GPG125" s="276"/>
      <c r="GPH125" s="276"/>
      <c r="GPI125" s="276"/>
      <c r="GPJ125" s="276"/>
      <c r="GPK125" s="276"/>
      <c r="GPL125" s="276"/>
      <c r="GPM125" s="276"/>
      <c r="GPN125" s="276"/>
      <c r="GPO125" s="276"/>
      <c r="GPP125" s="276"/>
      <c r="GPQ125" s="276"/>
      <c r="GPR125" s="276"/>
      <c r="GPS125" s="276"/>
      <c r="GPT125" s="276"/>
      <c r="GPU125" s="276"/>
      <c r="GPV125" s="276"/>
      <c r="GPW125" s="276"/>
      <c r="GPX125" s="276"/>
      <c r="GPY125" s="276"/>
      <c r="GPZ125" s="276"/>
      <c r="GQA125" s="276"/>
      <c r="GQB125" s="276"/>
      <c r="GQC125" s="276"/>
      <c r="GQD125" s="276"/>
      <c r="GQE125" s="276"/>
      <c r="GQF125" s="276"/>
      <c r="GQG125" s="276"/>
      <c r="GQH125" s="276"/>
      <c r="GQI125" s="276"/>
      <c r="GQJ125" s="276"/>
      <c r="GQK125" s="276"/>
      <c r="GQL125" s="276"/>
      <c r="GQM125" s="276"/>
      <c r="GQN125" s="276"/>
      <c r="GQO125" s="276"/>
      <c r="GQP125" s="276"/>
      <c r="GQQ125" s="276"/>
      <c r="GQR125" s="276"/>
      <c r="GQS125" s="276"/>
      <c r="GQT125" s="276"/>
      <c r="GQU125" s="276"/>
      <c r="GQV125" s="276"/>
      <c r="GQW125" s="276"/>
      <c r="GQX125" s="276"/>
      <c r="GQY125" s="276"/>
      <c r="GQZ125" s="276"/>
      <c r="GRA125" s="276"/>
      <c r="GRB125" s="276"/>
      <c r="GRC125" s="276"/>
      <c r="GRD125" s="276"/>
      <c r="GRE125" s="276"/>
      <c r="GRF125" s="276"/>
      <c r="GRG125" s="276"/>
      <c r="GRH125" s="276"/>
      <c r="GRI125" s="276"/>
      <c r="GRJ125" s="276"/>
      <c r="GRK125" s="276"/>
      <c r="GRL125" s="276"/>
      <c r="GRM125" s="276"/>
      <c r="GRN125" s="276"/>
      <c r="GRO125" s="276"/>
      <c r="GRP125" s="276"/>
      <c r="GRQ125" s="276"/>
      <c r="GRR125" s="276"/>
      <c r="GRS125" s="276"/>
      <c r="GRT125" s="276"/>
      <c r="GRU125" s="276"/>
      <c r="GRV125" s="276"/>
      <c r="GRW125" s="276"/>
      <c r="GRX125" s="276"/>
      <c r="GRY125" s="276"/>
      <c r="GRZ125" s="276"/>
      <c r="GSA125" s="276"/>
      <c r="GSB125" s="276"/>
      <c r="GSC125" s="276"/>
      <c r="GSD125" s="276"/>
      <c r="GSE125" s="276"/>
      <c r="GSF125" s="276"/>
      <c r="GSG125" s="276"/>
      <c r="GSH125" s="276"/>
      <c r="GSI125" s="276"/>
      <c r="GSJ125" s="276"/>
      <c r="GSK125" s="276"/>
      <c r="GSL125" s="276"/>
      <c r="GSM125" s="276"/>
      <c r="GSN125" s="276"/>
      <c r="GSO125" s="276"/>
      <c r="GSP125" s="276"/>
      <c r="GSQ125" s="276"/>
      <c r="GSR125" s="276"/>
      <c r="GSS125" s="276"/>
      <c r="GST125" s="276"/>
      <c r="GSU125" s="276"/>
      <c r="GSV125" s="276"/>
      <c r="GSW125" s="276"/>
      <c r="GSX125" s="276"/>
      <c r="GSY125" s="276"/>
      <c r="GSZ125" s="276"/>
      <c r="GTA125" s="276"/>
      <c r="GTB125" s="276"/>
      <c r="GTC125" s="276"/>
      <c r="GTD125" s="276"/>
      <c r="GTE125" s="276"/>
      <c r="GTF125" s="276"/>
      <c r="GTG125" s="276"/>
      <c r="GTH125" s="276"/>
      <c r="GTI125" s="276"/>
      <c r="GTJ125" s="276"/>
      <c r="GTK125" s="276"/>
      <c r="GTL125" s="276"/>
      <c r="GTM125" s="276"/>
      <c r="GTN125" s="276"/>
      <c r="GTO125" s="276"/>
      <c r="GTP125" s="276"/>
      <c r="GTQ125" s="276"/>
      <c r="GTR125" s="276"/>
      <c r="GTS125" s="276"/>
      <c r="GTT125" s="276"/>
      <c r="GTU125" s="276"/>
      <c r="GTV125" s="276"/>
      <c r="GTW125" s="276"/>
      <c r="GTX125" s="276"/>
      <c r="GTY125" s="276"/>
      <c r="GTZ125" s="276"/>
      <c r="GUA125" s="276"/>
      <c r="GUB125" s="276"/>
      <c r="GUC125" s="276"/>
      <c r="GUD125" s="276"/>
      <c r="GUE125" s="276"/>
      <c r="GUF125" s="276"/>
      <c r="GUG125" s="276"/>
      <c r="GUH125" s="276"/>
      <c r="GUI125" s="276"/>
      <c r="GUJ125" s="276"/>
      <c r="GUK125" s="276"/>
      <c r="GUL125" s="276"/>
      <c r="GUM125" s="276"/>
      <c r="GUN125" s="276"/>
      <c r="GUO125" s="276"/>
      <c r="GUP125" s="276"/>
      <c r="GUQ125" s="276"/>
      <c r="GUR125" s="276"/>
      <c r="GUS125" s="276"/>
      <c r="GUT125" s="276"/>
      <c r="GUU125" s="276"/>
      <c r="GUV125" s="276"/>
      <c r="GUW125" s="276"/>
      <c r="GUX125" s="276"/>
      <c r="GUY125" s="276"/>
      <c r="GUZ125" s="276"/>
      <c r="GVA125" s="276"/>
      <c r="GVB125" s="276"/>
      <c r="GVC125" s="276"/>
      <c r="GVD125" s="276"/>
      <c r="GVE125" s="276"/>
      <c r="GVF125" s="276"/>
      <c r="GVG125" s="276"/>
      <c r="GVH125" s="276"/>
      <c r="GVI125" s="276"/>
      <c r="GVJ125" s="276"/>
      <c r="GVK125" s="276"/>
      <c r="GVL125" s="276"/>
      <c r="GVM125" s="276"/>
      <c r="GVN125" s="276"/>
      <c r="GVO125" s="276"/>
      <c r="GVP125" s="276"/>
      <c r="GVQ125" s="276"/>
      <c r="GVR125" s="276"/>
      <c r="GVS125" s="276"/>
      <c r="GVT125" s="276"/>
      <c r="GVU125" s="276"/>
      <c r="GVV125" s="276"/>
      <c r="GVW125" s="276"/>
      <c r="GVX125" s="276"/>
      <c r="GVY125" s="276"/>
      <c r="GVZ125" s="276"/>
      <c r="GWA125" s="276"/>
      <c r="GWB125" s="276"/>
      <c r="GWC125" s="276"/>
      <c r="GWD125" s="276"/>
      <c r="GWE125" s="276"/>
      <c r="GWF125" s="276"/>
      <c r="GWG125" s="276"/>
      <c r="GWH125" s="276"/>
      <c r="GWI125" s="276"/>
      <c r="GWJ125" s="276"/>
      <c r="GWK125" s="276"/>
      <c r="GWL125" s="276"/>
      <c r="GWM125" s="276"/>
      <c r="GWN125" s="276"/>
      <c r="GWO125" s="276"/>
      <c r="GWP125" s="276"/>
      <c r="GWQ125" s="276"/>
      <c r="GWR125" s="276"/>
      <c r="GWS125" s="276"/>
      <c r="GWT125" s="276"/>
      <c r="GWU125" s="276"/>
      <c r="GWV125" s="276"/>
      <c r="GWW125" s="276"/>
      <c r="GWX125" s="276"/>
      <c r="GWY125" s="276"/>
      <c r="GWZ125" s="276"/>
      <c r="GXA125" s="276"/>
      <c r="GXB125" s="276"/>
      <c r="GXC125" s="276"/>
      <c r="GXD125" s="276"/>
      <c r="GXE125" s="276"/>
      <c r="GXF125" s="276"/>
      <c r="GXG125" s="276"/>
      <c r="GXH125" s="276"/>
      <c r="GXI125" s="276"/>
      <c r="GXJ125" s="276"/>
      <c r="GXK125" s="276"/>
      <c r="GXL125" s="276"/>
      <c r="GXM125" s="276"/>
      <c r="GXN125" s="276"/>
      <c r="GXO125" s="276"/>
      <c r="GXP125" s="276"/>
      <c r="GXQ125" s="276"/>
      <c r="GXR125" s="276"/>
      <c r="GXS125" s="276"/>
      <c r="GXT125" s="276"/>
      <c r="GXU125" s="276"/>
      <c r="GXV125" s="276"/>
      <c r="GXW125" s="276"/>
      <c r="GXX125" s="276"/>
      <c r="GXY125" s="276"/>
      <c r="GXZ125" s="276"/>
      <c r="GYA125" s="276"/>
      <c r="GYB125" s="276"/>
      <c r="GYC125" s="276"/>
      <c r="GYD125" s="276"/>
      <c r="GYE125" s="276"/>
      <c r="GYF125" s="276"/>
      <c r="GYG125" s="276"/>
      <c r="GYH125" s="276"/>
      <c r="GYI125" s="276"/>
      <c r="GYJ125" s="276"/>
      <c r="GYK125" s="276"/>
      <c r="GYL125" s="276"/>
      <c r="GYM125" s="276"/>
      <c r="GYN125" s="276"/>
      <c r="GYO125" s="276"/>
      <c r="GYP125" s="276"/>
      <c r="GYQ125" s="276"/>
      <c r="GYR125" s="276"/>
      <c r="GYS125" s="276"/>
      <c r="GYT125" s="276"/>
      <c r="GYU125" s="276"/>
      <c r="GYV125" s="276"/>
      <c r="GYW125" s="276"/>
      <c r="GYX125" s="276"/>
      <c r="GYY125" s="276"/>
      <c r="GYZ125" s="276"/>
      <c r="GZA125" s="276"/>
      <c r="GZB125" s="276"/>
      <c r="GZC125" s="276"/>
      <c r="GZD125" s="276"/>
      <c r="GZE125" s="276"/>
      <c r="GZF125" s="276"/>
      <c r="GZG125" s="276"/>
      <c r="GZH125" s="276"/>
      <c r="GZI125" s="276"/>
      <c r="GZJ125" s="276"/>
      <c r="GZK125" s="276"/>
      <c r="GZL125" s="276"/>
      <c r="GZM125" s="276"/>
      <c r="GZN125" s="276"/>
      <c r="GZO125" s="276"/>
      <c r="GZP125" s="276"/>
      <c r="GZQ125" s="276"/>
      <c r="GZR125" s="276"/>
      <c r="GZS125" s="276"/>
      <c r="GZT125" s="276"/>
      <c r="GZU125" s="276"/>
      <c r="GZV125" s="276"/>
      <c r="GZW125" s="276"/>
      <c r="GZX125" s="276"/>
      <c r="GZY125" s="276"/>
      <c r="GZZ125" s="276"/>
      <c r="HAA125" s="276"/>
      <c r="HAB125" s="276"/>
      <c r="HAC125" s="276"/>
      <c r="HAD125" s="276"/>
      <c r="HAE125" s="276"/>
      <c r="HAF125" s="276"/>
      <c r="HAG125" s="276"/>
      <c r="HAH125" s="276"/>
      <c r="HAI125" s="276"/>
      <c r="HAJ125" s="276"/>
      <c r="HAK125" s="276"/>
      <c r="HAL125" s="276"/>
      <c r="HAM125" s="276"/>
      <c r="HAN125" s="276"/>
      <c r="HAO125" s="276"/>
      <c r="HAP125" s="276"/>
      <c r="HAQ125" s="276"/>
      <c r="HAR125" s="276"/>
      <c r="HAS125" s="276"/>
      <c r="HAT125" s="276"/>
      <c r="HAU125" s="276"/>
      <c r="HAV125" s="276"/>
      <c r="HAW125" s="276"/>
      <c r="HAX125" s="276"/>
      <c r="HAY125" s="276"/>
      <c r="HAZ125" s="276"/>
      <c r="HBA125" s="276"/>
      <c r="HBB125" s="276"/>
      <c r="HBC125" s="276"/>
      <c r="HBD125" s="276"/>
      <c r="HBE125" s="276"/>
      <c r="HBF125" s="276"/>
      <c r="HBG125" s="276"/>
      <c r="HBH125" s="276"/>
      <c r="HBI125" s="276"/>
      <c r="HBJ125" s="276"/>
      <c r="HBK125" s="276"/>
      <c r="HBL125" s="276"/>
      <c r="HBM125" s="276"/>
      <c r="HBN125" s="276"/>
      <c r="HBO125" s="276"/>
      <c r="HBP125" s="276"/>
      <c r="HBQ125" s="276"/>
      <c r="HBR125" s="276"/>
      <c r="HBS125" s="276"/>
      <c r="HBT125" s="276"/>
      <c r="HBU125" s="276"/>
      <c r="HBV125" s="276"/>
      <c r="HBW125" s="276"/>
      <c r="HBX125" s="276"/>
      <c r="HBY125" s="276"/>
      <c r="HBZ125" s="276"/>
      <c r="HCA125" s="276"/>
      <c r="HCB125" s="276"/>
      <c r="HCC125" s="276"/>
      <c r="HCD125" s="276"/>
      <c r="HCE125" s="276"/>
      <c r="HCF125" s="276"/>
      <c r="HCG125" s="276"/>
      <c r="HCH125" s="276"/>
      <c r="HCI125" s="276"/>
      <c r="HCJ125" s="276"/>
      <c r="HCK125" s="276"/>
      <c r="HCL125" s="276"/>
      <c r="HCM125" s="276"/>
      <c r="HCN125" s="276"/>
      <c r="HCO125" s="276"/>
      <c r="HCP125" s="276"/>
      <c r="HCQ125" s="276"/>
      <c r="HCR125" s="276"/>
      <c r="HCS125" s="276"/>
      <c r="HCT125" s="276"/>
      <c r="HCU125" s="276"/>
      <c r="HCV125" s="276"/>
      <c r="HCW125" s="276"/>
      <c r="HCX125" s="276"/>
      <c r="HCY125" s="276"/>
      <c r="HCZ125" s="276"/>
      <c r="HDA125" s="276"/>
      <c r="HDB125" s="276"/>
      <c r="HDC125" s="276"/>
      <c r="HDD125" s="276"/>
      <c r="HDE125" s="276"/>
      <c r="HDF125" s="276"/>
      <c r="HDG125" s="276"/>
      <c r="HDH125" s="276"/>
      <c r="HDI125" s="276"/>
      <c r="HDJ125" s="276"/>
      <c r="HDK125" s="276"/>
      <c r="HDL125" s="276"/>
      <c r="HDM125" s="276"/>
      <c r="HDN125" s="276"/>
      <c r="HDO125" s="276"/>
      <c r="HDP125" s="276"/>
      <c r="HDQ125" s="276"/>
      <c r="HDR125" s="276"/>
      <c r="HDS125" s="276"/>
      <c r="HDT125" s="276"/>
      <c r="HDU125" s="276"/>
      <c r="HDV125" s="276"/>
      <c r="HDW125" s="276"/>
      <c r="HDX125" s="276"/>
      <c r="HDY125" s="276"/>
      <c r="HDZ125" s="276"/>
      <c r="HEA125" s="276"/>
      <c r="HEB125" s="276"/>
      <c r="HEC125" s="276"/>
      <c r="HED125" s="276"/>
      <c r="HEE125" s="276"/>
      <c r="HEF125" s="276"/>
      <c r="HEG125" s="276"/>
      <c r="HEH125" s="276"/>
      <c r="HEI125" s="276"/>
      <c r="HEJ125" s="276"/>
      <c r="HEK125" s="276"/>
      <c r="HEL125" s="276"/>
      <c r="HEM125" s="276"/>
      <c r="HEN125" s="276"/>
      <c r="HEO125" s="276"/>
      <c r="HEP125" s="276"/>
      <c r="HEQ125" s="276"/>
      <c r="HER125" s="276"/>
      <c r="HES125" s="276"/>
      <c r="HET125" s="276"/>
      <c r="HEU125" s="276"/>
      <c r="HEV125" s="276"/>
      <c r="HEW125" s="276"/>
      <c r="HEX125" s="276"/>
      <c r="HEY125" s="276"/>
      <c r="HEZ125" s="276"/>
      <c r="HFA125" s="276"/>
      <c r="HFB125" s="276"/>
      <c r="HFC125" s="276"/>
      <c r="HFD125" s="276"/>
      <c r="HFE125" s="276"/>
      <c r="HFF125" s="276"/>
      <c r="HFG125" s="276"/>
      <c r="HFH125" s="276"/>
      <c r="HFI125" s="276"/>
      <c r="HFJ125" s="276"/>
      <c r="HFK125" s="276"/>
      <c r="HFL125" s="276"/>
      <c r="HFM125" s="276"/>
      <c r="HFN125" s="276"/>
      <c r="HFO125" s="276"/>
      <c r="HFP125" s="276"/>
      <c r="HFQ125" s="276"/>
      <c r="HFR125" s="276"/>
      <c r="HFS125" s="276"/>
      <c r="HFT125" s="276"/>
      <c r="HFU125" s="276"/>
      <c r="HFV125" s="276"/>
      <c r="HFW125" s="276"/>
      <c r="HFX125" s="276"/>
      <c r="HFY125" s="276"/>
      <c r="HFZ125" s="276"/>
      <c r="HGA125" s="276"/>
      <c r="HGB125" s="276"/>
      <c r="HGC125" s="276"/>
      <c r="HGD125" s="276"/>
      <c r="HGE125" s="276"/>
      <c r="HGF125" s="276"/>
      <c r="HGG125" s="276"/>
      <c r="HGH125" s="276"/>
      <c r="HGI125" s="276"/>
      <c r="HGJ125" s="276"/>
      <c r="HGK125" s="276"/>
      <c r="HGL125" s="276"/>
      <c r="HGM125" s="276"/>
      <c r="HGN125" s="276"/>
      <c r="HGO125" s="276"/>
      <c r="HGP125" s="276"/>
      <c r="HGQ125" s="276"/>
      <c r="HGR125" s="276"/>
      <c r="HGS125" s="276"/>
      <c r="HGT125" s="276"/>
      <c r="HGU125" s="276"/>
      <c r="HGV125" s="276"/>
      <c r="HGW125" s="276"/>
      <c r="HGX125" s="276"/>
      <c r="HGY125" s="276"/>
      <c r="HGZ125" s="276"/>
      <c r="HHA125" s="276"/>
      <c r="HHB125" s="276"/>
      <c r="HHC125" s="276"/>
      <c r="HHD125" s="276"/>
      <c r="HHE125" s="276"/>
      <c r="HHF125" s="276"/>
      <c r="HHG125" s="276"/>
      <c r="HHH125" s="276"/>
      <c r="HHI125" s="276"/>
      <c r="HHJ125" s="276"/>
      <c r="HHK125" s="276"/>
      <c r="HHL125" s="276"/>
      <c r="HHM125" s="276"/>
      <c r="HHN125" s="276"/>
      <c r="HHO125" s="276"/>
      <c r="HHP125" s="276"/>
      <c r="HHQ125" s="276"/>
      <c r="HHR125" s="276"/>
      <c r="HHS125" s="276"/>
      <c r="HHT125" s="276"/>
      <c r="HHU125" s="276"/>
      <c r="HHV125" s="276"/>
      <c r="HHW125" s="276"/>
      <c r="HHX125" s="276"/>
      <c r="HHY125" s="276"/>
      <c r="HHZ125" s="276"/>
      <c r="HIA125" s="276"/>
      <c r="HIB125" s="276"/>
      <c r="HIC125" s="276"/>
      <c r="HID125" s="276"/>
      <c r="HIE125" s="276"/>
      <c r="HIF125" s="276"/>
      <c r="HIG125" s="276"/>
      <c r="HIH125" s="276"/>
      <c r="HII125" s="276"/>
      <c r="HIJ125" s="276"/>
      <c r="HIK125" s="276"/>
      <c r="HIL125" s="276"/>
      <c r="HIM125" s="276"/>
      <c r="HIN125" s="276"/>
      <c r="HIO125" s="276"/>
      <c r="HIP125" s="276"/>
      <c r="HIQ125" s="276"/>
      <c r="HIR125" s="276"/>
      <c r="HIS125" s="276"/>
      <c r="HIT125" s="276"/>
      <c r="HIU125" s="276"/>
      <c r="HIV125" s="276"/>
      <c r="HIW125" s="276"/>
      <c r="HIX125" s="276"/>
      <c r="HIY125" s="276"/>
      <c r="HIZ125" s="276"/>
      <c r="HJA125" s="276"/>
      <c r="HJB125" s="276"/>
      <c r="HJC125" s="276"/>
      <c r="HJD125" s="276"/>
      <c r="HJE125" s="276"/>
      <c r="HJF125" s="276"/>
      <c r="HJG125" s="276"/>
      <c r="HJH125" s="276"/>
      <c r="HJI125" s="276"/>
      <c r="HJJ125" s="276"/>
      <c r="HJK125" s="276"/>
      <c r="HJL125" s="276"/>
      <c r="HJM125" s="276"/>
      <c r="HJN125" s="276"/>
      <c r="HJO125" s="276"/>
      <c r="HJP125" s="276"/>
      <c r="HJQ125" s="276"/>
      <c r="HJR125" s="276"/>
      <c r="HJS125" s="276"/>
      <c r="HJT125" s="276"/>
      <c r="HJU125" s="276"/>
      <c r="HJV125" s="276"/>
      <c r="HJW125" s="276"/>
      <c r="HJX125" s="276"/>
      <c r="HJY125" s="276"/>
      <c r="HJZ125" s="276"/>
      <c r="HKA125" s="276"/>
      <c r="HKB125" s="276"/>
      <c r="HKC125" s="276"/>
      <c r="HKD125" s="276"/>
      <c r="HKE125" s="276"/>
      <c r="HKF125" s="276"/>
      <c r="HKG125" s="276"/>
      <c r="HKH125" s="276"/>
      <c r="HKI125" s="276"/>
      <c r="HKJ125" s="276"/>
      <c r="HKK125" s="276"/>
      <c r="HKL125" s="276"/>
      <c r="HKM125" s="276"/>
      <c r="HKN125" s="276"/>
      <c r="HKO125" s="276"/>
      <c r="HKP125" s="276"/>
      <c r="HKQ125" s="276"/>
      <c r="HKR125" s="276"/>
      <c r="HKS125" s="276"/>
      <c r="HKT125" s="276"/>
      <c r="HKU125" s="276"/>
      <c r="HKV125" s="276"/>
      <c r="HKW125" s="276"/>
      <c r="HKX125" s="276"/>
      <c r="HKY125" s="276"/>
      <c r="HKZ125" s="276"/>
      <c r="HLA125" s="276"/>
      <c r="HLB125" s="276"/>
      <c r="HLC125" s="276"/>
      <c r="HLD125" s="276"/>
      <c r="HLE125" s="276"/>
      <c r="HLF125" s="276"/>
      <c r="HLG125" s="276"/>
      <c r="HLH125" s="276"/>
      <c r="HLI125" s="276"/>
      <c r="HLJ125" s="276"/>
      <c r="HLK125" s="276"/>
      <c r="HLL125" s="276"/>
      <c r="HLM125" s="276"/>
      <c r="HLN125" s="276"/>
      <c r="HLO125" s="276"/>
      <c r="HLP125" s="276"/>
      <c r="HLQ125" s="276"/>
      <c r="HLR125" s="276"/>
      <c r="HLS125" s="276"/>
      <c r="HLT125" s="276"/>
      <c r="HLU125" s="276"/>
      <c r="HLV125" s="276"/>
      <c r="HLW125" s="276"/>
      <c r="HLX125" s="276"/>
      <c r="HLY125" s="276"/>
      <c r="HLZ125" s="276"/>
      <c r="HMA125" s="276"/>
      <c r="HMB125" s="276"/>
      <c r="HMC125" s="276"/>
      <c r="HMD125" s="276"/>
      <c r="HME125" s="276"/>
      <c r="HMF125" s="276"/>
      <c r="HMG125" s="276"/>
      <c r="HMH125" s="276"/>
      <c r="HMI125" s="276"/>
      <c r="HMJ125" s="276"/>
      <c r="HMK125" s="276"/>
      <c r="HML125" s="276"/>
      <c r="HMM125" s="276"/>
      <c r="HMN125" s="276"/>
      <c r="HMO125" s="276"/>
      <c r="HMP125" s="276"/>
      <c r="HMQ125" s="276"/>
      <c r="HMR125" s="276"/>
      <c r="HMS125" s="276"/>
      <c r="HMT125" s="276"/>
      <c r="HMU125" s="276"/>
      <c r="HMV125" s="276"/>
      <c r="HMW125" s="276"/>
      <c r="HMX125" s="276"/>
      <c r="HMY125" s="276"/>
      <c r="HMZ125" s="276"/>
      <c r="HNA125" s="276"/>
      <c r="HNB125" s="276"/>
      <c r="HNC125" s="276"/>
      <c r="HND125" s="276"/>
      <c r="HNE125" s="276"/>
      <c r="HNF125" s="276"/>
      <c r="HNG125" s="276"/>
      <c r="HNH125" s="276"/>
      <c r="HNI125" s="276"/>
      <c r="HNJ125" s="276"/>
      <c r="HNK125" s="276"/>
      <c r="HNL125" s="276"/>
      <c r="HNM125" s="276"/>
      <c r="HNN125" s="276"/>
      <c r="HNO125" s="276"/>
      <c r="HNP125" s="276"/>
      <c r="HNQ125" s="276"/>
      <c r="HNR125" s="276"/>
      <c r="HNS125" s="276"/>
      <c r="HNT125" s="276"/>
      <c r="HNU125" s="276"/>
      <c r="HNV125" s="276"/>
      <c r="HNW125" s="276"/>
      <c r="HNX125" s="276"/>
      <c r="HNY125" s="276"/>
      <c r="HNZ125" s="276"/>
      <c r="HOA125" s="276"/>
      <c r="HOB125" s="276"/>
      <c r="HOC125" s="276"/>
      <c r="HOD125" s="276"/>
      <c r="HOE125" s="276"/>
      <c r="HOF125" s="276"/>
      <c r="HOG125" s="276"/>
      <c r="HOH125" s="276"/>
      <c r="HOI125" s="276"/>
      <c r="HOJ125" s="276"/>
      <c r="HOK125" s="276"/>
      <c r="HOL125" s="276"/>
      <c r="HOM125" s="276"/>
      <c r="HON125" s="276"/>
      <c r="HOO125" s="276"/>
      <c r="HOP125" s="276"/>
      <c r="HOQ125" s="276"/>
      <c r="HOR125" s="276"/>
      <c r="HOS125" s="276"/>
      <c r="HOT125" s="276"/>
      <c r="HOU125" s="276"/>
      <c r="HOV125" s="276"/>
      <c r="HOW125" s="276"/>
      <c r="HOX125" s="276"/>
      <c r="HOY125" s="276"/>
      <c r="HOZ125" s="276"/>
      <c r="HPA125" s="276"/>
      <c r="HPB125" s="276"/>
      <c r="HPC125" s="276"/>
      <c r="HPD125" s="276"/>
      <c r="HPE125" s="276"/>
      <c r="HPF125" s="276"/>
      <c r="HPG125" s="276"/>
      <c r="HPH125" s="276"/>
      <c r="HPI125" s="276"/>
      <c r="HPJ125" s="276"/>
      <c r="HPK125" s="276"/>
      <c r="HPL125" s="276"/>
      <c r="HPM125" s="276"/>
      <c r="HPN125" s="276"/>
      <c r="HPO125" s="276"/>
      <c r="HPP125" s="276"/>
      <c r="HPQ125" s="276"/>
      <c r="HPR125" s="276"/>
      <c r="HPS125" s="276"/>
      <c r="HPT125" s="276"/>
      <c r="HPU125" s="276"/>
      <c r="HPV125" s="276"/>
      <c r="HPW125" s="276"/>
      <c r="HPX125" s="276"/>
      <c r="HPY125" s="276"/>
      <c r="HPZ125" s="276"/>
      <c r="HQA125" s="276"/>
      <c r="HQB125" s="276"/>
      <c r="HQC125" s="276"/>
      <c r="HQD125" s="276"/>
      <c r="HQE125" s="276"/>
      <c r="HQF125" s="276"/>
      <c r="HQG125" s="276"/>
      <c r="HQH125" s="276"/>
      <c r="HQI125" s="276"/>
      <c r="HQJ125" s="276"/>
      <c r="HQK125" s="276"/>
      <c r="HQL125" s="276"/>
      <c r="HQM125" s="276"/>
      <c r="HQN125" s="276"/>
      <c r="HQO125" s="276"/>
      <c r="HQP125" s="276"/>
      <c r="HQQ125" s="276"/>
      <c r="HQR125" s="276"/>
      <c r="HQS125" s="276"/>
      <c r="HQT125" s="276"/>
      <c r="HQU125" s="276"/>
      <c r="HQV125" s="276"/>
      <c r="HQW125" s="276"/>
      <c r="HQX125" s="276"/>
      <c r="HQY125" s="276"/>
      <c r="HQZ125" s="276"/>
      <c r="HRA125" s="276"/>
      <c r="HRB125" s="276"/>
      <c r="HRC125" s="276"/>
      <c r="HRD125" s="276"/>
      <c r="HRE125" s="276"/>
      <c r="HRF125" s="276"/>
      <c r="HRG125" s="276"/>
      <c r="HRH125" s="276"/>
      <c r="HRI125" s="276"/>
      <c r="HRJ125" s="276"/>
      <c r="HRK125" s="276"/>
      <c r="HRL125" s="276"/>
      <c r="HRM125" s="276"/>
      <c r="HRN125" s="276"/>
      <c r="HRO125" s="276"/>
      <c r="HRP125" s="276"/>
      <c r="HRQ125" s="276"/>
      <c r="HRR125" s="276"/>
      <c r="HRS125" s="276"/>
      <c r="HRT125" s="276"/>
      <c r="HRU125" s="276"/>
      <c r="HRV125" s="276"/>
      <c r="HRW125" s="276"/>
      <c r="HRX125" s="276"/>
      <c r="HRY125" s="276"/>
      <c r="HRZ125" s="276"/>
      <c r="HSA125" s="276"/>
      <c r="HSB125" s="276"/>
      <c r="HSC125" s="276"/>
      <c r="HSD125" s="276"/>
      <c r="HSE125" s="276"/>
      <c r="HSF125" s="276"/>
      <c r="HSG125" s="276"/>
      <c r="HSH125" s="276"/>
      <c r="HSI125" s="276"/>
      <c r="HSJ125" s="276"/>
      <c r="HSK125" s="276"/>
      <c r="HSL125" s="276"/>
      <c r="HSM125" s="276"/>
      <c r="HSN125" s="276"/>
      <c r="HSO125" s="276"/>
      <c r="HSP125" s="276"/>
      <c r="HSQ125" s="276"/>
      <c r="HSR125" s="276"/>
      <c r="HSS125" s="276"/>
      <c r="HST125" s="276"/>
      <c r="HSU125" s="276"/>
      <c r="HSV125" s="276"/>
      <c r="HSW125" s="276"/>
      <c r="HSX125" s="276"/>
      <c r="HSY125" s="276"/>
      <c r="HSZ125" s="276"/>
      <c r="HTA125" s="276"/>
      <c r="HTB125" s="276"/>
      <c r="HTC125" s="276"/>
      <c r="HTD125" s="276"/>
      <c r="HTE125" s="276"/>
      <c r="HTF125" s="276"/>
      <c r="HTG125" s="276"/>
      <c r="HTH125" s="276"/>
      <c r="HTI125" s="276"/>
      <c r="HTJ125" s="276"/>
      <c r="HTK125" s="276"/>
      <c r="HTL125" s="276"/>
      <c r="HTM125" s="276"/>
      <c r="HTN125" s="276"/>
      <c r="HTO125" s="276"/>
      <c r="HTP125" s="276"/>
      <c r="HTQ125" s="276"/>
      <c r="HTR125" s="276"/>
      <c r="HTS125" s="276"/>
      <c r="HTT125" s="276"/>
      <c r="HTU125" s="276"/>
      <c r="HTV125" s="276"/>
      <c r="HTW125" s="276"/>
      <c r="HTX125" s="276"/>
      <c r="HTY125" s="276"/>
      <c r="HTZ125" s="276"/>
      <c r="HUA125" s="276"/>
      <c r="HUB125" s="276"/>
      <c r="HUC125" s="276"/>
      <c r="HUD125" s="276"/>
      <c r="HUE125" s="276"/>
      <c r="HUF125" s="276"/>
      <c r="HUG125" s="276"/>
      <c r="HUH125" s="276"/>
      <c r="HUI125" s="276"/>
      <c r="HUJ125" s="276"/>
      <c r="HUK125" s="276"/>
      <c r="HUL125" s="276"/>
      <c r="HUM125" s="276"/>
      <c r="HUN125" s="276"/>
      <c r="HUO125" s="276"/>
      <c r="HUP125" s="276"/>
      <c r="HUQ125" s="276"/>
      <c r="HUR125" s="276"/>
      <c r="HUS125" s="276"/>
      <c r="HUT125" s="276"/>
      <c r="HUU125" s="276"/>
      <c r="HUV125" s="276"/>
      <c r="HUW125" s="276"/>
      <c r="HUX125" s="276"/>
      <c r="HUY125" s="276"/>
      <c r="HUZ125" s="276"/>
      <c r="HVA125" s="276"/>
      <c r="HVB125" s="276"/>
      <c r="HVC125" s="276"/>
      <c r="HVD125" s="276"/>
      <c r="HVE125" s="276"/>
      <c r="HVF125" s="276"/>
      <c r="HVG125" s="276"/>
      <c r="HVH125" s="276"/>
      <c r="HVI125" s="276"/>
      <c r="HVJ125" s="276"/>
      <c r="HVK125" s="276"/>
      <c r="HVL125" s="276"/>
      <c r="HVM125" s="276"/>
      <c r="HVN125" s="276"/>
      <c r="HVO125" s="276"/>
      <c r="HVP125" s="276"/>
      <c r="HVQ125" s="276"/>
      <c r="HVR125" s="276"/>
      <c r="HVS125" s="276"/>
      <c r="HVT125" s="276"/>
      <c r="HVU125" s="276"/>
      <c r="HVV125" s="276"/>
      <c r="HVW125" s="276"/>
      <c r="HVX125" s="276"/>
      <c r="HVY125" s="276"/>
      <c r="HVZ125" s="276"/>
      <c r="HWA125" s="276"/>
      <c r="HWB125" s="276"/>
      <c r="HWC125" s="276"/>
      <c r="HWD125" s="276"/>
      <c r="HWE125" s="276"/>
      <c r="HWF125" s="276"/>
      <c r="HWG125" s="276"/>
      <c r="HWH125" s="276"/>
      <c r="HWI125" s="276"/>
      <c r="HWJ125" s="276"/>
      <c r="HWK125" s="276"/>
      <c r="HWL125" s="276"/>
      <c r="HWM125" s="276"/>
      <c r="HWN125" s="276"/>
      <c r="HWO125" s="276"/>
      <c r="HWP125" s="276"/>
      <c r="HWQ125" s="276"/>
      <c r="HWR125" s="276"/>
      <c r="HWS125" s="276"/>
      <c r="HWT125" s="276"/>
      <c r="HWU125" s="276"/>
      <c r="HWV125" s="276"/>
      <c r="HWW125" s="276"/>
      <c r="HWX125" s="276"/>
      <c r="HWY125" s="276"/>
      <c r="HWZ125" s="276"/>
      <c r="HXA125" s="276"/>
      <c r="HXB125" s="276"/>
      <c r="HXC125" s="276"/>
      <c r="HXD125" s="276"/>
      <c r="HXE125" s="276"/>
      <c r="HXF125" s="276"/>
      <c r="HXG125" s="276"/>
      <c r="HXH125" s="276"/>
      <c r="HXI125" s="276"/>
      <c r="HXJ125" s="276"/>
      <c r="HXK125" s="276"/>
      <c r="HXL125" s="276"/>
      <c r="HXM125" s="276"/>
      <c r="HXN125" s="276"/>
      <c r="HXO125" s="276"/>
      <c r="HXP125" s="276"/>
      <c r="HXQ125" s="276"/>
      <c r="HXR125" s="276"/>
      <c r="HXS125" s="276"/>
      <c r="HXT125" s="276"/>
      <c r="HXU125" s="276"/>
      <c r="HXV125" s="276"/>
      <c r="HXW125" s="276"/>
      <c r="HXX125" s="276"/>
      <c r="HXY125" s="276"/>
      <c r="HXZ125" s="276"/>
      <c r="HYA125" s="276"/>
      <c r="HYB125" s="276"/>
      <c r="HYC125" s="276"/>
      <c r="HYD125" s="276"/>
      <c r="HYE125" s="276"/>
      <c r="HYF125" s="276"/>
      <c r="HYG125" s="276"/>
      <c r="HYH125" s="276"/>
      <c r="HYI125" s="276"/>
      <c r="HYJ125" s="276"/>
      <c r="HYK125" s="276"/>
      <c r="HYL125" s="276"/>
      <c r="HYM125" s="276"/>
      <c r="HYN125" s="276"/>
      <c r="HYO125" s="276"/>
      <c r="HYP125" s="276"/>
      <c r="HYQ125" s="276"/>
      <c r="HYR125" s="276"/>
      <c r="HYS125" s="276"/>
      <c r="HYT125" s="276"/>
      <c r="HYU125" s="276"/>
      <c r="HYV125" s="276"/>
      <c r="HYW125" s="276"/>
      <c r="HYX125" s="276"/>
      <c r="HYY125" s="276"/>
      <c r="HYZ125" s="276"/>
      <c r="HZA125" s="276"/>
      <c r="HZB125" s="276"/>
      <c r="HZC125" s="276"/>
      <c r="HZD125" s="276"/>
      <c r="HZE125" s="276"/>
      <c r="HZF125" s="276"/>
      <c r="HZG125" s="276"/>
      <c r="HZH125" s="276"/>
      <c r="HZI125" s="276"/>
      <c r="HZJ125" s="276"/>
      <c r="HZK125" s="276"/>
      <c r="HZL125" s="276"/>
      <c r="HZM125" s="276"/>
      <c r="HZN125" s="276"/>
      <c r="HZO125" s="276"/>
      <c r="HZP125" s="276"/>
      <c r="HZQ125" s="276"/>
      <c r="HZR125" s="276"/>
      <c r="HZS125" s="276"/>
      <c r="HZT125" s="276"/>
      <c r="HZU125" s="276"/>
      <c r="HZV125" s="276"/>
      <c r="HZW125" s="276"/>
      <c r="HZX125" s="276"/>
      <c r="HZY125" s="276"/>
      <c r="HZZ125" s="276"/>
      <c r="IAA125" s="276"/>
      <c r="IAB125" s="276"/>
      <c r="IAC125" s="276"/>
      <c r="IAD125" s="276"/>
      <c r="IAE125" s="276"/>
      <c r="IAF125" s="276"/>
      <c r="IAG125" s="276"/>
      <c r="IAH125" s="276"/>
      <c r="IAI125" s="276"/>
      <c r="IAJ125" s="276"/>
      <c r="IAK125" s="276"/>
      <c r="IAL125" s="276"/>
      <c r="IAM125" s="276"/>
      <c r="IAN125" s="276"/>
      <c r="IAO125" s="276"/>
      <c r="IAP125" s="276"/>
      <c r="IAQ125" s="276"/>
      <c r="IAR125" s="276"/>
      <c r="IAS125" s="276"/>
      <c r="IAT125" s="276"/>
      <c r="IAU125" s="276"/>
      <c r="IAV125" s="276"/>
      <c r="IAW125" s="276"/>
      <c r="IAX125" s="276"/>
      <c r="IAY125" s="276"/>
      <c r="IAZ125" s="276"/>
      <c r="IBA125" s="276"/>
      <c r="IBB125" s="276"/>
      <c r="IBC125" s="276"/>
      <c r="IBD125" s="276"/>
      <c r="IBE125" s="276"/>
      <c r="IBF125" s="276"/>
      <c r="IBG125" s="276"/>
      <c r="IBH125" s="276"/>
      <c r="IBI125" s="276"/>
      <c r="IBJ125" s="276"/>
      <c r="IBK125" s="276"/>
      <c r="IBL125" s="276"/>
      <c r="IBM125" s="276"/>
      <c r="IBN125" s="276"/>
      <c r="IBO125" s="276"/>
      <c r="IBP125" s="276"/>
      <c r="IBQ125" s="276"/>
      <c r="IBR125" s="276"/>
      <c r="IBS125" s="276"/>
      <c r="IBT125" s="276"/>
      <c r="IBU125" s="276"/>
      <c r="IBV125" s="276"/>
      <c r="IBW125" s="276"/>
      <c r="IBX125" s="276"/>
      <c r="IBY125" s="276"/>
      <c r="IBZ125" s="276"/>
      <c r="ICA125" s="276"/>
      <c r="ICB125" s="276"/>
      <c r="ICC125" s="276"/>
      <c r="ICD125" s="276"/>
      <c r="ICE125" s="276"/>
      <c r="ICF125" s="276"/>
      <c r="ICG125" s="276"/>
      <c r="ICH125" s="276"/>
      <c r="ICI125" s="276"/>
      <c r="ICJ125" s="276"/>
      <c r="ICK125" s="276"/>
      <c r="ICL125" s="276"/>
      <c r="ICM125" s="276"/>
      <c r="ICN125" s="276"/>
      <c r="ICO125" s="276"/>
      <c r="ICP125" s="276"/>
      <c r="ICQ125" s="276"/>
      <c r="ICR125" s="276"/>
      <c r="ICS125" s="276"/>
      <c r="ICT125" s="276"/>
      <c r="ICU125" s="276"/>
      <c r="ICV125" s="276"/>
      <c r="ICW125" s="276"/>
      <c r="ICX125" s="276"/>
      <c r="ICY125" s="276"/>
      <c r="ICZ125" s="276"/>
      <c r="IDA125" s="276"/>
      <c r="IDB125" s="276"/>
      <c r="IDC125" s="276"/>
      <c r="IDD125" s="276"/>
      <c r="IDE125" s="276"/>
      <c r="IDF125" s="276"/>
      <c r="IDG125" s="276"/>
      <c r="IDH125" s="276"/>
      <c r="IDI125" s="276"/>
      <c r="IDJ125" s="276"/>
      <c r="IDK125" s="276"/>
      <c r="IDL125" s="276"/>
      <c r="IDM125" s="276"/>
      <c r="IDN125" s="276"/>
      <c r="IDO125" s="276"/>
      <c r="IDP125" s="276"/>
      <c r="IDQ125" s="276"/>
      <c r="IDR125" s="276"/>
      <c r="IDS125" s="276"/>
      <c r="IDT125" s="276"/>
      <c r="IDU125" s="276"/>
      <c r="IDV125" s="276"/>
      <c r="IDW125" s="276"/>
      <c r="IDX125" s="276"/>
      <c r="IDY125" s="276"/>
      <c r="IDZ125" s="276"/>
      <c r="IEA125" s="276"/>
      <c r="IEB125" s="276"/>
      <c r="IEC125" s="276"/>
      <c r="IED125" s="276"/>
      <c r="IEE125" s="276"/>
      <c r="IEF125" s="276"/>
      <c r="IEG125" s="276"/>
      <c r="IEH125" s="276"/>
      <c r="IEI125" s="276"/>
      <c r="IEJ125" s="276"/>
      <c r="IEK125" s="276"/>
      <c r="IEL125" s="276"/>
      <c r="IEM125" s="276"/>
      <c r="IEN125" s="276"/>
      <c r="IEO125" s="276"/>
      <c r="IEP125" s="276"/>
      <c r="IEQ125" s="276"/>
      <c r="IER125" s="276"/>
      <c r="IES125" s="276"/>
      <c r="IET125" s="276"/>
      <c r="IEU125" s="276"/>
      <c r="IEV125" s="276"/>
      <c r="IEW125" s="276"/>
      <c r="IEX125" s="276"/>
      <c r="IEY125" s="276"/>
      <c r="IEZ125" s="276"/>
      <c r="IFA125" s="276"/>
      <c r="IFB125" s="276"/>
      <c r="IFC125" s="276"/>
      <c r="IFD125" s="276"/>
      <c r="IFE125" s="276"/>
      <c r="IFF125" s="276"/>
      <c r="IFG125" s="276"/>
      <c r="IFH125" s="276"/>
      <c r="IFI125" s="276"/>
      <c r="IFJ125" s="276"/>
      <c r="IFK125" s="276"/>
      <c r="IFL125" s="276"/>
      <c r="IFM125" s="276"/>
      <c r="IFN125" s="276"/>
      <c r="IFO125" s="276"/>
      <c r="IFP125" s="276"/>
      <c r="IFQ125" s="276"/>
      <c r="IFR125" s="276"/>
      <c r="IFS125" s="276"/>
      <c r="IFT125" s="276"/>
      <c r="IFU125" s="276"/>
      <c r="IFV125" s="276"/>
      <c r="IFW125" s="276"/>
      <c r="IFX125" s="276"/>
      <c r="IFY125" s="276"/>
      <c r="IFZ125" s="276"/>
      <c r="IGA125" s="276"/>
      <c r="IGB125" s="276"/>
      <c r="IGC125" s="276"/>
      <c r="IGD125" s="276"/>
      <c r="IGE125" s="276"/>
      <c r="IGF125" s="276"/>
      <c r="IGG125" s="276"/>
      <c r="IGH125" s="276"/>
      <c r="IGI125" s="276"/>
      <c r="IGJ125" s="276"/>
      <c r="IGK125" s="276"/>
      <c r="IGL125" s="276"/>
      <c r="IGM125" s="276"/>
      <c r="IGN125" s="276"/>
      <c r="IGO125" s="276"/>
      <c r="IGP125" s="276"/>
      <c r="IGQ125" s="276"/>
      <c r="IGR125" s="276"/>
      <c r="IGS125" s="276"/>
      <c r="IGT125" s="276"/>
      <c r="IGU125" s="276"/>
      <c r="IGV125" s="276"/>
      <c r="IGW125" s="276"/>
      <c r="IGX125" s="276"/>
      <c r="IGY125" s="276"/>
      <c r="IGZ125" s="276"/>
      <c r="IHA125" s="276"/>
      <c r="IHB125" s="276"/>
      <c r="IHC125" s="276"/>
      <c r="IHD125" s="276"/>
      <c r="IHE125" s="276"/>
      <c r="IHF125" s="276"/>
      <c r="IHG125" s="276"/>
      <c r="IHH125" s="276"/>
      <c r="IHI125" s="276"/>
      <c r="IHJ125" s="276"/>
      <c r="IHK125" s="276"/>
      <c r="IHL125" s="276"/>
      <c r="IHM125" s="276"/>
      <c r="IHN125" s="276"/>
      <c r="IHO125" s="276"/>
      <c r="IHP125" s="276"/>
      <c r="IHQ125" s="276"/>
      <c r="IHR125" s="276"/>
      <c r="IHS125" s="276"/>
      <c r="IHT125" s="276"/>
      <c r="IHU125" s="276"/>
      <c r="IHV125" s="276"/>
      <c r="IHW125" s="276"/>
      <c r="IHX125" s="276"/>
      <c r="IHY125" s="276"/>
      <c r="IHZ125" s="276"/>
      <c r="IIA125" s="276"/>
      <c r="IIB125" s="276"/>
      <c r="IIC125" s="276"/>
      <c r="IID125" s="276"/>
      <c r="IIE125" s="276"/>
      <c r="IIF125" s="276"/>
      <c r="IIG125" s="276"/>
      <c r="IIH125" s="276"/>
      <c r="III125" s="276"/>
      <c r="IIJ125" s="276"/>
      <c r="IIK125" s="276"/>
      <c r="IIL125" s="276"/>
      <c r="IIM125" s="276"/>
      <c r="IIN125" s="276"/>
      <c r="IIO125" s="276"/>
      <c r="IIP125" s="276"/>
      <c r="IIQ125" s="276"/>
      <c r="IIR125" s="276"/>
      <c r="IIS125" s="276"/>
      <c r="IIT125" s="276"/>
      <c r="IIU125" s="276"/>
      <c r="IIV125" s="276"/>
      <c r="IIW125" s="276"/>
      <c r="IIX125" s="276"/>
      <c r="IIY125" s="276"/>
      <c r="IIZ125" s="276"/>
      <c r="IJA125" s="276"/>
      <c r="IJB125" s="276"/>
      <c r="IJC125" s="276"/>
      <c r="IJD125" s="276"/>
      <c r="IJE125" s="276"/>
      <c r="IJF125" s="276"/>
      <c r="IJG125" s="276"/>
      <c r="IJH125" s="276"/>
      <c r="IJI125" s="276"/>
      <c r="IJJ125" s="276"/>
      <c r="IJK125" s="276"/>
      <c r="IJL125" s="276"/>
      <c r="IJM125" s="276"/>
      <c r="IJN125" s="276"/>
      <c r="IJO125" s="276"/>
      <c r="IJP125" s="276"/>
      <c r="IJQ125" s="276"/>
      <c r="IJR125" s="276"/>
      <c r="IJS125" s="276"/>
      <c r="IJT125" s="276"/>
      <c r="IJU125" s="276"/>
      <c r="IJV125" s="276"/>
      <c r="IJW125" s="276"/>
      <c r="IJX125" s="276"/>
      <c r="IJY125" s="276"/>
      <c r="IJZ125" s="276"/>
      <c r="IKA125" s="276"/>
      <c r="IKB125" s="276"/>
      <c r="IKC125" s="276"/>
      <c r="IKD125" s="276"/>
      <c r="IKE125" s="276"/>
      <c r="IKF125" s="276"/>
      <c r="IKG125" s="276"/>
      <c r="IKH125" s="276"/>
      <c r="IKI125" s="276"/>
      <c r="IKJ125" s="276"/>
      <c r="IKK125" s="276"/>
      <c r="IKL125" s="276"/>
      <c r="IKM125" s="276"/>
      <c r="IKN125" s="276"/>
      <c r="IKO125" s="276"/>
      <c r="IKP125" s="276"/>
      <c r="IKQ125" s="276"/>
      <c r="IKR125" s="276"/>
      <c r="IKS125" s="276"/>
      <c r="IKT125" s="276"/>
      <c r="IKU125" s="276"/>
      <c r="IKV125" s="276"/>
      <c r="IKW125" s="276"/>
      <c r="IKX125" s="276"/>
      <c r="IKY125" s="276"/>
      <c r="IKZ125" s="276"/>
      <c r="ILA125" s="276"/>
      <c r="ILB125" s="276"/>
      <c r="ILC125" s="276"/>
      <c r="ILD125" s="276"/>
      <c r="ILE125" s="276"/>
      <c r="ILF125" s="276"/>
      <c r="ILG125" s="276"/>
      <c r="ILH125" s="276"/>
      <c r="ILI125" s="276"/>
      <c r="ILJ125" s="276"/>
      <c r="ILK125" s="276"/>
      <c r="ILL125" s="276"/>
      <c r="ILM125" s="276"/>
      <c r="ILN125" s="276"/>
      <c r="ILO125" s="276"/>
      <c r="ILP125" s="276"/>
      <c r="ILQ125" s="276"/>
      <c r="ILR125" s="276"/>
      <c r="ILS125" s="276"/>
      <c r="ILT125" s="276"/>
      <c r="ILU125" s="276"/>
      <c r="ILV125" s="276"/>
      <c r="ILW125" s="276"/>
      <c r="ILX125" s="276"/>
      <c r="ILY125" s="276"/>
      <c r="ILZ125" s="276"/>
      <c r="IMA125" s="276"/>
      <c r="IMB125" s="276"/>
      <c r="IMC125" s="276"/>
      <c r="IMD125" s="276"/>
      <c r="IME125" s="276"/>
      <c r="IMF125" s="276"/>
      <c r="IMG125" s="276"/>
      <c r="IMH125" s="276"/>
      <c r="IMI125" s="276"/>
      <c r="IMJ125" s="276"/>
      <c r="IMK125" s="276"/>
      <c r="IML125" s="276"/>
      <c r="IMM125" s="276"/>
      <c r="IMN125" s="276"/>
      <c r="IMO125" s="276"/>
      <c r="IMP125" s="276"/>
      <c r="IMQ125" s="276"/>
      <c r="IMR125" s="276"/>
      <c r="IMS125" s="276"/>
      <c r="IMT125" s="276"/>
      <c r="IMU125" s="276"/>
      <c r="IMV125" s="276"/>
      <c r="IMW125" s="276"/>
      <c r="IMX125" s="276"/>
      <c r="IMY125" s="276"/>
      <c r="IMZ125" s="276"/>
      <c r="INA125" s="276"/>
      <c r="INB125" s="276"/>
      <c r="INC125" s="276"/>
      <c r="IND125" s="276"/>
      <c r="INE125" s="276"/>
      <c r="INF125" s="276"/>
      <c r="ING125" s="276"/>
      <c r="INH125" s="276"/>
      <c r="INI125" s="276"/>
      <c r="INJ125" s="276"/>
      <c r="INK125" s="276"/>
      <c r="INL125" s="276"/>
      <c r="INM125" s="276"/>
      <c r="INN125" s="276"/>
      <c r="INO125" s="276"/>
      <c r="INP125" s="276"/>
      <c r="INQ125" s="276"/>
      <c r="INR125" s="276"/>
      <c r="INS125" s="276"/>
      <c r="INT125" s="276"/>
      <c r="INU125" s="276"/>
      <c r="INV125" s="276"/>
      <c r="INW125" s="276"/>
      <c r="INX125" s="276"/>
      <c r="INY125" s="276"/>
      <c r="INZ125" s="276"/>
      <c r="IOA125" s="276"/>
      <c r="IOB125" s="276"/>
      <c r="IOC125" s="276"/>
      <c r="IOD125" s="276"/>
      <c r="IOE125" s="276"/>
      <c r="IOF125" s="276"/>
      <c r="IOG125" s="276"/>
      <c r="IOH125" s="276"/>
      <c r="IOI125" s="276"/>
      <c r="IOJ125" s="276"/>
      <c r="IOK125" s="276"/>
      <c r="IOL125" s="276"/>
      <c r="IOM125" s="276"/>
      <c r="ION125" s="276"/>
      <c r="IOO125" s="276"/>
      <c r="IOP125" s="276"/>
      <c r="IOQ125" s="276"/>
      <c r="IOR125" s="276"/>
      <c r="IOS125" s="276"/>
      <c r="IOT125" s="276"/>
      <c r="IOU125" s="276"/>
      <c r="IOV125" s="276"/>
      <c r="IOW125" s="276"/>
      <c r="IOX125" s="276"/>
      <c r="IOY125" s="276"/>
      <c r="IOZ125" s="276"/>
      <c r="IPA125" s="276"/>
      <c r="IPB125" s="276"/>
      <c r="IPC125" s="276"/>
      <c r="IPD125" s="276"/>
      <c r="IPE125" s="276"/>
      <c r="IPF125" s="276"/>
      <c r="IPG125" s="276"/>
      <c r="IPH125" s="276"/>
      <c r="IPI125" s="276"/>
      <c r="IPJ125" s="276"/>
      <c r="IPK125" s="276"/>
      <c r="IPL125" s="276"/>
      <c r="IPM125" s="276"/>
      <c r="IPN125" s="276"/>
      <c r="IPO125" s="276"/>
      <c r="IPP125" s="276"/>
      <c r="IPQ125" s="276"/>
      <c r="IPR125" s="276"/>
      <c r="IPS125" s="276"/>
      <c r="IPT125" s="276"/>
      <c r="IPU125" s="276"/>
      <c r="IPV125" s="276"/>
      <c r="IPW125" s="276"/>
      <c r="IPX125" s="276"/>
      <c r="IPY125" s="276"/>
      <c r="IPZ125" s="276"/>
      <c r="IQA125" s="276"/>
      <c r="IQB125" s="276"/>
      <c r="IQC125" s="276"/>
      <c r="IQD125" s="276"/>
      <c r="IQE125" s="276"/>
      <c r="IQF125" s="276"/>
      <c r="IQG125" s="276"/>
      <c r="IQH125" s="276"/>
      <c r="IQI125" s="276"/>
      <c r="IQJ125" s="276"/>
      <c r="IQK125" s="276"/>
      <c r="IQL125" s="276"/>
      <c r="IQM125" s="276"/>
      <c r="IQN125" s="276"/>
      <c r="IQO125" s="276"/>
      <c r="IQP125" s="276"/>
      <c r="IQQ125" s="276"/>
      <c r="IQR125" s="276"/>
      <c r="IQS125" s="276"/>
      <c r="IQT125" s="276"/>
      <c r="IQU125" s="276"/>
      <c r="IQV125" s="276"/>
      <c r="IQW125" s="276"/>
      <c r="IQX125" s="276"/>
      <c r="IQY125" s="276"/>
      <c r="IQZ125" s="276"/>
      <c r="IRA125" s="276"/>
      <c r="IRB125" s="276"/>
      <c r="IRC125" s="276"/>
      <c r="IRD125" s="276"/>
      <c r="IRE125" s="276"/>
      <c r="IRF125" s="276"/>
      <c r="IRG125" s="276"/>
      <c r="IRH125" s="276"/>
      <c r="IRI125" s="276"/>
      <c r="IRJ125" s="276"/>
      <c r="IRK125" s="276"/>
      <c r="IRL125" s="276"/>
      <c r="IRM125" s="276"/>
      <c r="IRN125" s="276"/>
      <c r="IRO125" s="276"/>
      <c r="IRP125" s="276"/>
      <c r="IRQ125" s="276"/>
      <c r="IRR125" s="276"/>
      <c r="IRS125" s="276"/>
      <c r="IRT125" s="276"/>
      <c r="IRU125" s="276"/>
      <c r="IRV125" s="276"/>
      <c r="IRW125" s="276"/>
      <c r="IRX125" s="276"/>
      <c r="IRY125" s="276"/>
      <c r="IRZ125" s="276"/>
      <c r="ISA125" s="276"/>
      <c r="ISB125" s="276"/>
      <c r="ISC125" s="276"/>
      <c r="ISD125" s="276"/>
      <c r="ISE125" s="276"/>
      <c r="ISF125" s="276"/>
      <c r="ISG125" s="276"/>
      <c r="ISH125" s="276"/>
      <c r="ISI125" s="276"/>
      <c r="ISJ125" s="276"/>
      <c r="ISK125" s="276"/>
      <c r="ISL125" s="276"/>
      <c r="ISM125" s="276"/>
      <c r="ISN125" s="276"/>
      <c r="ISO125" s="276"/>
      <c r="ISP125" s="276"/>
      <c r="ISQ125" s="276"/>
      <c r="ISR125" s="276"/>
      <c r="ISS125" s="276"/>
      <c r="IST125" s="276"/>
      <c r="ISU125" s="276"/>
      <c r="ISV125" s="276"/>
      <c r="ISW125" s="276"/>
      <c r="ISX125" s="276"/>
      <c r="ISY125" s="276"/>
      <c r="ISZ125" s="276"/>
      <c r="ITA125" s="276"/>
      <c r="ITB125" s="276"/>
      <c r="ITC125" s="276"/>
      <c r="ITD125" s="276"/>
      <c r="ITE125" s="276"/>
      <c r="ITF125" s="276"/>
      <c r="ITG125" s="276"/>
      <c r="ITH125" s="276"/>
      <c r="ITI125" s="276"/>
      <c r="ITJ125" s="276"/>
      <c r="ITK125" s="276"/>
      <c r="ITL125" s="276"/>
      <c r="ITM125" s="276"/>
      <c r="ITN125" s="276"/>
      <c r="ITO125" s="276"/>
      <c r="ITP125" s="276"/>
      <c r="ITQ125" s="276"/>
      <c r="ITR125" s="276"/>
      <c r="ITS125" s="276"/>
      <c r="ITT125" s="276"/>
      <c r="ITU125" s="276"/>
      <c r="ITV125" s="276"/>
      <c r="ITW125" s="276"/>
      <c r="ITX125" s="276"/>
      <c r="ITY125" s="276"/>
      <c r="ITZ125" s="276"/>
      <c r="IUA125" s="276"/>
      <c r="IUB125" s="276"/>
      <c r="IUC125" s="276"/>
      <c r="IUD125" s="276"/>
      <c r="IUE125" s="276"/>
      <c r="IUF125" s="276"/>
      <c r="IUG125" s="276"/>
      <c r="IUH125" s="276"/>
      <c r="IUI125" s="276"/>
      <c r="IUJ125" s="276"/>
      <c r="IUK125" s="276"/>
      <c r="IUL125" s="276"/>
      <c r="IUM125" s="276"/>
      <c r="IUN125" s="276"/>
      <c r="IUO125" s="276"/>
      <c r="IUP125" s="276"/>
      <c r="IUQ125" s="276"/>
      <c r="IUR125" s="276"/>
      <c r="IUS125" s="276"/>
      <c r="IUT125" s="276"/>
      <c r="IUU125" s="276"/>
      <c r="IUV125" s="276"/>
      <c r="IUW125" s="276"/>
      <c r="IUX125" s="276"/>
      <c r="IUY125" s="276"/>
      <c r="IUZ125" s="276"/>
      <c r="IVA125" s="276"/>
      <c r="IVB125" s="276"/>
      <c r="IVC125" s="276"/>
      <c r="IVD125" s="276"/>
      <c r="IVE125" s="276"/>
      <c r="IVF125" s="276"/>
      <c r="IVG125" s="276"/>
      <c r="IVH125" s="276"/>
      <c r="IVI125" s="276"/>
      <c r="IVJ125" s="276"/>
      <c r="IVK125" s="276"/>
      <c r="IVL125" s="276"/>
      <c r="IVM125" s="276"/>
      <c r="IVN125" s="276"/>
      <c r="IVO125" s="276"/>
      <c r="IVP125" s="276"/>
      <c r="IVQ125" s="276"/>
      <c r="IVR125" s="276"/>
      <c r="IVS125" s="276"/>
      <c r="IVT125" s="276"/>
      <c r="IVU125" s="276"/>
      <c r="IVV125" s="276"/>
      <c r="IVW125" s="276"/>
      <c r="IVX125" s="276"/>
      <c r="IVY125" s="276"/>
      <c r="IVZ125" s="276"/>
      <c r="IWA125" s="276"/>
      <c r="IWB125" s="276"/>
      <c r="IWC125" s="276"/>
      <c r="IWD125" s="276"/>
      <c r="IWE125" s="276"/>
      <c r="IWF125" s="276"/>
      <c r="IWG125" s="276"/>
      <c r="IWH125" s="276"/>
      <c r="IWI125" s="276"/>
      <c r="IWJ125" s="276"/>
      <c r="IWK125" s="276"/>
      <c r="IWL125" s="276"/>
      <c r="IWM125" s="276"/>
      <c r="IWN125" s="276"/>
      <c r="IWO125" s="276"/>
      <c r="IWP125" s="276"/>
      <c r="IWQ125" s="276"/>
      <c r="IWR125" s="276"/>
      <c r="IWS125" s="276"/>
      <c r="IWT125" s="276"/>
      <c r="IWU125" s="276"/>
      <c r="IWV125" s="276"/>
      <c r="IWW125" s="276"/>
      <c r="IWX125" s="276"/>
      <c r="IWY125" s="276"/>
      <c r="IWZ125" s="276"/>
      <c r="IXA125" s="276"/>
      <c r="IXB125" s="276"/>
      <c r="IXC125" s="276"/>
      <c r="IXD125" s="276"/>
      <c r="IXE125" s="276"/>
      <c r="IXF125" s="276"/>
      <c r="IXG125" s="276"/>
      <c r="IXH125" s="276"/>
      <c r="IXI125" s="276"/>
      <c r="IXJ125" s="276"/>
      <c r="IXK125" s="276"/>
      <c r="IXL125" s="276"/>
      <c r="IXM125" s="276"/>
      <c r="IXN125" s="276"/>
      <c r="IXO125" s="276"/>
      <c r="IXP125" s="276"/>
      <c r="IXQ125" s="276"/>
      <c r="IXR125" s="276"/>
      <c r="IXS125" s="276"/>
      <c r="IXT125" s="276"/>
      <c r="IXU125" s="276"/>
      <c r="IXV125" s="276"/>
      <c r="IXW125" s="276"/>
      <c r="IXX125" s="276"/>
      <c r="IXY125" s="276"/>
      <c r="IXZ125" s="276"/>
      <c r="IYA125" s="276"/>
      <c r="IYB125" s="276"/>
      <c r="IYC125" s="276"/>
      <c r="IYD125" s="276"/>
      <c r="IYE125" s="276"/>
      <c r="IYF125" s="276"/>
      <c r="IYG125" s="276"/>
      <c r="IYH125" s="276"/>
      <c r="IYI125" s="276"/>
      <c r="IYJ125" s="276"/>
      <c r="IYK125" s="276"/>
      <c r="IYL125" s="276"/>
      <c r="IYM125" s="276"/>
      <c r="IYN125" s="276"/>
      <c r="IYO125" s="276"/>
      <c r="IYP125" s="276"/>
      <c r="IYQ125" s="276"/>
      <c r="IYR125" s="276"/>
      <c r="IYS125" s="276"/>
      <c r="IYT125" s="276"/>
      <c r="IYU125" s="276"/>
      <c r="IYV125" s="276"/>
      <c r="IYW125" s="276"/>
      <c r="IYX125" s="276"/>
      <c r="IYY125" s="276"/>
      <c r="IYZ125" s="276"/>
      <c r="IZA125" s="276"/>
      <c r="IZB125" s="276"/>
      <c r="IZC125" s="276"/>
      <c r="IZD125" s="276"/>
      <c r="IZE125" s="276"/>
      <c r="IZF125" s="276"/>
      <c r="IZG125" s="276"/>
      <c r="IZH125" s="276"/>
      <c r="IZI125" s="276"/>
      <c r="IZJ125" s="276"/>
      <c r="IZK125" s="276"/>
      <c r="IZL125" s="276"/>
      <c r="IZM125" s="276"/>
      <c r="IZN125" s="276"/>
      <c r="IZO125" s="276"/>
      <c r="IZP125" s="276"/>
      <c r="IZQ125" s="276"/>
      <c r="IZR125" s="276"/>
      <c r="IZS125" s="276"/>
      <c r="IZT125" s="276"/>
      <c r="IZU125" s="276"/>
      <c r="IZV125" s="276"/>
      <c r="IZW125" s="276"/>
      <c r="IZX125" s="276"/>
      <c r="IZY125" s="276"/>
      <c r="IZZ125" s="276"/>
      <c r="JAA125" s="276"/>
      <c r="JAB125" s="276"/>
      <c r="JAC125" s="276"/>
      <c r="JAD125" s="276"/>
      <c r="JAE125" s="276"/>
      <c r="JAF125" s="276"/>
      <c r="JAG125" s="276"/>
      <c r="JAH125" s="276"/>
      <c r="JAI125" s="276"/>
      <c r="JAJ125" s="276"/>
      <c r="JAK125" s="276"/>
      <c r="JAL125" s="276"/>
      <c r="JAM125" s="276"/>
      <c r="JAN125" s="276"/>
      <c r="JAO125" s="276"/>
      <c r="JAP125" s="276"/>
      <c r="JAQ125" s="276"/>
      <c r="JAR125" s="276"/>
      <c r="JAS125" s="276"/>
      <c r="JAT125" s="276"/>
      <c r="JAU125" s="276"/>
      <c r="JAV125" s="276"/>
      <c r="JAW125" s="276"/>
      <c r="JAX125" s="276"/>
      <c r="JAY125" s="276"/>
      <c r="JAZ125" s="276"/>
      <c r="JBA125" s="276"/>
      <c r="JBB125" s="276"/>
      <c r="JBC125" s="276"/>
      <c r="JBD125" s="276"/>
      <c r="JBE125" s="276"/>
      <c r="JBF125" s="276"/>
      <c r="JBG125" s="276"/>
      <c r="JBH125" s="276"/>
      <c r="JBI125" s="276"/>
      <c r="JBJ125" s="276"/>
      <c r="JBK125" s="276"/>
      <c r="JBL125" s="276"/>
      <c r="JBM125" s="276"/>
      <c r="JBN125" s="276"/>
      <c r="JBO125" s="276"/>
      <c r="JBP125" s="276"/>
      <c r="JBQ125" s="276"/>
      <c r="JBR125" s="276"/>
      <c r="JBS125" s="276"/>
      <c r="JBT125" s="276"/>
      <c r="JBU125" s="276"/>
      <c r="JBV125" s="276"/>
      <c r="JBW125" s="276"/>
      <c r="JBX125" s="276"/>
      <c r="JBY125" s="276"/>
      <c r="JBZ125" s="276"/>
      <c r="JCA125" s="276"/>
      <c r="JCB125" s="276"/>
      <c r="JCC125" s="276"/>
      <c r="JCD125" s="276"/>
      <c r="JCE125" s="276"/>
      <c r="JCF125" s="276"/>
      <c r="JCG125" s="276"/>
      <c r="JCH125" s="276"/>
      <c r="JCI125" s="276"/>
      <c r="JCJ125" s="276"/>
      <c r="JCK125" s="276"/>
      <c r="JCL125" s="276"/>
      <c r="JCM125" s="276"/>
      <c r="JCN125" s="276"/>
      <c r="JCO125" s="276"/>
      <c r="JCP125" s="276"/>
      <c r="JCQ125" s="276"/>
      <c r="JCR125" s="276"/>
      <c r="JCS125" s="276"/>
      <c r="JCT125" s="276"/>
      <c r="JCU125" s="276"/>
      <c r="JCV125" s="276"/>
      <c r="JCW125" s="276"/>
      <c r="JCX125" s="276"/>
      <c r="JCY125" s="276"/>
      <c r="JCZ125" s="276"/>
      <c r="JDA125" s="276"/>
      <c r="JDB125" s="276"/>
      <c r="JDC125" s="276"/>
      <c r="JDD125" s="276"/>
      <c r="JDE125" s="276"/>
      <c r="JDF125" s="276"/>
      <c r="JDG125" s="276"/>
      <c r="JDH125" s="276"/>
      <c r="JDI125" s="276"/>
      <c r="JDJ125" s="276"/>
      <c r="JDK125" s="276"/>
      <c r="JDL125" s="276"/>
      <c r="JDM125" s="276"/>
      <c r="JDN125" s="276"/>
      <c r="JDO125" s="276"/>
      <c r="JDP125" s="276"/>
      <c r="JDQ125" s="276"/>
      <c r="JDR125" s="276"/>
      <c r="JDS125" s="276"/>
      <c r="JDT125" s="276"/>
      <c r="JDU125" s="276"/>
      <c r="JDV125" s="276"/>
      <c r="JDW125" s="276"/>
      <c r="JDX125" s="276"/>
      <c r="JDY125" s="276"/>
      <c r="JDZ125" s="276"/>
      <c r="JEA125" s="276"/>
      <c r="JEB125" s="276"/>
      <c r="JEC125" s="276"/>
      <c r="JED125" s="276"/>
      <c r="JEE125" s="276"/>
      <c r="JEF125" s="276"/>
      <c r="JEG125" s="276"/>
      <c r="JEH125" s="276"/>
      <c r="JEI125" s="276"/>
      <c r="JEJ125" s="276"/>
      <c r="JEK125" s="276"/>
      <c r="JEL125" s="276"/>
      <c r="JEM125" s="276"/>
      <c r="JEN125" s="276"/>
      <c r="JEO125" s="276"/>
      <c r="JEP125" s="276"/>
      <c r="JEQ125" s="276"/>
      <c r="JER125" s="276"/>
      <c r="JES125" s="276"/>
      <c r="JET125" s="276"/>
      <c r="JEU125" s="276"/>
      <c r="JEV125" s="276"/>
      <c r="JEW125" s="276"/>
      <c r="JEX125" s="276"/>
      <c r="JEY125" s="276"/>
      <c r="JEZ125" s="276"/>
      <c r="JFA125" s="276"/>
      <c r="JFB125" s="276"/>
      <c r="JFC125" s="276"/>
      <c r="JFD125" s="276"/>
      <c r="JFE125" s="276"/>
      <c r="JFF125" s="276"/>
      <c r="JFG125" s="276"/>
      <c r="JFH125" s="276"/>
      <c r="JFI125" s="276"/>
      <c r="JFJ125" s="276"/>
      <c r="JFK125" s="276"/>
      <c r="JFL125" s="276"/>
      <c r="JFM125" s="276"/>
      <c r="JFN125" s="276"/>
      <c r="JFO125" s="276"/>
      <c r="JFP125" s="276"/>
      <c r="JFQ125" s="276"/>
      <c r="JFR125" s="276"/>
      <c r="JFS125" s="276"/>
      <c r="JFT125" s="276"/>
      <c r="JFU125" s="276"/>
      <c r="JFV125" s="276"/>
      <c r="JFW125" s="276"/>
      <c r="JFX125" s="276"/>
      <c r="JFY125" s="276"/>
      <c r="JFZ125" s="276"/>
      <c r="JGA125" s="276"/>
      <c r="JGB125" s="276"/>
      <c r="JGC125" s="276"/>
      <c r="JGD125" s="276"/>
      <c r="JGE125" s="276"/>
      <c r="JGF125" s="276"/>
      <c r="JGG125" s="276"/>
      <c r="JGH125" s="276"/>
      <c r="JGI125" s="276"/>
      <c r="JGJ125" s="276"/>
      <c r="JGK125" s="276"/>
      <c r="JGL125" s="276"/>
      <c r="JGM125" s="276"/>
      <c r="JGN125" s="276"/>
      <c r="JGO125" s="276"/>
      <c r="JGP125" s="276"/>
      <c r="JGQ125" s="276"/>
      <c r="JGR125" s="276"/>
      <c r="JGS125" s="276"/>
      <c r="JGT125" s="276"/>
      <c r="JGU125" s="276"/>
      <c r="JGV125" s="276"/>
      <c r="JGW125" s="276"/>
      <c r="JGX125" s="276"/>
      <c r="JGY125" s="276"/>
      <c r="JGZ125" s="276"/>
      <c r="JHA125" s="276"/>
      <c r="JHB125" s="276"/>
      <c r="JHC125" s="276"/>
      <c r="JHD125" s="276"/>
      <c r="JHE125" s="276"/>
      <c r="JHF125" s="276"/>
      <c r="JHG125" s="276"/>
      <c r="JHH125" s="276"/>
      <c r="JHI125" s="276"/>
      <c r="JHJ125" s="276"/>
      <c r="JHK125" s="276"/>
      <c r="JHL125" s="276"/>
      <c r="JHM125" s="276"/>
      <c r="JHN125" s="276"/>
      <c r="JHO125" s="276"/>
      <c r="JHP125" s="276"/>
      <c r="JHQ125" s="276"/>
      <c r="JHR125" s="276"/>
      <c r="JHS125" s="276"/>
      <c r="JHT125" s="276"/>
      <c r="JHU125" s="276"/>
      <c r="JHV125" s="276"/>
      <c r="JHW125" s="276"/>
      <c r="JHX125" s="276"/>
      <c r="JHY125" s="276"/>
      <c r="JHZ125" s="276"/>
      <c r="JIA125" s="276"/>
      <c r="JIB125" s="276"/>
      <c r="JIC125" s="276"/>
      <c r="JID125" s="276"/>
      <c r="JIE125" s="276"/>
      <c r="JIF125" s="276"/>
      <c r="JIG125" s="276"/>
      <c r="JIH125" s="276"/>
      <c r="JII125" s="276"/>
      <c r="JIJ125" s="276"/>
      <c r="JIK125" s="276"/>
      <c r="JIL125" s="276"/>
      <c r="JIM125" s="276"/>
      <c r="JIN125" s="276"/>
      <c r="JIO125" s="276"/>
      <c r="JIP125" s="276"/>
      <c r="JIQ125" s="276"/>
      <c r="JIR125" s="276"/>
      <c r="JIS125" s="276"/>
      <c r="JIT125" s="276"/>
      <c r="JIU125" s="276"/>
      <c r="JIV125" s="276"/>
      <c r="JIW125" s="276"/>
      <c r="JIX125" s="276"/>
      <c r="JIY125" s="276"/>
      <c r="JIZ125" s="276"/>
      <c r="JJA125" s="276"/>
      <c r="JJB125" s="276"/>
      <c r="JJC125" s="276"/>
      <c r="JJD125" s="276"/>
      <c r="JJE125" s="276"/>
      <c r="JJF125" s="276"/>
      <c r="JJG125" s="276"/>
      <c r="JJH125" s="276"/>
      <c r="JJI125" s="276"/>
      <c r="JJJ125" s="276"/>
      <c r="JJK125" s="276"/>
      <c r="JJL125" s="276"/>
      <c r="JJM125" s="276"/>
      <c r="JJN125" s="276"/>
      <c r="JJO125" s="276"/>
      <c r="JJP125" s="276"/>
      <c r="JJQ125" s="276"/>
      <c r="JJR125" s="276"/>
      <c r="JJS125" s="276"/>
      <c r="JJT125" s="276"/>
      <c r="JJU125" s="276"/>
      <c r="JJV125" s="276"/>
      <c r="JJW125" s="276"/>
      <c r="JJX125" s="276"/>
      <c r="JJY125" s="276"/>
      <c r="JJZ125" s="276"/>
      <c r="JKA125" s="276"/>
      <c r="JKB125" s="276"/>
      <c r="JKC125" s="276"/>
      <c r="JKD125" s="276"/>
      <c r="JKE125" s="276"/>
      <c r="JKF125" s="276"/>
      <c r="JKG125" s="276"/>
      <c r="JKH125" s="276"/>
      <c r="JKI125" s="276"/>
      <c r="JKJ125" s="276"/>
      <c r="JKK125" s="276"/>
      <c r="JKL125" s="276"/>
      <c r="JKM125" s="276"/>
      <c r="JKN125" s="276"/>
      <c r="JKO125" s="276"/>
      <c r="JKP125" s="276"/>
      <c r="JKQ125" s="276"/>
      <c r="JKR125" s="276"/>
      <c r="JKS125" s="276"/>
      <c r="JKT125" s="276"/>
      <c r="JKU125" s="276"/>
      <c r="JKV125" s="276"/>
      <c r="JKW125" s="276"/>
      <c r="JKX125" s="276"/>
      <c r="JKY125" s="276"/>
      <c r="JKZ125" s="276"/>
      <c r="JLA125" s="276"/>
      <c r="JLB125" s="276"/>
      <c r="JLC125" s="276"/>
      <c r="JLD125" s="276"/>
      <c r="JLE125" s="276"/>
      <c r="JLF125" s="276"/>
      <c r="JLG125" s="276"/>
      <c r="JLH125" s="276"/>
      <c r="JLI125" s="276"/>
      <c r="JLJ125" s="276"/>
      <c r="JLK125" s="276"/>
      <c r="JLL125" s="276"/>
      <c r="JLM125" s="276"/>
      <c r="JLN125" s="276"/>
      <c r="JLO125" s="276"/>
      <c r="JLP125" s="276"/>
      <c r="JLQ125" s="276"/>
      <c r="JLR125" s="276"/>
      <c r="JLS125" s="276"/>
      <c r="JLT125" s="276"/>
      <c r="JLU125" s="276"/>
      <c r="JLV125" s="276"/>
      <c r="JLW125" s="276"/>
      <c r="JLX125" s="276"/>
      <c r="JLY125" s="276"/>
      <c r="JLZ125" s="276"/>
      <c r="JMA125" s="276"/>
      <c r="JMB125" s="276"/>
      <c r="JMC125" s="276"/>
      <c r="JMD125" s="276"/>
      <c r="JME125" s="276"/>
      <c r="JMF125" s="276"/>
      <c r="JMG125" s="276"/>
      <c r="JMH125" s="276"/>
      <c r="JMI125" s="276"/>
      <c r="JMJ125" s="276"/>
      <c r="JMK125" s="276"/>
      <c r="JML125" s="276"/>
      <c r="JMM125" s="276"/>
      <c r="JMN125" s="276"/>
      <c r="JMO125" s="276"/>
      <c r="JMP125" s="276"/>
      <c r="JMQ125" s="276"/>
      <c r="JMR125" s="276"/>
      <c r="JMS125" s="276"/>
      <c r="JMT125" s="276"/>
      <c r="JMU125" s="276"/>
      <c r="JMV125" s="276"/>
      <c r="JMW125" s="276"/>
      <c r="JMX125" s="276"/>
      <c r="JMY125" s="276"/>
      <c r="JMZ125" s="276"/>
      <c r="JNA125" s="276"/>
      <c r="JNB125" s="276"/>
      <c r="JNC125" s="276"/>
      <c r="JND125" s="276"/>
      <c r="JNE125" s="276"/>
      <c r="JNF125" s="276"/>
      <c r="JNG125" s="276"/>
      <c r="JNH125" s="276"/>
      <c r="JNI125" s="276"/>
      <c r="JNJ125" s="276"/>
      <c r="JNK125" s="276"/>
      <c r="JNL125" s="276"/>
      <c r="JNM125" s="276"/>
      <c r="JNN125" s="276"/>
      <c r="JNO125" s="276"/>
      <c r="JNP125" s="276"/>
      <c r="JNQ125" s="276"/>
      <c r="JNR125" s="276"/>
      <c r="JNS125" s="276"/>
      <c r="JNT125" s="276"/>
      <c r="JNU125" s="276"/>
      <c r="JNV125" s="276"/>
      <c r="JNW125" s="276"/>
      <c r="JNX125" s="276"/>
      <c r="JNY125" s="276"/>
      <c r="JNZ125" s="276"/>
      <c r="JOA125" s="276"/>
      <c r="JOB125" s="276"/>
      <c r="JOC125" s="276"/>
      <c r="JOD125" s="276"/>
      <c r="JOE125" s="276"/>
      <c r="JOF125" s="276"/>
      <c r="JOG125" s="276"/>
      <c r="JOH125" s="276"/>
      <c r="JOI125" s="276"/>
      <c r="JOJ125" s="276"/>
      <c r="JOK125" s="276"/>
      <c r="JOL125" s="276"/>
      <c r="JOM125" s="276"/>
      <c r="JON125" s="276"/>
      <c r="JOO125" s="276"/>
      <c r="JOP125" s="276"/>
      <c r="JOQ125" s="276"/>
      <c r="JOR125" s="276"/>
      <c r="JOS125" s="276"/>
      <c r="JOT125" s="276"/>
      <c r="JOU125" s="276"/>
      <c r="JOV125" s="276"/>
      <c r="JOW125" s="276"/>
      <c r="JOX125" s="276"/>
      <c r="JOY125" s="276"/>
      <c r="JOZ125" s="276"/>
      <c r="JPA125" s="276"/>
      <c r="JPB125" s="276"/>
      <c r="JPC125" s="276"/>
      <c r="JPD125" s="276"/>
      <c r="JPE125" s="276"/>
      <c r="JPF125" s="276"/>
      <c r="JPG125" s="276"/>
      <c r="JPH125" s="276"/>
      <c r="JPI125" s="276"/>
      <c r="JPJ125" s="276"/>
      <c r="JPK125" s="276"/>
      <c r="JPL125" s="276"/>
      <c r="JPM125" s="276"/>
      <c r="JPN125" s="276"/>
      <c r="JPO125" s="276"/>
      <c r="JPP125" s="276"/>
      <c r="JPQ125" s="276"/>
      <c r="JPR125" s="276"/>
      <c r="JPS125" s="276"/>
      <c r="JPT125" s="276"/>
      <c r="JPU125" s="276"/>
      <c r="JPV125" s="276"/>
      <c r="JPW125" s="276"/>
      <c r="JPX125" s="276"/>
      <c r="JPY125" s="276"/>
      <c r="JPZ125" s="276"/>
      <c r="JQA125" s="276"/>
      <c r="JQB125" s="276"/>
      <c r="JQC125" s="276"/>
      <c r="JQD125" s="276"/>
      <c r="JQE125" s="276"/>
      <c r="JQF125" s="276"/>
      <c r="JQG125" s="276"/>
      <c r="JQH125" s="276"/>
      <c r="JQI125" s="276"/>
      <c r="JQJ125" s="276"/>
      <c r="JQK125" s="276"/>
      <c r="JQL125" s="276"/>
      <c r="JQM125" s="276"/>
      <c r="JQN125" s="276"/>
      <c r="JQO125" s="276"/>
      <c r="JQP125" s="276"/>
      <c r="JQQ125" s="276"/>
      <c r="JQR125" s="276"/>
      <c r="JQS125" s="276"/>
      <c r="JQT125" s="276"/>
      <c r="JQU125" s="276"/>
      <c r="JQV125" s="276"/>
      <c r="JQW125" s="276"/>
      <c r="JQX125" s="276"/>
      <c r="JQY125" s="276"/>
      <c r="JQZ125" s="276"/>
      <c r="JRA125" s="276"/>
      <c r="JRB125" s="276"/>
      <c r="JRC125" s="276"/>
      <c r="JRD125" s="276"/>
      <c r="JRE125" s="276"/>
      <c r="JRF125" s="276"/>
      <c r="JRG125" s="276"/>
      <c r="JRH125" s="276"/>
      <c r="JRI125" s="276"/>
      <c r="JRJ125" s="276"/>
      <c r="JRK125" s="276"/>
      <c r="JRL125" s="276"/>
      <c r="JRM125" s="276"/>
      <c r="JRN125" s="276"/>
      <c r="JRO125" s="276"/>
      <c r="JRP125" s="276"/>
      <c r="JRQ125" s="276"/>
      <c r="JRR125" s="276"/>
      <c r="JRS125" s="276"/>
      <c r="JRT125" s="276"/>
      <c r="JRU125" s="276"/>
      <c r="JRV125" s="276"/>
      <c r="JRW125" s="276"/>
      <c r="JRX125" s="276"/>
      <c r="JRY125" s="276"/>
      <c r="JRZ125" s="276"/>
      <c r="JSA125" s="276"/>
      <c r="JSB125" s="276"/>
      <c r="JSC125" s="276"/>
      <c r="JSD125" s="276"/>
      <c r="JSE125" s="276"/>
      <c r="JSF125" s="276"/>
      <c r="JSG125" s="276"/>
      <c r="JSH125" s="276"/>
      <c r="JSI125" s="276"/>
      <c r="JSJ125" s="276"/>
      <c r="JSK125" s="276"/>
      <c r="JSL125" s="276"/>
      <c r="JSM125" s="276"/>
      <c r="JSN125" s="276"/>
      <c r="JSO125" s="276"/>
      <c r="JSP125" s="276"/>
      <c r="JSQ125" s="276"/>
      <c r="JSR125" s="276"/>
      <c r="JSS125" s="276"/>
      <c r="JST125" s="276"/>
      <c r="JSU125" s="276"/>
      <c r="JSV125" s="276"/>
      <c r="JSW125" s="276"/>
      <c r="JSX125" s="276"/>
      <c r="JSY125" s="276"/>
      <c r="JSZ125" s="276"/>
      <c r="JTA125" s="276"/>
      <c r="JTB125" s="276"/>
      <c r="JTC125" s="276"/>
      <c r="JTD125" s="276"/>
      <c r="JTE125" s="276"/>
      <c r="JTF125" s="276"/>
      <c r="JTG125" s="276"/>
      <c r="JTH125" s="276"/>
      <c r="JTI125" s="276"/>
      <c r="JTJ125" s="276"/>
      <c r="JTK125" s="276"/>
      <c r="JTL125" s="276"/>
      <c r="JTM125" s="276"/>
      <c r="JTN125" s="276"/>
      <c r="JTO125" s="276"/>
      <c r="JTP125" s="276"/>
      <c r="JTQ125" s="276"/>
      <c r="JTR125" s="276"/>
      <c r="JTS125" s="276"/>
      <c r="JTT125" s="276"/>
      <c r="JTU125" s="276"/>
      <c r="JTV125" s="276"/>
      <c r="JTW125" s="276"/>
      <c r="JTX125" s="276"/>
      <c r="JTY125" s="276"/>
      <c r="JTZ125" s="276"/>
      <c r="JUA125" s="276"/>
      <c r="JUB125" s="276"/>
      <c r="JUC125" s="276"/>
      <c r="JUD125" s="276"/>
      <c r="JUE125" s="276"/>
      <c r="JUF125" s="276"/>
      <c r="JUG125" s="276"/>
      <c r="JUH125" s="276"/>
      <c r="JUI125" s="276"/>
      <c r="JUJ125" s="276"/>
      <c r="JUK125" s="276"/>
      <c r="JUL125" s="276"/>
      <c r="JUM125" s="276"/>
      <c r="JUN125" s="276"/>
      <c r="JUO125" s="276"/>
      <c r="JUP125" s="276"/>
      <c r="JUQ125" s="276"/>
      <c r="JUR125" s="276"/>
      <c r="JUS125" s="276"/>
      <c r="JUT125" s="276"/>
      <c r="JUU125" s="276"/>
      <c r="JUV125" s="276"/>
      <c r="JUW125" s="276"/>
      <c r="JUX125" s="276"/>
      <c r="JUY125" s="276"/>
      <c r="JUZ125" s="276"/>
      <c r="JVA125" s="276"/>
      <c r="JVB125" s="276"/>
      <c r="JVC125" s="276"/>
      <c r="JVD125" s="276"/>
      <c r="JVE125" s="276"/>
      <c r="JVF125" s="276"/>
      <c r="JVG125" s="276"/>
      <c r="JVH125" s="276"/>
      <c r="JVI125" s="276"/>
      <c r="JVJ125" s="276"/>
      <c r="JVK125" s="276"/>
      <c r="JVL125" s="276"/>
      <c r="JVM125" s="276"/>
      <c r="JVN125" s="276"/>
      <c r="JVO125" s="276"/>
      <c r="JVP125" s="276"/>
      <c r="JVQ125" s="276"/>
      <c r="JVR125" s="276"/>
      <c r="JVS125" s="276"/>
      <c r="JVT125" s="276"/>
      <c r="JVU125" s="276"/>
      <c r="JVV125" s="276"/>
      <c r="JVW125" s="276"/>
      <c r="JVX125" s="276"/>
      <c r="JVY125" s="276"/>
      <c r="JVZ125" s="276"/>
      <c r="JWA125" s="276"/>
      <c r="JWB125" s="276"/>
      <c r="JWC125" s="276"/>
      <c r="JWD125" s="276"/>
      <c r="JWE125" s="276"/>
      <c r="JWF125" s="276"/>
      <c r="JWG125" s="276"/>
      <c r="JWH125" s="276"/>
      <c r="JWI125" s="276"/>
      <c r="JWJ125" s="276"/>
      <c r="JWK125" s="276"/>
      <c r="JWL125" s="276"/>
      <c r="JWM125" s="276"/>
      <c r="JWN125" s="276"/>
      <c r="JWO125" s="276"/>
      <c r="JWP125" s="276"/>
      <c r="JWQ125" s="276"/>
      <c r="JWR125" s="276"/>
      <c r="JWS125" s="276"/>
      <c r="JWT125" s="276"/>
      <c r="JWU125" s="276"/>
      <c r="JWV125" s="276"/>
      <c r="JWW125" s="276"/>
      <c r="JWX125" s="276"/>
      <c r="JWY125" s="276"/>
      <c r="JWZ125" s="276"/>
      <c r="JXA125" s="276"/>
      <c r="JXB125" s="276"/>
      <c r="JXC125" s="276"/>
      <c r="JXD125" s="276"/>
      <c r="JXE125" s="276"/>
      <c r="JXF125" s="276"/>
      <c r="JXG125" s="276"/>
      <c r="JXH125" s="276"/>
      <c r="JXI125" s="276"/>
      <c r="JXJ125" s="276"/>
      <c r="JXK125" s="276"/>
      <c r="JXL125" s="276"/>
      <c r="JXM125" s="276"/>
      <c r="JXN125" s="276"/>
      <c r="JXO125" s="276"/>
      <c r="JXP125" s="276"/>
      <c r="JXQ125" s="276"/>
      <c r="JXR125" s="276"/>
      <c r="JXS125" s="276"/>
      <c r="JXT125" s="276"/>
      <c r="JXU125" s="276"/>
      <c r="JXV125" s="276"/>
      <c r="JXW125" s="276"/>
      <c r="JXX125" s="276"/>
      <c r="JXY125" s="276"/>
      <c r="JXZ125" s="276"/>
      <c r="JYA125" s="276"/>
      <c r="JYB125" s="276"/>
      <c r="JYC125" s="276"/>
      <c r="JYD125" s="276"/>
      <c r="JYE125" s="276"/>
      <c r="JYF125" s="276"/>
      <c r="JYG125" s="276"/>
      <c r="JYH125" s="276"/>
      <c r="JYI125" s="276"/>
      <c r="JYJ125" s="276"/>
      <c r="JYK125" s="276"/>
      <c r="JYL125" s="276"/>
      <c r="JYM125" s="276"/>
      <c r="JYN125" s="276"/>
      <c r="JYO125" s="276"/>
      <c r="JYP125" s="276"/>
      <c r="JYQ125" s="276"/>
      <c r="JYR125" s="276"/>
      <c r="JYS125" s="276"/>
      <c r="JYT125" s="276"/>
      <c r="JYU125" s="276"/>
      <c r="JYV125" s="276"/>
      <c r="JYW125" s="276"/>
      <c r="JYX125" s="276"/>
      <c r="JYY125" s="276"/>
      <c r="JYZ125" s="276"/>
      <c r="JZA125" s="276"/>
      <c r="JZB125" s="276"/>
      <c r="JZC125" s="276"/>
      <c r="JZD125" s="276"/>
      <c r="JZE125" s="276"/>
      <c r="JZF125" s="276"/>
      <c r="JZG125" s="276"/>
      <c r="JZH125" s="276"/>
      <c r="JZI125" s="276"/>
      <c r="JZJ125" s="276"/>
      <c r="JZK125" s="276"/>
      <c r="JZL125" s="276"/>
      <c r="JZM125" s="276"/>
      <c r="JZN125" s="276"/>
      <c r="JZO125" s="276"/>
      <c r="JZP125" s="276"/>
      <c r="JZQ125" s="276"/>
      <c r="JZR125" s="276"/>
      <c r="JZS125" s="276"/>
      <c r="JZT125" s="276"/>
      <c r="JZU125" s="276"/>
      <c r="JZV125" s="276"/>
      <c r="JZW125" s="276"/>
      <c r="JZX125" s="276"/>
      <c r="JZY125" s="276"/>
      <c r="JZZ125" s="276"/>
      <c r="KAA125" s="276"/>
      <c r="KAB125" s="276"/>
      <c r="KAC125" s="276"/>
      <c r="KAD125" s="276"/>
      <c r="KAE125" s="276"/>
      <c r="KAF125" s="276"/>
      <c r="KAG125" s="276"/>
      <c r="KAH125" s="276"/>
      <c r="KAI125" s="276"/>
      <c r="KAJ125" s="276"/>
      <c r="KAK125" s="276"/>
      <c r="KAL125" s="276"/>
      <c r="KAM125" s="276"/>
      <c r="KAN125" s="276"/>
      <c r="KAO125" s="276"/>
      <c r="KAP125" s="276"/>
      <c r="KAQ125" s="276"/>
      <c r="KAR125" s="276"/>
      <c r="KAS125" s="276"/>
      <c r="KAT125" s="276"/>
      <c r="KAU125" s="276"/>
      <c r="KAV125" s="276"/>
      <c r="KAW125" s="276"/>
      <c r="KAX125" s="276"/>
      <c r="KAY125" s="276"/>
      <c r="KAZ125" s="276"/>
      <c r="KBA125" s="276"/>
      <c r="KBB125" s="276"/>
      <c r="KBC125" s="276"/>
      <c r="KBD125" s="276"/>
      <c r="KBE125" s="276"/>
      <c r="KBF125" s="276"/>
      <c r="KBG125" s="276"/>
      <c r="KBH125" s="276"/>
      <c r="KBI125" s="276"/>
      <c r="KBJ125" s="276"/>
      <c r="KBK125" s="276"/>
      <c r="KBL125" s="276"/>
      <c r="KBM125" s="276"/>
      <c r="KBN125" s="276"/>
      <c r="KBO125" s="276"/>
      <c r="KBP125" s="276"/>
      <c r="KBQ125" s="276"/>
      <c r="KBR125" s="276"/>
      <c r="KBS125" s="276"/>
      <c r="KBT125" s="276"/>
      <c r="KBU125" s="276"/>
      <c r="KBV125" s="276"/>
      <c r="KBW125" s="276"/>
      <c r="KBX125" s="276"/>
      <c r="KBY125" s="276"/>
      <c r="KBZ125" s="276"/>
      <c r="KCA125" s="276"/>
      <c r="KCB125" s="276"/>
      <c r="KCC125" s="276"/>
      <c r="KCD125" s="276"/>
      <c r="KCE125" s="276"/>
      <c r="KCF125" s="276"/>
      <c r="KCG125" s="276"/>
      <c r="KCH125" s="276"/>
      <c r="KCI125" s="276"/>
      <c r="KCJ125" s="276"/>
      <c r="KCK125" s="276"/>
      <c r="KCL125" s="276"/>
      <c r="KCM125" s="276"/>
      <c r="KCN125" s="276"/>
      <c r="KCO125" s="276"/>
      <c r="KCP125" s="276"/>
      <c r="KCQ125" s="276"/>
      <c r="KCR125" s="276"/>
      <c r="KCS125" s="276"/>
      <c r="KCT125" s="276"/>
      <c r="KCU125" s="276"/>
      <c r="KCV125" s="276"/>
      <c r="KCW125" s="276"/>
      <c r="KCX125" s="276"/>
      <c r="KCY125" s="276"/>
      <c r="KCZ125" s="276"/>
      <c r="KDA125" s="276"/>
      <c r="KDB125" s="276"/>
      <c r="KDC125" s="276"/>
      <c r="KDD125" s="276"/>
      <c r="KDE125" s="276"/>
      <c r="KDF125" s="276"/>
      <c r="KDG125" s="276"/>
      <c r="KDH125" s="276"/>
      <c r="KDI125" s="276"/>
      <c r="KDJ125" s="276"/>
      <c r="KDK125" s="276"/>
      <c r="KDL125" s="276"/>
      <c r="KDM125" s="276"/>
      <c r="KDN125" s="276"/>
      <c r="KDO125" s="276"/>
      <c r="KDP125" s="276"/>
      <c r="KDQ125" s="276"/>
      <c r="KDR125" s="276"/>
      <c r="KDS125" s="276"/>
      <c r="KDT125" s="276"/>
      <c r="KDU125" s="276"/>
      <c r="KDV125" s="276"/>
      <c r="KDW125" s="276"/>
      <c r="KDX125" s="276"/>
      <c r="KDY125" s="276"/>
      <c r="KDZ125" s="276"/>
      <c r="KEA125" s="276"/>
      <c r="KEB125" s="276"/>
      <c r="KEC125" s="276"/>
      <c r="KED125" s="276"/>
      <c r="KEE125" s="276"/>
      <c r="KEF125" s="276"/>
      <c r="KEG125" s="276"/>
      <c r="KEH125" s="276"/>
      <c r="KEI125" s="276"/>
      <c r="KEJ125" s="276"/>
      <c r="KEK125" s="276"/>
      <c r="KEL125" s="276"/>
      <c r="KEM125" s="276"/>
      <c r="KEN125" s="276"/>
      <c r="KEO125" s="276"/>
      <c r="KEP125" s="276"/>
      <c r="KEQ125" s="276"/>
      <c r="KER125" s="276"/>
      <c r="KES125" s="276"/>
      <c r="KET125" s="276"/>
      <c r="KEU125" s="276"/>
      <c r="KEV125" s="276"/>
      <c r="KEW125" s="276"/>
      <c r="KEX125" s="276"/>
      <c r="KEY125" s="276"/>
      <c r="KEZ125" s="276"/>
      <c r="KFA125" s="276"/>
      <c r="KFB125" s="276"/>
      <c r="KFC125" s="276"/>
      <c r="KFD125" s="276"/>
      <c r="KFE125" s="276"/>
      <c r="KFF125" s="276"/>
      <c r="KFG125" s="276"/>
      <c r="KFH125" s="276"/>
      <c r="KFI125" s="276"/>
      <c r="KFJ125" s="276"/>
      <c r="KFK125" s="276"/>
      <c r="KFL125" s="276"/>
      <c r="KFM125" s="276"/>
      <c r="KFN125" s="276"/>
      <c r="KFO125" s="276"/>
      <c r="KFP125" s="276"/>
      <c r="KFQ125" s="276"/>
      <c r="KFR125" s="276"/>
      <c r="KFS125" s="276"/>
      <c r="KFT125" s="276"/>
      <c r="KFU125" s="276"/>
      <c r="KFV125" s="276"/>
      <c r="KFW125" s="276"/>
      <c r="KFX125" s="276"/>
      <c r="KFY125" s="276"/>
      <c r="KFZ125" s="276"/>
      <c r="KGA125" s="276"/>
      <c r="KGB125" s="276"/>
      <c r="KGC125" s="276"/>
      <c r="KGD125" s="276"/>
      <c r="KGE125" s="276"/>
      <c r="KGF125" s="276"/>
      <c r="KGG125" s="276"/>
      <c r="KGH125" s="276"/>
      <c r="KGI125" s="276"/>
      <c r="KGJ125" s="276"/>
      <c r="KGK125" s="276"/>
      <c r="KGL125" s="276"/>
      <c r="KGM125" s="276"/>
      <c r="KGN125" s="276"/>
      <c r="KGO125" s="276"/>
      <c r="KGP125" s="276"/>
      <c r="KGQ125" s="276"/>
      <c r="KGR125" s="276"/>
      <c r="KGS125" s="276"/>
      <c r="KGT125" s="276"/>
      <c r="KGU125" s="276"/>
      <c r="KGV125" s="276"/>
      <c r="KGW125" s="276"/>
      <c r="KGX125" s="276"/>
      <c r="KGY125" s="276"/>
      <c r="KGZ125" s="276"/>
      <c r="KHA125" s="276"/>
      <c r="KHB125" s="276"/>
      <c r="KHC125" s="276"/>
      <c r="KHD125" s="276"/>
      <c r="KHE125" s="276"/>
      <c r="KHF125" s="276"/>
      <c r="KHG125" s="276"/>
      <c r="KHH125" s="276"/>
      <c r="KHI125" s="276"/>
      <c r="KHJ125" s="276"/>
      <c r="KHK125" s="276"/>
      <c r="KHL125" s="276"/>
      <c r="KHM125" s="276"/>
      <c r="KHN125" s="276"/>
      <c r="KHO125" s="276"/>
      <c r="KHP125" s="276"/>
      <c r="KHQ125" s="276"/>
      <c r="KHR125" s="276"/>
      <c r="KHS125" s="276"/>
      <c r="KHT125" s="276"/>
      <c r="KHU125" s="276"/>
      <c r="KHV125" s="276"/>
      <c r="KHW125" s="276"/>
      <c r="KHX125" s="276"/>
      <c r="KHY125" s="276"/>
      <c r="KHZ125" s="276"/>
      <c r="KIA125" s="276"/>
      <c r="KIB125" s="276"/>
      <c r="KIC125" s="276"/>
      <c r="KID125" s="276"/>
      <c r="KIE125" s="276"/>
      <c r="KIF125" s="276"/>
      <c r="KIG125" s="276"/>
      <c r="KIH125" s="276"/>
      <c r="KII125" s="276"/>
      <c r="KIJ125" s="276"/>
      <c r="KIK125" s="276"/>
      <c r="KIL125" s="276"/>
      <c r="KIM125" s="276"/>
      <c r="KIN125" s="276"/>
      <c r="KIO125" s="276"/>
      <c r="KIP125" s="276"/>
      <c r="KIQ125" s="276"/>
      <c r="KIR125" s="276"/>
      <c r="KIS125" s="276"/>
      <c r="KIT125" s="276"/>
      <c r="KIU125" s="276"/>
      <c r="KIV125" s="276"/>
      <c r="KIW125" s="276"/>
      <c r="KIX125" s="276"/>
      <c r="KIY125" s="276"/>
      <c r="KIZ125" s="276"/>
      <c r="KJA125" s="276"/>
      <c r="KJB125" s="276"/>
      <c r="KJC125" s="276"/>
      <c r="KJD125" s="276"/>
      <c r="KJE125" s="276"/>
      <c r="KJF125" s="276"/>
      <c r="KJG125" s="276"/>
      <c r="KJH125" s="276"/>
      <c r="KJI125" s="276"/>
      <c r="KJJ125" s="276"/>
      <c r="KJK125" s="276"/>
      <c r="KJL125" s="276"/>
      <c r="KJM125" s="276"/>
      <c r="KJN125" s="276"/>
      <c r="KJO125" s="276"/>
      <c r="KJP125" s="276"/>
      <c r="KJQ125" s="276"/>
      <c r="KJR125" s="276"/>
      <c r="KJS125" s="276"/>
      <c r="KJT125" s="276"/>
      <c r="KJU125" s="276"/>
      <c r="KJV125" s="276"/>
      <c r="KJW125" s="276"/>
      <c r="KJX125" s="276"/>
      <c r="KJY125" s="276"/>
      <c r="KJZ125" s="276"/>
      <c r="KKA125" s="276"/>
      <c r="KKB125" s="276"/>
      <c r="KKC125" s="276"/>
      <c r="KKD125" s="276"/>
      <c r="KKE125" s="276"/>
      <c r="KKF125" s="276"/>
      <c r="KKG125" s="276"/>
      <c r="KKH125" s="276"/>
      <c r="KKI125" s="276"/>
      <c r="KKJ125" s="276"/>
      <c r="KKK125" s="276"/>
      <c r="KKL125" s="276"/>
      <c r="KKM125" s="276"/>
      <c r="KKN125" s="276"/>
      <c r="KKO125" s="276"/>
      <c r="KKP125" s="276"/>
      <c r="KKQ125" s="276"/>
      <c r="KKR125" s="276"/>
      <c r="KKS125" s="276"/>
      <c r="KKT125" s="276"/>
      <c r="KKU125" s="276"/>
      <c r="KKV125" s="276"/>
      <c r="KKW125" s="276"/>
      <c r="KKX125" s="276"/>
      <c r="KKY125" s="276"/>
      <c r="KKZ125" s="276"/>
      <c r="KLA125" s="276"/>
      <c r="KLB125" s="276"/>
      <c r="KLC125" s="276"/>
      <c r="KLD125" s="276"/>
      <c r="KLE125" s="276"/>
      <c r="KLF125" s="276"/>
      <c r="KLG125" s="276"/>
      <c r="KLH125" s="276"/>
      <c r="KLI125" s="276"/>
      <c r="KLJ125" s="276"/>
      <c r="KLK125" s="276"/>
      <c r="KLL125" s="276"/>
      <c r="KLM125" s="276"/>
      <c r="KLN125" s="276"/>
      <c r="KLO125" s="276"/>
      <c r="KLP125" s="276"/>
      <c r="KLQ125" s="276"/>
      <c r="KLR125" s="276"/>
      <c r="KLS125" s="276"/>
      <c r="KLT125" s="276"/>
      <c r="KLU125" s="276"/>
      <c r="KLV125" s="276"/>
      <c r="KLW125" s="276"/>
      <c r="KLX125" s="276"/>
      <c r="KLY125" s="276"/>
      <c r="KLZ125" s="276"/>
      <c r="KMA125" s="276"/>
      <c r="KMB125" s="276"/>
      <c r="KMC125" s="276"/>
      <c r="KMD125" s="276"/>
      <c r="KME125" s="276"/>
      <c r="KMF125" s="276"/>
      <c r="KMG125" s="276"/>
      <c r="KMH125" s="276"/>
      <c r="KMI125" s="276"/>
      <c r="KMJ125" s="276"/>
      <c r="KMK125" s="276"/>
      <c r="KML125" s="276"/>
      <c r="KMM125" s="276"/>
      <c r="KMN125" s="276"/>
      <c r="KMO125" s="276"/>
      <c r="KMP125" s="276"/>
      <c r="KMQ125" s="276"/>
      <c r="KMR125" s="276"/>
      <c r="KMS125" s="276"/>
      <c r="KMT125" s="276"/>
      <c r="KMU125" s="276"/>
      <c r="KMV125" s="276"/>
      <c r="KMW125" s="276"/>
      <c r="KMX125" s="276"/>
      <c r="KMY125" s="276"/>
      <c r="KMZ125" s="276"/>
      <c r="KNA125" s="276"/>
      <c r="KNB125" s="276"/>
      <c r="KNC125" s="276"/>
      <c r="KND125" s="276"/>
      <c r="KNE125" s="276"/>
      <c r="KNF125" s="276"/>
      <c r="KNG125" s="276"/>
      <c r="KNH125" s="276"/>
      <c r="KNI125" s="276"/>
      <c r="KNJ125" s="276"/>
      <c r="KNK125" s="276"/>
      <c r="KNL125" s="276"/>
      <c r="KNM125" s="276"/>
      <c r="KNN125" s="276"/>
      <c r="KNO125" s="276"/>
      <c r="KNP125" s="276"/>
      <c r="KNQ125" s="276"/>
      <c r="KNR125" s="276"/>
      <c r="KNS125" s="276"/>
      <c r="KNT125" s="276"/>
      <c r="KNU125" s="276"/>
      <c r="KNV125" s="276"/>
      <c r="KNW125" s="276"/>
      <c r="KNX125" s="276"/>
      <c r="KNY125" s="276"/>
      <c r="KNZ125" s="276"/>
      <c r="KOA125" s="276"/>
      <c r="KOB125" s="276"/>
      <c r="KOC125" s="276"/>
      <c r="KOD125" s="276"/>
      <c r="KOE125" s="276"/>
      <c r="KOF125" s="276"/>
      <c r="KOG125" s="276"/>
      <c r="KOH125" s="276"/>
      <c r="KOI125" s="276"/>
      <c r="KOJ125" s="276"/>
      <c r="KOK125" s="276"/>
      <c r="KOL125" s="276"/>
      <c r="KOM125" s="276"/>
      <c r="KON125" s="276"/>
      <c r="KOO125" s="276"/>
      <c r="KOP125" s="276"/>
      <c r="KOQ125" s="276"/>
      <c r="KOR125" s="276"/>
      <c r="KOS125" s="276"/>
      <c r="KOT125" s="276"/>
      <c r="KOU125" s="276"/>
      <c r="KOV125" s="276"/>
      <c r="KOW125" s="276"/>
      <c r="KOX125" s="276"/>
      <c r="KOY125" s="276"/>
      <c r="KOZ125" s="276"/>
      <c r="KPA125" s="276"/>
      <c r="KPB125" s="276"/>
      <c r="KPC125" s="276"/>
      <c r="KPD125" s="276"/>
      <c r="KPE125" s="276"/>
      <c r="KPF125" s="276"/>
      <c r="KPG125" s="276"/>
      <c r="KPH125" s="276"/>
      <c r="KPI125" s="276"/>
      <c r="KPJ125" s="276"/>
      <c r="KPK125" s="276"/>
      <c r="KPL125" s="276"/>
      <c r="KPM125" s="276"/>
      <c r="KPN125" s="276"/>
      <c r="KPO125" s="276"/>
      <c r="KPP125" s="276"/>
      <c r="KPQ125" s="276"/>
      <c r="KPR125" s="276"/>
      <c r="KPS125" s="276"/>
      <c r="KPT125" s="276"/>
      <c r="KPU125" s="276"/>
      <c r="KPV125" s="276"/>
      <c r="KPW125" s="276"/>
      <c r="KPX125" s="276"/>
      <c r="KPY125" s="276"/>
      <c r="KPZ125" s="276"/>
      <c r="KQA125" s="276"/>
      <c r="KQB125" s="276"/>
      <c r="KQC125" s="276"/>
      <c r="KQD125" s="276"/>
      <c r="KQE125" s="276"/>
      <c r="KQF125" s="276"/>
      <c r="KQG125" s="276"/>
      <c r="KQH125" s="276"/>
      <c r="KQI125" s="276"/>
      <c r="KQJ125" s="276"/>
      <c r="KQK125" s="276"/>
      <c r="KQL125" s="276"/>
      <c r="KQM125" s="276"/>
      <c r="KQN125" s="276"/>
      <c r="KQO125" s="276"/>
      <c r="KQP125" s="276"/>
      <c r="KQQ125" s="276"/>
      <c r="KQR125" s="276"/>
      <c r="KQS125" s="276"/>
      <c r="KQT125" s="276"/>
      <c r="KQU125" s="276"/>
      <c r="KQV125" s="276"/>
      <c r="KQW125" s="276"/>
      <c r="KQX125" s="276"/>
      <c r="KQY125" s="276"/>
      <c r="KQZ125" s="276"/>
      <c r="KRA125" s="276"/>
      <c r="KRB125" s="276"/>
      <c r="KRC125" s="276"/>
      <c r="KRD125" s="276"/>
      <c r="KRE125" s="276"/>
      <c r="KRF125" s="276"/>
      <c r="KRG125" s="276"/>
      <c r="KRH125" s="276"/>
      <c r="KRI125" s="276"/>
      <c r="KRJ125" s="276"/>
      <c r="KRK125" s="276"/>
      <c r="KRL125" s="276"/>
      <c r="KRM125" s="276"/>
      <c r="KRN125" s="276"/>
      <c r="KRO125" s="276"/>
      <c r="KRP125" s="276"/>
      <c r="KRQ125" s="276"/>
      <c r="KRR125" s="276"/>
      <c r="KRS125" s="276"/>
      <c r="KRT125" s="276"/>
      <c r="KRU125" s="276"/>
      <c r="KRV125" s="276"/>
      <c r="KRW125" s="276"/>
      <c r="KRX125" s="276"/>
      <c r="KRY125" s="276"/>
      <c r="KRZ125" s="276"/>
      <c r="KSA125" s="276"/>
      <c r="KSB125" s="276"/>
      <c r="KSC125" s="276"/>
      <c r="KSD125" s="276"/>
      <c r="KSE125" s="276"/>
      <c r="KSF125" s="276"/>
      <c r="KSG125" s="276"/>
      <c r="KSH125" s="276"/>
      <c r="KSI125" s="276"/>
      <c r="KSJ125" s="276"/>
      <c r="KSK125" s="276"/>
      <c r="KSL125" s="276"/>
      <c r="KSM125" s="276"/>
      <c r="KSN125" s="276"/>
      <c r="KSO125" s="276"/>
      <c r="KSP125" s="276"/>
      <c r="KSQ125" s="276"/>
      <c r="KSR125" s="276"/>
      <c r="KSS125" s="276"/>
      <c r="KST125" s="276"/>
      <c r="KSU125" s="276"/>
      <c r="KSV125" s="276"/>
      <c r="KSW125" s="276"/>
      <c r="KSX125" s="276"/>
      <c r="KSY125" s="276"/>
      <c r="KSZ125" s="276"/>
      <c r="KTA125" s="276"/>
      <c r="KTB125" s="276"/>
      <c r="KTC125" s="276"/>
      <c r="KTD125" s="276"/>
      <c r="KTE125" s="276"/>
      <c r="KTF125" s="276"/>
      <c r="KTG125" s="276"/>
      <c r="KTH125" s="276"/>
      <c r="KTI125" s="276"/>
      <c r="KTJ125" s="276"/>
      <c r="KTK125" s="276"/>
      <c r="KTL125" s="276"/>
      <c r="KTM125" s="276"/>
      <c r="KTN125" s="276"/>
      <c r="KTO125" s="276"/>
      <c r="KTP125" s="276"/>
      <c r="KTQ125" s="276"/>
      <c r="KTR125" s="276"/>
      <c r="KTS125" s="276"/>
      <c r="KTT125" s="276"/>
      <c r="KTU125" s="276"/>
      <c r="KTV125" s="276"/>
      <c r="KTW125" s="276"/>
      <c r="KTX125" s="276"/>
      <c r="KTY125" s="276"/>
      <c r="KTZ125" s="276"/>
      <c r="KUA125" s="276"/>
      <c r="KUB125" s="276"/>
      <c r="KUC125" s="276"/>
      <c r="KUD125" s="276"/>
      <c r="KUE125" s="276"/>
      <c r="KUF125" s="276"/>
      <c r="KUG125" s="276"/>
      <c r="KUH125" s="276"/>
      <c r="KUI125" s="276"/>
      <c r="KUJ125" s="276"/>
      <c r="KUK125" s="276"/>
      <c r="KUL125" s="276"/>
      <c r="KUM125" s="276"/>
      <c r="KUN125" s="276"/>
      <c r="KUO125" s="276"/>
      <c r="KUP125" s="276"/>
      <c r="KUQ125" s="276"/>
      <c r="KUR125" s="276"/>
      <c r="KUS125" s="276"/>
      <c r="KUT125" s="276"/>
      <c r="KUU125" s="276"/>
      <c r="KUV125" s="276"/>
      <c r="KUW125" s="276"/>
      <c r="KUX125" s="276"/>
      <c r="KUY125" s="276"/>
      <c r="KUZ125" s="276"/>
      <c r="KVA125" s="276"/>
      <c r="KVB125" s="276"/>
      <c r="KVC125" s="276"/>
      <c r="KVD125" s="276"/>
      <c r="KVE125" s="276"/>
      <c r="KVF125" s="276"/>
      <c r="KVG125" s="276"/>
      <c r="KVH125" s="276"/>
      <c r="KVI125" s="276"/>
      <c r="KVJ125" s="276"/>
      <c r="KVK125" s="276"/>
      <c r="KVL125" s="276"/>
      <c r="KVM125" s="276"/>
      <c r="KVN125" s="276"/>
      <c r="KVO125" s="276"/>
      <c r="KVP125" s="276"/>
      <c r="KVQ125" s="276"/>
      <c r="KVR125" s="276"/>
      <c r="KVS125" s="276"/>
      <c r="KVT125" s="276"/>
      <c r="KVU125" s="276"/>
      <c r="KVV125" s="276"/>
      <c r="KVW125" s="276"/>
      <c r="KVX125" s="276"/>
      <c r="KVY125" s="276"/>
      <c r="KVZ125" s="276"/>
      <c r="KWA125" s="276"/>
      <c r="KWB125" s="276"/>
      <c r="KWC125" s="276"/>
      <c r="KWD125" s="276"/>
      <c r="KWE125" s="276"/>
      <c r="KWF125" s="276"/>
      <c r="KWG125" s="276"/>
      <c r="KWH125" s="276"/>
      <c r="KWI125" s="276"/>
      <c r="KWJ125" s="276"/>
      <c r="KWK125" s="276"/>
      <c r="KWL125" s="276"/>
      <c r="KWM125" s="276"/>
      <c r="KWN125" s="276"/>
      <c r="KWO125" s="276"/>
      <c r="KWP125" s="276"/>
      <c r="KWQ125" s="276"/>
      <c r="KWR125" s="276"/>
      <c r="KWS125" s="276"/>
      <c r="KWT125" s="276"/>
      <c r="KWU125" s="276"/>
      <c r="KWV125" s="276"/>
      <c r="KWW125" s="276"/>
      <c r="KWX125" s="276"/>
      <c r="KWY125" s="276"/>
      <c r="KWZ125" s="276"/>
      <c r="KXA125" s="276"/>
      <c r="KXB125" s="276"/>
      <c r="KXC125" s="276"/>
      <c r="KXD125" s="276"/>
      <c r="KXE125" s="276"/>
      <c r="KXF125" s="276"/>
      <c r="KXG125" s="276"/>
      <c r="KXH125" s="276"/>
      <c r="KXI125" s="276"/>
      <c r="KXJ125" s="276"/>
      <c r="KXK125" s="276"/>
      <c r="KXL125" s="276"/>
      <c r="KXM125" s="276"/>
      <c r="KXN125" s="276"/>
      <c r="KXO125" s="276"/>
      <c r="KXP125" s="276"/>
      <c r="KXQ125" s="276"/>
      <c r="KXR125" s="276"/>
      <c r="KXS125" s="276"/>
      <c r="KXT125" s="276"/>
      <c r="KXU125" s="276"/>
      <c r="KXV125" s="276"/>
      <c r="KXW125" s="276"/>
      <c r="KXX125" s="276"/>
      <c r="KXY125" s="276"/>
      <c r="KXZ125" s="276"/>
      <c r="KYA125" s="276"/>
      <c r="KYB125" s="276"/>
      <c r="KYC125" s="276"/>
      <c r="KYD125" s="276"/>
      <c r="KYE125" s="276"/>
      <c r="KYF125" s="276"/>
      <c r="KYG125" s="276"/>
      <c r="KYH125" s="276"/>
      <c r="KYI125" s="276"/>
      <c r="KYJ125" s="276"/>
      <c r="KYK125" s="276"/>
      <c r="KYL125" s="276"/>
      <c r="KYM125" s="276"/>
      <c r="KYN125" s="276"/>
      <c r="KYO125" s="276"/>
      <c r="KYP125" s="276"/>
      <c r="KYQ125" s="276"/>
      <c r="KYR125" s="276"/>
      <c r="KYS125" s="276"/>
      <c r="KYT125" s="276"/>
      <c r="KYU125" s="276"/>
      <c r="KYV125" s="276"/>
      <c r="KYW125" s="276"/>
      <c r="KYX125" s="276"/>
      <c r="KYY125" s="276"/>
      <c r="KYZ125" s="276"/>
      <c r="KZA125" s="276"/>
      <c r="KZB125" s="276"/>
      <c r="KZC125" s="276"/>
      <c r="KZD125" s="276"/>
      <c r="KZE125" s="276"/>
      <c r="KZF125" s="276"/>
      <c r="KZG125" s="276"/>
      <c r="KZH125" s="276"/>
      <c r="KZI125" s="276"/>
      <c r="KZJ125" s="276"/>
      <c r="KZK125" s="276"/>
      <c r="KZL125" s="276"/>
      <c r="KZM125" s="276"/>
      <c r="KZN125" s="276"/>
      <c r="KZO125" s="276"/>
      <c r="KZP125" s="276"/>
      <c r="KZQ125" s="276"/>
      <c r="KZR125" s="276"/>
      <c r="KZS125" s="276"/>
      <c r="KZT125" s="276"/>
      <c r="KZU125" s="276"/>
      <c r="KZV125" s="276"/>
      <c r="KZW125" s="276"/>
      <c r="KZX125" s="276"/>
      <c r="KZY125" s="276"/>
      <c r="KZZ125" s="276"/>
      <c r="LAA125" s="276"/>
      <c r="LAB125" s="276"/>
      <c r="LAC125" s="276"/>
      <c r="LAD125" s="276"/>
      <c r="LAE125" s="276"/>
      <c r="LAF125" s="276"/>
      <c r="LAG125" s="276"/>
      <c r="LAH125" s="276"/>
      <c r="LAI125" s="276"/>
      <c r="LAJ125" s="276"/>
      <c r="LAK125" s="276"/>
      <c r="LAL125" s="276"/>
      <c r="LAM125" s="276"/>
      <c r="LAN125" s="276"/>
      <c r="LAO125" s="276"/>
      <c r="LAP125" s="276"/>
      <c r="LAQ125" s="276"/>
      <c r="LAR125" s="276"/>
      <c r="LAS125" s="276"/>
      <c r="LAT125" s="276"/>
      <c r="LAU125" s="276"/>
      <c r="LAV125" s="276"/>
      <c r="LAW125" s="276"/>
      <c r="LAX125" s="276"/>
      <c r="LAY125" s="276"/>
      <c r="LAZ125" s="276"/>
      <c r="LBA125" s="276"/>
      <c r="LBB125" s="276"/>
      <c r="LBC125" s="276"/>
      <c r="LBD125" s="276"/>
      <c r="LBE125" s="276"/>
      <c r="LBF125" s="276"/>
      <c r="LBG125" s="276"/>
      <c r="LBH125" s="276"/>
      <c r="LBI125" s="276"/>
      <c r="LBJ125" s="276"/>
      <c r="LBK125" s="276"/>
      <c r="LBL125" s="276"/>
      <c r="LBM125" s="276"/>
      <c r="LBN125" s="276"/>
      <c r="LBO125" s="276"/>
      <c r="LBP125" s="276"/>
      <c r="LBQ125" s="276"/>
      <c r="LBR125" s="276"/>
      <c r="LBS125" s="276"/>
      <c r="LBT125" s="276"/>
      <c r="LBU125" s="276"/>
      <c r="LBV125" s="276"/>
      <c r="LBW125" s="276"/>
      <c r="LBX125" s="276"/>
      <c r="LBY125" s="276"/>
      <c r="LBZ125" s="276"/>
      <c r="LCA125" s="276"/>
      <c r="LCB125" s="276"/>
      <c r="LCC125" s="276"/>
      <c r="LCD125" s="276"/>
      <c r="LCE125" s="276"/>
      <c r="LCF125" s="276"/>
      <c r="LCG125" s="276"/>
      <c r="LCH125" s="276"/>
      <c r="LCI125" s="276"/>
      <c r="LCJ125" s="276"/>
      <c r="LCK125" s="276"/>
      <c r="LCL125" s="276"/>
      <c r="LCM125" s="276"/>
      <c r="LCN125" s="276"/>
      <c r="LCO125" s="276"/>
      <c r="LCP125" s="276"/>
      <c r="LCQ125" s="276"/>
      <c r="LCR125" s="276"/>
      <c r="LCS125" s="276"/>
      <c r="LCT125" s="276"/>
      <c r="LCU125" s="276"/>
      <c r="LCV125" s="276"/>
      <c r="LCW125" s="276"/>
      <c r="LCX125" s="276"/>
      <c r="LCY125" s="276"/>
      <c r="LCZ125" s="276"/>
      <c r="LDA125" s="276"/>
      <c r="LDB125" s="276"/>
      <c r="LDC125" s="276"/>
      <c r="LDD125" s="276"/>
      <c r="LDE125" s="276"/>
      <c r="LDF125" s="276"/>
      <c r="LDG125" s="276"/>
      <c r="LDH125" s="276"/>
      <c r="LDI125" s="276"/>
      <c r="LDJ125" s="276"/>
      <c r="LDK125" s="276"/>
      <c r="LDL125" s="276"/>
      <c r="LDM125" s="276"/>
      <c r="LDN125" s="276"/>
      <c r="LDO125" s="276"/>
      <c r="LDP125" s="276"/>
      <c r="LDQ125" s="276"/>
      <c r="LDR125" s="276"/>
      <c r="LDS125" s="276"/>
      <c r="LDT125" s="276"/>
      <c r="LDU125" s="276"/>
      <c r="LDV125" s="276"/>
      <c r="LDW125" s="276"/>
      <c r="LDX125" s="276"/>
      <c r="LDY125" s="276"/>
      <c r="LDZ125" s="276"/>
      <c r="LEA125" s="276"/>
      <c r="LEB125" s="276"/>
      <c r="LEC125" s="276"/>
      <c r="LED125" s="276"/>
      <c r="LEE125" s="276"/>
      <c r="LEF125" s="276"/>
      <c r="LEG125" s="276"/>
      <c r="LEH125" s="276"/>
      <c r="LEI125" s="276"/>
      <c r="LEJ125" s="276"/>
      <c r="LEK125" s="276"/>
      <c r="LEL125" s="276"/>
      <c r="LEM125" s="276"/>
      <c r="LEN125" s="276"/>
      <c r="LEO125" s="276"/>
      <c r="LEP125" s="276"/>
      <c r="LEQ125" s="276"/>
      <c r="LER125" s="276"/>
      <c r="LES125" s="276"/>
      <c r="LET125" s="276"/>
      <c r="LEU125" s="276"/>
      <c r="LEV125" s="276"/>
      <c r="LEW125" s="276"/>
      <c r="LEX125" s="276"/>
      <c r="LEY125" s="276"/>
      <c r="LEZ125" s="276"/>
      <c r="LFA125" s="276"/>
      <c r="LFB125" s="276"/>
      <c r="LFC125" s="276"/>
      <c r="LFD125" s="276"/>
      <c r="LFE125" s="276"/>
      <c r="LFF125" s="276"/>
      <c r="LFG125" s="276"/>
      <c r="LFH125" s="276"/>
      <c r="LFI125" s="276"/>
      <c r="LFJ125" s="276"/>
      <c r="LFK125" s="276"/>
      <c r="LFL125" s="276"/>
      <c r="LFM125" s="276"/>
      <c r="LFN125" s="276"/>
      <c r="LFO125" s="276"/>
      <c r="LFP125" s="276"/>
      <c r="LFQ125" s="276"/>
      <c r="LFR125" s="276"/>
      <c r="LFS125" s="276"/>
      <c r="LFT125" s="276"/>
      <c r="LFU125" s="276"/>
      <c r="LFV125" s="276"/>
      <c r="LFW125" s="276"/>
      <c r="LFX125" s="276"/>
      <c r="LFY125" s="276"/>
      <c r="LFZ125" s="276"/>
      <c r="LGA125" s="276"/>
      <c r="LGB125" s="276"/>
      <c r="LGC125" s="276"/>
      <c r="LGD125" s="276"/>
      <c r="LGE125" s="276"/>
      <c r="LGF125" s="276"/>
      <c r="LGG125" s="276"/>
      <c r="LGH125" s="276"/>
      <c r="LGI125" s="276"/>
      <c r="LGJ125" s="276"/>
      <c r="LGK125" s="276"/>
      <c r="LGL125" s="276"/>
      <c r="LGM125" s="276"/>
      <c r="LGN125" s="276"/>
      <c r="LGO125" s="276"/>
      <c r="LGP125" s="276"/>
      <c r="LGQ125" s="276"/>
      <c r="LGR125" s="276"/>
      <c r="LGS125" s="276"/>
      <c r="LGT125" s="276"/>
      <c r="LGU125" s="276"/>
      <c r="LGV125" s="276"/>
      <c r="LGW125" s="276"/>
      <c r="LGX125" s="276"/>
      <c r="LGY125" s="276"/>
      <c r="LGZ125" s="276"/>
      <c r="LHA125" s="276"/>
      <c r="LHB125" s="276"/>
      <c r="LHC125" s="276"/>
      <c r="LHD125" s="276"/>
      <c r="LHE125" s="276"/>
      <c r="LHF125" s="276"/>
      <c r="LHG125" s="276"/>
      <c r="LHH125" s="276"/>
      <c r="LHI125" s="276"/>
      <c r="LHJ125" s="276"/>
      <c r="LHK125" s="276"/>
      <c r="LHL125" s="276"/>
      <c r="LHM125" s="276"/>
      <c r="LHN125" s="276"/>
      <c r="LHO125" s="276"/>
      <c r="LHP125" s="276"/>
      <c r="LHQ125" s="276"/>
      <c r="LHR125" s="276"/>
      <c r="LHS125" s="276"/>
      <c r="LHT125" s="276"/>
      <c r="LHU125" s="276"/>
      <c r="LHV125" s="276"/>
      <c r="LHW125" s="276"/>
      <c r="LHX125" s="276"/>
      <c r="LHY125" s="276"/>
      <c r="LHZ125" s="276"/>
      <c r="LIA125" s="276"/>
      <c r="LIB125" s="276"/>
      <c r="LIC125" s="276"/>
      <c r="LID125" s="276"/>
      <c r="LIE125" s="276"/>
      <c r="LIF125" s="276"/>
      <c r="LIG125" s="276"/>
      <c r="LIH125" s="276"/>
      <c r="LII125" s="276"/>
      <c r="LIJ125" s="276"/>
      <c r="LIK125" s="276"/>
      <c r="LIL125" s="276"/>
      <c r="LIM125" s="276"/>
      <c r="LIN125" s="276"/>
      <c r="LIO125" s="276"/>
      <c r="LIP125" s="276"/>
      <c r="LIQ125" s="276"/>
      <c r="LIR125" s="276"/>
      <c r="LIS125" s="276"/>
      <c r="LIT125" s="276"/>
      <c r="LIU125" s="276"/>
      <c r="LIV125" s="276"/>
      <c r="LIW125" s="276"/>
      <c r="LIX125" s="276"/>
      <c r="LIY125" s="276"/>
      <c r="LIZ125" s="276"/>
      <c r="LJA125" s="276"/>
      <c r="LJB125" s="276"/>
      <c r="LJC125" s="276"/>
      <c r="LJD125" s="276"/>
      <c r="LJE125" s="276"/>
      <c r="LJF125" s="276"/>
      <c r="LJG125" s="276"/>
      <c r="LJH125" s="276"/>
      <c r="LJI125" s="276"/>
      <c r="LJJ125" s="276"/>
      <c r="LJK125" s="276"/>
      <c r="LJL125" s="276"/>
      <c r="LJM125" s="276"/>
      <c r="LJN125" s="276"/>
      <c r="LJO125" s="276"/>
      <c r="LJP125" s="276"/>
      <c r="LJQ125" s="276"/>
      <c r="LJR125" s="276"/>
      <c r="LJS125" s="276"/>
      <c r="LJT125" s="276"/>
      <c r="LJU125" s="276"/>
      <c r="LJV125" s="276"/>
      <c r="LJW125" s="276"/>
      <c r="LJX125" s="276"/>
      <c r="LJY125" s="276"/>
      <c r="LJZ125" s="276"/>
      <c r="LKA125" s="276"/>
      <c r="LKB125" s="276"/>
      <c r="LKC125" s="276"/>
      <c r="LKD125" s="276"/>
      <c r="LKE125" s="276"/>
      <c r="LKF125" s="276"/>
      <c r="LKG125" s="276"/>
      <c r="LKH125" s="276"/>
      <c r="LKI125" s="276"/>
      <c r="LKJ125" s="276"/>
      <c r="LKK125" s="276"/>
      <c r="LKL125" s="276"/>
      <c r="LKM125" s="276"/>
      <c r="LKN125" s="276"/>
      <c r="LKO125" s="276"/>
      <c r="LKP125" s="276"/>
      <c r="LKQ125" s="276"/>
      <c r="LKR125" s="276"/>
      <c r="LKS125" s="276"/>
      <c r="LKT125" s="276"/>
      <c r="LKU125" s="276"/>
      <c r="LKV125" s="276"/>
      <c r="LKW125" s="276"/>
      <c r="LKX125" s="276"/>
      <c r="LKY125" s="276"/>
      <c r="LKZ125" s="276"/>
      <c r="LLA125" s="276"/>
      <c r="LLB125" s="276"/>
      <c r="LLC125" s="276"/>
      <c r="LLD125" s="276"/>
      <c r="LLE125" s="276"/>
      <c r="LLF125" s="276"/>
      <c r="LLG125" s="276"/>
      <c r="LLH125" s="276"/>
      <c r="LLI125" s="276"/>
      <c r="LLJ125" s="276"/>
      <c r="LLK125" s="276"/>
      <c r="LLL125" s="276"/>
      <c r="LLM125" s="276"/>
      <c r="LLN125" s="276"/>
      <c r="LLO125" s="276"/>
      <c r="LLP125" s="276"/>
      <c r="LLQ125" s="276"/>
      <c r="LLR125" s="276"/>
      <c r="LLS125" s="276"/>
      <c r="LLT125" s="276"/>
      <c r="LLU125" s="276"/>
      <c r="LLV125" s="276"/>
      <c r="LLW125" s="276"/>
      <c r="LLX125" s="276"/>
      <c r="LLY125" s="276"/>
      <c r="LLZ125" s="276"/>
      <c r="LMA125" s="276"/>
      <c r="LMB125" s="276"/>
      <c r="LMC125" s="276"/>
      <c r="LMD125" s="276"/>
      <c r="LME125" s="276"/>
      <c r="LMF125" s="276"/>
      <c r="LMG125" s="276"/>
      <c r="LMH125" s="276"/>
      <c r="LMI125" s="276"/>
      <c r="LMJ125" s="276"/>
      <c r="LMK125" s="276"/>
      <c r="LML125" s="276"/>
      <c r="LMM125" s="276"/>
      <c r="LMN125" s="276"/>
      <c r="LMO125" s="276"/>
      <c r="LMP125" s="276"/>
      <c r="LMQ125" s="276"/>
      <c r="LMR125" s="276"/>
      <c r="LMS125" s="276"/>
      <c r="LMT125" s="276"/>
      <c r="LMU125" s="276"/>
      <c r="LMV125" s="276"/>
      <c r="LMW125" s="276"/>
      <c r="LMX125" s="276"/>
      <c r="LMY125" s="276"/>
      <c r="LMZ125" s="276"/>
      <c r="LNA125" s="276"/>
      <c r="LNB125" s="276"/>
      <c r="LNC125" s="276"/>
      <c r="LND125" s="276"/>
      <c r="LNE125" s="276"/>
      <c r="LNF125" s="276"/>
      <c r="LNG125" s="276"/>
      <c r="LNH125" s="276"/>
      <c r="LNI125" s="276"/>
      <c r="LNJ125" s="276"/>
      <c r="LNK125" s="276"/>
      <c r="LNL125" s="276"/>
      <c r="LNM125" s="276"/>
      <c r="LNN125" s="276"/>
      <c r="LNO125" s="276"/>
      <c r="LNP125" s="276"/>
      <c r="LNQ125" s="276"/>
      <c r="LNR125" s="276"/>
      <c r="LNS125" s="276"/>
      <c r="LNT125" s="276"/>
      <c r="LNU125" s="276"/>
      <c r="LNV125" s="276"/>
      <c r="LNW125" s="276"/>
      <c r="LNX125" s="276"/>
      <c r="LNY125" s="276"/>
      <c r="LNZ125" s="276"/>
      <c r="LOA125" s="276"/>
      <c r="LOB125" s="276"/>
      <c r="LOC125" s="276"/>
      <c r="LOD125" s="276"/>
      <c r="LOE125" s="276"/>
      <c r="LOF125" s="276"/>
      <c r="LOG125" s="276"/>
      <c r="LOH125" s="276"/>
      <c r="LOI125" s="276"/>
      <c r="LOJ125" s="276"/>
      <c r="LOK125" s="276"/>
      <c r="LOL125" s="276"/>
      <c r="LOM125" s="276"/>
      <c r="LON125" s="276"/>
      <c r="LOO125" s="276"/>
      <c r="LOP125" s="276"/>
      <c r="LOQ125" s="276"/>
      <c r="LOR125" s="276"/>
      <c r="LOS125" s="276"/>
      <c r="LOT125" s="276"/>
      <c r="LOU125" s="276"/>
      <c r="LOV125" s="276"/>
      <c r="LOW125" s="276"/>
      <c r="LOX125" s="276"/>
      <c r="LOY125" s="276"/>
      <c r="LOZ125" s="276"/>
      <c r="LPA125" s="276"/>
      <c r="LPB125" s="276"/>
      <c r="LPC125" s="276"/>
      <c r="LPD125" s="276"/>
      <c r="LPE125" s="276"/>
      <c r="LPF125" s="276"/>
      <c r="LPG125" s="276"/>
      <c r="LPH125" s="276"/>
      <c r="LPI125" s="276"/>
      <c r="LPJ125" s="276"/>
      <c r="LPK125" s="276"/>
      <c r="LPL125" s="276"/>
      <c r="LPM125" s="276"/>
      <c r="LPN125" s="276"/>
      <c r="LPO125" s="276"/>
      <c r="LPP125" s="276"/>
      <c r="LPQ125" s="276"/>
      <c r="LPR125" s="276"/>
      <c r="LPS125" s="276"/>
      <c r="LPT125" s="276"/>
      <c r="LPU125" s="276"/>
      <c r="LPV125" s="276"/>
      <c r="LPW125" s="276"/>
      <c r="LPX125" s="276"/>
      <c r="LPY125" s="276"/>
      <c r="LPZ125" s="276"/>
      <c r="LQA125" s="276"/>
      <c r="LQB125" s="276"/>
      <c r="LQC125" s="276"/>
      <c r="LQD125" s="276"/>
      <c r="LQE125" s="276"/>
      <c r="LQF125" s="276"/>
      <c r="LQG125" s="276"/>
      <c r="LQH125" s="276"/>
      <c r="LQI125" s="276"/>
      <c r="LQJ125" s="276"/>
      <c r="LQK125" s="276"/>
      <c r="LQL125" s="276"/>
      <c r="LQM125" s="276"/>
      <c r="LQN125" s="276"/>
      <c r="LQO125" s="276"/>
      <c r="LQP125" s="276"/>
      <c r="LQQ125" s="276"/>
      <c r="LQR125" s="276"/>
      <c r="LQS125" s="276"/>
      <c r="LQT125" s="276"/>
      <c r="LQU125" s="276"/>
      <c r="LQV125" s="276"/>
      <c r="LQW125" s="276"/>
      <c r="LQX125" s="276"/>
      <c r="LQY125" s="276"/>
      <c r="LQZ125" s="276"/>
      <c r="LRA125" s="276"/>
      <c r="LRB125" s="276"/>
      <c r="LRC125" s="276"/>
      <c r="LRD125" s="276"/>
      <c r="LRE125" s="276"/>
      <c r="LRF125" s="276"/>
      <c r="LRG125" s="276"/>
      <c r="LRH125" s="276"/>
      <c r="LRI125" s="276"/>
      <c r="LRJ125" s="276"/>
      <c r="LRK125" s="276"/>
      <c r="LRL125" s="276"/>
      <c r="LRM125" s="276"/>
      <c r="LRN125" s="276"/>
      <c r="LRO125" s="276"/>
      <c r="LRP125" s="276"/>
      <c r="LRQ125" s="276"/>
      <c r="LRR125" s="276"/>
      <c r="LRS125" s="276"/>
      <c r="LRT125" s="276"/>
      <c r="LRU125" s="276"/>
      <c r="LRV125" s="276"/>
      <c r="LRW125" s="276"/>
      <c r="LRX125" s="276"/>
      <c r="LRY125" s="276"/>
      <c r="LRZ125" s="276"/>
      <c r="LSA125" s="276"/>
      <c r="LSB125" s="276"/>
      <c r="LSC125" s="276"/>
      <c r="LSD125" s="276"/>
      <c r="LSE125" s="276"/>
      <c r="LSF125" s="276"/>
      <c r="LSG125" s="276"/>
      <c r="LSH125" s="276"/>
      <c r="LSI125" s="276"/>
      <c r="LSJ125" s="276"/>
      <c r="LSK125" s="276"/>
      <c r="LSL125" s="276"/>
      <c r="LSM125" s="276"/>
      <c r="LSN125" s="276"/>
      <c r="LSO125" s="276"/>
      <c r="LSP125" s="276"/>
      <c r="LSQ125" s="276"/>
      <c r="LSR125" s="276"/>
      <c r="LSS125" s="276"/>
      <c r="LST125" s="276"/>
      <c r="LSU125" s="276"/>
      <c r="LSV125" s="276"/>
      <c r="LSW125" s="276"/>
      <c r="LSX125" s="276"/>
      <c r="LSY125" s="276"/>
      <c r="LSZ125" s="276"/>
      <c r="LTA125" s="276"/>
      <c r="LTB125" s="276"/>
      <c r="LTC125" s="276"/>
      <c r="LTD125" s="276"/>
      <c r="LTE125" s="276"/>
      <c r="LTF125" s="276"/>
      <c r="LTG125" s="276"/>
      <c r="LTH125" s="276"/>
      <c r="LTI125" s="276"/>
      <c r="LTJ125" s="276"/>
      <c r="LTK125" s="276"/>
      <c r="LTL125" s="276"/>
      <c r="LTM125" s="276"/>
      <c r="LTN125" s="276"/>
      <c r="LTO125" s="276"/>
      <c r="LTP125" s="276"/>
      <c r="LTQ125" s="276"/>
      <c r="LTR125" s="276"/>
      <c r="LTS125" s="276"/>
      <c r="LTT125" s="276"/>
      <c r="LTU125" s="276"/>
      <c r="LTV125" s="276"/>
      <c r="LTW125" s="276"/>
      <c r="LTX125" s="276"/>
      <c r="LTY125" s="276"/>
      <c r="LTZ125" s="276"/>
      <c r="LUA125" s="276"/>
      <c r="LUB125" s="276"/>
      <c r="LUC125" s="276"/>
      <c r="LUD125" s="276"/>
      <c r="LUE125" s="276"/>
      <c r="LUF125" s="276"/>
      <c r="LUG125" s="276"/>
      <c r="LUH125" s="276"/>
      <c r="LUI125" s="276"/>
      <c r="LUJ125" s="276"/>
      <c r="LUK125" s="276"/>
      <c r="LUL125" s="276"/>
      <c r="LUM125" s="276"/>
      <c r="LUN125" s="276"/>
      <c r="LUO125" s="276"/>
      <c r="LUP125" s="276"/>
      <c r="LUQ125" s="276"/>
      <c r="LUR125" s="276"/>
      <c r="LUS125" s="276"/>
      <c r="LUT125" s="276"/>
      <c r="LUU125" s="276"/>
      <c r="LUV125" s="276"/>
      <c r="LUW125" s="276"/>
      <c r="LUX125" s="276"/>
      <c r="LUY125" s="276"/>
      <c r="LUZ125" s="276"/>
      <c r="LVA125" s="276"/>
      <c r="LVB125" s="276"/>
      <c r="LVC125" s="276"/>
      <c r="LVD125" s="276"/>
      <c r="LVE125" s="276"/>
      <c r="LVF125" s="276"/>
      <c r="LVG125" s="276"/>
      <c r="LVH125" s="276"/>
      <c r="LVI125" s="276"/>
      <c r="LVJ125" s="276"/>
      <c r="LVK125" s="276"/>
      <c r="LVL125" s="276"/>
      <c r="LVM125" s="276"/>
      <c r="LVN125" s="276"/>
      <c r="LVO125" s="276"/>
      <c r="LVP125" s="276"/>
      <c r="LVQ125" s="276"/>
      <c r="LVR125" s="276"/>
      <c r="LVS125" s="276"/>
      <c r="LVT125" s="276"/>
      <c r="LVU125" s="276"/>
      <c r="LVV125" s="276"/>
      <c r="LVW125" s="276"/>
      <c r="LVX125" s="276"/>
      <c r="LVY125" s="276"/>
      <c r="LVZ125" s="276"/>
      <c r="LWA125" s="276"/>
      <c r="LWB125" s="276"/>
      <c r="LWC125" s="276"/>
      <c r="LWD125" s="276"/>
      <c r="LWE125" s="276"/>
      <c r="LWF125" s="276"/>
      <c r="LWG125" s="276"/>
      <c r="LWH125" s="276"/>
      <c r="LWI125" s="276"/>
      <c r="LWJ125" s="276"/>
      <c r="LWK125" s="276"/>
      <c r="LWL125" s="276"/>
      <c r="LWM125" s="276"/>
      <c r="LWN125" s="276"/>
      <c r="LWO125" s="276"/>
      <c r="LWP125" s="276"/>
      <c r="LWQ125" s="276"/>
      <c r="LWR125" s="276"/>
      <c r="LWS125" s="276"/>
      <c r="LWT125" s="276"/>
      <c r="LWU125" s="276"/>
      <c r="LWV125" s="276"/>
      <c r="LWW125" s="276"/>
      <c r="LWX125" s="276"/>
      <c r="LWY125" s="276"/>
      <c r="LWZ125" s="276"/>
      <c r="LXA125" s="276"/>
      <c r="LXB125" s="276"/>
      <c r="LXC125" s="276"/>
      <c r="LXD125" s="276"/>
      <c r="LXE125" s="276"/>
      <c r="LXF125" s="276"/>
      <c r="LXG125" s="276"/>
      <c r="LXH125" s="276"/>
      <c r="LXI125" s="276"/>
      <c r="LXJ125" s="276"/>
      <c r="LXK125" s="276"/>
      <c r="LXL125" s="276"/>
      <c r="LXM125" s="276"/>
      <c r="LXN125" s="276"/>
      <c r="LXO125" s="276"/>
      <c r="LXP125" s="276"/>
      <c r="LXQ125" s="276"/>
      <c r="LXR125" s="276"/>
      <c r="LXS125" s="276"/>
      <c r="LXT125" s="276"/>
      <c r="LXU125" s="276"/>
      <c r="LXV125" s="276"/>
      <c r="LXW125" s="276"/>
      <c r="LXX125" s="276"/>
      <c r="LXY125" s="276"/>
      <c r="LXZ125" s="276"/>
      <c r="LYA125" s="276"/>
      <c r="LYB125" s="276"/>
      <c r="LYC125" s="276"/>
      <c r="LYD125" s="276"/>
      <c r="LYE125" s="276"/>
      <c r="LYF125" s="276"/>
      <c r="LYG125" s="276"/>
      <c r="LYH125" s="276"/>
      <c r="LYI125" s="276"/>
      <c r="LYJ125" s="276"/>
      <c r="LYK125" s="276"/>
      <c r="LYL125" s="276"/>
      <c r="LYM125" s="276"/>
      <c r="LYN125" s="276"/>
      <c r="LYO125" s="276"/>
      <c r="LYP125" s="276"/>
      <c r="LYQ125" s="276"/>
      <c r="LYR125" s="276"/>
      <c r="LYS125" s="276"/>
      <c r="LYT125" s="276"/>
      <c r="LYU125" s="276"/>
      <c r="LYV125" s="276"/>
      <c r="LYW125" s="276"/>
      <c r="LYX125" s="276"/>
      <c r="LYY125" s="276"/>
      <c r="LYZ125" s="276"/>
      <c r="LZA125" s="276"/>
      <c r="LZB125" s="276"/>
      <c r="LZC125" s="276"/>
      <c r="LZD125" s="276"/>
      <c r="LZE125" s="276"/>
      <c r="LZF125" s="276"/>
      <c r="LZG125" s="276"/>
      <c r="LZH125" s="276"/>
      <c r="LZI125" s="276"/>
      <c r="LZJ125" s="276"/>
      <c r="LZK125" s="276"/>
      <c r="LZL125" s="276"/>
      <c r="LZM125" s="276"/>
      <c r="LZN125" s="276"/>
      <c r="LZO125" s="276"/>
      <c r="LZP125" s="276"/>
      <c r="LZQ125" s="276"/>
      <c r="LZR125" s="276"/>
      <c r="LZS125" s="276"/>
      <c r="LZT125" s="276"/>
      <c r="LZU125" s="276"/>
      <c r="LZV125" s="276"/>
      <c r="LZW125" s="276"/>
      <c r="LZX125" s="276"/>
      <c r="LZY125" s="276"/>
      <c r="LZZ125" s="276"/>
      <c r="MAA125" s="276"/>
      <c r="MAB125" s="276"/>
      <c r="MAC125" s="276"/>
      <c r="MAD125" s="276"/>
      <c r="MAE125" s="276"/>
      <c r="MAF125" s="276"/>
      <c r="MAG125" s="276"/>
      <c r="MAH125" s="276"/>
      <c r="MAI125" s="276"/>
      <c r="MAJ125" s="276"/>
      <c r="MAK125" s="276"/>
      <c r="MAL125" s="276"/>
      <c r="MAM125" s="276"/>
      <c r="MAN125" s="276"/>
      <c r="MAO125" s="276"/>
      <c r="MAP125" s="276"/>
      <c r="MAQ125" s="276"/>
      <c r="MAR125" s="276"/>
      <c r="MAS125" s="276"/>
      <c r="MAT125" s="276"/>
      <c r="MAU125" s="276"/>
      <c r="MAV125" s="276"/>
      <c r="MAW125" s="276"/>
      <c r="MAX125" s="276"/>
      <c r="MAY125" s="276"/>
      <c r="MAZ125" s="276"/>
      <c r="MBA125" s="276"/>
      <c r="MBB125" s="276"/>
      <c r="MBC125" s="276"/>
      <c r="MBD125" s="276"/>
      <c r="MBE125" s="276"/>
      <c r="MBF125" s="276"/>
      <c r="MBG125" s="276"/>
      <c r="MBH125" s="276"/>
      <c r="MBI125" s="276"/>
      <c r="MBJ125" s="276"/>
      <c r="MBK125" s="276"/>
      <c r="MBL125" s="276"/>
      <c r="MBM125" s="276"/>
      <c r="MBN125" s="276"/>
      <c r="MBO125" s="276"/>
      <c r="MBP125" s="276"/>
      <c r="MBQ125" s="276"/>
      <c r="MBR125" s="276"/>
      <c r="MBS125" s="276"/>
      <c r="MBT125" s="276"/>
      <c r="MBU125" s="276"/>
      <c r="MBV125" s="276"/>
      <c r="MBW125" s="276"/>
      <c r="MBX125" s="276"/>
      <c r="MBY125" s="276"/>
      <c r="MBZ125" s="276"/>
      <c r="MCA125" s="276"/>
      <c r="MCB125" s="276"/>
      <c r="MCC125" s="276"/>
      <c r="MCD125" s="276"/>
      <c r="MCE125" s="276"/>
      <c r="MCF125" s="276"/>
      <c r="MCG125" s="276"/>
      <c r="MCH125" s="276"/>
      <c r="MCI125" s="276"/>
      <c r="MCJ125" s="276"/>
      <c r="MCK125" s="276"/>
      <c r="MCL125" s="276"/>
      <c r="MCM125" s="276"/>
      <c r="MCN125" s="276"/>
      <c r="MCO125" s="276"/>
      <c r="MCP125" s="276"/>
      <c r="MCQ125" s="276"/>
      <c r="MCR125" s="276"/>
      <c r="MCS125" s="276"/>
      <c r="MCT125" s="276"/>
      <c r="MCU125" s="276"/>
      <c r="MCV125" s="276"/>
      <c r="MCW125" s="276"/>
      <c r="MCX125" s="276"/>
      <c r="MCY125" s="276"/>
      <c r="MCZ125" s="276"/>
      <c r="MDA125" s="276"/>
      <c r="MDB125" s="276"/>
      <c r="MDC125" s="276"/>
      <c r="MDD125" s="276"/>
      <c r="MDE125" s="276"/>
      <c r="MDF125" s="276"/>
      <c r="MDG125" s="276"/>
      <c r="MDH125" s="276"/>
      <c r="MDI125" s="276"/>
      <c r="MDJ125" s="276"/>
      <c r="MDK125" s="276"/>
      <c r="MDL125" s="276"/>
      <c r="MDM125" s="276"/>
      <c r="MDN125" s="276"/>
      <c r="MDO125" s="276"/>
      <c r="MDP125" s="276"/>
      <c r="MDQ125" s="276"/>
      <c r="MDR125" s="276"/>
      <c r="MDS125" s="276"/>
      <c r="MDT125" s="276"/>
      <c r="MDU125" s="276"/>
      <c r="MDV125" s="276"/>
      <c r="MDW125" s="276"/>
      <c r="MDX125" s="276"/>
      <c r="MDY125" s="276"/>
      <c r="MDZ125" s="276"/>
      <c r="MEA125" s="276"/>
      <c r="MEB125" s="276"/>
      <c r="MEC125" s="276"/>
      <c r="MED125" s="276"/>
      <c r="MEE125" s="276"/>
      <c r="MEF125" s="276"/>
      <c r="MEG125" s="276"/>
      <c r="MEH125" s="276"/>
      <c r="MEI125" s="276"/>
      <c r="MEJ125" s="276"/>
      <c r="MEK125" s="276"/>
      <c r="MEL125" s="276"/>
      <c r="MEM125" s="276"/>
      <c r="MEN125" s="276"/>
      <c r="MEO125" s="276"/>
      <c r="MEP125" s="276"/>
      <c r="MEQ125" s="276"/>
      <c r="MER125" s="276"/>
      <c r="MES125" s="276"/>
      <c r="MET125" s="276"/>
      <c r="MEU125" s="276"/>
      <c r="MEV125" s="276"/>
      <c r="MEW125" s="276"/>
      <c r="MEX125" s="276"/>
      <c r="MEY125" s="276"/>
      <c r="MEZ125" s="276"/>
      <c r="MFA125" s="276"/>
      <c r="MFB125" s="276"/>
      <c r="MFC125" s="276"/>
      <c r="MFD125" s="276"/>
      <c r="MFE125" s="276"/>
      <c r="MFF125" s="276"/>
      <c r="MFG125" s="276"/>
      <c r="MFH125" s="276"/>
      <c r="MFI125" s="276"/>
      <c r="MFJ125" s="276"/>
      <c r="MFK125" s="276"/>
      <c r="MFL125" s="276"/>
      <c r="MFM125" s="276"/>
      <c r="MFN125" s="276"/>
      <c r="MFO125" s="276"/>
      <c r="MFP125" s="276"/>
      <c r="MFQ125" s="276"/>
      <c r="MFR125" s="276"/>
      <c r="MFS125" s="276"/>
      <c r="MFT125" s="276"/>
      <c r="MFU125" s="276"/>
      <c r="MFV125" s="276"/>
      <c r="MFW125" s="276"/>
      <c r="MFX125" s="276"/>
      <c r="MFY125" s="276"/>
      <c r="MFZ125" s="276"/>
      <c r="MGA125" s="276"/>
      <c r="MGB125" s="276"/>
      <c r="MGC125" s="276"/>
      <c r="MGD125" s="276"/>
      <c r="MGE125" s="276"/>
      <c r="MGF125" s="276"/>
      <c r="MGG125" s="276"/>
      <c r="MGH125" s="276"/>
      <c r="MGI125" s="276"/>
      <c r="MGJ125" s="276"/>
      <c r="MGK125" s="276"/>
      <c r="MGL125" s="276"/>
      <c r="MGM125" s="276"/>
      <c r="MGN125" s="276"/>
      <c r="MGO125" s="276"/>
      <c r="MGP125" s="276"/>
      <c r="MGQ125" s="276"/>
      <c r="MGR125" s="276"/>
      <c r="MGS125" s="276"/>
      <c r="MGT125" s="276"/>
      <c r="MGU125" s="276"/>
      <c r="MGV125" s="276"/>
      <c r="MGW125" s="276"/>
      <c r="MGX125" s="276"/>
      <c r="MGY125" s="276"/>
      <c r="MGZ125" s="276"/>
      <c r="MHA125" s="276"/>
      <c r="MHB125" s="276"/>
      <c r="MHC125" s="276"/>
      <c r="MHD125" s="276"/>
      <c r="MHE125" s="276"/>
      <c r="MHF125" s="276"/>
      <c r="MHG125" s="276"/>
      <c r="MHH125" s="276"/>
      <c r="MHI125" s="276"/>
      <c r="MHJ125" s="276"/>
      <c r="MHK125" s="276"/>
      <c r="MHL125" s="276"/>
      <c r="MHM125" s="276"/>
      <c r="MHN125" s="276"/>
      <c r="MHO125" s="276"/>
      <c r="MHP125" s="276"/>
      <c r="MHQ125" s="276"/>
      <c r="MHR125" s="276"/>
      <c r="MHS125" s="276"/>
      <c r="MHT125" s="276"/>
      <c r="MHU125" s="276"/>
      <c r="MHV125" s="276"/>
      <c r="MHW125" s="276"/>
      <c r="MHX125" s="276"/>
      <c r="MHY125" s="276"/>
      <c r="MHZ125" s="276"/>
      <c r="MIA125" s="276"/>
      <c r="MIB125" s="276"/>
      <c r="MIC125" s="276"/>
      <c r="MID125" s="276"/>
      <c r="MIE125" s="276"/>
      <c r="MIF125" s="276"/>
      <c r="MIG125" s="276"/>
      <c r="MIH125" s="276"/>
      <c r="MII125" s="276"/>
      <c r="MIJ125" s="276"/>
      <c r="MIK125" s="276"/>
      <c r="MIL125" s="276"/>
      <c r="MIM125" s="276"/>
      <c r="MIN125" s="276"/>
      <c r="MIO125" s="276"/>
      <c r="MIP125" s="276"/>
      <c r="MIQ125" s="276"/>
      <c r="MIR125" s="276"/>
      <c r="MIS125" s="276"/>
      <c r="MIT125" s="276"/>
      <c r="MIU125" s="276"/>
      <c r="MIV125" s="276"/>
      <c r="MIW125" s="276"/>
      <c r="MIX125" s="276"/>
      <c r="MIY125" s="276"/>
      <c r="MIZ125" s="276"/>
      <c r="MJA125" s="276"/>
      <c r="MJB125" s="276"/>
      <c r="MJC125" s="276"/>
      <c r="MJD125" s="276"/>
      <c r="MJE125" s="276"/>
      <c r="MJF125" s="276"/>
      <c r="MJG125" s="276"/>
      <c r="MJH125" s="276"/>
      <c r="MJI125" s="276"/>
      <c r="MJJ125" s="276"/>
      <c r="MJK125" s="276"/>
      <c r="MJL125" s="276"/>
      <c r="MJM125" s="276"/>
      <c r="MJN125" s="276"/>
      <c r="MJO125" s="276"/>
      <c r="MJP125" s="276"/>
      <c r="MJQ125" s="276"/>
      <c r="MJR125" s="276"/>
      <c r="MJS125" s="276"/>
      <c r="MJT125" s="276"/>
      <c r="MJU125" s="276"/>
      <c r="MJV125" s="276"/>
      <c r="MJW125" s="276"/>
      <c r="MJX125" s="276"/>
      <c r="MJY125" s="276"/>
      <c r="MJZ125" s="276"/>
      <c r="MKA125" s="276"/>
      <c r="MKB125" s="276"/>
      <c r="MKC125" s="276"/>
      <c r="MKD125" s="276"/>
      <c r="MKE125" s="276"/>
      <c r="MKF125" s="276"/>
      <c r="MKG125" s="276"/>
      <c r="MKH125" s="276"/>
      <c r="MKI125" s="276"/>
      <c r="MKJ125" s="276"/>
      <c r="MKK125" s="276"/>
      <c r="MKL125" s="276"/>
      <c r="MKM125" s="276"/>
      <c r="MKN125" s="276"/>
      <c r="MKO125" s="276"/>
      <c r="MKP125" s="276"/>
      <c r="MKQ125" s="276"/>
      <c r="MKR125" s="276"/>
      <c r="MKS125" s="276"/>
      <c r="MKT125" s="276"/>
      <c r="MKU125" s="276"/>
      <c r="MKV125" s="276"/>
      <c r="MKW125" s="276"/>
      <c r="MKX125" s="276"/>
      <c r="MKY125" s="276"/>
      <c r="MKZ125" s="276"/>
      <c r="MLA125" s="276"/>
      <c r="MLB125" s="276"/>
      <c r="MLC125" s="276"/>
      <c r="MLD125" s="276"/>
      <c r="MLE125" s="276"/>
      <c r="MLF125" s="276"/>
      <c r="MLG125" s="276"/>
      <c r="MLH125" s="276"/>
      <c r="MLI125" s="276"/>
      <c r="MLJ125" s="276"/>
      <c r="MLK125" s="276"/>
      <c r="MLL125" s="276"/>
      <c r="MLM125" s="276"/>
      <c r="MLN125" s="276"/>
      <c r="MLO125" s="276"/>
      <c r="MLP125" s="276"/>
      <c r="MLQ125" s="276"/>
      <c r="MLR125" s="276"/>
      <c r="MLS125" s="276"/>
      <c r="MLT125" s="276"/>
      <c r="MLU125" s="276"/>
      <c r="MLV125" s="276"/>
      <c r="MLW125" s="276"/>
      <c r="MLX125" s="276"/>
      <c r="MLY125" s="276"/>
      <c r="MLZ125" s="276"/>
      <c r="MMA125" s="276"/>
      <c r="MMB125" s="276"/>
      <c r="MMC125" s="276"/>
      <c r="MMD125" s="276"/>
      <c r="MME125" s="276"/>
      <c r="MMF125" s="276"/>
      <c r="MMG125" s="276"/>
      <c r="MMH125" s="276"/>
      <c r="MMI125" s="276"/>
      <c r="MMJ125" s="276"/>
      <c r="MMK125" s="276"/>
      <c r="MML125" s="276"/>
      <c r="MMM125" s="276"/>
      <c r="MMN125" s="276"/>
      <c r="MMO125" s="276"/>
      <c r="MMP125" s="276"/>
      <c r="MMQ125" s="276"/>
      <c r="MMR125" s="276"/>
      <c r="MMS125" s="276"/>
      <c r="MMT125" s="276"/>
      <c r="MMU125" s="276"/>
      <c r="MMV125" s="276"/>
      <c r="MMW125" s="276"/>
      <c r="MMX125" s="276"/>
      <c r="MMY125" s="276"/>
      <c r="MMZ125" s="276"/>
      <c r="MNA125" s="276"/>
      <c r="MNB125" s="276"/>
      <c r="MNC125" s="276"/>
      <c r="MND125" s="276"/>
      <c r="MNE125" s="276"/>
      <c r="MNF125" s="276"/>
      <c r="MNG125" s="276"/>
      <c r="MNH125" s="276"/>
      <c r="MNI125" s="276"/>
      <c r="MNJ125" s="276"/>
      <c r="MNK125" s="276"/>
      <c r="MNL125" s="276"/>
      <c r="MNM125" s="276"/>
      <c r="MNN125" s="276"/>
      <c r="MNO125" s="276"/>
      <c r="MNP125" s="276"/>
      <c r="MNQ125" s="276"/>
      <c r="MNR125" s="276"/>
      <c r="MNS125" s="276"/>
      <c r="MNT125" s="276"/>
      <c r="MNU125" s="276"/>
      <c r="MNV125" s="276"/>
      <c r="MNW125" s="276"/>
      <c r="MNX125" s="276"/>
      <c r="MNY125" s="276"/>
      <c r="MNZ125" s="276"/>
      <c r="MOA125" s="276"/>
      <c r="MOB125" s="276"/>
      <c r="MOC125" s="276"/>
      <c r="MOD125" s="276"/>
      <c r="MOE125" s="276"/>
      <c r="MOF125" s="276"/>
      <c r="MOG125" s="276"/>
      <c r="MOH125" s="276"/>
      <c r="MOI125" s="276"/>
      <c r="MOJ125" s="276"/>
      <c r="MOK125" s="276"/>
      <c r="MOL125" s="276"/>
      <c r="MOM125" s="276"/>
      <c r="MON125" s="276"/>
      <c r="MOO125" s="276"/>
      <c r="MOP125" s="276"/>
      <c r="MOQ125" s="276"/>
      <c r="MOR125" s="276"/>
      <c r="MOS125" s="276"/>
      <c r="MOT125" s="276"/>
      <c r="MOU125" s="276"/>
      <c r="MOV125" s="276"/>
      <c r="MOW125" s="276"/>
      <c r="MOX125" s="276"/>
      <c r="MOY125" s="276"/>
      <c r="MOZ125" s="276"/>
      <c r="MPA125" s="276"/>
      <c r="MPB125" s="276"/>
      <c r="MPC125" s="276"/>
      <c r="MPD125" s="276"/>
      <c r="MPE125" s="276"/>
      <c r="MPF125" s="276"/>
      <c r="MPG125" s="276"/>
      <c r="MPH125" s="276"/>
      <c r="MPI125" s="276"/>
      <c r="MPJ125" s="276"/>
      <c r="MPK125" s="276"/>
      <c r="MPL125" s="276"/>
      <c r="MPM125" s="276"/>
      <c r="MPN125" s="276"/>
      <c r="MPO125" s="276"/>
      <c r="MPP125" s="276"/>
      <c r="MPQ125" s="276"/>
      <c r="MPR125" s="276"/>
      <c r="MPS125" s="276"/>
      <c r="MPT125" s="276"/>
      <c r="MPU125" s="276"/>
      <c r="MPV125" s="276"/>
      <c r="MPW125" s="276"/>
      <c r="MPX125" s="276"/>
      <c r="MPY125" s="276"/>
      <c r="MPZ125" s="276"/>
      <c r="MQA125" s="276"/>
      <c r="MQB125" s="276"/>
      <c r="MQC125" s="276"/>
      <c r="MQD125" s="276"/>
      <c r="MQE125" s="276"/>
      <c r="MQF125" s="276"/>
      <c r="MQG125" s="276"/>
      <c r="MQH125" s="276"/>
      <c r="MQI125" s="276"/>
      <c r="MQJ125" s="276"/>
      <c r="MQK125" s="276"/>
      <c r="MQL125" s="276"/>
      <c r="MQM125" s="276"/>
      <c r="MQN125" s="276"/>
      <c r="MQO125" s="276"/>
      <c r="MQP125" s="276"/>
      <c r="MQQ125" s="276"/>
      <c r="MQR125" s="276"/>
      <c r="MQS125" s="276"/>
      <c r="MQT125" s="276"/>
      <c r="MQU125" s="276"/>
      <c r="MQV125" s="276"/>
      <c r="MQW125" s="276"/>
      <c r="MQX125" s="276"/>
      <c r="MQY125" s="276"/>
      <c r="MQZ125" s="276"/>
      <c r="MRA125" s="276"/>
      <c r="MRB125" s="276"/>
      <c r="MRC125" s="276"/>
      <c r="MRD125" s="276"/>
      <c r="MRE125" s="276"/>
      <c r="MRF125" s="276"/>
      <c r="MRG125" s="276"/>
      <c r="MRH125" s="276"/>
      <c r="MRI125" s="276"/>
      <c r="MRJ125" s="276"/>
      <c r="MRK125" s="276"/>
      <c r="MRL125" s="276"/>
      <c r="MRM125" s="276"/>
      <c r="MRN125" s="276"/>
      <c r="MRO125" s="276"/>
      <c r="MRP125" s="276"/>
      <c r="MRQ125" s="276"/>
      <c r="MRR125" s="276"/>
      <c r="MRS125" s="276"/>
      <c r="MRT125" s="276"/>
      <c r="MRU125" s="276"/>
      <c r="MRV125" s="276"/>
      <c r="MRW125" s="276"/>
      <c r="MRX125" s="276"/>
      <c r="MRY125" s="276"/>
      <c r="MRZ125" s="276"/>
      <c r="MSA125" s="276"/>
      <c r="MSB125" s="276"/>
      <c r="MSC125" s="276"/>
      <c r="MSD125" s="276"/>
      <c r="MSE125" s="276"/>
      <c r="MSF125" s="276"/>
      <c r="MSG125" s="276"/>
      <c r="MSH125" s="276"/>
      <c r="MSI125" s="276"/>
      <c r="MSJ125" s="276"/>
      <c r="MSK125" s="276"/>
      <c r="MSL125" s="276"/>
      <c r="MSM125" s="276"/>
      <c r="MSN125" s="276"/>
      <c r="MSO125" s="276"/>
      <c r="MSP125" s="276"/>
      <c r="MSQ125" s="276"/>
      <c r="MSR125" s="276"/>
      <c r="MSS125" s="276"/>
      <c r="MST125" s="276"/>
      <c r="MSU125" s="276"/>
      <c r="MSV125" s="276"/>
      <c r="MSW125" s="276"/>
      <c r="MSX125" s="276"/>
      <c r="MSY125" s="276"/>
      <c r="MSZ125" s="276"/>
      <c r="MTA125" s="276"/>
      <c r="MTB125" s="276"/>
      <c r="MTC125" s="276"/>
      <c r="MTD125" s="276"/>
      <c r="MTE125" s="276"/>
      <c r="MTF125" s="276"/>
      <c r="MTG125" s="276"/>
      <c r="MTH125" s="276"/>
      <c r="MTI125" s="276"/>
      <c r="MTJ125" s="276"/>
      <c r="MTK125" s="276"/>
      <c r="MTL125" s="276"/>
      <c r="MTM125" s="276"/>
      <c r="MTN125" s="276"/>
      <c r="MTO125" s="276"/>
      <c r="MTP125" s="276"/>
      <c r="MTQ125" s="276"/>
      <c r="MTR125" s="276"/>
      <c r="MTS125" s="276"/>
      <c r="MTT125" s="276"/>
      <c r="MTU125" s="276"/>
      <c r="MTV125" s="276"/>
      <c r="MTW125" s="276"/>
      <c r="MTX125" s="276"/>
      <c r="MTY125" s="276"/>
      <c r="MTZ125" s="276"/>
      <c r="MUA125" s="276"/>
      <c r="MUB125" s="276"/>
      <c r="MUC125" s="276"/>
      <c r="MUD125" s="276"/>
      <c r="MUE125" s="276"/>
      <c r="MUF125" s="276"/>
      <c r="MUG125" s="276"/>
      <c r="MUH125" s="276"/>
      <c r="MUI125" s="276"/>
      <c r="MUJ125" s="276"/>
      <c r="MUK125" s="276"/>
      <c r="MUL125" s="276"/>
      <c r="MUM125" s="276"/>
      <c r="MUN125" s="276"/>
      <c r="MUO125" s="276"/>
      <c r="MUP125" s="276"/>
      <c r="MUQ125" s="276"/>
      <c r="MUR125" s="276"/>
      <c r="MUS125" s="276"/>
      <c r="MUT125" s="276"/>
      <c r="MUU125" s="276"/>
      <c r="MUV125" s="276"/>
      <c r="MUW125" s="276"/>
      <c r="MUX125" s="276"/>
      <c r="MUY125" s="276"/>
      <c r="MUZ125" s="276"/>
      <c r="MVA125" s="276"/>
      <c r="MVB125" s="276"/>
      <c r="MVC125" s="276"/>
      <c r="MVD125" s="276"/>
      <c r="MVE125" s="276"/>
      <c r="MVF125" s="276"/>
      <c r="MVG125" s="276"/>
      <c r="MVH125" s="276"/>
      <c r="MVI125" s="276"/>
      <c r="MVJ125" s="276"/>
      <c r="MVK125" s="276"/>
      <c r="MVL125" s="276"/>
      <c r="MVM125" s="276"/>
      <c r="MVN125" s="276"/>
      <c r="MVO125" s="276"/>
      <c r="MVP125" s="276"/>
      <c r="MVQ125" s="276"/>
      <c r="MVR125" s="276"/>
      <c r="MVS125" s="276"/>
      <c r="MVT125" s="276"/>
      <c r="MVU125" s="276"/>
      <c r="MVV125" s="276"/>
      <c r="MVW125" s="276"/>
      <c r="MVX125" s="276"/>
      <c r="MVY125" s="276"/>
      <c r="MVZ125" s="276"/>
      <c r="MWA125" s="276"/>
      <c r="MWB125" s="276"/>
      <c r="MWC125" s="276"/>
      <c r="MWD125" s="276"/>
      <c r="MWE125" s="276"/>
      <c r="MWF125" s="276"/>
      <c r="MWG125" s="276"/>
      <c r="MWH125" s="276"/>
      <c r="MWI125" s="276"/>
      <c r="MWJ125" s="276"/>
      <c r="MWK125" s="276"/>
      <c r="MWL125" s="276"/>
      <c r="MWM125" s="276"/>
      <c r="MWN125" s="276"/>
      <c r="MWO125" s="276"/>
      <c r="MWP125" s="276"/>
      <c r="MWQ125" s="276"/>
      <c r="MWR125" s="276"/>
      <c r="MWS125" s="276"/>
      <c r="MWT125" s="276"/>
      <c r="MWU125" s="276"/>
      <c r="MWV125" s="276"/>
      <c r="MWW125" s="276"/>
      <c r="MWX125" s="276"/>
      <c r="MWY125" s="276"/>
      <c r="MWZ125" s="276"/>
      <c r="MXA125" s="276"/>
      <c r="MXB125" s="276"/>
      <c r="MXC125" s="276"/>
      <c r="MXD125" s="276"/>
      <c r="MXE125" s="276"/>
      <c r="MXF125" s="276"/>
      <c r="MXG125" s="276"/>
      <c r="MXH125" s="276"/>
      <c r="MXI125" s="276"/>
      <c r="MXJ125" s="276"/>
      <c r="MXK125" s="276"/>
      <c r="MXL125" s="276"/>
      <c r="MXM125" s="276"/>
      <c r="MXN125" s="276"/>
      <c r="MXO125" s="276"/>
      <c r="MXP125" s="276"/>
      <c r="MXQ125" s="276"/>
      <c r="MXR125" s="276"/>
      <c r="MXS125" s="276"/>
      <c r="MXT125" s="276"/>
      <c r="MXU125" s="276"/>
      <c r="MXV125" s="276"/>
      <c r="MXW125" s="276"/>
      <c r="MXX125" s="276"/>
      <c r="MXY125" s="276"/>
      <c r="MXZ125" s="276"/>
      <c r="MYA125" s="276"/>
      <c r="MYB125" s="276"/>
      <c r="MYC125" s="276"/>
      <c r="MYD125" s="276"/>
      <c r="MYE125" s="276"/>
      <c r="MYF125" s="276"/>
      <c r="MYG125" s="276"/>
      <c r="MYH125" s="276"/>
      <c r="MYI125" s="276"/>
      <c r="MYJ125" s="276"/>
      <c r="MYK125" s="276"/>
      <c r="MYL125" s="276"/>
      <c r="MYM125" s="276"/>
      <c r="MYN125" s="276"/>
      <c r="MYO125" s="276"/>
      <c r="MYP125" s="276"/>
      <c r="MYQ125" s="276"/>
      <c r="MYR125" s="276"/>
      <c r="MYS125" s="276"/>
      <c r="MYT125" s="276"/>
      <c r="MYU125" s="276"/>
      <c r="MYV125" s="276"/>
      <c r="MYW125" s="276"/>
      <c r="MYX125" s="276"/>
      <c r="MYY125" s="276"/>
      <c r="MYZ125" s="276"/>
      <c r="MZA125" s="276"/>
      <c r="MZB125" s="276"/>
      <c r="MZC125" s="276"/>
      <c r="MZD125" s="276"/>
      <c r="MZE125" s="276"/>
      <c r="MZF125" s="276"/>
      <c r="MZG125" s="276"/>
      <c r="MZH125" s="276"/>
      <c r="MZI125" s="276"/>
      <c r="MZJ125" s="276"/>
      <c r="MZK125" s="276"/>
      <c r="MZL125" s="276"/>
      <c r="MZM125" s="276"/>
      <c r="MZN125" s="276"/>
      <c r="MZO125" s="276"/>
      <c r="MZP125" s="276"/>
      <c r="MZQ125" s="276"/>
      <c r="MZR125" s="276"/>
      <c r="MZS125" s="276"/>
      <c r="MZT125" s="276"/>
      <c r="MZU125" s="276"/>
      <c r="MZV125" s="276"/>
      <c r="MZW125" s="276"/>
      <c r="MZX125" s="276"/>
      <c r="MZY125" s="276"/>
      <c r="MZZ125" s="276"/>
      <c r="NAA125" s="276"/>
      <c r="NAB125" s="276"/>
      <c r="NAC125" s="276"/>
      <c r="NAD125" s="276"/>
      <c r="NAE125" s="276"/>
      <c r="NAF125" s="276"/>
      <c r="NAG125" s="276"/>
      <c r="NAH125" s="276"/>
      <c r="NAI125" s="276"/>
      <c r="NAJ125" s="276"/>
      <c r="NAK125" s="276"/>
      <c r="NAL125" s="276"/>
      <c r="NAM125" s="276"/>
      <c r="NAN125" s="276"/>
      <c r="NAO125" s="276"/>
      <c r="NAP125" s="276"/>
      <c r="NAQ125" s="276"/>
      <c r="NAR125" s="276"/>
      <c r="NAS125" s="276"/>
      <c r="NAT125" s="276"/>
      <c r="NAU125" s="276"/>
      <c r="NAV125" s="276"/>
      <c r="NAW125" s="276"/>
      <c r="NAX125" s="276"/>
      <c r="NAY125" s="276"/>
      <c r="NAZ125" s="276"/>
      <c r="NBA125" s="276"/>
      <c r="NBB125" s="276"/>
      <c r="NBC125" s="276"/>
      <c r="NBD125" s="276"/>
      <c r="NBE125" s="276"/>
      <c r="NBF125" s="276"/>
      <c r="NBG125" s="276"/>
      <c r="NBH125" s="276"/>
      <c r="NBI125" s="276"/>
      <c r="NBJ125" s="276"/>
      <c r="NBK125" s="276"/>
      <c r="NBL125" s="276"/>
      <c r="NBM125" s="276"/>
      <c r="NBN125" s="276"/>
      <c r="NBO125" s="276"/>
      <c r="NBP125" s="276"/>
      <c r="NBQ125" s="276"/>
      <c r="NBR125" s="276"/>
      <c r="NBS125" s="276"/>
      <c r="NBT125" s="276"/>
      <c r="NBU125" s="276"/>
      <c r="NBV125" s="276"/>
      <c r="NBW125" s="276"/>
      <c r="NBX125" s="276"/>
      <c r="NBY125" s="276"/>
      <c r="NBZ125" s="276"/>
      <c r="NCA125" s="276"/>
      <c r="NCB125" s="276"/>
      <c r="NCC125" s="276"/>
      <c r="NCD125" s="276"/>
      <c r="NCE125" s="276"/>
      <c r="NCF125" s="276"/>
      <c r="NCG125" s="276"/>
      <c r="NCH125" s="276"/>
      <c r="NCI125" s="276"/>
      <c r="NCJ125" s="276"/>
      <c r="NCK125" s="276"/>
      <c r="NCL125" s="276"/>
      <c r="NCM125" s="276"/>
      <c r="NCN125" s="276"/>
      <c r="NCO125" s="276"/>
      <c r="NCP125" s="276"/>
      <c r="NCQ125" s="276"/>
      <c r="NCR125" s="276"/>
      <c r="NCS125" s="276"/>
      <c r="NCT125" s="276"/>
      <c r="NCU125" s="276"/>
      <c r="NCV125" s="276"/>
      <c r="NCW125" s="276"/>
      <c r="NCX125" s="276"/>
      <c r="NCY125" s="276"/>
      <c r="NCZ125" s="276"/>
      <c r="NDA125" s="276"/>
      <c r="NDB125" s="276"/>
      <c r="NDC125" s="276"/>
      <c r="NDD125" s="276"/>
      <c r="NDE125" s="276"/>
      <c r="NDF125" s="276"/>
      <c r="NDG125" s="276"/>
      <c r="NDH125" s="276"/>
      <c r="NDI125" s="276"/>
      <c r="NDJ125" s="276"/>
      <c r="NDK125" s="276"/>
      <c r="NDL125" s="276"/>
      <c r="NDM125" s="276"/>
      <c r="NDN125" s="276"/>
      <c r="NDO125" s="276"/>
      <c r="NDP125" s="276"/>
      <c r="NDQ125" s="276"/>
      <c r="NDR125" s="276"/>
      <c r="NDS125" s="276"/>
      <c r="NDT125" s="276"/>
      <c r="NDU125" s="276"/>
      <c r="NDV125" s="276"/>
      <c r="NDW125" s="276"/>
      <c r="NDX125" s="276"/>
      <c r="NDY125" s="276"/>
      <c r="NDZ125" s="276"/>
      <c r="NEA125" s="276"/>
      <c r="NEB125" s="276"/>
      <c r="NEC125" s="276"/>
      <c r="NED125" s="276"/>
      <c r="NEE125" s="276"/>
      <c r="NEF125" s="276"/>
      <c r="NEG125" s="276"/>
      <c r="NEH125" s="276"/>
      <c r="NEI125" s="276"/>
      <c r="NEJ125" s="276"/>
      <c r="NEK125" s="276"/>
      <c r="NEL125" s="276"/>
      <c r="NEM125" s="276"/>
      <c r="NEN125" s="276"/>
      <c r="NEO125" s="276"/>
      <c r="NEP125" s="276"/>
      <c r="NEQ125" s="276"/>
      <c r="NER125" s="276"/>
      <c r="NES125" s="276"/>
      <c r="NET125" s="276"/>
      <c r="NEU125" s="276"/>
      <c r="NEV125" s="276"/>
      <c r="NEW125" s="276"/>
      <c r="NEX125" s="276"/>
      <c r="NEY125" s="276"/>
      <c r="NEZ125" s="276"/>
      <c r="NFA125" s="276"/>
      <c r="NFB125" s="276"/>
      <c r="NFC125" s="276"/>
      <c r="NFD125" s="276"/>
      <c r="NFE125" s="276"/>
      <c r="NFF125" s="276"/>
      <c r="NFG125" s="276"/>
      <c r="NFH125" s="276"/>
      <c r="NFI125" s="276"/>
      <c r="NFJ125" s="276"/>
      <c r="NFK125" s="276"/>
      <c r="NFL125" s="276"/>
      <c r="NFM125" s="276"/>
      <c r="NFN125" s="276"/>
      <c r="NFO125" s="276"/>
      <c r="NFP125" s="276"/>
      <c r="NFQ125" s="276"/>
      <c r="NFR125" s="276"/>
      <c r="NFS125" s="276"/>
      <c r="NFT125" s="276"/>
      <c r="NFU125" s="276"/>
      <c r="NFV125" s="276"/>
      <c r="NFW125" s="276"/>
      <c r="NFX125" s="276"/>
      <c r="NFY125" s="276"/>
      <c r="NFZ125" s="276"/>
      <c r="NGA125" s="276"/>
      <c r="NGB125" s="276"/>
      <c r="NGC125" s="276"/>
      <c r="NGD125" s="276"/>
      <c r="NGE125" s="276"/>
      <c r="NGF125" s="276"/>
      <c r="NGG125" s="276"/>
      <c r="NGH125" s="276"/>
      <c r="NGI125" s="276"/>
      <c r="NGJ125" s="276"/>
      <c r="NGK125" s="276"/>
      <c r="NGL125" s="276"/>
      <c r="NGM125" s="276"/>
      <c r="NGN125" s="276"/>
      <c r="NGO125" s="276"/>
      <c r="NGP125" s="276"/>
      <c r="NGQ125" s="276"/>
      <c r="NGR125" s="276"/>
      <c r="NGS125" s="276"/>
      <c r="NGT125" s="276"/>
      <c r="NGU125" s="276"/>
      <c r="NGV125" s="276"/>
      <c r="NGW125" s="276"/>
      <c r="NGX125" s="276"/>
      <c r="NGY125" s="276"/>
      <c r="NGZ125" s="276"/>
      <c r="NHA125" s="276"/>
      <c r="NHB125" s="276"/>
      <c r="NHC125" s="276"/>
      <c r="NHD125" s="276"/>
      <c r="NHE125" s="276"/>
      <c r="NHF125" s="276"/>
      <c r="NHG125" s="276"/>
      <c r="NHH125" s="276"/>
      <c r="NHI125" s="276"/>
      <c r="NHJ125" s="276"/>
      <c r="NHK125" s="276"/>
      <c r="NHL125" s="276"/>
      <c r="NHM125" s="276"/>
      <c r="NHN125" s="276"/>
      <c r="NHO125" s="276"/>
      <c r="NHP125" s="276"/>
      <c r="NHQ125" s="276"/>
      <c r="NHR125" s="276"/>
      <c r="NHS125" s="276"/>
      <c r="NHT125" s="276"/>
      <c r="NHU125" s="276"/>
      <c r="NHV125" s="276"/>
      <c r="NHW125" s="276"/>
      <c r="NHX125" s="276"/>
      <c r="NHY125" s="276"/>
      <c r="NHZ125" s="276"/>
      <c r="NIA125" s="276"/>
      <c r="NIB125" s="276"/>
      <c r="NIC125" s="276"/>
      <c r="NID125" s="276"/>
      <c r="NIE125" s="276"/>
      <c r="NIF125" s="276"/>
      <c r="NIG125" s="276"/>
      <c r="NIH125" s="276"/>
      <c r="NII125" s="276"/>
      <c r="NIJ125" s="276"/>
      <c r="NIK125" s="276"/>
      <c r="NIL125" s="276"/>
      <c r="NIM125" s="276"/>
      <c r="NIN125" s="276"/>
      <c r="NIO125" s="276"/>
      <c r="NIP125" s="276"/>
      <c r="NIQ125" s="276"/>
      <c r="NIR125" s="276"/>
      <c r="NIS125" s="276"/>
      <c r="NIT125" s="276"/>
      <c r="NIU125" s="276"/>
      <c r="NIV125" s="276"/>
      <c r="NIW125" s="276"/>
      <c r="NIX125" s="276"/>
      <c r="NIY125" s="276"/>
      <c r="NIZ125" s="276"/>
      <c r="NJA125" s="276"/>
      <c r="NJB125" s="276"/>
      <c r="NJC125" s="276"/>
      <c r="NJD125" s="276"/>
      <c r="NJE125" s="276"/>
      <c r="NJF125" s="276"/>
      <c r="NJG125" s="276"/>
      <c r="NJH125" s="276"/>
      <c r="NJI125" s="276"/>
      <c r="NJJ125" s="276"/>
      <c r="NJK125" s="276"/>
      <c r="NJL125" s="276"/>
      <c r="NJM125" s="276"/>
      <c r="NJN125" s="276"/>
      <c r="NJO125" s="276"/>
      <c r="NJP125" s="276"/>
      <c r="NJQ125" s="276"/>
      <c r="NJR125" s="276"/>
      <c r="NJS125" s="276"/>
      <c r="NJT125" s="276"/>
      <c r="NJU125" s="276"/>
      <c r="NJV125" s="276"/>
      <c r="NJW125" s="276"/>
      <c r="NJX125" s="276"/>
      <c r="NJY125" s="276"/>
      <c r="NJZ125" s="276"/>
      <c r="NKA125" s="276"/>
      <c r="NKB125" s="276"/>
      <c r="NKC125" s="276"/>
      <c r="NKD125" s="276"/>
      <c r="NKE125" s="276"/>
      <c r="NKF125" s="276"/>
      <c r="NKG125" s="276"/>
      <c r="NKH125" s="276"/>
      <c r="NKI125" s="276"/>
      <c r="NKJ125" s="276"/>
      <c r="NKK125" s="276"/>
      <c r="NKL125" s="276"/>
      <c r="NKM125" s="276"/>
      <c r="NKN125" s="276"/>
      <c r="NKO125" s="276"/>
      <c r="NKP125" s="276"/>
      <c r="NKQ125" s="276"/>
      <c r="NKR125" s="276"/>
      <c r="NKS125" s="276"/>
      <c r="NKT125" s="276"/>
      <c r="NKU125" s="276"/>
      <c r="NKV125" s="276"/>
      <c r="NKW125" s="276"/>
      <c r="NKX125" s="276"/>
      <c r="NKY125" s="276"/>
      <c r="NKZ125" s="276"/>
      <c r="NLA125" s="276"/>
      <c r="NLB125" s="276"/>
      <c r="NLC125" s="276"/>
      <c r="NLD125" s="276"/>
      <c r="NLE125" s="276"/>
      <c r="NLF125" s="276"/>
      <c r="NLG125" s="276"/>
      <c r="NLH125" s="276"/>
      <c r="NLI125" s="276"/>
      <c r="NLJ125" s="276"/>
      <c r="NLK125" s="276"/>
      <c r="NLL125" s="276"/>
      <c r="NLM125" s="276"/>
      <c r="NLN125" s="276"/>
      <c r="NLO125" s="276"/>
      <c r="NLP125" s="276"/>
      <c r="NLQ125" s="276"/>
      <c r="NLR125" s="276"/>
      <c r="NLS125" s="276"/>
      <c r="NLT125" s="276"/>
      <c r="NLU125" s="276"/>
      <c r="NLV125" s="276"/>
      <c r="NLW125" s="276"/>
      <c r="NLX125" s="276"/>
      <c r="NLY125" s="276"/>
      <c r="NLZ125" s="276"/>
      <c r="NMA125" s="276"/>
      <c r="NMB125" s="276"/>
      <c r="NMC125" s="276"/>
      <c r="NMD125" s="276"/>
      <c r="NME125" s="276"/>
      <c r="NMF125" s="276"/>
      <c r="NMG125" s="276"/>
      <c r="NMH125" s="276"/>
      <c r="NMI125" s="276"/>
      <c r="NMJ125" s="276"/>
      <c r="NMK125" s="276"/>
      <c r="NML125" s="276"/>
      <c r="NMM125" s="276"/>
      <c r="NMN125" s="276"/>
      <c r="NMO125" s="276"/>
      <c r="NMP125" s="276"/>
      <c r="NMQ125" s="276"/>
      <c r="NMR125" s="276"/>
      <c r="NMS125" s="276"/>
      <c r="NMT125" s="276"/>
      <c r="NMU125" s="276"/>
      <c r="NMV125" s="276"/>
      <c r="NMW125" s="276"/>
      <c r="NMX125" s="276"/>
      <c r="NMY125" s="276"/>
      <c r="NMZ125" s="276"/>
      <c r="NNA125" s="276"/>
      <c r="NNB125" s="276"/>
      <c r="NNC125" s="276"/>
      <c r="NND125" s="276"/>
      <c r="NNE125" s="276"/>
      <c r="NNF125" s="276"/>
      <c r="NNG125" s="276"/>
      <c r="NNH125" s="276"/>
      <c r="NNI125" s="276"/>
      <c r="NNJ125" s="276"/>
      <c r="NNK125" s="276"/>
      <c r="NNL125" s="276"/>
      <c r="NNM125" s="276"/>
      <c r="NNN125" s="276"/>
      <c r="NNO125" s="276"/>
      <c r="NNP125" s="276"/>
      <c r="NNQ125" s="276"/>
      <c r="NNR125" s="276"/>
      <c r="NNS125" s="276"/>
      <c r="NNT125" s="276"/>
      <c r="NNU125" s="276"/>
      <c r="NNV125" s="276"/>
      <c r="NNW125" s="276"/>
      <c r="NNX125" s="276"/>
      <c r="NNY125" s="276"/>
      <c r="NNZ125" s="276"/>
      <c r="NOA125" s="276"/>
      <c r="NOB125" s="276"/>
      <c r="NOC125" s="276"/>
      <c r="NOD125" s="276"/>
      <c r="NOE125" s="276"/>
      <c r="NOF125" s="276"/>
      <c r="NOG125" s="276"/>
      <c r="NOH125" s="276"/>
      <c r="NOI125" s="276"/>
      <c r="NOJ125" s="276"/>
      <c r="NOK125" s="276"/>
      <c r="NOL125" s="276"/>
      <c r="NOM125" s="276"/>
      <c r="NON125" s="276"/>
      <c r="NOO125" s="276"/>
      <c r="NOP125" s="276"/>
      <c r="NOQ125" s="276"/>
      <c r="NOR125" s="276"/>
      <c r="NOS125" s="276"/>
      <c r="NOT125" s="276"/>
      <c r="NOU125" s="276"/>
      <c r="NOV125" s="276"/>
      <c r="NOW125" s="276"/>
      <c r="NOX125" s="276"/>
      <c r="NOY125" s="276"/>
      <c r="NOZ125" s="276"/>
      <c r="NPA125" s="276"/>
      <c r="NPB125" s="276"/>
      <c r="NPC125" s="276"/>
      <c r="NPD125" s="276"/>
      <c r="NPE125" s="276"/>
      <c r="NPF125" s="276"/>
      <c r="NPG125" s="276"/>
      <c r="NPH125" s="276"/>
      <c r="NPI125" s="276"/>
      <c r="NPJ125" s="276"/>
      <c r="NPK125" s="276"/>
      <c r="NPL125" s="276"/>
      <c r="NPM125" s="276"/>
      <c r="NPN125" s="276"/>
      <c r="NPO125" s="276"/>
      <c r="NPP125" s="276"/>
      <c r="NPQ125" s="276"/>
      <c r="NPR125" s="276"/>
      <c r="NPS125" s="276"/>
      <c r="NPT125" s="276"/>
      <c r="NPU125" s="276"/>
      <c r="NPV125" s="276"/>
      <c r="NPW125" s="276"/>
      <c r="NPX125" s="276"/>
      <c r="NPY125" s="276"/>
      <c r="NPZ125" s="276"/>
      <c r="NQA125" s="276"/>
      <c r="NQB125" s="276"/>
      <c r="NQC125" s="276"/>
      <c r="NQD125" s="276"/>
      <c r="NQE125" s="276"/>
      <c r="NQF125" s="276"/>
      <c r="NQG125" s="276"/>
      <c r="NQH125" s="276"/>
      <c r="NQI125" s="276"/>
      <c r="NQJ125" s="276"/>
      <c r="NQK125" s="276"/>
      <c r="NQL125" s="276"/>
      <c r="NQM125" s="276"/>
      <c r="NQN125" s="276"/>
      <c r="NQO125" s="276"/>
      <c r="NQP125" s="276"/>
      <c r="NQQ125" s="276"/>
      <c r="NQR125" s="276"/>
      <c r="NQS125" s="276"/>
      <c r="NQT125" s="276"/>
      <c r="NQU125" s="276"/>
      <c r="NQV125" s="276"/>
      <c r="NQW125" s="276"/>
      <c r="NQX125" s="276"/>
      <c r="NQY125" s="276"/>
      <c r="NQZ125" s="276"/>
      <c r="NRA125" s="276"/>
      <c r="NRB125" s="276"/>
      <c r="NRC125" s="276"/>
      <c r="NRD125" s="276"/>
      <c r="NRE125" s="276"/>
      <c r="NRF125" s="276"/>
      <c r="NRG125" s="276"/>
      <c r="NRH125" s="276"/>
      <c r="NRI125" s="276"/>
      <c r="NRJ125" s="276"/>
      <c r="NRK125" s="276"/>
      <c r="NRL125" s="276"/>
      <c r="NRM125" s="276"/>
      <c r="NRN125" s="276"/>
      <c r="NRO125" s="276"/>
      <c r="NRP125" s="276"/>
      <c r="NRQ125" s="276"/>
      <c r="NRR125" s="276"/>
      <c r="NRS125" s="276"/>
      <c r="NRT125" s="276"/>
      <c r="NRU125" s="276"/>
      <c r="NRV125" s="276"/>
      <c r="NRW125" s="276"/>
      <c r="NRX125" s="276"/>
      <c r="NRY125" s="276"/>
      <c r="NRZ125" s="276"/>
      <c r="NSA125" s="276"/>
      <c r="NSB125" s="276"/>
      <c r="NSC125" s="276"/>
      <c r="NSD125" s="276"/>
      <c r="NSE125" s="276"/>
      <c r="NSF125" s="276"/>
      <c r="NSG125" s="276"/>
      <c r="NSH125" s="276"/>
      <c r="NSI125" s="276"/>
      <c r="NSJ125" s="276"/>
      <c r="NSK125" s="276"/>
      <c r="NSL125" s="276"/>
      <c r="NSM125" s="276"/>
      <c r="NSN125" s="276"/>
      <c r="NSO125" s="276"/>
      <c r="NSP125" s="276"/>
      <c r="NSQ125" s="276"/>
      <c r="NSR125" s="276"/>
      <c r="NSS125" s="276"/>
      <c r="NST125" s="276"/>
      <c r="NSU125" s="276"/>
      <c r="NSV125" s="276"/>
      <c r="NSW125" s="276"/>
      <c r="NSX125" s="276"/>
      <c r="NSY125" s="276"/>
      <c r="NSZ125" s="276"/>
      <c r="NTA125" s="276"/>
      <c r="NTB125" s="276"/>
      <c r="NTC125" s="276"/>
      <c r="NTD125" s="276"/>
      <c r="NTE125" s="276"/>
      <c r="NTF125" s="276"/>
      <c r="NTG125" s="276"/>
      <c r="NTH125" s="276"/>
      <c r="NTI125" s="276"/>
      <c r="NTJ125" s="276"/>
      <c r="NTK125" s="276"/>
      <c r="NTL125" s="276"/>
      <c r="NTM125" s="276"/>
      <c r="NTN125" s="276"/>
      <c r="NTO125" s="276"/>
      <c r="NTP125" s="276"/>
      <c r="NTQ125" s="276"/>
      <c r="NTR125" s="276"/>
      <c r="NTS125" s="276"/>
      <c r="NTT125" s="276"/>
      <c r="NTU125" s="276"/>
      <c r="NTV125" s="276"/>
      <c r="NTW125" s="276"/>
      <c r="NTX125" s="276"/>
      <c r="NTY125" s="276"/>
      <c r="NTZ125" s="276"/>
      <c r="NUA125" s="276"/>
      <c r="NUB125" s="276"/>
      <c r="NUC125" s="276"/>
      <c r="NUD125" s="276"/>
      <c r="NUE125" s="276"/>
      <c r="NUF125" s="276"/>
      <c r="NUG125" s="276"/>
      <c r="NUH125" s="276"/>
      <c r="NUI125" s="276"/>
      <c r="NUJ125" s="276"/>
      <c r="NUK125" s="276"/>
      <c r="NUL125" s="276"/>
      <c r="NUM125" s="276"/>
      <c r="NUN125" s="276"/>
      <c r="NUO125" s="276"/>
      <c r="NUP125" s="276"/>
      <c r="NUQ125" s="276"/>
      <c r="NUR125" s="276"/>
      <c r="NUS125" s="276"/>
      <c r="NUT125" s="276"/>
      <c r="NUU125" s="276"/>
      <c r="NUV125" s="276"/>
      <c r="NUW125" s="276"/>
      <c r="NUX125" s="276"/>
      <c r="NUY125" s="276"/>
      <c r="NUZ125" s="276"/>
      <c r="NVA125" s="276"/>
      <c r="NVB125" s="276"/>
      <c r="NVC125" s="276"/>
      <c r="NVD125" s="276"/>
      <c r="NVE125" s="276"/>
      <c r="NVF125" s="276"/>
      <c r="NVG125" s="276"/>
      <c r="NVH125" s="276"/>
      <c r="NVI125" s="276"/>
      <c r="NVJ125" s="276"/>
      <c r="NVK125" s="276"/>
      <c r="NVL125" s="276"/>
      <c r="NVM125" s="276"/>
      <c r="NVN125" s="276"/>
      <c r="NVO125" s="276"/>
      <c r="NVP125" s="276"/>
      <c r="NVQ125" s="276"/>
      <c r="NVR125" s="276"/>
      <c r="NVS125" s="276"/>
      <c r="NVT125" s="276"/>
      <c r="NVU125" s="276"/>
      <c r="NVV125" s="276"/>
      <c r="NVW125" s="276"/>
      <c r="NVX125" s="276"/>
      <c r="NVY125" s="276"/>
      <c r="NVZ125" s="276"/>
      <c r="NWA125" s="276"/>
      <c r="NWB125" s="276"/>
      <c r="NWC125" s="276"/>
      <c r="NWD125" s="276"/>
      <c r="NWE125" s="276"/>
      <c r="NWF125" s="276"/>
      <c r="NWG125" s="276"/>
      <c r="NWH125" s="276"/>
      <c r="NWI125" s="276"/>
      <c r="NWJ125" s="276"/>
      <c r="NWK125" s="276"/>
      <c r="NWL125" s="276"/>
      <c r="NWM125" s="276"/>
      <c r="NWN125" s="276"/>
      <c r="NWO125" s="276"/>
      <c r="NWP125" s="276"/>
      <c r="NWQ125" s="276"/>
      <c r="NWR125" s="276"/>
      <c r="NWS125" s="276"/>
      <c r="NWT125" s="276"/>
      <c r="NWU125" s="276"/>
      <c r="NWV125" s="276"/>
      <c r="NWW125" s="276"/>
      <c r="NWX125" s="276"/>
      <c r="NWY125" s="276"/>
      <c r="NWZ125" s="276"/>
      <c r="NXA125" s="276"/>
      <c r="NXB125" s="276"/>
      <c r="NXC125" s="276"/>
      <c r="NXD125" s="276"/>
      <c r="NXE125" s="276"/>
      <c r="NXF125" s="276"/>
      <c r="NXG125" s="276"/>
      <c r="NXH125" s="276"/>
      <c r="NXI125" s="276"/>
      <c r="NXJ125" s="276"/>
      <c r="NXK125" s="276"/>
      <c r="NXL125" s="276"/>
      <c r="NXM125" s="276"/>
      <c r="NXN125" s="276"/>
      <c r="NXO125" s="276"/>
      <c r="NXP125" s="276"/>
      <c r="NXQ125" s="276"/>
      <c r="NXR125" s="276"/>
      <c r="NXS125" s="276"/>
      <c r="NXT125" s="276"/>
      <c r="NXU125" s="276"/>
      <c r="NXV125" s="276"/>
      <c r="NXW125" s="276"/>
      <c r="NXX125" s="276"/>
      <c r="NXY125" s="276"/>
      <c r="NXZ125" s="276"/>
      <c r="NYA125" s="276"/>
      <c r="NYB125" s="276"/>
      <c r="NYC125" s="276"/>
      <c r="NYD125" s="276"/>
      <c r="NYE125" s="276"/>
      <c r="NYF125" s="276"/>
      <c r="NYG125" s="276"/>
      <c r="NYH125" s="276"/>
      <c r="NYI125" s="276"/>
      <c r="NYJ125" s="276"/>
      <c r="NYK125" s="276"/>
      <c r="NYL125" s="276"/>
      <c r="NYM125" s="276"/>
      <c r="NYN125" s="276"/>
      <c r="NYO125" s="276"/>
      <c r="NYP125" s="276"/>
      <c r="NYQ125" s="276"/>
      <c r="NYR125" s="276"/>
      <c r="NYS125" s="276"/>
      <c r="NYT125" s="276"/>
      <c r="NYU125" s="276"/>
      <c r="NYV125" s="276"/>
      <c r="NYW125" s="276"/>
      <c r="NYX125" s="276"/>
      <c r="NYY125" s="276"/>
      <c r="NYZ125" s="276"/>
      <c r="NZA125" s="276"/>
      <c r="NZB125" s="276"/>
      <c r="NZC125" s="276"/>
      <c r="NZD125" s="276"/>
      <c r="NZE125" s="276"/>
      <c r="NZF125" s="276"/>
      <c r="NZG125" s="276"/>
      <c r="NZH125" s="276"/>
      <c r="NZI125" s="276"/>
      <c r="NZJ125" s="276"/>
      <c r="NZK125" s="276"/>
      <c r="NZL125" s="276"/>
      <c r="NZM125" s="276"/>
      <c r="NZN125" s="276"/>
      <c r="NZO125" s="276"/>
      <c r="NZP125" s="276"/>
      <c r="NZQ125" s="276"/>
      <c r="NZR125" s="276"/>
      <c r="NZS125" s="276"/>
      <c r="NZT125" s="276"/>
      <c r="NZU125" s="276"/>
      <c r="NZV125" s="276"/>
      <c r="NZW125" s="276"/>
      <c r="NZX125" s="276"/>
      <c r="NZY125" s="276"/>
      <c r="NZZ125" s="276"/>
      <c r="OAA125" s="276"/>
      <c r="OAB125" s="276"/>
      <c r="OAC125" s="276"/>
      <c r="OAD125" s="276"/>
      <c r="OAE125" s="276"/>
      <c r="OAF125" s="276"/>
      <c r="OAG125" s="276"/>
      <c r="OAH125" s="276"/>
      <c r="OAI125" s="276"/>
      <c r="OAJ125" s="276"/>
      <c r="OAK125" s="276"/>
      <c r="OAL125" s="276"/>
      <c r="OAM125" s="276"/>
      <c r="OAN125" s="276"/>
      <c r="OAO125" s="276"/>
      <c r="OAP125" s="276"/>
      <c r="OAQ125" s="276"/>
      <c r="OAR125" s="276"/>
      <c r="OAS125" s="276"/>
      <c r="OAT125" s="276"/>
      <c r="OAU125" s="276"/>
      <c r="OAV125" s="276"/>
      <c r="OAW125" s="276"/>
      <c r="OAX125" s="276"/>
      <c r="OAY125" s="276"/>
      <c r="OAZ125" s="276"/>
      <c r="OBA125" s="276"/>
      <c r="OBB125" s="276"/>
      <c r="OBC125" s="276"/>
      <c r="OBD125" s="276"/>
      <c r="OBE125" s="276"/>
      <c r="OBF125" s="276"/>
      <c r="OBG125" s="276"/>
      <c r="OBH125" s="276"/>
      <c r="OBI125" s="276"/>
      <c r="OBJ125" s="276"/>
      <c r="OBK125" s="276"/>
      <c r="OBL125" s="276"/>
      <c r="OBM125" s="276"/>
      <c r="OBN125" s="276"/>
      <c r="OBO125" s="276"/>
      <c r="OBP125" s="276"/>
      <c r="OBQ125" s="276"/>
      <c r="OBR125" s="276"/>
      <c r="OBS125" s="276"/>
      <c r="OBT125" s="276"/>
      <c r="OBU125" s="276"/>
      <c r="OBV125" s="276"/>
      <c r="OBW125" s="276"/>
      <c r="OBX125" s="276"/>
      <c r="OBY125" s="276"/>
      <c r="OBZ125" s="276"/>
      <c r="OCA125" s="276"/>
      <c r="OCB125" s="276"/>
      <c r="OCC125" s="276"/>
      <c r="OCD125" s="276"/>
      <c r="OCE125" s="276"/>
      <c r="OCF125" s="276"/>
      <c r="OCG125" s="276"/>
      <c r="OCH125" s="276"/>
      <c r="OCI125" s="276"/>
      <c r="OCJ125" s="276"/>
      <c r="OCK125" s="276"/>
      <c r="OCL125" s="276"/>
      <c r="OCM125" s="276"/>
      <c r="OCN125" s="276"/>
      <c r="OCO125" s="276"/>
      <c r="OCP125" s="276"/>
      <c r="OCQ125" s="276"/>
      <c r="OCR125" s="276"/>
      <c r="OCS125" s="276"/>
      <c r="OCT125" s="276"/>
      <c r="OCU125" s="276"/>
      <c r="OCV125" s="276"/>
      <c r="OCW125" s="276"/>
      <c r="OCX125" s="276"/>
      <c r="OCY125" s="276"/>
      <c r="OCZ125" s="276"/>
      <c r="ODA125" s="276"/>
      <c r="ODB125" s="276"/>
      <c r="ODC125" s="276"/>
      <c r="ODD125" s="276"/>
      <c r="ODE125" s="276"/>
      <c r="ODF125" s="276"/>
      <c r="ODG125" s="276"/>
      <c r="ODH125" s="276"/>
      <c r="ODI125" s="276"/>
      <c r="ODJ125" s="276"/>
      <c r="ODK125" s="276"/>
      <c r="ODL125" s="276"/>
      <c r="ODM125" s="276"/>
      <c r="ODN125" s="276"/>
      <c r="ODO125" s="276"/>
      <c r="ODP125" s="276"/>
      <c r="ODQ125" s="276"/>
      <c r="ODR125" s="276"/>
      <c r="ODS125" s="276"/>
      <c r="ODT125" s="276"/>
      <c r="ODU125" s="276"/>
      <c r="ODV125" s="276"/>
      <c r="ODW125" s="276"/>
      <c r="ODX125" s="276"/>
      <c r="ODY125" s="276"/>
      <c r="ODZ125" s="276"/>
      <c r="OEA125" s="276"/>
      <c r="OEB125" s="276"/>
      <c r="OEC125" s="276"/>
      <c r="OED125" s="276"/>
      <c r="OEE125" s="276"/>
      <c r="OEF125" s="276"/>
      <c r="OEG125" s="276"/>
      <c r="OEH125" s="276"/>
      <c r="OEI125" s="276"/>
      <c r="OEJ125" s="276"/>
      <c r="OEK125" s="276"/>
      <c r="OEL125" s="276"/>
      <c r="OEM125" s="276"/>
      <c r="OEN125" s="276"/>
      <c r="OEO125" s="276"/>
      <c r="OEP125" s="276"/>
      <c r="OEQ125" s="276"/>
      <c r="OER125" s="276"/>
      <c r="OES125" s="276"/>
      <c r="OET125" s="276"/>
      <c r="OEU125" s="276"/>
      <c r="OEV125" s="276"/>
      <c r="OEW125" s="276"/>
      <c r="OEX125" s="276"/>
      <c r="OEY125" s="276"/>
      <c r="OEZ125" s="276"/>
      <c r="OFA125" s="276"/>
      <c r="OFB125" s="276"/>
      <c r="OFC125" s="276"/>
      <c r="OFD125" s="276"/>
      <c r="OFE125" s="276"/>
      <c r="OFF125" s="276"/>
      <c r="OFG125" s="276"/>
      <c r="OFH125" s="276"/>
      <c r="OFI125" s="276"/>
      <c r="OFJ125" s="276"/>
      <c r="OFK125" s="276"/>
      <c r="OFL125" s="276"/>
      <c r="OFM125" s="276"/>
      <c r="OFN125" s="276"/>
      <c r="OFO125" s="276"/>
      <c r="OFP125" s="276"/>
      <c r="OFQ125" s="276"/>
      <c r="OFR125" s="276"/>
      <c r="OFS125" s="276"/>
      <c r="OFT125" s="276"/>
      <c r="OFU125" s="276"/>
      <c r="OFV125" s="276"/>
      <c r="OFW125" s="276"/>
      <c r="OFX125" s="276"/>
      <c r="OFY125" s="276"/>
      <c r="OFZ125" s="276"/>
      <c r="OGA125" s="276"/>
      <c r="OGB125" s="276"/>
      <c r="OGC125" s="276"/>
      <c r="OGD125" s="276"/>
      <c r="OGE125" s="276"/>
      <c r="OGF125" s="276"/>
      <c r="OGG125" s="276"/>
      <c r="OGH125" s="276"/>
      <c r="OGI125" s="276"/>
      <c r="OGJ125" s="276"/>
      <c r="OGK125" s="276"/>
      <c r="OGL125" s="276"/>
      <c r="OGM125" s="276"/>
      <c r="OGN125" s="276"/>
      <c r="OGO125" s="276"/>
      <c r="OGP125" s="276"/>
      <c r="OGQ125" s="276"/>
      <c r="OGR125" s="276"/>
      <c r="OGS125" s="276"/>
      <c r="OGT125" s="276"/>
      <c r="OGU125" s="276"/>
      <c r="OGV125" s="276"/>
      <c r="OGW125" s="276"/>
      <c r="OGX125" s="276"/>
      <c r="OGY125" s="276"/>
      <c r="OGZ125" s="276"/>
      <c r="OHA125" s="276"/>
      <c r="OHB125" s="276"/>
      <c r="OHC125" s="276"/>
      <c r="OHD125" s="276"/>
      <c r="OHE125" s="276"/>
      <c r="OHF125" s="276"/>
      <c r="OHG125" s="276"/>
      <c r="OHH125" s="276"/>
      <c r="OHI125" s="276"/>
      <c r="OHJ125" s="276"/>
      <c r="OHK125" s="276"/>
      <c r="OHL125" s="276"/>
      <c r="OHM125" s="276"/>
      <c r="OHN125" s="276"/>
      <c r="OHO125" s="276"/>
      <c r="OHP125" s="276"/>
      <c r="OHQ125" s="276"/>
      <c r="OHR125" s="276"/>
      <c r="OHS125" s="276"/>
      <c r="OHT125" s="276"/>
      <c r="OHU125" s="276"/>
      <c r="OHV125" s="276"/>
      <c r="OHW125" s="276"/>
      <c r="OHX125" s="276"/>
      <c r="OHY125" s="276"/>
      <c r="OHZ125" s="276"/>
      <c r="OIA125" s="276"/>
      <c r="OIB125" s="276"/>
      <c r="OIC125" s="276"/>
      <c r="OID125" s="276"/>
      <c r="OIE125" s="276"/>
      <c r="OIF125" s="276"/>
      <c r="OIG125" s="276"/>
      <c r="OIH125" s="276"/>
      <c r="OII125" s="276"/>
      <c r="OIJ125" s="276"/>
      <c r="OIK125" s="276"/>
      <c r="OIL125" s="276"/>
      <c r="OIM125" s="276"/>
      <c r="OIN125" s="276"/>
      <c r="OIO125" s="276"/>
      <c r="OIP125" s="276"/>
      <c r="OIQ125" s="276"/>
      <c r="OIR125" s="276"/>
      <c r="OIS125" s="276"/>
      <c r="OIT125" s="276"/>
      <c r="OIU125" s="276"/>
      <c r="OIV125" s="276"/>
      <c r="OIW125" s="276"/>
      <c r="OIX125" s="276"/>
      <c r="OIY125" s="276"/>
      <c r="OIZ125" s="276"/>
      <c r="OJA125" s="276"/>
      <c r="OJB125" s="276"/>
      <c r="OJC125" s="276"/>
      <c r="OJD125" s="276"/>
      <c r="OJE125" s="276"/>
      <c r="OJF125" s="276"/>
      <c r="OJG125" s="276"/>
      <c r="OJH125" s="276"/>
      <c r="OJI125" s="276"/>
      <c r="OJJ125" s="276"/>
      <c r="OJK125" s="276"/>
      <c r="OJL125" s="276"/>
      <c r="OJM125" s="276"/>
      <c r="OJN125" s="276"/>
      <c r="OJO125" s="276"/>
      <c r="OJP125" s="276"/>
      <c r="OJQ125" s="276"/>
      <c r="OJR125" s="276"/>
      <c r="OJS125" s="276"/>
      <c r="OJT125" s="276"/>
      <c r="OJU125" s="276"/>
      <c r="OJV125" s="276"/>
      <c r="OJW125" s="276"/>
      <c r="OJX125" s="276"/>
      <c r="OJY125" s="276"/>
      <c r="OJZ125" s="276"/>
      <c r="OKA125" s="276"/>
      <c r="OKB125" s="276"/>
      <c r="OKC125" s="276"/>
      <c r="OKD125" s="276"/>
      <c r="OKE125" s="276"/>
      <c r="OKF125" s="276"/>
      <c r="OKG125" s="276"/>
      <c r="OKH125" s="276"/>
      <c r="OKI125" s="276"/>
      <c r="OKJ125" s="276"/>
      <c r="OKK125" s="276"/>
      <c r="OKL125" s="276"/>
      <c r="OKM125" s="276"/>
      <c r="OKN125" s="276"/>
      <c r="OKO125" s="276"/>
      <c r="OKP125" s="276"/>
      <c r="OKQ125" s="276"/>
      <c r="OKR125" s="276"/>
      <c r="OKS125" s="276"/>
      <c r="OKT125" s="276"/>
      <c r="OKU125" s="276"/>
      <c r="OKV125" s="276"/>
      <c r="OKW125" s="276"/>
      <c r="OKX125" s="276"/>
      <c r="OKY125" s="276"/>
      <c r="OKZ125" s="276"/>
      <c r="OLA125" s="276"/>
      <c r="OLB125" s="276"/>
      <c r="OLC125" s="276"/>
      <c r="OLD125" s="276"/>
      <c r="OLE125" s="276"/>
      <c r="OLF125" s="276"/>
      <c r="OLG125" s="276"/>
      <c r="OLH125" s="276"/>
      <c r="OLI125" s="276"/>
      <c r="OLJ125" s="276"/>
      <c r="OLK125" s="276"/>
      <c r="OLL125" s="276"/>
      <c r="OLM125" s="276"/>
      <c r="OLN125" s="276"/>
      <c r="OLO125" s="276"/>
      <c r="OLP125" s="276"/>
      <c r="OLQ125" s="276"/>
      <c r="OLR125" s="276"/>
      <c r="OLS125" s="276"/>
      <c r="OLT125" s="276"/>
      <c r="OLU125" s="276"/>
      <c r="OLV125" s="276"/>
      <c r="OLW125" s="276"/>
      <c r="OLX125" s="276"/>
      <c r="OLY125" s="276"/>
      <c r="OLZ125" s="276"/>
      <c r="OMA125" s="276"/>
      <c r="OMB125" s="276"/>
      <c r="OMC125" s="276"/>
      <c r="OMD125" s="276"/>
      <c r="OME125" s="276"/>
      <c r="OMF125" s="276"/>
      <c r="OMG125" s="276"/>
      <c r="OMH125" s="276"/>
      <c r="OMI125" s="276"/>
      <c r="OMJ125" s="276"/>
      <c r="OMK125" s="276"/>
      <c r="OML125" s="276"/>
      <c r="OMM125" s="276"/>
      <c r="OMN125" s="276"/>
      <c r="OMO125" s="276"/>
      <c r="OMP125" s="276"/>
      <c r="OMQ125" s="276"/>
      <c r="OMR125" s="276"/>
      <c r="OMS125" s="276"/>
      <c r="OMT125" s="276"/>
      <c r="OMU125" s="276"/>
      <c r="OMV125" s="276"/>
      <c r="OMW125" s="276"/>
      <c r="OMX125" s="276"/>
      <c r="OMY125" s="276"/>
      <c r="OMZ125" s="276"/>
      <c r="ONA125" s="276"/>
      <c r="ONB125" s="276"/>
      <c r="ONC125" s="276"/>
      <c r="OND125" s="276"/>
      <c r="ONE125" s="276"/>
      <c r="ONF125" s="276"/>
      <c r="ONG125" s="276"/>
      <c r="ONH125" s="276"/>
      <c r="ONI125" s="276"/>
      <c r="ONJ125" s="276"/>
      <c r="ONK125" s="276"/>
      <c r="ONL125" s="276"/>
      <c r="ONM125" s="276"/>
      <c r="ONN125" s="276"/>
      <c r="ONO125" s="276"/>
      <c r="ONP125" s="276"/>
      <c r="ONQ125" s="276"/>
      <c r="ONR125" s="276"/>
      <c r="ONS125" s="276"/>
      <c r="ONT125" s="276"/>
      <c r="ONU125" s="276"/>
      <c r="ONV125" s="276"/>
      <c r="ONW125" s="276"/>
      <c r="ONX125" s="276"/>
      <c r="ONY125" s="276"/>
      <c r="ONZ125" s="276"/>
      <c r="OOA125" s="276"/>
      <c r="OOB125" s="276"/>
      <c r="OOC125" s="276"/>
      <c r="OOD125" s="276"/>
      <c r="OOE125" s="276"/>
      <c r="OOF125" s="276"/>
      <c r="OOG125" s="276"/>
      <c r="OOH125" s="276"/>
      <c r="OOI125" s="276"/>
      <c r="OOJ125" s="276"/>
      <c r="OOK125" s="276"/>
      <c r="OOL125" s="276"/>
      <c r="OOM125" s="276"/>
      <c r="OON125" s="276"/>
      <c r="OOO125" s="276"/>
      <c r="OOP125" s="276"/>
      <c r="OOQ125" s="276"/>
      <c r="OOR125" s="276"/>
      <c r="OOS125" s="276"/>
      <c r="OOT125" s="276"/>
      <c r="OOU125" s="276"/>
      <c r="OOV125" s="276"/>
      <c r="OOW125" s="276"/>
      <c r="OOX125" s="276"/>
      <c r="OOY125" s="276"/>
      <c r="OOZ125" s="276"/>
      <c r="OPA125" s="276"/>
      <c r="OPB125" s="276"/>
      <c r="OPC125" s="276"/>
      <c r="OPD125" s="276"/>
      <c r="OPE125" s="276"/>
      <c r="OPF125" s="276"/>
      <c r="OPG125" s="276"/>
      <c r="OPH125" s="276"/>
      <c r="OPI125" s="276"/>
      <c r="OPJ125" s="276"/>
      <c r="OPK125" s="276"/>
      <c r="OPL125" s="276"/>
      <c r="OPM125" s="276"/>
      <c r="OPN125" s="276"/>
      <c r="OPO125" s="276"/>
      <c r="OPP125" s="276"/>
      <c r="OPQ125" s="276"/>
      <c r="OPR125" s="276"/>
      <c r="OPS125" s="276"/>
      <c r="OPT125" s="276"/>
      <c r="OPU125" s="276"/>
      <c r="OPV125" s="276"/>
      <c r="OPW125" s="276"/>
      <c r="OPX125" s="276"/>
      <c r="OPY125" s="276"/>
      <c r="OPZ125" s="276"/>
      <c r="OQA125" s="276"/>
      <c r="OQB125" s="276"/>
      <c r="OQC125" s="276"/>
      <c r="OQD125" s="276"/>
      <c r="OQE125" s="276"/>
      <c r="OQF125" s="276"/>
      <c r="OQG125" s="276"/>
      <c r="OQH125" s="276"/>
      <c r="OQI125" s="276"/>
      <c r="OQJ125" s="276"/>
      <c r="OQK125" s="276"/>
      <c r="OQL125" s="276"/>
      <c r="OQM125" s="276"/>
      <c r="OQN125" s="276"/>
      <c r="OQO125" s="276"/>
      <c r="OQP125" s="276"/>
      <c r="OQQ125" s="276"/>
      <c r="OQR125" s="276"/>
      <c r="OQS125" s="276"/>
      <c r="OQT125" s="276"/>
      <c r="OQU125" s="276"/>
      <c r="OQV125" s="276"/>
      <c r="OQW125" s="276"/>
      <c r="OQX125" s="276"/>
      <c r="OQY125" s="276"/>
      <c r="OQZ125" s="276"/>
      <c r="ORA125" s="276"/>
      <c r="ORB125" s="276"/>
      <c r="ORC125" s="276"/>
      <c r="ORD125" s="276"/>
      <c r="ORE125" s="276"/>
      <c r="ORF125" s="276"/>
      <c r="ORG125" s="276"/>
      <c r="ORH125" s="276"/>
      <c r="ORI125" s="276"/>
      <c r="ORJ125" s="276"/>
      <c r="ORK125" s="276"/>
      <c r="ORL125" s="276"/>
      <c r="ORM125" s="276"/>
      <c r="ORN125" s="276"/>
      <c r="ORO125" s="276"/>
      <c r="ORP125" s="276"/>
      <c r="ORQ125" s="276"/>
      <c r="ORR125" s="276"/>
      <c r="ORS125" s="276"/>
      <c r="ORT125" s="276"/>
      <c r="ORU125" s="276"/>
      <c r="ORV125" s="276"/>
      <c r="ORW125" s="276"/>
      <c r="ORX125" s="276"/>
      <c r="ORY125" s="276"/>
      <c r="ORZ125" s="276"/>
      <c r="OSA125" s="276"/>
      <c r="OSB125" s="276"/>
      <c r="OSC125" s="276"/>
      <c r="OSD125" s="276"/>
      <c r="OSE125" s="276"/>
      <c r="OSF125" s="276"/>
      <c r="OSG125" s="276"/>
      <c r="OSH125" s="276"/>
      <c r="OSI125" s="276"/>
      <c r="OSJ125" s="276"/>
      <c r="OSK125" s="276"/>
      <c r="OSL125" s="276"/>
      <c r="OSM125" s="276"/>
      <c r="OSN125" s="276"/>
      <c r="OSO125" s="276"/>
      <c r="OSP125" s="276"/>
      <c r="OSQ125" s="276"/>
      <c r="OSR125" s="276"/>
      <c r="OSS125" s="276"/>
      <c r="OST125" s="276"/>
      <c r="OSU125" s="276"/>
      <c r="OSV125" s="276"/>
      <c r="OSW125" s="276"/>
      <c r="OSX125" s="276"/>
      <c r="OSY125" s="276"/>
      <c r="OSZ125" s="276"/>
      <c r="OTA125" s="276"/>
      <c r="OTB125" s="276"/>
      <c r="OTC125" s="276"/>
      <c r="OTD125" s="276"/>
      <c r="OTE125" s="276"/>
      <c r="OTF125" s="276"/>
      <c r="OTG125" s="276"/>
      <c r="OTH125" s="276"/>
      <c r="OTI125" s="276"/>
      <c r="OTJ125" s="276"/>
      <c r="OTK125" s="276"/>
      <c r="OTL125" s="276"/>
      <c r="OTM125" s="276"/>
      <c r="OTN125" s="276"/>
      <c r="OTO125" s="276"/>
      <c r="OTP125" s="276"/>
      <c r="OTQ125" s="276"/>
      <c r="OTR125" s="276"/>
      <c r="OTS125" s="276"/>
      <c r="OTT125" s="276"/>
      <c r="OTU125" s="276"/>
      <c r="OTV125" s="276"/>
      <c r="OTW125" s="276"/>
      <c r="OTX125" s="276"/>
      <c r="OTY125" s="276"/>
      <c r="OTZ125" s="276"/>
      <c r="OUA125" s="276"/>
      <c r="OUB125" s="276"/>
      <c r="OUC125" s="276"/>
      <c r="OUD125" s="276"/>
      <c r="OUE125" s="276"/>
      <c r="OUF125" s="276"/>
      <c r="OUG125" s="276"/>
      <c r="OUH125" s="276"/>
      <c r="OUI125" s="276"/>
      <c r="OUJ125" s="276"/>
      <c r="OUK125" s="276"/>
      <c r="OUL125" s="276"/>
      <c r="OUM125" s="276"/>
      <c r="OUN125" s="276"/>
      <c r="OUO125" s="276"/>
      <c r="OUP125" s="276"/>
      <c r="OUQ125" s="276"/>
      <c r="OUR125" s="276"/>
      <c r="OUS125" s="276"/>
      <c r="OUT125" s="276"/>
      <c r="OUU125" s="276"/>
      <c r="OUV125" s="276"/>
      <c r="OUW125" s="276"/>
      <c r="OUX125" s="276"/>
      <c r="OUY125" s="276"/>
      <c r="OUZ125" s="276"/>
      <c r="OVA125" s="276"/>
      <c r="OVB125" s="276"/>
      <c r="OVC125" s="276"/>
      <c r="OVD125" s="276"/>
      <c r="OVE125" s="276"/>
      <c r="OVF125" s="276"/>
      <c r="OVG125" s="276"/>
      <c r="OVH125" s="276"/>
      <c r="OVI125" s="276"/>
      <c r="OVJ125" s="276"/>
      <c r="OVK125" s="276"/>
      <c r="OVL125" s="276"/>
      <c r="OVM125" s="276"/>
      <c r="OVN125" s="276"/>
      <c r="OVO125" s="276"/>
      <c r="OVP125" s="276"/>
      <c r="OVQ125" s="276"/>
      <c r="OVR125" s="276"/>
      <c r="OVS125" s="276"/>
      <c r="OVT125" s="276"/>
      <c r="OVU125" s="276"/>
      <c r="OVV125" s="276"/>
      <c r="OVW125" s="276"/>
      <c r="OVX125" s="276"/>
      <c r="OVY125" s="276"/>
      <c r="OVZ125" s="276"/>
      <c r="OWA125" s="276"/>
      <c r="OWB125" s="276"/>
      <c r="OWC125" s="276"/>
      <c r="OWD125" s="276"/>
      <c r="OWE125" s="276"/>
      <c r="OWF125" s="276"/>
      <c r="OWG125" s="276"/>
      <c r="OWH125" s="276"/>
      <c r="OWI125" s="276"/>
      <c r="OWJ125" s="276"/>
      <c r="OWK125" s="276"/>
      <c r="OWL125" s="276"/>
      <c r="OWM125" s="276"/>
      <c r="OWN125" s="276"/>
      <c r="OWO125" s="276"/>
      <c r="OWP125" s="276"/>
      <c r="OWQ125" s="276"/>
      <c r="OWR125" s="276"/>
      <c r="OWS125" s="276"/>
      <c r="OWT125" s="276"/>
      <c r="OWU125" s="276"/>
      <c r="OWV125" s="276"/>
      <c r="OWW125" s="276"/>
      <c r="OWX125" s="276"/>
      <c r="OWY125" s="276"/>
      <c r="OWZ125" s="276"/>
      <c r="OXA125" s="276"/>
      <c r="OXB125" s="276"/>
      <c r="OXC125" s="276"/>
      <c r="OXD125" s="276"/>
      <c r="OXE125" s="276"/>
      <c r="OXF125" s="276"/>
      <c r="OXG125" s="276"/>
      <c r="OXH125" s="276"/>
      <c r="OXI125" s="276"/>
      <c r="OXJ125" s="276"/>
      <c r="OXK125" s="276"/>
      <c r="OXL125" s="276"/>
      <c r="OXM125" s="276"/>
      <c r="OXN125" s="276"/>
      <c r="OXO125" s="276"/>
      <c r="OXP125" s="276"/>
      <c r="OXQ125" s="276"/>
      <c r="OXR125" s="276"/>
      <c r="OXS125" s="276"/>
      <c r="OXT125" s="276"/>
      <c r="OXU125" s="276"/>
      <c r="OXV125" s="276"/>
      <c r="OXW125" s="276"/>
      <c r="OXX125" s="276"/>
      <c r="OXY125" s="276"/>
      <c r="OXZ125" s="276"/>
      <c r="OYA125" s="276"/>
      <c r="OYB125" s="276"/>
      <c r="OYC125" s="276"/>
      <c r="OYD125" s="276"/>
      <c r="OYE125" s="276"/>
      <c r="OYF125" s="276"/>
      <c r="OYG125" s="276"/>
      <c r="OYH125" s="276"/>
      <c r="OYI125" s="276"/>
      <c r="OYJ125" s="276"/>
      <c r="OYK125" s="276"/>
      <c r="OYL125" s="276"/>
      <c r="OYM125" s="276"/>
      <c r="OYN125" s="276"/>
      <c r="OYO125" s="276"/>
      <c r="OYP125" s="276"/>
      <c r="OYQ125" s="276"/>
      <c r="OYR125" s="276"/>
      <c r="OYS125" s="276"/>
      <c r="OYT125" s="276"/>
      <c r="OYU125" s="276"/>
      <c r="OYV125" s="276"/>
      <c r="OYW125" s="276"/>
      <c r="OYX125" s="276"/>
      <c r="OYY125" s="276"/>
      <c r="OYZ125" s="276"/>
      <c r="OZA125" s="276"/>
      <c r="OZB125" s="276"/>
      <c r="OZC125" s="276"/>
      <c r="OZD125" s="276"/>
      <c r="OZE125" s="276"/>
      <c r="OZF125" s="276"/>
      <c r="OZG125" s="276"/>
      <c r="OZH125" s="276"/>
      <c r="OZI125" s="276"/>
      <c r="OZJ125" s="276"/>
      <c r="OZK125" s="276"/>
      <c r="OZL125" s="276"/>
      <c r="OZM125" s="276"/>
      <c r="OZN125" s="276"/>
      <c r="OZO125" s="276"/>
      <c r="OZP125" s="276"/>
      <c r="OZQ125" s="276"/>
      <c r="OZR125" s="276"/>
      <c r="OZS125" s="276"/>
      <c r="OZT125" s="276"/>
      <c r="OZU125" s="276"/>
      <c r="OZV125" s="276"/>
      <c r="OZW125" s="276"/>
      <c r="OZX125" s="276"/>
      <c r="OZY125" s="276"/>
      <c r="OZZ125" s="276"/>
      <c r="PAA125" s="276"/>
      <c r="PAB125" s="276"/>
      <c r="PAC125" s="276"/>
      <c r="PAD125" s="276"/>
      <c r="PAE125" s="276"/>
      <c r="PAF125" s="276"/>
      <c r="PAG125" s="276"/>
      <c r="PAH125" s="276"/>
      <c r="PAI125" s="276"/>
      <c r="PAJ125" s="276"/>
      <c r="PAK125" s="276"/>
      <c r="PAL125" s="276"/>
      <c r="PAM125" s="276"/>
      <c r="PAN125" s="276"/>
      <c r="PAO125" s="276"/>
      <c r="PAP125" s="276"/>
      <c r="PAQ125" s="276"/>
      <c r="PAR125" s="276"/>
      <c r="PAS125" s="276"/>
      <c r="PAT125" s="276"/>
      <c r="PAU125" s="276"/>
      <c r="PAV125" s="276"/>
      <c r="PAW125" s="276"/>
      <c r="PAX125" s="276"/>
      <c r="PAY125" s="276"/>
      <c r="PAZ125" s="276"/>
      <c r="PBA125" s="276"/>
      <c r="PBB125" s="276"/>
      <c r="PBC125" s="276"/>
      <c r="PBD125" s="276"/>
      <c r="PBE125" s="276"/>
      <c r="PBF125" s="276"/>
      <c r="PBG125" s="276"/>
      <c r="PBH125" s="276"/>
      <c r="PBI125" s="276"/>
      <c r="PBJ125" s="276"/>
      <c r="PBK125" s="276"/>
      <c r="PBL125" s="276"/>
      <c r="PBM125" s="276"/>
      <c r="PBN125" s="276"/>
      <c r="PBO125" s="276"/>
      <c r="PBP125" s="276"/>
      <c r="PBQ125" s="276"/>
      <c r="PBR125" s="276"/>
      <c r="PBS125" s="276"/>
      <c r="PBT125" s="276"/>
      <c r="PBU125" s="276"/>
      <c r="PBV125" s="276"/>
      <c r="PBW125" s="276"/>
      <c r="PBX125" s="276"/>
      <c r="PBY125" s="276"/>
      <c r="PBZ125" s="276"/>
      <c r="PCA125" s="276"/>
      <c r="PCB125" s="276"/>
      <c r="PCC125" s="276"/>
      <c r="PCD125" s="276"/>
      <c r="PCE125" s="276"/>
      <c r="PCF125" s="276"/>
      <c r="PCG125" s="276"/>
      <c r="PCH125" s="276"/>
      <c r="PCI125" s="276"/>
      <c r="PCJ125" s="276"/>
      <c r="PCK125" s="276"/>
      <c r="PCL125" s="276"/>
      <c r="PCM125" s="276"/>
      <c r="PCN125" s="276"/>
      <c r="PCO125" s="276"/>
      <c r="PCP125" s="276"/>
      <c r="PCQ125" s="276"/>
      <c r="PCR125" s="276"/>
      <c r="PCS125" s="276"/>
      <c r="PCT125" s="276"/>
      <c r="PCU125" s="276"/>
      <c r="PCV125" s="276"/>
      <c r="PCW125" s="276"/>
      <c r="PCX125" s="276"/>
      <c r="PCY125" s="276"/>
      <c r="PCZ125" s="276"/>
      <c r="PDA125" s="276"/>
      <c r="PDB125" s="276"/>
      <c r="PDC125" s="276"/>
      <c r="PDD125" s="276"/>
      <c r="PDE125" s="276"/>
      <c r="PDF125" s="276"/>
      <c r="PDG125" s="276"/>
      <c r="PDH125" s="276"/>
      <c r="PDI125" s="276"/>
      <c r="PDJ125" s="276"/>
      <c r="PDK125" s="276"/>
      <c r="PDL125" s="276"/>
      <c r="PDM125" s="276"/>
      <c r="PDN125" s="276"/>
      <c r="PDO125" s="276"/>
      <c r="PDP125" s="276"/>
      <c r="PDQ125" s="276"/>
      <c r="PDR125" s="276"/>
      <c r="PDS125" s="276"/>
      <c r="PDT125" s="276"/>
      <c r="PDU125" s="276"/>
      <c r="PDV125" s="276"/>
      <c r="PDW125" s="276"/>
      <c r="PDX125" s="276"/>
      <c r="PDY125" s="276"/>
      <c r="PDZ125" s="276"/>
      <c r="PEA125" s="276"/>
      <c r="PEB125" s="276"/>
      <c r="PEC125" s="276"/>
      <c r="PED125" s="276"/>
      <c r="PEE125" s="276"/>
      <c r="PEF125" s="276"/>
      <c r="PEG125" s="276"/>
      <c r="PEH125" s="276"/>
      <c r="PEI125" s="276"/>
      <c r="PEJ125" s="276"/>
      <c r="PEK125" s="276"/>
      <c r="PEL125" s="276"/>
      <c r="PEM125" s="276"/>
      <c r="PEN125" s="276"/>
      <c r="PEO125" s="276"/>
      <c r="PEP125" s="276"/>
      <c r="PEQ125" s="276"/>
      <c r="PER125" s="276"/>
      <c r="PES125" s="276"/>
      <c r="PET125" s="276"/>
      <c r="PEU125" s="276"/>
      <c r="PEV125" s="276"/>
      <c r="PEW125" s="276"/>
      <c r="PEX125" s="276"/>
      <c r="PEY125" s="276"/>
      <c r="PEZ125" s="276"/>
      <c r="PFA125" s="276"/>
      <c r="PFB125" s="276"/>
      <c r="PFC125" s="276"/>
      <c r="PFD125" s="276"/>
      <c r="PFE125" s="276"/>
      <c r="PFF125" s="276"/>
      <c r="PFG125" s="276"/>
      <c r="PFH125" s="276"/>
      <c r="PFI125" s="276"/>
      <c r="PFJ125" s="276"/>
      <c r="PFK125" s="276"/>
      <c r="PFL125" s="276"/>
      <c r="PFM125" s="276"/>
      <c r="PFN125" s="276"/>
      <c r="PFO125" s="276"/>
      <c r="PFP125" s="276"/>
      <c r="PFQ125" s="276"/>
      <c r="PFR125" s="276"/>
      <c r="PFS125" s="276"/>
      <c r="PFT125" s="276"/>
      <c r="PFU125" s="276"/>
      <c r="PFV125" s="276"/>
      <c r="PFW125" s="276"/>
      <c r="PFX125" s="276"/>
      <c r="PFY125" s="276"/>
      <c r="PFZ125" s="276"/>
      <c r="PGA125" s="276"/>
      <c r="PGB125" s="276"/>
      <c r="PGC125" s="276"/>
      <c r="PGD125" s="276"/>
      <c r="PGE125" s="276"/>
      <c r="PGF125" s="276"/>
      <c r="PGG125" s="276"/>
      <c r="PGH125" s="276"/>
      <c r="PGI125" s="276"/>
      <c r="PGJ125" s="276"/>
      <c r="PGK125" s="276"/>
      <c r="PGL125" s="276"/>
      <c r="PGM125" s="276"/>
      <c r="PGN125" s="276"/>
      <c r="PGO125" s="276"/>
      <c r="PGP125" s="276"/>
      <c r="PGQ125" s="276"/>
      <c r="PGR125" s="276"/>
      <c r="PGS125" s="276"/>
      <c r="PGT125" s="276"/>
      <c r="PGU125" s="276"/>
      <c r="PGV125" s="276"/>
      <c r="PGW125" s="276"/>
      <c r="PGX125" s="276"/>
      <c r="PGY125" s="276"/>
      <c r="PGZ125" s="276"/>
      <c r="PHA125" s="276"/>
      <c r="PHB125" s="276"/>
      <c r="PHC125" s="276"/>
      <c r="PHD125" s="276"/>
      <c r="PHE125" s="276"/>
      <c r="PHF125" s="276"/>
      <c r="PHG125" s="276"/>
      <c r="PHH125" s="276"/>
      <c r="PHI125" s="276"/>
      <c r="PHJ125" s="276"/>
      <c r="PHK125" s="276"/>
      <c r="PHL125" s="276"/>
      <c r="PHM125" s="276"/>
      <c r="PHN125" s="276"/>
      <c r="PHO125" s="276"/>
      <c r="PHP125" s="276"/>
      <c r="PHQ125" s="276"/>
      <c r="PHR125" s="276"/>
      <c r="PHS125" s="276"/>
      <c r="PHT125" s="276"/>
      <c r="PHU125" s="276"/>
      <c r="PHV125" s="276"/>
      <c r="PHW125" s="276"/>
      <c r="PHX125" s="276"/>
      <c r="PHY125" s="276"/>
      <c r="PHZ125" s="276"/>
      <c r="PIA125" s="276"/>
      <c r="PIB125" s="276"/>
      <c r="PIC125" s="276"/>
      <c r="PID125" s="276"/>
      <c r="PIE125" s="276"/>
      <c r="PIF125" s="276"/>
      <c r="PIG125" s="276"/>
      <c r="PIH125" s="276"/>
      <c r="PII125" s="276"/>
      <c r="PIJ125" s="276"/>
      <c r="PIK125" s="276"/>
      <c r="PIL125" s="276"/>
      <c r="PIM125" s="276"/>
      <c r="PIN125" s="276"/>
      <c r="PIO125" s="276"/>
      <c r="PIP125" s="276"/>
      <c r="PIQ125" s="276"/>
      <c r="PIR125" s="276"/>
      <c r="PIS125" s="276"/>
      <c r="PIT125" s="276"/>
      <c r="PIU125" s="276"/>
      <c r="PIV125" s="276"/>
      <c r="PIW125" s="276"/>
      <c r="PIX125" s="276"/>
      <c r="PIY125" s="276"/>
      <c r="PIZ125" s="276"/>
      <c r="PJA125" s="276"/>
      <c r="PJB125" s="276"/>
      <c r="PJC125" s="276"/>
      <c r="PJD125" s="276"/>
      <c r="PJE125" s="276"/>
      <c r="PJF125" s="276"/>
      <c r="PJG125" s="276"/>
      <c r="PJH125" s="276"/>
      <c r="PJI125" s="276"/>
      <c r="PJJ125" s="276"/>
      <c r="PJK125" s="276"/>
      <c r="PJL125" s="276"/>
      <c r="PJM125" s="276"/>
      <c r="PJN125" s="276"/>
      <c r="PJO125" s="276"/>
      <c r="PJP125" s="276"/>
      <c r="PJQ125" s="276"/>
      <c r="PJR125" s="276"/>
      <c r="PJS125" s="276"/>
      <c r="PJT125" s="276"/>
      <c r="PJU125" s="276"/>
      <c r="PJV125" s="276"/>
      <c r="PJW125" s="276"/>
      <c r="PJX125" s="276"/>
      <c r="PJY125" s="276"/>
      <c r="PJZ125" s="276"/>
      <c r="PKA125" s="276"/>
      <c r="PKB125" s="276"/>
      <c r="PKC125" s="276"/>
      <c r="PKD125" s="276"/>
      <c r="PKE125" s="276"/>
      <c r="PKF125" s="276"/>
      <c r="PKG125" s="276"/>
      <c r="PKH125" s="276"/>
      <c r="PKI125" s="276"/>
      <c r="PKJ125" s="276"/>
      <c r="PKK125" s="276"/>
      <c r="PKL125" s="276"/>
      <c r="PKM125" s="276"/>
      <c r="PKN125" s="276"/>
      <c r="PKO125" s="276"/>
      <c r="PKP125" s="276"/>
      <c r="PKQ125" s="276"/>
      <c r="PKR125" s="276"/>
      <c r="PKS125" s="276"/>
      <c r="PKT125" s="276"/>
      <c r="PKU125" s="276"/>
      <c r="PKV125" s="276"/>
      <c r="PKW125" s="276"/>
      <c r="PKX125" s="276"/>
      <c r="PKY125" s="276"/>
      <c r="PKZ125" s="276"/>
      <c r="PLA125" s="276"/>
      <c r="PLB125" s="276"/>
      <c r="PLC125" s="276"/>
      <c r="PLD125" s="276"/>
      <c r="PLE125" s="276"/>
      <c r="PLF125" s="276"/>
      <c r="PLG125" s="276"/>
      <c r="PLH125" s="276"/>
      <c r="PLI125" s="276"/>
      <c r="PLJ125" s="276"/>
      <c r="PLK125" s="276"/>
      <c r="PLL125" s="276"/>
      <c r="PLM125" s="276"/>
      <c r="PLN125" s="276"/>
      <c r="PLO125" s="276"/>
      <c r="PLP125" s="276"/>
      <c r="PLQ125" s="276"/>
      <c r="PLR125" s="276"/>
      <c r="PLS125" s="276"/>
      <c r="PLT125" s="276"/>
      <c r="PLU125" s="276"/>
      <c r="PLV125" s="276"/>
      <c r="PLW125" s="276"/>
      <c r="PLX125" s="276"/>
      <c r="PLY125" s="276"/>
      <c r="PLZ125" s="276"/>
      <c r="PMA125" s="276"/>
      <c r="PMB125" s="276"/>
      <c r="PMC125" s="276"/>
      <c r="PMD125" s="276"/>
      <c r="PME125" s="276"/>
      <c r="PMF125" s="276"/>
      <c r="PMG125" s="276"/>
      <c r="PMH125" s="276"/>
      <c r="PMI125" s="276"/>
      <c r="PMJ125" s="276"/>
      <c r="PMK125" s="276"/>
      <c r="PML125" s="276"/>
      <c r="PMM125" s="276"/>
      <c r="PMN125" s="276"/>
      <c r="PMO125" s="276"/>
      <c r="PMP125" s="276"/>
      <c r="PMQ125" s="276"/>
      <c r="PMR125" s="276"/>
      <c r="PMS125" s="276"/>
      <c r="PMT125" s="276"/>
      <c r="PMU125" s="276"/>
      <c r="PMV125" s="276"/>
      <c r="PMW125" s="276"/>
      <c r="PMX125" s="276"/>
      <c r="PMY125" s="276"/>
      <c r="PMZ125" s="276"/>
      <c r="PNA125" s="276"/>
      <c r="PNB125" s="276"/>
      <c r="PNC125" s="276"/>
      <c r="PND125" s="276"/>
      <c r="PNE125" s="276"/>
      <c r="PNF125" s="276"/>
      <c r="PNG125" s="276"/>
      <c r="PNH125" s="276"/>
      <c r="PNI125" s="276"/>
      <c r="PNJ125" s="276"/>
      <c r="PNK125" s="276"/>
      <c r="PNL125" s="276"/>
      <c r="PNM125" s="276"/>
      <c r="PNN125" s="276"/>
      <c r="PNO125" s="276"/>
      <c r="PNP125" s="276"/>
      <c r="PNQ125" s="276"/>
      <c r="PNR125" s="276"/>
      <c r="PNS125" s="276"/>
      <c r="PNT125" s="276"/>
      <c r="PNU125" s="276"/>
      <c r="PNV125" s="276"/>
      <c r="PNW125" s="276"/>
      <c r="PNX125" s="276"/>
      <c r="PNY125" s="276"/>
      <c r="PNZ125" s="276"/>
      <c r="POA125" s="276"/>
      <c r="POB125" s="276"/>
      <c r="POC125" s="276"/>
      <c r="POD125" s="276"/>
      <c r="POE125" s="276"/>
      <c r="POF125" s="276"/>
      <c r="POG125" s="276"/>
      <c r="POH125" s="276"/>
      <c r="POI125" s="276"/>
      <c r="POJ125" s="276"/>
      <c r="POK125" s="276"/>
      <c r="POL125" s="276"/>
      <c r="POM125" s="276"/>
      <c r="PON125" s="276"/>
      <c r="POO125" s="276"/>
      <c r="POP125" s="276"/>
      <c r="POQ125" s="276"/>
      <c r="POR125" s="276"/>
      <c r="POS125" s="276"/>
      <c r="POT125" s="276"/>
      <c r="POU125" s="276"/>
      <c r="POV125" s="276"/>
      <c r="POW125" s="276"/>
      <c r="POX125" s="276"/>
      <c r="POY125" s="276"/>
      <c r="POZ125" s="276"/>
      <c r="PPA125" s="276"/>
      <c r="PPB125" s="276"/>
      <c r="PPC125" s="276"/>
      <c r="PPD125" s="276"/>
      <c r="PPE125" s="276"/>
      <c r="PPF125" s="276"/>
      <c r="PPG125" s="276"/>
      <c r="PPH125" s="276"/>
      <c r="PPI125" s="276"/>
      <c r="PPJ125" s="276"/>
      <c r="PPK125" s="276"/>
      <c r="PPL125" s="276"/>
      <c r="PPM125" s="276"/>
      <c r="PPN125" s="276"/>
      <c r="PPO125" s="276"/>
      <c r="PPP125" s="276"/>
      <c r="PPQ125" s="276"/>
      <c r="PPR125" s="276"/>
      <c r="PPS125" s="276"/>
      <c r="PPT125" s="276"/>
      <c r="PPU125" s="276"/>
      <c r="PPV125" s="276"/>
      <c r="PPW125" s="276"/>
      <c r="PPX125" s="276"/>
      <c r="PPY125" s="276"/>
      <c r="PPZ125" s="276"/>
      <c r="PQA125" s="276"/>
      <c r="PQB125" s="276"/>
      <c r="PQC125" s="276"/>
      <c r="PQD125" s="276"/>
      <c r="PQE125" s="276"/>
      <c r="PQF125" s="276"/>
      <c r="PQG125" s="276"/>
      <c r="PQH125" s="276"/>
      <c r="PQI125" s="276"/>
      <c r="PQJ125" s="276"/>
      <c r="PQK125" s="276"/>
      <c r="PQL125" s="276"/>
      <c r="PQM125" s="276"/>
      <c r="PQN125" s="276"/>
      <c r="PQO125" s="276"/>
      <c r="PQP125" s="276"/>
      <c r="PQQ125" s="276"/>
      <c r="PQR125" s="276"/>
      <c r="PQS125" s="276"/>
      <c r="PQT125" s="276"/>
      <c r="PQU125" s="276"/>
      <c r="PQV125" s="276"/>
      <c r="PQW125" s="276"/>
      <c r="PQX125" s="276"/>
      <c r="PQY125" s="276"/>
      <c r="PQZ125" s="276"/>
      <c r="PRA125" s="276"/>
      <c r="PRB125" s="276"/>
      <c r="PRC125" s="276"/>
      <c r="PRD125" s="276"/>
      <c r="PRE125" s="276"/>
      <c r="PRF125" s="276"/>
      <c r="PRG125" s="276"/>
      <c r="PRH125" s="276"/>
      <c r="PRI125" s="276"/>
      <c r="PRJ125" s="276"/>
      <c r="PRK125" s="276"/>
      <c r="PRL125" s="276"/>
      <c r="PRM125" s="276"/>
      <c r="PRN125" s="276"/>
      <c r="PRO125" s="276"/>
      <c r="PRP125" s="276"/>
      <c r="PRQ125" s="276"/>
      <c r="PRR125" s="276"/>
      <c r="PRS125" s="276"/>
      <c r="PRT125" s="276"/>
      <c r="PRU125" s="276"/>
      <c r="PRV125" s="276"/>
      <c r="PRW125" s="276"/>
      <c r="PRX125" s="276"/>
      <c r="PRY125" s="276"/>
      <c r="PRZ125" s="276"/>
      <c r="PSA125" s="276"/>
      <c r="PSB125" s="276"/>
      <c r="PSC125" s="276"/>
      <c r="PSD125" s="276"/>
      <c r="PSE125" s="276"/>
      <c r="PSF125" s="276"/>
      <c r="PSG125" s="276"/>
      <c r="PSH125" s="276"/>
      <c r="PSI125" s="276"/>
      <c r="PSJ125" s="276"/>
      <c r="PSK125" s="276"/>
      <c r="PSL125" s="276"/>
      <c r="PSM125" s="276"/>
      <c r="PSN125" s="276"/>
      <c r="PSO125" s="276"/>
      <c r="PSP125" s="276"/>
      <c r="PSQ125" s="276"/>
      <c r="PSR125" s="276"/>
      <c r="PSS125" s="276"/>
      <c r="PST125" s="276"/>
      <c r="PSU125" s="276"/>
      <c r="PSV125" s="276"/>
      <c r="PSW125" s="276"/>
      <c r="PSX125" s="276"/>
      <c r="PSY125" s="276"/>
      <c r="PSZ125" s="276"/>
      <c r="PTA125" s="276"/>
      <c r="PTB125" s="276"/>
      <c r="PTC125" s="276"/>
      <c r="PTD125" s="276"/>
      <c r="PTE125" s="276"/>
      <c r="PTF125" s="276"/>
      <c r="PTG125" s="276"/>
      <c r="PTH125" s="276"/>
      <c r="PTI125" s="276"/>
      <c r="PTJ125" s="276"/>
      <c r="PTK125" s="276"/>
      <c r="PTL125" s="276"/>
      <c r="PTM125" s="276"/>
      <c r="PTN125" s="276"/>
      <c r="PTO125" s="276"/>
      <c r="PTP125" s="276"/>
      <c r="PTQ125" s="276"/>
      <c r="PTR125" s="276"/>
      <c r="PTS125" s="276"/>
      <c r="PTT125" s="276"/>
      <c r="PTU125" s="276"/>
      <c r="PTV125" s="276"/>
      <c r="PTW125" s="276"/>
      <c r="PTX125" s="276"/>
      <c r="PTY125" s="276"/>
      <c r="PTZ125" s="276"/>
      <c r="PUA125" s="276"/>
      <c r="PUB125" s="276"/>
      <c r="PUC125" s="276"/>
      <c r="PUD125" s="276"/>
      <c r="PUE125" s="276"/>
      <c r="PUF125" s="276"/>
      <c r="PUG125" s="276"/>
      <c r="PUH125" s="276"/>
      <c r="PUI125" s="276"/>
      <c r="PUJ125" s="276"/>
      <c r="PUK125" s="276"/>
      <c r="PUL125" s="276"/>
      <c r="PUM125" s="276"/>
      <c r="PUN125" s="276"/>
      <c r="PUO125" s="276"/>
      <c r="PUP125" s="276"/>
      <c r="PUQ125" s="276"/>
      <c r="PUR125" s="276"/>
      <c r="PUS125" s="276"/>
      <c r="PUT125" s="276"/>
      <c r="PUU125" s="276"/>
      <c r="PUV125" s="276"/>
      <c r="PUW125" s="276"/>
      <c r="PUX125" s="276"/>
      <c r="PUY125" s="276"/>
      <c r="PUZ125" s="276"/>
      <c r="PVA125" s="276"/>
      <c r="PVB125" s="276"/>
      <c r="PVC125" s="276"/>
      <c r="PVD125" s="276"/>
      <c r="PVE125" s="276"/>
      <c r="PVF125" s="276"/>
      <c r="PVG125" s="276"/>
      <c r="PVH125" s="276"/>
      <c r="PVI125" s="276"/>
      <c r="PVJ125" s="276"/>
      <c r="PVK125" s="276"/>
      <c r="PVL125" s="276"/>
      <c r="PVM125" s="276"/>
      <c r="PVN125" s="276"/>
      <c r="PVO125" s="276"/>
      <c r="PVP125" s="276"/>
      <c r="PVQ125" s="276"/>
      <c r="PVR125" s="276"/>
      <c r="PVS125" s="276"/>
      <c r="PVT125" s="276"/>
      <c r="PVU125" s="276"/>
      <c r="PVV125" s="276"/>
      <c r="PVW125" s="276"/>
      <c r="PVX125" s="276"/>
      <c r="PVY125" s="276"/>
      <c r="PVZ125" s="276"/>
      <c r="PWA125" s="276"/>
      <c r="PWB125" s="276"/>
      <c r="PWC125" s="276"/>
      <c r="PWD125" s="276"/>
      <c r="PWE125" s="276"/>
      <c r="PWF125" s="276"/>
      <c r="PWG125" s="276"/>
      <c r="PWH125" s="276"/>
      <c r="PWI125" s="276"/>
      <c r="PWJ125" s="276"/>
      <c r="PWK125" s="276"/>
      <c r="PWL125" s="276"/>
      <c r="PWM125" s="276"/>
      <c r="PWN125" s="276"/>
      <c r="PWO125" s="276"/>
      <c r="PWP125" s="276"/>
      <c r="PWQ125" s="276"/>
      <c r="PWR125" s="276"/>
      <c r="PWS125" s="276"/>
      <c r="PWT125" s="276"/>
      <c r="PWU125" s="276"/>
      <c r="PWV125" s="276"/>
      <c r="PWW125" s="276"/>
      <c r="PWX125" s="276"/>
      <c r="PWY125" s="276"/>
      <c r="PWZ125" s="276"/>
      <c r="PXA125" s="276"/>
      <c r="PXB125" s="276"/>
      <c r="PXC125" s="276"/>
      <c r="PXD125" s="276"/>
      <c r="PXE125" s="276"/>
      <c r="PXF125" s="276"/>
      <c r="PXG125" s="276"/>
      <c r="PXH125" s="276"/>
      <c r="PXI125" s="276"/>
      <c r="PXJ125" s="276"/>
      <c r="PXK125" s="276"/>
      <c r="PXL125" s="276"/>
      <c r="PXM125" s="276"/>
      <c r="PXN125" s="276"/>
      <c r="PXO125" s="276"/>
      <c r="PXP125" s="276"/>
      <c r="PXQ125" s="276"/>
      <c r="PXR125" s="276"/>
      <c r="PXS125" s="276"/>
      <c r="PXT125" s="276"/>
      <c r="PXU125" s="276"/>
      <c r="PXV125" s="276"/>
      <c r="PXW125" s="276"/>
      <c r="PXX125" s="276"/>
      <c r="PXY125" s="276"/>
      <c r="PXZ125" s="276"/>
      <c r="PYA125" s="276"/>
      <c r="PYB125" s="276"/>
      <c r="PYC125" s="276"/>
      <c r="PYD125" s="276"/>
      <c r="PYE125" s="276"/>
      <c r="PYF125" s="276"/>
      <c r="PYG125" s="276"/>
      <c r="PYH125" s="276"/>
      <c r="PYI125" s="276"/>
      <c r="PYJ125" s="276"/>
      <c r="PYK125" s="276"/>
      <c r="PYL125" s="276"/>
      <c r="PYM125" s="276"/>
      <c r="PYN125" s="276"/>
      <c r="PYO125" s="276"/>
      <c r="PYP125" s="276"/>
      <c r="PYQ125" s="276"/>
      <c r="PYR125" s="276"/>
      <c r="PYS125" s="276"/>
      <c r="PYT125" s="276"/>
      <c r="PYU125" s="276"/>
      <c r="PYV125" s="276"/>
      <c r="PYW125" s="276"/>
      <c r="PYX125" s="276"/>
      <c r="PYY125" s="276"/>
      <c r="PYZ125" s="276"/>
      <c r="PZA125" s="276"/>
      <c r="PZB125" s="276"/>
      <c r="PZC125" s="276"/>
      <c r="PZD125" s="276"/>
      <c r="PZE125" s="276"/>
      <c r="PZF125" s="276"/>
      <c r="PZG125" s="276"/>
      <c r="PZH125" s="276"/>
      <c r="PZI125" s="276"/>
      <c r="PZJ125" s="276"/>
      <c r="PZK125" s="276"/>
      <c r="PZL125" s="276"/>
      <c r="PZM125" s="276"/>
      <c r="PZN125" s="276"/>
      <c r="PZO125" s="276"/>
      <c r="PZP125" s="276"/>
      <c r="PZQ125" s="276"/>
      <c r="PZR125" s="276"/>
      <c r="PZS125" s="276"/>
      <c r="PZT125" s="276"/>
      <c r="PZU125" s="276"/>
      <c r="PZV125" s="276"/>
      <c r="PZW125" s="276"/>
      <c r="PZX125" s="276"/>
      <c r="PZY125" s="276"/>
      <c r="PZZ125" s="276"/>
      <c r="QAA125" s="276"/>
      <c r="QAB125" s="276"/>
      <c r="QAC125" s="276"/>
      <c r="QAD125" s="276"/>
      <c r="QAE125" s="276"/>
      <c r="QAF125" s="276"/>
      <c r="QAG125" s="276"/>
      <c r="QAH125" s="276"/>
      <c r="QAI125" s="276"/>
      <c r="QAJ125" s="276"/>
      <c r="QAK125" s="276"/>
      <c r="QAL125" s="276"/>
      <c r="QAM125" s="276"/>
      <c r="QAN125" s="276"/>
      <c r="QAO125" s="276"/>
      <c r="QAP125" s="276"/>
      <c r="QAQ125" s="276"/>
      <c r="QAR125" s="276"/>
      <c r="QAS125" s="276"/>
      <c r="QAT125" s="276"/>
      <c r="QAU125" s="276"/>
      <c r="QAV125" s="276"/>
      <c r="QAW125" s="276"/>
      <c r="QAX125" s="276"/>
      <c r="QAY125" s="276"/>
      <c r="QAZ125" s="276"/>
      <c r="QBA125" s="276"/>
      <c r="QBB125" s="276"/>
      <c r="QBC125" s="276"/>
      <c r="QBD125" s="276"/>
      <c r="QBE125" s="276"/>
      <c r="QBF125" s="276"/>
      <c r="QBG125" s="276"/>
      <c r="QBH125" s="276"/>
      <c r="QBI125" s="276"/>
      <c r="QBJ125" s="276"/>
      <c r="QBK125" s="276"/>
      <c r="QBL125" s="276"/>
      <c r="QBM125" s="276"/>
      <c r="QBN125" s="276"/>
      <c r="QBO125" s="276"/>
      <c r="QBP125" s="276"/>
      <c r="QBQ125" s="276"/>
      <c r="QBR125" s="276"/>
      <c r="QBS125" s="276"/>
      <c r="QBT125" s="276"/>
      <c r="QBU125" s="276"/>
      <c r="QBV125" s="276"/>
      <c r="QBW125" s="276"/>
      <c r="QBX125" s="276"/>
      <c r="QBY125" s="276"/>
      <c r="QBZ125" s="276"/>
      <c r="QCA125" s="276"/>
      <c r="QCB125" s="276"/>
      <c r="QCC125" s="276"/>
      <c r="QCD125" s="276"/>
      <c r="QCE125" s="276"/>
      <c r="QCF125" s="276"/>
      <c r="QCG125" s="276"/>
      <c r="QCH125" s="276"/>
      <c r="QCI125" s="276"/>
      <c r="QCJ125" s="276"/>
      <c r="QCK125" s="276"/>
      <c r="QCL125" s="276"/>
      <c r="QCM125" s="276"/>
      <c r="QCN125" s="276"/>
      <c r="QCO125" s="276"/>
      <c r="QCP125" s="276"/>
      <c r="QCQ125" s="276"/>
      <c r="QCR125" s="276"/>
      <c r="QCS125" s="276"/>
      <c r="QCT125" s="276"/>
      <c r="QCU125" s="276"/>
      <c r="QCV125" s="276"/>
      <c r="QCW125" s="276"/>
      <c r="QCX125" s="276"/>
      <c r="QCY125" s="276"/>
      <c r="QCZ125" s="276"/>
      <c r="QDA125" s="276"/>
      <c r="QDB125" s="276"/>
      <c r="QDC125" s="276"/>
      <c r="QDD125" s="276"/>
      <c r="QDE125" s="276"/>
      <c r="QDF125" s="276"/>
      <c r="QDG125" s="276"/>
      <c r="QDH125" s="276"/>
      <c r="QDI125" s="276"/>
      <c r="QDJ125" s="276"/>
      <c r="QDK125" s="276"/>
      <c r="QDL125" s="276"/>
      <c r="QDM125" s="276"/>
      <c r="QDN125" s="276"/>
      <c r="QDO125" s="276"/>
      <c r="QDP125" s="276"/>
      <c r="QDQ125" s="276"/>
      <c r="QDR125" s="276"/>
      <c r="QDS125" s="276"/>
      <c r="QDT125" s="276"/>
      <c r="QDU125" s="276"/>
      <c r="QDV125" s="276"/>
      <c r="QDW125" s="276"/>
      <c r="QDX125" s="276"/>
      <c r="QDY125" s="276"/>
      <c r="QDZ125" s="276"/>
      <c r="QEA125" s="276"/>
      <c r="QEB125" s="276"/>
      <c r="QEC125" s="276"/>
      <c r="QED125" s="276"/>
      <c r="QEE125" s="276"/>
      <c r="QEF125" s="276"/>
      <c r="QEG125" s="276"/>
      <c r="QEH125" s="276"/>
      <c r="QEI125" s="276"/>
      <c r="QEJ125" s="276"/>
      <c r="QEK125" s="276"/>
      <c r="QEL125" s="276"/>
      <c r="QEM125" s="276"/>
      <c r="QEN125" s="276"/>
      <c r="QEO125" s="276"/>
      <c r="QEP125" s="276"/>
      <c r="QEQ125" s="276"/>
      <c r="QER125" s="276"/>
      <c r="QES125" s="276"/>
      <c r="QET125" s="276"/>
      <c r="QEU125" s="276"/>
      <c r="QEV125" s="276"/>
      <c r="QEW125" s="276"/>
      <c r="QEX125" s="276"/>
      <c r="QEY125" s="276"/>
      <c r="QEZ125" s="276"/>
      <c r="QFA125" s="276"/>
      <c r="QFB125" s="276"/>
      <c r="QFC125" s="276"/>
      <c r="QFD125" s="276"/>
      <c r="QFE125" s="276"/>
      <c r="QFF125" s="276"/>
      <c r="QFG125" s="276"/>
      <c r="QFH125" s="276"/>
      <c r="QFI125" s="276"/>
      <c r="QFJ125" s="276"/>
      <c r="QFK125" s="276"/>
      <c r="QFL125" s="276"/>
      <c r="QFM125" s="276"/>
      <c r="QFN125" s="276"/>
      <c r="QFO125" s="276"/>
      <c r="QFP125" s="276"/>
      <c r="QFQ125" s="276"/>
      <c r="QFR125" s="276"/>
      <c r="QFS125" s="276"/>
      <c r="QFT125" s="276"/>
      <c r="QFU125" s="276"/>
      <c r="QFV125" s="276"/>
      <c r="QFW125" s="276"/>
      <c r="QFX125" s="276"/>
      <c r="QFY125" s="276"/>
      <c r="QFZ125" s="276"/>
      <c r="QGA125" s="276"/>
      <c r="QGB125" s="276"/>
      <c r="QGC125" s="276"/>
      <c r="QGD125" s="276"/>
      <c r="QGE125" s="276"/>
      <c r="QGF125" s="276"/>
      <c r="QGG125" s="276"/>
      <c r="QGH125" s="276"/>
      <c r="QGI125" s="276"/>
      <c r="QGJ125" s="276"/>
      <c r="QGK125" s="276"/>
      <c r="QGL125" s="276"/>
      <c r="QGM125" s="276"/>
      <c r="QGN125" s="276"/>
      <c r="QGO125" s="276"/>
      <c r="QGP125" s="276"/>
      <c r="QGQ125" s="276"/>
      <c r="QGR125" s="276"/>
      <c r="QGS125" s="276"/>
      <c r="QGT125" s="276"/>
      <c r="QGU125" s="276"/>
      <c r="QGV125" s="276"/>
      <c r="QGW125" s="276"/>
      <c r="QGX125" s="276"/>
      <c r="QGY125" s="276"/>
      <c r="QGZ125" s="276"/>
      <c r="QHA125" s="276"/>
      <c r="QHB125" s="276"/>
      <c r="QHC125" s="276"/>
      <c r="QHD125" s="276"/>
      <c r="QHE125" s="276"/>
      <c r="QHF125" s="276"/>
      <c r="QHG125" s="276"/>
      <c r="QHH125" s="276"/>
      <c r="QHI125" s="276"/>
      <c r="QHJ125" s="276"/>
      <c r="QHK125" s="276"/>
      <c r="QHL125" s="276"/>
      <c r="QHM125" s="276"/>
      <c r="QHN125" s="276"/>
      <c r="QHO125" s="276"/>
      <c r="QHP125" s="276"/>
      <c r="QHQ125" s="276"/>
      <c r="QHR125" s="276"/>
      <c r="QHS125" s="276"/>
      <c r="QHT125" s="276"/>
      <c r="QHU125" s="276"/>
      <c r="QHV125" s="276"/>
      <c r="QHW125" s="276"/>
      <c r="QHX125" s="276"/>
      <c r="QHY125" s="276"/>
      <c r="QHZ125" s="276"/>
      <c r="QIA125" s="276"/>
      <c r="QIB125" s="276"/>
      <c r="QIC125" s="276"/>
      <c r="QID125" s="276"/>
      <c r="QIE125" s="276"/>
      <c r="QIF125" s="276"/>
      <c r="QIG125" s="276"/>
      <c r="QIH125" s="276"/>
      <c r="QII125" s="276"/>
      <c r="QIJ125" s="276"/>
      <c r="QIK125" s="276"/>
      <c r="QIL125" s="276"/>
      <c r="QIM125" s="276"/>
      <c r="QIN125" s="276"/>
      <c r="QIO125" s="276"/>
      <c r="QIP125" s="276"/>
      <c r="QIQ125" s="276"/>
      <c r="QIR125" s="276"/>
      <c r="QIS125" s="276"/>
      <c r="QIT125" s="276"/>
      <c r="QIU125" s="276"/>
      <c r="QIV125" s="276"/>
      <c r="QIW125" s="276"/>
      <c r="QIX125" s="276"/>
      <c r="QIY125" s="276"/>
      <c r="QIZ125" s="276"/>
      <c r="QJA125" s="276"/>
      <c r="QJB125" s="276"/>
      <c r="QJC125" s="276"/>
      <c r="QJD125" s="276"/>
      <c r="QJE125" s="276"/>
      <c r="QJF125" s="276"/>
      <c r="QJG125" s="276"/>
      <c r="QJH125" s="276"/>
      <c r="QJI125" s="276"/>
      <c r="QJJ125" s="276"/>
      <c r="QJK125" s="276"/>
      <c r="QJL125" s="276"/>
      <c r="QJM125" s="276"/>
      <c r="QJN125" s="276"/>
      <c r="QJO125" s="276"/>
      <c r="QJP125" s="276"/>
      <c r="QJQ125" s="276"/>
      <c r="QJR125" s="276"/>
      <c r="QJS125" s="276"/>
      <c r="QJT125" s="276"/>
      <c r="QJU125" s="276"/>
      <c r="QJV125" s="276"/>
      <c r="QJW125" s="276"/>
      <c r="QJX125" s="276"/>
      <c r="QJY125" s="276"/>
      <c r="QJZ125" s="276"/>
      <c r="QKA125" s="276"/>
      <c r="QKB125" s="276"/>
      <c r="QKC125" s="276"/>
      <c r="QKD125" s="276"/>
      <c r="QKE125" s="276"/>
      <c r="QKF125" s="276"/>
      <c r="QKG125" s="276"/>
      <c r="QKH125" s="276"/>
      <c r="QKI125" s="276"/>
      <c r="QKJ125" s="276"/>
      <c r="QKK125" s="276"/>
      <c r="QKL125" s="276"/>
      <c r="QKM125" s="276"/>
      <c r="QKN125" s="276"/>
      <c r="QKO125" s="276"/>
      <c r="QKP125" s="276"/>
      <c r="QKQ125" s="276"/>
      <c r="QKR125" s="276"/>
      <c r="QKS125" s="276"/>
      <c r="QKT125" s="276"/>
      <c r="QKU125" s="276"/>
      <c r="QKV125" s="276"/>
      <c r="QKW125" s="276"/>
      <c r="QKX125" s="276"/>
      <c r="QKY125" s="276"/>
      <c r="QKZ125" s="276"/>
      <c r="QLA125" s="276"/>
      <c r="QLB125" s="276"/>
      <c r="QLC125" s="276"/>
      <c r="QLD125" s="276"/>
      <c r="QLE125" s="276"/>
      <c r="QLF125" s="276"/>
      <c r="QLG125" s="276"/>
      <c r="QLH125" s="276"/>
      <c r="QLI125" s="276"/>
      <c r="QLJ125" s="276"/>
      <c r="QLK125" s="276"/>
      <c r="QLL125" s="276"/>
      <c r="QLM125" s="276"/>
      <c r="QLN125" s="276"/>
      <c r="QLO125" s="276"/>
      <c r="QLP125" s="276"/>
      <c r="QLQ125" s="276"/>
      <c r="QLR125" s="276"/>
      <c r="QLS125" s="276"/>
      <c r="QLT125" s="276"/>
      <c r="QLU125" s="276"/>
      <c r="QLV125" s="276"/>
      <c r="QLW125" s="276"/>
      <c r="QLX125" s="276"/>
      <c r="QLY125" s="276"/>
      <c r="QLZ125" s="276"/>
      <c r="QMA125" s="276"/>
      <c r="QMB125" s="276"/>
      <c r="QMC125" s="276"/>
      <c r="QMD125" s="276"/>
      <c r="QME125" s="276"/>
      <c r="QMF125" s="276"/>
      <c r="QMG125" s="276"/>
      <c r="QMH125" s="276"/>
      <c r="QMI125" s="276"/>
      <c r="QMJ125" s="276"/>
      <c r="QMK125" s="276"/>
      <c r="QML125" s="276"/>
      <c r="QMM125" s="276"/>
      <c r="QMN125" s="276"/>
      <c r="QMO125" s="276"/>
      <c r="QMP125" s="276"/>
      <c r="QMQ125" s="276"/>
      <c r="QMR125" s="276"/>
      <c r="QMS125" s="276"/>
      <c r="QMT125" s="276"/>
      <c r="QMU125" s="276"/>
      <c r="QMV125" s="276"/>
      <c r="QMW125" s="276"/>
      <c r="QMX125" s="276"/>
      <c r="QMY125" s="276"/>
      <c r="QMZ125" s="276"/>
      <c r="QNA125" s="276"/>
      <c r="QNB125" s="276"/>
      <c r="QNC125" s="276"/>
      <c r="QND125" s="276"/>
      <c r="QNE125" s="276"/>
      <c r="QNF125" s="276"/>
      <c r="QNG125" s="276"/>
      <c r="QNH125" s="276"/>
      <c r="QNI125" s="276"/>
      <c r="QNJ125" s="276"/>
      <c r="QNK125" s="276"/>
      <c r="QNL125" s="276"/>
      <c r="QNM125" s="276"/>
      <c r="QNN125" s="276"/>
      <c r="QNO125" s="276"/>
      <c r="QNP125" s="276"/>
      <c r="QNQ125" s="276"/>
      <c r="QNR125" s="276"/>
      <c r="QNS125" s="276"/>
      <c r="QNT125" s="276"/>
      <c r="QNU125" s="276"/>
      <c r="QNV125" s="276"/>
      <c r="QNW125" s="276"/>
      <c r="QNX125" s="276"/>
      <c r="QNY125" s="276"/>
      <c r="QNZ125" s="276"/>
      <c r="QOA125" s="276"/>
      <c r="QOB125" s="276"/>
      <c r="QOC125" s="276"/>
      <c r="QOD125" s="276"/>
      <c r="QOE125" s="276"/>
      <c r="QOF125" s="276"/>
      <c r="QOG125" s="276"/>
      <c r="QOH125" s="276"/>
      <c r="QOI125" s="276"/>
      <c r="QOJ125" s="276"/>
      <c r="QOK125" s="276"/>
      <c r="QOL125" s="276"/>
      <c r="QOM125" s="276"/>
      <c r="QON125" s="276"/>
      <c r="QOO125" s="276"/>
      <c r="QOP125" s="276"/>
      <c r="QOQ125" s="276"/>
      <c r="QOR125" s="276"/>
      <c r="QOS125" s="276"/>
      <c r="QOT125" s="276"/>
      <c r="QOU125" s="276"/>
      <c r="QOV125" s="276"/>
      <c r="QOW125" s="276"/>
      <c r="QOX125" s="276"/>
      <c r="QOY125" s="276"/>
      <c r="QOZ125" s="276"/>
      <c r="QPA125" s="276"/>
      <c r="QPB125" s="276"/>
      <c r="QPC125" s="276"/>
      <c r="QPD125" s="276"/>
      <c r="QPE125" s="276"/>
      <c r="QPF125" s="276"/>
      <c r="QPG125" s="276"/>
      <c r="QPH125" s="276"/>
      <c r="QPI125" s="276"/>
      <c r="QPJ125" s="276"/>
      <c r="QPK125" s="276"/>
      <c r="QPL125" s="276"/>
      <c r="QPM125" s="276"/>
      <c r="QPN125" s="276"/>
      <c r="QPO125" s="276"/>
      <c r="QPP125" s="276"/>
      <c r="QPQ125" s="276"/>
      <c r="QPR125" s="276"/>
      <c r="QPS125" s="276"/>
      <c r="QPT125" s="276"/>
      <c r="QPU125" s="276"/>
      <c r="QPV125" s="276"/>
      <c r="QPW125" s="276"/>
      <c r="QPX125" s="276"/>
      <c r="QPY125" s="276"/>
      <c r="QPZ125" s="276"/>
      <c r="QQA125" s="276"/>
      <c r="QQB125" s="276"/>
      <c r="QQC125" s="276"/>
      <c r="QQD125" s="276"/>
      <c r="QQE125" s="276"/>
      <c r="QQF125" s="276"/>
      <c r="QQG125" s="276"/>
      <c r="QQH125" s="276"/>
      <c r="QQI125" s="276"/>
      <c r="QQJ125" s="276"/>
      <c r="QQK125" s="276"/>
      <c r="QQL125" s="276"/>
      <c r="QQM125" s="276"/>
      <c r="QQN125" s="276"/>
      <c r="QQO125" s="276"/>
      <c r="QQP125" s="276"/>
      <c r="QQQ125" s="276"/>
      <c r="QQR125" s="276"/>
      <c r="QQS125" s="276"/>
      <c r="QQT125" s="276"/>
      <c r="QQU125" s="276"/>
      <c r="QQV125" s="276"/>
      <c r="QQW125" s="276"/>
      <c r="QQX125" s="276"/>
      <c r="QQY125" s="276"/>
      <c r="QQZ125" s="276"/>
      <c r="QRA125" s="276"/>
      <c r="QRB125" s="276"/>
      <c r="QRC125" s="276"/>
      <c r="QRD125" s="276"/>
      <c r="QRE125" s="276"/>
      <c r="QRF125" s="276"/>
      <c r="QRG125" s="276"/>
      <c r="QRH125" s="276"/>
      <c r="QRI125" s="276"/>
      <c r="QRJ125" s="276"/>
      <c r="QRK125" s="276"/>
      <c r="QRL125" s="276"/>
      <c r="QRM125" s="276"/>
      <c r="QRN125" s="276"/>
      <c r="QRO125" s="276"/>
      <c r="QRP125" s="276"/>
      <c r="QRQ125" s="276"/>
      <c r="QRR125" s="276"/>
      <c r="QRS125" s="276"/>
      <c r="QRT125" s="276"/>
      <c r="QRU125" s="276"/>
      <c r="QRV125" s="276"/>
      <c r="QRW125" s="276"/>
      <c r="QRX125" s="276"/>
      <c r="QRY125" s="276"/>
      <c r="QRZ125" s="276"/>
      <c r="QSA125" s="276"/>
      <c r="QSB125" s="276"/>
      <c r="QSC125" s="276"/>
      <c r="QSD125" s="276"/>
      <c r="QSE125" s="276"/>
      <c r="QSF125" s="276"/>
      <c r="QSG125" s="276"/>
      <c r="QSH125" s="276"/>
      <c r="QSI125" s="276"/>
      <c r="QSJ125" s="276"/>
      <c r="QSK125" s="276"/>
      <c r="QSL125" s="276"/>
      <c r="QSM125" s="276"/>
      <c r="QSN125" s="276"/>
      <c r="QSO125" s="276"/>
      <c r="QSP125" s="276"/>
      <c r="QSQ125" s="276"/>
      <c r="QSR125" s="276"/>
      <c r="QSS125" s="276"/>
      <c r="QST125" s="276"/>
      <c r="QSU125" s="276"/>
      <c r="QSV125" s="276"/>
      <c r="QSW125" s="276"/>
      <c r="QSX125" s="276"/>
      <c r="QSY125" s="276"/>
      <c r="QSZ125" s="276"/>
      <c r="QTA125" s="276"/>
      <c r="QTB125" s="276"/>
      <c r="QTC125" s="276"/>
      <c r="QTD125" s="276"/>
      <c r="QTE125" s="276"/>
      <c r="QTF125" s="276"/>
      <c r="QTG125" s="276"/>
      <c r="QTH125" s="276"/>
      <c r="QTI125" s="276"/>
      <c r="QTJ125" s="276"/>
      <c r="QTK125" s="276"/>
      <c r="QTL125" s="276"/>
      <c r="QTM125" s="276"/>
      <c r="QTN125" s="276"/>
      <c r="QTO125" s="276"/>
      <c r="QTP125" s="276"/>
      <c r="QTQ125" s="276"/>
      <c r="QTR125" s="276"/>
      <c r="QTS125" s="276"/>
      <c r="QTT125" s="276"/>
      <c r="QTU125" s="276"/>
      <c r="QTV125" s="276"/>
      <c r="QTW125" s="276"/>
      <c r="QTX125" s="276"/>
      <c r="QTY125" s="276"/>
      <c r="QTZ125" s="276"/>
      <c r="QUA125" s="276"/>
      <c r="QUB125" s="276"/>
      <c r="QUC125" s="276"/>
      <c r="QUD125" s="276"/>
      <c r="QUE125" s="276"/>
      <c r="QUF125" s="276"/>
      <c r="QUG125" s="276"/>
      <c r="QUH125" s="276"/>
      <c r="QUI125" s="276"/>
      <c r="QUJ125" s="276"/>
      <c r="QUK125" s="276"/>
      <c r="QUL125" s="276"/>
      <c r="QUM125" s="276"/>
      <c r="QUN125" s="276"/>
      <c r="QUO125" s="276"/>
      <c r="QUP125" s="276"/>
      <c r="QUQ125" s="276"/>
      <c r="QUR125" s="276"/>
      <c r="QUS125" s="276"/>
      <c r="QUT125" s="276"/>
      <c r="QUU125" s="276"/>
      <c r="QUV125" s="276"/>
      <c r="QUW125" s="276"/>
      <c r="QUX125" s="276"/>
      <c r="QUY125" s="276"/>
      <c r="QUZ125" s="276"/>
      <c r="QVA125" s="276"/>
      <c r="QVB125" s="276"/>
      <c r="QVC125" s="276"/>
      <c r="QVD125" s="276"/>
      <c r="QVE125" s="276"/>
      <c r="QVF125" s="276"/>
      <c r="QVG125" s="276"/>
      <c r="QVH125" s="276"/>
      <c r="QVI125" s="276"/>
      <c r="QVJ125" s="276"/>
      <c r="QVK125" s="276"/>
      <c r="QVL125" s="276"/>
      <c r="QVM125" s="276"/>
      <c r="QVN125" s="276"/>
      <c r="QVO125" s="276"/>
      <c r="QVP125" s="276"/>
      <c r="QVQ125" s="276"/>
      <c r="QVR125" s="276"/>
      <c r="QVS125" s="276"/>
      <c r="QVT125" s="276"/>
      <c r="QVU125" s="276"/>
      <c r="QVV125" s="276"/>
      <c r="QVW125" s="276"/>
      <c r="QVX125" s="276"/>
      <c r="QVY125" s="276"/>
      <c r="QVZ125" s="276"/>
      <c r="QWA125" s="276"/>
      <c r="QWB125" s="276"/>
      <c r="QWC125" s="276"/>
      <c r="QWD125" s="276"/>
      <c r="QWE125" s="276"/>
      <c r="QWF125" s="276"/>
      <c r="QWG125" s="276"/>
      <c r="QWH125" s="276"/>
      <c r="QWI125" s="276"/>
      <c r="QWJ125" s="276"/>
      <c r="QWK125" s="276"/>
      <c r="QWL125" s="276"/>
      <c r="QWM125" s="276"/>
      <c r="QWN125" s="276"/>
      <c r="QWO125" s="276"/>
      <c r="QWP125" s="276"/>
      <c r="QWQ125" s="276"/>
      <c r="QWR125" s="276"/>
      <c r="QWS125" s="276"/>
      <c r="QWT125" s="276"/>
      <c r="QWU125" s="276"/>
      <c r="QWV125" s="276"/>
      <c r="QWW125" s="276"/>
      <c r="QWX125" s="276"/>
      <c r="QWY125" s="276"/>
      <c r="QWZ125" s="276"/>
      <c r="QXA125" s="276"/>
      <c r="QXB125" s="276"/>
      <c r="QXC125" s="276"/>
      <c r="QXD125" s="276"/>
      <c r="QXE125" s="276"/>
      <c r="QXF125" s="276"/>
      <c r="QXG125" s="276"/>
      <c r="QXH125" s="276"/>
      <c r="QXI125" s="276"/>
      <c r="QXJ125" s="276"/>
      <c r="QXK125" s="276"/>
      <c r="QXL125" s="276"/>
      <c r="QXM125" s="276"/>
      <c r="QXN125" s="276"/>
      <c r="QXO125" s="276"/>
      <c r="QXP125" s="276"/>
      <c r="QXQ125" s="276"/>
      <c r="QXR125" s="276"/>
      <c r="QXS125" s="276"/>
      <c r="QXT125" s="276"/>
      <c r="QXU125" s="276"/>
      <c r="QXV125" s="276"/>
      <c r="QXW125" s="276"/>
      <c r="QXX125" s="276"/>
      <c r="QXY125" s="276"/>
      <c r="QXZ125" s="276"/>
      <c r="QYA125" s="276"/>
      <c r="QYB125" s="276"/>
      <c r="QYC125" s="276"/>
      <c r="QYD125" s="276"/>
      <c r="QYE125" s="276"/>
      <c r="QYF125" s="276"/>
      <c r="QYG125" s="276"/>
      <c r="QYH125" s="276"/>
      <c r="QYI125" s="276"/>
      <c r="QYJ125" s="276"/>
      <c r="QYK125" s="276"/>
      <c r="QYL125" s="276"/>
      <c r="QYM125" s="276"/>
      <c r="QYN125" s="276"/>
      <c r="QYO125" s="276"/>
      <c r="QYP125" s="276"/>
      <c r="QYQ125" s="276"/>
      <c r="QYR125" s="276"/>
      <c r="QYS125" s="276"/>
      <c r="QYT125" s="276"/>
      <c r="QYU125" s="276"/>
      <c r="QYV125" s="276"/>
      <c r="QYW125" s="276"/>
      <c r="QYX125" s="276"/>
      <c r="QYY125" s="276"/>
      <c r="QYZ125" s="276"/>
      <c r="QZA125" s="276"/>
      <c r="QZB125" s="276"/>
      <c r="QZC125" s="276"/>
      <c r="QZD125" s="276"/>
      <c r="QZE125" s="276"/>
      <c r="QZF125" s="276"/>
      <c r="QZG125" s="276"/>
      <c r="QZH125" s="276"/>
      <c r="QZI125" s="276"/>
      <c r="QZJ125" s="276"/>
      <c r="QZK125" s="276"/>
      <c r="QZL125" s="276"/>
      <c r="QZM125" s="276"/>
      <c r="QZN125" s="276"/>
      <c r="QZO125" s="276"/>
      <c r="QZP125" s="276"/>
      <c r="QZQ125" s="276"/>
      <c r="QZR125" s="276"/>
      <c r="QZS125" s="276"/>
      <c r="QZT125" s="276"/>
      <c r="QZU125" s="276"/>
      <c r="QZV125" s="276"/>
      <c r="QZW125" s="276"/>
      <c r="QZX125" s="276"/>
      <c r="QZY125" s="276"/>
      <c r="QZZ125" s="276"/>
      <c r="RAA125" s="276"/>
      <c r="RAB125" s="276"/>
      <c r="RAC125" s="276"/>
      <c r="RAD125" s="276"/>
      <c r="RAE125" s="276"/>
      <c r="RAF125" s="276"/>
      <c r="RAG125" s="276"/>
      <c r="RAH125" s="276"/>
      <c r="RAI125" s="276"/>
      <c r="RAJ125" s="276"/>
      <c r="RAK125" s="276"/>
      <c r="RAL125" s="276"/>
      <c r="RAM125" s="276"/>
      <c r="RAN125" s="276"/>
      <c r="RAO125" s="276"/>
      <c r="RAP125" s="276"/>
      <c r="RAQ125" s="276"/>
      <c r="RAR125" s="276"/>
      <c r="RAS125" s="276"/>
      <c r="RAT125" s="276"/>
      <c r="RAU125" s="276"/>
      <c r="RAV125" s="276"/>
      <c r="RAW125" s="276"/>
      <c r="RAX125" s="276"/>
      <c r="RAY125" s="276"/>
      <c r="RAZ125" s="276"/>
      <c r="RBA125" s="276"/>
      <c r="RBB125" s="276"/>
      <c r="RBC125" s="276"/>
      <c r="RBD125" s="276"/>
      <c r="RBE125" s="276"/>
      <c r="RBF125" s="276"/>
      <c r="RBG125" s="276"/>
      <c r="RBH125" s="276"/>
      <c r="RBI125" s="276"/>
      <c r="RBJ125" s="276"/>
      <c r="RBK125" s="276"/>
      <c r="RBL125" s="276"/>
      <c r="RBM125" s="276"/>
      <c r="RBN125" s="276"/>
      <c r="RBO125" s="276"/>
      <c r="RBP125" s="276"/>
      <c r="RBQ125" s="276"/>
      <c r="RBR125" s="276"/>
      <c r="RBS125" s="276"/>
      <c r="RBT125" s="276"/>
      <c r="RBU125" s="276"/>
      <c r="RBV125" s="276"/>
      <c r="RBW125" s="276"/>
      <c r="RBX125" s="276"/>
      <c r="RBY125" s="276"/>
      <c r="RBZ125" s="276"/>
      <c r="RCA125" s="276"/>
      <c r="RCB125" s="276"/>
      <c r="RCC125" s="276"/>
      <c r="RCD125" s="276"/>
      <c r="RCE125" s="276"/>
      <c r="RCF125" s="276"/>
      <c r="RCG125" s="276"/>
      <c r="RCH125" s="276"/>
      <c r="RCI125" s="276"/>
      <c r="RCJ125" s="276"/>
      <c r="RCK125" s="276"/>
      <c r="RCL125" s="276"/>
      <c r="RCM125" s="276"/>
      <c r="RCN125" s="276"/>
      <c r="RCO125" s="276"/>
      <c r="RCP125" s="276"/>
      <c r="RCQ125" s="276"/>
      <c r="RCR125" s="276"/>
      <c r="RCS125" s="276"/>
      <c r="RCT125" s="276"/>
      <c r="RCU125" s="276"/>
      <c r="RCV125" s="276"/>
      <c r="RCW125" s="276"/>
      <c r="RCX125" s="276"/>
      <c r="RCY125" s="276"/>
      <c r="RCZ125" s="276"/>
      <c r="RDA125" s="276"/>
      <c r="RDB125" s="276"/>
      <c r="RDC125" s="276"/>
      <c r="RDD125" s="276"/>
      <c r="RDE125" s="276"/>
      <c r="RDF125" s="276"/>
      <c r="RDG125" s="276"/>
      <c r="RDH125" s="276"/>
      <c r="RDI125" s="276"/>
      <c r="RDJ125" s="276"/>
      <c r="RDK125" s="276"/>
      <c r="RDL125" s="276"/>
      <c r="RDM125" s="276"/>
      <c r="RDN125" s="276"/>
      <c r="RDO125" s="276"/>
      <c r="RDP125" s="276"/>
      <c r="RDQ125" s="276"/>
      <c r="RDR125" s="276"/>
      <c r="RDS125" s="276"/>
      <c r="RDT125" s="276"/>
      <c r="RDU125" s="276"/>
      <c r="RDV125" s="276"/>
      <c r="RDW125" s="276"/>
      <c r="RDX125" s="276"/>
      <c r="RDY125" s="276"/>
      <c r="RDZ125" s="276"/>
      <c r="REA125" s="276"/>
      <c r="REB125" s="276"/>
      <c r="REC125" s="276"/>
      <c r="RED125" s="276"/>
      <c r="REE125" s="276"/>
      <c r="REF125" s="276"/>
      <c r="REG125" s="276"/>
      <c r="REH125" s="276"/>
      <c r="REI125" s="276"/>
      <c r="REJ125" s="276"/>
      <c r="REK125" s="276"/>
      <c r="REL125" s="276"/>
      <c r="REM125" s="276"/>
      <c r="REN125" s="276"/>
      <c r="REO125" s="276"/>
      <c r="REP125" s="276"/>
      <c r="REQ125" s="276"/>
      <c r="RER125" s="276"/>
      <c r="RES125" s="276"/>
      <c r="RET125" s="276"/>
      <c r="REU125" s="276"/>
      <c r="REV125" s="276"/>
      <c r="REW125" s="276"/>
      <c r="REX125" s="276"/>
      <c r="REY125" s="276"/>
      <c r="REZ125" s="276"/>
      <c r="RFA125" s="276"/>
      <c r="RFB125" s="276"/>
      <c r="RFC125" s="276"/>
      <c r="RFD125" s="276"/>
      <c r="RFE125" s="276"/>
      <c r="RFF125" s="276"/>
      <c r="RFG125" s="276"/>
      <c r="RFH125" s="276"/>
      <c r="RFI125" s="276"/>
      <c r="RFJ125" s="276"/>
      <c r="RFK125" s="276"/>
      <c r="RFL125" s="276"/>
      <c r="RFM125" s="276"/>
      <c r="RFN125" s="276"/>
      <c r="RFO125" s="276"/>
      <c r="RFP125" s="276"/>
      <c r="RFQ125" s="276"/>
      <c r="RFR125" s="276"/>
      <c r="RFS125" s="276"/>
      <c r="RFT125" s="276"/>
      <c r="RFU125" s="276"/>
      <c r="RFV125" s="276"/>
      <c r="RFW125" s="276"/>
      <c r="RFX125" s="276"/>
      <c r="RFY125" s="276"/>
      <c r="RFZ125" s="276"/>
      <c r="RGA125" s="276"/>
      <c r="RGB125" s="276"/>
      <c r="RGC125" s="276"/>
      <c r="RGD125" s="276"/>
      <c r="RGE125" s="276"/>
      <c r="RGF125" s="276"/>
      <c r="RGG125" s="276"/>
      <c r="RGH125" s="276"/>
      <c r="RGI125" s="276"/>
      <c r="RGJ125" s="276"/>
      <c r="RGK125" s="276"/>
      <c r="RGL125" s="276"/>
      <c r="RGM125" s="276"/>
      <c r="RGN125" s="276"/>
      <c r="RGO125" s="276"/>
      <c r="RGP125" s="276"/>
      <c r="RGQ125" s="276"/>
      <c r="RGR125" s="276"/>
      <c r="RGS125" s="276"/>
      <c r="RGT125" s="276"/>
      <c r="RGU125" s="276"/>
      <c r="RGV125" s="276"/>
      <c r="RGW125" s="276"/>
      <c r="RGX125" s="276"/>
      <c r="RGY125" s="276"/>
      <c r="RGZ125" s="276"/>
      <c r="RHA125" s="276"/>
      <c r="RHB125" s="276"/>
      <c r="RHC125" s="276"/>
      <c r="RHD125" s="276"/>
      <c r="RHE125" s="276"/>
      <c r="RHF125" s="276"/>
      <c r="RHG125" s="276"/>
      <c r="RHH125" s="276"/>
      <c r="RHI125" s="276"/>
      <c r="RHJ125" s="276"/>
      <c r="RHK125" s="276"/>
      <c r="RHL125" s="276"/>
      <c r="RHM125" s="276"/>
      <c r="RHN125" s="276"/>
      <c r="RHO125" s="276"/>
      <c r="RHP125" s="276"/>
      <c r="RHQ125" s="276"/>
      <c r="RHR125" s="276"/>
      <c r="RHS125" s="276"/>
      <c r="RHT125" s="276"/>
      <c r="RHU125" s="276"/>
      <c r="RHV125" s="276"/>
      <c r="RHW125" s="276"/>
      <c r="RHX125" s="276"/>
      <c r="RHY125" s="276"/>
      <c r="RHZ125" s="276"/>
      <c r="RIA125" s="276"/>
      <c r="RIB125" s="276"/>
      <c r="RIC125" s="276"/>
      <c r="RID125" s="276"/>
      <c r="RIE125" s="276"/>
      <c r="RIF125" s="276"/>
      <c r="RIG125" s="276"/>
      <c r="RIH125" s="276"/>
      <c r="RII125" s="276"/>
      <c r="RIJ125" s="276"/>
      <c r="RIK125" s="276"/>
      <c r="RIL125" s="276"/>
      <c r="RIM125" s="276"/>
      <c r="RIN125" s="276"/>
      <c r="RIO125" s="276"/>
      <c r="RIP125" s="276"/>
      <c r="RIQ125" s="276"/>
      <c r="RIR125" s="276"/>
      <c r="RIS125" s="276"/>
      <c r="RIT125" s="276"/>
      <c r="RIU125" s="276"/>
      <c r="RIV125" s="276"/>
      <c r="RIW125" s="276"/>
      <c r="RIX125" s="276"/>
      <c r="RIY125" s="276"/>
      <c r="RIZ125" s="276"/>
      <c r="RJA125" s="276"/>
      <c r="RJB125" s="276"/>
      <c r="RJC125" s="276"/>
      <c r="RJD125" s="276"/>
      <c r="RJE125" s="276"/>
      <c r="RJF125" s="276"/>
      <c r="RJG125" s="276"/>
      <c r="RJH125" s="276"/>
      <c r="RJI125" s="276"/>
      <c r="RJJ125" s="276"/>
      <c r="RJK125" s="276"/>
      <c r="RJL125" s="276"/>
      <c r="RJM125" s="276"/>
      <c r="RJN125" s="276"/>
      <c r="RJO125" s="276"/>
      <c r="RJP125" s="276"/>
      <c r="RJQ125" s="276"/>
      <c r="RJR125" s="276"/>
      <c r="RJS125" s="276"/>
      <c r="RJT125" s="276"/>
      <c r="RJU125" s="276"/>
      <c r="RJV125" s="276"/>
      <c r="RJW125" s="276"/>
      <c r="RJX125" s="276"/>
      <c r="RJY125" s="276"/>
      <c r="RJZ125" s="276"/>
      <c r="RKA125" s="276"/>
      <c r="RKB125" s="276"/>
      <c r="RKC125" s="276"/>
      <c r="RKD125" s="276"/>
      <c r="RKE125" s="276"/>
      <c r="RKF125" s="276"/>
      <c r="RKG125" s="276"/>
      <c r="RKH125" s="276"/>
      <c r="RKI125" s="276"/>
      <c r="RKJ125" s="276"/>
      <c r="RKK125" s="276"/>
      <c r="RKL125" s="276"/>
      <c r="RKM125" s="276"/>
      <c r="RKN125" s="276"/>
      <c r="RKO125" s="276"/>
      <c r="RKP125" s="276"/>
      <c r="RKQ125" s="276"/>
      <c r="RKR125" s="276"/>
      <c r="RKS125" s="276"/>
      <c r="RKT125" s="276"/>
      <c r="RKU125" s="276"/>
      <c r="RKV125" s="276"/>
      <c r="RKW125" s="276"/>
      <c r="RKX125" s="276"/>
      <c r="RKY125" s="276"/>
      <c r="RKZ125" s="276"/>
      <c r="RLA125" s="276"/>
      <c r="RLB125" s="276"/>
      <c r="RLC125" s="276"/>
      <c r="RLD125" s="276"/>
      <c r="RLE125" s="276"/>
      <c r="RLF125" s="276"/>
      <c r="RLG125" s="276"/>
      <c r="RLH125" s="276"/>
      <c r="RLI125" s="276"/>
      <c r="RLJ125" s="276"/>
      <c r="RLK125" s="276"/>
      <c r="RLL125" s="276"/>
      <c r="RLM125" s="276"/>
      <c r="RLN125" s="276"/>
      <c r="RLO125" s="276"/>
      <c r="RLP125" s="276"/>
      <c r="RLQ125" s="276"/>
      <c r="RLR125" s="276"/>
      <c r="RLS125" s="276"/>
      <c r="RLT125" s="276"/>
      <c r="RLU125" s="276"/>
      <c r="RLV125" s="276"/>
      <c r="RLW125" s="276"/>
      <c r="RLX125" s="276"/>
      <c r="RLY125" s="276"/>
      <c r="RLZ125" s="276"/>
      <c r="RMA125" s="276"/>
      <c r="RMB125" s="276"/>
      <c r="RMC125" s="276"/>
      <c r="RMD125" s="276"/>
      <c r="RME125" s="276"/>
      <c r="RMF125" s="276"/>
      <c r="RMG125" s="276"/>
      <c r="RMH125" s="276"/>
      <c r="RMI125" s="276"/>
      <c r="RMJ125" s="276"/>
      <c r="RMK125" s="276"/>
      <c r="RML125" s="276"/>
      <c r="RMM125" s="276"/>
      <c r="RMN125" s="276"/>
      <c r="RMO125" s="276"/>
      <c r="RMP125" s="276"/>
      <c r="RMQ125" s="276"/>
      <c r="RMR125" s="276"/>
      <c r="RMS125" s="276"/>
      <c r="RMT125" s="276"/>
      <c r="RMU125" s="276"/>
      <c r="RMV125" s="276"/>
      <c r="RMW125" s="276"/>
      <c r="RMX125" s="276"/>
      <c r="RMY125" s="276"/>
      <c r="RMZ125" s="276"/>
      <c r="RNA125" s="276"/>
      <c r="RNB125" s="276"/>
      <c r="RNC125" s="276"/>
      <c r="RND125" s="276"/>
      <c r="RNE125" s="276"/>
      <c r="RNF125" s="276"/>
      <c r="RNG125" s="276"/>
      <c r="RNH125" s="276"/>
      <c r="RNI125" s="276"/>
      <c r="RNJ125" s="276"/>
      <c r="RNK125" s="276"/>
      <c r="RNL125" s="276"/>
      <c r="RNM125" s="276"/>
      <c r="RNN125" s="276"/>
      <c r="RNO125" s="276"/>
      <c r="RNP125" s="276"/>
      <c r="RNQ125" s="276"/>
      <c r="RNR125" s="276"/>
      <c r="RNS125" s="276"/>
      <c r="RNT125" s="276"/>
      <c r="RNU125" s="276"/>
      <c r="RNV125" s="276"/>
      <c r="RNW125" s="276"/>
      <c r="RNX125" s="276"/>
      <c r="RNY125" s="276"/>
      <c r="RNZ125" s="276"/>
      <c r="ROA125" s="276"/>
      <c r="ROB125" s="276"/>
      <c r="ROC125" s="276"/>
      <c r="ROD125" s="276"/>
      <c r="ROE125" s="276"/>
      <c r="ROF125" s="276"/>
      <c r="ROG125" s="276"/>
      <c r="ROH125" s="276"/>
      <c r="ROI125" s="276"/>
      <c r="ROJ125" s="276"/>
      <c r="ROK125" s="276"/>
      <c r="ROL125" s="276"/>
      <c r="ROM125" s="276"/>
      <c r="RON125" s="276"/>
      <c r="ROO125" s="276"/>
      <c r="ROP125" s="276"/>
      <c r="ROQ125" s="276"/>
      <c r="ROR125" s="276"/>
      <c r="ROS125" s="276"/>
      <c r="ROT125" s="276"/>
      <c r="ROU125" s="276"/>
      <c r="ROV125" s="276"/>
      <c r="ROW125" s="276"/>
      <c r="ROX125" s="276"/>
      <c r="ROY125" s="276"/>
      <c r="ROZ125" s="276"/>
      <c r="RPA125" s="276"/>
      <c r="RPB125" s="276"/>
      <c r="RPC125" s="276"/>
      <c r="RPD125" s="276"/>
      <c r="RPE125" s="276"/>
      <c r="RPF125" s="276"/>
      <c r="RPG125" s="276"/>
      <c r="RPH125" s="276"/>
      <c r="RPI125" s="276"/>
      <c r="RPJ125" s="276"/>
      <c r="RPK125" s="276"/>
      <c r="RPL125" s="276"/>
      <c r="RPM125" s="276"/>
      <c r="RPN125" s="276"/>
      <c r="RPO125" s="276"/>
      <c r="RPP125" s="276"/>
      <c r="RPQ125" s="276"/>
      <c r="RPR125" s="276"/>
      <c r="RPS125" s="276"/>
      <c r="RPT125" s="276"/>
      <c r="RPU125" s="276"/>
      <c r="RPV125" s="276"/>
      <c r="RPW125" s="276"/>
      <c r="RPX125" s="276"/>
      <c r="RPY125" s="276"/>
      <c r="RPZ125" s="276"/>
      <c r="RQA125" s="276"/>
      <c r="RQB125" s="276"/>
      <c r="RQC125" s="276"/>
      <c r="RQD125" s="276"/>
      <c r="RQE125" s="276"/>
      <c r="RQF125" s="276"/>
      <c r="RQG125" s="276"/>
      <c r="RQH125" s="276"/>
      <c r="RQI125" s="276"/>
      <c r="RQJ125" s="276"/>
      <c r="RQK125" s="276"/>
      <c r="RQL125" s="276"/>
      <c r="RQM125" s="276"/>
      <c r="RQN125" s="276"/>
      <c r="RQO125" s="276"/>
      <c r="RQP125" s="276"/>
      <c r="RQQ125" s="276"/>
      <c r="RQR125" s="276"/>
      <c r="RQS125" s="276"/>
      <c r="RQT125" s="276"/>
      <c r="RQU125" s="276"/>
      <c r="RQV125" s="276"/>
      <c r="RQW125" s="276"/>
      <c r="RQX125" s="276"/>
      <c r="RQY125" s="276"/>
      <c r="RQZ125" s="276"/>
      <c r="RRA125" s="276"/>
      <c r="RRB125" s="276"/>
      <c r="RRC125" s="276"/>
      <c r="RRD125" s="276"/>
      <c r="RRE125" s="276"/>
      <c r="RRF125" s="276"/>
      <c r="RRG125" s="276"/>
      <c r="RRH125" s="276"/>
      <c r="RRI125" s="276"/>
      <c r="RRJ125" s="276"/>
      <c r="RRK125" s="276"/>
      <c r="RRL125" s="276"/>
      <c r="RRM125" s="276"/>
      <c r="RRN125" s="276"/>
      <c r="RRO125" s="276"/>
      <c r="RRP125" s="276"/>
      <c r="RRQ125" s="276"/>
      <c r="RRR125" s="276"/>
      <c r="RRS125" s="276"/>
      <c r="RRT125" s="276"/>
      <c r="RRU125" s="276"/>
      <c r="RRV125" s="276"/>
      <c r="RRW125" s="276"/>
      <c r="RRX125" s="276"/>
      <c r="RRY125" s="276"/>
      <c r="RRZ125" s="276"/>
      <c r="RSA125" s="276"/>
      <c r="RSB125" s="276"/>
      <c r="RSC125" s="276"/>
      <c r="RSD125" s="276"/>
      <c r="RSE125" s="276"/>
      <c r="RSF125" s="276"/>
      <c r="RSG125" s="276"/>
      <c r="RSH125" s="276"/>
      <c r="RSI125" s="276"/>
      <c r="RSJ125" s="276"/>
      <c r="RSK125" s="276"/>
      <c r="RSL125" s="276"/>
      <c r="RSM125" s="276"/>
      <c r="RSN125" s="276"/>
      <c r="RSO125" s="276"/>
      <c r="RSP125" s="276"/>
      <c r="RSQ125" s="276"/>
      <c r="RSR125" s="276"/>
      <c r="RSS125" s="276"/>
      <c r="RST125" s="276"/>
      <c r="RSU125" s="276"/>
      <c r="RSV125" s="276"/>
      <c r="RSW125" s="276"/>
      <c r="RSX125" s="276"/>
      <c r="RSY125" s="276"/>
      <c r="RSZ125" s="276"/>
      <c r="RTA125" s="276"/>
      <c r="RTB125" s="276"/>
      <c r="RTC125" s="276"/>
      <c r="RTD125" s="276"/>
      <c r="RTE125" s="276"/>
      <c r="RTF125" s="276"/>
      <c r="RTG125" s="276"/>
      <c r="RTH125" s="276"/>
      <c r="RTI125" s="276"/>
      <c r="RTJ125" s="276"/>
      <c r="RTK125" s="276"/>
      <c r="RTL125" s="276"/>
      <c r="RTM125" s="276"/>
      <c r="RTN125" s="276"/>
      <c r="RTO125" s="276"/>
      <c r="RTP125" s="276"/>
      <c r="RTQ125" s="276"/>
      <c r="RTR125" s="276"/>
      <c r="RTS125" s="276"/>
      <c r="RTT125" s="276"/>
      <c r="RTU125" s="276"/>
      <c r="RTV125" s="276"/>
      <c r="RTW125" s="276"/>
      <c r="RTX125" s="276"/>
      <c r="RTY125" s="276"/>
      <c r="RTZ125" s="276"/>
      <c r="RUA125" s="276"/>
      <c r="RUB125" s="276"/>
      <c r="RUC125" s="276"/>
      <c r="RUD125" s="276"/>
      <c r="RUE125" s="276"/>
      <c r="RUF125" s="276"/>
      <c r="RUG125" s="276"/>
      <c r="RUH125" s="276"/>
      <c r="RUI125" s="276"/>
      <c r="RUJ125" s="276"/>
      <c r="RUK125" s="276"/>
      <c r="RUL125" s="276"/>
      <c r="RUM125" s="276"/>
      <c r="RUN125" s="276"/>
      <c r="RUO125" s="276"/>
      <c r="RUP125" s="276"/>
      <c r="RUQ125" s="276"/>
      <c r="RUR125" s="276"/>
      <c r="RUS125" s="276"/>
      <c r="RUT125" s="276"/>
      <c r="RUU125" s="276"/>
      <c r="RUV125" s="276"/>
      <c r="RUW125" s="276"/>
      <c r="RUX125" s="276"/>
      <c r="RUY125" s="276"/>
      <c r="RUZ125" s="276"/>
      <c r="RVA125" s="276"/>
      <c r="RVB125" s="276"/>
      <c r="RVC125" s="276"/>
      <c r="RVD125" s="276"/>
      <c r="RVE125" s="276"/>
      <c r="RVF125" s="276"/>
      <c r="RVG125" s="276"/>
      <c r="RVH125" s="276"/>
      <c r="RVI125" s="276"/>
      <c r="RVJ125" s="276"/>
      <c r="RVK125" s="276"/>
      <c r="RVL125" s="276"/>
      <c r="RVM125" s="276"/>
      <c r="RVN125" s="276"/>
      <c r="RVO125" s="276"/>
      <c r="RVP125" s="276"/>
      <c r="RVQ125" s="276"/>
      <c r="RVR125" s="276"/>
      <c r="RVS125" s="276"/>
      <c r="RVT125" s="276"/>
      <c r="RVU125" s="276"/>
      <c r="RVV125" s="276"/>
      <c r="RVW125" s="276"/>
      <c r="RVX125" s="276"/>
      <c r="RVY125" s="276"/>
      <c r="RVZ125" s="276"/>
      <c r="RWA125" s="276"/>
      <c r="RWB125" s="276"/>
      <c r="RWC125" s="276"/>
      <c r="RWD125" s="276"/>
      <c r="RWE125" s="276"/>
      <c r="RWF125" s="276"/>
      <c r="RWG125" s="276"/>
      <c r="RWH125" s="276"/>
      <c r="RWI125" s="276"/>
      <c r="RWJ125" s="276"/>
      <c r="RWK125" s="276"/>
      <c r="RWL125" s="276"/>
      <c r="RWM125" s="276"/>
      <c r="RWN125" s="276"/>
      <c r="RWO125" s="276"/>
      <c r="RWP125" s="276"/>
      <c r="RWQ125" s="276"/>
      <c r="RWR125" s="276"/>
      <c r="RWS125" s="276"/>
      <c r="RWT125" s="276"/>
      <c r="RWU125" s="276"/>
      <c r="RWV125" s="276"/>
      <c r="RWW125" s="276"/>
      <c r="RWX125" s="276"/>
      <c r="RWY125" s="276"/>
      <c r="RWZ125" s="276"/>
      <c r="RXA125" s="276"/>
      <c r="RXB125" s="276"/>
      <c r="RXC125" s="276"/>
      <c r="RXD125" s="276"/>
      <c r="RXE125" s="276"/>
      <c r="RXF125" s="276"/>
      <c r="RXG125" s="276"/>
      <c r="RXH125" s="276"/>
      <c r="RXI125" s="276"/>
      <c r="RXJ125" s="276"/>
      <c r="RXK125" s="276"/>
      <c r="RXL125" s="276"/>
      <c r="RXM125" s="276"/>
      <c r="RXN125" s="276"/>
      <c r="RXO125" s="276"/>
      <c r="RXP125" s="276"/>
      <c r="RXQ125" s="276"/>
      <c r="RXR125" s="276"/>
      <c r="RXS125" s="276"/>
      <c r="RXT125" s="276"/>
      <c r="RXU125" s="276"/>
      <c r="RXV125" s="276"/>
      <c r="RXW125" s="276"/>
      <c r="RXX125" s="276"/>
      <c r="RXY125" s="276"/>
      <c r="RXZ125" s="276"/>
      <c r="RYA125" s="276"/>
      <c r="RYB125" s="276"/>
      <c r="RYC125" s="276"/>
      <c r="RYD125" s="276"/>
      <c r="RYE125" s="276"/>
      <c r="RYF125" s="276"/>
      <c r="RYG125" s="276"/>
      <c r="RYH125" s="276"/>
      <c r="RYI125" s="276"/>
      <c r="RYJ125" s="276"/>
      <c r="RYK125" s="276"/>
      <c r="RYL125" s="276"/>
      <c r="RYM125" s="276"/>
      <c r="RYN125" s="276"/>
      <c r="RYO125" s="276"/>
      <c r="RYP125" s="276"/>
      <c r="RYQ125" s="276"/>
      <c r="RYR125" s="276"/>
      <c r="RYS125" s="276"/>
      <c r="RYT125" s="276"/>
      <c r="RYU125" s="276"/>
      <c r="RYV125" s="276"/>
      <c r="RYW125" s="276"/>
      <c r="RYX125" s="276"/>
      <c r="RYY125" s="276"/>
      <c r="RYZ125" s="276"/>
      <c r="RZA125" s="276"/>
      <c r="RZB125" s="276"/>
      <c r="RZC125" s="276"/>
      <c r="RZD125" s="276"/>
      <c r="RZE125" s="276"/>
      <c r="RZF125" s="276"/>
      <c r="RZG125" s="276"/>
      <c r="RZH125" s="276"/>
      <c r="RZI125" s="276"/>
      <c r="RZJ125" s="276"/>
      <c r="RZK125" s="276"/>
      <c r="RZL125" s="276"/>
      <c r="RZM125" s="276"/>
      <c r="RZN125" s="276"/>
      <c r="RZO125" s="276"/>
      <c r="RZP125" s="276"/>
      <c r="RZQ125" s="276"/>
      <c r="RZR125" s="276"/>
      <c r="RZS125" s="276"/>
      <c r="RZT125" s="276"/>
      <c r="RZU125" s="276"/>
      <c r="RZV125" s="276"/>
      <c r="RZW125" s="276"/>
      <c r="RZX125" s="276"/>
      <c r="RZY125" s="276"/>
      <c r="RZZ125" s="276"/>
      <c r="SAA125" s="276"/>
      <c r="SAB125" s="276"/>
      <c r="SAC125" s="276"/>
      <c r="SAD125" s="276"/>
      <c r="SAE125" s="276"/>
      <c r="SAF125" s="276"/>
      <c r="SAG125" s="276"/>
      <c r="SAH125" s="276"/>
      <c r="SAI125" s="276"/>
      <c r="SAJ125" s="276"/>
      <c r="SAK125" s="276"/>
      <c r="SAL125" s="276"/>
      <c r="SAM125" s="276"/>
      <c r="SAN125" s="276"/>
      <c r="SAO125" s="276"/>
      <c r="SAP125" s="276"/>
      <c r="SAQ125" s="276"/>
      <c r="SAR125" s="276"/>
      <c r="SAS125" s="276"/>
      <c r="SAT125" s="276"/>
      <c r="SAU125" s="276"/>
      <c r="SAV125" s="276"/>
      <c r="SAW125" s="276"/>
      <c r="SAX125" s="276"/>
      <c r="SAY125" s="276"/>
      <c r="SAZ125" s="276"/>
      <c r="SBA125" s="276"/>
      <c r="SBB125" s="276"/>
      <c r="SBC125" s="276"/>
      <c r="SBD125" s="276"/>
      <c r="SBE125" s="276"/>
      <c r="SBF125" s="276"/>
      <c r="SBG125" s="276"/>
      <c r="SBH125" s="276"/>
      <c r="SBI125" s="276"/>
      <c r="SBJ125" s="276"/>
      <c r="SBK125" s="276"/>
      <c r="SBL125" s="276"/>
      <c r="SBM125" s="276"/>
      <c r="SBN125" s="276"/>
      <c r="SBO125" s="276"/>
      <c r="SBP125" s="276"/>
      <c r="SBQ125" s="276"/>
      <c r="SBR125" s="276"/>
      <c r="SBS125" s="276"/>
      <c r="SBT125" s="276"/>
      <c r="SBU125" s="276"/>
      <c r="SBV125" s="276"/>
      <c r="SBW125" s="276"/>
      <c r="SBX125" s="276"/>
      <c r="SBY125" s="276"/>
      <c r="SBZ125" s="276"/>
      <c r="SCA125" s="276"/>
      <c r="SCB125" s="276"/>
      <c r="SCC125" s="276"/>
      <c r="SCD125" s="276"/>
      <c r="SCE125" s="276"/>
      <c r="SCF125" s="276"/>
      <c r="SCG125" s="276"/>
      <c r="SCH125" s="276"/>
      <c r="SCI125" s="276"/>
      <c r="SCJ125" s="276"/>
      <c r="SCK125" s="276"/>
      <c r="SCL125" s="276"/>
      <c r="SCM125" s="276"/>
      <c r="SCN125" s="276"/>
      <c r="SCO125" s="276"/>
      <c r="SCP125" s="276"/>
      <c r="SCQ125" s="276"/>
      <c r="SCR125" s="276"/>
      <c r="SCS125" s="276"/>
      <c r="SCT125" s="276"/>
      <c r="SCU125" s="276"/>
      <c r="SCV125" s="276"/>
      <c r="SCW125" s="276"/>
      <c r="SCX125" s="276"/>
      <c r="SCY125" s="276"/>
      <c r="SCZ125" s="276"/>
      <c r="SDA125" s="276"/>
      <c r="SDB125" s="276"/>
      <c r="SDC125" s="276"/>
      <c r="SDD125" s="276"/>
      <c r="SDE125" s="276"/>
      <c r="SDF125" s="276"/>
      <c r="SDG125" s="276"/>
      <c r="SDH125" s="276"/>
      <c r="SDI125" s="276"/>
      <c r="SDJ125" s="276"/>
      <c r="SDK125" s="276"/>
      <c r="SDL125" s="276"/>
      <c r="SDM125" s="276"/>
      <c r="SDN125" s="276"/>
      <c r="SDO125" s="276"/>
      <c r="SDP125" s="276"/>
      <c r="SDQ125" s="276"/>
      <c r="SDR125" s="276"/>
      <c r="SDS125" s="276"/>
      <c r="SDT125" s="276"/>
      <c r="SDU125" s="276"/>
      <c r="SDV125" s="276"/>
      <c r="SDW125" s="276"/>
      <c r="SDX125" s="276"/>
      <c r="SDY125" s="276"/>
      <c r="SDZ125" s="276"/>
      <c r="SEA125" s="276"/>
      <c r="SEB125" s="276"/>
      <c r="SEC125" s="276"/>
      <c r="SED125" s="276"/>
      <c r="SEE125" s="276"/>
      <c r="SEF125" s="276"/>
      <c r="SEG125" s="276"/>
      <c r="SEH125" s="276"/>
      <c r="SEI125" s="276"/>
      <c r="SEJ125" s="276"/>
      <c r="SEK125" s="276"/>
      <c r="SEL125" s="276"/>
      <c r="SEM125" s="276"/>
      <c r="SEN125" s="276"/>
      <c r="SEO125" s="276"/>
      <c r="SEP125" s="276"/>
      <c r="SEQ125" s="276"/>
      <c r="SER125" s="276"/>
      <c r="SES125" s="276"/>
      <c r="SET125" s="276"/>
      <c r="SEU125" s="276"/>
      <c r="SEV125" s="276"/>
      <c r="SEW125" s="276"/>
      <c r="SEX125" s="276"/>
      <c r="SEY125" s="276"/>
      <c r="SEZ125" s="276"/>
      <c r="SFA125" s="276"/>
      <c r="SFB125" s="276"/>
      <c r="SFC125" s="276"/>
      <c r="SFD125" s="276"/>
      <c r="SFE125" s="276"/>
      <c r="SFF125" s="276"/>
      <c r="SFG125" s="276"/>
      <c r="SFH125" s="276"/>
      <c r="SFI125" s="276"/>
      <c r="SFJ125" s="276"/>
      <c r="SFK125" s="276"/>
      <c r="SFL125" s="276"/>
      <c r="SFM125" s="276"/>
      <c r="SFN125" s="276"/>
      <c r="SFO125" s="276"/>
      <c r="SFP125" s="276"/>
      <c r="SFQ125" s="276"/>
      <c r="SFR125" s="276"/>
      <c r="SFS125" s="276"/>
      <c r="SFT125" s="276"/>
      <c r="SFU125" s="276"/>
      <c r="SFV125" s="276"/>
      <c r="SFW125" s="276"/>
      <c r="SFX125" s="276"/>
      <c r="SFY125" s="276"/>
      <c r="SFZ125" s="276"/>
      <c r="SGA125" s="276"/>
      <c r="SGB125" s="276"/>
      <c r="SGC125" s="276"/>
      <c r="SGD125" s="276"/>
      <c r="SGE125" s="276"/>
      <c r="SGF125" s="276"/>
      <c r="SGG125" s="276"/>
      <c r="SGH125" s="276"/>
      <c r="SGI125" s="276"/>
      <c r="SGJ125" s="276"/>
      <c r="SGK125" s="276"/>
      <c r="SGL125" s="276"/>
      <c r="SGM125" s="276"/>
      <c r="SGN125" s="276"/>
      <c r="SGO125" s="276"/>
      <c r="SGP125" s="276"/>
      <c r="SGQ125" s="276"/>
      <c r="SGR125" s="276"/>
      <c r="SGS125" s="276"/>
      <c r="SGT125" s="276"/>
      <c r="SGU125" s="276"/>
      <c r="SGV125" s="276"/>
      <c r="SGW125" s="276"/>
      <c r="SGX125" s="276"/>
      <c r="SGY125" s="276"/>
      <c r="SGZ125" s="276"/>
      <c r="SHA125" s="276"/>
      <c r="SHB125" s="276"/>
      <c r="SHC125" s="276"/>
      <c r="SHD125" s="276"/>
      <c r="SHE125" s="276"/>
      <c r="SHF125" s="276"/>
      <c r="SHG125" s="276"/>
      <c r="SHH125" s="276"/>
      <c r="SHI125" s="276"/>
      <c r="SHJ125" s="276"/>
      <c r="SHK125" s="276"/>
      <c r="SHL125" s="276"/>
      <c r="SHM125" s="276"/>
      <c r="SHN125" s="276"/>
      <c r="SHO125" s="276"/>
      <c r="SHP125" s="276"/>
      <c r="SHQ125" s="276"/>
      <c r="SHR125" s="276"/>
      <c r="SHS125" s="276"/>
      <c r="SHT125" s="276"/>
      <c r="SHU125" s="276"/>
      <c r="SHV125" s="276"/>
      <c r="SHW125" s="276"/>
      <c r="SHX125" s="276"/>
      <c r="SHY125" s="276"/>
      <c r="SHZ125" s="276"/>
      <c r="SIA125" s="276"/>
      <c r="SIB125" s="276"/>
      <c r="SIC125" s="276"/>
      <c r="SID125" s="276"/>
      <c r="SIE125" s="276"/>
      <c r="SIF125" s="276"/>
      <c r="SIG125" s="276"/>
      <c r="SIH125" s="276"/>
      <c r="SII125" s="276"/>
      <c r="SIJ125" s="276"/>
      <c r="SIK125" s="276"/>
      <c r="SIL125" s="276"/>
      <c r="SIM125" s="276"/>
      <c r="SIN125" s="276"/>
      <c r="SIO125" s="276"/>
      <c r="SIP125" s="276"/>
      <c r="SIQ125" s="276"/>
      <c r="SIR125" s="276"/>
      <c r="SIS125" s="276"/>
      <c r="SIT125" s="276"/>
      <c r="SIU125" s="276"/>
      <c r="SIV125" s="276"/>
      <c r="SIW125" s="276"/>
      <c r="SIX125" s="276"/>
      <c r="SIY125" s="276"/>
      <c r="SIZ125" s="276"/>
      <c r="SJA125" s="276"/>
      <c r="SJB125" s="276"/>
      <c r="SJC125" s="276"/>
      <c r="SJD125" s="276"/>
      <c r="SJE125" s="276"/>
      <c r="SJF125" s="276"/>
      <c r="SJG125" s="276"/>
      <c r="SJH125" s="276"/>
      <c r="SJI125" s="276"/>
      <c r="SJJ125" s="276"/>
      <c r="SJK125" s="276"/>
      <c r="SJL125" s="276"/>
      <c r="SJM125" s="276"/>
      <c r="SJN125" s="276"/>
      <c r="SJO125" s="276"/>
      <c r="SJP125" s="276"/>
      <c r="SJQ125" s="276"/>
      <c r="SJR125" s="276"/>
      <c r="SJS125" s="276"/>
      <c r="SJT125" s="276"/>
      <c r="SJU125" s="276"/>
      <c r="SJV125" s="276"/>
      <c r="SJW125" s="276"/>
      <c r="SJX125" s="276"/>
      <c r="SJY125" s="276"/>
      <c r="SJZ125" s="276"/>
      <c r="SKA125" s="276"/>
      <c r="SKB125" s="276"/>
      <c r="SKC125" s="276"/>
      <c r="SKD125" s="276"/>
      <c r="SKE125" s="276"/>
      <c r="SKF125" s="276"/>
      <c r="SKG125" s="276"/>
      <c r="SKH125" s="276"/>
      <c r="SKI125" s="276"/>
      <c r="SKJ125" s="276"/>
      <c r="SKK125" s="276"/>
      <c r="SKL125" s="276"/>
      <c r="SKM125" s="276"/>
      <c r="SKN125" s="276"/>
      <c r="SKO125" s="276"/>
      <c r="SKP125" s="276"/>
      <c r="SKQ125" s="276"/>
      <c r="SKR125" s="276"/>
      <c r="SKS125" s="276"/>
      <c r="SKT125" s="276"/>
      <c r="SKU125" s="276"/>
      <c r="SKV125" s="276"/>
      <c r="SKW125" s="276"/>
      <c r="SKX125" s="276"/>
      <c r="SKY125" s="276"/>
      <c r="SKZ125" s="276"/>
      <c r="SLA125" s="276"/>
      <c r="SLB125" s="276"/>
      <c r="SLC125" s="276"/>
      <c r="SLD125" s="276"/>
      <c r="SLE125" s="276"/>
      <c r="SLF125" s="276"/>
      <c r="SLG125" s="276"/>
      <c r="SLH125" s="276"/>
      <c r="SLI125" s="276"/>
      <c r="SLJ125" s="276"/>
      <c r="SLK125" s="276"/>
      <c r="SLL125" s="276"/>
      <c r="SLM125" s="276"/>
      <c r="SLN125" s="276"/>
      <c r="SLO125" s="276"/>
      <c r="SLP125" s="276"/>
      <c r="SLQ125" s="276"/>
      <c r="SLR125" s="276"/>
      <c r="SLS125" s="276"/>
      <c r="SLT125" s="276"/>
      <c r="SLU125" s="276"/>
      <c r="SLV125" s="276"/>
      <c r="SLW125" s="276"/>
      <c r="SLX125" s="276"/>
      <c r="SLY125" s="276"/>
      <c r="SLZ125" s="276"/>
      <c r="SMA125" s="276"/>
      <c r="SMB125" s="276"/>
      <c r="SMC125" s="276"/>
      <c r="SMD125" s="276"/>
      <c r="SME125" s="276"/>
      <c r="SMF125" s="276"/>
      <c r="SMG125" s="276"/>
      <c r="SMH125" s="276"/>
      <c r="SMI125" s="276"/>
      <c r="SMJ125" s="276"/>
      <c r="SMK125" s="276"/>
      <c r="SML125" s="276"/>
      <c r="SMM125" s="276"/>
      <c r="SMN125" s="276"/>
      <c r="SMO125" s="276"/>
      <c r="SMP125" s="276"/>
      <c r="SMQ125" s="276"/>
      <c r="SMR125" s="276"/>
      <c r="SMS125" s="276"/>
      <c r="SMT125" s="276"/>
      <c r="SMU125" s="276"/>
      <c r="SMV125" s="276"/>
      <c r="SMW125" s="276"/>
      <c r="SMX125" s="276"/>
      <c r="SMY125" s="276"/>
      <c r="SMZ125" s="276"/>
      <c r="SNA125" s="276"/>
      <c r="SNB125" s="276"/>
      <c r="SNC125" s="276"/>
      <c r="SND125" s="276"/>
      <c r="SNE125" s="276"/>
      <c r="SNF125" s="276"/>
      <c r="SNG125" s="276"/>
      <c r="SNH125" s="276"/>
      <c r="SNI125" s="276"/>
      <c r="SNJ125" s="276"/>
      <c r="SNK125" s="276"/>
      <c r="SNL125" s="276"/>
      <c r="SNM125" s="276"/>
      <c r="SNN125" s="276"/>
      <c r="SNO125" s="276"/>
      <c r="SNP125" s="276"/>
      <c r="SNQ125" s="276"/>
      <c r="SNR125" s="276"/>
      <c r="SNS125" s="276"/>
      <c r="SNT125" s="276"/>
      <c r="SNU125" s="276"/>
      <c r="SNV125" s="276"/>
      <c r="SNW125" s="276"/>
      <c r="SNX125" s="276"/>
      <c r="SNY125" s="276"/>
      <c r="SNZ125" s="276"/>
      <c r="SOA125" s="276"/>
      <c r="SOB125" s="276"/>
      <c r="SOC125" s="276"/>
      <c r="SOD125" s="276"/>
      <c r="SOE125" s="276"/>
      <c r="SOF125" s="276"/>
      <c r="SOG125" s="276"/>
      <c r="SOH125" s="276"/>
      <c r="SOI125" s="276"/>
      <c r="SOJ125" s="276"/>
      <c r="SOK125" s="276"/>
      <c r="SOL125" s="276"/>
      <c r="SOM125" s="276"/>
      <c r="SON125" s="276"/>
      <c r="SOO125" s="276"/>
      <c r="SOP125" s="276"/>
      <c r="SOQ125" s="276"/>
      <c r="SOR125" s="276"/>
      <c r="SOS125" s="276"/>
      <c r="SOT125" s="276"/>
      <c r="SOU125" s="276"/>
      <c r="SOV125" s="276"/>
      <c r="SOW125" s="276"/>
      <c r="SOX125" s="276"/>
      <c r="SOY125" s="276"/>
      <c r="SOZ125" s="276"/>
      <c r="SPA125" s="276"/>
      <c r="SPB125" s="276"/>
      <c r="SPC125" s="276"/>
      <c r="SPD125" s="276"/>
      <c r="SPE125" s="276"/>
      <c r="SPF125" s="276"/>
      <c r="SPG125" s="276"/>
      <c r="SPH125" s="276"/>
      <c r="SPI125" s="276"/>
      <c r="SPJ125" s="276"/>
      <c r="SPK125" s="276"/>
      <c r="SPL125" s="276"/>
      <c r="SPM125" s="276"/>
      <c r="SPN125" s="276"/>
      <c r="SPO125" s="276"/>
      <c r="SPP125" s="276"/>
      <c r="SPQ125" s="276"/>
      <c r="SPR125" s="276"/>
      <c r="SPS125" s="276"/>
      <c r="SPT125" s="276"/>
      <c r="SPU125" s="276"/>
      <c r="SPV125" s="276"/>
      <c r="SPW125" s="276"/>
      <c r="SPX125" s="276"/>
      <c r="SPY125" s="276"/>
      <c r="SPZ125" s="276"/>
      <c r="SQA125" s="276"/>
      <c r="SQB125" s="276"/>
      <c r="SQC125" s="276"/>
      <c r="SQD125" s="276"/>
      <c r="SQE125" s="276"/>
      <c r="SQF125" s="276"/>
      <c r="SQG125" s="276"/>
      <c r="SQH125" s="276"/>
      <c r="SQI125" s="276"/>
      <c r="SQJ125" s="276"/>
      <c r="SQK125" s="276"/>
      <c r="SQL125" s="276"/>
      <c r="SQM125" s="276"/>
      <c r="SQN125" s="276"/>
      <c r="SQO125" s="276"/>
      <c r="SQP125" s="276"/>
      <c r="SQQ125" s="276"/>
      <c r="SQR125" s="276"/>
      <c r="SQS125" s="276"/>
      <c r="SQT125" s="276"/>
      <c r="SQU125" s="276"/>
      <c r="SQV125" s="276"/>
      <c r="SQW125" s="276"/>
      <c r="SQX125" s="276"/>
      <c r="SQY125" s="276"/>
      <c r="SQZ125" s="276"/>
      <c r="SRA125" s="276"/>
      <c r="SRB125" s="276"/>
      <c r="SRC125" s="276"/>
      <c r="SRD125" s="276"/>
      <c r="SRE125" s="276"/>
      <c r="SRF125" s="276"/>
      <c r="SRG125" s="276"/>
      <c r="SRH125" s="276"/>
      <c r="SRI125" s="276"/>
      <c r="SRJ125" s="276"/>
      <c r="SRK125" s="276"/>
      <c r="SRL125" s="276"/>
      <c r="SRM125" s="276"/>
      <c r="SRN125" s="276"/>
      <c r="SRO125" s="276"/>
      <c r="SRP125" s="276"/>
      <c r="SRQ125" s="276"/>
      <c r="SRR125" s="276"/>
      <c r="SRS125" s="276"/>
      <c r="SRT125" s="276"/>
      <c r="SRU125" s="276"/>
      <c r="SRV125" s="276"/>
      <c r="SRW125" s="276"/>
      <c r="SRX125" s="276"/>
      <c r="SRY125" s="276"/>
      <c r="SRZ125" s="276"/>
      <c r="SSA125" s="276"/>
      <c r="SSB125" s="276"/>
      <c r="SSC125" s="276"/>
      <c r="SSD125" s="276"/>
      <c r="SSE125" s="276"/>
      <c r="SSF125" s="276"/>
      <c r="SSG125" s="276"/>
      <c r="SSH125" s="276"/>
      <c r="SSI125" s="276"/>
      <c r="SSJ125" s="276"/>
      <c r="SSK125" s="276"/>
      <c r="SSL125" s="276"/>
      <c r="SSM125" s="276"/>
      <c r="SSN125" s="276"/>
      <c r="SSO125" s="276"/>
      <c r="SSP125" s="276"/>
      <c r="SSQ125" s="276"/>
      <c r="SSR125" s="276"/>
      <c r="SSS125" s="276"/>
      <c r="SST125" s="276"/>
      <c r="SSU125" s="276"/>
      <c r="SSV125" s="276"/>
      <c r="SSW125" s="276"/>
      <c r="SSX125" s="276"/>
      <c r="SSY125" s="276"/>
      <c r="SSZ125" s="276"/>
      <c r="STA125" s="276"/>
      <c r="STB125" s="276"/>
      <c r="STC125" s="276"/>
      <c r="STD125" s="276"/>
      <c r="STE125" s="276"/>
      <c r="STF125" s="276"/>
      <c r="STG125" s="276"/>
      <c r="STH125" s="276"/>
      <c r="STI125" s="276"/>
      <c r="STJ125" s="276"/>
      <c r="STK125" s="276"/>
      <c r="STL125" s="276"/>
      <c r="STM125" s="276"/>
      <c r="STN125" s="276"/>
      <c r="STO125" s="276"/>
      <c r="STP125" s="276"/>
      <c r="STQ125" s="276"/>
      <c r="STR125" s="276"/>
      <c r="STS125" s="276"/>
      <c r="STT125" s="276"/>
      <c r="STU125" s="276"/>
      <c r="STV125" s="276"/>
      <c r="STW125" s="276"/>
      <c r="STX125" s="276"/>
      <c r="STY125" s="276"/>
      <c r="STZ125" s="276"/>
      <c r="SUA125" s="276"/>
      <c r="SUB125" s="276"/>
      <c r="SUC125" s="276"/>
      <c r="SUD125" s="276"/>
      <c r="SUE125" s="276"/>
      <c r="SUF125" s="276"/>
      <c r="SUG125" s="276"/>
      <c r="SUH125" s="276"/>
      <c r="SUI125" s="276"/>
      <c r="SUJ125" s="276"/>
      <c r="SUK125" s="276"/>
      <c r="SUL125" s="276"/>
      <c r="SUM125" s="276"/>
      <c r="SUN125" s="276"/>
      <c r="SUO125" s="276"/>
      <c r="SUP125" s="276"/>
      <c r="SUQ125" s="276"/>
      <c r="SUR125" s="276"/>
      <c r="SUS125" s="276"/>
      <c r="SUT125" s="276"/>
      <c r="SUU125" s="276"/>
      <c r="SUV125" s="276"/>
      <c r="SUW125" s="276"/>
      <c r="SUX125" s="276"/>
      <c r="SUY125" s="276"/>
      <c r="SUZ125" s="276"/>
      <c r="SVA125" s="276"/>
      <c r="SVB125" s="276"/>
      <c r="SVC125" s="276"/>
      <c r="SVD125" s="276"/>
      <c r="SVE125" s="276"/>
      <c r="SVF125" s="276"/>
      <c r="SVG125" s="276"/>
      <c r="SVH125" s="276"/>
      <c r="SVI125" s="276"/>
      <c r="SVJ125" s="276"/>
      <c r="SVK125" s="276"/>
      <c r="SVL125" s="276"/>
      <c r="SVM125" s="276"/>
      <c r="SVN125" s="276"/>
      <c r="SVO125" s="276"/>
      <c r="SVP125" s="276"/>
      <c r="SVQ125" s="276"/>
      <c r="SVR125" s="276"/>
      <c r="SVS125" s="276"/>
      <c r="SVT125" s="276"/>
      <c r="SVU125" s="276"/>
      <c r="SVV125" s="276"/>
      <c r="SVW125" s="276"/>
      <c r="SVX125" s="276"/>
      <c r="SVY125" s="276"/>
      <c r="SVZ125" s="276"/>
      <c r="SWA125" s="276"/>
      <c r="SWB125" s="276"/>
      <c r="SWC125" s="276"/>
      <c r="SWD125" s="276"/>
      <c r="SWE125" s="276"/>
      <c r="SWF125" s="276"/>
      <c r="SWG125" s="276"/>
      <c r="SWH125" s="276"/>
      <c r="SWI125" s="276"/>
      <c r="SWJ125" s="276"/>
      <c r="SWK125" s="276"/>
      <c r="SWL125" s="276"/>
      <c r="SWM125" s="276"/>
      <c r="SWN125" s="276"/>
      <c r="SWO125" s="276"/>
      <c r="SWP125" s="276"/>
      <c r="SWQ125" s="276"/>
      <c r="SWR125" s="276"/>
      <c r="SWS125" s="276"/>
      <c r="SWT125" s="276"/>
      <c r="SWU125" s="276"/>
      <c r="SWV125" s="276"/>
      <c r="SWW125" s="276"/>
      <c r="SWX125" s="276"/>
      <c r="SWY125" s="276"/>
      <c r="SWZ125" s="276"/>
      <c r="SXA125" s="276"/>
      <c r="SXB125" s="276"/>
      <c r="SXC125" s="276"/>
      <c r="SXD125" s="276"/>
      <c r="SXE125" s="276"/>
      <c r="SXF125" s="276"/>
      <c r="SXG125" s="276"/>
      <c r="SXH125" s="276"/>
      <c r="SXI125" s="276"/>
      <c r="SXJ125" s="276"/>
      <c r="SXK125" s="276"/>
      <c r="SXL125" s="276"/>
      <c r="SXM125" s="276"/>
      <c r="SXN125" s="276"/>
      <c r="SXO125" s="276"/>
      <c r="SXP125" s="276"/>
      <c r="SXQ125" s="276"/>
      <c r="SXR125" s="276"/>
      <c r="SXS125" s="276"/>
      <c r="SXT125" s="276"/>
      <c r="SXU125" s="276"/>
      <c r="SXV125" s="276"/>
      <c r="SXW125" s="276"/>
      <c r="SXX125" s="276"/>
      <c r="SXY125" s="276"/>
      <c r="SXZ125" s="276"/>
      <c r="SYA125" s="276"/>
      <c r="SYB125" s="276"/>
      <c r="SYC125" s="276"/>
      <c r="SYD125" s="276"/>
      <c r="SYE125" s="276"/>
      <c r="SYF125" s="276"/>
      <c r="SYG125" s="276"/>
      <c r="SYH125" s="276"/>
      <c r="SYI125" s="276"/>
      <c r="SYJ125" s="276"/>
      <c r="SYK125" s="276"/>
      <c r="SYL125" s="276"/>
      <c r="SYM125" s="276"/>
      <c r="SYN125" s="276"/>
      <c r="SYO125" s="276"/>
      <c r="SYP125" s="276"/>
      <c r="SYQ125" s="276"/>
      <c r="SYR125" s="276"/>
      <c r="SYS125" s="276"/>
      <c r="SYT125" s="276"/>
      <c r="SYU125" s="276"/>
      <c r="SYV125" s="276"/>
      <c r="SYW125" s="276"/>
      <c r="SYX125" s="276"/>
      <c r="SYY125" s="276"/>
      <c r="SYZ125" s="276"/>
      <c r="SZA125" s="276"/>
      <c r="SZB125" s="276"/>
      <c r="SZC125" s="276"/>
      <c r="SZD125" s="276"/>
      <c r="SZE125" s="276"/>
      <c r="SZF125" s="276"/>
      <c r="SZG125" s="276"/>
      <c r="SZH125" s="276"/>
      <c r="SZI125" s="276"/>
      <c r="SZJ125" s="276"/>
      <c r="SZK125" s="276"/>
      <c r="SZL125" s="276"/>
      <c r="SZM125" s="276"/>
      <c r="SZN125" s="276"/>
      <c r="SZO125" s="276"/>
      <c r="SZP125" s="276"/>
      <c r="SZQ125" s="276"/>
      <c r="SZR125" s="276"/>
      <c r="SZS125" s="276"/>
      <c r="SZT125" s="276"/>
      <c r="SZU125" s="276"/>
      <c r="SZV125" s="276"/>
      <c r="SZW125" s="276"/>
      <c r="SZX125" s="276"/>
      <c r="SZY125" s="276"/>
      <c r="SZZ125" s="276"/>
      <c r="TAA125" s="276"/>
      <c r="TAB125" s="276"/>
      <c r="TAC125" s="276"/>
      <c r="TAD125" s="276"/>
      <c r="TAE125" s="276"/>
      <c r="TAF125" s="276"/>
      <c r="TAG125" s="276"/>
      <c r="TAH125" s="276"/>
      <c r="TAI125" s="276"/>
      <c r="TAJ125" s="276"/>
      <c r="TAK125" s="276"/>
      <c r="TAL125" s="276"/>
      <c r="TAM125" s="276"/>
      <c r="TAN125" s="276"/>
      <c r="TAO125" s="276"/>
      <c r="TAP125" s="276"/>
      <c r="TAQ125" s="276"/>
      <c r="TAR125" s="276"/>
      <c r="TAS125" s="276"/>
      <c r="TAT125" s="276"/>
      <c r="TAU125" s="276"/>
      <c r="TAV125" s="276"/>
      <c r="TAW125" s="276"/>
      <c r="TAX125" s="276"/>
      <c r="TAY125" s="276"/>
      <c r="TAZ125" s="276"/>
      <c r="TBA125" s="276"/>
      <c r="TBB125" s="276"/>
      <c r="TBC125" s="276"/>
      <c r="TBD125" s="276"/>
      <c r="TBE125" s="276"/>
      <c r="TBF125" s="276"/>
      <c r="TBG125" s="276"/>
      <c r="TBH125" s="276"/>
      <c r="TBI125" s="276"/>
      <c r="TBJ125" s="276"/>
      <c r="TBK125" s="276"/>
      <c r="TBL125" s="276"/>
      <c r="TBM125" s="276"/>
      <c r="TBN125" s="276"/>
      <c r="TBO125" s="276"/>
      <c r="TBP125" s="276"/>
      <c r="TBQ125" s="276"/>
      <c r="TBR125" s="276"/>
      <c r="TBS125" s="276"/>
      <c r="TBT125" s="276"/>
      <c r="TBU125" s="276"/>
      <c r="TBV125" s="276"/>
      <c r="TBW125" s="276"/>
      <c r="TBX125" s="276"/>
      <c r="TBY125" s="276"/>
      <c r="TBZ125" s="276"/>
      <c r="TCA125" s="276"/>
      <c r="TCB125" s="276"/>
      <c r="TCC125" s="276"/>
      <c r="TCD125" s="276"/>
      <c r="TCE125" s="276"/>
      <c r="TCF125" s="276"/>
      <c r="TCG125" s="276"/>
      <c r="TCH125" s="276"/>
      <c r="TCI125" s="276"/>
      <c r="TCJ125" s="276"/>
      <c r="TCK125" s="276"/>
      <c r="TCL125" s="276"/>
      <c r="TCM125" s="276"/>
      <c r="TCN125" s="276"/>
      <c r="TCO125" s="276"/>
      <c r="TCP125" s="276"/>
      <c r="TCQ125" s="276"/>
      <c r="TCR125" s="276"/>
      <c r="TCS125" s="276"/>
      <c r="TCT125" s="276"/>
      <c r="TCU125" s="276"/>
      <c r="TCV125" s="276"/>
      <c r="TCW125" s="276"/>
      <c r="TCX125" s="276"/>
      <c r="TCY125" s="276"/>
      <c r="TCZ125" s="276"/>
      <c r="TDA125" s="276"/>
      <c r="TDB125" s="276"/>
      <c r="TDC125" s="276"/>
      <c r="TDD125" s="276"/>
      <c r="TDE125" s="276"/>
      <c r="TDF125" s="276"/>
      <c r="TDG125" s="276"/>
      <c r="TDH125" s="276"/>
      <c r="TDI125" s="276"/>
      <c r="TDJ125" s="276"/>
      <c r="TDK125" s="276"/>
      <c r="TDL125" s="276"/>
      <c r="TDM125" s="276"/>
      <c r="TDN125" s="276"/>
      <c r="TDO125" s="276"/>
      <c r="TDP125" s="276"/>
      <c r="TDQ125" s="276"/>
      <c r="TDR125" s="276"/>
      <c r="TDS125" s="276"/>
      <c r="TDT125" s="276"/>
      <c r="TDU125" s="276"/>
      <c r="TDV125" s="276"/>
      <c r="TDW125" s="276"/>
      <c r="TDX125" s="276"/>
      <c r="TDY125" s="276"/>
      <c r="TDZ125" s="276"/>
      <c r="TEA125" s="276"/>
      <c r="TEB125" s="276"/>
      <c r="TEC125" s="276"/>
      <c r="TED125" s="276"/>
      <c r="TEE125" s="276"/>
      <c r="TEF125" s="276"/>
      <c r="TEG125" s="276"/>
      <c r="TEH125" s="276"/>
      <c r="TEI125" s="276"/>
      <c r="TEJ125" s="276"/>
      <c r="TEK125" s="276"/>
      <c r="TEL125" s="276"/>
      <c r="TEM125" s="276"/>
      <c r="TEN125" s="276"/>
      <c r="TEO125" s="276"/>
      <c r="TEP125" s="276"/>
      <c r="TEQ125" s="276"/>
      <c r="TER125" s="276"/>
      <c r="TES125" s="276"/>
      <c r="TET125" s="276"/>
      <c r="TEU125" s="276"/>
      <c r="TEV125" s="276"/>
      <c r="TEW125" s="276"/>
      <c r="TEX125" s="276"/>
      <c r="TEY125" s="276"/>
      <c r="TEZ125" s="276"/>
      <c r="TFA125" s="276"/>
      <c r="TFB125" s="276"/>
      <c r="TFC125" s="276"/>
      <c r="TFD125" s="276"/>
      <c r="TFE125" s="276"/>
      <c r="TFF125" s="276"/>
      <c r="TFG125" s="276"/>
      <c r="TFH125" s="276"/>
      <c r="TFI125" s="276"/>
      <c r="TFJ125" s="276"/>
      <c r="TFK125" s="276"/>
      <c r="TFL125" s="276"/>
      <c r="TFM125" s="276"/>
      <c r="TFN125" s="276"/>
      <c r="TFO125" s="276"/>
      <c r="TFP125" s="276"/>
      <c r="TFQ125" s="276"/>
      <c r="TFR125" s="276"/>
      <c r="TFS125" s="276"/>
      <c r="TFT125" s="276"/>
      <c r="TFU125" s="276"/>
      <c r="TFV125" s="276"/>
      <c r="TFW125" s="276"/>
      <c r="TFX125" s="276"/>
      <c r="TFY125" s="276"/>
      <c r="TFZ125" s="276"/>
      <c r="TGA125" s="276"/>
      <c r="TGB125" s="276"/>
      <c r="TGC125" s="276"/>
      <c r="TGD125" s="276"/>
      <c r="TGE125" s="276"/>
      <c r="TGF125" s="276"/>
      <c r="TGG125" s="276"/>
      <c r="TGH125" s="276"/>
      <c r="TGI125" s="276"/>
      <c r="TGJ125" s="276"/>
      <c r="TGK125" s="276"/>
      <c r="TGL125" s="276"/>
      <c r="TGM125" s="276"/>
      <c r="TGN125" s="276"/>
      <c r="TGO125" s="276"/>
      <c r="TGP125" s="276"/>
      <c r="TGQ125" s="276"/>
      <c r="TGR125" s="276"/>
      <c r="TGS125" s="276"/>
      <c r="TGT125" s="276"/>
      <c r="TGU125" s="276"/>
      <c r="TGV125" s="276"/>
      <c r="TGW125" s="276"/>
      <c r="TGX125" s="276"/>
      <c r="TGY125" s="276"/>
      <c r="TGZ125" s="276"/>
      <c r="THA125" s="276"/>
      <c r="THB125" s="276"/>
      <c r="THC125" s="276"/>
      <c r="THD125" s="276"/>
      <c r="THE125" s="276"/>
      <c r="THF125" s="276"/>
      <c r="THG125" s="276"/>
      <c r="THH125" s="276"/>
      <c r="THI125" s="276"/>
      <c r="THJ125" s="276"/>
      <c r="THK125" s="276"/>
      <c r="THL125" s="276"/>
      <c r="THM125" s="276"/>
      <c r="THN125" s="276"/>
      <c r="THO125" s="276"/>
      <c r="THP125" s="276"/>
      <c r="THQ125" s="276"/>
      <c r="THR125" s="276"/>
      <c r="THS125" s="276"/>
      <c r="THT125" s="276"/>
      <c r="THU125" s="276"/>
      <c r="THV125" s="276"/>
      <c r="THW125" s="276"/>
      <c r="THX125" s="276"/>
      <c r="THY125" s="276"/>
      <c r="THZ125" s="276"/>
      <c r="TIA125" s="276"/>
      <c r="TIB125" s="276"/>
      <c r="TIC125" s="276"/>
      <c r="TID125" s="276"/>
      <c r="TIE125" s="276"/>
      <c r="TIF125" s="276"/>
      <c r="TIG125" s="276"/>
      <c r="TIH125" s="276"/>
      <c r="TII125" s="276"/>
      <c r="TIJ125" s="276"/>
      <c r="TIK125" s="276"/>
      <c r="TIL125" s="276"/>
      <c r="TIM125" s="276"/>
      <c r="TIN125" s="276"/>
      <c r="TIO125" s="276"/>
      <c r="TIP125" s="276"/>
      <c r="TIQ125" s="276"/>
      <c r="TIR125" s="276"/>
      <c r="TIS125" s="276"/>
      <c r="TIT125" s="276"/>
      <c r="TIU125" s="276"/>
      <c r="TIV125" s="276"/>
      <c r="TIW125" s="276"/>
      <c r="TIX125" s="276"/>
      <c r="TIY125" s="276"/>
      <c r="TIZ125" s="276"/>
      <c r="TJA125" s="276"/>
      <c r="TJB125" s="276"/>
      <c r="TJC125" s="276"/>
      <c r="TJD125" s="276"/>
      <c r="TJE125" s="276"/>
      <c r="TJF125" s="276"/>
      <c r="TJG125" s="276"/>
      <c r="TJH125" s="276"/>
      <c r="TJI125" s="276"/>
      <c r="TJJ125" s="276"/>
      <c r="TJK125" s="276"/>
      <c r="TJL125" s="276"/>
      <c r="TJM125" s="276"/>
      <c r="TJN125" s="276"/>
      <c r="TJO125" s="276"/>
      <c r="TJP125" s="276"/>
      <c r="TJQ125" s="276"/>
      <c r="TJR125" s="276"/>
      <c r="TJS125" s="276"/>
      <c r="TJT125" s="276"/>
      <c r="TJU125" s="276"/>
      <c r="TJV125" s="276"/>
      <c r="TJW125" s="276"/>
      <c r="TJX125" s="276"/>
      <c r="TJY125" s="276"/>
      <c r="TJZ125" s="276"/>
      <c r="TKA125" s="276"/>
      <c r="TKB125" s="276"/>
      <c r="TKC125" s="276"/>
      <c r="TKD125" s="276"/>
      <c r="TKE125" s="276"/>
      <c r="TKF125" s="276"/>
      <c r="TKG125" s="276"/>
      <c r="TKH125" s="276"/>
      <c r="TKI125" s="276"/>
      <c r="TKJ125" s="276"/>
      <c r="TKK125" s="276"/>
      <c r="TKL125" s="276"/>
      <c r="TKM125" s="276"/>
      <c r="TKN125" s="276"/>
      <c r="TKO125" s="276"/>
      <c r="TKP125" s="276"/>
      <c r="TKQ125" s="276"/>
      <c r="TKR125" s="276"/>
      <c r="TKS125" s="276"/>
      <c r="TKT125" s="276"/>
      <c r="TKU125" s="276"/>
      <c r="TKV125" s="276"/>
      <c r="TKW125" s="276"/>
      <c r="TKX125" s="276"/>
      <c r="TKY125" s="276"/>
      <c r="TKZ125" s="276"/>
      <c r="TLA125" s="276"/>
      <c r="TLB125" s="276"/>
      <c r="TLC125" s="276"/>
      <c r="TLD125" s="276"/>
      <c r="TLE125" s="276"/>
      <c r="TLF125" s="276"/>
      <c r="TLG125" s="276"/>
      <c r="TLH125" s="276"/>
      <c r="TLI125" s="276"/>
      <c r="TLJ125" s="276"/>
      <c r="TLK125" s="276"/>
      <c r="TLL125" s="276"/>
      <c r="TLM125" s="276"/>
      <c r="TLN125" s="276"/>
      <c r="TLO125" s="276"/>
      <c r="TLP125" s="276"/>
      <c r="TLQ125" s="276"/>
      <c r="TLR125" s="276"/>
      <c r="TLS125" s="276"/>
      <c r="TLT125" s="276"/>
      <c r="TLU125" s="276"/>
      <c r="TLV125" s="276"/>
      <c r="TLW125" s="276"/>
      <c r="TLX125" s="276"/>
      <c r="TLY125" s="276"/>
      <c r="TLZ125" s="276"/>
      <c r="TMA125" s="276"/>
      <c r="TMB125" s="276"/>
      <c r="TMC125" s="276"/>
      <c r="TMD125" s="276"/>
      <c r="TME125" s="276"/>
      <c r="TMF125" s="276"/>
      <c r="TMG125" s="276"/>
      <c r="TMH125" s="276"/>
      <c r="TMI125" s="276"/>
      <c r="TMJ125" s="276"/>
      <c r="TMK125" s="276"/>
      <c r="TML125" s="276"/>
      <c r="TMM125" s="276"/>
      <c r="TMN125" s="276"/>
      <c r="TMO125" s="276"/>
      <c r="TMP125" s="276"/>
      <c r="TMQ125" s="276"/>
      <c r="TMR125" s="276"/>
      <c r="TMS125" s="276"/>
      <c r="TMT125" s="276"/>
      <c r="TMU125" s="276"/>
      <c r="TMV125" s="276"/>
      <c r="TMW125" s="276"/>
      <c r="TMX125" s="276"/>
      <c r="TMY125" s="276"/>
      <c r="TMZ125" s="276"/>
      <c r="TNA125" s="276"/>
      <c r="TNB125" s="276"/>
      <c r="TNC125" s="276"/>
      <c r="TND125" s="276"/>
      <c r="TNE125" s="276"/>
      <c r="TNF125" s="276"/>
      <c r="TNG125" s="276"/>
      <c r="TNH125" s="276"/>
      <c r="TNI125" s="276"/>
      <c r="TNJ125" s="276"/>
      <c r="TNK125" s="276"/>
      <c r="TNL125" s="276"/>
      <c r="TNM125" s="276"/>
      <c r="TNN125" s="276"/>
      <c r="TNO125" s="276"/>
      <c r="TNP125" s="276"/>
      <c r="TNQ125" s="276"/>
      <c r="TNR125" s="276"/>
      <c r="TNS125" s="276"/>
      <c r="TNT125" s="276"/>
      <c r="TNU125" s="276"/>
      <c r="TNV125" s="276"/>
      <c r="TNW125" s="276"/>
      <c r="TNX125" s="276"/>
      <c r="TNY125" s="276"/>
      <c r="TNZ125" s="276"/>
      <c r="TOA125" s="276"/>
      <c r="TOB125" s="276"/>
      <c r="TOC125" s="276"/>
      <c r="TOD125" s="276"/>
      <c r="TOE125" s="276"/>
      <c r="TOF125" s="276"/>
      <c r="TOG125" s="276"/>
      <c r="TOH125" s="276"/>
      <c r="TOI125" s="276"/>
      <c r="TOJ125" s="276"/>
      <c r="TOK125" s="276"/>
      <c r="TOL125" s="276"/>
      <c r="TOM125" s="276"/>
      <c r="TON125" s="276"/>
      <c r="TOO125" s="276"/>
      <c r="TOP125" s="276"/>
      <c r="TOQ125" s="276"/>
      <c r="TOR125" s="276"/>
      <c r="TOS125" s="276"/>
      <c r="TOT125" s="276"/>
      <c r="TOU125" s="276"/>
      <c r="TOV125" s="276"/>
      <c r="TOW125" s="276"/>
      <c r="TOX125" s="276"/>
      <c r="TOY125" s="276"/>
      <c r="TOZ125" s="276"/>
      <c r="TPA125" s="276"/>
      <c r="TPB125" s="276"/>
      <c r="TPC125" s="276"/>
      <c r="TPD125" s="276"/>
      <c r="TPE125" s="276"/>
      <c r="TPF125" s="276"/>
      <c r="TPG125" s="276"/>
      <c r="TPH125" s="276"/>
      <c r="TPI125" s="276"/>
      <c r="TPJ125" s="276"/>
      <c r="TPK125" s="276"/>
      <c r="TPL125" s="276"/>
      <c r="TPM125" s="276"/>
      <c r="TPN125" s="276"/>
      <c r="TPO125" s="276"/>
      <c r="TPP125" s="276"/>
      <c r="TPQ125" s="276"/>
      <c r="TPR125" s="276"/>
      <c r="TPS125" s="276"/>
      <c r="TPT125" s="276"/>
      <c r="TPU125" s="276"/>
      <c r="TPV125" s="276"/>
      <c r="TPW125" s="276"/>
      <c r="TPX125" s="276"/>
      <c r="TPY125" s="276"/>
      <c r="TPZ125" s="276"/>
      <c r="TQA125" s="276"/>
      <c r="TQB125" s="276"/>
      <c r="TQC125" s="276"/>
      <c r="TQD125" s="276"/>
      <c r="TQE125" s="276"/>
      <c r="TQF125" s="276"/>
      <c r="TQG125" s="276"/>
      <c r="TQH125" s="276"/>
      <c r="TQI125" s="276"/>
      <c r="TQJ125" s="276"/>
      <c r="TQK125" s="276"/>
      <c r="TQL125" s="276"/>
      <c r="TQM125" s="276"/>
      <c r="TQN125" s="276"/>
      <c r="TQO125" s="276"/>
      <c r="TQP125" s="276"/>
      <c r="TQQ125" s="276"/>
      <c r="TQR125" s="276"/>
      <c r="TQS125" s="276"/>
      <c r="TQT125" s="276"/>
      <c r="TQU125" s="276"/>
      <c r="TQV125" s="276"/>
      <c r="TQW125" s="276"/>
      <c r="TQX125" s="276"/>
      <c r="TQY125" s="276"/>
      <c r="TQZ125" s="276"/>
      <c r="TRA125" s="276"/>
      <c r="TRB125" s="276"/>
      <c r="TRC125" s="276"/>
      <c r="TRD125" s="276"/>
      <c r="TRE125" s="276"/>
      <c r="TRF125" s="276"/>
      <c r="TRG125" s="276"/>
      <c r="TRH125" s="276"/>
      <c r="TRI125" s="276"/>
      <c r="TRJ125" s="276"/>
      <c r="TRK125" s="276"/>
      <c r="TRL125" s="276"/>
      <c r="TRM125" s="276"/>
      <c r="TRN125" s="276"/>
      <c r="TRO125" s="276"/>
      <c r="TRP125" s="276"/>
      <c r="TRQ125" s="276"/>
      <c r="TRR125" s="276"/>
      <c r="TRS125" s="276"/>
      <c r="TRT125" s="276"/>
      <c r="TRU125" s="276"/>
      <c r="TRV125" s="276"/>
      <c r="TRW125" s="276"/>
      <c r="TRX125" s="276"/>
      <c r="TRY125" s="276"/>
      <c r="TRZ125" s="276"/>
      <c r="TSA125" s="276"/>
      <c r="TSB125" s="276"/>
      <c r="TSC125" s="276"/>
      <c r="TSD125" s="276"/>
      <c r="TSE125" s="276"/>
      <c r="TSF125" s="276"/>
      <c r="TSG125" s="276"/>
      <c r="TSH125" s="276"/>
      <c r="TSI125" s="276"/>
      <c r="TSJ125" s="276"/>
      <c r="TSK125" s="276"/>
      <c r="TSL125" s="276"/>
      <c r="TSM125" s="276"/>
      <c r="TSN125" s="276"/>
      <c r="TSO125" s="276"/>
      <c r="TSP125" s="276"/>
      <c r="TSQ125" s="276"/>
      <c r="TSR125" s="276"/>
      <c r="TSS125" s="276"/>
      <c r="TST125" s="276"/>
      <c r="TSU125" s="276"/>
      <c r="TSV125" s="276"/>
      <c r="TSW125" s="276"/>
      <c r="TSX125" s="276"/>
      <c r="TSY125" s="276"/>
      <c r="TSZ125" s="276"/>
      <c r="TTA125" s="276"/>
      <c r="TTB125" s="276"/>
      <c r="TTC125" s="276"/>
      <c r="TTD125" s="276"/>
      <c r="TTE125" s="276"/>
      <c r="TTF125" s="276"/>
      <c r="TTG125" s="276"/>
      <c r="TTH125" s="276"/>
      <c r="TTI125" s="276"/>
      <c r="TTJ125" s="276"/>
      <c r="TTK125" s="276"/>
      <c r="TTL125" s="276"/>
      <c r="TTM125" s="276"/>
      <c r="TTN125" s="276"/>
      <c r="TTO125" s="276"/>
      <c r="TTP125" s="276"/>
      <c r="TTQ125" s="276"/>
      <c r="TTR125" s="276"/>
      <c r="TTS125" s="276"/>
      <c r="TTT125" s="276"/>
      <c r="TTU125" s="276"/>
      <c r="TTV125" s="276"/>
      <c r="TTW125" s="276"/>
      <c r="TTX125" s="276"/>
      <c r="TTY125" s="276"/>
      <c r="TTZ125" s="276"/>
      <c r="TUA125" s="276"/>
      <c r="TUB125" s="276"/>
      <c r="TUC125" s="276"/>
      <c r="TUD125" s="276"/>
      <c r="TUE125" s="276"/>
      <c r="TUF125" s="276"/>
      <c r="TUG125" s="276"/>
      <c r="TUH125" s="276"/>
      <c r="TUI125" s="276"/>
      <c r="TUJ125" s="276"/>
      <c r="TUK125" s="276"/>
      <c r="TUL125" s="276"/>
      <c r="TUM125" s="276"/>
      <c r="TUN125" s="276"/>
      <c r="TUO125" s="276"/>
      <c r="TUP125" s="276"/>
      <c r="TUQ125" s="276"/>
      <c r="TUR125" s="276"/>
      <c r="TUS125" s="276"/>
      <c r="TUT125" s="276"/>
      <c r="TUU125" s="276"/>
      <c r="TUV125" s="276"/>
      <c r="TUW125" s="276"/>
      <c r="TUX125" s="276"/>
      <c r="TUY125" s="276"/>
      <c r="TUZ125" s="276"/>
      <c r="TVA125" s="276"/>
      <c r="TVB125" s="276"/>
      <c r="TVC125" s="276"/>
      <c r="TVD125" s="276"/>
      <c r="TVE125" s="276"/>
      <c r="TVF125" s="276"/>
      <c r="TVG125" s="276"/>
      <c r="TVH125" s="276"/>
      <c r="TVI125" s="276"/>
      <c r="TVJ125" s="276"/>
      <c r="TVK125" s="276"/>
      <c r="TVL125" s="276"/>
      <c r="TVM125" s="276"/>
      <c r="TVN125" s="276"/>
      <c r="TVO125" s="276"/>
      <c r="TVP125" s="276"/>
      <c r="TVQ125" s="276"/>
      <c r="TVR125" s="276"/>
      <c r="TVS125" s="276"/>
      <c r="TVT125" s="276"/>
      <c r="TVU125" s="276"/>
      <c r="TVV125" s="276"/>
      <c r="TVW125" s="276"/>
      <c r="TVX125" s="276"/>
      <c r="TVY125" s="276"/>
      <c r="TVZ125" s="276"/>
      <c r="TWA125" s="276"/>
      <c r="TWB125" s="276"/>
      <c r="TWC125" s="276"/>
      <c r="TWD125" s="276"/>
      <c r="TWE125" s="276"/>
      <c r="TWF125" s="276"/>
      <c r="TWG125" s="276"/>
      <c r="TWH125" s="276"/>
      <c r="TWI125" s="276"/>
      <c r="TWJ125" s="276"/>
      <c r="TWK125" s="276"/>
      <c r="TWL125" s="276"/>
      <c r="TWM125" s="276"/>
      <c r="TWN125" s="276"/>
      <c r="TWO125" s="276"/>
      <c r="TWP125" s="276"/>
      <c r="TWQ125" s="276"/>
      <c r="TWR125" s="276"/>
      <c r="TWS125" s="276"/>
      <c r="TWT125" s="276"/>
      <c r="TWU125" s="276"/>
      <c r="TWV125" s="276"/>
      <c r="TWW125" s="276"/>
      <c r="TWX125" s="276"/>
      <c r="TWY125" s="276"/>
      <c r="TWZ125" s="276"/>
      <c r="TXA125" s="276"/>
      <c r="TXB125" s="276"/>
      <c r="TXC125" s="276"/>
      <c r="TXD125" s="276"/>
      <c r="TXE125" s="276"/>
      <c r="TXF125" s="276"/>
      <c r="TXG125" s="276"/>
      <c r="TXH125" s="276"/>
      <c r="TXI125" s="276"/>
      <c r="TXJ125" s="276"/>
      <c r="TXK125" s="276"/>
      <c r="TXL125" s="276"/>
      <c r="TXM125" s="276"/>
      <c r="TXN125" s="276"/>
      <c r="TXO125" s="276"/>
      <c r="TXP125" s="276"/>
      <c r="TXQ125" s="276"/>
      <c r="TXR125" s="276"/>
      <c r="TXS125" s="276"/>
      <c r="TXT125" s="276"/>
      <c r="TXU125" s="276"/>
      <c r="TXV125" s="276"/>
      <c r="TXW125" s="276"/>
      <c r="TXX125" s="276"/>
      <c r="TXY125" s="276"/>
      <c r="TXZ125" s="276"/>
      <c r="TYA125" s="276"/>
      <c r="TYB125" s="276"/>
      <c r="TYC125" s="276"/>
      <c r="TYD125" s="276"/>
      <c r="TYE125" s="276"/>
      <c r="TYF125" s="276"/>
      <c r="TYG125" s="276"/>
      <c r="TYH125" s="276"/>
      <c r="TYI125" s="276"/>
      <c r="TYJ125" s="276"/>
      <c r="TYK125" s="276"/>
      <c r="TYL125" s="276"/>
      <c r="TYM125" s="276"/>
      <c r="TYN125" s="276"/>
      <c r="TYO125" s="276"/>
      <c r="TYP125" s="276"/>
      <c r="TYQ125" s="276"/>
      <c r="TYR125" s="276"/>
      <c r="TYS125" s="276"/>
      <c r="TYT125" s="276"/>
      <c r="TYU125" s="276"/>
      <c r="TYV125" s="276"/>
      <c r="TYW125" s="276"/>
      <c r="TYX125" s="276"/>
      <c r="TYY125" s="276"/>
      <c r="TYZ125" s="276"/>
      <c r="TZA125" s="276"/>
      <c r="TZB125" s="276"/>
      <c r="TZC125" s="276"/>
      <c r="TZD125" s="276"/>
      <c r="TZE125" s="276"/>
      <c r="TZF125" s="276"/>
      <c r="TZG125" s="276"/>
      <c r="TZH125" s="276"/>
      <c r="TZI125" s="276"/>
      <c r="TZJ125" s="276"/>
      <c r="TZK125" s="276"/>
      <c r="TZL125" s="276"/>
      <c r="TZM125" s="276"/>
      <c r="TZN125" s="276"/>
      <c r="TZO125" s="276"/>
      <c r="TZP125" s="276"/>
      <c r="TZQ125" s="276"/>
      <c r="TZR125" s="276"/>
      <c r="TZS125" s="276"/>
      <c r="TZT125" s="276"/>
      <c r="TZU125" s="276"/>
      <c r="TZV125" s="276"/>
      <c r="TZW125" s="276"/>
      <c r="TZX125" s="276"/>
      <c r="TZY125" s="276"/>
      <c r="TZZ125" s="276"/>
      <c r="UAA125" s="276"/>
      <c r="UAB125" s="276"/>
      <c r="UAC125" s="276"/>
      <c r="UAD125" s="276"/>
      <c r="UAE125" s="276"/>
      <c r="UAF125" s="276"/>
      <c r="UAG125" s="276"/>
      <c r="UAH125" s="276"/>
      <c r="UAI125" s="276"/>
      <c r="UAJ125" s="276"/>
      <c r="UAK125" s="276"/>
      <c r="UAL125" s="276"/>
      <c r="UAM125" s="276"/>
      <c r="UAN125" s="276"/>
      <c r="UAO125" s="276"/>
      <c r="UAP125" s="276"/>
      <c r="UAQ125" s="276"/>
      <c r="UAR125" s="276"/>
      <c r="UAS125" s="276"/>
      <c r="UAT125" s="276"/>
      <c r="UAU125" s="276"/>
      <c r="UAV125" s="276"/>
      <c r="UAW125" s="276"/>
      <c r="UAX125" s="276"/>
      <c r="UAY125" s="276"/>
      <c r="UAZ125" s="276"/>
      <c r="UBA125" s="276"/>
      <c r="UBB125" s="276"/>
      <c r="UBC125" s="276"/>
      <c r="UBD125" s="276"/>
      <c r="UBE125" s="276"/>
      <c r="UBF125" s="276"/>
      <c r="UBG125" s="276"/>
      <c r="UBH125" s="276"/>
      <c r="UBI125" s="276"/>
      <c r="UBJ125" s="276"/>
      <c r="UBK125" s="276"/>
      <c r="UBL125" s="276"/>
      <c r="UBM125" s="276"/>
      <c r="UBN125" s="276"/>
      <c r="UBO125" s="276"/>
      <c r="UBP125" s="276"/>
      <c r="UBQ125" s="276"/>
      <c r="UBR125" s="276"/>
      <c r="UBS125" s="276"/>
      <c r="UBT125" s="276"/>
      <c r="UBU125" s="276"/>
      <c r="UBV125" s="276"/>
      <c r="UBW125" s="276"/>
      <c r="UBX125" s="276"/>
      <c r="UBY125" s="276"/>
      <c r="UBZ125" s="276"/>
      <c r="UCA125" s="276"/>
      <c r="UCB125" s="276"/>
      <c r="UCC125" s="276"/>
      <c r="UCD125" s="276"/>
      <c r="UCE125" s="276"/>
      <c r="UCF125" s="276"/>
      <c r="UCG125" s="276"/>
      <c r="UCH125" s="276"/>
      <c r="UCI125" s="276"/>
      <c r="UCJ125" s="276"/>
      <c r="UCK125" s="276"/>
      <c r="UCL125" s="276"/>
      <c r="UCM125" s="276"/>
      <c r="UCN125" s="276"/>
      <c r="UCO125" s="276"/>
      <c r="UCP125" s="276"/>
      <c r="UCQ125" s="276"/>
      <c r="UCR125" s="276"/>
      <c r="UCS125" s="276"/>
      <c r="UCT125" s="276"/>
      <c r="UCU125" s="276"/>
      <c r="UCV125" s="276"/>
      <c r="UCW125" s="276"/>
      <c r="UCX125" s="276"/>
      <c r="UCY125" s="276"/>
      <c r="UCZ125" s="276"/>
      <c r="UDA125" s="276"/>
      <c r="UDB125" s="276"/>
      <c r="UDC125" s="276"/>
      <c r="UDD125" s="276"/>
      <c r="UDE125" s="276"/>
      <c r="UDF125" s="276"/>
      <c r="UDG125" s="276"/>
      <c r="UDH125" s="276"/>
      <c r="UDI125" s="276"/>
      <c r="UDJ125" s="276"/>
      <c r="UDK125" s="276"/>
      <c r="UDL125" s="276"/>
      <c r="UDM125" s="276"/>
      <c r="UDN125" s="276"/>
      <c r="UDO125" s="276"/>
      <c r="UDP125" s="276"/>
      <c r="UDQ125" s="276"/>
      <c r="UDR125" s="276"/>
      <c r="UDS125" s="276"/>
      <c r="UDT125" s="276"/>
      <c r="UDU125" s="276"/>
      <c r="UDV125" s="276"/>
      <c r="UDW125" s="276"/>
      <c r="UDX125" s="276"/>
      <c r="UDY125" s="276"/>
      <c r="UDZ125" s="276"/>
      <c r="UEA125" s="276"/>
      <c r="UEB125" s="276"/>
      <c r="UEC125" s="276"/>
      <c r="UED125" s="276"/>
      <c r="UEE125" s="276"/>
      <c r="UEF125" s="276"/>
      <c r="UEG125" s="276"/>
      <c r="UEH125" s="276"/>
      <c r="UEI125" s="276"/>
      <c r="UEJ125" s="276"/>
      <c r="UEK125" s="276"/>
      <c r="UEL125" s="276"/>
      <c r="UEM125" s="276"/>
      <c r="UEN125" s="276"/>
      <c r="UEO125" s="276"/>
      <c r="UEP125" s="276"/>
      <c r="UEQ125" s="276"/>
      <c r="UER125" s="276"/>
      <c r="UES125" s="276"/>
      <c r="UET125" s="276"/>
      <c r="UEU125" s="276"/>
      <c r="UEV125" s="276"/>
      <c r="UEW125" s="276"/>
      <c r="UEX125" s="276"/>
      <c r="UEY125" s="276"/>
      <c r="UEZ125" s="276"/>
      <c r="UFA125" s="276"/>
      <c r="UFB125" s="276"/>
      <c r="UFC125" s="276"/>
      <c r="UFD125" s="276"/>
      <c r="UFE125" s="276"/>
      <c r="UFF125" s="276"/>
      <c r="UFG125" s="276"/>
      <c r="UFH125" s="276"/>
      <c r="UFI125" s="276"/>
      <c r="UFJ125" s="276"/>
      <c r="UFK125" s="276"/>
      <c r="UFL125" s="276"/>
      <c r="UFM125" s="276"/>
      <c r="UFN125" s="276"/>
      <c r="UFO125" s="276"/>
      <c r="UFP125" s="276"/>
      <c r="UFQ125" s="276"/>
      <c r="UFR125" s="276"/>
      <c r="UFS125" s="276"/>
      <c r="UFT125" s="276"/>
      <c r="UFU125" s="276"/>
      <c r="UFV125" s="276"/>
      <c r="UFW125" s="276"/>
      <c r="UFX125" s="276"/>
      <c r="UFY125" s="276"/>
      <c r="UFZ125" s="276"/>
      <c r="UGA125" s="276"/>
      <c r="UGB125" s="276"/>
      <c r="UGC125" s="276"/>
      <c r="UGD125" s="276"/>
      <c r="UGE125" s="276"/>
      <c r="UGF125" s="276"/>
      <c r="UGG125" s="276"/>
      <c r="UGH125" s="276"/>
      <c r="UGI125" s="276"/>
      <c r="UGJ125" s="276"/>
      <c r="UGK125" s="276"/>
      <c r="UGL125" s="276"/>
      <c r="UGM125" s="276"/>
      <c r="UGN125" s="276"/>
      <c r="UGO125" s="276"/>
      <c r="UGP125" s="276"/>
      <c r="UGQ125" s="276"/>
      <c r="UGR125" s="276"/>
      <c r="UGS125" s="276"/>
      <c r="UGT125" s="276"/>
      <c r="UGU125" s="276"/>
      <c r="UGV125" s="276"/>
      <c r="UGW125" s="276"/>
      <c r="UGX125" s="276"/>
      <c r="UGY125" s="276"/>
      <c r="UGZ125" s="276"/>
      <c r="UHA125" s="276"/>
      <c r="UHB125" s="276"/>
      <c r="UHC125" s="276"/>
      <c r="UHD125" s="276"/>
      <c r="UHE125" s="276"/>
      <c r="UHF125" s="276"/>
      <c r="UHG125" s="276"/>
      <c r="UHH125" s="276"/>
      <c r="UHI125" s="276"/>
      <c r="UHJ125" s="276"/>
      <c r="UHK125" s="276"/>
      <c r="UHL125" s="276"/>
      <c r="UHM125" s="276"/>
      <c r="UHN125" s="276"/>
      <c r="UHO125" s="276"/>
      <c r="UHP125" s="276"/>
      <c r="UHQ125" s="276"/>
      <c r="UHR125" s="276"/>
      <c r="UHS125" s="276"/>
      <c r="UHT125" s="276"/>
      <c r="UHU125" s="276"/>
      <c r="UHV125" s="276"/>
      <c r="UHW125" s="276"/>
      <c r="UHX125" s="276"/>
      <c r="UHY125" s="276"/>
      <c r="UHZ125" s="276"/>
      <c r="UIA125" s="276"/>
      <c r="UIB125" s="276"/>
      <c r="UIC125" s="276"/>
      <c r="UID125" s="276"/>
      <c r="UIE125" s="276"/>
      <c r="UIF125" s="276"/>
      <c r="UIG125" s="276"/>
      <c r="UIH125" s="276"/>
      <c r="UII125" s="276"/>
      <c r="UIJ125" s="276"/>
      <c r="UIK125" s="276"/>
      <c r="UIL125" s="276"/>
      <c r="UIM125" s="276"/>
      <c r="UIN125" s="276"/>
      <c r="UIO125" s="276"/>
      <c r="UIP125" s="276"/>
      <c r="UIQ125" s="276"/>
      <c r="UIR125" s="276"/>
      <c r="UIS125" s="276"/>
      <c r="UIT125" s="276"/>
      <c r="UIU125" s="276"/>
      <c r="UIV125" s="276"/>
      <c r="UIW125" s="276"/>
      <c r="UIX125" s="276"/>
      <c r="UIY125" s="276"/>
      <c r="UIZ125" s="276"/>
      <c r="UJA125" s="276"/>
      <c r="UJB125" s="276"/>
      <c r="UJC125" s="276"/>
      <c r="UJD125" s="276"/>
      <c r="UJE125" s="276"/>
      <c r="UJF125" s="276"/>
      <c r="UJG125" s="276"/>
      <c r="UJH125" s="276"/>
      <c r="UJI125" s="276"/>
      <c r="UJJ125" s="276"/>
      <c r="UJK125" s="276"/>
      <c r="UJL125" s="276"/>
      <c r="UJM125" s="276"/>
      <c r="UJN125" s="276"/>
      <c r="UJO125" s="276"/>
      <c r="UJP125" s="276"/>
      <c r="UJQ125" s="276"/>
      <c r="UJR125" s="276"/>
      <c r="UJS125" s="276"/>
      <c r="UJT125" s="276"/>
      <c r="UJU125" s="276"/>
      <c r="UJV125" s="276"/>
      <c r="UJW125" s="276"/>
      <c r="UJX125" s="276"/>
      <c r="UJY125" s="276"/>
      <c r="UJZ125" s="276"/>
      <c r="UKA125" s="276"/>
      <c r="UKB125" s="276"/>
      <c r="UKC125" s="276"/>
      <c r="UKD125" s="276"/>
      <c r="UKE125" s="276"/>
      <c r="UKF125" s="276"/>
      <c r="UKG125" s="276"/>
      <c r="UKH125" s="276"/>
      <c r="UKI125" s="276"/>
      <c r="UKJ125" s="276"/>
      <c r="UKK125" s="276"/>
      <c r="UKL125" s="276"/>
      <c r="UKM125" s="276"/>
      <c r="UKN125" s="276"/>
      <c r="UKO125" s="276"/>
      <c r="UKP125" s="276"/>
      <c r="UKQ125" s="276"/>
      <c r="UKR125" s="276"/>
      <c r="UKS125" s="276"/>
      <c r="UKT125" s="276"/>
      <c r="UKU125" s="276"/>
      <c r="UKV125" s="276"/>
      <c r="UKW125" s="276"/>
      <c r="UKX125" s="276"/>
      <c r="UKY125" s="276"/>
      <c r="UKZ125" s="276"/>
      <c r="ULA125" s="276"/>
      <c r="ULB125" s="276"/>
      <c r="ULC125" s="276"/>
      <c r="ULD125" s="276"/>
      <c r="ULE125" s="276"/>
      <c r="ULF125" s="276"/>
      <c r="ULG125" s="276"/>
      <c r="ULH125" s="276"/>
      <c r="ULI125" s="276"/>
      <c r="ULJ125" s="276"/>
      <c r="ULK125" s="276"/>
      <c r="ULL125" s="276"/>
      <c r="ULM125" s="276"/>
      <c r="ULN125" s="276"/>
      <c r="ULO125" s="276"/>
      <c r="ULP125" s="276"/>
      <c r="ULQ125" s="276"/>
      <c r="ULR125" s="276"/>
      <c r="ULS125" s="276"/>
      <c r="ULT125" s="276"/>
      <c r="ULU125" s="276"/>
      <c r="ULV125" s="276"/>
      <c r="ULW125" s="276"/>
      <c r="ULX125" s="276"/>
      <c r="ULY125" s="276"/>
      <c r="ULZ125" s="276"/>
      <c r="UMA125" s="276"/>
      <c r="UMB125" s="276"/>
      <c r="UMC125" s="276"/>
      <c r="UMD125" s="276"/>
      <c r="UME125" s="276"/>
      <c r="UMF125" s="276"/>
      <c r="UMG125" s="276"/>
      <c r="UMH125" s="276"/>
      <c r="UMI125" s="276"/>
      <c r="UMJ125" s="276"/>
      <c r="UMK125" s="276"/>
      <c r="UML125" s="276"/>
      <c r="UMM125" s="276"/>
      <c r="UMN125" s="276"/>
      <c r="UMO125" s="276"/>
      <c r="UMP125" s="276"/>
      <c r="UMQ125" s="276"/>
      <c r="UMR125" s="276"/>
      <c r="UMS125" s="276"/>
      <c r="UMT125" s="276"/>
      <c r="UMU125" s="276"/>
      <c r="UMV125" s="276"/>
      <c r="UMW125" s="276"/>
      <c r="UMX125" s="276"/>
      <c r="UMY125" s="276"/>
      <c r="UMZ125" s="276"/>
      <c r="UNA125" s="276"/>
      <c r="UNB125" s="276"/>
      <c r="UNC125" s="276"/>
      <c r="UND125" s="276"/>
      <c r="UNE125" s="276"/>
      <c r="UNF125" s="276"/>
      <c r="UNG125" s="276"/>
      <c r="UNH125" s="276"/>
      <c r="UNI125" s="276"/>
      <c r="UNJ125" s="276"/>
      <c r="UNK125" s="276"/>
      <c r="UNL125" s="276"/>
      <c r="UNM125" s="276"/>
      <c r="UNN125" s="276"/>
      <c r="UNO125" s="276"/>
      <c r="UNP125" s="276"/>
      <c r="UNQ125" s="276"/>
      <c r="UNR125" s="276"/>
      <c r="UNS125" s="276"/>
      <c r="UNT125" s="276"/>
      <c r="UNU125" s="276"/>
      <c r="UNV125" s="276"/>
      <c r="UNW125" s="276"/>
      <c r="UNX125" s="276"/>
      <c r="UNY125" s="276"/>
      <c r="UNZ125" s="276"/>
      <c r="UOA125" s="276"/>
      <c r="UOB125" s="276"/>
      <c r="UOC125" s="276"/>
      <c r="UOD125" s="276"/>
      <c r="UOE125" s="276"/>
      <c r="UOF125" s="276"/>
      <c r="UOG125" s="276"/>
      <c r="UOH125" s="276"/>
      <c r="UOI125" s="276"/>
      <c r="UOJ125" s="276"/>
      <c r="UOK125" s="276"/>
      <c r="UOL125" s="276"/>
      <c r="UOM125" s="276"/>
      <c r="UON125" s="276"/>
      <c r="UOO125" s="276"/>
      <c r="UOP125" s="276"/>
      <c r="UOQ125" s="276"/>
      <c r="UOR125" s="276"/>
      <c r="UOS125" s="276"/>
      <c r="UOT125" s="276"/>
      <c r="UOU125" s="276"/>
      <c r="UOV125" s="276"/>
      <c r="UOW125" s="276"/>
      <c r="UOX125" s="276"/>
      <c r="UOY125" s="276"/>
      <c r="UOZ125" s="276"/>
      <c r="UPA125" s="276"/>
      <c r="UPB125" s="276"/>
      <c r="UPC125" s="276"/>
      <c r="UPD125" s="276"/>
      <c r="UPE125" s="276"/>
      <c r="UPF125" s="276"/>
      <c r="UPG125" s="276"/>
      <c r="UPH125" s="276"/>
      <c r="UPI125" s="276"/>
      <c r="UPJ125" s="276"/>
      <c r="UPK125" s="276"/>
      <c r="UPL125" s="276"/>
      <c r="UPM125" s="276"/>
      <c r="UPN125" s="276"/>
      <c r="UPO125" s="276"/>
      <c r="UPP125" s="276"/>
      <c r="UPQ125" s="276"/>
      <c r="UPR125" s="276"/>
      <c r="UPS125" s="276"/>
      <c r="UPT125" s="276"/>
      <c r="UPU125" s="276"/>
      <c r="UPV125" s="276"/>
      <c r="UPW125" s="276"/>
      <c r="UPX125" s="276"/>
      <c r="UPY125" s="276"/>
      <c r="UPZ125" s="276"/>
      <c r="UQA125" s="276"/>
      <c r="UQB125" s="276"/>
      <c r="UQC125" s="276"/>
      <c r="UQD125" s="276"/>
      <c r="UQE125" s="276"/>
      <c r="UQF125" s="276"/>
      <c r="UQG125" s="276"/>
      <c r="UQH125" s="276"/>
      <c r="UQI125" s="276"/>
      <c r="UQJ125" s="276"/>
      <c r="UQK125" s="276"/>
      <c r="UQL125" s="276"/>
      <c r="UQM125" s="276"/>
      <c r="UQN125" s="276"/>
      <c r="UQO125" s="276"/>
      <c r="UQP125" s="276"/>
      <c r="UQQ125" s="276"/>
      <c r="UQR125" s="276"/>
      <c r="UQS125" s="276"/>
      <c r="UQT125" s="276"/>
      <c r="UQU125" s="276"/>
      <c r="UQV125" s="276"/>
      <c r="UQW125" s="276"/>
      <c r="UQX125" s="276"/>
      <c r="UQY125" s="276"/>
      <c r="UQZ125" s="276"/>
      <c r="URA125" s="276"/>
      <c r="URB125" s="276"/>
      <c r="URC125" s="276"/>
      <c r="URD125" s="276"/>
      <c r="URE125" s="276"/>
      <c r="URF125" s="276"/>
      <c r="URG125" s="276"/>
      <c r="URH125" s="276"/>
      <c r="URI125" s="276"/>
      <c r="URJ125" s="276"/>
      <c r="URK125" s="276"/>
      <c r="URL125" s="276"/>
      <c r="URM125" s="276"/>
      <c r="URN125" s="276"/>
      <c r="URO125" s="276"/>
      <c r="URP125" s="276"/>
      <c r="URQ125" s="276"/>
      <c r="URR125" s="276"/>
      <c r="URS125" s="276"/>
      <c r="URT125" s="276"/>
      <c r="URU125" s="276"/>
      <c r="URV125" s="276"/>
      <c r="URW125" s="276"/>
      <c r="URX125" s="276"/>
      <c r="URY125" s="276"/>
      <c r="URZ125" s="276"/>
      <c r="USA125" s="276"/>
      <c r="USB125" s="276"/>
      <c r="USC125" s="276"/>
      <c r="USD125" s="276"/>
      <c r="USE125" s="276"/>
      <c r="USF125" s="276"/>
      <c r="USG125" s="276"/>
      <c r="USH125" s="276"/>
      <c r="USI125" s="276"/>
      <c r="USJ125" s="276"/>
      <c r="USK125" s="276"/>
      <c r="USL125" s="276"/>
      <c r="USM125" s="276"/>
      <c r="USN125" s="276"/>
      <c r="USO125" s="276"/>
      <c r="USP125" s="276"/>
      <c r="USQ125" s="276"/>
      <c r="USR125" s="276"/>
      <c r="USS125" s="276"/>
      <c r="UST125" s="276"/>
      <c r="USU125" s="276"/>
      <c r="USV125" s="276"/>
      <c r="USW125" s="276"/>
      <c r="USX125" s="276"/>
      <c r="USY125" s="276"/>
      <c r="USZ125" s="276"/>
      <c r="UTA125" s="276"/>
      <c r="UTB125" s="276"/>
      <c r="UTC125" s="276"/>
      <c r="UTD125" s="276"/>
      <c r="UTE125" s="276"/>
      <c r="UTF125" s="276"/>
      <c r="UTG125" s="276"/>
      <c r="UTH125" s="276"/>
      <c r="UTI125" s="276"/>
      <c r="UTJ125" s="276"/>
      <c r="UTK125" s="276"/>
      <c r="UTL125" s="276"/>
      <c r="UTM125" s="276"/>
      <c r="UTN125" s="276"/>
      <c r="UTO125" s="276"/>
      <c r="UTP125" s="276"/>
      <c r="UTQ125" s="276"/>
      <c r="UTR125" s="276"/>
      <c r="UTS125" s="276"/>
      <c r="UTT125" s="276"/>
      <c r="UTU125" s="276"/>
      <c r="UTV125" s="276"/>
      <c r="UTW125" s="276"/>
      <c r="UTX125" s="276"/>
      <c r="UTY125" s="276"/>
      <c r="UTZ125" s="276"/>
      <c r="UUA125" s="276"/>
      <c r="UUB125" s="276"/>
      <c r="UUC125" s="276"/>
      <c r="UUD125" s="276"/>
      <c r="UUE125" s="276"/>
      <c r="UUF125" s="276"/>
      <c r="UUG125" s="276"/>
      <c r="UUH125" s="276"/>
      <c r="UUI125" s="276"/>
      <c r="UUJ125" s="276"/>
      <c r="UUK125" s="276"/>
      <c r="UUL125" s="276"/>
      <c r="UUM125" s="276"/>
      <c r="UUN125" s="276"/>
      <c r="UUO125" s="276"/>
      <c r="UUP125" s="276"/>
      <c r="UUQ125" s="276"/>
      <c r="UUR125" s="276"/>
      <c r="UUS125" s="276"/>
      <c r="UUT125" s="276"/>
      <c r="UUU125" s="276"/>
      <c r="UUV125" s="276"/>
      <c r="UUW125" s="276"/>
      <c r="UUX125" s="276"/>
      <c r="UUY125" s="276"/>
      <c r="UUZ125" s="276"/>
      <c r="UVA125" s="276"/>
      <c r="UVB125" s="276"/>
      <c r="UVC125" s="276"/>
      <c r="UVD125" s="276"/>
      <c r="UVE125" s="276"/>
      <c r="UVF125" s="276"/>
      <c r="UVG125" s="276"/>
      <c r="UVH125" s="276"/>
      <c r="UVI125" s="276"/>
      <c r="UVJ125" s="276"/>
      <c r="UVK125" s="276"/>
      <c r="UVL125" s="276"/>
      <c r="UVM125" s="276"/>
      <c r="UVN125" s="276"/>
      <c r="UVO125" s="276"/>
      <c r="UVP125" s="276"/>
      <c r="UVQ125" s="276"/>
      <c r="UVR125" s="276"/>
      <c r="UVS125" s="276"/>
      <c r="UVT125" s="276"/>
      <c r="UVU125" s="276"/>
      <c r="UVV125" s="276"/>
      <c r="UVW125" s="276"/>
      <c r="UVX125" s="276"/>
      <c r="UVY125" s="276"/>
      <c r="UVZ125" s="276"/>
      <c r="UWA125" s="276"/>
      <c r="UWB125" s="276"/>
      <c r="UWC125" s="276"/>
      <c r="UWD125" s="276"/>
      <c r="UWE125" s="276"/>
      <c r="UWF125" s="276"/>
      <c r="UWG125" s="276"/>
      <c r="UWH125" s="276"/>
      <c r="UWI125" s="276"/>
      <c r="UWJ125" s="276"/>
      <c r="UWK125" s="276"/>
      <c r="UWL125" s="276"/>
      <c r="UWM125" s="276"/>
      <c r="UWN125" s="276"/>
      <c r="UWO125" s="276"/>
      <c r="UWP125" s="276"/>
      <c r="UWQ125" s="276"/>
      <c r="UWR125" s="276"/>
      <c r="UWS125" s="276"/>
      <c r="UWT125" s="276"/>
      <c r="UWU125" s="276"/>
      <c r="UWV125" s="276"/>
      <c r="UWW125" s="276"/>
      <c r="UWX125" s="276"/>
      <c r="UWY125" s="276"/>
      <c r="UWZ125" s="276"/>
      <c r="UXA125" s="276"/>
      <c r="UXB125" s="276"/>
      <c r="UXC125" s="276"/>
      <c r="UXD125" s="276"/>
      <c r="UXE125" s="276"/>
      <c r="UXF125" s="276"/>
      <c r="UXG125" s="276"/>
      <c r="UXH125" s="276"/>
      <c r="UXI125" s="276"/>
      <c r="UXJ125" s="276"/>
      <c r="UXK125" s="276"/>
      <c r="UXL125" s="276"/>
      <c r="UXM125" s="276"/>
      <c r="UXN125" s="276"/>
      <c r="UXO125" s="276"/>
      <c r="UXP125" s="276"/>
      <c r="UXQ125" s="276"/>
      <c r="UXR125" s="276"/>
      <c r="UXS125" s="276"/>
      <c r="UXT125" s="276"/>
      <c r="UXU125" s="276"/>
      <c r="UXV125" s="276"/>
      <c r="UXW125" s="276"/>
      <c r="UXX125" s="276"/>
      <c r="UXY125" s="276"/>
      <c r="UXZ125" s="276"/>
      <c r="UYA125" s="276"/>
      <c r="UYB125" s="276"/>
      <c r="UYC125" s="276"/>
      <c r="UYD125" s="276"/>
      <c r="UYE125" s="276"/>
      <c r="UYF125" s="276"/>
      <c r="UYG125" s="276"/>
      <c r="UYH125" s="276"/>
      <c r="UYI125" s="276"/>
      <c r="UYJ125" s="276"/>
      <c r="UYK125" s="276"/>
      <c r="UYL125" s="276"/>
      <c r="UYM125" s="276"/>
      <c r="UYN125" s="276"/>
      <c r="UYO125" s="276"/>
      <c r="UYP125" s="276"/>
      <c r="UYQ125" s="276"/>
      <c r="UYR125" s="276"/>
      <c r="UYS125" s="276"/>
      <c r="UYT125" s="276"/>
      <c r="UYU125" s="276"/>
      <c r="UYV125" s="276"/>
      <c r="UYW125" s="276"/>
      <c r="UYX125" s="276"/>
      <c r="UYY125" s="276"/>
      <c r="UYZ125" s="276"/>
      <c r="UZA125" s="276"/>
      <c r="UZB125" s="276"/>
      <c r="UZC125" s="276"/>
      <c r="UZD125" s="276"/>
      <c r="UZE125" s="276"/>
      <c r="UZF125" s="276"/>
      <c r="UZG125" s="276"/>
      <c r="UZH125" s="276"/>
      <c r="UZI125" s="276"/>
      <c r="UZJ125" s="276"/>
      <c r="UZK125" s="276"/>
      <c r="UZL125" s="276"/>
      <c r="UZM125" s="276"/>
      <c r="UZN125" s="276"/>
      <c r="UZO125" s="276"/>
      <c r="UZP125" s="276"/>
      <c r="UZQ125" s="276"/>
      <c r="UZR125" s="276"/>
      <c r="UZS125" s="276"/>
      <c r="UZT125" s="276"/>
      <c r="UZU125" s="276"/>
      <c r="UZV125" s="276"/>
      <c r="UZW125" s="276"/>
      <c r="UZX125" s="276"/>
      <c r="UZY125" s="276"/>
      <c r="UZZ125" s="276"/>
      <c r="VAA125" s="276"/>
      <c r="VAB125" s="276"/>
      <c r="VAC125" s="276"/>
      <c r="VAD125" s="276"/>
      <c r="VAE125" s="276"/>
      <c r="VAF125" s="276"/>
      <c r="VAG125" s="276"/>
      <c r="VAH125" s="276"/>
      <c r="VAI125" s="276"/>
      <c r="VAJ125" s="276"/>
      <c r="VAK125" s="276"/>
      <c r="VAL125" s="276"/>
      <c r="VAM125" s="276"/>
      <c r="VAN125" s="276"/>
      <c r="VAO125" s="276"/>
      <c r="VAP125" s="276"/>
      <c r="VAQ125" s="276"/>
      <c r="VAR125" s="276"/>
      <c r="VAS125" s="276"/>
      <c r="VAT125" s="276"/>
      <c r="VAU125" s="276"/>
      <c r="VAV125" s="276"/>
      <c r="VAW125" s="276"/>
      <c r="VAX125" s="276"/>
      <c r="VAY125" s="276"/>
      <c r="VAZ125" s="276"/>
      <c r="VBA125" s="276"/>
      <c r="VBB125" s="276"/>
      <c r="VBC125" s="276"/>
      <c r="VBD125" s="276"/>
      <c r="VBE125" s="276"/>
      <c r="VBF125" s="276"/>
      <c r="VBG125" s="276"/>
      <c r="VBH125" s="276"/>
      <c r="VBI125" s="276"/>
      <c r="VBJ125" s="276"/>
      <c r="VBK125" s="276"/>
      <c r="VBL125" s="276"/>
      <c r="VBM125" s="276"/>
      <c r="VBN125" s="276"/>
      <c r="VBO125" s="276"/>
      <c r="VBP125" s="276"/>
      <c r="VBQ125" s="276"/>
      <c r="VBR125" s="276"/>
      <c r="VBS125" s="276"/>
      <c r="VBT125" s="276"/>
      <c r="VBU125" s="276"/>
      <c r="VBV125" s="276"/>
      <c r="VBW125" s="276"/>
      <c r="VBX125" s="276"/>
      <c r="VBY125" s="276"/>
      <c r="VBZ125" s="276"/>
      <c r="VCA125" s="276"/>
      <c r="VCB125" s="276"/>
      <c r="VCC125" s="276"/>
      <c r="VCD125" s="276"/>
      <c r="VCE125" s="276"/>
      <c r="VCF125" s="276"/>
      <c r="VCG125" s="276"/>
      <c r="VCH125" s="276"/>
      <c r="VCI125" s="276"/>
      <c r="VCJ125" s="276"/>
      <c r="VCK125" s="276"/>
      <c r="VCL125" s="276"/>
      <c r="VCM125" s="276"/>
      <c r="VCN125" s="276"/>
      <c r="VCO125" s="276"/>
      <c r="VCP125" s="276"/>
      <c r="VCQ125" s="276"/>
      <c r="VCR125" s="276"/>
      <c r="VCS125" s="276"/>
      <c r="VCT125" s="276"/>
      <c r="VCU125" s="276"/>
      <c r="VCV125" s="276"/>
      <c r="VCW125" s="276"/>
      <c r="VCX125" s="276"/>
      <c r="VCY125" s="276"/>
      <c r="VCZ125" s="276"/>
      <c r="VDA125" s="276"/>
      <c r="VDB125" s="276"/>
      <c r="VDC125" s="276"/>
      <c r="VDD125" s="276"/>
      <c r="VDE125" s="276"/>
      <c r="VDF125" s="276"/>
      <c r="VDG125" s="276"/>
      <c r="VDH125" s="276"/>
      <c r="VDI125" s="276"/>
      <c r="VDJ125" s="276"/>
      <c r="VDK125" s="276"/>
      <c r="VDL125" s="276"/>
      <c r="VDM125" s="276"/>
      <c r="VDN125" s="276"/>
      <c r="VDO125" s="276"/>
      <c r="VDP125" s="276"/>
      <c r="VDQ125" s="276"/>
      <c r="VDR125" s="276"/>
      <c r="VDS125" s="276"/>
      <c r="VDT125" s="276"/>
      <c r="VDU125" s="276"/>
      <c r="VDV125" s="276"/>
      <c r="VDW125" s="276"/>
      <c r="VDX125" s="276"/>
      <c r="VDY125" s="276"/>
      <c r="VDZ125" s="276"/>
      <c r="VEA125" s="276"/>
      <c r="VEB125" s="276"/>
      <c r="VEC125" s="276"/>
      <c r="VED125" s="276"/>
      <c r="VEE125" s="276"/>
      <c r="VEF125" s="276"/>
      <c r="VEG125" s="276"/>
      <c r="VEH125" s="276"/>
      <c r="VEI125" s="276"/>
      <c r="VEJ125" s="276"/>
      <c r="VEK125" s="276"/>
      <c r="VEL125" s="276"/>
      <c r="VEM125" s="276"/>
      <c r="VEN125" s="276"/>
      <c r="VEO125" s="276"/>
      <c r="VEP125" s="276"/>
      <c r="VEQ125" s="276"/>
      <c r="VER125" s="276"/>
      <c r="VES125" s="276"/>
      <c r="VET125" s="276"/>
      <c r="VEU125" s="276"/>
      <c r="VEV125" s="276"/>
      <c r="VEW125" s="276"/>
      <c r="VEX125" s="276"/>
      <c r="VEY125" s="276"/>
      <c r="VEZ125" s="276"/>
      <c r="VFA125" s="276"/>
      <c r="VFB125" s="276"/>
      <c r="VFC125" s="276"/>
      <c r="VFD125" s="276"/>
      <c r="VFE125" s="276"/>
      <c r="VFF125" s="276"/>
      <c r="VFG125" s="276"/>
      <c r="VFH125" s="276"/>
      <c r="VFI125" s="276"/>
      <c r="VFJ125" s="276"/>
      <c r="VFK125" s="276"/>
      <c r="VFL125" s="276"/>
      <c r="VFM125" s="276"/>
      <c r="VFN125" s="276"/>
      <c r="VFO125" s="276"/>
      <c r="VFP125" s="276"/>
      <c r="VFQ125" s="276"/>
      <c r="VFR125" s="276"/>
      <c r="VFS125" s="276"/>
      <c r="VFT125" s="276"/>
      <c r="VFU125" s="276"/>
      <c r="VFV125" s="276"/>
      <c r="VFW125" s="276"/>
      <c r="VFX125" s="276"/>
      <c r="VFY125" s="276"/>
      <c r="VFZ125" s="276"/>
      <c r="VGA125" s="276"/>
      <c r="VGB125" s="276"/>
      <c r="VGC125" s="276"/>
      <c r="VGD125" s="276"/>
      <c r="VGE125" s="276"/>
      <c r="VGF125" s="276"/>
      <c r="VGG125" s="276"/>
      <c r="VGH125" s="276"/>
      <c r="VGI125" s="276"/>
      <c r="VGJ125" s="276"/>
      <c r="VGK125" s="276"/>
      <c r="VGL125" s="276"/>
      <c r="VGM125" s="276"/>
      <c r="VGN125" s="276"/>
      <c r="VGO125" s="276"/>
      <c r="VGP125" s="276"/>
      <c r="VGQ125" s="276"/>
      <c r="VGR125" s="276"/>
      <c r="VGS125" s="276"/>
      <c r="VGT125" s="276"/>
      <c r="VGU125" s="276"/>
      <c r="VGV125" s="276"/>
      <c r="VGW125" s="276"/>
      <c r="VGX125" s="276"/>
      <c r="VGY125" s="276"/>
      <c r="VGZ125" s="276"/>
      <c r="VHA125" s="276"/>
      <c r="VHB125" s="276"/>
      <c r="VHC125" s="276"/>
      <c r="VHD125" s="276"/>
      <c r="VHE125" s="276"/>
      <c r="VHF125" s="276"/>
      <c r="VHG125" s="276"/>
      <c r="VHH125" s="276"/>
      <c r="VHI125" s="276"/>
      <c r="VHJ125" s="276"/>
      <c r="VHK125" s="276"/>
      <c r="VHL125" s="276"/>
      <c r="VHM125" s="276"/>
      <c r="VHN125" s="276"/>
      <c r="VHO125" s="276"/>
      <c r="VHP125" s="276"/>
      <c r="VHQ125" s="276"/>
      <c r="VHR125" s="276"/>
      <c r="VHS125" s="276"/>
      <c r="VHT125" s="276"/>
      <c r="VHU125" s="276"/>
      <c r="VHV125" s="276"/>
      <c r="VHW125" s="276"/>
      <c r="VHX125" s="276"/>
      <c r="VHY125" s="276"/>
      <c r="VHZ125" s="276"/>
      <c r="VIA125" s="276"/>
      <c r="VIB125" s="276"/>
      <c r="VIC125" s="276"/>
      <c r="VID125" s="276"/>
      <c r="VIE125" s="276"/>
      <c r="VIF125" s="276"/>
      <c r="VIG125" s="276"/>
      <c r="VIH125" s="276"/>
      <c r="VII125" s="276"/>
      <c r="VIJ125" s="276"/>
      <c r="VIK125" s="276"/>
      <c r="VIL125" s="276"/>
      <c r="VIM125" s="276"/>
      <c r="VIN125" s="276"/>
      <c r="VIO125" s="276"/>
      <c r="VIP125" s="276"/>
      <c r="VIQ125" s="276"/>
      <c r="VIR125" s="276"/>
      <c r="VIS125" s="276"/>
      <c r="VIT125" s="276"/>
      <c r="VIU125" s="276"/>
      <c r="VIV125" s="276"/>
      <c r="VIW125" s="276"/>
      <c r="VIX125" s="276"/>
      <c r="VIY125" s="276"/>
      <c r="VIZ125" s="276"/>
      <c r="VJA125" s="276"/>
      <c r="VJB125" s="276"/>
      <c r="VJC125" s="276"/>
      <c r="VJD125" s="276"/>
      <c r="VJE125" s="276"/>
      <c r="VJF125" s="276"/>
      <c r="VJG125" s="276"/>
      <c r="VJH125" s="276"/>
      <c r="VJI125" s="276"/>
      <c r="VJJ125" s="276"/>
      <c r="VJK125" s="276"/>
      <c r="VJL125" s="276"/>
      <c r="VJM125" s="276"/>
      <c r="VJN125" s="276"/>
      <c r="VJO125" s="276"/>
      <c r="VJP125" s="276"/>
      <c r="VJQ125" s="276"/>
      <c r="VJR125" s="276"/>
      <c r="VJS125" s="276"/>
      <c r="VJT125" s="276"/>
      <c r="VJU125" s="276"/>
      <c r="VJV125" s="276"/>
      <c r="VJW125" s="276"/>
      <c r="VJX125" s="276"/>
      <c r="VJY125" s="276"/>
      <c r="VJZ125" s="276"/>
      <c r="VKA125" s="276"/>
      <c r="VKB125" s="276"/>
      <c r="VKC125" s="276"/>
      <c r="VKD125" s="276"/>
      <c r="VKE125" s="276"/>
      <c r="VKF125" s="276"/>
      <c r="VKG125" s="276"/>
      <c r="VKH125" s="276"/>
      <c r="VKI125" s="276"/>
      <c r="VKJ125" s="276"/>
      <c r="VKK125" s="276"/>
      <c r="VKL125" s="276"/>
      <c r="VKM125" s="276"/>
      <c r="VKN125" s="276"/>
      <c r="VKO125" s="276"/>
      <c r="VKP125" s="276"/>
      <c r="VKQ125" s="276"/>
      <c r="VKR125" s="276"/>
      <c r="VKS125" s="276"/>
      <c r="VKT125" s="276"/>
      <c r="VKU125" s="276"/>
      <c r="VKV125" s="276"/>
      <c r="VKW125" s="276"/>
      <c r="VKX125" s="276"/>
      <c r="VKY125" s="276"/>
      <c r="VKZ125" s="276"/>
      <c r="VLA125" s="276"/>
      <c r="VLB125" s="276"/>
      <c r="VLC125" s="276"/>
      <c r="VLD125" s="276"/>
      <c r="VLE125" s="276"/>
      <c r="VLF125" s="276"/>
      <c r="VLG125" s="276"/>
      <c r="VLH125" s="276"/>
      <c r="VLI125" s="276"/>
      <c r="VLJ125" s="276"/>
      <c r="VLK125" s="276"/>
      <c r="VLL125" s="276"/>
      <c r="VLM125" s="276"/>
      <c r="VLN125" s="276"/>
      <c r="VLO125" s="276"/>
      <c r="VLP125" s="276"/>
      <c r="VLQ125" s="276"/>
      <c r="VLR125" s="276"/>
      <c r="VLS125" s="276"/>
      <c r="VLT125" s="276"/>
      <c r="VLU125" s="276"/>
      <c r="VLV125" s="276"/>
      <c r="VLW125" s="276"/>
      <c r="VLX125" s="276"/>
      <c r="VLY125" s="276"/>
      <c r="VLZ125" s="276"/>
      <c r="VMA125" s="276"/>
      <c r="VMB125" s="276"/>
      <c r="VMC125" s="276"/>
      <c r="VMD125" s="276"/>
      <c r="VME125" s="276"/>
      <c r="VMF125" s="276"/>
      <c r="VMG125" s="276"/>
      <c r="VMH125" s="276"/>
      <c r="VMI125" s="276"/>
      <c r="VMJ125" s="276"/>
      <c r="VMK125" s="276"/>
      <c r="VML125" s="276"/>
      <c r="VMM125" s="276"/>
      <c r="VMN125" s="276"/>
      <c r="VMO125" s="276"/>
      <c r="VMP125" s="276"/>
      <c r="VMQ125" s="276"/>
      <c r="VMR125" s="276"/>
      <c r="VMS125" s="276"/>
      <c r="VMT125" s="276"/>
      <c r="VMU125" s="276"/>
      <c r="VMV125" s="276"/>
      <c r="VMW125" s="276"/>
      <c r="VMX125" s="276"/>
      <c r="VMY125" s="276"/>
      <c r="VMZ125" s="276"/>
      <c r="VNA125" s="276"/>
      <c r="VNB125" s="276"/>
      <c r="VNC125" s="276"/>
      <c r="VND125" s="276"/>
      <c r="VNE125" s="276"/>
      <c r="VNF125" s="276"/>
      <c r="VNG125" s="276"/>
      <c r="VNH125" s="276"/>
      <c r="VNI125" s="276"/>
      <c r="VNJ125" s="276"/>
      <c r="VNK125" s="276"/>
      <c r="VNL125" s="276"/>
      <c r="VNM125" s="276"/>
      <c r="VNN125" s="276"/>
      <c r="VNO125" s="276"/>
      <c r="VNP125" s="276"/>
      <c r="VNQ125" s="276"/>
      <c r="VNR125" s="276"/>
      <c r="VNS125" s="276"/>
      <c r="VNT125" s="276"/>
      <c r="VNU125" s="276"/>
      <c r="VNV125" s="276"/>
      <c r="VNW125" s="276"/>
      <c r="VNX125" s="276"/>
      <c r="VNY125" s="276"/>
      <c r="VNZ125" s="276"/>
      <c r="VOA125" s="276"/>
      <c r="VOB125" s="276"/>
      <c r="VOC125" s="276"/>
      <c r="VOD125" s="276"/>
      <c r="VOE125" s="276"/>
      <c r="VOF125" s="276"/>
      <c r="VOG125" s="276"/>
      <c r="VOH125" s="276"/>
      <c r="VOI125" s="276"/>
      <c r="VOJ125" s="276"/>
      <c r="VOK125" s="276"/>
      <c r="VOL125" s="276"/>
      <c r="VOM125" s="276"/>
      <c r="VON125" s="276"/>
      <c r="VOO125" s="276"/>
      <c r="VOP125" s="276"/>
      <c r="VOQ125" s="276"/>
      <c r="VOR125" s="276"/>
      <c r="VOS125" s="276"/>
      <c r="VOT125" s="276"/>
      <c r="VOU125" s="276"/>
      <c r="VOV125" s="276"/>
      <c r="VOW125" s="276"/>
      <c r="VOX125" s="276"/>
      <c r="VOY125" s="276"/>
      <c r="VOZ125" s="276"/>
      <c r="VPA125" s="276"/>
      <c r="VPB125" s="276"/>
      <c r="VPC125" s="276"/>
      <c r="VPD125" s="276"/>
      <c r="VPE125" s="276"/>
      <c r="VPF125" s="276"/>
      <c r="VPG125" s="276"/>
      <c r="VPH125" s="276"/>
      <c r="VPI125" s="276"/>
      <c r="VPJ125" s="276"/>
      <c r="VPK125" s="276"/>
      <c r="VPL125" s="276"/>
      <c r="VPM125" s="276"/>
      <c r="VPN125" s="276"/>
      <c r="VPO125" s="276"/>
      <c r="VPP125" s="276"/>
      <c r="VPQ125" s="276"/>
      <c r="VPR125" s="276"/>
      <c r="VPS125" s="276"/>
      <c r="VPT125" s="276"/>
      <c r="VPU125" s="276"/>
      <c r="VPV125" s="276"/>
      <c r="VPW125" s="276"/>
      <c r="VPX125" s="276"/>
      <c r="VPY125" s="276"/>
      <c r="VPZ125" s="276"/>
      <c r="VQA125" s="276"/>
      <c r="VQB125" s="276"/>
      <c r="VQC125" s="276"/>
      <c r="VQD125" s="276"/>
      <c r="VQE125" s="276"/>
      <c r="VQF125" s="276"/>
      <c r="VQG125" s="276"/>
      <c r="VQH125" s="276"/>
      <c r="VQI125" s="276"/>
      <c r="VQJ125" s="276"/>
      <c r="VQK125" s="276"/>
      <c r="VQL125" s="276"/>
      <c r="VQM125" s="276"/>
      <c r="VQN125" s="276"/>
      <c r="VQO125" s="276"/>
      <c r="VQP125" s="276"/>
      <c r="VQQ125" s="276"/>
      <c r="VQR125" s="276"/>
      <c r="VQS125" s="276"/>
      <c r="VQT125" s="276"/>
      <c r="VQU125" s="276"/>
      <c r="VQV125" s="276"/>
      <c r="VQW125" s="276"/>
      <c r="VQX125" s="276"/>
      <c r="VQY125" s="276"/>
      <c r="VQZ125" s="276"/>
      <c r="VRA125" s="276"/>
      <c r="VRB125" s="276"/>
      <c r="VRC125" s="276"/>
      <c r="VRD125" s="276"/>
      <c r="VRE125" s="276"/>
      <c r="VRF125" s="276"/>
      <c r="VRG125" s="276"/>
      <c r="VRH125" s="276"/>
      <c r="VRI125" s="276"/>
      <c r="VRJ125" s="276"/>
      <c r="VRK125" s="276"/>
      <c r="VRL125" s="276"/>
      <c r="VRM125" s="276"/>
      <c r="VRN125" s="276"/>
      <c r="VRO125" s="276"/>
      <c r="VRP125" s="276"/>
      <c r="VRQ125" s="276"/>
      <c r="VRR125" s="276"/>
      <c r="VRS125" s="276"/>
      <c r="VRT125" s="276"/>
      <c r="VRU125" s="276"/>
      <c r="VRV125" s="276"/>
      <c r="VRW125" s="276"/>
      <c r="VRX125" s="276"/>
      <c r="VRY125" s="276"/>
      <c r="VRZ125" s="276"/>
      <c r="VSA125" s="276"/>
      <c r="VSB125" s="276"/>
      <c r="VSC125" s="276"/>
      <c r="VSD125" s="276"/>
      <c r="VSE125" s="276"/>
      <c r="VSF125" s="276"/>
      <c r="VSG125" s="276"/>
      <c r="VSH125" s="276"/>
      <c r="VSI125" s="276"/>
      <c r="VSJ125" s="276"/>
      <c r="VSK125" s="276"/>
      <c r="VSL125" s="276"/>
      <c r="VSM125" s="276"/>
      <c r="VSN125" s="276"/>
      <c r="VSO125" s="276"/>
      <c r="VSP125" s="276"/>
      <c r="VSQ125" s="276"/>
      <c r="VSR125" s="276"/>
      <c r="VSS125" s="276"/>
      <c r="VST125" s="276"/>
      <c r="VSU125" s="276"/>
      <c r="VSV125" s="276"/>
      <c r="VSW125" s="276"/>
      <c r="VSX125" s="276"/>
      <c r="VSY125" s="276"/>
      <c r="VSZ125" s="276"/>
      <c r="VTA125" s="276"/>
      <c r="VTB125" s="276"/>
      <c r="VTC125" s="276"/>
      <c r="VTD125" s="276"/>
      <c r="VTE125" s="276"/>
      <c r="VTF125" s="276"/>
      <c r="VTG125" s="276"/>
      <c r="VTH125" s="276"/>
      <c r="VTI125" s="276"/>
      <c r="VTJ125" s="276"/>
      <c r="VTK125" s="276"/>
      <c r="VTL125" s="276"/>
      <c r="VTM125" s="276"/>
      <c r="VTN125" s="276"/>
      <c r="VTO125" s="276"/>
      <c r="VTP125" s="276"/>
      <c r="VTQ125" s="276"/>
      <c r="VTR125" s="276"/>
      <c r="VTS125" s="276"/>
      <c r="VTT125" s="276"/>
      <c r="VTU125" s="276"/>
      <c r="VTV125" s="276"/>
      <c r="VTW125" s="276"/>
      <c r="VTX125" s="276"/>
      <c r="VTY125" s="276"/>
      <c r="VTZ125" s="276"/>
      <c r="VUA125" s="276"/>
      <c r="VUB125" s="276"/>
      <c r="VUC125" s="276"/>
      <c r="VUD125" s="276"/>
      <c r="VUE125" s="276"/>
      <c r="VUF125" s="276"/>
      <c r="VUG125" s="276"/>
      <c r="VUH125" s="276"/>
      <c r="VUI125" s="276"/>
      <c r="VUJ125" s="276"/>
      <c r="VUK125" s="276"/>
      <c r="VUL125" s="276"/>
      <c r="VUM125" s="276"/>
      <c r="VUN125" s="276"/>
      <c r="VUO125" s="276"/>
      <c r="VUP125" s="276"/>
      <c r="VUQ125" s="276"/>
      <c r="VUR125" s="276"/>
      <c r="VUS125" s="276"/>
      <c r="VUT125" s="276"/>
      <c r="VUU125" s="276"/>
      <c r="VUV125" s="276"/>
      <c r="VUW125" s="276"/>
      <c r="VUX125" s="276"/>
      <c r="VUY125" s="276"/>
      <c r="VUZ125" s="276"/>
      <c r="VVA125" s="276"/>
      <c r="VVB125" s="276"/>
      <c r="VVC125" s="276"/>
      <c r="VVD125" s="276"/>
      <c r="VVE125" s="276"/>
      <c r="VVF125" s="276"/>
      <c r="VVG125" s="276"/>
      <c r="VVH125" s="276"/>
      <c r="VVI125" s="276"/>
      <c r="VVJ125" s="276"/>
      <c r="VVK125" s="276"/>
      <c r="VVL125" s="276"/>
      <c r="VVM125" s="276"/>
      <c r="VVN125" s="276"/>
      <c r="VVO125" s="276"/>
      <c r="VVP125" s="276"/>
      <c r="VVQ125" s="276"/>
      <c r="VVR125" s="276"/>
      <c r="VVS125" s="276"/>
      <c r="VVT125" s="276"/>
      <c r="VVU125" s="276"/>
      <c r="VVV125" s="276"/>
      <c r="VVW125" s="276"/>
      <c r="VVX125" s="276"/>
      <c r="VVY125" s="276"/>
      <c r="VVZ125" s="276"/>
      <c r="VWA125" s="276"/>
      <c r="VWB125" s="276"/>
      <c r="VWC125" s="276"/>
      <c r="VWD125" s="276"/>
      <c r="VWE125" s="276"/>
      <c r="VWF125" s="276"/>
      <c r="VWG125" s="276"/>
      <c r="VWH125" s="276"/>
      <c r="VWI125" s="276"/>
      <c r="VWJ125" s="276"/>
      <c r="VWK125" s="276"/>
      <c r="VWL125" s="276"/>
      <c r="VWM125" s="276"/>
      <c r="VWN125" s="276"/>
      <c r="VWO125" s="276"/>
      <c r="VWP125" s="276"/>
      <c r="VWQ125" s="276"/>
      <c r="VWR125" s="276"/>
      <c r="VWS125" s="276"/>
      <c r="VWT125" s="276"/>
      <c r="VWU125" s="276"/>
      <c r="VWV125" s="276"/>
      <c r="VWW125" s="276"/>
      <c r="VWX125" s="276"/>
      <c r="VWY125" s="276"/>
      <c r="VWZ125" s="276"/>
      <c r="VXA125" s="276"/>
      <c r="VXB125" s="276"/>
      <c r="VXC125" s="276"/>
      <c r="VXD125" s="276"/>
      <c r="VXE125" s="276"/>
      <c r="VXF125" s="276"/>
      <c r="VXG125" s="276"/>
      <c r="VXH125" s="276"/>
      <c r="VXI125" s="276"/>
      <c r="VXJ125" s="276"/>
      <c r="VXK125" s="276"/>
      <c r="VXL125" s="276"/>
      <c r="VXM125" s="276"/>
      <c r="VXN125" s="276"/>
      <c r="VXO125" s="276"/>
      <c r="VXP125" s="276"/>
      <c r="VXQ125" s="276"/>
      <c r="VXR125" s="276"/>
      <c r="VXS125" s="276"/>
      <c r="VXT125" s="276"/>
      <c r="VXU125" s="276"/>
      <c r="VXV125" s="276"/>
      <c r="VXW125" s="276"/>
      <c r="VXX125" s="276"/>
      <c r="VXY125" s="276"/>
      <c r="VXZ125" s="276"/>
      <c r="VYA125" s="276"/>
      <c r="VYB125" s="276"/>
      <c r="VYC125" s="276"/>
      <c r="VYD125" s="276"/>
      <c r="VYE125" s="276"/>
      <c r="VYF125" s="276"/>
      <c r="VYG125" s="276"/>
      <c r="VYH125" s="276"/>
      <c r="VYI125" s="276"/>
      <c r="VYJ125" s="276"/>
      <c r="VYK125" s="276"/>
      <c r="VYL125" s="276"/>
      <c r="VYM125" s="276"/>
      <c r="VYN125" s="276"/>
      <c r="VYO125" s="276"/>
      <c r="VYP125" s="276"/>
      <c r="VYQ125" s="276"/>
      <c r="VYR125" s="276"/>
      <c r="VYS125" s="276"/>
      <c r="VYT125" s="276"/>
      <c r="VYU125" s="276"/>
      <c r="VYV125" s="276"/>
      <c r="VYW125" s="276"/>
      <c r="VYX125" s="276"/>
      <c r="VYY125" s="276"/>
      <c r="VYZ125" s="276"/>
      <c r="VZA125" s="276"/>
      <c r="VZB125" s="276"/>
      <c r="VZC125" s="276"/>
      <c r="VZD125" s="276"/>
      <c r="VZE125" s="276"/>
      <c r="VZF125" s="276"/>
      <c r="VZG125" s="276"/>
      <c r="VZH125" s="276"/>
      <c r="VZI125" s="276"/>
      <c r="VZJ125" s="276"/>
      <c r="VZK125" s="276"/>
      <c r="VZL125" s="276"/>
      <c r="VZM125" s="276"/>
      <c r="VZN125" s="276"/>
      <c r="VZO125" s="276"/>
      <c r="VZP125" s="276"/>
      <c r="VZQ125" s="276"/>
      <c r="VZR125" s="276"/>
      <c r="VZS125" s="276"/>
      <c r="VZT125" s="276"/>
      <c r="VZU125" s="276"/>
      <c r="VZV125" s="276"/>
      <c r="VZW125" s="276"/>
      <c r="VZX125" s="276"/>
      <c r="VZY125" s="276"/>
      <c r="VZZ125" s="276"/>
      <c r="WAA125" s="276"/>
      <c r="WAB125" s="276"/>
      <c r="WAC125" s="276"/>
      <c r="WAD125" s="276"/>
      <c r="WAE125" s="276"/>
      <c r="WAF125" s="276"/>
      <c r="WAG125" s="276"/>
      <c r="WAH125" s="276"/>
      <c r="WAI125" s="276"/>
      <c r="WAJ125" s="276"/>
      <c r="WAK125" s="276"/>
      <c r="WAL125" s="276"/>
      <c r="WAM125" s="276"/>
      <c r="WAN125" s="276"/>
      <c r="WAO125" s="276"/>
      <c r="WAP125" s="276"/>
      <c r="WAQ125" s="276"/>
      <c r="WAR125" s="276"/>
      <c r="WAS125" s="276"/>
      <c r="WAT125" s="276"/>
      <c r="WAU125" s="276"/>
      <c r="WAV125" s="276"/>
      <c r="WAW125" s="276"/>
      <c r="WAX125" s="276"/>
      <c r="WAY125" s="276"/>
      <c r="WAZ125" s="276"/>
      <c r="WBA125" s="276"/>
      <c r="WBB125" s="276"/>
      <c r="WBC125" s="276"/>
      <c r="WBD125" s="276"/>
      <c r="WBE125" s="276"/>
      <c r="WBF125" s="276"/>
      <c r="WBG125" s="276"/>
      <c r="WBH125" s="276"/>
      <c r="WBI125" s="276"/>
      <c r="WBJ125" s="276"/>
      <c r="WBK125" s="276"/>
      <c r="WBL125" s="276"/>
      <c r="WBM125" s="276"/>
      <c r="WBN125" s="276"/>
      <c r="WBO125" s="276"/>
      <c r="WBP125" s="276"/>
      <c r="WBQ125" s="276"/>
      <c r="WBR125" s="276"/>
      <c r="WBS125" s="276"/>
      <c r="WBT125" s="276"/>
      <c r="WBU125" s="276"/>
      <c r="WBV125" s="276"/>
      <c r="WBW125" s="276"/>
      <c r="WBX125" s="276"/>
      <c r="WBY125" s="276"/>
      <c r="WBZ125" s="276"/>
      <c r="WCA125" s="276"/>
      <c r="WCB125" s="276"/>
      <c r="WCC125" s="276"/>
      <c r="WCD125" s="276"/>
      <c r="WCE125" s="276"/>
      <c r="WCF125" s="276"/>
      <c r="WCG125" s="276"/>
      <c r="WCH125" s="276"/>
      <c r="WCI125" s="276"/>
      <c r="WCJ125" s="276"/>
      <c r="WCK125" s="276"/>
      <c r="WCL125" s="276"/>
      <c r="WCM125" s="276"/>
      <c r="WCN125" s="276"/>
      <c r="WCO125" s="276"/>
      <c r="WCP125" s="276"/>
      <c r="WCQ125" s="276"/>
      <c r="WCR125" s="276"/>
      <c r="WCS125" s="276"/>
      <c r="WCT125" s="276"/>
      <c r="WCU125" s="276"/>
      <c r="WCV125" s="276"/>
      <c r="WCW125" s="276"/>
      <c r="WCX125" s="276"/>
      <c r="WCY125" s="276"/>
      <c r="WCZ125" s="276"/>
      <c r="WDA125" s="276"/>
      <c r="WDB125" s="276"/>
      <c r="WDC125" s="276"/>
      <c r="WDD125" s="276"/>
      <c r="WDE125" s="276"/>
      <c r="WDF125" s="276"/>
      <c r="WDG125" s="276"/>
      <c r="WDH125" s="276"/>
      <c r="WDI125" s="276"/>
      <c r="WDJ125" s="276"/>
      <c r="WDK125" s="276"/>
      <c r="WDL125" s="276"/>
      <c r="WDM125" s="276"/>
      <c r="WDN125" s="276"/>
      <c r="WDO125" s="276"/>
      <c r="WDP125" s="276"/>
      <c r="WDQ125" s="276"/>
      <c r="WDR125" s="276"/>
      <c r="WDS125" s="276"/>
      <c r="WDT125" s="276"/>
      <c r="WDU125" s="276"/>
      <c r="WDV125" s="276"/>
      <c r="WDW125" s="276"/>
      <c r="WDX125" s="276"/>
      <c r="WDY125" s="276"/>
      <c r="WDZ125" s="276"/>
      <c r="WEA125" s="276"/>
      <c r="WEB125" s="276"/>
      <c r="WEC125" s="276"/>
      <c r="WED125" s="276"/>
      <c r="WEE125" s="276"/>
      <c r="WEF125" s="276"/>
      <c r="WEG125" s="276"/>
      <c r="WEH125" s="276"/>
      <c r="WEI125" s="276"/>
      <c r="WEJ125" s="276"/>
      <c r="WEK125" s="276"/>
      <c r="WEL125" s="276"/>
      <c r="WEM125" s="276"/>
      <c r="WEN125" s="276"/>
      <c r="WEO125" s="276"/>
      <c r="WEP125" s="276"/>
      <c r="WEQ125" s="276"/>
      <c r="WER125" s="276"/>
      <c r="WES125" s="276"/>
      <c r="WET125" s="276"/>
      <c r="WEU125" s="276"/>
      <c r="WEV125" s="276"/>
      <c r="WEW125" s="276"/>
      <c r="WEX125" s="276"/>
      <c r="WEY125" s="276"/>
      <c r="WEZ125" s="276"/>
      <c r="WFA125" s="276"/>
      <c r="WFB125" s="276"/>
      <c r="WFC125" s="276"/>
      <c r="WFD125" s="276"/>
      <c r="WFE125" s="276"/>
      <c r="WFF125" s="276"/>
      <c r="WFG125" s="276"/>
      <c r="WFH125" s="276"/>
      <c r="WFI125" s="276"/>
      <c r="WFJ125" s="276"/>
      <c r="WFK125" s="276"/>
      <c r="WFL125" s="276"/>
      <c r="WFM125" s="276"/>
      <c r="WFN125" s="276"/>
      <c r="WFO125" s="276"/>
      <c r="WFP125" s="276"/>
      <c r="WFQ125" s="276"/>
      <c r="WFR125" s="276"/>
      <c r="WFS125" s="276"/>
      <c r="WFT125" s="276"/>
      <c r="WFU125" s="276"/>
      <c r="WFV125" s="276"/>
      <c r="WFW125" s="276"/>
      <c r="WFX125" s="276"/>
      <c r="WFY125" s="276"/>
      <c r="WFZ125" s="276"/>
      <c r="WGA125" s="276"/>
      <c r="WGB125" s="276"/>
      <c r="WGC125" s="276"/>
      <c r="WGD125" s="276"/>
      <c r="WGE125" s="276"/>
      <c r="WGF125" s="276"/>
      <c r="WGG125" s="276"/>
      <c r="WGH125" s="276"/>
      <c r="WGI125" s="276"/>
      <c r="WGJ125" s="276"/>
      <c r="WGK125" s="276"/>
      <c r="WGL125" s="276"/>
      <c r="WGM125" s="276"/>
      <c r="WGN125" s="276"/>
      <c r="WGO125" s="276"/>
      <c r="WGP125" s="276"/>
      <c r="WGQ125" s="276"/>
      <c r="WGR125" s="276"/>
      <c r="WGS125" s="276"/>
      <c r="WGT125" s="276"/>
      <c r="WGU125" s="276"/>
      <c r="WGV125" s="276"/>
      <c r="WGW125" s="276"/>
      <c r="WGX125" s="276"/>
      <c r="WGY125" s="276"/>
      <c r="WGZ125" s="276"/>
      <c r="WHA125" s="276"/>
      <c r="WHB125" s="276"/>
      <c r="WHC125" s="276"/>
      <c r="WHD125" s="276"/>
      <c r="WHE125" s="276"/>
      <c r="WHF125" s="276"/>
      <c r="WHG125" s="276"/>
      <c r="WHH125" s="276"/>
      <c r="WHI125" s="276"/>
      <c r="WHJ125" s="276"/>
      <c r="WHK125" s="276"/>
      <c r="WHL125" s="276"/>
      <c r="WHM125" s="276"/>
      <c r="WHN125" s="276"/>
      <c r="WHO125" s="276"/>
      <c r="WHP125" s="276"/>
      <c r="WHQ125" s="276"/>
      <c r="WHR125" s="276"/>
      <c r="WHS125" s="276"/>
      <c r="WHT125" s="276"/>
      <c r="WHU125" s="276"/>
      <c r="WHV125" s="276"/>
      <c r="WHW125" s="276"/>
      <c r="WHX125" s="276"/>
      <c r="WHY125" s="276"/>
      <c r="WHZ125" s="276"/>
      <c r="WIA125" s="276"/>
      <c r="WIB125" s="276"/>
      <c r="WIC125" s="276"/>
      <c r="WID125" s="276"/>
      <c r="WIE125" s="276"/>
      <c r="WIF125" s="276"/>
      <c r="WIG125" s="276"/>
      <c r="WIH125" s="276"/>
      <c r="WII125" s="276"/>
      <c r="WIJ125" s="276"/>
      <c r="WIK125" s="276"/>
      <c r="WIL125" s="276"/>
      <c r="WIM125" s="276"/>
      <c r="WIN125" s="276"/>
      <c r="WIO125" s="276"/>
      <c r="WIP125" s="276"/>
      <c r="WIQ125" s="276"/>
      <c r="WIR125" s="276"/>
      <c r="WIS125" s="276"/>
      <c r="WIT125" s="276"/>
      <c r="WIU125" s="276"/>
      <c r="WIV125" s="276"/>
      <c r="WIW125" s="276"/>
      <c r="WIX125" s="276"/>
      <c r="WIY125" s="276"/>
      <c r="WIZ125" s="276"/>
      <c r="WJA125" s="276"/>
      <c r="WJB125" s="276"/>
      <c r="WJC125" s="276"/>
      <c r="WJD125" s="276"/>
      <c r="WJE125" s="276"/>
      <c r="WJF125" s="276"/>
      <c r="WJG125" s="276"/>
      <c r="WJH125" s="276"/>
      <c r="WJI125" s="276"/>
      <c r="WJJ125" s="276"/>
      <c r="WJK125" s="276"/>
      <c r="WJL125" s="276"/>
      <c r="WJM125" s="276"/>
      <c r="WJN125" s="276"/>
      <c r="WJO125" s="276"/>
      <c r="WJP125" s="276"/>
      <c r="WJQ125" s="276"/>
      <c r="WJR125" s="276"/>
      <c r="WJS125" s="276"/>
      <c r="WJT125" s="276"/>
      <c r="WJU125" s="276"/>
      <c r="WJV125" s="276"/>
      <c r="WJW125" s="276"/>
      <c r="WJX125" s="276"/>
      <c r="WJY125" s="276"/>
      <c r="WJZ125" s="276"/>
      <c r="WKA125" s="276"/>
      <c r="WKB125" s="276"/>
      <c r="WKC125" s="276"/>
      <c r="WKD125" s="276"/>
      <c r="WKE125" s="276"/>
      <c r="WKF125" s="276"/>
      <c r="WKG125" s="276"/>
      <c r="WKH125" s="276"/>
      <c r="WKI125" s="276"/>
      <c r="WKJ125" s="276"/>
      <c r="WKK125" s="276"/>
      <c r="WKL125" s="276"/>
      <c r="WKM125" s="276"/>
      <c r="WKN125" s="276"/>
      <c r="WKO125" s="276"/>
      <c r="WKP125" s="276"/>
      <c r="WKQ125" s="276"/>
      <c r="WKR125" s="276"/>
      <c r="WKS125" s="276"/>
      <c r="WKT125" s="276"/>
      <c r="WKU125" s="276"/>
      <c r="WKV125" s="276"/>
      <c r="WKW125" s="276"/>
      <c r="WKX125" s="276"/>
      <c r="WKY125" s="276"/>
      <c r="WKZ125" s="276"/>
      <c r="WLA125" s="276"/>
      <c r="WLB125" s="276"/>
      <c r="WLC125" s="276"/>
      <c r="WLD125" s="276"/>
      <c r="WLE125" s="276"/>
      <c r="WLF125" s="276"/>
      <c r="WLG125" s="276"/>
      <c r="WLH125" s="276"/>
      <c r="WLI125" s="276"/>
      <c r="WLJ125" s="276"/>
      <c r="WLK125" s="276"/>
      <c r="WLL125" s="276"/>
      <c r="WLM125" s="276"/>
      <c r="WLN125" s="276"/>
      <c r="WLO125" s="276"/>
      <c r="WLP125" s="276"/>
      <c r="WLQ125" s="276"/>
      <c r="WLR125" s="276"/>
      <c r="WLS125" s="276"/>
      <c r="WLT125" s="276"/>
      <c r="WLU125" s="276"/>
      <c r="WLV125" s="276"/>
      <c r="WLW125" s="276"/>
      <c r="WLX125" s="276"/>
      <c r="WLY125" s="276"/>
      <c r="WLZ125" s="276"/>
      <c r="WMA125" s="276"/>
      <c r="WMB125" s="276"/>
      <c r="WMC125" s="276"/>
      <c r="WMD125" s="276"/>
      <c r="WME125" s="276"/>
      <c r="WMF125" s="276"/>
      <c r="WMG125" s="276"/>
      <c r="WMH125" s="276"/>
      <c r="WMI125" s="276"/>
      <c r="WMJ125" s="276"/>
      <c r="WMK125" s="276"/>
      <c r="WML125" s="276"/>
      <c r="WMM125" s="276"/>
      <c r="WMN125" s="276"/>
      <c r="WMO125" s="276"/>
      <c r="WMP125" s="276"/>
      <c r="WMQ125" s="276"/>
      <c r="WMR125" s="276"/>
      <c r="WMS125" s="276"/>
      <c r="WMT125" s="276"/>
      <c r="WMU125" s="276"/>
      <c r="WMV125" s="276"/>
      <c r="WMW125" s="276"/>
      <c r="WMX125" s="276"/>
      <c r="WMY125" s="276"/>
      <c r="WMZ125" s="276"/>
      <c r="WNA125" s="276"/>
      <c r="WNB125" s="276"/>
      <c r="WNC125" s="276"/>
      <c r="WND125" s="276"/>
      <c r="WNE125" s="276"/>
      <c r="WNF125" s="276"/>
      <c r="WNG125" s="276"/>
      <c r="WNH125" s="276"/>
      <c r="WNI125" s="276"/>
      <c r="WNJ125" s="276"/>
      <c r="WNK125" s="276"/>
      <c r="WNL125" s="276"/>
      <c r="WNM125" s="276"/>
      <c r="WNN125" s="276"/>
      <c r="WNO125" s="276"/>
      <c r="WNP125" s="276"/>
      <c r="WNQ125" s="276"/>
      <c r="WNR125" s="276"/>
      <c r="WNS125" s="276"/>
      <c r="WNT125" s="276"/>
      <c r="WNU125" s="276"/>
      <c r="WNV125" s="276"/>
      <c r="WNW125" s="276"/>
      <c r="WNX125" s="276"/>
      <c r="WNY125" s="276"/>
      <c r="WNZ125" s="276"/>
      <c r="WOA125" s="276"/>
      <c r="WOB125" s="276"/>
      <c r="WOC125" s="276"/>
      <c r="WOD125" s="276"/>
      <c r="WOE125" s="276"/>
      <c r="WOF125" s="276"/>
      <c r="WOG125" s="276"/>
      <c r="WOH125" s="276"/>
      <c r="WOI125" s="276"/>
      <c r="WOJ125" s="276"/>
      <c r="WOK125" s="276"/>
      <c r="WOL125" s="276"/>
      <c r="WOM125" s="276"/>
      <c r="WON125" s="276"/>
      <c r="WOO125" s="276"/>
      <c r="WOP125" s="276"/>
      <c r="WOQ125" s="276"/>
      <c r="WOR125" s="276"/>
      <c r="WOS125" s="276"/>
      <c r="WOT125" s="276"/>
      <c r="WOU125" s="276"/>
      <c r="WOV125" s="276"/>
      <c r="WOW125" s="276"/>
      <c r="WOX125" s="276"/>
      <c r="WOY125" s="276"/>
      <c r="WOZ125" s="276"/>
      <c r="WPA125" s="276"/>
      <c r="WPB125" s="276"/>
      <c r="WPC125" s="276"/>
      <c r="WPD125" s="276"/>
      <c r="WPE125" s="276"/>
      <c r="WPF125" s="276"/>
      <c r="WPG125" s="276"/>
      <c r="WPH125" s="276"/>
      <c r="WPI125" s="276"/>
      <c r="WPJ125" s="276"/>
      <c r="WPK125" s="276"/>
      <c r="WPL125" s="276"/>
      <c r="WPM125" s="276"/>
      <c r="WPN125" s="276"/>
      <c r="WPO125" s="276"/>
      <c r="WPP125" s="276"/>
      <c r="WPQ125" s="276"/>
      <c r="WPR125" s="276"/>
      <c r="WPS125" s="276"/>
      <c r="WPT125" s="276"/>
      <c r="WPU125" s="276"/>
      <c r="WPV125" s="276"/>
      <c r="WPW125" s="276"/>
      <c r="WPX125" s="276"/>
      <c r="WPY125" s="276"/>
      <c r="WPZ125" s="276"/>
      <c r="WQA125" s="276"/>
      <c r="WQB125" s="276"/>
      <c r="WQC125" s="276"/>
      <c r="WQD125" s="276"/>
      <c r="WQE125" s="276"/>
      <c r="WQF125" s="276"/>
      <c r="WQG125" s="276"/>
      <c r="WQH125" s="276"/>
      <c r="WQI125" s="276"/>
      <c r="WQJ125" s="276"/>
      <c r="WQK125" s="276"/>
      <c r="WQL125" s="276"/>
      <c r="WQM125" s="276"/>
      <c r="WQN125" s="276"/>
      <c r="WQO125" s="276"/>
      <c r="WQP125" s="276"/>
      <c r="WQQ125" s="276"/>
      <c r="WQR125" s="276"/>
      <c r="WQS125" s="276"/>
      <c r="WQT125" s="276"/>
      <c r="WQU125" s="276"/>
      <c r="WQV125" s="276"/>
      <c r="WQW125" s="276"/>
      <c r="WQX125" s="276"/>
      <c r="WQY125" s="276"/>
      <c r="WQZ125" s="276"/>
      <c r="WRA125" s="276"/>
      <c r="WRB125" s="276"/>
      <c r="WRC125" s="276"/>
      <c r="WRD125" s="276"/>
      <c r="WRE125" s="276"/>
      <c r="WRF125" s="276"/>
      <c r="WRG125" s="276"/>
      <c r="WRH125" s="276"/>
      <c r="WRI125" s="276"/>
      <c r="WRJ125" s="276"/>
      <c r="WRK125" s="276"/>
      <c r="WRL125" s="276"/>
      <c r="WRM125" s="276"/>
      <c r="WRN125" s="276"/>
      <c r="WRO125" s="276"/>
      <c r="WRP125" s="276"/>
      <c r="WRQ125" s="276"/>
      <c r="WRR125" s="276"/>
      <c r="WRS125" s="276"/>
      <c r="WRT125" s="276"/>
      <c r="WRU125" s="276"/>
      <c r="WRV125" s="276"/>
      <c r="WRW125" s="276"/>
      <c r="WRX125" s="276"/>
      <c r="WRY125" s="276"/>
      <c r="WRZ125" s="276"/>
      <c r="WSA125" s="276"/>
      <c r="WSB125" s="276"/>
      <c r="WSC125" s="276"/>
      <c r="WSD125" s="276"/>
      <c r="WSE125" s="276"/>
      <c r="WSF125" s="276"/>
      <c r="WSG125" s="276"/>
      <c r="WSH125" s="276"/>
      <c r="WSI125" s="276"/>
      <c r="WSJ125" s="276"/>
      <c r="WSK125" s="276"/>
      <c r="WSL125" s="276"/>
      <c r="WSM125" s="276"/>
      <c r="WSN125" s="276"/>
      <c r="WSO125" s="276"/>
      <c r="WSP125" s="276"/>
      <c r="WSQ125" s="276"/>
      <c r="WSR125" s="276"/>
      <c r="WSS125" s="276"/>
      <c r="WST125" s="276"/>
      <c r="WSU125" s="276"/>
      <c r="WSV125" s="276"/>
      <c r="WSW125" s="276"/>
      <c r="WSX125" s="276"/>
      <c r="WSY125" s="276"/>
      <c r="WSZ125" s="276"/>
      <c r="WTA125" s="276"/>
      <c r="WTB125" s="276"/>
      <c r="WTC125" s="276"/>
      <c r="WTD125" s="276"/>
      <c r="WTE125" s="276"/>
      <c r="WTF125" s="276"/>
      <c r="WTG125" s="276"/>
      <c r="WTH125" s="276"/>
      <c r="WTI125" s="276"/>
      <c r="WTJ125" s="276"/>
      <c r="WTK125" s="276"/>
      <c r="WTL125" s="276"/>
      <c r="WTM125" s="276"/>
      <c r="WTN125" s="276"/>
      <c r="WTO125" s="276"/>
      <c r="WTP125" s="276"/>
      <c r="WTQ125" s="276"/>
      <c r="WTR125" s="276"/>
      <c r="WTS125" s="276"/>
      <c r="WTT125" s="276"/>
      <c r="WTU125" s="276"/>
      <c r="WTV125" s="276"/>
      <c r="WTW125" s="276"/>
      <c r="WTX125" s="276"/>
      <c r="WTY125" s="276"/>
      <c r="WTZ125" s="276"/>
      <c r="WUA125" s="276"/>
      <c r="WUB125" s="276"/>
      <c r="WUC125" s="276"/>
      <c r="WUD125" s="276"/>
      <c r="WUE125" s="276"/>
      <c r="WUF125" s="276"/>
      <c r="WUG125" s="276"/>
      <c r="WUH125" s="276"/>
      <c r="WUI125" s="276"/>
      <c r="WUJ125" s="276"/>
      <c r="WUK125" s="276"/>
      <c r="WUL125" s="276"/>
      <c r="WUM125" s="276"/>
      <c r="WUN125" s="276"/>
      <c r="WUO125" s="276"/>
      <c r="WUP125" s="276"/>
      <c r="WUQ125" s="276"/>
      <c r="WUR125" s="276"/>
      <c r="WUS125" s="276"/>
      <c r="WUT125" s="276"/>
      <c r="WUU125" s="276"/>
      <c r="WUV125" s="276"/>
      <c r="WUW125" s="276"/>
      <c r="WUX125" s="276"/>
      <c r="WUY125" s="276"/>
      <c r="WUZ125" s="276"/>
      <c r="WVA125" s="276"/>
      <c r="WVB125" s="276"/>
      <c r="WVC125" s="276"/>
      <c r="WVD125" s="276"/>
      <c r="WVE125" s="276"/>
      <c r="WVF125" s="276"/>
      <c r="WVG125" s="276"/>
      <c r="WVH125" s="276"/>
      <c r="WVI125" s="276"/>
      <c r="WVJ125" s="276"/>
      <c r="WVK125" s="276"/>
      <c r="WVL125" s="276"/>
      <c r="WVM125" s="276"/>
      <c r="WVN125" s="276"/>
      <c r="WVO125" s="276"/>
      <c r="WVP125" s="276"/>
      <c r="WVQ125" s="276"/>
      <c r="WVR125" s="276"/>
      <c r="WVS125" s="276"/>
      <c r="WVT125" s="276"/>
      <c r="WVU125" s="276"/>
      <c r="WVV125" s="276"/>
      <c r="WVW125" s="276"/>
      <c r="WVX125" s="276"/>
      <c r="WVY125" s="276"/>
      <c r="WVZ125" s="276"/>
      <c r="WWA125" s="276"/>
      <c r="WWB125" s="276"/>
      <c r="WWC125" s="276"/>
      <c r="WWD125" s="276"/>
      <c r="WWE125" s="276"/>
      <c r="WWF125" s="276"/>
      <c r="WWG125" s="276"/>
      <c r="WWH125" s="276"/>
      <c r="WWI125" s="276"/>
      <c r="WWJ125" s="276"/>
      <c r="WWK125" s="276"/>
      <c r="WWL125" s="276"/>
      <c r="WWM125" s="276"/>
      <c r="WWN125" s="276"/>
      <c r="WWO125" s="276"/>
      <c r="WWP125" s="276"/>
      <c r="WWQ125" s="276"/>
      <c r="WWR125" s="276"/>
      <c r="WWS125" s="276"/>
      <c r="WWT125" s="276"/>
      <c r="WWU125" s="276"/>
      <c r="WWV125" s="276"/>
      <c r="WWW125" s="276"/>
      <c r="WWX125" s="276"/>
      <c r="WWY125" s="276"/>
      <c r="WWZ125" s="276"/>
      <c r="WXA125" s="276"/>
      <c r="WXB125" s="276"/>
      <c r="WXC125" s="276"/>
      <c r="WXD125" s="276"/>
      <c r="WXE125" s="276"/>
      <c r="WXF125" s="276"/>
      <c r="WXG125" s="276"/>
      <c r="WXH125" s="276"/>
      <c r="WXI125" s="276"/>
      <c r="WXJ125" s="276"/>
      <c r="WXK125" s="276"/>
      <c r="WXL125" s="276"/>
      <c r="WXM125" s="276"/>
      <c r="WXN125" s="276"/>
      <c r="WXO125" s="276"/>
      <c r="WXP125" s="276"/>
      <c r="WXQ125" s="276"/>
      <c r="WXR125" s="276"/>
      <c r="WXS125" s="276"/>
      <c r="WXT125" s="276"/>
      <c r="WXU125" s="276"/>
      <c r="WXV125" s="276"/>
      <c r="WXW125" s="276"/>
      <c r="WXX125" s="276"/>
      <c r="WXY125" s="276"/>
      <c r="WXZ125" s="276"/>
      <c r="WYA125" s="276"/>
      <c r="WYB125" s="276"/>
      <c r="WYC125" s="276"/>
      <c r="WYD125" s="276"/>
      <c r="WYE125" s="276"/>
      <c r="WYF125" s="276"/>
      <c r="WYG125" s="276"/>
      <c r="WYH125" s="276"/>
      <c r="WYI125" s="276"/>
      <c r="WYJ125" s="276"/>
      <c r="WYK125" s="276"/>
      <c r="WYL125" s="276"/>
      <c r="WYM125" s="276"/>
      <c r="WYN125" s="276"/>
      <c r="WYO125" s="276"/>
      <c r="WYP125" s="276"/>
      <c r="WYQ125" s="276"/>
      <c r="WYR125" s="276"/>
      <c r="WYS125" s="276"/>
      <c r="WYT125" s="276"/>
      <c r="WYU125" s="276"/>
      <c r="WYV125" s="276"/>
      <c r="WYW125" s="276"/>
      <c r="WYX125" s="276"/>
      <c r="WYY125" s="276"/>
      <c r="WYZ125" s="276"/>
      <c r="WZA125" s="276"/>
      <c r="WZB125" s="276"/>
      <c r="WZC125" s="276"/>
      <c r="WZD125" s="276"/>
      <c r="WZE125" s="276"/>
      <c r="WZF125" s="276"/>
      <c r="WZG125" s="276"/>
      <c r="WZH125" s="276"/>
      <c r="WZI125" s="276"/>
      <c r="WZJ125" s="276"/>
      <c r="WZK125" s="276"/>
      <c r="WZL125" s="276"/>
      <c r="WZM125" s="276"/>
      <c r="WZN125" s="276"/>
      <c r="WZO125" s="276"/>
      <c r="WZP125" s="276"/>
      <c r="WZQ125" s="276"/>
      <c r="WZR125" s="276"/>
      <c r="WZS125" s="276"/>
      <c r="WZT125" s="276"/>
      <c r="WZU125" s="276"/>
      <c r="WZV125" s="276"/>
      <c r="WZW125" s="276"/>
      <c r="WZX125" s="276"/>
      <c r="WZY125" s="276"/>
      <c r="WZZ125" s="276"/>
      <c r="XAA125" s="276"/>
      <c r="XAB125" s="276"/>
      <c r="XAC125" s="276"/>
      <c r="XAD125" s="276"/>
      <c r="XAE125" s="276"/>
      <c r="XAF125" s="276"/>
      <c r="XAG125" s="276"/>
      <c r="XAH125" s="276"/>
      <c r="XAI125" s="276"/>
      <c r="XAJ125" s="276"/>
      <c r="XAK125" s="276"/>
      <c r="XAL125" s="276"/>
      <c r="XAM125" s="276"/>
      <c r="XAN125" s="276"/>
      <c r="XAO125" s="276"/>
      <c r="XAP125" s="276"/>
      <c r="XAQ125" s="276"/>
      <c r="XAR125" s="276"/>
      <c r="XAS125" s="276"/>
      <c r="XAT125" s="276"/>
      <c r="XAU125" s="276"/>
      <c r="XAV125" s="276"/>
      <c r="XAW125" s="276"/>
      <c r="XAX125" s="276"/>
      <c r="XAY125" s="276"/>
      <c r="XAZ125" s="276"/>
      <c r="XBA125" s="276"/>
      <c r="XBB125" s="276"/>
      <c r="XBC125" s="276"/>
      <c r="XBD125" s="276"/>
      <c r="XBE125" s="276"/>
      <c r="XBF125" s="276"/>
      <c r="XBG125" s="276"/>
      <c r="XBH125" s="276"/>
      <c r="XBI125" s="276"/>
      <c r="XBJ125" s="276"/>
      <c r="XBK125" s="276"/>
      <c r="XBL125" s="276"/>
      <c r="XBM125" s="276"/>
      <c r="XBN125" s="276"/>
      <c r="XBO125" s="276"/>
      <c r="XBP125" s="276"/>
      <c r="XBQ125" s="276"/>
      <c r="XBR125" s="276"/>
      <c r="XBS125" s="276"/>
      <c r="XBT125" s="276"/>
      <c r="XBU125" s="276"/>
      <c r="XBV125" s="276"/>
      <c r="XBW125" s="276"/>
      <c r="XBX125" s="276"/>
      <c r="XBY125" s="276"/>
      <c r="XBZ125" s="276"/>
      <c r="XCA125" s="276"/>
      <c r="XCB125" s="276"/>
      <c r="XCC125" s="276"/>
      <c r="XCD125" s="276"/>
      <c r="XCE125" s="276"/>
      <c r="XCF125" s="276"/>
      <c r="XCG125" s="276"/>
      <c r="XCH125" s="276"/>
      <c r="XCI125" s="276"/>
      <c r="XCJ125" s="276"/>
      <c r="XCK125" s="276"/>
      <c r="XCL125" s="276"/>
      <c r="XCM125" s="276"/>
      <c r="XCN125" s="276"/>
      <c r="XCO125" s="276"/>
      <c r="XCP125" s="276"/>
      <c r="XCQ125" s="276"/>
      <c r="XCR125" s="276"/>
      <c r="XCS125" s="276"/>
      <c r="XCT125" s="276"/>
      <c r="XCU125" s="276"/>
      <c r="XCV125" s="276"/>
      <c r="XCW125" s="276"/>
      <c r="XCX125" s="276"/>
      <c r="XCY125" s="276"/>
      <c r="XCZ125" s="276"/>
      <c r="XDA125" s="276"/>
      <c r="XDB125" s="276"/>
      <c r="XDC125" s="276"/>
      <c r="XDD125" s="276"/>
      <c r="XDE125" s="276"/>
      <c r="XDF125" s="276"/>
      <c r="XDG125" s="276"/>
      <c r="XDH125" s="276"/>
      <c r="XDI125" s="276"/>
      <c r="XDJ125" s="276"/>
      <c r="XDK125" s="276"/>
      <c r="XDL125" s="276"/>
      <c r="XDM125" s="276"/>
      <c r="XDN125" s="276"/>
      <c r="XDO125" s="276"/>
      <c r="XDP125" s="276"/>
      <c r="XDQ125" s="276"/>
      <c r="XDR125" s="276"/>
      <c r="XDS125" s="276"/>
      <c r="XDT125" s="276"/>
      <c r="XDU125" s="276"/>
      <c r="XDV125" s="276"/>
      <c r="XDW125" s="276"/>
      <c r="XDX125" s="276"/>
      <c r="XDY125" s="276"/>
      <c r="XDZ125" s="276"/>
      <c r="XEA125" s="276"/>
      <c r="XEB125" s="276"/>
      <c r="XEC125" s="276"/>
      <c r="XED125" s="276"/>
      <c r="XEE125" s="276"/>
      <c r="XEF125" s="276"/>
      <c r="XEG125" s="276"/>
      <c r="XEH125" s="276"/>
      <c r="XEI125" s="276"/>
      <c r="XEJ125" s="276"/>
      <c r="XEK125" s="276"/>
      <c r="XEL125" s="276"/>
      <c r="XEM125" s="276"/>
      <c r="XEN125" s="276"/>
      <c r="XEO125" s="276"/>
      <c r="XEP125" s="276"/>
      <c r="XEQ125" s="276"/>
      <c r="XER125" s="276"/>
      <c r="XES125" s="276"/>
      <c r="XET125" s="276"/>
      <c r="XEU125" s="276"/>
      <c r="XEV125" s="276"/>
      <c r="XEW125" s="276"/>
      <c r="XEX125" s="276"/>
      <c r="XEY125" s="276"/>
      <c r="XEZ125" s="276"/>
      <c r="XFA125" s="276"/>
      <c r="XFB125" s="276"/>
      <c r="XFC125" s="276"/>
      <c r="XFD125" s="276"/>
    </row>
    <row r="126" spans="2:16384" s="311" customFormat="1" ht="12">
      <c r="C126" s="354" t="s">
        <v>287</v>
      </c>
      <c r="D126" s="354"/>
      <c r="E126" s="354"/>
      <c r="F126" s="354"/>
      <c r="G126" s="354"/>
      <c r="H126" s="354"/>
      <c r="I126" s="354"/>
      <c r="J126" s="354"/>
      <c r="K126" s="354"/>
      <c r="L126" s="354"/>
      <c r="M126" s="354"/>
      <c r="N126" s="354"/>
      <c r="O126" s="354"/>
      <c r="P126" s="354"/>
      <c r="Q126" s="354"/>
      <c r="R126" s="354"/>
      <c r="S126" s="354"/>
      <c r="T126" s="354"/>
      <c r="U126" s="354"/>
      <c r="V126" s="354"/>
      <c r="W126" s="354"/>
      <c r="X126" s="354"/>
      <c r="Y126" s="354"/>
      <c r="Z126" s="354"/>
      <c r="AA126" s="354"/>
      <c r="AB126" s="354"/>
      <c r="AC126" s="354"/>
      <c r="AD126" s="354"/>
      <c r="AE126" s="354"/>
      <c r="AF126" s="354"/>
      <c r="AG126" s="354"/>
      <c r="AH126" s="354"/>
      <c r="AI126" s="354"/>
      <c r="AJ126" s="354"/>
      <c r="AK126" s="354"/>
      <c r="AL126" s="354"/>
      <c r="AM126" s="354"/>
      <c r="AN126" s="354"/>
      <c r="AO126" s="354"/>
      <c r="AP126" s="354"/>
      <c r="AQ126" s="354"/>
      <c r="AR126" s="354"/>
      <c r="AS126" s="354"/>
      <c r="AT126" s="354"/>
      <c r="AU126" s="354"/>
      <c r="AV126" s="354"/>
      <c r="AW126" s="354"/>
      <c r="AX126" s="354"/>
      <c r="AY126" s="354"/>
      <c r="AZ126" s="354"/>
      <c r="BA126" s="354"/>
      <c r="BB126" s="354"/>
      <c r="BC126" s="354"/>
      <c r="BD126" s="354"/>
      <c r="BE126" s="354"/>
      <c r="BF126" s="354"/>
      <c r="BG126" s="354"/>
      <c r="BH126" s="354"/>
      <c r="BI126" s="354"/>
      <c r="BJ126" s="354"/>
      <c r="BK126" s="354"/>
      <c r="BL126" s="355"/>
      <c r="BM126" s="355"/>
      <c r="BN126" s="355"/>
      <c r="BO126" s="355"/>
      <c r="BP126" s="355"/>
      <c r="BQ126" s="355"/>
      <c r="BR126" s="355"/>
      <c r="BS126" s="355"/>
      <c r="BT126" s="355"/>
      <c r="BU126" s="355"/>
      <c r="BV126" s="355"/>
      <c r="BW126" s="355"/>
      <c r="BX126" s="355"/>
      <c r="BY126" s="355"/>
      <c r="BZ126" s="355"/>
      <c r="CA126" s="355"/>
      <c r="CB126" s="355"/>
      <c r="CC126" s="355"/>
      <c r="CD126" s="355"/>
      <c r="CE126" s="355"/>
      <c r="CF126" s="355"/>
      <c r="CG126" s="355"/>
      <c r="CH126" s="355"/>
      <c r="CI126" s="355"/>
      <c r="CJ126" s="355"/>
      <c r="CK126" s="355"/>
      <c r="CL126" s="355"/>
      <c r="CM126" s="355"/>
      <c r="CN126" s="355"/>
      <c r="CO126" s="355"/>
      <c r="CP126" s="355"/>
      <c r="CQ126" s="355"/>
      <c r="CR126" s="355"/>
      <c r="CS126" s="355"/>
      <c r="CT126" s="355"/>
      <c r="CU126" s="355"/>
      <c r="CV126" s="355"/>
      <c r="CW126" s="355"/>
      <c r="CX126" s="355"/>
      <c r="CY126" s="355"/>
      <c r="CZ126" s="355"/>
      <c r="DA126" s="355"/>
      <c r="DB126" s="355"/>
      <c r="DC126" s="355"/>
      <c r="DD126" s="355"/>
      <c r="DE126" s="355"/>
      <c r="DF126" s="355"/>
      <c r="DG126" s="355"/>
      <c r="DH126" s="355"/>
      <c r="DI126" s="355"/>
      <c r="DJ126" s="355"/>
      <c r="DK126" s="355"/>
      <c r="DL126" s="355"/>
      <c r="DM126" s="355"/>
      <c r="DN126" s="355"/>
      <c r="DO126" s="355"/>
      <c r="DP126" s="355"/>
      <c r="DQ126" s="355"/>
      <c r="DR126" s="355"/>
      <c r="DS126" s="355"/>
      <c r="DT126" s="355"/>
      <c r="DU126" s="355"/>
      <c r="DV126" s="355"/>
      <c r="DW126" s="355"/>
      <c r="DX126" s="355"/>
      <c r="DY126" s="355"/>
      <c r="DZ126" s="355"/>
      <c r="EA126" s="355"/>
      <c r="EB126" s="355"/>
      <c r="EC126" s="355"/>
      <c r="ED126" s="355"/>
      <c r="EE126" s="355"/>
      <c r="EF126" s="355"/>
      <c r="EG126" s="355"/>
      <c r="EH126" s="355"/>
      <c r="EI126" s="355"/>
      <c r="EJ126" s="355"/>
      <c r="EK126" s="355"/>
      <c r="EL126" s="355"/>
      <c r="EM126" s="355"/>
      <c r="EN126" s="355"/>
      <c r="EO126" s="355"/>
      <c r="EP126" s="355"/>
      <c r="EQ126" s="355"/>
      <c r="ER126" s="355"/>
      <c r="ES126" s="355"/>
      <c r="ET126" s="355"/>
      <c r="EU126" s="355"/>
      <c r="EV126" s="355"/>
      <c r="EW126" s="355"/>
      <c r="EX126" s="355"/>
      <c r="EY126" s="355"/>
      <c r="EZ126" s="355"/>
      <c r="FA126" s="355"/>
      <c r="FB126" s="355"/>
      <c r="FC126" s="355"/>
      <c r="FD126" s="355"/>
      <c r="FE126" s="355"/>
      <c r="FF126" s="355"/>
      <c r="FG126" s="355"/>
      <c r="FH126" s="355"/>
      <c r="FI126" s="355"/>
      <c r="FJ126" s="355"/>
      <c r="FK126" s="355"/>
      <c r="FL126" s="355"/>
      <c r="FM126" s="355"/>
      <c r="FN126" s="355"/>
      <c r="FO126" s="355"/>
      <c r="FP126" s="355"/>
      <c r="FQ126" s="355"/>
      <c r="FR126" s="355"/>
      <c r="FS126" s="355"/>
      <c r="FT126" s="355"/>
      <c r="FU126" s="355"/>
      <c r="FV126" s="355"/>
      <c r="FW126" s="355"/>
      <c r="FX126" s="355"/>
      <c r="FY126" s="355"/>
      <c r="FZ126" s="355"/>
      <c r="GA126" s="355"/>
      <c r="GB126" s="355"/>
      <c r="GC126" s="355"/>
      <c r="GD126" s="355"/>
      <c r="GE126" s="355"/>
      <c r="GF126" s="355"/>
      <c r="GG126" s="355"/>
      <c r="GH126" s="355"/>
      <c r="GI126" s="355"/>
      <c r="GJ126" s="355"/>
      <c r="GK126" s="355"/>
      <c r="GL126" s="355"/>
      <c r="GM126" s="355"/>
      <c r="GN126" s="355"/>
      <c r="GO126" s="355"/>
      <c r="GP126" s="355"/>
      <c r="GQ126" s="355"/>
      <c r="GR126" s="355"/>
      <c r="GS126" s="355"/>
      <c r="GT126" s="355"/>
      <c r="GU126" s="355"/>
      <c r="GV126" s="355"/>
      <c r="GW126" s="355"/>
      <c r="GX126" s="355"/>
      <c r="GY126" s="355"/>
      <c r="GZ126" s="355"/>
      <c r="HA126" s="355"/>
      <c r="HB126" s="355"/>
      <c r="HC126" s="355"/>
      <c r="HD126" s="355"/>
      <c r="HE126" s="355"/>
      <c r="HF126" s="355"/>
      <c r="HG126" s="355"/>
      <c r="HH126" s="355"/>
      <c r="HI126" s="355"/>
      <c r="HJ126" s="355"/>
      <c r="HK126" s="355"/>
      <c r="HL126" s="355"/>
      <c r="HM126" s="355"/>
      <c r="HN126" s="355"/>
      <c r="HO126" s="355"/>
      <c r="HP126" s="355"/>
      <c r="HQ126" s="355"/>
      <c r="HR126" s="355"/>
      <c r="HS126" s="355"/>
      <c r="HT126" s="355"/>
      <c r="HU126" s="355"/>
      <c r="HV126" s="355"/>
      <c r="HW126" s="355"/>
      <c r="HX126" s="355"/>
      <c r="HY126" s="355"/>
      <c r="HZ126" s="355"/>
      <c r="IA126" s="355"/>
      <c r="IB126" s="355"/>
      <c r="IC126" s="355"/>
      <c r="ID126" s="355"/>
      <c r="IE126" s="355"/>
      <c r="IF126" s="355"/>
      <c r="IG126" s="355"/>
      <c r="IH126" s="355"/>
      <c r="II126" s="355"/>
      <c r="IJ126" s="355"/>
      <c r="IK126" s="355"/>
      <c r="IL126" s="355"/>
      <c r="IM126" s="355"/>
      <c r="IN126" s="355"/>
      <c r="IO126" s="355"/>
      <c r="IP126" s="355"/>
      <c r="IQ126" s="355"/>
      <c r="IR126" s="355"/>
      <c r="IS126" s="355"/>
      <c r="IT126" s="355"/>
      <c r="IU126" s="355"/>
      <c r="IV126" s="355"/>
      <c r="IW126" s="355"/>
      <c r="IX126" s="355"/>
      <c r="IY126" s="355"/>
      <c r="IZ126" s="355"/>
      <c r="JA126" s="355"/>
      <c r="JB126" s="355"/>
      <c r="JC126" s="355"/>
      <c r="JD126" s="355"/>
      <c r="JE126" s="355"/>
      <c r="JF126" s="355"/>
      <c r="JG126" s="355"/>
      <c r="JH126" s="355"/>
      <c r="JI126" s="355"/>
      <c r="JJ126" s="355"/>
      <c r="JK126" s="355"/>
      <c r="JL126" s="355"/>
      <c r="JM126" s="355"/>
      <c r="JN126" s="355"/>
      <c r="JO126" s="355"/>
      <c r="JP126" s="355"/>
      <c r="JQ126" s="355"/>
      <c r="JR126" s="355"/>
      <c r="JS126" s="355"/>
      <c r="JT126" s="355"/>
      <c r="JU126" s="355"/>
      <c r="JV126" s="355"/>
      <c r="JW126" s="355"/>
      <c r="JX126" s="355"/>
      <c r="JY126" s="355"/>
      <c r="JZ126" s="355"/>
      <c r="KA126" s="355"/>
      <c r="KB126" s="355"/>
      <c r="KC126" s="355"/>
      <c r="KD126" s="355"/>
      <c r="KE126" s="355"/>
      <c r="KF126" s="355"/>
      <c r="KG126" s="355"/>
      <c r="KH126" s="355"/>
      <c r="KI126" s="355"/>
      <c r="KJ126" s="355"/>
      <c r="KK126" s="355"/>
      <c r="KL126" s="355"/>
      <c r="KM126" s="355"/>
      <c r="KN126" s="355"/>
      <c r="KO126" s="355"/>
      <c r="KP126" s="355"/>
      <c r="KQ126" s="355"/>
      <c r="KR126" s="355"/>
      <c r="KS126" s="355"/>
      <c r="KT126" s="355"/>
      <c r="KU126" s="355"/>
      <c r="KV126" s="355"/>
      <c r="KW126" s="355"/>
      <c r="KX126" s="355"/>
      <c r="KY126" s="355"/>
      <c r="KZ126" s="355"/>
      <c r="LA126" s="355"/>
      <c r="LB126" s="355"/>
      <c r="LC126" s="355"/>
      <c r="LD126" s="355"/>
      <c r="LE126" s="355"/>
      <c r="LF126" s="355"/>
      <c r="LG126" s="355"/>
      <c r="LH126" s="355"/>
      <c r="LI126" s="355"/>
      <c r="LJ126" s="355"/>
      <c r="LK126" s="355"/>
      <c r="LL126" s="355"/>
      <c r="LM126" s="355"/>
      <c r="LN126" s="355"/>
      <c r="LO126" s="355"/>
      <c r="LP126" s="355"/>
      <c r="LQ126" s="355"/>
      <c r="LR126" s="355"/>
      <c r="LS126" s="355"/>
      <c r="LT126" s="355"/>
      <c r="LU126" s="355"/>
      <c r="LV126" s="355"/>
      <c r="LW126" s="355"/>
      <c r="LX126" s="355"/>
      <c r="LY126" s="355"/>
      <c r="LZ126" s="355"/>
      <c r="MA126" s="355"/>
      <c r="MB126" s="355"/>
      <c r="MC126" s="355"/>
      <c r="MD126" s="355"/>
      <c r="ME126" s="355"/>
      <c r="MF126" s="355"/>
      <c r="MG126" s="355"/>
      <c r="MH126" s="355"/>
      <c r="MI126" s="355"/>
      <c r="MJ126" s="355"/>
      <c r="MK126" s="355"/>
      <c r="ML126" s="355"/>
      <c r="MM126" s="355"/>
      <c r="MN126" s="355"/>
      <c r="MO126" s="355"/>
      <c r="MP126" s="355"/>
      <c r="MQ126" s="355"/>
      <c r="MR126" s="355"/>
      <c r="MS126" s="355"/>
      <c r="MT126" s="355"/>
      <c r="MU126" s="355"/>
      <c r="MV126" s="355"/>
      <c r="MW126" s="355"/>
      <c r="MX126" s="355"/>
      <c r="MY126" s="355"/>
      <c r="MZ126" s="355"/>
      <c r="NA126" s="355"/>
      <c r="NB126" s="355"/>
      <c r="NC126" s="355"/>
      <c r="ND126" s="355"/>
      <c r="NE126" s="355"/>
      <c r="NF126" s="355"/>
      <c r="NG126" s="355"/>
      <c r="NH126" s="355"/>
      <c r="NI126" s="355"/>
      <c r="NJ126" s="355"/>
      <c r="NK126" s="355"/>
      <c r="NL126" s="355"/>
      <c r="NM126" s="355"/>
      <c r="NN126" s="355"/>
      <c r="NO126" s="355"/>
      <c r="NP126" s="355"/>
      <c r="NQ126" s="355"/>
      <c r="NR126" s="355"/>
      <c r="NS126" s="355"/>
      <c r="NT126" s="355"/>
      <c r="NU126" s="355"/>
      <c r="NV126" s="355"/>
      <c r="NW126" s="355"/>
      <c r="NX126" s="355"/>
      <c r="NY126" s="355"/>
      <c r="NZ126" s="355"/>
      <c r="OA126" s="355"/>
      <c r="OB126" s="355"/>
      <c r="OC126" s="355"/>
      <c r="OD126" s="355"/>
      <c r="OE126" s="355"/>
      <c r="OF126" s="355"/>
      <c r="OG126" s="355"/>
      <c r="OH126" s="355"/>
      <c r="OI126" s="355"/>
      <c r="OJ126" s="355"/>
      <c r="OK126" s="355"/>
      <c r="OL126" s="355"/>
      <c r="OM126" s="355"/>
      <c r="ON126" s="355"/>
      <c r="OO126" s="355"/>
      <c r="OP126" s="355"/>
      <c r="OQ126" s="355"/>
      <c r="OR126" s="355"/>
      <c r="OS126" s="355"/>
      <c r="OT126" s="355"/>
      <c r="OU126" s="355"/>
      <c r="OV126" s="355"/>
      <c r="OW126" s="355"/>
      <c r="OX126" s="355"/>
      <c r="OY126" s="355"/>
      <c r="OZ126" s="355"/>
      <c r="PA126" s="355"/>
      <c r="PB126" s="355"/>
      <c r="PC126" s="355"/>
      <c r="PD126" s="355"/>
      <c r="PE126" s="355"/>
      <c r="PF126" s="355"/>
      <c r="PG126" s="355"/>
      <c r="PH126" s="355"/>
      <c r="PI126" s="355"/>
      <c r="PJ126" s="355"/>
      <c r="PK126" s="355"/>
      <c r="PL126" s="355"/>
      <c r="PM126" s="355"/>
      <c r="PN126" s="355"/>
      <c r="PO126" s="355"/>
      <c r="PP126" s="355"/>
      <c r="PQ126" s="355"/>
      <c r="PR126" s="355"/>
      <c r="PS126" s="355"/>
      <c r="PT126" s="355"/>
      <c r="PU126" s="355"/>
      <c r="PV126" s="355"/>
      <c r="PW126" s="355"/>
      <c r="PX126" s="355"/>
      <c r="PY126" s="355"/>
      <c r="PZ126" s="355"/>
      <c r="QA126" s="355"/>
      <c r="QB126" s="355"/>
      <c r="QC126" s="355"/>
      <c r="QD126" s="355"/>
      <c r="QE126" s="355"/>
      <c r="QF126" s="355"/>
      <c r="QG126" s="355"/>
      <c r="QH126" s="355"/>
      <c r="QI126" s="355"/>
      <c r="QJ126" s="355"/>
      <c r="QK126" s="355"/>
      <c r="QL126" s="355"/>
      <c r="QM126" s="355"/>
      <c r="QN126" s="355"/>
      <c r="QO126" s="355"/>
      <c r="QP126" s="355"/>
      <c r="QQ126" s="355"/>
      <c r="QR126" s="355"/>
      <c r="QS126" s="355"/>
      <c r="QT126" s="355"/>
      <c r="QU126" s="355"/>
      <c r="QV126" s="355"/>
      <c r="QW126" s="355"/>
      <c r="QX126" s="355"/>
      <c r="QY126" s="355"/>
      <c r="QZ126" s="355"/>
      <c r="RA126" s="355"/>
      <c r="RB126" s="355"/>
      <c r="RC126" s="355"/>
      <c r="RD126" s="355"/>
      <c r="RE126" s="355"/>
      <c r="RF126" s="355"/>
      <c r="RG126" s="355"/>
      <c r="RH126" s="355"/>
      <c r="RI126" s="355"/>
      <c r="RJ126" s="355"/>
      <c r="RK126" s="355"/>
      <c r="RL126" s="355"/>
      <c r="RM126" s="355"/>
      <c r="RN126" s="355"/>
      <c r="RO126" s="355"/>
      <c r="RP126" s="355"/>
      <c r="RQ126" s="355"/>
      <c r="RR126" s="355"/>
      <c r="RS126" s="355"/>
      <c r="RT126" s="355"/>
      <c r="RU126" s="355"/>
      <c r="RV126" s="355"/>
      <c r="RW126" s="355"/>
      <c r="RX126" s="355"/>
      <c r="RY126" s="355"/>
      <c r="RZ126" s="355"/>
      <c r="SA126" s="355"/>
      <c r="SB126" s="355"/>
      <c r="SC126" s="355"/>
      <c r="SD126" s="355"/>
      <c r="SE126" s="355"/>
      <c r="SF126" s="355"/>
      <c r="SG126" s="355"/>
      <c r="SH126" s="355"/>
      <c r="SI126" s="355"/>
      <c r="SJ126" s="355"/>
      <c r="SK126" s="355"/>
      <c r="SL126" s="355"/>
      <c r="SM126" s="355"/>
      <c r="SN126" s="355"/>
      <c r="SO126" s="355"/>
      <c r="SP126" s="355"/>
      <c r="SQ126" s="355"/>
      <c r="SR126" s="355"/>
      <c r="SS126" s="355"/>
      <c r="ST126" s="355"/>
      <c r="SU126" s="355"/>
      <c r="SV126" s="355"/>
      <c r="SW126" s="355"/>
      <c r="SX126" s="355"/>
      <c r="SY126" s="355"/>
      <c r="SZ126" s="355"/>
      <c r="TA126" s="355"/>
      <c r="TB126" s="355"/>
      <c r="TC126" s="355"/>
      <c r="TD126" s="355"/>
      <c r="TE126" s="355"/>
      <c r="TF126" s="355"/>
      <c r="TG126" s="355"/>
      <c r="TH126" s="355"/>
      <c r="TI126" s="355"/>
      <c r="TJ126" s="355"/>
      <c r="TK126" s="355"/>
      <c r="TL126" s="355"/>
      <c r="TM126" s="355"/>
      <c r="TN126" s="355"/>
      <c r="TO126" s="355"/>
      <c r="TP126" s="355"/>
      <c r="TQ126" s="355"/>
      <c r="TR126" s="355"/>
      <c r="TS126" s="355"/>
      <c r="TT126" s="355"/>
      <c r="TU126" s="355"/>
      <c r="TV126" s="355"/>
      <c r="TW126" s="355"/>
      <c r="TX126" s="355"/>
      <c r="TY126" s="355"/>
      <c r="TZ126" s="355"/>
      <c r="UA126" s="355"/>
      <c r="UB126" s="355"/>
      <c r="UC126" s="355"/>
      <c r="UD126" s="355"/>
      <c r="UE126" s="355"/>
      <c r="UF126" s="355"/>
      <c r="UG126" s="355"/>
      <c r="UH126" s="355"/>
      <c r="UI126" s="355"/>
      <c r="UJ126" s="355"/>
      <c r="UK126" s="355"/>
      <c r="UL126" s="355"/>
      <c r="UM126" s="355"/>
      <c r="UN126" s="355"/>
      <c r="UO126" s="355"/>
      <c r="UP126" s="355"/>
      <c r="UQ126" s="355"/>
      <c r="UR126" s="355"/>
      <c r="US126" s="355"/>
      <c r="UT126" s="355"/>
      <c r="UU126" s="355"/>
      <c r="UV126" s="355"/>
      <c r="UW126" s="355"/>
      <c r="UX126" s="355"/>
      <c r="UY126" s="355"/>
      <c r="UZ126" s="355"/>
      <c r="VA126" s="355"/>
      <c r="VB126" s="355"/>
      <c r="VC126" s="355"/>
      <c r="VD126" s="355"/>
      <c r="VE126" s="355"/>
      <c r="VF126" s="355"/>
      <c r="VG126" s="355"/>
      <c r="VH126" s="355"/>
      <c r="VI126" s="355"/>
      <c r="VJ126" s="355"/>
      <c r="VK126" s="355"/>
      <c r="VL126" s="355"/>
      <c r="VM126" s="355"/>
      <c r="VN126" s="355"/>
      <c r="VO126" s="355"/>
      <c r="VP126" s="355"/>
      <c r="VQ126" s="355"/>
      <c r="VR126" s="355"/>
      <c r="VS126" s="355"/>
      <c r="VT126" s="355"/>
      <c r="VU126" s="355"/>
      <c r="VV126" s="355"/>
      <c r="VW126" s="355"/>
      <c r="VX126" s="355"/>
      <c r="VY126" s="355"/>
      <c r="VZ126" s="355"/>
      <c r="WA126" s="355"/>
      <c r="WB126" s="355"/>
      <c r="WC126" s="355"/>
      <c r="WD126" s="355"/>
      <c r="WE126" s="355"/>
      <c r="WF126" s="355"/>
      <c r="WG126" s="355"/>
      <c r="WH126" s="355"/>
      <c r="WI126" s="355"/>
      <c r="WJ126" s="355"/>
      <c r="WK126" s="355"/>
      <c r="WL126" s="355"/>
      <c r="WM126" s="355"/>
      <c r="WN126" s="355"/>
      <c r="WO126" s="355"/>
      <c r="WP126" s="355"/>
      <c r="WQ126" s="355"/>
      <c r="WR126" s="355"/>
      <c r="WS126" s="355"/>
      <c r="WT126" s="355"/>
      <c r="WU126" s="355"/>
      <c r="WV126" s="355"/>
      <c r="WW126" s="355"/>
      <c r="WX126" s="355"/>
      <c r="WY126" s="355"/>
      <c r="WZ126" s="355"/>
      <c r="XA126" s="355"/>
      <c r="XB126" s="355"/>
      <c r="XC126" s="355"/>
      <c r="XD126" s="355"/>
      <c r="XE126" s="355"/>
      <c r="XF126" s="355"/>
      <c r="XG126" s="355"/>
      <c r="XH126" s="355"/>
      <c r="XI126" s="355"/>
      <c r="XJ126" s="355"/>
      <c r="XK126" s="355"/>
      <c r="XL126" s="355"/>
      <c r="XM126" s="355"/>
      <c r="XN126" s="355"/>
      <c r="XO126" s="355"/>
      <c r="XP126" s="355"/>
      <c r="XQ126" s="355"/>
      <c r="XR126" s="355"/>
      <c r="XS126" s="355"/>
      <c r="XT126" s="355"/>
      <c r="XU126" s="355"/>
      <c r="XV126" s="355"/>
      <c r="XW126" s="355"/>
      <c r="XX126" s="355"/>
      <c r="XY126" s="355"/>
      <c r="XZ126" s="355"/>
      <c r="YA126" s="355"/>
      <c r="YB126" s="355"/>
      <c r="YC126" s="355"/>
      <c r="YD126" s="355"/>
      <c r="YE126" s="355"/>
      <c r="YF126" s="355"/>
      <c r="YG126" s="355"/>
      <c r="YH126" s="355"/>
      <c r="YI126" s="355"/>
      <c r="YJ126" s="355"/>
      <c r="YK126" s="355"/>
      <c r="YL126" s="355"/>
      <c r="YM126" s="355"/>
      <c r="YN126" s="355"/>
      <c r="YO126" s="355"/>
      <c r="YP126" s="355"/>
      <c r="YQ126" s="355"/>
      <c r="YR126" s="355"/>
      <c r="YS126" s="355"/>
      <c r="YT126" s="355"/>
      <c r="YU126" s="355"/>
      <c r="YV126" s="355"/>
      <c r="YW126" s="355"/>
      <c r="YX126" s="355"/>
      <c r="YY126" s="355"/>
      <c r="YZ126" s="355"/>
      <c r="ZA126" s="355"/>
      <c r="ZB126" s="355"/>
      <c r="ZC126" s="355"/>
      <c r="ZD126" s="355"/>
      <c r="ZE126" s="355"/>
      <c r="ZF126" s="355"/>
      <c r="ZG126" s="355"/>
      <c r="ZH126" s="355"/>
      <c r="ZI126" s="355"/>
      <c r="ZJ126" s="355"/>
      <c r="ZK126" s="355"/>
      <c r="ZL126" s="355"/>
      <c r="ZM126" s="355"/>
      <c r="ZN126" s="355"/>
      <c r="ZO126" s="355"/>
      <c r="ZP126" s="355"/>
      <c r="ZQ126" s="355"/>
      <c r="ZR126" s="355"/>
      <c r="ZS126" s="355"/>
      <c r="ZT126" s="355"/>
      <c r="ZU126" s="355"/>
      <c r="ZV126" s="355"/>
      <c r="ZW126" s="355"/>
      <c r="ZX126" s="355"/>
      <c r="ZY126" s="355"/>
      <c r="ZZ126" s="355"/>
      <c r="AAA126" s="355"/>
      <c r="AAB126" s="355"/>
      <c r="AAC126" s="355"/>
      <c r="AAD126" s="355"/>
      <c r="AAE126" s="355"/>
      <c r="AAF126" s="355"/>
      <c r="AAG126" s="355"/>
      <c r="AAH126" s="355"/>
      <c r="AAI126" s="355"/>
      <c r="AAJ126" s="355"/>
      <c r="AAK126" s="355"/>
      <c r="AAL126" s="355"/>
      <c r="AAM126" s="355"/>
      <c r="AAN126" s="355"/>
      <c r="AAO126" s="355"/>
      <c r="AAP126" s="355"/>
      <c r="AAQ126" s="355"/>
      <c r="AAR126" s="355"/>
      <c r="AAS126" s="355"/>
      <c r="AAT126" s="355"/>
      <c r="AAU126" s="355"/>
      <c r="AAV126" s="355"/>
      <c r="AAW126" s="355"/>
      <c r="AAX126" s="355"/>
      <c r="AAY126" s="355"/>
      <c r="AAZ126" s="355"/>
      <c r="ABA126" s="355"/>
      <c r="ABB126" s="355"/>
      <c r="ABC126" s="355"/>
      <c r="ABD126" s="355"/>
      <c r="ABE126" s="355"/>
      <c r="ABF126" s="355"/>
      <c r="ABG126" s="355"/>
      <c r="ABH126" s="355"/>
      <c r="ABI126" s="355"/>
      <c r="ABJ126" s="355"/>
      <c r="ABK126" s="355"/>
      <c r="ABL126" s="355"/>
      <c r="ABM126" s="355"/>
      <c r="ABN126" s="355"/>
      <c r="ABO126" s="355"/>
      <c r="ABP126" s="355"/>
      <c r="ABQ126" s="355"/>
      <c r="ABR126" s="355"/>
      <c r="ABS126" s="355"/>
      <c r="ABT126" s="355"/>
      <c r="ABU126" s="355"/>
      <c r="ABV126" s="355"/>
      <c r="ABW126" s="355"/>
      <c r="ABX126" s="355"/>
      <c r="ABY126" s="355"/>
      <c r="ABZ126" s="355"/>
      <c r="ACA126" s="355"/>
      <c r="ACB126" s="355"/>
      <c r="ACC126" s="355"/>
      <c r="ACD126" s="355"/>
      <c r="ACE126" s="355"/>
      <c r="ACF126" s="355"/>
      <c r="ACG126" s="355"/>
      <c r="ACH126" s="355"/>
      <c r="ACI126" s="355"/>
      <c r="ACJ126" s="355"/>
      <c r="ACK126" s="355"/>
      <c r="ACL126" s="355"/>
      <c r="ACM126" s="355"/>
      <c r="ACN126" s="355"/>
      <c r="ACO126" s="355"/>
      <c r="ACP126" s="355"/>
      <c r="ACQ126" s="355"/>
      <c r="ACR126" s="355"/>
      <c r="ACS126" s="355"/>
      <c r="ACT126" s="355"/>
      <c r="ACU126" s="355"/>
      <c r="ACV126" s="355"/>
      <c r="ACW126" s="355"/>
      <c r="ACX126" s="355"/>
      <c r="ACY126" s="355"/>
      <c r="ACZ126" s="355"/>
      <c r="ADA126" s="355"/>
      <c r="ADB126" s="355"/>
      <c r="ADC126" s="355"/>
      <c r="ADD126" s="355"/>
      <c r="ADE126" s="355"/>
      <c r="ADF126" s="355"/>
      <c r="ADG126" s="355"/>
      <c r="ADH126" s="355"/>
      <c r="ADI126" s="355"/>
      <c r="ADJ126" s="355"/>
      <c r="ADK126" s="355"/>
      <c r="ADL126" s="355"/>
      <c r="ADM126" s="355"/>
      <c r="ADN126" s="355"/>
      <c r="ADO126" s="355"/>
      <c r="ADP126" s="355"/>
      <c r="ADQ126" s="355"/>
      <c r="ADR126" s="355"/>
      <c r="ADS126" s="355"/>
      <c r="ADT126" s="355"/>
      <c r="ADU126" s="355"/>
      <c r="ADV126" s="355"/>
      <c r="ADW126" s="355"/>
      <c r="ADX126" s="355"/>
      <c r="ADY126" s="355"/>
      <c r="ADZ126" s="355"/>
      <c r="AEA126" s="355"/>
      <c r="AEB126" s="355"/>
      <c r="AEC126" s="355"/>
      <c r="AED126" s="355"/>
      <c r="AEE126" s="355"/>
      <c r="AEF126" s="355"/>
      <c r="AEG126" s="355"/>
      <c r="AEH126" s="355"/>
      <c r="AEI126" s="355"/>
      <c r="AEJ126" s="355"/>
      <c r="AEK126" s="355"/>
      <c r="AEL126" s="355"/>
      <c r="AEM126" s="355"/>
      <c r="AEN126" s="355"/>
      <c r="AEO126" s="355"/>
      <c r="AEP126" s="355"/>
      <c r="AEQ126" s="355"/>
      <c r="AER126" s="355"/>
      <c r="AES126" s="355"/>
      <c r="AET126" s="355"/>
      <c r="AEU126" s="355"/>
      <c r="AEV126" s="355"/>
      <c r="AEW126" s="355"/>
      <c r="AEX126" s="355"/>
      <c r="AEY126" s="355"/>
      <c r="AEZ126" s="355"/>
      <c r="AFA126" s="355"/>
      <c r="AFB126" s="355"/>
      <c r="AFC126" s="355"/>
      <c r="AFD126" s="355"/>
      <c r="AFE126" s="355"/>
      <c r="AFF126" s="355"/>
      <c r="AFG126" s="355"/>
      <c r="AFH126" s="355"/>
      <c r="AFI126" s="355"/>
      <c r="AFJ126" s="355"/>
      <c r="AFK126" s="355"/>
      <c r="AFL126" s="355"/>
      <c r="AFM126" s="355"/>
      <c r="AFN126" s="355"/>
      <c r="AFO126" s="355"/>
      <c r="AFP126" s="355"/>
      <c r="AFQ126" s="355"/>
      <c r="AFR126" s="355"/>
      <c r="AFS126" s="355"/>
      <c r="AFT126" s="355"/>
      <c r="AFU126" s="355"/>
      <c r="AFV126" s="355"/>
      <c r="AFW126" s="355"/>
      <c r="AFX126" s="355"/>
      <c r="AFY126" s="355"/>
      <c r="AFZ126" s="355"/>
      <c r="AGA126" s="355"/>
      <c r="AGB126" s="355"/>
      <c r="AGC126" s="355"/>
      <c r="AGD126" s="355"/>
      <c r="AGE126" s="355"/>
      <c r="AGF126" s="355"/>
      <c r="AGG126" s="355"/>
      <c r="AGH126" s="355"/>
      <c r="AGI126" s="355"/>
      <c r="AGJ126" s="355"/>
      <c r="AGK126" s="355"/>
      <c r="AGL126" s="355"/>
      <c r="AGM126" s="355"/>
      <c r="AGN126" s="355"/>
      <c r="AGO126" s="355"/>
      <c r="AGP126" s="355"/>
      <c r="AGQ126" s="355"/>
      <c r="AGR126" s="355"/>
      <c r="AGS126" s="355"/>
      <c r="AGT126" s="355"/>
      <c r="AGU126" s="355"/>
      <c r="AGV126" s="355"/>
      <c r="AGW126" s="355"/>
      <c r="AGX126" s="355"/>
      <c r="AGY126" s="355"/>
      <c r="AGZ126" s="355"/>
      <c r="AHA126" s="355"/>
      <c r="AHB126" s="355"/>
      <c r="AHC126" s="355"/>
      <c r="AHD126" s="355"/>
      <c r="AHE126" s="355"/>
      <c r="AHF126" s="355"/>
      <c r="AHG126" s="355"/>
      <c r="AHH126" s="355"/>
      <c r="AHI126" s="355"/>
      <c r="AHJ126" s="355"/>
      <c r="AHK126" s="355"/>
      <c r="AHL126" s="355"/>
      <c r="AHM126" s="355"/>
      <c r="AHN126" s="355"/>
      <c r="AHO126" s="355"/>
      <c r="AHP126" s="355"/>
      <c r="AHQ126" s="355"/>
      <c r="AHR126" s="355"/>
      <c r="AHS126" s="355"/>
      <c r="AHT126" s="355"/>
      <c r="AHU126" s="355"/>
      <c r="AHV126" s="355"/>
      <c r="AHW126" s="355"/>
      <c r="AHX126" s="355"/>
      <c r="AHY126" s="355"/>
      <c r="AHZ126" s="355"/>
      <c r="AIA126" s="355"/>
      <c r="AIB126" s="355"/>
      <c r="AIC126" s="355"/>
      <c r="AID126" s="355"/>
      <c r="AIE126" s="355"/>
      <c r="AIF126" s="355"/>
      <c r="AIG126" s="355"/>
      <c r="AIH126" s="355"/>
      <c r="AII126" s="355"/>
      <c r="AIJ126" s="355"/>
      <c r="AIK126" s="355"/>
      <c r="AIL126" s="355"/>
      <c r="AIM126" s="355"/>
      <c r="AIN126" s="355"/>
      <c r="AIO126" s="355"/>
      <c r="AIP126" s="355"/>
      <c r="AIQ126" s="355"/>
      <c r="AIR126" s="355"/>
      <c r="AIS126" s="355"/>
      <c r="AIT126" s="355"/>
      <c r="AIU126" s="355"/>
      <c r="AIV126" s="355"/>
      <c r="AIW126" s="355"/>
      <c r="AIX126" s="355"/>
      <c r="AIY126" s="355"/>
      <c r="AIZ126" s="355"/>
      <c r="AJA126" s="355"/>
      <c r="AJB126" s="355"/>
      <c r="AJC126" s="355"/>
      <c r="AJD126" s="355"/>
      <c r="AJE126" s="355"/>
      <c r="AJF126" s="355"/>
      <c r="AJG126" s="355"/>
      <c r="AJH126" s="355"/>
      <c r="AJI126" s="355"/>
      <c r="AJJ126" s="355"/>
      <c r="AJK126" s="355"/>
      <c r="AJL126" s="355"/>
      <c r="AJM126" s="355"/>
      <c r="AJN126" s="355"/>
      <c r="AJO126" s="355"/>
      <c r="AJP126" s="355"/>
      <c r="AJQ126" s="355"/>
      <c r="AJR126" s="355"/>
      <c r="AJS126" s="355"/>
      <c r="AJT126" s="355"/>
      <c r="AJU126" s="355"/>
      <c r="AJV126" s="355"/>
      <c r="AJW126" s="355"/>
      <c r="AJX126" s="355"/>
      <c r="AJY126" s="355"/>
      <c r="AJZ126" s="355"/>
      <c r="AKA126" s="355"/>
      <c r="AKB126" s="355"/>
      <c r="AKC126" s="355"/>
      <c r="AKD126" s="355"/>
      <c r="AKE126" s="355"/>
      <c r="AKF126" s="355"/>
      <c r="AKG126" s="355"/>
      <c r="AKH126" s="355"/>
      <c r="AKI126" s="355"/>
      <c r="AKJ126" s="355"/>
      <c r="AKK126" s="355"/>
      <c r="AKL126" s="355"/>
      <c r="AKM126" s="355"/>
      <c r="AKN126" s="355"/>
      <c r="AKO126" s="355"/>
      <c r="AKP126" s="355"/>
      <c r="AKQ126" s="355"/>
      <c r="AKR126" s="355"/>
      <c r="AKS126" s="355"/>
      <c r="AKT126" s="355"/>
      <c r="AKU126" s="355"/>
      <c r="AKV126" s="355"/>
      <c r="AKW126" s="355"/>
      <c r="AKX126" s="355"/>
      <c r="AKY126" s="355"/>
      <c r="AKZ126" s="355"/>
      <c r="ALA126" s="355"/>
      <c r="ALB126" s="355"/>
      <c r="ALC126" s="355"/>
      <c r="ALD126" s="355"/>
      <c r="ALE126" s="355"/>
      <c r="ALF126" s="355"/>
      <c r="ALG126" s="355"/>
      <c r="ALH126" s="355"/>
      <c r="ALI126" s="355"/>
      <c r="ALJ126" s="355"/>
      <c r="ALK126" s="355"/>
      <c r="ALL126" s="355"/>
      <c r="ALM126" s="355"/>
      <c r="ALN126" s="355"/>
      <c r="ALO126" s="355"/>
      <c r="ALP126" s="355"/>
      <c r="ALQ126" s="355"/>
      <c r="ALR126" s="355"/>
      <c r="ALS126" s="355"/>
      <c r="ALT126" s="355"/>
      <c r="ALU126" s="355"/>
      <c r="ALV126" s="355"/>
      <c r="ALW126" s="355"/>
      <c r="ALX126" s="355"/>
      <c r="ALY126" s="355"/>
      <c r="ALZ126" s="355"/>
      <c r="AMA126" s="355"/>
      <c r="AMB126" s="355"/>
      <c r="AMC126" s="355"/>
      <c r="AMD126" s="355"/>
      <c r="AME126" s="355"/>
      <c r="AMF126" s="355"/>
      <c r="AMG126" s="355"/>
      <c r="AMH126" s="355"/>
      <c r="AMI126" s="355"/>
      <c r="AMJ126" s="355"/>
      <c r="AMK126" s="355"/>
      <c r="AML126" s="355"/>
      <c r="AMM126" s="355"/>
      <c r="AMN126" s="355"/>
      <c r="AMO126" s="355"/>
      <c r="AMP126" s="355"/>
      <c r="AMQ126" s="355"/>
      <c r="AMR126" s="355"/>
      <c r="AMS126" s="355"/>
      <c r="AMT126" s="355"/>
      <c r="AMU126" s="355"/>
      <c r="AMV126" s="355"/>
      <c r="AMW126" s="355"/>
      <c r="AMX126" s="355"/>
      <c r="AMY126" s="355"/>
      <c r="AMZ126" s="355"/>
      <c r="ANA126" s="355"/>
      <c r="ANB126" s="355"/>
      <c r="ANC126" s="355"/>
      <c r="AND126" s="355"/>
      <c r="ANE126" s="355"/>
      <c r="ANF126" s="355"/>
      <c r="ANG126" s="355"/>
      <c r="ANH126" s="355"/>
      <c r="ANI126" s="355"/>
      <c r="ANJ126" s="355"/>
      <c r="ANK126" s="355"/>
      <c r="ANL126" s="355"/>
      <c r="ANM126" s="355"/>
      <c r="ANN126" s="355"/>
      <c r="ANO126" s="355"/>
      <c r="ANP126" s="355"/>
      <c r="ANQ126" s="355"/>
      <c r="ANR126" s="355"/>
      <c r="ANS126" s="355"/>
      <c r="ANT126" s="355"/>
      <c r="ANU126" s="355"/>
      <c r="ANV126" s="355"/>
      <c r="ANW126" s="355"/>
      <c r="ANX126" s="355"/>
      <c r="ANY126" s="355"/>
      <c r="ANZ126" s="355"/>
      <c r="AOA126" s="355"/>
      <c r="AOB126" s="355"/>
      <c r="AOC126" s="355"/>
      <c r="AOD126" s="355"/>
      <c r="AOE126" s="355"/>
      <c r="AOF126" s="355"/>
      <c r="AOG126" s="355"/>
      <c r="AOH126" s="355"/>
      <c r="AOI126" s="355"/>
      <c r="AOJ126" s="355"/>
      <c r="AOK126" s="355"/>
      <c r="AOL126" s="355"/>
      <c r="AOM126" s="355"/>
      <c r="AON126" s="355"/>
      <c r="AOO126" s="355"/>
      <c r="AOP126" s="355"/>
      <c r="AOQ126" s="355"/>
      <c r="AOR126" s="355"/>
      <c r="AOS126" s="355"/>
      <c r="AOT126" s="355"/>
      <c r="AOU126" s="355"/>
      <c r="AOV126" s="355"/>
      <c r="AOW126" s="355"/>
      <c r="AOX126" s="355"/>
      <c r="AOY126" s="355"/>
      <c r="AOZ126" s="355"/>
      <c r="APA126" s="355"/>
      <c r="APB126" s="355"/>
      <c r="APC126" s="355"/>
      <c r="APD126" s="355"/>
      <c r="APE126" s="355"/>
      <c r="APF126" s="355"/>
      <c r="APG126" s="355"/>
      <c r="APH126" s="355"/>
      <c r="API126" s="355"/>
      <c r="APJ126" s="355"/>
      <c r="APK126" s="355"/>
      <c r="APL126" s="355"/>
      <c r="APM126" s="355"/>
      <c r="APN126" s="355"/>
      <c r="APO126" s="355"/>
      <c r="APP126" s="355"/>
      <c r="APQ126" s="355"/>
      <c r="APR126" s="355"/>
      <c r="APS126" s="355"/>
      <c r="APT126" s="355"/>
      <c r="APU126" s="355"/>
      <c r="APV126" s="355"/>
      <c r="APW126" s="355"/>
      <c r="APX126" s="355"/>
      <c r="APY126" s="355"/>
      <c r="APZ126" s="355"/>
      <c r="AQA126" s="355"/>
      <c r="AQB126" s="355"/>
      <c r="AQC126" s="355"/>
      <c r="AQD126" s="355"/>
      <c r="AQE126" s="355"/>
      <c r="AQF126" s="355"/>
      <c r="AQG126" s="355"/>
      <c r="AQH126" s="355"/>
      <c r="AQI126" s="355"/>
      <c r="AQJ126" s="355"/>
      <c r="AQK126" s="355"/>
      <c r="AQL126" s="355"/>
      <c r="AQM126" s="355"/>
      <c r="AQN126" s="355"/>
      <c r="AQO126" s="355"/>
      <c r="AQP126" s="355"/>
      <c r="AQQ126" s="355"/>
      <c r="AQR126" s="355"/>
      <c r="AQS126" s="355"/>
      <c r="AQT126" s="355"/>
      <c r="AQU126" s="355"/>
      <c r="AQV126" s="355"/>
      <c r="AQW126" s="355"/>
      <c r="AQX126" s="355"/>
      <c r="AQY126" s="355"/>
      <c r="AQZ126" s="355"/>
      <c r="ARA126" s="355"/>
      <c r="ARB126" s="355"/>
      <c r="ARC126" s="355"/>
      <c r="ARD126" s="355"/>
      <c r="ARE126" s="355"/>
      <c r="ARF126" s="355"/>
      <c r="ARG126" s="355"/>
      <c r="ARH126" s="355"/>
      <c r="ARI126" s="355"/>
      <c r="ARJ126" s="355"/>
      <c r="ARK126" s="355"/>
      <c r="ARL126" s="355"/>
      <c r="ARM126" s="355"/>
      <c r="ARN126" s="355"/>
      <c r="ARO126" s="355"/>
      <c r="ARP126" s="355"/>
      <c r="ARQ126" s="355"/>
      <c r="ARR126" s="355"/>
      <c r="ARS126" s="355"/>
      <c r="ART126" s="355"/>
      <c r="ARU126" s="355"/>
      <c r="ARV126" s="355"/>
      <c r="ARW126" s="355"/>
      <c r="ARX126" s="355"/>
      <c r="ARY126" s="355"/>
      <c r="ARZ126" s="355"/>
      <c r="ASA126" s="355"/>
      <c r="ASB126" s="355"/>
      <c r="ASC126" s="355"/>
      <c r="ASD126" s="355"/>
      <c r="ASE126" s="355"/>
      <c r="ASF126" s="355"/>
      <c r="ASG126" s="355"/>
      <c r="ASH126" s="355"/>
      <c r="ASI126" s="355"/>
      <c r="ASJ126" s="355"/>
      <c r="ASK126" s="355"/>
      <c r="ASL126" s="355"/>
      <c r="ASM126" s="355"/>
      <c r="ASN126" s="355"/>
      <c r="ASO126" s="355"/>
      <c r="ASP126" s="355"/>
      <c r="ASQ126" s="355"/>
      <c r="ASR126" s="355"/>
      <c r="ASS126" s="355"/>
      <c r="AST126" s="355"/>
      <c r="ASU126" s="355"/>
      <c r="ASV126" s="355"/>
      <c r="ASW126" s="355"/>
      <c r="ASX126" s="355"/>
      <c r="ASY126" s="355"/>
      <c r="ASZ126" s="355"/>
      <c r="ATA126" s="355"/>
      <c r="ATB126" s="355"/>
      <c r="ATC126" s="355"/>
      <c r="ATD126" s="355"/>
      <c r="ATE126" s="355"/>
      <c r="ATF126" s="355"/>
      <c r="ATG126" s="355"/>
      <c r="ATH126" s="355"/>
      <c r="ATI126" s="355"/>
      <c r="ATJ126" s="355"/>
      <c r="ATK126" s="355"/>
      <c r="ATL126" s="355"/>
      <c r="ATM126" s="355"/>
      <c r="ATN126" s="355"/>
      <c r="ATO126" s="355"/>
      <c r="ATP126" s="355"/>
      <c r="ATQ126" s="355"/>
      <c r="ATR126" s="355"/>
      <c r="ATS126" s="355"/>
      <c r="ATT126" s="355"/>
      <c r="ATU126" s="355"/>
      <c r="ATV126" s="355"/>
      <c r="ATW126" s="355"/>
      <c r="ATX126" s="355"/>
      <c r="ATY126" s="355"/>
      <c r="ATZ126" s="355"/>
      <c r="AUA126" s="355"/>
      <c r="AUB126" s="355"/>
      <c r="AUC126" s="355"/>
      <c r="AUD126" s="355"/>
      <c r="AUE126" s="355"/>
      <c r="AUF126" s="355"/>
      <c r="AUG126" s="355"/>
      <c r="AUH126" s="355"/>
      <c r="AUI126" s="355"/>
      <c r="AUJ126" s="355"/>
      <c r="AUK126" s="355"/>
      <c r="AUL126" s="355"/>
      <c r="AUM126" s="355"/>
      <c r="AUN126" s="355"/>
      <c r="AUO126" s="355"/>
      <c r="AUP126" s="355"/>
      <c r="AUQ126" s="355"/>
      <c r="AUR126" s="355"/>
      <c r="AUS126" s="355"/>
      <c r="AUT126" s="355"/>
      <c r="AUU126" s="355"/>
      <c r="AUV126" s="355"/>
      <c r="AUW126" s="355"/>
      <c r="AUX126" s="355"/>
      <c r="AUY126" s="355"/>
      <c r="AUZ126" s="355"/>
      <c r="AVA126" s="355"/>
      <c r="AVB126" s="355"/>
      <c r="AVC126" s="355"/>
      <c r="AVD126" s="355"/>
      <c r="AVE126" s="355"/>
      <c r="AVF126" s="355"/>
      <c r="AVG126" s="355"/>
      <c r="AVH126" s="355"/>
      <c r="AVI126" s="355"/>
      <c r="AVJ126" s="355"/>
      <c r="AVK126" s="355"/>
      <c r="AVL126" s="355"/>
      <c r="AVM126" s="355"/>
      <c r="AVN126" s="355"/>
      <c r="AVO126" s="355"/>
      <c r="AVP126" s="355"/>
      <c r="AVQ126" s="355"/>
      <c r="AVR126" s="355"/>
      <c r="AVS126" s="355"/>
      <c r="AVT126" s="355"/>
      <c r="AVU126" s="355"/>
      <c r="AVV126" s="355"/>
      <c r="AVW126" s="355"/>
      <c r="AVX126" s="355"/>
      <c r="AVY126" s="355"/>
      <c r="AVZ126" s="355"/>
      <c r="AWA126" s="355"/>
      <c r="AWB126" s="355"/>
      <c r="AWC126" s="355"/>
      <c r="AWD126" s="355"/>
      <c r="AWE126" s="355"/>
      <c r="AWF126" s="355"/>
      <c r="AWG126" s="355"/>
      <c r="AWH126" s="355"/>
      <c r="AWI126" s="355"/>
      <c r="AWJ126" s="355"/>
      <c r="AWK126" s="355"/>
      <c r="AWL126" s="355"/>
      <c r="AWM126" s="355"/>
      <c r="AWN126" s="355"/>
      <c r="AWO126" s="355"/>
      <c r="AWP126" s="355"/>
      <c r="AWQ126" s="355"/>
      <c r="AWR126" s="355"/>
      <c r="AWS126" s="355"/>
      <c r="AWT126" s="355"/>
      <c r="AWU126" s="355"/>
      <c r="AWV126" s="355"/>
      <c r="AWW126" s="355"/>
      <c r="AWX126" s="355"/>
      <c r="AWY126" s="355"/>
      <c r="AWZ126" s="355"/>
      <c r="AXA126" s="355"/>
      <c r="AXB126" s="355"/>
      <c r="AXC126" s="355"/>
      <c r="AXD126" s="355"/>
      <c r="AXE126" s="355"/>
      <c r="AXF126" s="355"/>
      <c r="AXG126" s="355"/>
      <c r="AXH126" s="355"/>
      <c r="AXI126" s="355"/>
      <c r="AXJ126" s="355"/>
      <c r="AXK126" s="355"/>
      <c r="AXL126" s="355"/>
      <c r="AXM126" s="355"/>
      <c r="AXN126" s="355"/>
      <c r="AXO126" s="355"/>
      <c r="AXP126" s="355"/>
      <c r="AXQ126" s="355"/>
      <c r="AXR126" s="355"/>
      <c r="AXS126" s="355"/>
      <c r="AXT126" s="355"/>
      <c r="AXU126" s="355"/>
      <c r="AXV126" s="355"/>
      <c r="AXW126" s="355"/>
      <c r="AXX126" s="355"/>
      <c r="AXY126" s="355"/>
      <c r="AXZ126" s="355"/>
      <c r="AYA126" s="355"/>
      <c r="AYB126" s="355"/>
      <c r="AYC126" s="355"/>
      <c r="AYD126" s="355"/>
      <c r="AYE126" s="355"/>
      <c r="AYF126" s="355"/>
      <c r="AYG126" s="355"/>
      <c r="AYH126" s="355"/>
      <c r="AYI126" s="355"/>
      <c r="AYJ126" s="355"/>
      <c r="AYK126" s="355"/>
      <c r="AYL126" s="355"/>
      <c r="AYM126" s="355"/>
      <c r="AYN126" s="355"/>
      <c r="AYO126" s="355"/>
      <c r="AYP126" s="355"/>
      <c r="AYQ126" s="355"/>
      <c r="AYR126" s="355"/>
      <c r="AYS126" s="355"/>
      <c r="AYT126" s="355"/>
      <c r="AYU126" s="355"/>
      <c r="AYV126" s="355"/>
      <c r="AYW126" s="355"/>
      <c r="AYX126" s="355"/>
      <c r="AYY126" s="355"/>
      <c r="AYZ126" s="355"/>
      <c r="AZA126" s="355"/>
      <c r="AZB126" s="355"/>
      <c r="AZC126" s="355"/>
      <c r="AZD126" s="355"/>
      <c r="AZE126" s="355"/>
      <c r="AZF126" s="355"/>
      <c r="AZG126" s="355"/>
      <c r="AZH126" s="355"/>
      <c r="AZI126" s="355"/>
      <c r="AZJ126" s="355"/>
      <c r="AZK126" s="355"/>
      <c r="AZL126" s="355"/>
      <c r="AZM126" s="355"/>
      <c r="AZN126" s="355"/>
      <c r="AZO126" s="355"/>
      <c r="AZP126" s="355"/>
      <c r="AZQ126" s="355"/>
      <c r="AZR126" s="355"/>
      <c r="AZS126" s="355"/>
      <c r="AZT126" s="355"/>
      <c r="AZU126" s="355"/>
      <c r="AZV126" s="355"/>
      <c r="AZW126" s="355"/>
      <c r="AZX126" s="355"/>
      <c r="AZY126" s="355"/>
      <c r="AZZ126" s="355"/>
      <c r="BAA126" s="355"/>
      <c r="BAB126" s="355"/>
      <c r="BAC126" s="355"/>
      <c r="BAD126" s="355"/>
      <c r="BAE126" s="355"/>
      <c r="BAF126" s="355"/>
      <c r="BAG126" s="355"/>
      <c r="BAH126" s="355"/>
      <c r="BAI126" s="355"/>
      <c r="BAJ126" s="355"/>
      <c r="BAK126" s="355"/>
      <c r="BAL126" s="355"/>
      <c r="BAM126" s="355"/>
      <c r="BAN126" s="355"/>
      <c r="BAO126" s="355"/>
      <c r="BAP126" s="355"/>
      <c r="BAQ126" s="355"/>
      <c r="BAR126" s="355"/>
      <c r="BAS126" s="355"/>
      <c r="BAT126" s="355"/>
      <c r="BAU126" s="355"/>
      <c r="BAV126" s="355"/>
      <c r="BAW126" s="355"/>
      <c r="BAX126" s="355"/>
      <c r="BAY126" s="355"/>
      <c r="BAZ126" s="355"/>
      <c r="BBA126" s="355"/>
      <c r="BBB126" s="355"/>
      <c r="BBC126" s="355"/>
      <c r="BBD126" s="355"/>
      <c r="BBE126" s="355"/>
      <c r="BBF126" s="355"/>
      <c r="BBG126" s="355"/>
      <c r="BBH126" s="355"/>
      <c r="BBI126" s="355"/>
      <c r="BBJ126" s="355"/>
      <c r="BBK126" s="355"/>
      <c r="BBL126" s="355"/>
      <c r="BBM126" s="355"/>
      <c r="BBN126" s="355"/>
      <c r="BBO126" s="355"/>
      <c r="BBP126" s="355"/>
      <c r="BBQ126" s="355"/>
      <c r="BBR126" s="355"/>
      <c r="BBS126" s="355"/>
      <c r="BBT126" s="355"/>
      <c r="BBU126" s="355"/>
      <c r="BBV126" s="355"/>
      <c r="BBW126" s="355"/>
      <c r="BBX126" s="355"/>
      <c r="BBY126" s="355"/>
      <c r="BBZ126" s="355"/>
      <c r="BCA126" s="355"/>
      <c r="BCB126" s="355"/>
      <c r="BCC126" s="355"/>
      <c r="BCD126" s="355"/>
      <c r="BCE126" s="355"/>
      <c r="BCF126" s="355"/>
      <c r="BCG126" s="355"/>
      <c r="BCH126" s="355"/>
      <c r="BCI126" s="355"/>
      <c r="BCJ126" s="355"/>
      <c r="BCK126" s="355"/>
      <c r="BCL126" s="355"/>
      <c r="BCM126" s="355"/>
      <c r="BCN126" s="355"/>
      <c r="BCO126" s="355"/>
      <c r="BCP126" s="355"/>
      <c r="BCQ126" s="355"/>
      <c r="BCR126" s="355"/>
      <c r="BCS126" s="355"/>
      <c r="BCT126" s="355"/>
      <c r="BCU126" s="355"/>
      <c r="BCV126" s="355"/>
      <c r="BCW126" s="355"/>
      <c r="BCX126" s="355"/>
      <c r="BCY126" s="355"/>
      <c r="BCZ126" s="355"/>
      <c r="BDA126" s="355"/>
      <c r="BDB126" s="355"/>
      <c r="BDC126" s="355"/>
      <c r="BDD126" s="355"/>
      <c r="BDE126" s="355"/>
      <c r="BDF126" s="355"/>
      <c r="BDG126" s="355"/>
      <c r="BDH126" s="355"/>
      <c r="BDI126" s="355"/>
      <c r="BDJ126" s="355"/>
      <c r="BDK126" s="355"/>
      <c r="BDL126" s="355"/>
      <c r="BDM126" s="355"/>
      <c r="BDN126" s="355"/>
      <c r="BDO126" s="355"/>
      <c r="BDP126" s="355"/>
      <c r="BDQ126" s="355"/>
      <c r="BDR126" s="355"/>
      <c r="BDS126" s="355"/>
      <c r="BDT126" s="355"/>
      <c r="BDU126" s="355"/>
      <c r="BDV126" s="355"/>
      <c r="BDW126" s="355"/>
      <c r="BDX126" s="355"/>
      <c r="BDY126" s="355"/>
      <c r="BDZ126" s="355"/>
      <c r="BEA126" s="355"/>
      <c r="BEB126" s="355"/>
      <c r="BEC126" s="355"/>
      <c r="BED126" s="355"/>
      <c r="BEE126" s="355"/>
      <c r="BEF126" s="355"/>
      <c r="BEG126" s="355"/>
      <c r="BEH126" s="355"/>
      <c r="BEI126" s="355"/>
      <c r="BEJ126" s="355"/>
      <c r="BEK126" s="355"/>
      <c r="BEL126" s="355"/>
      <c r="BEM126" s="355"/>
      <c r="BEN126" s="355"/>
      <c r="BEO126" s="355"/>
      <c r="BEP126" s="355"/>
      <c r="BEQ126" s="355"/>
      <c r="BER126" s="355"/>
      <c r="BES126" s="355"/>
      <c r="BET126" s="355"/>
      <c r="BEU126" s="355"/>
      <c r="BEV126" s="355"/>
      <c r="BEW126" s="355"/>
      <c r="BEX126" s="355"/>
      <c r="BEY126" s="355"/>
      <c r="BEZ126" s="355"/>
      <c r="BFA126" s="355"/>
      <c r="BFB126" s="355"/>
      <c r="BFC126" s="355"/>
      <c r="BFD126" s="355"/>
      <c r="BFE126" s="355"/>
      <c r="BFF126" s="355"/>
      <c r="BFG126" s="355"/>
      <c r="BFH126" s="355"/>
      <c r="BFI126" s="355"/>
      <c r="BFJ126" s="355"/>
      <c r="BFK126" s="355"/>
      <c r="BFL126" s="355"/>
      <c r="BFM126" s="355"/>
      <c r="BFN126" s="355"/>
      <c r="BFO126" s="355"/>
      <c r="BFP126" s="355"/>
      <c r="BFQ126" s="355"/>
      <c r="BFR126" s="355"/>
      <c r="BFS126" s="355"/>
      <c r="BFT126" s="355"/>
      <c r="BFU126" s="355"/>
      <c r="BFV126" s="355"/>
      <c r="BFW126" s="355"/>
      <c r="BFX126" s="355"/>
      <c r="BFY126" s="355"/>
      <c r="BFZ126" s="355"/>
      <c r="BGA126" s="355"/>
      <c r="BGB126" s="355"/>
      <c r="BGC126" s="355"/>
      <c r="BGD126" s="355"/>
      <c r="BGE126" s="355"/>
      <c r="BGF126" s="355"/>
      <c r="BGG126" s="355"/>
      <c r="BGH126" s="355"/>
      <c r="BGI126" s="355"/>
      <c r="BGJ126" s="355"/>
      <c r="BGK126" s="355"/>
      <c r="BGL126" s="355"/>
      <c r="BGM126" s="355"/>
      <c r="BGN126" s="355"/>
      <c r="BGO126" s="355"/>
      <c r="BGP126" s="355"/>
      <c r="BGQ126" s="355"/>
      <c r="BGR126" s="355"/>
      <c r="BGS126" s="355"/>
      <c r="BGT126" s="355"/>
      <c r="BGU126" s="355"/>
      <c r="BGV126" s="355"/>
      <c r="BGW126" s="355"/>
      <c r="BGX126" s="355"/>
      <c r="BGY126" s="355"/>
      <c r="BGZ126" s="355"/>
      <c r="BHA126" s="355"/>
      <c r="BHB126" s="355"/>
      <c r="BHC126" s="355"/>
      <c r="BHD126" s="355"/>
      <c r="BHE126" s="355"/>
      <c r="BHF126" s="355"/>
      <c r="BHG126" s="355"/>
      <c r="BHH126" s="355"/>
      <c r="BHI126" s="355"/>
      <c r="BHJ126" s="355"/>
      <c r="BHK126" s="355"/>
      <c r="BHL126" s="355"/>
      <c r="BHM126" s="355"/>
      <c r="BHN126" s="355"/>
      <c r="BHO126" s="355"/>
      <c r="BHP126" s="355"/>
      <c r="BHQ126" s="355"/>
      <c r="BHR126" s="355"/>
      <c r="BHS126" s="355"/>
      <c r="BHT126" s="355"/>
      <c r="BHU126" s="355"/>
      <c r="BHV126" s="355"/>
      <c r="BHW126" s="355"/>
      <c r="BHX126" s="355"/>
      <c r="BHY126" s="355"/>
      <c r="BHZ126" s="355"/>
      <c r="BIA126" s="355"/>
      <c r="BIB126" s="355"/>
      <c r="BIC126" s="355"/>
      <c r="BID126" s="355"/>
      <c r="BIE126" s="355"/>
      <c r="BIF126" s="355"/>
      <c r="BIG126" s="355"/>
      <c r="BIH126" s="355"/>
      <c r="BII126" s="355"/>
      <c r="BIJ126" s="355"/>
      <c r="BIK126" s="355"/>
      <c r="BIL126" s="355"/>
      <c r="BIM126" s="355"/>
      <c r="BIN126" s="355"/>
      <c r="BIO126" s="355"/>
      <c r="BIP126" s="355"/>
      <c r="BIQ126" s="355"/>
      <c r="BIR126" s="355"/>
      <c r="BIS126" s="355"/>
      <c r="BIT126" s="355"/>
      <c r="BIU126" s="355"/>
      <c r="BIV126" s="355"/>
      <c r="BIW126" s="355"/>
      <c r="BIX126" s="355"/>
      <c r="BIY126" s="355"/>
      <c r="BIZ126" s="355"/>
      <c r="BJA126" s="355"/>
      <c r="BJB126" s="355"/>
      <c r="BJC126" s="355"/>
      <c r="BJD126" s="355"/>
      <c r="BJE126" s="355"/>
      <c r="BJF126" s="355"/>
      <c r="BJG126" s="355"/>
      <c r="BJH126" s="355"/>
      <c r="BJI126" s="355"/>
      <c r="BJJ126" s="355"/>
      <c r="BJK126" s="355"/>
      <c r="BJL126" s="355"/>
      <c r="BJM126" s="355"/>
      <c r="BJN126" s="355"/>
      <c r="BJO126" s="355"/>
      <c r="BJP126" s="355"/>
      <c r="BJQ126" s="355"/>
      <c r="BJR126" s="355"/>
      <c r="BJS126" s="355"/>
      <c r="BJT126" s="355"/>
      <c r="BJU126" s="355"/>
      <c r="BJV126" s="355"/>
      <c r="BJW126" s="355"/>
      <c r="BJX126" s="355"/>
      <c r="BJY126" s="355"/>
      <c r="BJZ126" s="355"/>
      <c r="BKA126" s="355"/>
      <c r="BKB126" s="355"/>
      <c r="BKC126" s="355"/>
      <c r="BKD126" s="355"/>
      <c r="BKE126" s="355"/>
      <c r="BKF126" s="355"/>
      <c r="BKG126" s="355"/>
      <c r="BKH126" s="355"/>
      <c r="BKI126" s="355"/>
      <c r="BKJ126" s="355"/>
      <c r="BKK126" s="355"/>
      <c r="BKL126" s="355"/>
      <c r="BKM126" s="355"/>
      <c r="BKN126" s="355"/>
      <c r="BKO126" s="355"/>
      <c r="BKP126" s="355"/>
      <c r="BKQ126" s="355"/>
      <c r="BKR126" s="355"/>
      <c r="BKS126" s="355"/>
      <c r="BKT126" s="355"/>
      <c r="BKU126" s="355"/>
      <c r="BKV126" s="355"/>
      <c r="BKW126" s="355"/>
      <c r="BKX126" s="355"/>
      <c r="BKY126" s="355"/>
      <c r="BKZ126" s="355"/>
      <c r="BLA126" s="355"/>
      <c r="BLB126" s="355"/>
      <c r="BLC126" s="355"/>
      <c r="BLD126" s="355"/>
      <c r="BLE126" s="355"/>
      <c r="BLF126" s="355"/>
      <c r="BLG126" s="355"/>
      <c r="BLH126" s="355"/>
      <c r="BLI126" s="355"/>
      <c r="BLJ126" s="355"/>
      <c r="BLK126" s="355"/>
      <c r="BLL126" s="355"/>
      <c r="BLM126" s="355"/>
      <c r="BLN126" s="355"/>
      <c r="BLO126" s="355"/>
      <c r="BLP126" s="355"/>
      <c r="BLQ126" s="355"/>
      <c r="BLR126" s="355"/>
      <c r="BLS126" s="355"/>
      <c r="BLT126" s="355"/>
      <c r="BLU126" s="355"/>
      <c r="BLV126" s="355"/>
      <c r="BLW126" s="355"/>
      <c r="BLX126" s="355"/>
      <c r="BLY126" s="355"/>
      <c r="BLZ126" s="355"/>
      <c r="BMA126" s="355"/>
      <c r="BMB126" s="355"/>
      <c r="BMC126" s="355"/>
      <c r="BMD126" s="355"/>
      <c r="BME126" s="355"/>
      <c r="BMF126" s="355"/>
      <c r="BMG126" s="355"/>
      <c r="BMH126" s="355"/>
      <c r="BMI126" s="355"/>
      <c r="BMJ126" s="355"/>
      <c r="BMK126" s="355"/>
      <c r="BML126" s="355"/>
      <c r="BMM126" s="355"/>
      <c r="BMN126" s="355"/>
      <c r="BMO126" s="355"/>
      <c r="BMP126" s="355"/>
      <c r="BMQ126" s="355"/>
      <c r="BMR126" s="355"/>
      <c r="BMS126" s="355"/>
      <c r="BMT126" s="355"/>
      <c r="BMU126" s="355"/>
      <c r="BMV126" s="355"/>
      <c r="BMW126" s="355"/>
      <c r="BMX126" s="355"/>
      <c r="BMY126" s="355"/>
      <c r="BMZ126" s="355"/>
      <c r="BNA126" s="355"/>
      <c r="BNB126" s="355"/>
      <c r="BNC126" s="355"/>
      <c r="BND126" s="355"/>
      <c r="BNE126" s="355"/>
      <c r="BNF126" s="355"/>
      <c r="BNG126" s="355"/>
      <c r="BNH126" s="355"/>
      <c r="BNI126" s="355"/>
      <c r="BNJ126" s="355"/>
      <c r="BNK126" s="355"/>
      <c r="BNL126" s="355"/>
      <c r="BNM126" s="355"/>
      <c r="BNN126" s="355"/>
      <c r="BNO126" s="355"/>
      <c r="BNP126" s="355"/>
      <c r="BNQ126" s="355"/>
      <c r="BNR126" s="355"/>
      <c r="BNS126" s="355"/>
      <c r="BNT126" s="355"/>
      <c r="BNU126" s="355"/>
      <c r="BNV126" s="355"/>
      <c r="BNW126" s="355"/>
      <c r="BNX126" s="355"/>
      <c r="BNY126" s="355"/>
      <c r="BNZ126" s="355"/>
      <c r="BOA126" s="355"/>
      <c r="BOB126" s="355"/>
      <c r="BOC126" s="355"/>
      <c r="BOD126" s="355"/>
      <c r="BOE126" s="355"/>
      <c r="BOF126" s="355"/>
      <c r="BOG126" s="355"/>
      <c r="BOH126" s="355"/>
      <c r="BOI126" s="355"/>
      <c r="BOJ126" s="355"/>
      <c r="BOK126" s="355"/>
      <c r="BOL126" s="355"/>
      <c r="BOM126" s="355"/>
      <c r="BON126" s="355"/>
      <c r="BOO126" s="355"/>
      <c r="BOP126" s="355"/>
      <c r="BOQ126" s="355"/>
      <c r="BOR126" s="355"/>
      <c r="BOS126" s="355"/>
      <c r="BOT126" s="355"/>
      <c r="BOU126" s="355"/>
      <c r="BOV126" s="355"/>
      <c r="BOW126" s="355"/>
      <c r="BOX126" s="355"/>
      <c r="BOY126" s="355"/>
      <c r="BOZ126" s="355"/>
      <c r="BPA126" s="355"/>
      <c r="BPB126" s="355"/>
      <c r="BPC126" s="355"/>
      <c r="BPD126" s="355"/>
      <c r="BPE126" s="355"/>
      <c r="BPF126" s="355"/>
      <c r="BPG126" s="355"/>
      <c r="BPH126" s="355"/>
      <c r="BPI126" s="355"/>
      <c r="BPJ126" s="355"/>
      <c r="BPK126" s="355"/>
      <c r="BPL126" s="355"/>
      <c r="BPM126" s="355"/>
      <c r="BPN126" s="355"/>
      <c r="BPO126" s="355"/>
      <c r="BPP126" s="355"/>
      <c r="BPQ126" s="355"/>
      <c r="BPR126" s="355"/>
      <c r="BPS126" s="355"/>
      <c r="BPT126" s="355"/>
      <c r="BPU126" s="355"/>
      <c r="BPV126" s="355"/>
      <c r="BPW126" s="355"/>
      <c r="BPX126" s="355"/>
      <c r="BPY126" s="355"/>
      <c r="BPZ126" s="355"/>
      <c r="BQA126" s="355"/>
      <c r="BQB126" s="355"/>
      <c r="BQC126" s="355"/>
      <c r="BQD126" s="355"/>
      <c r="BQE126" s="355"/>
      <c r="BQF126" s="355"/>
      <c r="BQG126" s="355"/>
      <c r="BQH126" s="355"/>
      <c r="BQI126" s="355"/>
      <c r="BQJ126" s="355"/>
      <c r="BQK126" s="355"/>
      <c r="BQL126" s="355"/>
      <c r="BQM126" s="355"/>
      <c r="BQN126" s="355"/>
      <c r="BQO126" s="355"/>
      <c r="BQP126" s="355"/>
      <c r="BQQ126" s="355"/>
      <c r="BQR126" s="355"/>
      <c r="BQS126" s="355"/>
      <c r="BQT126" s="355"/>
      <c r="BQU126" s="355"/>
      <c r="BQV126" s="355"/>
      <c r="BQW126" s="355"/>
      <c r="BQX126" s="355"/>
      <c r="BQY126" s="355"/>
      <c r="BQZ126" s="355"/>
      <c r="BRA126" s="355"/>
      <c r="BRB126" s="355"/>
      <c r="BRC126" s="355"/>
      <c r="BRD126" s="355"/>
      <c r="BRE126" s="355"/>
      <c r="BRF126" s="355"/>
      <c r="BRG126" s="355"/>
      <c r="BRH126" s="355"/>
      <c r="BRI126" s="355"/>
      <c r="BRJ126" s="355"/>
      <c r="BRK126" s="355"/>
      <c r="BRL126" s="355"/>
      <c r="BRM126" s="355"/>
      <c r="BRN126" s="355"/>
      <c r="BRO126" s="355"/>
      <c r="BRP126" s="355"/>
      <c r="BRQ126" s="355"/>
      <c r="BRR126" s="355"/>
      <c r="BRS126" s="355"/>
      <c r="BRT126" s="355"/>
      <c r="BRU126" s="355"/>
      <c r="BRV126" s="355"/>
      <c r="BRW126" s="355"/>
      <c r="BRX126" s="355"/>
      <c r="BRY126" s="355"/>
      <c r="BRZ126" s="355"/>
      <c r="BSA126" s="355"/>
      <c r="BSB126" s="355"/>
      <c r="BSC126" s="355"/>
      <c r="BSD126" s="355"/>
      <c r="BSE126" s="355"/>
      <c r="BSF126" s="355"/>
      <c r="BSG126" s="355"/>
      <c r="BSH126" s="355"/>
      <c r="BSI126" s="355"/>
      <c r="BSJ126" s="355"/>
      <c r="BSK126" s="355"/>
      <c r="BSL126" s="355"/>
      <c r="BSM126" s="355"/>
      <c r="BSN126" s="355"/>
      <c r="BSO126" s="355"/>
      <c r="BSP126" s="355"/>
      <c r="BSQ126" s="355"/>
      <c r="BSR126" s="355"/>
      <c r="BSS126" s="355"/>
      <c r="BST126" s="355"/>
      <c r="BSU126" s="355"/>
      <c r="BSV126" s="355"/>
      <c r="BSW126" s="355"/>
      <c r="BSX126" s="355"/>
      <c r="BSY126" s="355"/>
      <c r="BSZ126" s="355"/>
      <c r="BTA126" s="355"/>
      <c r="BTB126" s="355"/>
      <c r="BTC126" s="355"/>
      <c r="BTD126" s="355"/>
      <c r="BTE126" s="355"/>
      <c r="BTF126" s="355"/>
      <c r="BTG126" s="355"/>
      <c r="BTH126" s="355"/>
      <c r="BTI126" s="355"/>
      <c r="BTJ126" s="355"/>
      <c r="BTK126" s="355"/>
      <c r="BTL126" s="355"/>
      <c r="BTM126" s="355"/>
      <c r="BTN126" s="355"/>
      <c r="BTO126" s="355"/>
      <c r="BTP126" s="355"/>
      <c r="BTQ126" s="355"/>
      <c r="BTR126" s="355"/>
      <c r="BTS126" s="355"/>
      <c r="BTT126" s="355"/>
      <c r="BTU126" s="355"/>
      <c r="BTV126" s="355"/>
      <c r="BTW126" s="355"/>
      <c r="BTX126" s="355"/>
      <c r="BTY126" s="355"/>
      <c r="BTZ126" s="355"/>
      <c r="BUA126" s="355"/>
      <c r="BUB126" s="355"/>
      <c r="BUC126" s="355"/>
      <c r="BUD126" s="355"/>
      <c r="BUE126" s="355"/>
      <c r="BUF126" s="355"/>
      <c r="BUG126" s="355"/>
      <c r="BUH126" s="355"/>
      <c r="BUI126" s="355"/>
      <c r="BUJ126" s="355"/>
      <c r="BUK126" s="355"/>
      <c r="BUL126" s="355"/>
      <c r="BUM126" s="355"/>
      <c r="BUN126" s="355"/>
      <c r="BUO126" s="355"/>
      <c r="BUP126" s="355"/>
      <c r="BUQ126" s="355"/>
      <c r="BUR126" s="355"/>
      <c r="BUS126" s="355"/>
      <c r="BUT126" s="355"/>
      <c r="BUU126" s="355"/>
      <c r="BUV126" s="355"/>
      <c r="BUW126" s="355"/>
      <c r="BUX126" s="355"/>
      <c r="BUY126" s="355"/>
      <c r="BUZ126" s="355"/>
      <c r="BVA126" s="355"/>
      <c r="BVB126" s="355"/>
      <c r="BVC126" s="355"/>
      <c r="BVD126" s="355"/>
      <c r="BVE126" s="355"/>
      <c r="BVF126" s="355"/>
      <c r="BVG126" s="355"/>
      <c r="BVH126" s="355"/>
      <c r="BVI126" s="355"/>
      <c r="BVJ126" s="355"/>
      <c r="BVK126" s="355"/>
      <c r="BVL126" s="355"/>
      <c r="BVM126" s="355"/>
      <c r="BVN126" s="355"/>
      <c r="BVO126" s="355"/>
      <c r="BVP126" s="355"/>
      <c r="BVQ126" s="355"/>
      <c r="BVR126" s="355"/>
      <c r="BVS126" s="355"/>
      <c r="BVT126" s="355"/>
      <c r="BVU126" s="355"/>
      <c r="BVV126" s="355"/>
      <c r="BVW126" s="355"/>
      <c r="BVX126" s="355"/>
      <c r="BVY126" s="355"/>
      <c r="BVZ126" s="355"/>
      <c r="BWA126" s="355"/>
      <c r="BWB126" s="355"/>
      <c r="BWC126" s="355"/>
      <c r="BWD126" s="355"/>
      <c r="BWE126" s="355"/>
      <c r="BWF126" s="355"/>
      <c r="BWG126" s="355"/>
      <c r="BWH126" s="355"/>
      <c r="BWI126" s="355"/>
      <c r="BWJ126" s="355"/>
      <c r="BWK126" s="355"/>
      <c r="BWL126" s="355"/>
      <c r="BWM126" s="355"/>
      <c r="BWN126" s="355"/>
      <c r="BWO126" s="355"/>
      <c r="BWP126" s="355"/>
      <c r="BWQ126" s="355"/>
      <c r="BWR126" s="355"/>
      <c r="BWS126" s="355"/>
      <c r="BWT126" s="355"/>
      <c r="BWU126" s="355"/>
      <c r="BWV126" s="355"/>
      <c r="BWW126" s="355"/>
      <c r="BWX126" s="355"/>
      <c r="BWY126" s="355"/>
      <c r="BWZ126" s="355"/>
      <c r="BXA126" s="355"/>
      <c r="BXB126" s="355"/>
      <c r="BXC126" s="355"/>
      <c r="BXD126" s="355"/>
      <c r="BXE126" s="355"/>
      <c r="BXF126" s="355"/>
      <c r="BXG126" s="355"/>
      <c r="BXH126" s="355"/>
      <c r="BXI126" s="355"/>
      <c r="BXJ126" s="355"/>
      <c r="BXK126" s="355"/>
      <c r="BXL126" s="355"/>
      <c r="BXM126" s="355"/>
      <c r="BXN126" s="355"/>
      <c r="BXO126" s="355"/>
      <c r="BXP126" s="355"/>
      <c r="BXQ126" s="355"/>
      <c r="BXR126" s="355"/>
      <c r="BXS126" s="355"/>
      <c r="BXT126" s="355"/>
      <c r="BXU126" s="355"/>
      <c r="BXV126" s="355"/>
      <c r="BXW126" s="355"/>
      <c r="BXX126" s="355"/>
      <c r="BXY126" s="355"/>
      <c r="BXZ126" s="355"/>
      <c r="BYA126" s="355"/>
      <c r="BYB126" s="355"/>
      <c r="BYC126" s="355"/>
      <c r="BYD126" s="355"/>
      <c r="BYE126" s="355"/>
      <c r="BYF126" s="355"/>
      <c r="BYG126" s="355"/>
      <c r="BYH126" s="355"/>
      <c r="BYI126" s="355"/>
      <c r="BYJ126" s="355"/>
      <c r="BYK126" s="355"/>
      <c r="BYL126" s="355"/>
      <c r="BYM126" s="355"/>
      <c r="BYN126" s="355"/>
      <c r="BYO126" s="355"/>
      <c r="BYP126" s="355"/>
      <c r="BYQ126" s="355"/>
      <c r="BYR126" s="355"/>
      <c r="BYS126" s="355"/>
      <c r="BYT126" s="355"/>
      <c r="BYU126" s="355"/>
      <c r="BYV126" s="355"/>
      <c r="BYW126" s="355"/>
      <c r="BYX126" s="355"/>
      <c r="BYY126" s="355"/>
      <c r="BYZ126" s="355"/>
      <c r="BZA126" s="355"/>
      <c r="BZB126" s="355"/>
      <c r="BZC126" s="355"/>
      <c r="BZD126" s="355"/>
      <c r="BZE126" s="355"/>
      <c r="BZF126" s="355"/>
      <c r="BZG126" s="355"/>
      <c r="BZH126" s="355"/>
      <c r="BZI126" s="355"/>
      <c r="BZJ126" s="355"/>
      <c r="BZK126" s="355"/>
      <c r="BZL126" s="355"/>
      <c r="BZM126" s="355"/>
      <c r="BZN126" s="355"/>
      <c r="BZO126" s="355"/>
      <c r="BZP126" s="355"/>
      <c r="BZQ126" s="355"/>
      <c r="BZR126" s="355"/>
      <c r="BZS126" s="355"/>
      <c r="BZT126" s="355"/>
      <c r="BZU126" s="355"/>
      <c r="BZV126" s="355"/>
      <c r="BZW126" s="355"/>
      <c r="BZX126" s="355"/>
      <c r="BZY126" s="355"/>
      <c r="BZZ126" s="355"/>
      <c r="CAA126" s="355"/>
      <c r="CAB126" s="355"/>
      <c r="CAC126" s="355"/>
      <c r="CAD126" s="355"/>
      <c r="CAE126" s="355"/>
      <c r="CAF126" s="355"/>
      <c r="CAG126" s="355"/>
      <c r="CAH126" s="355"/>
      <c r="CAI126" s="355"/>
      <c r="CAJ126" s="355"/>
      <c r="CAK126" s="355"/>
      <c r="CAL126" s="355"/>
      <c r="CAM126" s="355"/>
      <c r="CAN126" s="355"/>
      <c r="CAO126" s="355"/>
      <c r="CAP126" s="355"/>
      <c r="CAQ126" s="355"/>
      <c r="CAR126" s="355"/>
      <c r="CAS126" s="355"/>
      <c r="CAT126" s="355"/>
      <c r="CAU126" s="355"/>
      <c r="CAV126" s="355"/>
      <c r="CAW126" s="355"/>
      <c r="CAX126" s="355"/>
      <c r="CAY126" s="355"/>
      <c r="CAZ126" s="355"/>
      <c r="CBA126" s="355"/>
      <c r="CBB126" s="355"/>
      <c r="CBC126" s="355"/>
      <c r="CBD126" s="355"/>
      <c r="CBE126" s="355"/>
      <c r="CBF126" s="355"/>
      <c r="CBG126" s="355"/>
      <c r="CBH126" s="355"/>
      <c r="CBI126" s="355"/>
      <c r="CBJ126" s="355"/>
      <c r="CBK126" s="355"/>
      <c r="CBL126" s="355"/>
      <c r="CBM126" s="355"/>
      <c r="CBN126" s="355"/>
      <c r="CBO126" s="355"/>
      <c r="CBP126" s="355"/>
      <c r="CBQ126" s="355"/>
      <c r="CBR126" s="355"/>
      <c r="CBS126" s="355"/>
      <c r="CBT126" s="355"/>
      <c r="CBU126" s="355"/>
      <c r="CBV126" s="355"/>
      <c r="CBW126" s="355"/>
      <c r="CBX126" s="355"/>
      <c r="CBY126" s="355"/>
      <c r="CBZ126" s="355"/>
      <c r="CCA126" s="355"/>
      <c r="CCB126" s="355"/>
      <c r="CCC126" s="355"/>
      <c r="CCD126" s="355"/>
      <c r="CCE126" s="355"/>
      <c r="CCF126" s="355"/>
      <c r="CCG126" s="355"/>
      <c r="CCH126" s="355"/>
      <c r="CCI126" s="355"/>
      <c r="CCJ126" s="355"/>
      <c r="CCK126" s="355"/>
      <c r="CCL126" s="355"/>
      <c r="CCM126" s="355"/>
      <c r="CCN126" s="355"/>
      <c r="CCO126" s="355"/>
      <c r="CCP126" s="355"/>
      <c r="CCQ126" s="355"/>
      <c r="CCR126" s="355"/>
      <c r="CCS126" s="355"/>
      <c r="CCT126" s="355"/>
      <c r="CCU126" s="355"/>
      <c r="CCV126" s="355"/>
      <c r="CCW126" s="355"/>
      <c r="CCX126" s="355"/>
      <c r="CCY126" s="355"/>
      <c r="CCZ126" s="355"/>
      <c r="CDA126" s="355"/>
      <c r="CDB126" s="355"/>
      <c r="CDC126" s="355"/>
      <c r="CDD126" s="355"/>
      <c r="CDE126" s="355"/>
      <c r="CDF126" s="355"/>
      <c r="CDG126" s="355"/>
      <c r="CDH126" s="355"/>
      <c r="CDI126" s="355"/>
      <c r="CDJ126" s="355"/>
      <c r="CDK126" s="355"/>
      <c r="CDL126" s="355"/>
      <c r="CDM126" s="355"/>
      <c r="CDN126" s="355"/>
      <c r="CDO126" s="355"/>
      <c r="CDP126" s="355"/>
      <c r="CDQ126" s="355"/>
      <c r="CDR126" s="355"/>
      <c r="CDS126" s="355"/>
      <c r="CDT126" s="355"/>
      <c r="CDU126" s="355"/>
      <c r="CDV126" s="355"/>
      <c r="CDW126" s="355"/>
      <c r="CDX126" s="355"/>
      <c r="CDY126" s="355"/>
      <c r="CDZ126" s="355"/>
      <c r="CEA126" s="355"/>
      <c r="CEB126" s="355"/>
      <c r="CEC126" s="355"/>
      <c r="CED126" s="355"/>
      <c r="CEE126" s="355"/>
      <c r="CEF126" s="355"/>
      <c r="CEG126" s="355"/>
      <c r="CEH126" s="355"/>
      <c r="CEI126" s="355"/>
      <c r="CEJ126" s="355"/>
      <c r="CEK126" s="355"/>
      <c r="CEL126" s="355"/>
      <c r="CEM126" s="355"/>
      <c r="CEN126" s="355"/>
      <c r="CEO126" s="355"/>
      <c r="CEP126" s="355"/>
      <c r="CEQ126" s="355"/>
      <c r="CER126" s="355"/>
      <c r="CES126" s="355"/>
      <c r="CET126" s="355"/>
      <c r="CEU126" s="355"/>
      <c r="CEV126" s="355"/>
      <c r="CEW126" s="355"/>
      <c r="CEX126" s="355"/>
      <c r="CEY126" s="355"/>
      <c r="CEZ126" s="355"/>
      <c r="CFA126" s="355"/>
      <c r="CFB126" s="355"/>
      <c r="CFC126" s="355"/>
      <c r="CFD126" s="355"/>
      <c r="CFE126" s="355"/>
      <c r="CFF126" s="355"/>
      <c r="CFG126" s="355"/>
      <c r="CFH126" s="355"/>
      <c r="CFI126" s="355"/>
      <c r="CFJ126" s="355"/>
      <c r="CFK126" s="355"/>
      <c r="CFL126" s="355"/>
      <c r="CFM126" s="355"/>
      <c r="CFN126" s="355"/>
      <c r="CFO126" s="355"/>
      <c r="CFP126" s="355"/>
      <c r="CFQ126" s="355"/>
      <c r="CFR126" s="355"/>
      <c r="CFS126" s="355"/>
      <c r="CFT126" s="355"/>
      <c r="CFU126" s="355"/>
      <c r="CFV126" s="355"/>
      <c r="CFW126" s="355"/>
      <c r="CFX126" s="355"/>
      <c r="CFY126" s="355"/>
      <c r="CFZ126" s="355"/>
      <c r="CGA126" s="355"/>
      <c r="CGB126" s="355"/>
      <c r="CGC126" s="355"/>
      <c r="CGD126" s="355"/>
      <c r="CGE126" s="355"/>
      <c r="CGF126" s="355"/>
      <c r="CGG126" s="355"/>
      <c r="CGH126" s="355"/>
      <c r="CGI126" s="355"/>
      <c r="CGJ126" s="355"/>
      <c r="CGK126" s="355"/>
      <c r="CGL126" s="355"/>
      <c r="CGM126" s="355"/>
      <c r="CGN126" s="355"/>
      <c r="CGO126" s="355"/>
      <c r="CGP126" s="355"/>
      <c r="CGQ126" s="355"/>
      <c r="CGR126" s="355"/>
      <c r="CGS126" s="355"/>
      <c r="CGT126" s="355"/>
      <c r="CGU126" s="355"/>
      <c r="CGV126" s="355"/>
      <c r="CGW126" s="355"/>
      <c r="CGX126" s="355"/>
      <c r="CGY126" s="355"/>
      <c r="CGZ126" s="355"/>
      <c r="CHA126" s="355"/>
      <c r="CHB126" s="355"/>
      <c r="CHC126" s="355"/>
      <c r="CHD126" s="355"/>
      <c r="CHE126" s="355"/>
      <c r="CHF126" s="355"/>
      <c r="CHG126" s="355"/>
      <c r="CHH126" s="355"/>
      <c r="CHI126" s="355"/>
      <c r="CHJ126" s="355"/>
      <c r="CHK126" s="355"/>
      <c r="CHL126" s="355"/>
      <c r="CHM126" s="355"/>
      <c r="CHN126" s="355"/>
      <c r="CHO126" s="355"/>
      <c r="CHP126" s="355"/>
      <c r="CHQ126" s="355"/>
      <c r="CHR126" s="355"/>
      <c r="CHS126" s="355"/>
      <c r="CHT126" s="355"/>
      <c r="CHU126" s="355"/>
      <c r="CHV126" s="355"/>
      <c r="CHW126" s="355"/>
      <c r="CHX126" s="355"/>
      <c r="CHY126" s="355"/>
      <c r="CHZ126" s="355"/>
      <c r="CIA126" s="355"/>
      <c r="CIB126" s="355"/>
      <c r="CIC126" s="355"/>
      <c r="CID126" s="355"/>
      <c r="CIE126" s="355"/>
      <c r="CIF126" s="355"/>
      <c r="CIG126" s="355"/>
      <c r="CIH126" s="355"/>
      <c r="CII126" s="355"/>
      <c r="CIJ126" s="355"/>
      <c r="CIK126" s="355"/>
      <c r="CIL126" s="355"/>
      <c r="CIM126" s="355"/>
      <c r="CIN126" s="355"/>
      <c r="CIO126" s="355"/>
      <c r="CIP126" s="355"/>
      <c r="CIQ126" s="355"/>
      <c r="CIR126" s="355"/>
      <c r="CIS126" s="355"/>
      <c r="CIT126" s="355"/>
      <c r="CIU126" s="355"/>
      <c r="CIV126" s="355"/>
      <c r="CIW126" s="355"/>
      <c r="CIX126" s="355"/>
      <c r="CIY126" s="355"/>
      <c r="CIZ126" s="355"/>
      <c r="CJA126" s="355"/>
      <c r="CJB126" s="355"/>
      <c r="CJC126" s="355"/>
      <c r="CJD126" s="355"/>
      <c r="CJE126" s="355"/>
      <c r="CJF126" s="355"/>
      <c r="CJG126" s="355"/>
      <c r="CJH126" s="355"/>
      <c r="CJI126" s="355"/>
      <c r="CJJ126" s="355"/>
      <c r="CJK126" s="355"/>
      <c r="CJL126" s="355"/>
      <c r="CJM126" s="355"/>
      <c r="CJN126" s="355"/>
      <c r="CJO126" s="355"/>
      <c r="CJP126" s="355"/>
      <c r="CJQ126" s="355"/>
      <c r="CJR126" s="355"/>
      <c r="CJS126" s="355"/>
      <c r="CJT126" s="355"/>
      <c r="CJU126" s="355"/>
      <c r="CJV126" s="355"/>
      <c r="CJW126" s="355"/>
      <c r="CJX126" s="355"/>
      <c r="CJY126" s="355"/>
      <c r="CJZ126" s="355"/>
      <c r="CKA126" s="355"/>
      <c r="CKB126" s="355"/>
      <c r="CKC126" s="355"/>
      <c r="CKD126" s="355"/>
      <c r="CKE126" s="355"/>
      <c r="CKF126" s="355"/>
      <c r="CKG126" s="355"/>
      <c r="CKH126" s="355"/>
      <c r="CKI126" s="355"/>
      <c r="CKJ126" s="355"/>
      <c r="CKK126" s="355"/>
      <c r="CKL126" s="355"/>
      <c r="CKM126" s="355"/>
      <c r="CKN126" s="355"/>
      <c r="CKO126" s="355"/>
      <c r="CKP126" s="355"/>
      <c r="CKQ126" s="355"/>
      <c r="CKR126" s="355"/>
      <c r="CKS126" s="355"/>
      <c r="CKT126" s="355"/>
      <c r="CKU126" s="355"/>
      <c r="CKV126" s="355"/>
      <c r="CKW126" s="355"/>
      <c r="CKX126" s="355"/>
      <c r="CKY126" s="355"/>
      <c r="CKZ126" s="355"/>
      <c r="CLA126" s="355"/>
      <c r="CLB126" s="355"/>
      <c r="CLC126" s="355"/>
      <c r="CLD126" s="355"/>
      <c r="CLE126" s="355"/>
      <c r="CLF126" s="355"/>
      <c r="CLG126" s="355"/>
      <c r="CLH126" s="355"/>
      <c r="CLI126" s="355"/>
      <c r="CLJ126" s="355"/>
      <c r="CLK126" s="355"/>
      <c r="CLL126" s="355"/>
      <c r="CLM126" s="355"/>
      <c r="CLN126" s="355"/>
      <c r="CLO126" s="355"/>
      <c r="CLP126" s="355"/>
      <c r="CLQ126" s="355"/>
      <c r="CLR126" s="355"/>
      <c r="CLS126" s="355"/>
      <c r="CLT126" s="355"/>
      <c r="CLU126" s="355"/>
      <c r="CLV126" s="355"/>
      <c r="CLW126" s="355"/>
      <c r="CLX126" s="355"/>
      <c r="CLY126" s="355"/>
      <c r="CLZ126" s="355"/>
      <c r="CMA126" s="355"/>
      <c r="CMB126" s="355"/>
      <c r="CMC126" s="355"/>
      <c r="CMD126" s="355"/>
      <c r="CME126" s="355"/>
      <c r="CMF126" s="355"/>
      <c r="CMG126" s="355"/>
      <c r="CMH126" s="355"/>
      <c r="CMI126" s="355"/>
      <c r="CMJ126" s="355"/>
      <c r="CMK126" s="355"/>
      <c r="CML126" s="355"/>
      <c r="CMM126" s="355"/>
      <c r="CMN126" s="355"/>
      <c r="CMO126" s="355"/>
      <c r="CMP126" s="355"/>
      <c r="CMQ126" s="355"/>
      <c r="CMR126" s="355"/>
      <c r="CMS126" s="355"/>
      <c r="CMT126" s="355"/>
      <c r="CMU126" s="355"/>
      <c r="CMV126" s="355"/>
      <c r="CMW126" s="355"/>
      <c r="CMX126" s="355"/>
      <c r="CMY126" s="355"/>
      <c r="CMZ126" s="355"/>
      <c r="CNA126" s="355"/>
      <c r="CNB126" s="355"/>
      <c r="CNC126" s="355"/>
      <c r="CND126" s="355"/>
      <c r="CNE126" s="355"/>
      <c r="CNF126" s="355"/>
      <c r="CNG126" s="355"/>
      <c r="CNH126" s="355"/>
      <c r="CNI126" s="355"/>
      <c r="CNJ126" s="355"/>
      <c r="CNK126" s="355"/>
      <c r="CNL126" s="355"/>
      <c r="CNM126" s="355"/>
      <c r="CNN126" s="355"/>
      <c r="CNO126" s="355"/>
      <c r="CNP126" s="355"/>
      <c r="CNQ126" s="355"/>
      <c r="CNR126" s="355"/>
      <c r="CNS126" s="355"/>
      <c r="CNT126" s="355"/>
      <c r="CNU126" s="355"/>
      <c r="CNV126" s="355"/>
      <c r="CNW126" s="355"/>
      <c r="CNX126" s="355"/>
      <c r="CNY126" s="355"/>
      <c r="CNZ126" s="355"/>
      <c r="COA126" s="355"/>
      <c r="COB126" s="355"/>
      <c r="COC126" s="355"/>
      <c r="COD126" s="355"/>
      <c r="COE126" s="355"/>
      <c r="COF126" s="355"/>
      <c r="COG126" s="355"/>
      <c r="COH126" s="355"/>
      <c r="COI126" s="355"/>
      <c r="COJ126" s="355"/>
      <c r="COK126" s="355"/>
      <c r="COL126" s="355"/>
      <c r="COM126" s="355"/>
      <c r="CON126" s="355"/>
      <c r="COO126" s="355"/>
      <c r="COP126" s="355"/>
      <c r="COQ126" s="355"/>
      <c r="COR126" s="355"/>
      <c r="COS126" s="355"/>
      <c r="COT126" s="355"/>
      <c r="COU126" s="355"/>
      <c r="COV126" s="355"/>
      <c r="COW126" s="355"/>
      <c r="COX126" s="355"/>
      <c r="COY126" s="355"/>
      <c r="COZ126" s="355"/>
      <c r="CPA126" s="355"/>
      <c r="CPB126" s="355"/>
      <c r="CPC126" s="355"/>
      <c r="CPD126" s="355"/>
      <c r="CPE126" s="355"/>
      <c r="CPF126" s="355"/>
      <c r="CPG126" s="355"/>
      <c r="CPH126" s="355"/>
      <c r="CPI126" s="355"/>
      <c r="CPJ126" s="355"/>
      <c r="CPK126" s="355"/>
      <c r="CPL126" s="355"/>
      <c r="CPM126" s="355"/>
      <c r="CPN126" s="355"/>
      <c r="CPO126" s="355"/>
      <c r="CPP126" s="355"/>
      <c r="CPQ126" s="355"/>
      <c r="CPR126" s="355"/>
      <c r="CPS126" s="355"/>
      <c r="CPT126" s="355"/>
      <c r="CPU126" s="355"/>
      <c r="CPV126" s="355"/>
      <c r="CPW126" s="355"/>
      <c r="CPX126" s="355"/>
      <c r="CPY126" s="355"/>
      <c r="CPZ126" s="355"/>
      <c r="CQA126" s="355"/>
      <c r="CQB126" s="355"/>
      <c r="CQC126" s="355"/>
      <c r="CQD126" s="355"/>
      <c r="CQE126" s="355"/>
      <c r="CQF126" s="355"/>
      <c r="CQG126" s="355"/>
      <c r="CQH126" s="355"/>
      <c r="CQI126" s="355"/>
      <c r="CQJ126" s="355"/>
      <c r="CQK126" s="355"/>
      <c r="CQL126" s="355"/>
      <c r="CQM126" s="355"/>
      <c r="CQN126" s="355"/>
      <c r="CQO126" s="355"/>
      <c r="CQP126" s="355"/>
      <c r="CQQ126" s="355"/>
      <c r="CQR126" s="355"/>
      <c r="CQS126" s="355"/>
      <c r="CQT126" s="355"/>
      <c r="CQU126" s="355"/>
      <c r="CQV126" s="355"/>
      <c r="CQW126" s="355"/>
      <c r="CQX126" s="355"/>
      <c r="CQY126" s="355"/>
      <c r="CQZ126" s="355"/>
      <c r="CRA126" s="355"/>
      <c r="CRB126" s="355"/>
      <c r="CRC126" s="355"/>
      <c r="CRD126" s="355"/>
      <c r="CRE126" s="355"/>
      <c r="CRF126" s="355"/>
      <c r="CRG126" s="355"/>
      <c r="CRH126" s="355"/>
      <c r="CRI126" s="355"/>
      <c r="CRJ126" s="355"/>
      <c r="CRK126" s="355"/>
      <c r="CRL126" s="355"/>
      <c r="CRM126" s="355"/>
      <c r="CRN126" s="355"/>
      <c r="CRO126" s="355"/>
      <c r="CRP126" s="355"/>
      <c r="CRQ126" s="355"/>
      <c r="CRR126" s="355"/>
      <c r="CRS126" s="355"/>
      <c r="CRT126" s="355"/>
      <c r="CRU126" s="355"/>
      <c r="CRV126" s="355"/>
      <c r="CRW126" s="355"/>
      <c r="CRX126" s="355"/>
      <c r="CRY126" s="355"/>
      <c r="CRZ126" s="355"/>
      <c r="CSA126" s="355"/>
      <c r="CSB126" s="355"/>
      <c r="CSC126" s="355"/>
      <c r="CSD126" s="355"/>
      <c r="CSE126" s="355"/>
      <c r="CSF126" s="355"/>
      <c r="CSG126" s="355"/>
      <c r="CSH126" s="355"/>
      <c r="CSI126" s="355"/>
      <c r="CSJ126" s="355"/>
      <c r="CSK126" s="355"/>
      <c r="CSL126" s="355"/>
      <c r="CSM126" s="355"/>
      <c r="CSN126" s="355"/>
      <c r="CSO126" s="355"/>
      <c r="CSP126" s="355"/>
      <c r="CSQ126" s="355"/>
      <c r="CSR126" s="355"/>
      <c r="CSS126" s="355"/>
      <c r="CST126" s="355"/>
      <c r="CSU126" s="355"/>
      <c r="CSV126" s="355"/>
      <c r="CSW126" s="355"/>
      <c r="CSX126" s="355"/>
      <c r="CSY126" s="355"/>
      <c r="CSZ126" s="355"/>
      <c r="CTA126" s="355"/>
      <c r="CTB126" s="355"/>
      <c r="CTC126" s="355"/>
      <c r="CTD126" s="355"/>
      <c r="CTE126" s="355"/>
      <c r="CTF126" s="355"/>
      <c r="CTG126" s="355"/>
      <c r="CTH126" s="355"/>
      <c r="CTI126" s="355"/>
      <c r="CTJ126" s="355"/>
      <c r="CTK126" s="355"/>
      <c r="CTL126" s="355"/>
      <c r="CTM126" s="355"/>
      <c r="CTN126" s="355"/>
      <c r="CTO126" s="355"/>
      <c r="CTP126" s="355"/>
      <c r="CTQ126" s="355"/>
      <c r="CTR126" s="355"/>
      <c r="CTS126" s="355"/>
      <c r="CTT126" s="355"/>
      <c r="CTU126" s="355"/>
      <c r="CTV126" s="355"/>
      <c r="CTW126" s="355"/>
      <c r="CTX126" s="355"/>
      <c r="CTY126" s="355"/>
      <c r="CTZ126" s="355"/>
      <c r="CUA126" s="355"/>
      <c r="CUB126" s="355"/>
      <c r="CUC126" s="355"/>
      <c r="CUD126" s="355"/>
      <c r="CUE126" s="355"/>
      <c r="CUF126" s="355"/>
      <c r="CUG126" s="355"/>
      <c r="CUH126" s="355"/>
      <c r="CUI126" s="355"/>
      <c r="CUJ126" s="355"/>
      <c r="CUK126" s="355"/>
      <c r="CUL126" s="355"/>
      <c r="CUM126" s="355"/>
      <c r="CUN126" s="355"/>
      <c r="CUO126" s="355"/>
      <c r="CUP126" s="355"/>
      <c r="CUQ126" s="355"/>
      <c r="CUR126" s="355"/>
      <c r="CUS126" s="355"/>
      <c r="CUT126" s="355"/>
      <c r="CUU126" s="355"/>
      <c r="CUV126" s="355"/>
      <c r="CUW126" s="355"/>
      <c r="CUX126" s="355"/>
      <c r="CUY126" s="355"/>
      <c r="CUZ126" s="355"/>
      <c r="CVA126" s="355"/>
      <c r="CVB126" s="355"/>
      <c r="CVC126" s="355"/>
      <c r="CVD126" s="355"/>
      <c r="CVE126" s="355"/>
      <c r="CVF126" s="355"/>
      <c r="CVG126" s="355"/>
      <c r="CVH126" s="355"/>
      <c r="CVI126" s="355"/>
      <c r="CVJ126" s="355"/>
      <c r="CVK126" s="355"/>
      <c r="CVL126" s="355"/>
      <c r="CVM126" s="355"/>
      <c r="CVN126" s="355"/>
      <c r="CVO126" s="355"/>
      <c r="CVP126" s="355"/>
      <c r="CVQ126" s="355"/>
      <c r="CVR126" s="355"/>
      <c r="CVS126" s="355"/>
      <c r="CVT126" s="355"/>
      <c r="CVU126" s="355"/>
      <c r="CVV126" s="355"/>
      <c r="CVW126" s="355"/>
      <c r="CVX126" s="355"/>
      <c r="CVY126" s="355"/>
      <c r="CVZ126" s="355"/>
      <c r="CWA126" s="355"/>
      <c r="CWB126" s="355"/>
      <c r="CWC126" s="355"/>
      <c r="CWD126" s="355"/>
      <c r="CWE126" s="355"/>
      <c r="CWF126" s="355"/>
      <c r="CWG126" s="355"/>
      <c r="CWH126" s="355"/>
      <c r="CWI126" s="355"/>
      <c r="CWJ126" s="355"/>
      <c r="CWK126" s="355"/>
      <c r="CWL126" s="355"/>
      <c r="CWM126" s="355"/>
      <c r="CWN126" s="355"/>
      <c r="CWO126" s="355"/>
      <c r="CWP126" s="355"/>
      <c r="CWQ126" s="355"/>
      <c r="CWR126" s="355"/>
      <c r="CWS126" s="355"/>
      <c r="CWT126" s="355"/>
      <c r="CWU126" s="355"/>
      <c r="CWV126" s="355"/>
      <c r="CWW126" s="355"/>
      <c r="CWX126" s="355"/>
      <c r="CWY126" s="355"/>
      <c r="CWZ126" s="355"/>
      <c r="CXA126" s="355"/>
      <c r="CXB126" s="355"/>
      <c r="CXC126" s="355"/>
      <c r="CXD126" s="355"/>
      <c r="CXE126" s="355"/>
      <c r="CXF126" s="355"/>
      <c r="CXG126" s="355"/>
      <c r="CXH126" s="355"/>
      <c r="CXI126" s="355"/>
      <c r="CXJ126" s="355"/>
      <c r="CXK126" s="355"/>
      <c r="CXL126" s="355"/>
      <c r="CXM126" s="355"/>
      <c r="CXN126" s="355"/>
      <c r="CXO126" s="355"/>
      <c r="CXP126" s="355"/>
      <c r="CXQ126" s="355"/>
      <c r="CXR126" s="355"/>
      <c r="CXS126" s="355"/>
      <c r="CXT126" s="355"/>
      <c r="CXU126" s="355"/>
      <c r="CXV126" s="355"/>
      <c r="CXW126" s="355"/>
      <c r="CXX126" s="355"/>
      <c r="CXY126" s="355"/>
      <c r="CXZ126" s="355"/>
      <c r="CYA126" s="355"/>
      <c r="CYB126" s="355"/>
      <c r="CYC126" s="355"/>
      <c r="CYD126" s="355"/>
      <c r="CYE126" s="355"/>
      <c r="CYF126" s="355"/>
      <c r="CYG126" s="355"/>
      <c r="CYH126" s="355"/>
      <c r="CYI126" s="355"/>
      <c r="CYJ126" s="355"/>
      <c r="CYK126" s="355"/>
      <c r="CYL126" s="355"/>
      <c r="CYM126" s="355"/>
      <c r="CYN126" s="355"/>
      <c r="CYO126" s="355"/>
      <c r="CYP126" s="355"/>
      <c r="CYQ126" s="355"/>
      <c r="CYR126" s="355"/>
      <c r="CYS126" s="355"/>
      <c r="CYT126" s="355"/>
      <c r="CYU126" s="355"/>
      <c r="CYV126" s="355"/>
      <c r="CYW126" s="355"/>
      <c r="CYX126" s="355"/>
      <c r="CYY126" s="355"/>
      <c r="CYZ126" s="355"/>
      <c r="CZA126" s="355"/>
      <c r="CZB126" s="355"/>
      <c r="CZC126" s="355"/>
      <c r="CZD126" s="355"/>
      <c r="CZE126" s="355"/>
      <c r="CZF126" s="355"/>
      <c r="CZG126" s="355"/>
      <c r="CZH126" s="355"/>
      <c r="CZI126" s="355"/>
      <c r="CZJ126" s="355"/>
      <c r="CZK126" s="355"/>
      <c r="CZL126" s="355"/>
      <c r="CZM126" s="355"/>
      <c r="CZN126" s="355"/>
      <c r="CZO126" s="355"/>
      <c r="CZP126" s="355"/>
      <c r="CZQ126" s="355"/>
      <c r="CZR126" s="355"/>
      <c r="CZS126" s="355"/>
      <c r="CZT126" s="355"/>
      <c r="CZU126" s="355"/>
      <c r="CZV126" s="355"/>
      <c r="CZW126" s="355"/>
      <c r="CZX126" s="355"/>
      <c r="CZY126" s="355"/>
      <c r="CZZ126" s="355"/>
      <c r="DAA126" s="355"/>
      <c r="DAB126" s="355"/>
      <c r="DAC126" s="355"/>
      <c r="DAD126" s="355"/>
      <c r="DAE126" s="355"/>
      <c r="DAF126" s="355"/>
      <c r="DAG126" s="355"/>
      <c r="DAH126" s="355"/>
      <c r="DAI126" s="355"/>
      <c r="DAJ126" s="355"/>
      <c r="DAK126" s="355"/>
      <c r="DAL126" s="355"/>
      <c r="DAM126" s="355"/>
      <c r="DAN126" s="355"/>
      <c r="DAO126" s="355"/>
      <c r="DAP126" s="355"/>
      <c r="DAQ126" s="355"/>
      <c r="DAR126" s="355"/>
      <c r="DAS126" s="355"/>
      <c r="DAT126" s="355"/>
      <c r="DAU126" s="355"/>
      <c r="DAV126" s="355"/>
      <c r="DAW126" s="355"/>
      <c r="DAX126" s="355"/>
      <c r="DAY126" s="355"/>
      <c r="DAZ126" s="355"/>
      <c r="DBA126" s="355"/>
      <c r="DBB126" s="355"/>
      <c r="DBC126" s="355"/>
      <c r="DBD126" s="355"/>
      <c r="DBE126" s="355"/>
      <c r="DBF126" s="355"/>
      <c r="DBG126" s="355"/>
      <c r="DBH126" s="355"/>
      <c r="DBI126" s="355"/>
      <c r="DBJ126" s="355"/>
      <c r="DBK126" s="355"/>
      <c r="DBL126" s="355"/>
      <c r="DBM126" s="355"/>
      <c r="DBN126" s="355"/>
      <c r="DBO126" s="355"/>
      <c r="DBP126" s="355"/>
      <c r="DBQ126" s="355"/>
      <c r="DBR126" s="355"/>
      <c r="DBS126" s="355"/>
      <c r="DBT126" s="355"/>
      <c r="DBU126" s="355"/>
      <c r="DBV126" s="355"/>
      <c r="DBW126" s="355"/>
      <c r="DBX126" s="355"/>
      <c r="DBY126" s="355"/>
      <c r="DBZ126" s="355"/>
      <c r="DCA126" s="355"/>
      <c r="DCB126" s="355"/>
      <c r="DCC126" s="355"/>
      <c r="DCD126" s="355"/>
      <c r="DCE126" s="355"/>
      <c r="DCF126" s="355"/>
      <c r="DCG126" s="355"/>
      <c r="DCH126" s="355"/>
      <c r="DCI126" s="355"/>
      <c r="DCJ126" s="355"/>
      <c r="DCK126" s="355"/>
      <c r="DCL126" s="355"/>
      <c r="DCM126" s="355"/>
      <c r="DCN126" s="355"/>
      <c r="DCO126" s="355"/>
      <c r="DCP126" s="355"/>
      <c r="DCQ126" s="355"/>
      <c r="DCR126" s="355"/>
      <c r="DCS126" s="355"/>
      <c r="DCT126" s="355"/>
      <c r="DCU126" s="355"/>
      <c r="DCV126" s="355"/>
      <c r="DCW126" s="355"/>
      <c r="DCX126" s="355"/>
      <c r="DCY126" s="355"/>
      <c r="DCZ126" s="355"/>
      <c r="DDA126" s="355"/>
      <c r="DDB126" s="355"/>
      <c r="DDC126" s="355"/>
      <c r="DDD126" s="355"/>
      <c r="DDE126" s="355"/>
      <c r="DDF126" s="355"/>
      <c r="DDG126" s="355"/>
      <c r="DDH126" s="355"/>
      <c r="DDI126" s="355"/>
      <c r="DDJ126" s="355"/>
      <c r="DDK126" s="355"/>
      <c r="DDL126" s="355"/>
      <c r="DDM126" s="355"/>
      <c r="DDN126" s="355"/>
      <c r="DDO126" s="355"/>
      <c r="DDP126" s="355"/>
      <c r="DDQ126" s="355"/>
      <c r="DDR126" s="355"/>
      <c r="DDS126" s="355"/>
      <c r="DDT126" s="355"/>
      <c r="DDU126" s="355"/>
      <c r="DDV126" s="355"/>
      <c r="DDW126" s="355"/>
      <c r="DDX126" s="355"/>
      <c r="DDY126" s="355"/>
      <c r="DDZ126" s="355"/>
      <c r="DEA126" s="355"/>
      <c r="DEB126" s="355"/>
      <c r="DEC126" s="355"/>
      <c r="DED126" s="355"/>
      <c r="DEE126" s="355"/>
      <c r="DEF126" s="355"/>
      <c r="DEG126" s="355"/>
      <c r="DEH126" s="355"/>
      <c r="DEI126" s="355"/>
      <c r="DEJ126" s="355"/>
      <c r="DEK126" s="355"/>
      <c r="DEL126" s="355"/>
      <c r="DEM126" s="355"/>
      <c r="DEN126" s="355"/>
      <c r="DEO126" s="355"/>
      <c r="DEP126" s="355"/>
      <c r="DEQ126" s="355"/>
      <c r="DER126" s="355"/>
      <c r="DES126" s="355"/>
      <c r="DET126" s="355"/>
      <c r="DEU126" s="355"/>
      <c r="DEV126" s="355"/>
      <c r="DEW126" s="355"/>
      <c r="DEX126" s="355"/>
      <c r="DEY126" s="355"/>
      <c r="DEZ126" s="355"/>
      <c r="DFA126" s="355"/>
      <c r="DFB126" s="355"/>
      <c r="DFC126" s="355"/>
      <c r="DFD126" s="355"/>
      <c r="DFE126" s="355"/>
      <c r="DFF126" s="355"/>
      <c r="DFG126" s="355"/>
      <c r="DFH126" s="355"/>
      <c r="DFI126" s="355"/>
      <c r="DFJ126" s="355"/>
      <c r="DFK126" s="355"/>
      <c r="DFL126" s="355"/>
      <c r="DFM126" s="355"/>
      <c r="DFN126" s="355"/>
      <c r="DFO126" s="355"/>
      <c r="DFP126" s="355"/>
      <c r="DFQ126" s="355"/>
      <c r="DFR126" s="355"/>
      <c r="DFS126" s="355"/>
      <c r="DFT126" s="355"/>
      <c r="DFU126" s="355"/>
      <c r="DFV126" s="355"/>
      <c r="DFW126" s="355"/>
      <c r="DFX126" s="355"/>
      <c r="DFY126" s="355"/>
      <c r="DFZ126" s="355"/>
      <c r="DGA126" s="355"/>
      <c r="DGB126" s="355"/>
      <c r="DGC126" s="355"/>
      <c r="DGD126" s="355"/>
      <c r="DGE126" s="355"/>
      <c r="DGF126" s="355"/>
      <c r="DGG126" s="355"/>
      <c r="DGH126" s="355"/>
      <c r="DGI126" s="355"/>
      <c r="DGJ126" s="355"/>
      <c r="DGK126" s="355"/>
      <c r="DGL126" s="355"/>
      <c r="DGM126" s="355"/>
      <c r="DGN126" s="355"/>
      <c r="DGO126" s="355"/>
      <c r="DGP126" s="355"/>
      <c r="DGQ126" s="355"/>
      <c r="DGR126" s="355"/>
      <c r="DGS126" s="355"/>
      <c r="DGT126" s="355"/>
      <c r="DGU126" s="355"/>
      <c r="DGV126" s="355"/>
      <c r="DGW126" s="355"/>
      <c r="DGX126" s="355"/>
      <c r="DGY126" s="355"/>
      <c r="DGZ126" s="355"/>
      <c r="DHA126" s="355"/>
      <c r="DHB126" s="355"/>
      <c r="DHC126" s="355"/>
      <c r="DHD126" s="355"/>
      <c r="DHE126" s="355"/>
      <c r="DHF126" s="355"/>
      <c r="DHG126" s="355"/>
      <c r="DHH126" s="355"/>
      <c r="DHI126" s="355"/>
      <c r="DHJ126" s="355"/>
      <c r="DHK126" s="355"/>
      <c r="DHL126" s="355"/>
      <c r="DHM126" s="355"/>
      <c r="DHN126" s="355"/>
      <c r="DHO126" s="355"/>
      <c r="DHP126" s="355"/>
      <c r="DHQ126" s="355"/>
      <c r="DHR126" s="355"/>
      <c r="DHS126" s="355"/>
      <c r="DHT126" s="355"/>
      <c r="DHU126" s="355"/>
      <c r="DHV126" s="355"/>
      <c r="DHW126" s="355"/>
      <c r="DHX126" s="355"/>
      <c r="DHY126" s="355"/>
      <c r="DHZ126" s="355"/>
      <c r="DIA126" s="355"/>
      <c r="DIB126" s="355"/>
      <c r="DIC126" s="355"/>
      <c r="DID126" s="355"/>
      <c r="DIE126" s="355"/>
      <c r="DIF126" s="355"/>
      <c r="DIG126" s="355"/>
      <c r="DIH126" s="355"/>
      <c r="DII126" s="355"/>
      <c r="DIJ126" s="355"/>
      <c r="DIK126" s="355"/>
      <c r="DIL126" s="355"/>
      <c r="DIM126" s="355"/>
      <c r="DIN126" s="355"/>
      <c r="DIO126" s="355"/>
      <c r="DIP126" s="355"/>
      <c r="DIQ126" s="355"/>
      <c r="DIR126" s="355"/>
      <c r="DIS126" s="355"/>
      <c r="DIT126" s="355"/>
      <c r="DIU126" s="355"/>
      <c r="DIV126" s="355"/>
      <c r="DIW126" s="355"/>
      <c r="DIX126" s="355"/>
      <c r="DIY126" s="355"/>
      <c r="DIZ126" s="355"/>
      <c r="DJA126" s="355"/>
      <c r="DJB126" s="355"/>
      <c r="DJC126" s="355"/>
      <c r="DJD126" s="355"/>
      <c r="DJE126" s="355"/>
      <c r="DJF126" s="355"/>
      <c r="DJG126" s="355"/>
      <c r="DJH126" s="355"/>
      <c r="DJI126" s="355"/>
      <c r="DJJ126" s="355"/>
      <c r="DJK126" s="355"/>
      <c r="DJL126" s="355"/>
      <c r="DJM126" s="355"/>
      <c r="DJN126" s="355"/>
      <c r="DJO126" s="355"/>
      <c r="DJP126" s="355"/>
      <c r="DJQ126" s="355"/>
      <c r="DJR126" s="355"/>
      <c r="DJS126" s="355"/>
      <c r="DJT126" s="355"/>
      <c r="DJU126" s="355"/>
      <c r="DJV126" s="355"/>
      <c r="DJW126" s="355"/>
      <c r="DJX126" s="355"/>
      <c r="DJY126" s="355"/>
      <c r="DJZ126" s="355"/>
      <c r="DKA126" s="355"/>
      <c r="DKB126" s="355"/>
      <c r="DKC126" s="355"/>
      <c r="DKD126" s="355"/>
      <c r="DKE126" s="355"/>
      <c r="DKF126" s="355"/>
      <c r="DKG126" s="355"/>
      <c r="DKH126" s="355"/>
      <c r="DKI126" s="355"/>
      <c r="DKJ126" s="355"/>
      <c r="DKK126" s="355"/>
      <c r="DKL126" s="355"/>
      <c r="DKM126" s="355"/>
      <c r="DKN126" s="355"/>
      <c r="DKO126" s="355"/>
      <c r="DKP126" s="355"/>
      <c r="DKQ126" s="355"/>
      <c r="DKR126" s="355"/>
      <c r="DKS126" s="355"/>
      <c r="DKT126" s="355"/>
      <c r="DKU126" s="355"/>
      <c r="DKV126" s="355"/>
      <c r="DKW126" s="355"/>
      <c r="DKX126" s="355"/>
      <c r="DKY126" s="355"/>
      <c r="DKZ126" s="355"/>
      <c r="DLA126" s="355"/>
      <c r="DLB126" s="355"/>
      <c r="DLC126" s="355"/>
      <c r="DLD126" s="355"/>
      <c r="DLE126" s="355"/>
      <c r="DLF126" s="355"/>
      <c r="DLG126" s="355"/>
      <c r="DLH126" s="355"/>
      <c r="DLI126" s="355"/>
      <c r="DLJ126" s="355"/>
      <c r="DLK126" s="355"/>
      <c r="DLL126" s="355"/>
      <c r="DLM126" s="355"/>
      <c r="DLN126" s="355"/>
      <c r="DLO126" s="355"/>
      <c r="DLP126" s="355"/>
      <c r="DLQ126" s="355"/>
      <c r="DLR126" s="355"/>
      <c r="DLS126" s="355"/>
      <c r="DLT126" s="355"/>
      <c r="DLU126" s="355"/>
      <c r="DLV126" s="355"/>
      <c r="DLW126" s="355"/>
      <c r="DLX126" s="355"/>
      <c r="DLY126" s="355"/>
      <c r="DLZ126" s="355"/>
      <c r="DMA126" s="355"/>
      <c r="DMB126" s="355"/>
      <c r="DMC126" s="355"/>
      <c r="DMD126" s="355"/>
      <c r="DME126" s="355"/>
      <c r="DMF126" s="355"/>
      <c r="DMG126" s="355"/>
      <c r="DMH126" s="355"/>
      <c r="DMI126" s="355"/>
      <c r="DMJ126" s="355"/>
      <c r="DMK126" s="355"/>
      <c r="DML126" s="355"/>
      <c r="DMM126" s="355"/>
      <c r="DMN126" s="355"/>
      <c r="DMO126" s="355"/>
      <c r="DMP126" s="355"/>
      <c r="DMQ126" s="355"/>
      <c r="DMR126" s="355"/>
      <c r="DMS126" s="355"/>
      <c r="DMT126" s="355"/>
      <c r="DMU126" s="355"/>
      <c r="DMV126" s="355"/>
      <c r="DMW126" s="355"/>
      <c r="DMX126" s="355"/>
      <c r="DMY126" s="355"/>
      <c r="DMZ126" s="355"/>
      <c r="DNA126" s="355"/>
      <c r="DNB126" s="355"/>
      <c r="DNC126" s="355"/>
      <c r="DND126" s="355"/>
      <c r="DNE126" s="355"/>
      <c r="DNF126" s="355"/>
      <c r="DNG126" s="355"/>
      <c r="DNH126" s="355"/>
      <c r="DNI126" s="355"/>
      <c r="DNJ126" s="355"/>
      <c r="DNK126" s="355"/>
      <c r="DNL126" s="355"/>
      <c r="DNM126" s="355"/>
      <c r="DNN126" s="355"/>
      <c r="DNO126" s="355"/>
      <c r="DNP126" s="355"/>
      <c r="DNQ126" s="355"/>
      <c r="DNR126" s="355"/>
      <c r="DNS126" s="355"/>
      <c r="DNT126" s="355"/>
      <c r="DNU126" s="355"/>
      <c r="DNV126" s="355"/>
      <c r="DNW126" s="355"/>
      <c r="DNX126" s="355"/>
      <c r="DNY126" s="355"/>
      <c r="DNZ126" s="355"/>
      <c r="DOA126" s="355"/>
      <c r="DOB126" s="355"/>
      <c r="DOC126" s="355"/>
      <c r="DOD126" s="355"/>
      <c r="DOE126" s="355"/>
      <c r="DOF126" s="355"/>
      <c r="DOG126" s="355"/>
      <c r="DOH126" s="355"/>
      <c r="DOI126" s="355"/>
      <c r="DOJ126" s="355"/>
      <c r="DOK126" s="355"/>
      <c r="DOL126" s="355"/>
      <c r="DOM126" s="355"/>
      <c r="DON126" s="355"/>
      <c r="DOO126" s="355"/>
      <c r="DOP126" s="355"/>
      <c r="DOQ126" s="355"/>
      <c r="DOR126" s="355"/>
      <c r="DOS126" s="355"/>
      <c r="DOT126" s="355"/>
      <c r="DOU126" s="355"/>
      <c r="DOV126" s="355"/>
      <c r="DOW126" s="355"/>
      <c r="DOX126" s="355"/>
      <c r="DOY126" s="355"/>
      <c r="DOZ126" s="355"/>
      <c r="DPA126" s="355"/>
      <c r="DPB126" s="355"/>
      <c r="DPC126" s="355"/>
      <c r="DPD126" s="355"/>
      <c r="DPE126" s="355"/>
      <c r="DPF126" s="355"/>
      <c r="DPG126" s="355"/>
      <c r="DPH126" s="355"/>
      <c r="DPI126" s="355"/>
      <c r="DPJ126" s="355"/>
      <c r="DPK126" s="355"/>
      <c r="DPL126" s="355"/>
      <c r="DPM126" s="355"/>
      <c r="DPN126" s="355"/>
      <c r="DPO126" s="355"/>
      <c r="DPP126" s="355"/>
      <c r="DPQ126" s="355"/>
      <c r="DPR126" s="355"/>
      <c r="DPS126" s="355"/>
      <c r="DPT126" s="355"/>
      <c r="DPU126" s="355"/>
      <c r="DPV126" s="355"/>
      <c r="DPW126" s="355"/>
      <c r="DPX126" s="355"/>
      <c r="DPY126" s="355"/>
      <c r="DPZ126" s="355"/>
      <c r="DQA126" s="355"/>
      <c r="DQB126" s="355"/>
      <c r="DQC126" s="355"/>
      <c r="DQD126" s="355"/>
      <c r="DQE126" s="355"/>
      <c r="DQF126" s="355"/>
      <c r="DQG126" s="355"/>
      <c r="DQH126" s="355"/>
      <c r="DQI126" s="355"/>
      <c r="DQJ126" s="355"/>
      <c r="DQK126" s="355"/>
      <c r="DQL126" s="355"/>
      <c r="DQM126" s="355"/>
      <c r="DQN126" s="355"/>
      <c r="DQO126" s="355"/>
      <c r="DQP126" s="355"/>
      <c r="DQQ126" s="355"/>
      <c r="DQR126" s="355"/>
      <c r="DQS126" s="355"/>
      <c r="DQT126" s="355"/>
      <c r="DQU126" s="355"/>
      <c r="DQV126" s="355"/>
      <c r="DQW126" s="355"/>
      <c r="DQX126" s="355"/>
      <c r="DQY126" s="355"/>
      <c r="DQZ126" s="355"/>
      <c r="DRA126" s="355"/>
      <c r="DRB126" s="355"/>
      <c r="DRC126" s="355"/>
      <c r="DRD126" s="355"/>
      <c r="DRE126" s="355"/>
      <c r="DRF126" s="355"/>
      <c r="DRG126" s="355"/>
      <c r="DRH126" s="355"/>
      <c r="DRI126" s="355"/>
      <c r="DRJ126" s="355"/>
      <c r="DRK126" s="355"/>
      <c r="DRL126" s="355"/>
      <c r="DRM126" s="355"/>
      <c r="DRN126" s="355"/>
      <c r="DRO126" s="355"/>
      <c r="DRP126" s="355"/>
      <c r="DRQ126" s="355"/>
      <c r="DRR126" s="355"/>
      <c r="DRS126" s="355"/>
      <c r="DRT126" s="355"/>
      <c r="DRU126" s="355"/>
      <c r="DRV126" s="355"/>
      <c r="DRW126" s="355"/>
      <c r="DRX126" s="355"/>
      <c r="DRY126" s="355"/>
      <c r="DRZ126" s="355"/>
      <c r="DSA126" s="355"/>
      <c r="DSB126" s="355"/>
      <c r="DSC126" s="355"/>
      <c r="DSD126" s="355"/>
      <c r="DSE126" s="355"/>
      <c r="DSF126" s="355"/>
      <c r="DSG126" s="355"/>
      <c r="DSH126" s="355"/>
      <c r="DSI126" s="355"/>
      <c r="DSJ126" s="355"/>
      <c r="DSK126" s="355"/>
      <c r="DSL126" s="355"/>
      <c r="DSM126" s="355"/>
      <c r="DSN126" s="355"/>
      <c r="DSO126" s="355"/>
      <c r="DSP126" s="355"/>
      <c r="DSQ126" s="355"/>
      <c r="DSR126" s="355"/>
      <c r="DSS126" s="355"/>
      <c r="DST126" s="355"/>
      <c r="DSU126" s="355"/>
      <c r="DSV126" s="355"/>
      <c r="DSW126" s="355"/>
      <c r="DSX126" s="355"/>
      <c r="DSY126" s="355"/>
      <c r="DSZ126" s="355"/>
      <c r="DTA126" s="355"/>
      <c r="DTB126" s="355"/>
      <c r="DTC126" s="355"/>
      <c r="DTD126" s="355"/>
      <c r="DTE126" s="355"/>
      <c r="DTF126" s="355"/>
      <c r="DTG126" s="355"/>
      <c r="DTH126" s="355"/>
      <c r="DTI126" s="355"/>
      <c r="DTJ126" s="355"/>
      <c r="DTK126" s="355"/>
      <c r="DTL126" s="355"/>
      <c r="DTM126" s="355"/>
      <c r="DTN126" s="355"/>
      <c r="DTO126" s="355"/>
      <c r="DTP126" s="355"/>
      <c r="DTQ126" s="355"/>
      <c r="DTR126" s="355"/>
      <c r="DTS126" s="355"/>
      <c r="DTT126" s="355"/>
      <c r="DTU126" s="355"/>
      <c r="DTV126" s="355"/>
      <c r="DTW126" s="355"/>
      <c r="DTX126" s="355"/>
      <c r="DTY126" s="355"/>
      <c r="DTZ126" s="355"/>
      <c r="DUA126" s="355"/>
      <c r="DUB126" s="355"/>
      <c r="DUC126" s="355"/>
      <c r="DUD126" s="355"/>
      <c r="DUE126" s="355"/>
      <c r="DUF126" s="355"/>
      <c r="DUG126" s="355"/>
      <c r="DUH126" s="355"/>
      <c r="DUI126" s="355"/>
      <c r="DUJ126" s="355"/>
      <c r="DUK126" s="355"/>
      <c r="DUL126" s="355"/>
      <c r="DUM126" s="355"/>
      <c r="DUN126" s="355"/>
      <c r="DUO126" s="355"/>
      <c r="DUP126" s="355"/>
      <c r="DUQ126" s="355"/>
      <c r="DUR126" s="355"/>
      <c r="DUS126" s="355"/>
      <c r="DUT126" s="355"/>
      <c r="DUU126" s="355"/>
      <c r="DUV126" s="355"/>
      <c r="DUW126" s="355"/>
      <c r="DUX126" s="355"/>
      <c r="DUY126" s="355"/>
      <c r="DUZ126" s="355"/>
      <c r="DVA126" s="355"/>
      <c r="DVB126" s="355"/>
      <c r="DVC126" s="355"/>
      <c r="DVD126" s="355"/>
      <c r="DVE126" s="355"/>
      <c r="DVF126" s="355"/>
      <c r="DVG126" s="355"/>
      <c r="DVH126" s="355"/>
      <c r="DVI126" s="355"/>
      <c r="DVJ126" s="355"/>
      <c r="DVK126" s="355"/>
      <c r="DVL126" s="355"/>
      <c r="DVM126" s="355"/>
      <c r="DVN126" s="355"/>
      <c r="DVO126" s="355"/>
      <c r="DVP126" s="355"/>
      <c r="DVQ126" s="355"/>
      <c r="DVR126" s="355"/>
      <c r="DVS126" s="355"/>
      <c r="DVT126" s="355"/>
      <c r="DVU126" s="355"/>
      <c r="DVV126" s="355"/>
      <c r="DVW126" s="355"/>
      <c r="DVX126" s="355"/>
      <c r="DVY126" s="355"/>
      <c r="DVZ126" s="355"/>
      <c r="DWA126" s="355"/>
      <c r="DWB126" s="355"/>
      <c r="DWC126" s="355"/>
      <c r="DWD126" s="355"/>
      <c r="DWE126" s="355"/>
      <c r="DWF126" s="355"/>
      <c r="DWG126" s="355"/>
      <c r="DWH126" s="355"/>
      <c r="DWI126" s="355"/>
      <c r="DWJ126" s="355"/>
      <c r="DWK126" s="355"/>
      <c r="DWL126" s="355"/>
      <c r="DWM126" s="355"/>
      <c r="DWN126" s="355"/>
      <c r="DWO126" s="355"/>
      <c r="DWP126" s="355"/>
      <c r="DWQ126" s="355"/>
      <c r="DWR126" s="355"/>
      <c r="DWS126" s="355"/>
      <c r="DWT126" s="355"/>
      <c r="DWU126" s="355"/>
      <c r="DWV126" s="355"/>
      <c r="DWW126" s="355"/>
      <c r="DWX126" s="355"/>
      <c r="DWY126" s="355"/>
      <c r="DWZ126" s="355"/>
      <c r="DXA126" s="355"/>
      <c r="DXB126" s="355"/>
      <c r="DXC126" s="355"/>
      <c r="DXD126" s="355"/>
      <c r="DXE126" s="355"/>
      <c r="DXF126" s="355"/>
      <c r="DXG126" s="355"/>
      <c r="DXH126" s="355"/>
      <c r="DXI126" s="355"/>
      <c r="DXJ126" s="355"/>
      <c r="DXK126" s="355"/>
      <c r="DXL126" s="355"/>
      <c r="DXM126" s="355"/>
      <c r="DXN126" s="355"/>
      <c r="DXO126" s="355"/>
      <c r="DXP126" s="355"/>
      <c r="DXQ126" s="355"/>
      <c r="DXR126" s="355"/>
      <c r="DXS126" s="355"/>
      <c r="DXT126" s="355"/>
      <c r="DXU126" s="355"/>
      <c r="DXV126" s="355"/>
      <c r="DXW126" s="355"/>
      <c r="DXX126" s="355"/>
      <c r="DXY126" s="355"/>
      <c r="DXZ126" s="355"/>
      <c r="DYA126" s="355"/>
      <c r="DYB126" s="355"/>
      <c r="DYC126" s="355"/>
      <c r="DYD126" s="355"/>
      <c r="DYE126" s="355"/>
      <c r="DYF126" s="355"/>
      <c r="DYG126" s="355"/>
      <c r="DYH126" s="355"/>
      <c r="DYI126" s="355"/>
      <c r="DYJ126" s="355"/>
      <c r="DYK126" s="355"/>
      <c r="DYL126" s="355"/>
      <c r="DYM126" s="355"/>
      <c r="DYN126" s="355"/>
      <c r="DYO126" s="355"/>
      <c r="DYP126" s="355"/>
      <c r="DYQ126" s="355"/>
      <c r="DYR126" s="355"/>
      <c r="DYS126" s="355"/>
      <c r="DYT126" s="355"/>
      <c r="DYU126" s="355"/>
      <c r="DYV126" s="355"/>
      <c r="DYW126" s="355"/>
      <c r="DYX126" s="355"/>
      <c r="DYY126" s="355"/>
      <c r="DYZ126" s="355"/>
      <c r="DZA126" s="355"/>
      <c r="DZB126" s="355"/>
      <c r="DZC126" s="355"/>
      <c r="DZD126" s="355"/>
      <c r="DZE126" s="355"/>
      <c r="DZF126" s="355"/>
      <c r="DZG126" s="355"/>
      <c r="DZH126" s="355"/>
      <c r="DZI126" s="355"/>
      <c r="DZJ126" s="355"/>
      <c r="DZK126" s="355"/>
      <c r="DZL126" s="355"/>
      <c r="DZM126" s="355"/>
      <c r="DZN126" s="355"/>
      <c r="DZO126" s="355"/>
      <c r="DZP126" s="355"/>
      <c r="DZQ126" s="355"/>
      <c r="DZR126" s="355"/>
      <c r="DZS126" s="355"/>
      <c r="DZT126" s="355"/>
      <c r="DZU126" s="355"/>
      <c r="DZV126" s="355"/>
      <c r="DZW126" s="355"/>
      <c r="DZX126" s="355"/>
      <c r="DZY126" s="355"/>
      <c r="DZZ126" s="355"/>
      <c r="EAA126" s="355"/>
      <c r="EAB126" s="355"/>
      <c r="EAC126" s="355"/>
      <c r="EAD126" s="355"/>
      <c r="EAE126" s="355"/>
      <c r="EAF126" s="355"/>
      <c r="EAG126" s="355"/>
      <c r="EAH126" s="355"/>
      <c r="EAI126" s="355"/>
      <c r="EAJ126" s="355"/>
      <c r="EAK126" s="355"/>
      <c r="EAL126" s="355"/>
      <c r="EAM126" s="355"/>
      <c r="EAN126" s="355"/>
      <c r="EAO126" s="355"/>
      <c r="EAP126" s="355"/>
      <c r="EAQ126" s="355"/>
      <c r="EAR126" s="355"/>
      <c r="EAS126" s="355"/>
      <c r="EAT126" s="355"/>
      <c r="EAU126" s="355"/>
      <c r="EAV126" s="355"/>
      <c r="EAW126" s="355"/>
      <c r="EAX126" s="355"/>
      <c r="EAY126" s="355"/>
      <c r="EAZ126" s="355"/>
      <c r="EBA126" s="355"/>
      <c r="EBB126" s="355"/>
      <c r="EBC126" s="355"/>
      <c r="EBD126" s="355"/>
      <c r="EBE126" s="355"/>
      <c r="EBF126" s="355"/>
      <c r="EBG126" s="355"/>
      <c r="EBH126" s="355"/>
      <c r="EBI126" s="355"/>
      <c r="EBJ126" s="355"/>
      <c r="EBK126" s="355"/>
      <c r="EBL126" s="355"/>
      <c r="EBM126" s="355"/>
      <c r="EBN126" s="355"/>
      <c r="EBO126" s="355"/>
      <c r="EBP126" s="355"/>
      <c r="EBQ126" s="355"/>
      <c r="EBR126" s="355"/>
      <c r="EBS126" s="355"/>
      <c r="EBT126" s="355"/>
      <c r="EBU126" s="355"/>
      <c r="EBV126" s="355"/>
      <c r="EBW126" s="355"/>
      <c r="EBX126" s="355"/>
      <c r="EBY126" s="355"/>
      <c r="EBZ126" s="355"/>
      <c r="ECA126" s="355"/>
      <c r="ECB126" s="355"/>
      <c r="ECC126" s="355"/>
      <c r="ECD126" s="355"/>
      <c r="ECE126" s="355"/>
      <c r="ECF126" s="355"/>
      <c r="ECG126" s="355"/>
      <c r="ECH126" s="355"/>
      <c r="ECI126" s="355"/>
      <c r="ECJ126" s="355"/>
      <c r="ECK126" s="355"/>
      <c r="ECL126" s="355"/>
      <c r="ECM126" s="355"/>
      <c r="ECN126" s="355"/>
      <c r="ECO126" s="355"/>
      <c r="ECP126" s="355"/>
      <c r="ECQ126" s="355"/>
      <c r="ECR126" s="355"/>
      <c r="ECS126" s="355"/>
      <c r="ECT126" s="355"/>
      <c r="ECU126" s="355"/>
      <c r="ECV126" s="355"/>
      <c r="ECW126" s="355"/>
      <c r="ECX126" s="355"/>
      <c r="ECY126" s="355"/>
      <c r="ECZ126" s="355"/>
      <c r="EDA126" s="355"/>
      <c r="EDB126" s="355"/>
      <c r="EDC126" s="355"/>
      <c r="EDD126" s="355"/>
      <c r="EDE126" s="355"/>
      <c r="EDF126" s="355"/>
      <c r="EDG126" s="355"/>
      <c r="EDH126" s="355"/>
      <c r="EDI126" s="355"/>
      <c r="EDJ126" s="355"/>
      <c r="EDK126" s="355"/>
      <c r="EDL126" s="355"/>
      <c r="EDM126" s="355"/>
      <c r="EDN126" s="355"/>
      <c r="EDO126" s="355"/>
      <c r="EDP126" s="355"/>
      <c r="EDQ126" s="355"/>
      <c r="EDR126" s="355"/>
      <c r="EDS126" s="355"/>
      <c r="EDT126" s="355"/>
      <c r="EDU126" s="355"/>
      <c r="EDV126" s="355"/>
      <c r="EDW126" s="355"/>
      <c r="EDX126" s="355"/>
      <c r="EDY126" s="355"/>
      <c r="EDZ126" s="355"/>
      <c r="EEA126" s="355"/>
      <c r="EEB126" s="355"/>
      <c r="EEC126" s="355"/>
      <c r="EED126" s="355"/>
      <c r="EEE126" s="355"/>
      <c r="EEF126" s="355"/>
      <c r="EEG126" s="355"/>
      <c r="EEH126" s="355"/>
      <c r="EEI126" s="355"/>
      <c r="EEJ126" s="355"/>
      <c r="EEK126" s="355"/>
      <c r="EEL126" s="355"/>
      <c r="EEM126" s="355"/>
      <c r="EEN126" s="355"/>
      <c r="EEO126" s="355"/>
      <c r="EEP126" s="355"/>
      <c r="EEQ126" s="355"/>
      <c r="EER126" s="355"/>
      <c r="EES126" s="355"/>
      <c r="EET126" s="355"/>
      <c r="EEU126" s="355"/>
      <c r="EEV126" s="355"/>
      <c r="EEW126" s="355"/>
      <c r="EEX126" s="355"/>
      <c r="EEY126" s="355"/>
      <c r="EEZ126" s="355"/>
      <c r="EFA126" s="355"/>
      <c r="EFB126" s="355"/>
      <c r="EFC126" s="355"/>
      <c r="EFD126" s="355"/>
      <c r="EFE126" s="355"/>
      <c r="EFF126" s="355"/>
      <c r="EFG126" s="355"/>
      <c r="EFH126" s="355"/>
      <c r="EFI126" s="355"/>
      <c r="EFJ126" s="355"/>
      <c r="EFK126" s="355"/>
      <c r="EFL126" s="355"/>
      <c r="EFM126" s="355"/>
      <c r="EFN126" s="355"/>
      <c r="EFO126" s="355"/>
      <c r="EFP126" s="355"/>
      <c r="EFQ126" s="355"/>
      <c r="EFR126" s="355"/>
      <c r="EFS126" s="355"/>
      <c r="EFT126" s="355"/>
      <c r="EFU126" s="355"/>
      <c r="EFV126" s="355"/>
      <c r="EFW126" s="355"/>
      <c r="EFX126" s="355"/>
      <c r="EFY126" s="355"/>
      <c r="EFZ126" s="355"/>
      <c r="EGA126" s="355"/>
      <c r="EGB126" s="355"/>
      <c r="EGC126" s="355"/>
      <c r="EGD126" s="355"/>
      <c r="EGE126" s="355"/>
      <c r="EGF126" s="355"/>
      <c r="EGG126" s="355"/>
      <c r="EGH126" s="355"/>
      <c r="EGI126" s="355"/>
      <c r="EGJ126" s="355"/>
      <c r="EGK126" s="355"/>
      <c r="EGL126" s="355"/>
      <c r="EGM126" s="355"/>
      <c r="EGN126" s="355"/>
      <c r="EGO126" s="355"/>
      <c r="EGP126" s="355"/>
      <c r="EGQ126" s="355"/>
      <c r="EGR126" s="355"/>
      <c r="EGS126" s="355"/>
      <c r="EGT126" s="355"/>
      <c r="EGU126" s="355"/>
      <c r="EGV126" s="355"/>
      <c r="EGW126" s="355"/>
      <c r="EGX126" s="355"/>
      <c r="EGY126" s="355"/>
      <c r="EGZ126" s="355"/>
      <c r="EHA126" s="355"/>
      <c r="EHB126" s="355"/>
      <c r="EHC126" s="355"/>
      <c r="EHD126" s="355"/>
      <c r="EHE126" s="355"/>
      <c r="EHF126" s="355"/>
      <c r="EHG126" s="355"/>
      <c r="EHH126" s="355"/>
      <c r="EHI126" s="355"/>
      <c r="EHJ126" s="355"/>
      <c r="EHK126" s="355"/>
      <c r="EHL126" s="355"/>
      <c r="EHM126" s="355"/>
      <c r="EHN126" s="355"/>
      <c r="EHO126" s="355"/>
      <c r="EHP126" s="355"/>
      <c r="EHQ126" s="355"/>
      <c r="EHR126" s="355"/>
      <c r="EHS126" s="355"/>
      <c r="EHT126" s="355"/>
      <c r="EHU126" s="355"/>
      <c r="EHV126" s="355"/>
      <c r="EHW126" s="355"/>
      <c r="EHX126" s="355"/>
      <c r="EHY126" s="355"/>
      <c r="EHZ126" s="355"/>
      <c r="EIA126" s="355"/>
      <c r="EIB126" s="355"/>
      <c r="EIC126" s="355"/>
      <c r="EID126" s="355"/>
      <c r="EIE126" s="355"/>
      <c r="EIF126" s="355"/>
      <c r="EIG126" s="355"/>
      <c r="EIH126" s="355"/>
      <c r="EII126" s="355"/>
      <c r="EIJ126" s="355"/>
      <c r="EIK126" s="355"/>
      <c r="EIL126" s="355"/>
      <c r="EIM126" s="355"/>
      <c r="EIN126" s="355"/>
      <c r="EIO126" s="355"/>
      <c r="EIP126" s="355"/>
      <c r="EIQ126" s="355"/>
      <c r="EIR126" s="355"/>
      <c r="EIS126" s="355"/>
      <c r="EIT126" s="355"/>
      <c r="EIU126" s="355"/>
      <c r="EIV126" s="355"/>
      <c r="EIW126" s="355"/>
      <c r="EIX126" s="355"/>
      <c r="EIY126" s="355"/>
      <c r="EIZ126" s="355"/>
      <c r="EJA126" s="355"/>
      <c r="EJB126" s="355"/>
      <c r="EJC126" s="355"/>
      <c r="EJD126" s="355"/>
      <c r="EJE126" s="355"/>
      <c r="EJF126" s="355"/>
      <c r="EJG126" s="355"/>
      <c r="EJH126" s="355"/>
      <c r="EJI126" s="355"/>
      <c r="EJJ126" s="355"/>
      <c r="EJK126" s="355"/>
      <c r="EJL126" s="355"/>
      <c r="EJM126" s="355"/>
      <c r="EJN126" s="355"/>
      <c r="EJO126" s="355"/>
      <c r="EJP126" s="355"/>
      <c r="EJQ126" s="355"/>
      <c r="EJR126" s="355"/>
      <c r="EJS126" s="355"/>
      <c r="EJT126" s="355"/>
      <c r="EJU126" s="355"/>
      <c r="EJV126" s="355"/>
      <c r="EJW126" s="355"/>
      <c r="EJX126" s="355"/>
      <c r="EJY126" s="355"/>
      <c r="EJZ126" s="355"/>
      <c r="EKA126" s="355"/>
      <c r="EKB126" s="355"/>
      <c r="EKC126" s="355"/>
      <c r="EKD126" s="355"/>
      <c r="EKE126" s="355"/>
      <c r="EKF126" s="355"/>
      <c r="EKG126" s="355"/>
      <c r="EKH126" s="355"/>
      <c r="EKI126" s="355"/>
      <c r="EKJ126" s="355"/>
      <c r="EKK126" s="355"/>
      <c r="EKL126" s="355"/>
      <c r="EKM126" s="355"/>
      <c r="EKN126" s="355"/>
      <c r="EKO126" s="355"/>
      <c r="EKP126" s="355"/>
      <c r="EKQ126" s="355"/>
      <c r="EKR126" s="355"/>
      <c r="EKS126" s="355"/>
      <c r="EKT126" s="355"/>
      <c r="EKU126" s="355"/>
      <c r="EKV126" s="355"/>
      <c r="EKW126" s="355"/>
      <c r="EKX126" s="355"/>
      <c r="EKY126" s="355"/>
      <c r="EKZ126" s="355"/>
      <c r="ELA126" s="355"/>
      <c r="ELB126" s="355"/>
      <c r="ELC126" s="355"/>
      <c r="ELD126" s="355"/>
      <c r="ELE126" s="355"/>
      <c r="ELF126" s="355"/>
      <c r="ELG126" s="355"/>
      <c r="ELH126" s="355"/>
      <c r="ELI126" s="355"/>
      <c r="ELJ126" s="355"/>
      <c r="ELK126" s="355"/>
      <c r="ELL126" s="355"/>
      <c r="ELM126" s="355"/>
      <c r="ELN126" s="355"/>
      <c r="ELO126" s="355"/>
      <c r="ELP126" s="355"/>
      <c r="ELQ126" s="355"/>
      <c r="ELR126" s="355"/>
      <c r="ELS126" s="355"/>
      <c r="ELT126" s="355"/>
      <c r="ELU126" s="355"/>
      <c r="ELV126" s="355"/>
      <c r="ELW126" s="355"/>
      <c r="ELX126" s="355"/>
      <c r="ELY126" s="355"/>
      <c r="ELZ126" s="355"/>
      <c r="EMA126" s="355"/>
      <c r="EMB126" s="355"/>
      <c r="EMC126" s="355"/>
      <c r="EMD126" s="355"/>
      <c r="EME126" s="355"/>
      <c r="EMF126" s="355"/>
      <c r="EMG126" s="355"/>
      <c r="EMH126" s="355"/>
      <c r="EMI126" s="355"/>
      <c r="EMJ126" s="355"/>
      <c r="EMK126" s="355"/>
      <c r="EML126" s="355"/>
      <c r="EMM126" s="355"/>
      <c r="EMN126" s="355"/>
      <c r="EMO126" s="355"/>
      <c r="EMP126" s="355"/>
      <c r="EMQ126" s="355"/>
      <c r="EMR126" s="355"/>
      <c r="EMS126" s="355"/>
      <c r="EMT126" s="355"/>
      <c r="EMU126" s="355"/>
      <c r="EMV126" s="355"/>
      <c r="EMW126" s="355"/>
      <c r="EMX126" s="355"/>
      <c r="EMY126" s="355"/>
      <c r="EMZ126" s="355"/>
      <c r="ENA126" s="355"/>
      <c r="ENB126" s="355"/>
      <c r="ENC126" s="355"/>
      <c r="END126" s="355"/>
      <c r="ENE126" s="355"/>
      <c r="ENF126" s="355"/>
      <c r="ENG126" s="355"/>
      <c r="ENH126" s="355"/>
      <c r="ENI126" s="355"/>
      <c r="ENJ126" s="355"/>
      <c r="ENK126" s="355"/>
      <c r="ENL126" s="355"/>
      <c r="ENM126" s="355"/>
      <c r="ENN126" s="355"/>
      <c r="ENO126" s="355"/>
      <c r="ENP126" s="355"/>
      <c r="ENQ126" s="355"/>
      <c r="ENR126" s="355"/>
      <c r="ENS126" s="355"/>
      <c r="ENT126" s="355"/>
      <c r="ENU126" s="355"/>
      <c r="ENV126" s="355"/>
      <c r="ENW126" s="355"/>
      <c r="ENX126" s="355"/>
      <c r="ENY126" s="355"/>
      <c r="ENZ126" s="355"/>
      <c r="EOA126" s="355"/>
      <c r="EOB126" s="355"/>
      <c r="EOC126" s="355"/>
      <c r="EOD126" s="355"/>
      <c r="EOE126" s="355"/>
      <c r="EOF126" s="355"/>
      <c r="EOG126" s="355"/>
      <c r="EOH126" s="355"/>
      <c r="EOI126" s="355"/>
      <c r="EOJ126" s="355"/>
      <c r="EOK126" s="355"/>
      <c r="EOL126" s="355"/>
      <c r="EOM126" s="355"/>
      <c r="EON126" s="355"/>
      <c r="EOO126" s="355"/>
      <c r="EOP126" s="355"/>
      <c r="EOQ126" s="355"/>
      <c r="EOR126" s="355"/>
      <c r="EOS126" s="355"/>
      <c r="EOT126" s="355"/>
      <c r="EOU126" s="355"/>
      <c r="EOV126" s="355"/>
      <c r="EOW126" s="355"/>
      <c r="EOX126" s="355"/>
      <c r="EOY126" s="355"/>
      <c r="EOZ126" s="355"/>
      <c r="EPA126" s="355"/>
      <c r="EPB126" s="355"/>
      <c r="EPC126" s="355"/>
      <c r="EPD126" s="355"/>
      <c r="EPE126" s="355"/>
      <c r="EPF126" s="355"/>
      <c r="EPG126" s="355"/>
      <c r="EPH126" s="355"/>
      <c r="EPI126" s="355"/>
      <c r="EPJ126" s="355"/>
      <c r="EPK126" s="355"/>
      <c r="EPL126" s="355"/>
      <c r="EPM126" s="355"/>
      <c r="EPN126" s="355"/>
      <c r="EPO126" s="355"/>
      <c r="EPP126" s="355"/>
      <c r="EPQ126" s="355"/>
      <c r="EPR126" s="355"/>
      <c r="EPS126" s="355"/>
      <c r="EPT126" s="355"/>
      <c r="EPU126" s="355"/>
      <c r="EPV126" s="355"/>
      <c r="EPW126" s="355"/>
      <c r="EPX126" s="355"/>
      <c r="EPY126" s="355"/>
      <c r="EPZ126" s="355"/>
      <c r="EQA126" s="355"/>
      <c r="EQB126" s="355"/>
      <c r="EQC126" s="355"/>
      <c r="EQD126" s="355"/>
      <c r="EQE126" s="355"/>
      <c r="EQF126" s="355"/>
      <c r="EQG126" s="355"/>
      <c r="EQH126" s="355"/>
      <c r="EQI126" s="355"/>
      <c r="EQJ126" s="355"/>
      <c r="EQK126" s="355"/>
      <c r="EQL126" s="355"/>
      <c r="EQM126" s="355"/>
      <c r="EQN126" s="355"/>
      <c r="EQO126" s="355"/>
      <c r="EQP126" s="355"/>
      <c r="EQQ126" s="355"/>
      <c r="EQR126" s="355"/>
      <c r="EQS126" s="355"/>
      <c r="EQT126" s="355"/>
      <c r="EQU126" s="355"/>
      <c r="EQV126" s="355"/>
      <c r="EQW126" s="355"/>
      <c r="EQX126" s="355"/>
      <c r="EQY126" s="355"/>
      <c r="EQZ126" s="355"/>
      <c r="ERA126" s="355"/>
      <c r="ERB126" s="355"/>
      <c r="ERC126" s="355"/>
      <c r="ERD126" s="355"/>
      <c r="ERE126" s="355"/>
      <c r="ERF126" s="355"/>
      <c r="ERG126" s="355"/>
      <c r="ERH126" s="355"/>
      <c r="ERI126" s="355"/>
      <c r="ERJ126" s="355"/>
      <c r="ERK126" s="355"/>
      <c r="ERL126" s="355"/>
      <c r="ERM126" s="355"/>
      <c r="ERN126" s="355"/>
      <c r="ERO126" s="355"/>
      <c r="ERP126" s="355"/>
      <c r="ERQ126" s="355"/>
      <c r="ERR126" s="355"/>
      <c r="ERS126" s="355"/>
      <c r="ERT126" s="355"/>
      <c r="ERU126" s="355"/>
      <c r="ERV126" s="355"/>
      <c r="ERW126" s="355"/>
      <c r="ERX126" s="355"/>
      <c r="ERY126" s="355"/>
      <c r="ERZ126" s="355"/>
      <c r="ESA126" s="355"/>
      <c r="ESB126" s="355"/>
      <c r="ESC126" s="355"/>
      <c r="ESD126" s="355"/>
      <c r="ESE126" s="355"/>
      <c r="ESF126" s="355"/>
      <c r="ESG126" s="355"/>
      <c r="ESH126" s="355"/>
      <c r="ESI126" s="355"/>
      <c r="ESJ126" s="355"/>
      <c r="ESK126" s="355"/>
      <c r="ESL126" s="355"/>
      <c r="ESM126" s="355"/>
      <c r="ESN126" s="355"/>
      <c r="ESO126" s="355"/>
      <c r="ESP126" s="355"/>
      <c r="ESQ126" s="355"/>
      <c r="ESR126" s="355"/>
      <c r="ESS126" s="355"/>
      <c r="EST126" s="355"/>
      <c r="ESU126" s="355"/>
      <c r="ESV126" s="355"/>
      <c r="ESW126" s="355"/>
      <c r="ESX126" s="355"/>
      <c r="ESY126" s="355"/>
      <c r="ESZ126" s="355"/>
      <c r="ETA126" s="355"/>
      <c r="ETB126" s="355"/>
      <c r="ETC126" s="355"/>
      <c r="ETD126" s="355"/>
      <c r="ETE126" s="355"/>
      <c r="ETF126" s="355"/>
      <c r="ETG126" s="355"/>
      <c r="ETH126" s="355"/>
      <c r="ETI126" s="355"/>
      <c r="ETJ126" s="355"/>
      <c r="ETK126" s="355"/>
      <c r="ETL126" s="355"/>
      <c r="ETM126" s="355"/>
      <c r="ETN126" s="355"/>
      <c r="ETO126" s="355"/>
      <c r="ETP126" s="355"/>
      <c r="ETQ126" s="355"/>
      <c r="ETR126" s="355"/>
      <c r="ETS126" s="355"/>
      <c r="ETT126" s="355"/>
      <c r="ETU126" s="355"/>
      <c r="ETV126" s="355"/>
      <c r="ETW126" s="355"/>
      <c r="ETX126" s="355"/>
      <c r="ETY126" s="355"/>
      <c r="ETZ126" s="355"/>
      <c r="EUA126" s="355"/>
      <c r="EUB126" s="355"/>
      <c r="EUC126" s="355"/>
      <c r="EUD126" s="355"/>
      <c r="EUE126" s="355"/>
      <c r="EUF126" s="355"/>
      <c r="EUG126" s="355"/>
      <c r="EUH126" s="355"/>
      <c r="EUI126" s="355"/>
      <c r="EUJ126" s="355"/>
      <c r="EUK126" s="355"/>
      <c r="EUL126" s="355"/>
      <c r="EUM126" s="355"/>
      <c r="EUN126" s="355"/>
      <c r="EUO126" s="355"/>
      <c r="EUP126" s="355"/>
      <c r="EUQ126" s="355"/>
      <c r="EUR126" s="355"/>
      <c r="EUS126" s="355"/>
      <c r="EUT126" s="355"/>
      <c r="EUU126" s="355"/>
      <c r="EUV126" s="355"/>
      <c r="EUW126" s="355"/>
      <c r="EUX126" s="355"/>
      <c r="EUY126" s="355"/>
      <c r="EUZ126" s="355"/>
      <c r="EVA126" s="355"/>
      <c r="EVB126" s="355"/>
      <c r="EVC126" s="355"/>
      <c r="EVD126" s="355"/>
      <c r="EVE126" s="355"/>
      <c r="EVF126" s="355"/>
      <c r="EVG126" s="355"/>
      <c r="EVH126" s="355"/>
      <c r="EVI126" s="355"/>
      <c r="EVJ126" s="355"/>
      <c r="EVK126" s="355"/>
      <c r="EVL126" s="355"/>
      <c r="EVM126" s="355"/>
      <c r="EVN126" s="355"/>
      <c r="EVO126" s="355"/>
      <c r="EVP126" s="355"/>
      <c r="EVQ126" s="355"/>
      <c r="EVR126" s="355"/>
      <c r="EVS126" s="355"/>
      <c r="EVT126" s="355"/>
      <c r="EVU126" s="355"/>
      <c r="EVV126" s="355"/>
      <c r="EVW126" s="355"/>
      <c r="EVX126" s="355"/>
      <c r="EVY126" s="355"/>
      <c r="EVZ126" s="355"/>
      <c r="EWA126" s="355"/>
      <c r="EWB126" s="355"/>
      <c r="EWC126" s="355"/>
      <c r="EWD126" s="355"/>
      <c r="EWE126" s="355"/>
      <c r="EWF126" s="355"/>
      <c r="EWG126" s="355"/>
      <c r="EWH126" s="355"/>
      <c r="EWI126" s="355"/>
      <c r="EWJ126" s="355"/>
      <c r="EWK126" s="355"/>
      <c r="EWL126" s="355"/>
      <c r="EWM126" s="355"/>
      <c r="EWN126" s="355"/>
      <c r="EWO126" s="355"/>
      <c r="EWP126" s="355"/>
      <c r="EWQ126" s="355"/>
      <c r="EWR126" s="355"/>
      <c r="EWS126" s="355"/>
      <c r="EWT126" s="355"/>
      <c r="EWU126" s="355"/>
      <c r="EWV126" s="355"/>
      <c r="EWW126" s="355"/>
      <c r="EWX126" s="355"/>
      <c r="EWY126" s="355"/>
      <c r="EWZ126" s="355"/>
      <c r="EXA126" s="355"/>
      <c r="EXB126" s="355"/>
      <c r="EXC126" s="355"/>
      <c r="EXD126" s="355"/>
      <c r="EXE126" s="355"/>
      <c r="EXF126" s="355"/>
      <c r="EXG126" s="355"/>
      <c r="EXH126" s="355"/>
      <c r="EXI126" s="355"/>
      <c r="EXJ126" s="355"/>
      <c r="EXK126" s="355"/>
      <c r="EXL126" s="355"/>
      <c r="EXM126" s="355"/>
      <c r="EXN126" s="355"/>
      <c r="EXO126" s="355"/>
      <c r="EXP126" s="355"/>
      <c r="EXQ126" s="355"/>
      <c r="EXR126" s="355"/>
      <c r="EXS126" s="355"/>
      <c r="EXT126" s="355"/>
      <c r="EXU126" s="355"/>
      <c r="EXV126" s="355"/>
      <c r="EXW126" s="355"/>
      <c r="EXX126" s="355"/>
      <c r="EXY126" s="355"/>
      <c r="EXZ126" s="355"/>
      <c r="EYA126" s="355"/>
      <c r="EYB126" s="355"/>
      <c r="EYC126" s="355"/>
      <c r="EYD126" s="355"/>
      <c r="EYE126" s="355"/>
      <c r="EYF126" s="355"/>
      <c r="EYG126" s="355"/>
      <c r="EYH126" s="355"/>
      <c r="EYI126" s="355"/>
      <c r="EYJ126" s="355"/>
      <c r="EYK126" s="355"/>
      <c r="EYL126" s="355"/>
      <c r="EYM126" s="355"/>
      <c r="EYN126" s="355"/>
      <c r="EYO126" s="355"/>
      <c r="EYP126" s="355"/>
      <c r="EYQ126" s="355"/>
      <c r="EYR126" s="355"/>
      <c r="EYS126" s="355"/>
      <c r="EYT126" s="355"/>
      <c r="EYU126" s="355"/>
      <c r="EYV126" s="355"/>
      <c r="EYW126" s="355"/>
      <c r="EYX126" s="355"/>
      <c r="EYY126" s="355"/>
      <c r="EYZ126" s="355"/>
      <c r="EZA126" s="355"/>
      <c r="EZB126" s="355"/>
      <c r="EZC126" s="355"/>
      <c r="EZD126" s="355"/>
      <c r="EZE126" s="355"/>
      <c r="EZF126" s="355"/>
      <c r="EZG126" s="355"/>
      <c r="EZH126" s="355"/>
      <c r="EZI126" s="355"/>
      <c r="EZJ126" s="355"/>
      <c r="EZK126" s="355"/>
      <c r="EZL126" s="355"/>
      <c r="EZM126" s="355"/>
      <c r="EZN126" s="355"/>
      <c r="EZO126" s="355"/>
      <c r="EZP126" s="355"/>
      <c r="EZQ126" s="355"/>
      <c r="EZR126" s="355"/>
      <c r="EZS126" s="355"/>
      <c r="EZT126" s="355"/>
      <c r="EZU126" s="355"/>
      <c r="EZV126" s="355"/>
      <c r="EZW126" s="355"/>
      <c r="EZX126" s="355"/>
      <c r="EZY126" s="355"/>
      <c r="EZZ126" s="355"/>
      <c r="FAA126" s="355"/>
      <c r="FAB126" s="355"/>
      <c r="FAC126" s="355"/>
      <c r="FAD126" s="355"/>
      <c r="FAE126" s="355"/>
      <c r="FAF126" s="355"/>
      <c r="FAG126" s="355"/>
      <c r="FAH126" s="355"/>
      <c r="FAI126" s="355"/>
      <c r="FAJ126" s="355"/>
      <c r="FAK126" s="355"/>
      <c r="FAL126" s="355"/>
      <c r="FAM126" s="355"/>
      <c r="FAN126" s="355"/>
      <c r="FAO126" s="355"/>
      <c r="FAP126" s="355"/>
      <c r="FAQ126" s="355"/>
      <c r="FAR126" s="355"/>
      <c r="FAS126" s="355"/>
      <c r="FAT126" s="355"/>
      <c r="FAU126" s="355"/>
      <c r="FAV126" s="355"/>
      <c r="FAW126" s="355"/>
      <c r="FAX126" s="355"/>
      <c r="FAY126" s="355"/>
      <c r="FAZ126" s="355"/>
      <c r="FBA126" s="355"/>
      <c r="FBB126" s="355"/>
      <c r="FBC126" s="355"/>
      <c r="FBD126" s="355"/>
      <c r="FBE126" s="355"/>
      <c r="FBF126" s="355"/>
      <c r="FBG126" s="355"/>
      <c r="FBH126" s="355"/>
      <c r="FBI126" s="355"/>
      <c r="FBJ126" s="355"/>
      <c r="FBK126" s="355"/>
      <c r="FBL126" s="355"/>
      <c r="FBM126" s="355"/>
      <c r="FBN126" s="355"/>
      <c r="FBO126" s="355"/>
      <c r="FBP126" s="355"/>
      <c r="FBQ126" s="355"/>
      <c r="FBR126" s="355"/>
      <c r="FBS126" s="355"/>
      <c r="FBT126" s="355"/>
      <c r="FBU126" s="355"/>
      <c r="FBV126" s="355"/>
      <c r="FBW126" s="355"/>
      <c r="FBX126" s="355"/>
      <c r="FBY126" s="355"/>
      <c r="FBZ126" s="355"/>
      <c r="FCA126" s="355"/>
      <c r="FCB126" s="355"/>
      <c r="FCC126" s="355"/>
      <c r="FCD126" s="355"/>
      <c r="FCE126" s="355"/>
      <c r="FCF126" s="355"/>
      <c r="FCG126" s="355"/>
      <c r="FCH126" s="355"/>
      <c r="FCI126" s="355"/>
      <c r="FCJ126" s="355"/>
      <c r="FCK126" s="355"/>
      <c r="FCL126" s="355"/>
      <c r="FCM126" s="355"/>
      <c r="FCN126" s="355"/>
      <c r="FCO126" s="355"/>
      <c r="FCP126" s="355"/>
      <c r="FCQ126" s="355"/>
      <c r="FCR126" s="355"/>
      <c r="FCS126" s="355"/>
      <c r="FCT126" s="355"/>
      <c r="FCU126" s="355"/>
      <c r="FCV126" s="355"/>
      <c r="FCW126" s="355"/>
      <c r="FCX126" s="355"/>
      <c r="FCY126" s="355"/>
      <c r="FCZ126" s="355"/>
      <c r="FDA126" s="355"/>
      <c r="FDB126" s="355"/>
      <c r="FDC126" s="355"/>
      <c r="FDD126" s="355"/>
      <c r="FDE126" s="355"/>
      <c r="FDF126" s="355"/>
      <c r="FDG126" s="355"/>
      <c r="FDH126" s="355"/>
      <c r="FDI126" s="355"/>
      <c r="FDJ126" s="355"/>
      <c r="FDK126" s="355"/>
      <c r="FDL126" s="355"/>
      <c r="FDM126" s="355"/>
      <c r="FDN126" s="355"/>
      <c r="FDO126" s="355"/>
      <c r="FDP126" s="355"/>
      <c r="FDQ126" s="355"/>
      <c r="FDR126" s="355"/>
      <c r="FDS126" s="355"/>
      <c r="FDT126" s="355"/>
      <c r="FDU126" s="355"/>
      <c r="FDV126" s="355"/>
      <c r="FDW126" s="355"/>
      <c r="FDX126" s="355"/>
      <c r="FDY126" s="355"/>
      <c r="FDZ126" s="355"/>
      <c r="FEA126" s="355"/>
      <c r="FEB126" s="355"/>
      <c r="FEC126" s="355"/>
      <c r="FED126" s="355"/>
      <c r="FEE126" s="355"/>
      <c r="FEF126" s="355"/>
      <c r="FEG126" s="355"/>
      <c r="FEH126" s="355"/>
      <c r="FEI126" s="355"/>
      <c r="FEJ126" s="355"/>
      <c r="FEK126" s="355"/>
      <c r="FEL126" s="355"/>
      <c r="FEM126" s="355"/>
      <c r="FEN126" s="355"/>
      <c r="FEO126" s="355"/>
      <c r="FEP126" s="355"/>
      <c r="FEQ126" s="355"/>
      <c r="FER126" s="355"/>
      <c r="FES126" s="355"/>
      <c r="FET126" s="355"/>
      <c r="FEU126" s="355"/>
      <c r="FEV126" s="355"/>
      <c r="FEW126" s="355"/>
      <c r="FEX126" s="355"/>
      <c r="FEY126" s="355"/>
      <c r="FEZ126" s="355"/>
      <c r="FFA126" s="355"/>
      <c r="FFB126" s="355"/>
      <c r="FFC126" s="355"/>
      <c r="FFD126" s="355"/>
      <c r="FFE126" s="355"/>
      <c r="FFF126" s="355"/>
      <c r="FFG126" s="355"/>
      <c r="FFH126" s="355"/>
      <c r="FFI126" s="355"/>
      <c r="FFJ126" s="355"/>
      <c r="FFK126" s="355"/>
      <c r="FFL126" s="355"/>
      <c r="FFM126" s="355"/>
      <c r="FFN126" s="355"/>
      <c r="FFO126" s="355"/>
      <c r="FFP126" s="355"/>
      <c r="FFQ126" s="355"/>
      <c r="FFR126" s="355"/>
      <c r="FFS126" s="355"/>
      <c r="FFT126" s="355"/>
      <c r="FFU126" s="355"/>
      <c r="FFV126" s="355"/>
      <c r="FFW126" s="355"/>
      <c r="FFX126" s="355"/>
      <c r="FFY126" s="355"/>
      <c r="FFZ126" s="355"/>
      <c r="FGA126" s="355"/>
      <c r="FGB126" s="355"/>
      <c r="FGC126" s="355"/>
      <c r="FGD126" s="355"/>
      <c r="FGE126" s="355"/>
      <c r="FGF126" s="355"/>
      <c r="FGG126" s="355"/>
      <c r="FGH126" s="355"/>
      <c r="FGI126" s="355"/>
      <c r="FGJ126" s="355"/>
      <c r="FGK126" s="355"/>
      <c r="FGL126" s="355"/>
      <c r="FGM126" s="355"/>
      <c r="FGN126" s="355"/>
      <c r="FGO126" s="355"/>
      <c r="FGP126" s="355"/>
      <c r="FGQ126" s="355"/>
      <c r="FGR126" s="355"/>
      <c r="FGS126" s="355"/>
      <c r="FGT126" s="355"/>
      <c r="FGU126" s="355"/>
      <c r="FGV126" s="355"/>
      <c r="FGW126" s="355"/>
      <c r="FGX126" s="355"/>
      <c r="FGY126" s="355"/>
      <c r="FGZ126" s="355"/>
      <c r="FHA126" s="355"/>
      <c r="FHB126" s="355"/>
      <c r="FHC126" s="355"/>
      <c r="FHD126" s="355"/>
      <c r="FHE126" s="355"/>
      <c r="FHF126" s="355"/>
      <c r="FHG126" s="355"/>
      <c r="FHH126" s="355"/>
      <c r="FHI126" s="355"/>
      <c r="FHJ126" s="355"/>
      <c r="FHK126" s="355"/>
      <c r="FHL126" s="355"/>
      <c r="FHM126" s="355"/>
      <c r="FHN126" s="355"/>
      <c r="FHO126" s="355"/>
      <c r="FHP126" s="355"/>
      <c r="FHQ126" s="355"/>
      <c r="FHR126" s="355"/>
      <c r="FHS126" s="355"/>
      <c r="FHT126" s="355"/>
      <c r="FHU126" s="355"/>
      <c r="FHV126" s="355"/>
      <c r="FHW126" s="355"/>
      <c r="FHX126" s="355"/>
      <c r="FHY126" s="355"/>
      <c r="FHZ126" s="355"/>
      <c r="FIA126" s="355"/>
      <c r="FIB126" s="355"/>
      <c r="FIC126" s="355"/>
      <c r="FID126" s="355"/>
      <c r="FIE126" s="355"/>
      <c r="FIF126" s="355"/>
      <c r="FIG126" s="355"/>
      <c r="FIH126" s="355"/>
      <c r="FII126" s="355"/>
      <c r="FIJ126" s="355"/>
      <c r="FIK126" s="355"/>
      <c r="FIL126" s="355"/>
      <c r="FIM126" s="355"/>
      <c r="FIN126" s="355"/>
      <c r="FIO126" s="355"/>
      <c r="FIP126" s="355"/>
      <c r="FIQ126" s="355"/>
      <c r="FIR126" s="355"/>
      <c r="FIS126" s="355"/>
      <c r="FIT126" s="355"/>
      <c r="FIU126" s="355"/>
      <c r="FIV126" s="355"/>
      <c r="FIW126" s="355"/>
      <c r="FIX126" s="355"/>
      <c r="FIY126" s="355"/>
      <c r="FIZ126" s="355"/>
      <c r="FJA126" s="355"/>
      <c r="FJB126" s="355"/>
      <c r="FJC126" s="355"/>
      <c r="FJD126" s="355"/>
      <c r="FJE126" s="355"/>
      <c r="FJF126" s="355"/>
      <c r="FJG126" s="355"/>
      <c r="FJH126" s="355"/>
      <c r="FJI126" s="355"/>
      <c r="FJJ126" s="355"/>
      <c r="FJK126" s="355"/>
      <c r="FJL126" s="355"/>
      <c r="FJM126" s="355"/>
      <c r="FJN126" s="355"/>
      <c r="FJO126" s="355"/>
      <c r="FJP126" s="355"/>
      <c r="FJQ126" s="355"/>
      <c r="FJR126" s="355"/>
      <c r="FJS126" s="355"/>
      <c r="FJT126" s="355"/>
      <c r="FJU126" s="355"/>
      <c r="FJV126" s="355"/>
      <c r="FJW126" s="355"/>
      <c r="FJX126" s="355"/>
      <c r="FJY126" s="355"/>
      <c r="FJZ126" s="355"/>
      <c r="FKA126" s="355"/>
      <c r="FKB126" s="355"/>
      <c r="FKC126" s="355"/>
      <c r="FKD126" s="355"/>
      <c r="FKE126" s="355"/>
      <c r="FKF126" s="355"/>
      <c r="FKG126" s="355"/>
      <c r="FKH126" s="355"/>
      <c r="FKI126" s="355"/>
      <c r="FKJ126" s="355"/>
      <c r="FKK126" s="355"/>
      <c r="FKL126" s="355"/>
      <c r="FKM126" s="355"/>
      <c r="FKN126" s="355"/>
      <c r="FKO126" s="355"/>
      <c r="FKP126" s="355"/>
      <c r="FKQ126" s="355"/>
      <c r="FKR126" s="355"/>
      <c r="FKS126" s="355"/>
      <c r="FKT126" s="355"/>
      <c r="FKU126" s="355"/>
      <c r="FKV126" s="355"/>
      <c r="FKW126" s="355"/>
      <c r="FKX126" s="355"/>
      <c r="FKY126" s="355"/>
      <c r="FKZ126" s="355"/>
      <c r="FLA126" s="355"/>
      <c r="FLB126" s="355"/>
      <c r="FLC126" s="355"/>
      <c r="FLD126" s="355"/>
      <c r="FLE126" s="355"/>
      <c r="FLF126" s="355"/>
      <c r="FLG126" s="355"/>
      <c r="FLH126" s="355"/>
      <c r="FLI126" s="355"/>
      <c r="FLJ126" s="355"/>
      <c r="FLK126" s="355"/>
      <c r="FLL126" s="355"/>
      <c r="FLM126" s="355"/>
      <c r="FLN126" s="355"/>
      <c r="FLO126" s="355"/>
      <c r="FLP126" s="355"/>
      <c r="FLQ126" s="355"/>
      <c r="FLR126" s="355"/>
      <c r="FLS126" s="355"/>
      <c r="FLT126" s="355"/>
      <c r="FLU126" s="355"/>
      <c r="FLV126" s="355"/>
      <c r="FLW126" s="355"/>
      <c r="FLX126" s="355"/>
      <c r="FLY126" s="355"/>
      <c r="FLZ126" s="355"/>
      <c r="FMA126" s="355"/>
      <c r="FMB126" s="355"/>
      <c r="FMC126" s="355"/>
      <c r="FMD126" s="355"/>
      <c r="FME126" s="355"/>
      <c r="FMF126" s="355"/>
      <c r="FMG126" s="355"/>
      <c r="FMH126" s="355"/>
      <c r="FMI126" s="355"/>
      <c r="FMJ126" s="355"/>
      <c r="FMK126" s="355"/>
      <c r="FML126" s="355"/>
      <c r="FMM126" s="355"/>
      <c r="FMN126" s="355"/>
      <c r="FMO126" s="355"/>
      <c r="FMP126" s="355"/>
      <c r="FMQ126" s="355"/>
      <c r="FMR126" s="355"/>
      <c r="FMS126" s="355"/>
      <c r="FMT126" s="355"/>
      <c r="FMU126" s="355"/>
      <c r="FMV126" s="355"/>
      <c r="FMW126" s="355"/>
      <c r="FMX126" s="355"/>
      <c r="FMY126" s="355"/>
      <c r="FMZ126" s="355"/>
      <c r="FNA126" s="355"/>
      <c r="FNB126" s="355"/>
      <c r="FNC126" s="355"/>
      <c r="FND126" s="355"/>
      <c r="FNE126" s="355"/>
      <c r="FNF126" s="355"/>
      <c r="FNG126" s="355"/>
      <c r="FNH126" s="355"/>
      <c r="FNI126" s="355"/>
      <c r="FNJ126" s="355"/>
      <c r="FNK126" s="355"/>
      <c r="FNL126" s="355"/>
      <c r="FNM126" s="355"/>
      <c r="FNN126" s="355"/>
      <c r="FNO126" s="355"/>
      <c r="FNP126" s="355"/>
      <c r="FNQ126" s="355"/>
      <c r="FNR126" s="355"/>
      <c r="FNS126" s="355"/>
      <c r="FNT126" s="355"/>
      <c r="FNU126" s="355"/>
      <c r="FNV126" s="355"/>
      <c r="FNW126" s="355"/>
      <c r="FNX126" s="355"/>
      <c r="FNY126" s="355"/>
      <c r="FNZ126" s="355"/>
      <c r="FOA126" s="355"/>
      <c r="FOB126" s="355"/>
      <c r="FOC126" s="355"/>
      <c r="FOD126" s="355"/>
      <c r="FOE126" s="355"/>
      <c r="FOF126" s="355"/>
      <c r="FOG126" s="355"/>
      <c r="FOH126" s="355"/>
      <c r="FOI126" s="355"/>
      <c r="FOJ126" s="355"/>
      <c r="FOK126" s="355"/>
      <c r="FOL126" s="355"/>
      <c r="FOM126" s="355"/>
      <c r="FON126" s="355"/>
      <c r="FOO126" s="355"/>
      <c r="FOP126" s="355"/>
      <c r="FOQ126" s="355"/>
      <c r="FOR126" s="355"/>
      <c r="FOS126" s="355"/>
      <c r="FOT126" s="355"/>
      <c r="FOU126" s="355"/>
      <c r="FOV126" s="355"/>
      <c r="FOW126" s="355"/>
      <c r="FOX126" s="355"/>
      <c r="FOY126" s="355"/>
      <c r="FOZ126" s="355"/>
      <c r="FPA126" s="355"/>
      <c r="FPB126" s="355"/>
      <c r="FPC126" s="355"/>
      <c r="FPD126" s="355"/>
      <c r="FPE126" s="355"/>
      <c r="FPF126" s="355"/>
      <c r="FPG126" s="355"/>
      <c r="FPH126" s="355"/>
      <c r="FPI126" s="355"/>
      <c r="FPJ126" s="355"/>
      <c r="FPK126" s="355"/>
      <c r="FPL126" s="355"/>
      <c r="FPM126" s="355"/>
      <c r="FPN126" s="355"/>
      <c r="FPO126" s="355"/>
      <c r="FPP126" s="355"/>
      <c r="FPQ126" s="355"/>
      <c r="FPR126" s="355"/>
      <c r="FPS126" s="355"/>
      <c r="FPT126" s="355"/>
      <c r="FPU126" s="355"/>
      <c r="FPV126" s="355"/>
      <c r="FPW126" s="355"/>
      <c r="FPX126" s="355"/>
      <c r="FPY126" s="355"/>
      <c r="FPZ126" s="355"/>
      <c r="FQA126" s="355"/>
      <c r="FQB126" s="355"/>
      <c r="FQC126" s="355"/>
      <c r="FQD126" s="355"/>
      <c r="FQE126" s="355"/>
      <c r="FQF126" s="355"/>
      <c r="FQG126" s="355"/>
      <c r="FQH126" s="355"/>
      <c r="FQI126" s="355"/>
      <c r="FQJ126" s="355"/>
      <c r="FQK126" s="355"/>
      <c r="FQL126" s="355"/>
      <c r="FQM126" s="355"/>
      <c r="FQN126" s="355"/>
      <c r="FQO126" s="355"/>
      <c r="FQP126" s="355"/>
      <c r="FQQ126" s="355"/>
      <c r="FQR126" s="355"/>
      <c r="FQS126" s="355"/>
      <c r="FQT126" s="355"/>
      <c r="FQU126" s="355"/>
      <c r="FQV126" s="355"/>
      <c r="FQW126" s="355"/>
      <c r="FQX126" s="355"/>
      <c r="FQY126" s="355"/>
      <c r="FQZ126" s="355"/>
      <c r="FRA126" s="355"/>
      <c r="FRB126" s="355"/>
      <c r="FRC126" s="355"/>
      <c r="FRD126" s="355"/>
      <c r="FRE126" s="355"/>
      <c r="FRF126" s="355"/>
      <c r="FRG126" s="355"/>
      <c r="FRH126" s="355"/>
      <c r="FRI126" s="355"/>
      <c r="FRJ126" s="355"/>
      <c r="FRK126" s="355"/>
      <c r="FRL126" s="355"/>
      <c r="FRM126" s="355"/>
      <c r="FRN126" s="355"/>
      <c r="FRO126" s="355"/>
      <c r="FRP126" s="355"/>
      <c r="FRQ126" s="355"/>
      <c r="FRR126" s="355"/>
      <c r="FRS126" s="355"/>
      <c r="FRT126" s="355"/>
      <c r="FRU126" s="355"/>
      <c r="FRV126" s="355"/>
      <c r="FRW126" s="355"/>
      <c r="FRX126" s="355"/>
      <c r="FRY126" s="355"/>
      <c r="FRZ126" s="355"/>
      <c r="FSA126" s="355"/>
      <c r="FSB126" s="355"/>
      <c r="FSC126" s="355"/>
      <c r="FSD126" s="355"/>
      <c r="FSE126" s="355"/>
      <c r="FSF126" s="355"/>
      <c r="FSG126" s="355"/>
      <c r="FSH126" s="355"/>
      <c r="FSI126" s="355"/>
      <c r="FSJ126" s="355"/>
      <c r="FSK126" s="355"/>
      <c r="FSL126" s="355"/>
      <c r="FSM126" s="355"/>
      <c r="FSN126" s="355"/>
      <c r="FSO126" s="355"/>
      <c r="FSP126" s="355"/>
      <c r="FSQ126" s="355"/>
      <c r="FSR126" s="355"/>
      <c r="FSS126" s="355"/>
      <c r="FST126" s="355"/>
      <c r="FSU126" s="355"/>
      <c r="FSV126" s="355"/>
      <c r="FSW126" s="355"/>
      <c r="FSX126" s="355"/>
      <c r="FSY126" s="355"/>
      <c r="FSZ126" s="355"/>
      <c r="FTA126" s="355"/>
      <c r="FTB126" s="355"/>
      <c r="FTC126" s="355"/>
      <c r="FTD126" s="355"/>
      <c r="FTE126" s="355"/>
      <c r="FTF126" s="355"/>
      <c r="FTG126" s="355"/>
      <c r="FTH126" s="355"/>
      <c r="FTI126" s="355"/>
      <c r="FTJ126" s="355"/>
      <c r="FTK126" s="355"/>
      <c r="FTL126" s="355"/>
      <c r="FTM126" s="355"/>
      <c r="FTN126" s="355"/>
      <c r="FTO126" s="355"/>
      <c r="FTP126" s="355"/>
      <c r="FTQ126" s="355"/>
      <c r="FTR126" s="355"/>
      <c r="FTS126" s="355"/>
      <c r="FTT126" s="355"/>
      <c r="FTU126" s="355"/>
      <c r="FTV126" s="355"/>
      <c r="FTW126" s="355"/>
      <c r="FTX126" s="355"/>
      <c r="FTY126" s="355"/>
      <c r="FTZ126" s="355"/>
      <c r="FUA126" s="355"/>
      <c r="FUB126" s="355"/>
      <c r="FUC126" s="355"/>
      <c r="FUD126" s="355"/>
      <c r="FUE126" s="355"/>
      <c r="FUF126" s="355"/>
      <c r="FUG126" s="355"/>
      <c r="FUH126" s="355"/>
      <c r="FUI126" s="355"/>
      <c r="FUJ126" s="355"/>
      <c r="FUK126" s="355"/>
      <c r="FUL126" s="355"/>
      <c r="FUM126" s="355"/>
      <c r="FUN126" s="355"/>
      <c r="FUO126" s="355"/>
      <c r="FUP126" s="355"/>
      <c r="FUQ126" s="355"/>
      <c r="FUR126" s="355"/>
      <c r="FUS126" s="355"/>
      <c r="FUT126" s="355"/>
      <c r="FUU126" s="355"/>
      <c r="FUV126" s="355"/>
      <c r="FUW126" s="355"/>
      <c r="FUX126" s="355"/>
      <c r="FUY126" s="355"/>
      <c r="FUZ126" s="355"/>
      <c r="FVA126" s="355"/>
      <c r="FVB126" s="355"/>
      <c r="FVC126" s="355"/>
      <c r="FVD126" s="355"/>
      <c r="FVE126" s="355"/>
      <c r="FVF126" s="355"/>
      <c r="FVG126" s="355"/>
      <c r="FVH126" s="355"/>
      <c r="FVI126" s="355"/>
      <c r="FVJ126" s="355"/>
      <c r="FVK126" s="355"/>
      <c r="FVL126" s="355"/>
      <c r="FVM126" s="355"/>
      <c r="FVN126" s="355"/>
      <c r="FVO126" s="355"/>
      <c r="FVP126" s="355"/>
      <c r="FVQ126" s="355"/>
      <c r="FVR126" s="355"/>
      <c r="FVS126" s="355"/>
      <c r="FVT126" s="355"/>
      <c r="FVU126" s="355"/>
      <c r="FVV126" s="355"/>
      <c r="FVW126" s="355"/>
      <c r="FVX126" s="355"/>
      <c r="FVY126" s="355"/>
      <c r="FVZ126" s="355"/>
      <c r="FWA126" s="355"/>
      <c r="FWB126" s="355"/>
      <c r="FWC126" s="355"/>
      <c r="FWD126" s="355"/>
      <c r="FWE126" s="355"/>
      <c r="FWF126" s="355"/>
      <c r="FWG126" s="355"/>
      <c r="FWH126" s="355"/>
      <c r="FWI126" s="355"/>
      <c r="FWJ126" s="355"/>
      <c r="FWK126" s="355"/>
      <c r="FWL126" s="355"/>
      <c r="FWM126" s="355"/>
      <c r="FWN126" s="355"/>
      <c r="FWO126" s="355"/>
      <c r="FWP126" s="355"/>
      <c r="FWQ126" s="355"/>
      <c r="FWR126" s="355"/>
      <c r="FWS126" s="355"/>
      <c r="FWT126" s="355"/>
      <c r="FWU126" s="355"/>
      <c r="FWV126" s="355"/>
      <c r="FWW126" s="355"/>
      <c r="FWX126" s="355"/>
      <c r="FWY126" s="355"/>
      <c r="FWZ126" s="355"/>
      <c r="FXA126" s="355"/>
      <c r="FXB126" s="355"/>
      <c r="FXC126" s="355"/>
      <c r="FXD126" s="355"/>
      <c r="FXE126" s="355"/>
      <c r="FXF126" s="355"/>
      <c r="FXG126" s="355"/>
      <c r="FXH126" s="355"/>
      <c r="FXI126" s="355"/>
      <c r="FXJ126" s="355"/>
      <c r="FXK126" s="355"/>
      <c r="FXL126" s="355"/>
      <c r="FXM126" s="355"/>
      <c r="FXN126" s="355"/>
      <c r="FXO126" s="355"/>
      <c r="FXP126" s="355"/>
      <c r="FXQ126" s="355"/>
      <c r="FXR126" s="355"/>
      <c r="FXS126" s="355"/>
      <c r="FXT126" s="355"/>
      <c r="FXU126" s="355"/>
      <c r="FXV126" s="355"/>
      <c r="FXW126" s="355"/>
      <c r="FXX126" s="355"/>
      <c r="FXY126" s="355"/>
      <c r="FXZ126" s="355"/>
      <c r="FYA126" s="355"/>
      <c r="FYB126" s="355"/>
      <c r="FYC126" s="355"/>
      <c r="FYD126" s="355"/>
      <c r="FYE126" s="355"/>
      <c r="FYF126" s="355"/>
      <c r="FYG126" s="355"/>
      <c r="FYH126" s="355"/>
      <c r="FYI126" s="355"/>
      <c r="FYJ126" s="355"/>
      <c r="FYK126" s="355"/>
      <c r="FYL126" s="355"/>
      <c r="FYM126" s="355"/>
      <c r="FYN126" s="355"/>
      <c r="FYO126" s="355"/>
      <c r="FYP126" s="355"/>
      <c r="FYQ126" s="355"/>
      <c r="FYR126" s="355"/>
      <c r="FYS126" s="355"/>
      <c r="FYT126" s="355"/>
      <c r="FYU126" s="355"/>
      <c r="FYV126" s="355"/>
      <c r="FYW126" s="355"/>
      <c r="FYX126" s="355"/>
      <c r="FYY126" s="355"/>
      <c r="FYZ126" s="355"/>
      <c r="FZA126" s="355"/>
      <c r="FZB126" s="355"/>
      <c r="FZC126" s="355"/>
      <c r="FZD126" s="355"/>
      <c r="FZE126" s="355"/>
      <c r="FZF126" s="355"/>
      <c r="FZG126" s="355"/>
      <c r="FZH126" s="355"/>
      <c r="FZI126" s="355"/>
      <c r="FZJ126" s="355"/>
      <c r="FZK126" s="355"/>
      <c r="FZL126" s="355"/>
      <c r="FZM126" s="355"/>
      <c r="FZN126" s="355"/>
      <c r="FZO126" s="355"/>
      <c r="FZP126" s="355"/>
      <c r="FZQ126" s="355"/>
      <c r="FZR126" s="355"/>
      <c r="FZS126" s="355"/>
      <c r="FZT126" s="355"/>
      <c r="FZU126" s="355"/>
      <c r="FZV126" s="355"/>
      <c r="FZW126" s="355"/>
      <c r="FZX126" s="355"/>
      <c r="FZY126" s="355"/>
      <c r="FZZ126" s="355"/>
      <c r="GAA126" s="355"/>
      <c r="GAB126" s="355"/>
      <c r="GAC126" s="355"/>
      <c r="GAD126" s="355"/>
      <c r="GAE126" s="355"/>
      <c r="GAF126" s="355"/>
      <c r="GAG126" s="355"/>
      <c r="GAH126" s="355"/>
      <c r="GAI126" s="355"/>
      <c r="GAJ126" s="355"/>
      <c r="GAK126" s="355"/>
      <c r="GAL126" s="355"/>
      <c r="GAM126" s="355"/>
      <c r="GAN126" s="355"/>
      <c r="GAO126" s="355"/>
      <c r="GAP126" s="355"/>
      <c r="GAQ126" s="355"/>
      <c r="GAR126" s="355"/>
      <c r="GAS126" s="355"/>
      <c r="GAT126" s="355"/>
      <c r="GAU126" s="355"/>
      <c r="GAV126" s="355"/>
      <c r="GAW126" s="355"/>
      <c r="GAX126" s="355"/>
      <c r="GAY126" s="355"/>
      <c r="GAZ126" s="355"/>
      <c r="GBA126" s="355"/>
      <c r="GBB126" s="355"/>
      <c r="GBC126" s="355"/>
      <c r="GBD126" s="355"/>
      <c r="GBE126" s="355"/>
      <c r="GBF126" s="355"/>
      <c r="GBG126" s="355"/>
      <c r="GBH126" s="355"/>
      <c r="GBI126" s="355"/>
      <c r="GBJ126" s="355"/>
      <c r="GBK126" s="355"/>
      <c r="GBL126" s="355"/>
      <c r="GBM126" s="355"/>
      <c r="GBN126" s="355"/>
      <c r="GBO126" s="355"/>
      <c r="GBP126" s="355"/>
      <c r="GBQ126" s="355"/>
      <c r="GBR126" s="355"/>
      <c r="GBS126" s="355"/>
      <c r="GBT126" s="355"/>
      <c r="GBU126" s="355"/>
      <c r="GBV126" s="355"/>
      <c r="GBW126" s="355"/>
      <c r="GBX126" s="355"/>
      <c r="GBY126" s="355"/>
      <c r="GBZ126" s="355"/>
      <c r="GCA126" s="355"/>
      <c r="GCB126" s="355"/>
      <c r="GCC126" s="355"/>
      <c r="GCD126" s="355"/>
      <c r="GCE126" s="355"/>
      <c r="GCF126" s="355"/>
      <c r="GCG126" s="355"/>
      <c r="GCH126" s="355"/>
      <c r="GCI126" s="355"/>
      <c r="GCJ126" s="355"/>
      <c r="GCK126" s="355"/>
      <c r="GCL126" s="355"/>
      <c r="GCM126" s="355"/>
      <c r="GCN126" s="355"/>
      <c r="GCO126" s="355"/>
      <c r="GCP126" s="355"/>
      <c r="GCQ126" s="355"/>
      <c r="GCR126" s="355"/>
      <c r="GCS126" s="355"/>
      <c r="GCT126" s="355"/>
      <c r="GCU126" s="355"/>
      <c r="GCV126" s="355"/>
      <c r="GCW126" s="355"/>
      <c r="GCX126" s="355"/>
      <c r="GCY126" s="355"/>
      <c r="GCZ126" s="355"/>
      <c r="GDA126" s="355"/>
      <c r="GDB126" s="355"/>
      <c r="GDC126" s="355"/>
      <c r="GDD126" s="355"/>
      <c r="GDE126" s="355"/>
      <c r="GDF126" s="355"/>
      <c r="GDG126" s="355"/>
      <c r="GDH126" s="355"/>
      <c r="GDI126" s="355"/>
      <c r="GDJ126" s="355"/>
      <c r="GDK126" s="355"/>
      <c r="GDL126" s="355"/>
      <c r="GDM126" s="355"/>
      <c r="GDN126" s="355"/>
      <c r="GDO126" s="355"/>
      <c r="GDP126" s="355"/>
      <c r="GDQ126" s="355"/>
      <c r="GDR126" s="355"/>
      <c r="GDS126" s="355"/>
      <c r="GDT126" s="355"/>
      <c r="GDU126" s="355"/>
      <c r="GDV126" s="355"/>
      <c r="GDW126" s="355"/>
      <c r="GDX126" s="355"/>
      <c r="GDY126" s="355"/>
      <c r="GDZ126" s="355"/>
      <c r="GEA126" s="355"/>
      <c r="GEB126" s="355"/>
      <c r="GEC126" s="355"/>
      <c r="GED126" s="355"/>
      <c r="GEE126" s="355"/>
      <c r="GEF126" s="355"/>
      <c r="GEG126" s="355"/>
      <c r="GEH126" s="355"/>
      <c r="GEI126" s="355"/>
      <c r="GEJ126" s="355"/>
      <c r="GEK126" s="355"/>
      <c r="GEL126" s="355"/>
      <c r="GEM126" s="355"/>
      <c r="GEN126" s="355"/>
      <c r="GEO126" s="355"/>
      <c r="GEP126" s="355"/>
      <c r="GEQ126" s="355"/>
      <c r="GER126" s="355"/>
      <c r="GES126" s="355"/>
      <c r="GET126" s="355"/>
      <c r="GEU126" s="355"/>
      <c r="GEV126" s="355"/>
      <c r="GEW126" s="355"/>
      <c r="GEX126" s="355"/>
      <c r="GEY126" s="355"/>
      <c r="GEZ126" s="355"/>
      <c r="GFA126" s="355"/>
      <c r="GFB126" s="355"/>
      <c r="GFC126" s="355"/>
      <c r="GFD126" s="355"/>
      <c r="GFE126" s="355"/>
      <c r="GFF126" s="355"/>
      <c r="GFG126" s="355"/>
      <c r="GFH126" s="355"/>
      <c r="GFI126" s="355"/>
      <c r="GFJ126" s="355"/>
      <c r="GFK126" s="355"/>
      <c r="GFL126" s="355"/>
      <c r="GFM126" s="355"/>
      <c r="GFN126" s="355"/>
      <c r="GFO126" s="355"/>
      <c r="GFP126" s="355"/>
      <c r="GFQ126" s="355"/>
      <c r="GFR126" s="355"/>
      <c r="GFS126" s="355"/>
      <c r="GFT126" s="355"/>
      <c r="GFU126" s="355"/>
      <c r="GFV126" s="355"/>
      <c r="GFW126" s="355"/>
      <c r="GFX126" s="355"/>
      <c r="GFY126" s="355"/>
      <c r="GFZ126" s="355"/>
      <c r="GGA126" s="355"/>
      <c r="GGB126" s="355"/>
      <c r="GGC126" s="355"/>
      <c r="GGD126" s="355"/>
      <c r="GGE126" s="355"/>
      <c r="GGF126" s="355"/>
      <c r="GGG126" s="355"/>
      <c r="GGH126" s="355"/>
      <c r="GGI126" s="355"/>
      <c r="GGJ126" s="355"/>
      <c r="GGK126" s="355"/>
      <c r="GGL126" s="355"/>
      <c r="GGM126" s="355"/>
      <c r="GGN126" s="355"/>
      <c r="GGO126" s="355"/>
      <c r="GGP126" s="355"/>
      <c r="GGQ126" s="355"/>
      <c r="GGR126" s="355"/>
      <c r="GGS126" s="355"/>
      <c r="GGT126" s="355"/>
      <c r="GGU126" s="355"/>
      <c r="GGV126" s="355"/>
      <c r="GGW126" s="355"/>
      <c r="GGX126" s="355"/>
      <c r="GGY126" s="355"/>
      <c r="GGZ126" s="355"/>
      <c r="GHA126" s="355"/>
      <c r="GHB126" s="355"/>
      <c r="GHC126" s="355"/>
      <c r="GHD126" s="355"/>
      <c r="GHE126" s="355"/>
      <c r="GHF126" s="355"/>
      <c r="GHG126" s="355"/>
      <c r="GHH126" s="355"/>
      <c r="GHI126" s="355"/>
      <c r="GHJ126" s="355"/>
      <c r="GHK126" s="355"/>
      <c r="GHL126" s="355"/>
      <c r="GHM126" s="355"/>
      <c r="GHN126" s="355"/>
      <c r="GHO126" s="355"/>
      <c r="GHP126" s="355"/>
      <c r="GHQ126" s="355"/>
      <c r="GHR126" s="355"/>
      <c r="GHS126" s="355"/>
      <c r="GHT126" s="355"/>
      <c r="GHU126" s="355"/>
      <c r="GHV126" s="355"/>
      <c r="GHW126" s="355"/>
      <c r="GHX126" s="355"/>
      <c r="GHY126" s="355"/>
      <c r="GHZ126" s="355"/>
      <c r="GIA126" s="355"/>
      <c r="GIB126" s="355"/>
      <c r="GIC126" s="355"/>
      <c r="GID126" s="355"/>
      <c r="GIE126" s="355"/>
      <c r="GIF126" s="355"/>
      <c r="GIG126" s="355"/>
      <c r="GIH126" s="355"/>
      <c r="GII126" s="355"/>
      <c r="GIJ126" s="355"/>
      <c r="GIK126" s="355"/>
      <c r="GIL126" s="355"/>
      <c r="GIM126" s="355"/>
      <c r="GIN126" s="355"/>
      <c r="GIO126" s="355"/>
      <c r="GIP126" s="355"/>
      <c r="GIQ126" s="355"/>
      <c r="GIR126" s="355"/>
      <c r="GIS126" s="355"/>
      <c r="GIT126" s="355"/>
      <c r="GIU126" s="355"/>
      <c r="GIV126" s="355"/>
      <c r="GIW126" s="355"/>
      <c r="GIX126" s="355"/>
      <c r="GIY126" s="355"/>
      <c r="GIZ126" s="355"/>
      <c r="GJA126" s="355"/>
      <c r="GJB126" s="355"/>
      <c r="GJC126" s="355"/>
      <c r="GJD126" s="355"/>
      <c r="GJE126" s="355"/>
      <c r="GJF126" s="355"/>
      <c r="GJG126" s="355"/>
      <c r="GJH126" s="355"/>
      <c r="GJI126" s="355"/>
      <c r="GJJ126" s="355"/>
      <c r="GJK126" s="355"/>
      <c r="GJL126" s="355"/>
      <c r="GJM126" s="355"/>
      <c r="GJN126" s="355"/>
      <c r="GJO126" s="355"/>
      <c r="GJP126" s="355"/>
      <c r="GJQ126" s="355"/>
      <c r="GJR126" s="355"/>
      <c r="GJS126" s="355"/>
      <c r="GJT126" s="355"/>
      <c r="GJU126" s="355"/>
      <c r="GJV126" s="355"/>
      <c r="GJW126" s="355"/>
      <c r="GJX126" s="355"/>
      <c r="GJY126" s="355"/>
      <c r="GJZ126" s="355"/>
      <c r="GKA126" s="355"/>
      <c r="GKB126" s="355"/>
      <c r="GKC126" s="355"/>
      <c r="GKD126" s="355"/>
      <c r="GKE126" s="355"/>
      <c r="GKF126" s="355"/>
      <c r="GKG126" s="355"/>
      <c r="GKH126" s="355"/>
      <c r="GKI126" s="355"/>
      <c r="GKJ126" s="355"/>
      <c r="GKK126" s="355"/>
      <c r="GKL126" s="355"/>
      <c r="GKM126" s="355"/>
      <c r="GKN126" s="355"/>
      <c r="GKO126" s="355"/>
      <c r="GKP126" s="355"/>
      <c r="GKQ126" s="355"/>
      <c r="GKR126" s="355"/>
      <c r="GKS126" s="355"/>
      <c r="GKT126" s="355"/>
      <c r="GKU126" s="355"/>
      <c r="GKV126" s="355"/>
      <c r="GKW126" s="355"/>
      <c r="GKX126" s="355"/>
      <c r="GKY126" s="355"/>
      <c r="GKZ126" s="355"/>
      <c r="GLA126" s="355"/>
      <c r="GLB126" s="355"/>
      <c r="GLC126" s="355"/>
      <c r="GLD126" s="355"/>
      <c r="GLE126" s="355"/>
      <c r="GLF126" s="355"/>
      <c r="GLG126" s="355"/>
      <c r="GLH126" s="355"/>
      <c r="GLI126" s="355"/>
      <c r="GLJ126" s="355"/>
      <c r="GLK126" s="355"/>
      <c r="GLL126" s="355"/>
      <c r="GLM126" s="355"/>
      <c r="GLN126" s="355"/>
      <c r="GLO126" s="355"/>
      <c r="GLP126" s="355"/>
      <c r="GLQ126" s="355"/>
      <c r="GLR126" s="355"/>
      <c r="GLS126" s="355"/>
      <c r="GLT126" s="355"/>
      <c r="GLU126" s="355"/>
      <c r="GLV126" s="355"/>
      <c r="GLW126" s="355"/>
      <c r="GLX126" s="355"/>
      <c r="GLY126" s="355"/>
      <c r="GLZ126" s="355"/>
      <c r="GMA126" s="355"/>
      <c r="GMB126" s="355"/>
      <c r="GMC126" s="355"/>
      <c r="GMD126" s="355"/>
      <c r="GME126" s="355"/>
      <c r="GMF126" s="355"/>
      <c r="GMG126" s="355"/>
      <c r="GMH126" s="355"/>
      <c r="GMI126" s="355"/>
      <c r="GMJ126" s="355"/>
      <c r="GMK126" s="355"/>
      <c r="GML126" s="355"/>
      <c r="GMM126" s="355"/>
      <c r="GMN126" s="355"/>
      <c r="GMO126" s="355"/>
      <c r="GMP126" s="355"/>
      <c r="GMQ126" s="355"/>
      <c r="GMR126" s="355"/>
      <c r="GMS126" s="355"/>
      <c r="GMT126" s="355"/>
      <c r="GMU126" s="355"/>
      <c r="GMV126" s="355"/>
      <c r="GMW126" s="355"/>
      <c r="GMX126" s="355"/>
      <c r="GMY126" s="355"/>
      <c r="GMZ126" s="355"/>
      <c r="GNA126" s="355"/>
      <c r="GNB126" s="355"/>
      <c r="GNC126" s="355"/>
      <c r="GND126" s="355"/>
      <c r="GNE126" s="355"/>
      <c r="GNF126" s="355"/>
      <c r="GNG126" s="355"/>
      <c r="GNH126" s="355"/>
      <c r="GNI126" s="355"/>
      <c r="GNJ126" s="355"/>
      <c r="GNK126" s="355"/>
      <c r="GNL126" s="355"/>
      <c r="GNM126" s="355"/>
      <c r="GNN126" s="355"/>
      <c r="GNO126" s="355"/>
      <c r="GNP126" s="355"/>
      <c r="GNQ126" s="355"/>
      <c r="GNR126" s="355"/>
      <c r="GNS126" s="355"/>
      <c r="GNT126" s="355"/>
      <c r="GNU126" s="355"/>
      <c r="GNV126" s="355"/>
      <c r="GNW126" s="355"/>
      <c r="GNX126" s="355"/>
      <c r="GNY126" s="355"/>
      <c r="GNZ126" s="355"/>
      <c r="GOA126" s="355"/>
      <c r="GOB126" s="355"/>
      <c r="GOC126" s="355"/>
      <c r="GOD126" s="355"/>
      <c r="GOE126" s="355"/>
      <c r="GOF126" s="355"/>
      <c r="GOG126" s="355"/>
      <c r="GOH126" s="355"/>
      <c r="GOI126" s="355"/>
      <c r="GOJ126" s="355"/>
      <c r="GOK126" s="355"/>
      <c r="GOL126" s="355"/>
      <c r="GOM126" s="355"/>
      <c r="GON126" s="355"/>
      <c r="GOO126" s="355"/>
      <c r="GOP126" s="355"/>
      <c r="GOQ126" s="355"/>
      <c r="GOR126" s="355"/>
      <c r="GOS126" s="355"/>
      <c r="GOT126" s="355"/>
      <c r="GOU126" s="355"/>
      <c r="GOV126" s="355"/>
      <c r="GOW126" s="355"/>
      <c r="GOX126" s="355"/>
      <c r="GOY126" s="355"/>
      <c r="GOZ126" s="355"/>
      <c r="GPA126" s="355"/>
      <c r="GPB126" s="355"/>
      <c r="GPC126" s="355"/>
      <c r="GPD126" s="355"/>
      <c r="GPE126" s="355"/>
      <c r="GPF126" s="355"/>
      <c r="GPG126" s="355"/>
      <c r="GPH126" s="355"/>
      <c r="GPI126" s="355"/>
      <c r="GPJ126" s="355"/>
      <c r="GPK126" s="355"/>
      <c r="GPL126" s="355"/>
      <c r="GPM126" s="355"/>
      <c r="GPN126" s="355"/>
      <c r="GPO126" s="355"/>
      <c r="GPP126" s="355"/>
      <c r="GPQ126" s="355"/>
      <c r="GPR126" s="355"/>
      <c r="GPS126" s="355"/>
      <c r="GPT126" s="355"/>
      <c r="GPU126" s="355"/>
      <c r="GPV126" s="355"/>
      <c r="GPW126" s="355"/>
      <c r="GPX126" s="355"/>
      <c r="GPY126" s="355"/>
      <c r="GPZ126" s="355"/>
      <c r="GQA126" s="355"/>
      <c r="GQB126" s="355"/>
      <c r="GQC126" s="355"/>
      <c r="GQD126" s="355"/>
      <c r="GQE126" s="355"/>
      <c r="GQF126" s="355"/>
      <c r="GQG126" s="355"/>
      <c r="GQH126" s="355"/>
      <c r="GQI126" s="355"/>
      <c r="GQJ126" s="355"/>
      <c r="GQK126" s="355"/>
      <c r="GQL126" s="355"/>
      <c r="GQM126" s="355"/>
      <c r="GQN126" s="355"/>
      <c r="GQO126" s="355"/>
      <c r="GQP126" s="355"/>
      <c r="GQQ126" s="355"/>
      <c r="GQR126" s="355"/>
      <c r="GQS126" s="355"/>
      <c r="GQT126" s="355"/>
      <c r="GQU126" s="355"/>
      <c r="GQV126" s="355"/>
      <c r="GQW126" s="355"/>
      <c r="GQX126" s="355"/>
      <c r="GQY126" s="355"/>
      <c r="GQZ126" s="355"/>
      <c r="GRA126" s="355"/>
      <c r="GRB126" s="355"/>
      <c r="GRC126" s="355"/>
      <c r="GRD126" s="355"/>
      <c r="GRE126" s="355"/>
      <c r="GRF126" s="355"/>
      <c r="GRG126" s="355"/>
      <c r="GRH126" s="355"/>
      <c r="GRI126" s="355"/>
      <c r="GRJ126" s="355"/>
      <c r="GRK126" s="355"/>
      <c r="GRL126" s="355"/>
      <c r="GRM126" s="355"/>
      <c r="GRN126" s="355"/>
      <c r="GRO126" s="355"/>
      <c r="GRP126" s="355"/>
      <c r="GRQ126" s="355"/>
      <c r="GRR126" s="355"/>
      <c r="GRS126" s="355"/>
      <c r="GRT126" s="355"/>
      <c r="GRU126" s="355"/>
      <c r="GRV126" s="355"/>
      <c r="GRW126" s="355"/>
      <c r="GRX126" s="355"/>
      <c r="GRY126" s="355"/>
      <c r="GRZ126" s="355"/>
      <c r="GSA126" s="355"/>
      <c r="GSB126" s="355"/>
      <c r="GSC126" s="355"/>
      <c r="GSD126" s="355"/>
      <c r="GSE126" s="355"/>
      <c r="GSF126" s="355"/>
      <c r="GSG126" s="355"/>
      <c r="GSH126" s="355"/>
      <c r="GSI126" s="355"/>
      <c r="GSJ126" s="355"/>
      <c r="GSK126" s="355"/>
      <c r="GSL126" s="355"/>
      <c r="GSM126" s="355"/>
      <c r="GSN126" s="355"/>
      <c r="GSO126" s="355"/>
      <c r="GSP126" s="355"/>
      <c r="GSQ126" s="355"/>
      <c r="GSR126" s="355"/>
      <c r="GSS126" s="355"/>
      <c r="GST126" s="355"/>
      <c r="GSU126" s="355"/>
      <c r="GSV126" s="355"/>
      <c r="GSW126" s="355"/>
      <c r="GSX126" s="355"/>
      <c r="GSY126" s="355"/>
      <c r="GSZ126" s="355"/>
      <c r="GTA126" s="355"/>
      <c r="GTB126" s="355"/>
      <c r="GTC126" s="355"/>
      <c r="GTD126" s="355"/>
      <c r="GTE126" s="355"/>
      <c r="GTF126" s="355"/>
      <c r="GTG126" s="355"/>
      <c r="GTH126" s="355"/>
      <c r="GTI126" s="355"/>
      <c r="GTJ126" s="355"/>
      <c r="GTK126" s="355"/>
      <c r="GTL126" s="355"/>
      <c r="GTM126" s="355"/>
      <c r="GTN126" s="355"/>
      <c r="GTO126" s="355"/>
      <c r="GTP126" s="355"/>
      <c r="GTQ126" s="355"/>
      <c r="GTR126" s="355"/>
      <c r="GTS126" s="355"/>
      <c r="GTT126" s="355"/>
      <c r="GTU126" s="355"/>
      <c r="GTV126" s="355"/>
      <c r="GTW126" s="355"/>
      <c r="GTX126" s="355"/>
      <c r="GTY126" s="355"/>
      <c r="GTZ126" s="355"/>
      <c r="GUA126" s="355"/>
      <c r="GUB126" s="355"/>
      <c r="GUC126" s="355"/>
      <c r="GUD126" s="355"/>
      <c r="GUE126" s="355"/>
      <c r="GUF126" s="355"/>
      <c r="GUG126" s="355"/>
      <c r="GUH126" s="355"/>
      <c r="GUI126" s="355"/>
      <c r="GUJ126" s="355"/>
      <c r="GUK126" s="355"/>
      <c r="GUL126" s="355"/>
      <c r="GUM126" s="355"/>
      <c r="GUN126" s="355"/>
      <c r="GUO126" s="355"/>
      <c r="GUP126" s="355"/>
      <c r="GUQ126" s="355"/>
      <c r="GUR126" s="355"/>
      <c r="GUS126" s="355"/>
      <c r="GUT126" s="355"/>
      <c r="GUU126" s="355"/>
      <c r="GUV126" s="355"/>
      <c r="GUW126" s="355"/>
      <c r="GUX126" s="355"/>
      <c r="GUY126" s="355"/>
      <c r="GUZ126" s="355"/>
      <c r="GVA126" s="355"/>
      <c r="GVB126" s="355"/>
      <c r="GVC126" s="355"/>
      <c r="GVD126" s="355"/>
      <c r="GVE126" s="355"/>
      <c r="GVF126" s="355"/>
      <c r="GVG126" s="355"/>
      <c r="GVH126" s="355"/>
      <c r="GVI126" s="355"/>
      <c r="GVJ126" s="355"/>
      <c r="GVK126" s="355"/>
      <c r="GVL126" s="355"/>
      <c r="GVM126" s="355"/>
      <c r="GVN126" s="355"/>
      <c r="GVO126" s="355"/>
      <c r="GVP126" s="355"/>
      <c r="GVQ126" s="355"/>
      <c r="GVR126" s="355"/>
      <c r="GVS126" s="355"/>
      <c r="GVT126" s="355"/>
      <c r="GVU126" s="355"/>
      <c r="GVV126" s="355"/>
      <c r="GVW126" s="355"/>
      <c r="GVX126" s="355"/>
      <c r="GVY126" s="355"/>
      <c r="GVZ126" s="355"/>
      <c r="GWA126" s="355"/>
      <c r="GWB126" s="355"/>
      <c r="GWC126" s="355"/>
      <c r="GWD126" s="355"/>
      <c r="GWE126" s="355"/>
      <c r="GWF126" s="355"/>
      <c r="GWG126" s="355"/>
      <c r="GWH126" s="355"/>
      <c r="GWI126" s="355"/>
      <c r="GWJ126" s="355"/>
      <c r="GWK126" s="355"/>
      <c r="GWL126" s="355"/>
      <c r="GWM126" s="355"/>
      <c r="GWN126" s="355"/>
      <c r="GWO126" s="355"/>
      <c r="GWP126" s="355"/>
      <c r="GWQ126" s="355"/>
      <c r="GWR126" s="355"/>
      <c r="GWS126" s="355"/>
      <c r="GWT126" s="355"/>
      <c r="GWU126" s="355"/>
      <c r="GWV126" s="355"/>
      <c r="GWW126" s="355"/>
      <c r="GWX126" s="355"/>
      <c r="GWY126" s="355"/>
      <c r="GWZ126" s="355"/>
      <c r="GXA126" s="355"/>
      <c r="GXB126" s="355"/>
      <c r="GXC126" s="355"/>
      <c r="GXD126" s="355"/>
      <c r="GXE126" s="355"/>
      <c r="GXF126" s="355"/>
      <c r="GXG126" s="355"/>
      <c r="GXH126" s="355"/>
      <c r="GXI126" s="355"/>
      <c r="GXJ126" s="355"/>
      <c r="GXK126" s="355"/>
      <c r="GXL126" s="355"/>
      <c r="GXM126" s="355"/>
      <c r="GXN126" s="355"/>
      <c r="GXO126" s="355"/>
      <c r="GXP126" s="355"/>
      <c r="GXQ126" s="355"/>
      <c r="GXR126" s="355"/>
      <c r="GXS126" s="355"/>
      <c r="GXT126" s="355"/>
      <c r="GXU126" s="355"/>
      <c r="GXV126" s="355"/>
      <c r="GXW126" s="355"/>
      <c r="GXX126" s="355"/>
      <c r="GXY126" s="355"/>
      <c r="GXZ126" s="355"/>
      <c r="GYA126" s="355"/>
      <c r="GYB126" s="355"/>
      <c r="GYC126" s="355"/>
      <c r="GYD126" s="355"/>
      <c r="GYE126" s="355"/>
      <c r="GYF126" s="355"/>
      <c r="GYG126" s="355"/>
      <c r="GYH126" s="355"/>
      <c r="GYI126" s="355"/>
      <c r="GYJ126" s="355"/>
      <c r="GYK126" s="355"/>
      <c r="GYL126" s="355"/>
      <c r="GYM126" s="355"/>
      <c r="GYN126" s="355"/>
      <c r="GYO126" s="355"/>
      <c r="GYP126" s="355"/>
      <c r="GYQ126" s="355"/>
      <c r="GYR126" s="355"/>
      <c r="GYS126" s="355"/>
      <c r="GYT126" s="355"/>
      <c r="GYU126" s="355"/>
      <c r="GYV126" s="355"/>
      <c r="GYW126" s="355"/>
      <c r="GYX126" s="355"/>
      <c r="GYY126" s="355"/>
      <c r="GYZ126" s="355"/>
      <c r="GZA126" s="355"/>
      <c r="GZB126" s="355"/>
      <c r="GZC126" s="355"/>
      <c r="GZD126" s="355"/>
      <c r="GZE126" s="355"/>
      <c r="GZF126" s="355"/>
      <c r="GZG126" s="355"/>
      <c r="GZH126" s="355"/>
      <c r="GZI126" s="355"/>
      <c r="GZJ126" s="355"/>
      <c r="GZK126" s="355"/>
      <c r="GZL126" s="355"/>
      <c r="GZM126" s="355"/>
      <c r="GZN126" s="355"/>
      <c r="GZO126" s="355"/>
      <c r="GZP126" s="355"/>
      <c r="GZQ126" s="355"/>
      <c r="GZR126" s="355"/>
      <c r="GZS126" s="355"/>
      <c r="GZT126" s="355"/>
      <c r="GZU126" s="355"/>
      <c r="GZV126" s="355"/>
      <c r="GZW126" s="355"/>
      <c r="GZX126" s="355"/>
      <c r="GZY126" s="355"/>
      <c r="GZZ126" s="355"/>
      <c r="HAA126" s="355"/>
      <c r="HAB126" s="355"/>
      <c r="HAC126" s="355"/>
      <c r="HAD126" s="355"/>
      <c r="HAE126" s="355"/>
      <c r="HAF126" s="355"/>
      <c r="HAG126" s="355"/>
      <c r="HAH126" s="355"/>
      <c r="HAI126" s="355"/>
      <c r="HAJ126" s="355"/>
      <c r="HAK126" s="355"/>
      <c r="HAL126" s="355"/>
      <c r="HAM126" s="355"/>
      <c r="HAN126" s="355"/>
      <c r="HAO126" s="355"/>
      <c r="HAP126" s="355"/>
      <c r="HAQ126" s="355"/>
      <c r="HAR126" s="355"/>
      <c r="HAS126" s="355"/>
      <c r="HAT126" s="355"/>
      <c r="HAU126" s="355"/>
      <c r="HAV126" s="355"/>
      <c r="HAW126" s="355"/>
      <c r="HAX126" s="355"/>
      <c r="HAY126" s="355"/>
      <c r="HAZ126" s="355"/>
      <c r="HBA126" s="355"/>
      <c r="HBB126" s="355"/>
      <c r="HBC126" s="355"/>
      <c r="HBD126" s="355"/>
      <c r="HBE126" s="355"/>
      <c r="HBF126" s="355"/>
      <c r="HBG126" s="355"/>
      <c r="HBH126" s="355"/>
      <c r="HBI126" s="355"/>
      <c r="HBJ126" s="355"/>
      <c r="HBK126" s="355"/>
      <c r="HBL126" s="355"/>
      <c r="HBM126" s="355"/>
      <c r="HBN126" s="355"/>
      <c r="HBO126" s="355"/>
      <c r="HBP126" s="355"/>
      <c r="HBQ126" s="355"/>
      <c r="HBR126" s="355"/>
      <c r="HBS126" s="355"/>
      <c r="HBT126" s="355"/>
      <c r="HBU126" s="355"/>
      <c r="HBV126" s="355"/>
      <c r="HBW126" s="355"/>
      <c r="HBX126" s="355"/>
      <c r="HBY126" s="355"/>
      <c r="HBZ126" s="355"/>
      <c r="HCA126" s="355"/>
      <c r="HCB126" s="355"/>
      <c r="HCC126" s="355"/>
      <c r="HCD126" s="355"/>
      <c r="HCE126" s="355"/>
      <c r="HCF126" s="355"/>
      <c r="HCG126" s="355"/>
      <c r="HCH126" s="355"/>
      <c r="HCI126" s="355"/>
      <c r="HCJ126" s="355"/>
      <c r="HCK126" s="355"/>
      <c r="HCL126" s="355"/>
      <c r="HCM126" s="355"/>
      <c r="HCN126" s="355"/>
      <c r="HCO126" s="355"/>
      <c r="HCP126" s="355"/>
      <c r="HCQ126" s="355"/>
      <c r="HCR126" s="355"/>
      <c r="HCS126" s="355"/>
      <c r="HCT126" s="355"/>
      <c r="HCU126" s="355"/>
      <c r="HCV126" s="355"/>
      <c r="HCW126" s="355"/>
      <c r="HCX126" s="355"/>
      <c r="HCY126" s="355"/>
      <c r="HCZ126" s="355"/>
      <c r="HDA126" s="355"/>
      <c r="HDB126" s="355"/>
      <c r="HDC126" s="355"/>
      <c r="HDD126" s="355"/>
      <c r="HDE126" s="355"/>
      <c r="HDF126" s="355"/>
      <c r="HDG126" s="355"/>
      <c r="HDH126" s="355"/>
      <c r="HDI126" s="355"/>
      <c r="HDJ126" s="355"/>
      <c r="HDK126" s="355"/>
      <c r="HDL126" s="355"/>
      <c r="HDM126" s="355"/>
      <c r="HDN126" s="355"/>
      <c r="HDO126" s="355"/>
      <c r="HDP126" s="355"/>
      <c r="HDQ126" s="355"/>
      <c r="HDR126" s="355"/>
      <c r="HDS126" s="355"/>
      <c r="HDT126" s="355"/>
      <c r="HDU126" s="355"/>
      <c r="HDV126" s="355"/>
      <c r="HDW126" s="355"/>
      <c r="HDX126" s="355"/>
      <c r="HDY126" s="355"/>
      <c r="HDZ126" s="355"/>
      <c r="HEA126" s="355"/>
      <c r="HEB126" s="355"/>
      <c r="HEC126" s="355"/>
      <c r="HED126" s="355"/>
      <c r="HEE126" s="355"/>
      <c r="HEF126" s="355"/>
      <c r="HEG126" s="355"/>
      <c r="HEH126" s="355"/>
      <c r="HEI126" s="355"/>
      <c r="HEJ126" s="355"/>
      <c r="HEK126" s="355"/>
      <c r="HEL126" s="355"/>
      <c r="HEM126" s="355"/>
      <c r="HEN126" s="355"/>
      <c r="HEO126" s="355"/>
      <c r="HEP126" s="355"/>
      <c r="HEQ126" s="355"/>
      <c r="HER126" s="355"/>
      <c r="HES126" s="355"/>
      <c r="HET126" s="355"/>
      <c r="HEU126" s="355"/>
      <c r="HEV126" s="355"/>
      <c r="HEW126" s="355"/>
      <c r="HEX126" s="355"/>
      <c r="HEY126" s="355"/>
      <c r="HEZ126" s="355"/>
      <c r="HFA126" s="355"/>
      <c r="HFB126" s="355"/>
      <c r="HFC126" s="355"/>
      <c r="HFD126" s="355"/>
      <c r="HFE126" s="355"/>
      <c r="HFF126" s="355"/>
      <c r="HFG126" s="355"/>
      <c r="HFH126" s="355"/>
      <c r="HFI126" s="355"/>
      <c r="HFJ126" s="355"/>
      <c r="HFK126" s="355"/>
      <c r="HFL126" s="355"/>
      <c r="HFM126" s="355"/>
      <c r="HFN126" s="355"/>
      <c r="HFO126" s="355"/>
      <c r="HFP126" s="355"/>
      <c r="HFQ126" s="355"/>
      <c r="HFR126" s="355"/>
      <c r="HFS126" s="355"/>
      <c r="HFT126" s="355"/>
      <c r="HFU126" s="355"/>
      <c r="HFV126" s="355"/>
      <c r="HFW126" s="355"/>
      <c r="HFX126" s="355"/>
      <c r="HFY126" s="355"/>
      <c r="HFZ126" s="355"/>
      <c r="HGA126" s="355"/>
      <c r="HGB126" s="355"/>
      <c r="HGC126" s="355"/>
      <c r="HGD126" s="355"/>
      <c r="HGE126" s="355"/>
      <c r="HGF126" s="355"/>
      <c r="HGG126" s="355"/>
      <c r="HGH126" s="355"/>
      <c r="HGI126" s="355"/>
      <c r="HGJ126" s="355"/>
      <c r="HGK126" s="355"/>
      <c r="HGL126" s="355"/>
      <c r="HGM126" s="355"/>
      <c r="HGN126" s="355"/>
      <c r="HGO126" s="355"/>
      <c r="HGP126" s="355"/>
      <c r="HGQ126" s="355"/>
      <c r="HGR126" s="355"/>
      <c r="HGS126" s="355"/>
      <c r="HGT126" s="355"/>
      <c r="HGU126" s="355"/>
      <c r="HGV126" s="355"/>
      <c r="HGW126" s="355"/>
      <c r="HGX126" s="355"/>
      <c r="HGY126" s="355"/>
      <c r="HGZ126" s="355"/>
      <c r="HHA126" s="355"/>
      <c r="HHB126" s="355"/>
      <c r="HHC126" s="355"/>
      <c r="HHD126" s="355"/>
      <c r="HHE126" s="355"/>
      <c r="HHF126" s="355"/>
      <c r="HHG126" s="355"/>
      <c r="HHH126" s="355"/>
      <c r="HHI126" s="355"/>
      <c r="HHJ126" s="355"/>
      <c r="HHK126" s="355"/>
      <c r="HHL126" s="355"/>
      <c r="HHM126" s="355"/>
      <c r="HHN126" s="355"/>
      <c r="HHO126" s="355"/>
      <c r="HHP126" s="355"/>
      <c r="HHQ126" s="355"/>
      <c r="HHR126" s="355"/>
      <c r="HHS126" s="355"/>
      <c r="HHT126" s="355"/>
      <c r="HHU126" s="355"/>
      <c r="HHV126" s="355"/>
      <c r="HHW126" s="355"/>
      <c r="HHX126" s="355"/>
      <c r="HHY126" s="355"/>
      <c r="HHZ126" s="355"/>
      <c r="HIA126" s="355"/>
      <c r="HIB126" s="355"/>
      <c r="HIC126" s="355"/>
      <c r="HID126" s="355"/>
      <c r="HIE126" s="355"/>
      <c r="HIF126" s="355"/>
      <c r="HIG126" s="355"/>
      <c r="HIH126" s="355"/>
      <c r="HII126" s="355"/>
      <c r="HIJ126" s="355"/>
      <c r="HIK126" s="355"/>
      <c r="HIL126" s="355"/>
      <c r="HIM126" s="355"/>
      <c r="HIN126" s="355"/>
      <c r="HIO126" s="355"/>
      <c r="HIP126" s="355"/>
      <c r="HIQ126" s="355"/>
      <c r="HIR126" s="355"/>
      <c r="HIS126" s="355"/>
      <c r="HIT126" s="355"/>
      <c r="HIU126" s="355"/>
      <c r="HIV126" s="355"/>
      <c r="HIW126" s="355"/>
      <c r="HIX126" s="355"/>
      <c r="HIY126" s="355"/>
      <c r="HIZ126" s="355"/>
      <c r="HJA126" s="355"/>
      <c r="HJB126" s="355"/>
      <c r="HJC126" s="355"/>
      <c r="HJD126" s="355"/>
      <c r="HJE126" s="355"/>
      <c r="HJF126" s="355"/>
      <c r="HJG126" s="355"/>
      <c r="HJH126" s="355"/>
      <c r="HJI126" s="355"/>
      <c r="HJJ126" s="355"/>
      <c r="HJK126" s="355"/>
      <c r="HJL126" s="355"/>
      <c r="HJM126" s="355"/>
      <c r="HJN126" s="355"/>
      <c r="HJO126" s="355"/>
      <c r="HJP126" s="355"/>
      <c r="HJQ126" s="355"/>
      <c r="HJR126" s="355"/>
      <c r="HJS126" s="355"/>
      <c r="HJT126" s="355"/>
      <c r="HJU126" s="355"/>
      <c r="HJV126" s="355"/>
      <c r="HJW126" s="355"/>
      <c r="HJX126" s="355"/>
      <c r="HJY126" s="355"/>
      <c r="HJZ126" s="355"/>
      <c r="HKA126" s="355"/>
      <c r="HKB126" s="355"/>
      <c r="HKC126" s="355"/>
      <c r="HKD126" s="355"/>
      <c r="HKE126" s="355"/>
      <c r="HKF126" s="355"/>
      <c r="HKG126" s="355"/>
      <c r="HKH126" s="355"/>
      <c r="HKI126" s="355"/>
      <c r="HKJ126" s="355"/>
      <c r="HKK126" s="355"/>
      <c r="HKL126" s="355"/>
      <c r="HKM126" s="355"/>
      <c r="HKN126" s="355"/>
      <c r="HKO126" s="355"/>
      <c r="HKP126" s="355"/>
      <c r="HKQ126" s="355"/>
      <c r="HKR126" s="355"/>
      <c r="HKS126" s="355"/>
      <c r="HKT126" s="355"/>
      <c r="HKU126" s="355"/>
      <c r="HKV126" s="355"/>
      <c r="HKW126" s="355"/>
      <c r="HKX126" s="355"/>
      <c r="HKY126" s="355"/>
      <c r="HKZ126" s="355"/>
      <c r="HLA126" s="355"/>
      <c r="HLB126" s="355"/>
      <c r="HLC126" s="355"/>
      <c r="HLD126" s="355"/>
      <c r="HLE126" s="355"/>
      <c r="HLF126" s="355"/>
      <c r="HLG126" s="355"/>
      <c r="HLH126" s="355"/>
      <c r="HLI126" s="355"/>
      <c r="HLJ126" s="355"/>
      <c r="HLK126" s="355"/>
      <c r="HLL126" s="355"/>
      <c r="HLM126" s="355"/>
      <c r="HLN126" s="355"/>
      <c r="HLO126" s="355"/>
      <c r="HLP126" s="355"/>
      <c r="HLQ126" s="355"/>
      <c r="HLR126" s="355"/>
      <c r="HLS126" s="355"/>
      <c r="HLT126" s="355"/>
      <c r="HLU126" s="355"/>
      <c r="HLV126" s="355"/>
      <c r="HLW126" s="355"/>
      <c r="HLX126" s="355"/>
      <c r="HLY126" s="355"/>
      <c r="HLZ126" s="355"/>
      <c r="HMA126" s="355"/>
      <c r="HMB126" s="355"/>
      <c r="HMC126" s="355"/>
      <c r="HMD126" s="355"/>
      <c r="HME126" s="355"/>
      <c r="HMF126" s="355"/>
      <c r="HMG126" s="355"/>
      <c r="HMH126" s="355"/>
      <c r="HMI126" s="355"/>
      <c r="HMJ126" s="355"/>
      <c r="HMK126" s="355"/>
      <c r="HML126" s="355"/>
      <c r="HMM126" s="355"/>
      <c r="HMN126" s="355"/>
      <c r="HMO126" s="355"/>
      <c r="HMP126" s="355"/>
      <c r="HMQ126" s="355"/>
      <c r="HMR126" s="355"/>
      <c r="HMS126" s="355"/>
      <c r="HMT126" s="355"/>
      <c r="HMU126" s="355"/>
      <c r="HMV126" s="355"/>
      <c r="HMW126" s="355"/>
      <c r="HMX126" s="355"/>
      <c r="HMY126" s="355"/>
      <c r="HMZ126" s="355"/>
      <c r="HNA126" s="355"/>
      <c r="HNB126" s="355"/>
      <c r="HNC126" s="355"/>
      <c r="HND126" s="355"/>
      <c r="HNE126" s="355"/>
      <c r="HNF126" s="355"/>
      <c r="HNG126" s="355"/>
      <c r="HNH126" s="355"/>
      <c r="HNI126" s="355"/>
      <c r="HNJ126" s="355"/>
      <c r="HNK126" s="355"/>
      <c r="HNL126" s="355"/>
      <c r="HNM126" s="355"/>
      <c r="HNN126" s="355"/>
      <c r="HNO126" s="355"/>
      <c r="HNP126" s="355"/>
      <c r="HNQ126" s="355"/>
      <c r="HNR126" s="355"/>
      <c r="HNS126" s="355"/>
      <c r="HNT126" s="355"/>
      <c r="HNU126" s="355"/>
      <c r="HNV126" s="355"/>
      <c r="HNW126" s="355"/>
      <c r="HNX126" s="355"/>
      <c r="HNY126" s="355"/>
      <c r="HNZ126" s="355"/>
      <c r="HOA126" s="355"/>
      <c r="HOB126" s="355"/>
      <c r="HOC126" s="355"/>
      <c r="HOD126" s="355"/>
      <c r="HOE126" s="355"/>
      <c r="HOF126" s="355"/>
      <c r="HOG126" s="355"/>
      <c r="HOH126" s="355"/>
      <c r="HOI126" s="355"/>
      <c r="HOJ126" s="355"/>
      <c r="HOK126" s="355"/>
      <c r="HOL126" s="355"/>
      <c r="HOM126" s="355"/>
      <c r="HON126" s="355"/>
      <c r="HOO126" s="355"/>
      <c r="HOP126" s="355"/>
      <c r="HOQ126" s="355"/>
      <c r="HOR126" s="355"/>
      <c r="HOS126" s="355"/>
      <c r="HOT126" s="355"/>
      <c r="HOU126" s="355"/>
      <c r="HOV126" s="355"/>
      <c r="HOW126" s="355"/>
      <c r="HOX126" s="355"/>
      <c r="HOY126" s="355"/>
      <c r="HOZ126" s="355"/>
      <c r="HPA126" s="355"/>
      <c r="HPB126" s="355"/>
      <c r="HPC126" s="355"/>
      <c r="HPD126" s="355"/>
      <c r="HPE126" s="355"/>
      <c r="HPF126" s="355"/>
      <c r="HPG126" s="355"/>
      <c r="HPH126" s="355"/>
      <c r="HPI126" s="355"/>
      <c r="HPJ126" s="355"/>
      <c r="HPK126" s="355"/>
      <c r="HPL126" s="355"/>
      <c r="HPM126" s="355"/>
      <c r="HPN126" s="355"/>
      <c r="HPO126" s="355"/>
      <c r="HPP126" s="355"/>
      <c r="HPQ126" s="355"/>
      <c r="HPR126" s="355"/>
      <c r="HPS126" s="355"/>
      <c r="HPT126" s="355"/>
      <c r="HPU126" s="355"/>
      <c r="HPV126" s="355"/>
      <c r="HPW126" s="355"/>
      <c r="HPX126" s="355"/>
      <c r="HPY126" s="355"/>
      <c r="HPZ126" s="355"/>
      <c r="HQA126" s="355"/>
      <c r="HQB126" s="355"/>
      <c r="HQC126" s="355"/>
      <c r="HQD126" s="355"/>
      <c r="HQE126" s="355"/>
      <c r="HQF126" s="355"/>
      <c r="HQG126" s="355"/>
      <c r="HQH126" s="355"/>
      <c r="HQI126" s="355"/>
      <c r="HQJ126" s="355"/>
      <c r="HQK126" s="355"/>
      <c r="HQL126" s="355"/>
      <c r="HQM126" s="355"/>
      <c r="HQN126" s="355"/>
      <c r="HQO126" s="355"/>
      <c r="HQP126" s="355"/>
      <c r="HQQ126" s="355"/>
      <c r="HQR126" s="355"/>
      <c r="HQS126" s="355"/>
      <c r="HQT126" s="355"/>
      <c r="HQU126" s="355"/>
      <c r="HQV126" s="355"/>
      <c r="HQW126" s="355"/>
      <c r="HQX126" s="355"/>
      <c r="HQY126" s="355"/>
      <c r="HQZ126" s="355"/>
      <c r="HRA126" s="355"/>
      <c r="HRB126" s="355"/>
      <c r="HRC126" s="355"/>
      <c r="HRD126" s="355"/>
      <c r="HRE126" s="355"/>
      <c r="HRF126" s="355"/>
      <c r="HRG126" s="355"/>
      <c r="HRH126" s="355"/>
      <c r="HRI126" s="355"/>
      <c r="HRJ126" s="355"/>
      <c r="HRK126" s="355"/>
      <c r="HRL126" s="355"/>
      <c r="HRM126" s="355"/>
      <c r="HRN126" s="355"/>
      <c r="HRO126" s="355"/>
      <c r="HRP126" s="355"/>
      <c r="HRQ126" s="355"/>
      <c r="HRR126" s="355"/>
      <c r="HRS126" s="355"/>
      <c r="HRT126" s="355"/>
      <c r="HRU126" s="355"/>
      <c r="HRV126" s="355"/>
      <c r="HRW126" s="355"/>
      <c r="HRX126" s="355"/>
      <c r="HRY126" s="355"/>
      <c r="HRZ126" s="355"/>
      <c r="HSA126" s="355"/>
      <c r="HSB126" s="355"/>
      <c r="HSC126" s="355"/>
      <c r="HSD126" s="355"/>
      <c r="HSE126" s="355"/>
      <c r="HSF126" s="355"/>
      <c r="HSG126" s="355"/>
      <c r="HSH126" s="355"/>
      <c r="HSI126" s="355"/>
      <c r="HSJ126" s="355"/>
      <c r="HSK126" s="355"/>
      <c r="HSL126" s="355"/>
      <c r="HSM126" s="355"/>
      <c r="HSN126" s="355"/>
      <c r="HSO126" s="355"/>
      <c r="HSP126" s="355"/>
      <c r="HSQ126" s="355"/>
      <c r="HSR126" s="355"/>
      <c r="HSS126" s="355"/>
      <c r="HST126" s="355"/>
      <c r="HSU126" s="355"/>
      <c r="HSV126" s="355"/>
      <c r="HSW126" s="355"/>
      <c r="HSX126" s="355"/>
      <c r="HSY126" s="355"/>
      <c r="HSZ126" s="355"/>
      <c r="HTA126" s="355"/>
      <c r="HTB126" s="355"/>
      <c r="HTC126" s="355"/>
      <c r="HTD126" s="355"/>
      <c r="HTE126" s="355"/>
      <c r="HTF126" s="355"/>
      <c r="HTG126" s="355"/>
      <c r="HTH126" s="355"/>
      <c r="HTI126" s="355"/>
      <c r="HTJ126" s="355"/>
      <c r="HTK126" s="355"/>
      <c r="HTL126" s="355"/>
      <c r="HTM126" s="355"/>
      <c r="HTN126" s="355"/>
      <c r="HTO126" s="355"/>
      <c r="HTP126" s="355"/>
      <c r="HTQ126" s="355"/>
      <c r="HTR126" s="355"/>
      <c r="HTS126" s="355"/>
      <c r="HTT126" s="355"/>
      <c r="HTU126" s="355"/>
      <c r="HTV126" s="355"/>
      <c r="HTW126" s="355"/>
      <c r="HTX126" s="355"/>
      <c r="HTY126" s="355"/>
      <c r="HTZ126" s="355"/>
      <c r="HUA126" s="355"/>
      <c r="HUB126" s="355"/>
      <c r="HUC126" s="355"/>
      <c r="HUD126" s="355"/>
      <c r="HUE126" s="355"/>
      <c r="HUF126" s="355"/>
      <c r="HUG126" s="355"/>
      <c r="HUH126" s="355"/>
      <c r="HUI126" s="355"/>
      <c r="HUJ126" s="355"/>
      <c r="HUK126" s="355"/>
      <c r="HUL126" s="355"/>
      <c r="HUM126" s="355"/>
      <c r="HUN126" s="355"/>
      <c r="HUO126" s="355"/>
      <c r="HUP126" s="355"/>
      <c r="HUQ126" s="355"/>
      <c r="HUR126" s="355"/>
      <c r="HUS126" s="355"/>
      <c r="HUT126" s="355"/>
      <c r="HUU126" s="355"/>
      <c r="HUV126" s="355"/>
      <c r="HUW126" s="355"/>
      <c r="HUX126" s="355"/>
      <c r="HUY126" s="355"/>
      <c r="HUZ126" s="355"/>
      <c r="HVA126" s="355"/>
      <c r="HVB126" s="355"/>
      <c r="HVC126" s="355"/>
      <c r="HVD126" s="355"/>
      <c r="HVE126" s="355"/>
      <c r="HVF126" s="355"/>
      <c r="HVG126" s="355"/>
      <c r="HVH126" s="355"/>
      <c r="HVI126" s="355"/>
      <c r="HVJ126" s="355"/>
      <c r="HVK126" s="355"/>
      <c r="HVL126" s="355"/>
      <c r="HVM126" s="355"/>
      <c r="HVN126" s="355"/>
      <c r="HVO126" s="355"/>
      <c r="HVP126" s="355"/>
      <c r="HVQ126" s="355"/>
      <c r="HVR126" s="355"/>
      <c r="HVS126" s="355"/>
      <c r="HVT126" s="355"/>
      <c r="HVU126" s="355"/>
      <c r="HVV126" s="355"/>
      <c r="HVW126" s="355"/>
      <c r="HVX126" s="355"/>
      <c r="HVY126" s="355"/>
      <c r="HVZ126" s="355"/>
      <c r="HWA126" s="355"/>
      <c r="HWB126" s="355"/>
      <c r="HWC126" s="355"/>
      <c r="HWD126" s="355"/>
      <c r="HWE126" s="355"/>
      <c r="HWF126" s="355"/>
      <c r="HWG126" s="355"/>
      <c r="HWH126" s="355"/>
      <c r="HWI126" s="355"/>
      <c r="HWJ126" s="355"/>
      <c r="HWK126" s="355"/>
      <c r="HWL126" s="355"/>
      <c r="HWM126" s="355"/>
      <c r="HWN126" s="355"/>
      <c r="HWO126" s="355"/>
      <c r="HWP126" s="355"/>
      <c r="HWQ126" s="355"/>
      <c r="HWR126" s="355"/>
      <c r="HWS126" s="355"/>
      <c r="HWT126" s="355"/>
      <c r="HWU126" s="355"/>
      <c r="HWV126" s="355"/>
      <c r="HWW126" s="355"/>
      <c r="HWX126" s="355"/>
      <c r="HWY126" s="355"/>
      <c r="HWZ126" s="355"/>
      <c r="HXA126" s="355"/>
      <c r="HXB126" s="355"/>
      <c r="HXC126" s="355"/>
      <c r="HXD126" s="355"/>
      <c r="HXE126" s="355"/>
      <c r="HXF126" s="355"/>
      <c r="HXG126" s="355"/>
      <c r="HXH126" s="355"/>
      <c r="HXI126" s="355"/>
      <c r="HXJ126" s="355"/>
      <c r="HXK126" s="355"/>
      <c r="HXL126" s="355"/>
      <c r="HXM126" s="355"/>
      <c r="HXN126" s="355"/>
      <c r="HXO126" s="355"/>
      <c r="HXP126" s="355"/>
      <c r="HXQ126" s="355"/>
      <c r="HXR126" s="355"/>
      <c r="HXS126" s="355"/>
      <c r="HXT126" s="355"/>
      <c r="HXU126" s="355"/>
      <c r="HXV126" s="355"/>
      <c r="HXW126" s="355"/>
      <c r="HXX126" s="355"/>
      <c r="HXY126" s="355"/>
      <c r="HXZ126" s="355"/>
      <c r="HYA126" s="355"/>
      <c r="HYB126" s="355"/>
      <c r="HYC126" s="355"/>
      <c r="HYD126" s="355"/>
      <c r="HYE126" s="355"/>
      <c r="HYF126" s="355"/>
      <c r="HYG126" s="355"/>
      <c r="HYH126" s="355"/>
      <c r="HYI126" s="355"/>
      <c r="HYJ126" s="355"/>
      <c r="HYK126" s="355"/>
      <c r="HYL126" s="355"/>
      <c r="HYM126" s="355"/>
      <c r="HYN126" s="355"/>
      <c r="HYO126" s="355"/>
      <c r="HYP126" s="355"/>
      <c r="HYQ126" s="355"/>
      <c r="HYR126" s="355"/>
      <c r="HYS126" s="355"/>
      <c r="HYT126" s="355"/>
      <c r="HYU126" s="355"/>
      <c r="HYV126" s="355"/>
      <c r="HYW126" s="355"/>
      <c r="HYX126" s="355"/>
      <c r="HYY126" s="355"/>
      <c r="HYZ126" s="355"/>
      <c r="HZA126" s="355"/>
      <c r="HZB126" s="355"/>
      <c r="HZC126" s="355"/>
      <c r="HZD126" s="355"/>
      <c r="HZE126" s="355"/>
      <c r="HZF126" s="355"/>
      <c r="HZG126" s="355"/>
      <c r="HZH126" s="355"/>
      <c r="HZI126" s="355"/>
      <c r="HZJ126" s="355"/>
      <c r="HZK126" s="355"/>
      <c r="HZL126" s="355"/>
      <c r="HZM126" s="355"/>
      <c r="HZN126" s="355"/>
      <c r="HZO126" s="355"/>
      <c r="HZP126" s="355"/>
      <c r="HZQ126" s="355"/>
      <c r="HZR126" s="355"/>
      <c r="HZS126" s="355"/>
      <c r="HZT126" s="355"/>
      <c r="HZU126" s="355"/>
      <c r="HZV126" s="355"/>
      <c r="HZW126" s="355"/>
      <c r="HZX126" s="355"/>
      <c r="HZY126" s="355"/>
      <c r="HZZ126" s="355"/>
      <c r="IAA126" s="355"/>
      <c r="IAB126" s="355"/>
      <c r="IAC126" s="355"/>
      <c r="IAD126" s="355"/>
      <c r="IAE126" s="355"/>
      <c r="IAF126" s="355"/>
      <c r="IAG126" s="355"/>
      <c r="IAH126" s="355"/>
      <c r="IAI126" s="355"/>
      <c r="IAJ126" s="355"/>
      <c r="IAK126" s="355"/>
      <c r="IAL126" s="355"/>
      <c r="IAM126" s="355"/>
      <c r="IAN126" s="355"/>
      <c r="IAO126" s="355"/>
      <c r="IAP126" s="355"/>
      <c r="IAQ126" s="355"/>
      <c r="IAR126" s="355"/>
      <c r="IAS126" s="355"/>
      <c r="IAT126" s="355"/>
      <c r="IAU126" s="355"/>
      <c r="IAV126" s="355"/>
      <c r="IAW126" s="355"/>
      <c r="IAX126" s="355"/>
      <c r="IAY126" s="355"/>
      <c r="IAZ126" s="355"/>
      <c r="IBA126" s="355"/>
      <c r="IBB126" s="355"/>
      <c r="IBC126" s="355"/>
      <c r="IBD126" s="355"/>
      <c r="IBE126" s="355"/>
      <c r="IBF126" s="355"/>
      <c r="IBG126" s="355"/>
      <c r="IBH126" s="355"/>
      <c r="IBI126" s="355"/>
      <c r="IBJ126" s="355"/>
      <c r="IBK126" s="355"/>
      <c r="IBL126" s="355"/>
      <c r="IBM126" s="355"/>
      <c r="IBN126" s="355"/>
      <c r="IBO126" s="355"/>
      <c r="IBP126" s="355"/>
      <c r="IBQ126" s="355"/>
      <c r="IBR126" s="355"/>
      <c r="IBS126" s="355"/>
      <c r="IBT126" s="355"/>
      <c r="IBU126" s="355"/>
      <c r="IBV126" s="355"/>
      <c r="IBW126" s="355"/>
      <c r="IBX126" s="355"/>
      <c r="IBY126" s="355"/>
      <c r="IBZ126" s="355"/>
      <c r="ICA126" s="355"/>
      <c r="ICB126" s="355"/>
      <c r="ICC126" s="355"/>
      <c r="ICD126" s="355"/>
      <c r="ICE126" s="355"/>
      <c r="ICF126" s="355"/>
      <c r="ICG126" s="355"/>
      <c r="ICH126" s="355"/>
      <c r="ICI126" s="355"/>
      <c r="ICJ126" s="355"/>
      <c r="ICK126" s="355"/>
      <c r="ICL126" s="355"/>
      <c r="ICM126" s="355"/>
      <c r="ICN126" s="355"/>
      <c r="ICO126" s="355"/>
      <c r="ICP126" s="355"/>
      <c r="ICQ126" s="355"/>
      <c r="ICR126" s="355"/>
      <c r="ICS126" s="355"/>
      <c r="ICT126" s="355"/>
      <c r="ICU126" s="355"/>
      <c r="ICV126" s="355"/>
      <c r="ICW126" s="355"/>
      <c r="ICX126" s="355"/>
      <c r="ICY126" s="355"/>
      <c r="ICZ126" s="355"/>
      <c r="IDA126" s="355"/>
      <c r="IDB126" s="355"/>
      <c r="IDC126" s="355"/>
      <c r="IDD126" s="355"/>
      <c r="IDE126" s="355"/>
      <c r="IDF126" s="355"/>
      <c r="IDG126" s="355"/>
      <c r="IDH126" s="355"/>
      <c r="IDI126" s="355"/>
      <c r="IDJ126" s="355"/>
      <c r="IDK126" s="355"/>
      <c r="IDL126" s="355"/>
      <c r="IDM126" s="355"/>
      <c r="IDN126" s="355"/>
      <c r="IDO126" s="355"/>
      <c r="IDP126" s="355"/>
      <c r="IDQ126" s="355"/>
      <c r="IDR126" s="355"/>
      <c r="IDS126" s="355"/>
      <c r="IDT126" s="355"/>
      <c r="IDU126" s="355"/>
      <c r="IDV126" s="355"/>
      <c r="IDW126" s="355"/>
      <c r="IDX126" s="355"/>
      <c r="IDY126" s="355"/>
      <c r="IDZ126" s="355"/>
      <c r="IEA126" s="355"/>
      <c r="IEB126" s="355"/>
      <c r="IEC126" s="355"/>
      <c r="IED126" s="355"/>
      <c r="IEE126" s="355"/>
      <c r="IEF126" s="355"/>
      <c r="IEG126" s="355"/>
      <c r="IEH126" s="355"/>
      <c r="IEI126" s="355"/>
      <c r="IEJ126" s="355"/>
      <c r="IEK126" s="355"/>
      <c r="IEL126" s="355"/>
      <c r="IEM126" s="355"/>
      <c r="IEN126" s="355"/>
      <c r="IEO126" s="355"/>
      <c r="IEP126" s="355"/>
      <c r="IEQ126" s="355"/>
      <c r="IER126" s="355"/>
      <c r="IES126" s="355"/>
      <c r="IET126" s="355"/>
      <c r="IEU126" s="355"/>
      <c r="IEV126" s="355"/>
      <c r="IEW126" s="355"/>
      <c r="IEX126" s="355"/>
      <c r="IEY126" s="355"/>
      <c r="IEZ126" s="355"/>
      <c r="IFA126" s="355"/>
      <c r="IFB126" s="355"/>
      <c r="IFC126" s="355"/>
      <c r="IFD126" s="355"/>
      <c r="IFE126" s="355"/>
      <c r="IFF126" s="355"/>
      <c r="IFG126" s="355"/>
      <c r="IFH126" s="355"/>
      <c r="IFI126" s="355"/>
      <c r="IFJ126" s="355"/>
      <c r="IFK126" s="355"/>
      <c r="IFL126" s="355"/>
      <c r="IFM126" s="355"/>
      <c r="IFN126" s="355"/>
      <c r="IFO126" s="355"/>
      <c r="IFP126" s="355"/>
      <c r="IFQ126" s="355"/>
      <c r="IFR126" s="355"/>
      <c r="IFS126" s="355"/>
      <c r="IFT126" s="355"/>
      <c r="IFU126" s="355"/>
      <c r="IFV126" s="355"/>
      <c r="IFW126" s="355"/>
      <c r="IFX126" s="355"/>
      <c r="IFY126" s="355"/>
      <c r="IFZ126" s="355"/>
      <c r="IGA126" s="355"/>
      <c r="IGB126" s="355"/>
      <c r="IGC126" s="355"/>
      <c r="IGD126" s="355"/>
      <c r="IGE126" s="355"/>
      <c r="IGF126" s="355"/>
      <c r="IGG126" s="355"/>
      <c r="IGH126" s="355"/>
      <c r="IGI126" s="355"/>
      <c r="IGJ126" s="355"/>
      <c r="IGK126" s="355"/>
      <c r="IGL126" s="355"/>
      <c r="IGM126" s="355"/>
      <c r="IGN126" s="355"/>
      <c r="IGO126" s="355"/>
      <c r="IGP126" s="355"/>
      <c r="IGQ126" s="355"/>
      <c r="IGR126" s="355"/>
      <c r="IGS126" s="355"/>
      <c r="IGT126" s="355"/>
      <c r="IGU126" s="355"/>
      <c r="IGV126" s="355"/>
      <c r="IGW126" s="355"/>
      <c r="IGX126" s="355"/>
      <c r="IGY126" s="355"/>
      <c r="IGZ126" s="355"/>
      <c r="IHA126" s="355"/>
      <c r="IHB126" s="355"/>
      <c r="IHC126" s="355"/>
      <c r="IHD126" s="355"/>
      <c r="IHE126" s="355"/>
      <c r="IHF126" s="355"/>
      <c r="IHG126" s="355"/>
      <c r="IHH126" s="355"/>
      <c r="IHI126" s="355"/>
      <c r="IHJ126" s="355"/>
      <c r="IHK126" s="355"/>
      <c r="IHL126" s="355"/>
      <c r="IHM126" s="355"/>
      <c r="IHN126" s="355"/>
      <c r="IHO126" s="355"/>
      <c r="IHP126" s="355"/>
      <c r="IHQ126" s="355"/>
      <c r="IHR126" s="355"/>
      <c r="IHS126" s="355"/>
      <c r="IHT126" s="355"/>
      <c r="IHU126" s="355"/>
      <c r="IHV126" s="355"/>
      <c r="IHW126" s="355"/>
      <c r="IHX126" s="355"/>
      <c r="IHY126" s="355"/>
      <c r="IHZ126" s="355"/>
      <c r="IIA126" s="355"/>
      <c r="IIB126" s="355"/>
      <c r="IIC126" s="355"/>
      <c r="IID126" s="355"/>
      <c r="IIE126" s="355"/>
      <c r="IIF126" s="355"/>
      <c r="IIG126" s="355"/>
      <c r="IIH126" s="355"/>
      <c r="III126" s="355"/>
      <c r="IIJ126" s="355"/>
      <c r="IIK126" s="355"/>
      <c r="IIL126" s="355"/>
      <c r="IIM126" s="355"/>
      <c r="IIN126" s="355"/>
      <c r="IIO126" s="355"/>
      <c r="IIP126" s="355"/>
      <c r="IIQ126" s="355"/>
      <c r="IIR126" s="355"/>
      <c r="IIS126" s="355"/>
      <c r="IIT126" s="355"/>
      <c r="IIU126" s="355"/>
      <c r="IIV126" s="355"/>
      <c r="IIW126" s="355"/>
      <c r="IIX126" s="355"/>
      <c r="IIY126" s="355"/>
      <c r="IIZ126" s="355"/>
      <c r="IJA126" s="355"/>
      <c r="IJB126" s="355"/>
      <c r="IJC126" s="355"/>
      <c r="IJD126" s="355"/>
      <c r="IJE126" s="355"/>
      <c r="IJF126" s="355"/>
      <c r="IJG126" s="355"/>
      <c r="IJH126" s="355"/>
      <c r="IJI126" s="355"/>
      <c r="IJJ126" s="355"/>
      <c r="IJK126" s="355"/>
      <c r="IJL126" s="355"/>
      <c r="IJM126" s="355"/>
      <c r="IJN126" s="355"/>
      <c r="IJO126" s="355"/>
      <c r="IJP126" s="355"/>
      <c r="IJQ126" s="355"/>
      <c r="IJR126" s="355"/>
      <c r="IJS126" s="355"/>
      <c r="IJT126" s="355"/>
      <c r="IJU126" s="355"/>
      <c r="IJV126" s="355"/>
      <c r="IJW126" s="355"/>
      <c r="IJX126" s="355"/>
      <c r="IJY126" s="355"/>
      <c r="IJZ126" s="355"/>
      <c r="IKA126" s="355"/>
      <c r="IKB126" s="355"/>
      <c r="IKC126" s="355"/>
      <c r="IKD126" s="355"/>
      <c r="IKE126" s="355"/>
      <c r="IKF126" s="355"/>
      <c r="IKG126" s="355"/>
      <c r="IKH126" s="355"/>
      <c r="IKI126" s="355"/>
      <c r="IKJ126" s="355"/>
      <c r="IKK126" s="355"/>
      <c r="IKL126" s="355"/>
      <c r="IKM126" s="355"/>
      <c r="IKN126" s="355"/>
      <c r="IKO126" s="355"/>
      <c r="IKP126" s="355"/>
      <c r="IKQ126" s="355"/>
      <c r="IKR126" s="355"/>
      <c r="IKS126" s="355"/>
      <c r="IKT126" s="355"/>
      <c r="IKU126" s="355"/>
      <c r="IKV126" s="355"/>
      <c r="IKW126" s="355"/>
      <c r="IKX126" s="355"/>
      <c r="IKY126" s="355"/>
      <c r="IKZ126" s="355"/>
      <c r="ILA126" s="355"/>
      <c r="ILB126" s="355"/>
      <c r="ILC126" s="355"/>
      <c r="ILD126" s="355"/>
      <c r="ILE126" s="355"/>
      <c r="ILF126" s="355"/>
      <c r="ILG126" s="355"/>
      <c r="ILH126" s="355"/>
      <c r="ILI126" s="355"/>
      <c r="ILJ126" s="355"/>
      <c r="ILK126" s="355"/>
      <c r="ILL126" s="355"/>
      <c r="ILM126" s="355"/>
      <c r="ILN126" s="355"/>
      <c r="ILO126" s="355"/>
      <c r="ILP126" s="355"/>
      <c r="ILQ126" s="355"/>
      <c r="ILR126" s="355"/>
      <c r="ILS126" s="355"/>
      <c r="ILT126" s="355"/>
      <c r="ILU126" s="355"/>
      <c r="ILV126" s="355"/>
      <c r="ILW126" s="355"/>
      <c r="ILX126" s="355"/>
      <c r="ILY126" s="355"/>
      <c r="ILZ126" s="355"/>
      <c r="IMA126" s="355"/>
      <c r="IMB126" s="355"/>
      <c r="IMC126" s="355"/>
      <c r="IMD126" s="355"/>
      <c r="IME126" s="355"/>
      <c r="IMF126" s="355"/>
      <c r="IMG126" s="355"/>
      <c r="IMH126" s="355"/>
      <c r="IMI126" s="355"/>
      <c r="IMJ126" s="355"/>
      <c r="IMK126" s="355"/>
      <c r="IML126" s="355"/>
      <c r="IMM126" s="355"/>
      <c r="IMN126" s="355"/>
      <c r="IMO126" s="355"/>
      <c r="IMP126" s="355"/>
      <c r="IMQ126" s="355"/>
      <c r="IMR126" s="355"/>
      <c r="IMS126" s="355"/>
      <c r="IMT126" s="355"/>
      <c r="IMU126" s="355"/>
      <c r="IMV126" s="355"/>
      <c r="IMW126" s="355"/>
      <c r="IMX126" s="355"/>
      <c r="IMY126" s="355"/>
      <c r="IMZ126" s="355"/>
      <c r="INA126" s="355"/>
      <c r="INB126" s="355"/>
      <c r="INC126" s="355"/>
      <c r="IND126" s="355"/>
      <c r="INE126" s="355"/>
      <c r="INF126" s="355"/>
      <c r="ING126" s="355"/>
      <c r="INH126" s="355"/>
      <c r="INI126" s="355"/>
      <c r="INJ126" s="355"/>
      <c r="INK126" s="355"/>
      <c r="INL126" s="355"/>
      <c r="INM126" s="355"/>
      <c r="INN126" s="355"/>
      <c r="INO126" s="355"/>
      <c r="INP126" s="355"/>
      <c r="INQ126" s="355"/>
      <c r="INR126" s="355"/>
      <c r="INS126" s="355"/>
      <c r="INT126" s="355"/>
      <c r="INU126" s="355"/>
      <c r="INV126" s="355"/>
      <c r="INW126" s="355"/>
      <c r="INX126" s="355"/>
      <c r="INY126" s="355"/>
      <c r="INZ126" s="355"/>
      <c r="IOA126" s="355"/>
      <c r="IOB126" s="355"/>
      <c r="IOC126" s="355"/>
      <c r="IOD126" s="355"/>
      <c r="IOE126" s="355"/>
      <c r="IOF126" s="355"/>
      <c r="IOG126" s="355"/>
      <c r="IOH126" s="355"/>
      <c r="IOI126" s="355"/>
      <c r="IOJ126" s="355"/>
      <c r="IOK126" s="355"/>
      <c r="IOL126" s="355"/>
      <c r="IOM126" s="355"/>
      <c r="ION126" s="355"/>
      <c r="IOO126" s="355"/>
      <c r="IOP126" s="355"/>
      <c r="IOQ126" s="355"/>
      <c r="IOR126" s="355"/>
      <c r="IOS126" s="355"/>
      <c r="IOT126" s="355"/>
      <c r="IOU126" s="355"/>
      <c r="IOV126" s="355"/>
      <c r="IOW126" s="355"/>
      <c r="IOX126" s="355"/>
      <c r="IOY126" s="355"/>
      <c r="IOZ126" s="355"/>
      <c r="IPA126" s="355"/>
      <c r="IPB126" s="355"/>
      <c r="IPC126" s="355"/>
      <c r="IPD126" s="355"/>
      <c r="IPE126" s="355"/>
      <c r="IPF126" s="355"/>
      <c r="IPG126" s="355"/>
      <c r="IPH126" s="355"/>
      <c r="IPI126" s="355"/>
      <c r="IPJ126" s="355"/>
      <c r="IPK126" s="355"/>
      <c r="IPL126" s="355"/>
      <c r="IPM126" s="355"/>
      <c r="IPN126" s="355"/>
      <c r="IPO126" s="355"/>
      <c r="IPP126" s="355"/>
      <c r="IPQ126" s="355"/>
      <c r="IPR126" s="355"/>
      <c r="IPS126" s="355"/>
      <c r="IPT126" s="355"/>
      <c r="IPU126" s="355"/>
      <c r="IPV126" s="355"/>
      <c r="IPW126" s="355"/>
      <c r="IPX126" s="355"/>
      <c r="IPY126" s="355"/>
      <c r="IPZ126" s="355"/>
      <c r="IQA126" s="355"/>
      <c r="IQB126" s="355"/>
      <c r="IQC126" s="355"/>
      <c r="IQD126" s="355"/>
      <c r="IQE126" s="355"/>
      <c r="IQF126" s="355"/>
      <c r="IQG126" s="355"/>
      <c r="IQH126" s="355"/>
      <c r="IQI126" s="355"/>
      <c r="IQJ126" s="355"/>
      <c r="IQK126" s="355"/>
      <c r="IQL126" s="355"/>
      <c r="IQM126" s="355"/>
      <c r="IQN126" s="355"/>
      <c r="IQO126" s="355"/>
      <c r="IQP126" s="355"/>
      <c r="IQQ126" s="355"/>
      <c r="IQR126" s="355"/>
      <c r="IQS126" s="355"/>
      <c r="IQT126" s="355"/>
      <c r="IQU126" s="355"/>
      <c r="IQV126" s="355"/>
      <c r="IQW126" s="355"/>
      <c r="IQX126" s="355"/>
      <c r="IQY126" s="355"/>
      <c r="IQZ126" s="355"/>
      <c r="IRA126" s="355"/>
      <c r="IRB126" s="355"/>
      <c r="IRC126" s="355"/>
      <c r="IRD126" s="355"/>
      <c r="IRE126" s="355"/>
      <c r="IRF126" s="355"/>
      <c r="IRG126" s="355"/>
      <c r="IRH126" s="355"/>
      <c r="IRI126" s="355"/>
      <c r="IRJ126" s="355"/>
      <c r="IRK126" s="355"/>
      <c r="IRL126" s="355"/>
      <c r="IRM126" s="355"/>
      <c r="IRN126" s="355"/>
      <c r="IRO126" s="355"/>
      <c r="IRP126" s="355"/>
      <c r="IRQ126" s="355"/>
      <c r="IRR126" s="355"/>
      <c r="IRS126" s="355"/>
      <c r="IRT126" s="355"/>
      <c r="IRU126" s="355"/>
      <c r="IRV126" s="355"/>
      <c r="IRW126" s="355"/>
      <c r="IRX126" s="355"/>
      <c r="IRY126" s="355"/>
      <c r="IRZ126" s="355"/>
      <c r="ISA126" s="355"/>
      <c r="ISB126" s="355"/>
      <c r="ISC126" s="355"/>
      <c r="ISD126" s="355"/>
      <c r="ISE126" s="355"/>
      <c r="ISF126" s="355"/>
      <c r="ISG126" s="355"/>
      <c r="ISH126" s="355"/>
      <c r="ISI126" s="355"/>
      <c r="ISJ126" s="355"/>
      <c r="ISK126" s="355"/>
      <c r="ISL126" s="355"/>
      <c r="ISM126" s="355"/>
      <c r="ISN126" s="355"/>
      <c r="ISO126" s="355"/>
      <c r="ISP126" s="355"/>
      <c r="ISQ126" s="355"/>
      <c r="ISR126" s="355"/>
      <c r="ISS126" s="355"/>
      <c r="IST126" s="355"/>
      <c r="ISU126" s="355"/>
      <c r="ISV126" s="355"/>
      <c r="ISW126" s="355"/>
      <c r="ISX126" s="355"/>
      <c r="ISY126" s="355"/>
      <c r="ISZ126" s="355"/>
      <c r="ITA126" s="355"/>
      <c r="ITB126" s="355"/>
      <c r="ITC126" s="355"/>
      <c r="ITD126" s="355"/>
      <c r="ITE126" s="355"/>
      <c r="ITF126" s="355"/>
      <c r="ITG126" s="355"/>
      <c r="ITH126" s="355"/>
      <c r="ITI126" s="355"/>
      <c r="ITJ126" s="355"/>
      <c r="ITK126" s="355"/>
      <c r="ITL126" s="355"/>
      <c r="ITM126" s="355"/>
      <c r="ITN126" s="355"/>
      <c r="ITO126" s="355"/>
      <c r="ITP126" s="355"/>
      <c r="ITQ126" s="355"/>
      <c r="ITR126" s="355"/>
      <c r="ITS126" s="355"/>
      <c r="ITT126" s="355"/>
      <c r="ITU126" s="355"/>
      <c r="ITV126" s="355"/>
      <c r="ITW126" s="355"/>
      <c r="ITX126" s="355"/>
      <c r="ITY126" s="355"/>
      <c r="ITZ126" s="355"/>
      <c r="IUA126" s="355"/>
      <c r="IUB126" s="355"/>
      <c r="IUC126" s="355"/>
      <c r="IUD126" s="355"/>
      <c r="IUE126" s="355"/>
      <c r="IUF126" s="355"/>
      <c r="IUG126" s="355"/>
      <c r="IUH126" s="355"/>
      <c r="IUI126" s="355"/>
      <c r="IUJ126" s="355"/>
      <c r="IUK126" s="355"/>
      <c r="IUL126" s="355"/>
      <c r="IUM126" s="355"/>
      <c r="IUN126" s="355"/>
      <c r="IUO126" s="355"/>
      <c r="IUP126" s="355"/>
      <c r="IUQ126" s="355"/>
      <c r="IUR126" s="355"/>
      <c r="IUS126" s="355"/>
      <c r="IUT126" s="355"/>
      <c r="IUU126" s="355"/>
      <c r="IUV126" s="355"/>
      <c r="IUW126" s="355"/>
      <c r="IUX126" s="355"/>
      <c r="IUY126" s="355"/>
      <c r="IUZ126" s="355"/>
      <c r="IVA126" s="355"/>
      <c r="IVB126" s="355"/>
      <c r="IVC126" s="355"/>
      <c r="IVD126" s="355"/>
      <c r="IVE126" s="355"/>
      <c r="IVF126" s="355"/>
      <c r="IVG126" s="355"/>
      <c r="IVH126" s="355"/>
      <c r="IVI126" s="355"/>
      <c r="IVJ126" s="355"/>
      <c r="IVK126" s="355"/>
      <c r="IVL126" s="355"/>
      <c r="IVM126" s="355"/>
      <c r="IVN126" s="355"/>
      <c r="IVO126" s="355"/>
      <c r="IVP126" s="355"/>
      <c r="IVQ126" s="355"/>
      <c r="IVR126" s="355"/>
      <c r="IVS126" s="355"/>
      <c r="IVT126" s="355"/>
      <c r="IVU126" s="355"/>
      <c r="IVV126" s="355"/>
      <c r="IVW126" s="355"/>
      <c r="IVX126" s="355"/>
      <c r="IVY126" s="355"/>
      <c r="IVZ126" s="355"/>
      <c r="IWA126" s="355"/>
      <c r="IWB126" s="355"/>
      <c r="IWC126" s="355"/>
      <c r="IWD126" s="355"/>
      <c r="IWE126" s="355"/>
      <c r="IWF126" s="355"/>
      <c r="IWG126" s="355"/>
      <c r="IWH126" s="355"/>
      <c r="IWI126" s="355"/>
      <c r="IWJ126" s="355"/>
      <c r="IWK126" s="355"/>
      <c r="IWL126" s="355"/>
      <c r="IWM126" s="355"/>
      <c r="IWN126" s="355"/>
      <c r="IWO126" s="355"/>
      <c r="IWP126" s="355"/>
      <c r="IWQ126" s="355"/>
      <c r="IWR126" s="355"/>
      <c r="IWS126" s="355"/>
      <c r="IWT126" s="355"/>
      <c r="IWU126" s="355"/>
      <c r="IWV126" s="355"/>
      <c r="IWW126" s="355"/>
      <c r="IWX126" s="355"/>
      <c r="IWY126" s="355"/>
      <c r="IWZ126" s="355"/>
      <c r="IXA126" s="355"/>
      <c r="IXB126" s="355"/>
      <c r="IXC126" s="355"/>
      <c r="IXD126" s="355"/>
      <c r="IXE126" s="355"/>
      <c r="IXF126" s="355"/>
      <c r="IXG126" s="355"/>
      <c r="IXH126" s="355"/>
      <c r="IXI126" s="355"/>
      <c r="IXJ126" s="355"/>
      <c r="IXK126" s="355"/>
      <c r="IXL126" s="355"/>
      <c r="IXM126" s="355"/>
      <c r="IXN126" s="355"/>
      <c r="IXO126" s="355"/>
      <c r="IXP126" s="355"/>
      <c r="IXQ126" s="355"/>
      <c r="IXR126" s="355"/>
      <c r="IXS126" s="355"/>
      <c r="IXT126" s="355"/>
      <c r="IXU126" s="355"/>
      <c r="IXV126" s="355"/>
      <c r="IXW126" s="355"/>
      <c r="IXX126" s="355"/>
      <c r="IXY126" s="355"/>
      <c r="IXZ126" s="355"/>
      <c r="IYA126" s="355"/>
      <c r="IYB126" s="355"/>
      <c r="IYC126" s="355"/>
      <c r="IYD126" s="355"/>
      <c r="IYE126" s="355"/>
      <c r="IYF126" s="355"/>
      <c r="IYG126" s="355"/>
      <c r="IYH126" s="355"/>
      <c r="IYI126" s="355"/>
      <c r="IYJ126" s="355"/>
      <c r="IYK126" s="355"/>
      <c r="IYL126" s="355"/>
      <c r="IYM126" s="355"/>
      <c r="IYN126" s="355"/>
      <c r="IYO126" s="355"/>
      <c r="IYP126" s="355"/>
      <c r="IYQ126" s="355"/>
      <c r="IYR126" s="355"/>
      <c r="IYS126" s="355"/>
      <c r="IYT126" s="355"/>
      <c r="IYU126" s="355"/>
      <c r="IYV126" s="355"/>
      <c r="IYW126" s="355"/>
      <c r="IYX126" s="355"/>
      <c r="IYY126" s="355"/>
      <c r="IYZ126" s="355"/>
      <c r="IZA126" s="355"/>
      <c r="IZB126" s="355"/>
      <c r="IZC126" s="355"/>
      <c r="IZD126" s="355"/>
      <c r="IZE126" s="355"/>
      <c r="IZF126" s="355"/>
      <c r="IZG126" s="355"/>
      <c r="IZH126" s="355"/>
      <c r="IZI126" s="355"/>
      <c r="IZJ126" s="355"/>
      <c r="IZK126" s="355"/>
      <c r="IZL126" s="355"/>
      <c r="IZM126" s="355"/>
      <c r="IZN126" s="355"/>
      <c r="IZO126" s="355"/>
      <c r="IZP126" s="355"/>
      <c r="IZQ126" s="355"/>
      <c r="IZR126" s="355"/>
      <c r="IZS126" s="355"/>
      <c r="IZT126" s="355"/>
      <c r="IZU126" s="355"/>
      <c r="IZV126" s="355"/>
      <c r="IZW126" s="355"/>
      <c r="IZX126" s="355"/>
      <c r="IZY126" s="355"/>
      <c r="IZZ126" s="355"/>
      <c r="JAA126" s="355"/>
      <c r="JAB126" s="355"/>
      <c r="JAC126" s="355"/>
      <c r="JAD126" s="355"/>
      <c r="JAE126" s="355"/>
      <c r="JAF126" s="355"/>
      <c r="JAG126" s="355"/>
      <c r="JAH126" s="355"/>
      <c r="JAI126" s="355"/>
      <c r="JAJ126" s="355"/>
      <c r="JAK126" s="355"/>
      <c r="JAL126" s="355"/>
      <c r="JAM126" s="355"/>
      <c r="JAN126" s="355"/>
      <c r="JAO126" s="355"/>
      <c r="JAP126" s="355"/>
      <c r="JAQ126" s="355"/>
      <c r="JAR126" s="355"/>
      <c r="JAS126" s="355"/>
      <c r="JAT126" s="355"/>
      <c r="JAU126" s="355"/>
      <c r="JAV126" s="355"/>
      <c r="JAW126" s="355"/>
      <c r="JAX126" s="355"/>
      <c r="JAY126" s="355"/>
      <c r="JAZ126" s="355"/>
      <c r="JBA126" s="355"/>
      <c r="JBB126" s="355"/>
      <c r="JBC126" s="355"/>
      <c r="JBD126" s="355"/>
      <c r="JBE126" s="355"/>
      <c r="JBF126" s="355"/>
      <c r="JBG126" s="355"/>
      <c r="JBH126" s="355"/>
      <c r="JBI126" s="355"/>
      <c r="JBJ126" s="355"/>
      <c r="JBK126" s="355"/>
      <c r="JBL126" s="355"/>
      <c r="JBM126" s="355"/>
      <c r="JBN126" s="355"/>
      <c r="JBO126" s="355"/>
      <c r="JBP126" s="355"/>
      <c r="JBQ126" s="355"/>
      <c r="JBR126" s="355"/>
      <c r="JBS126" s="355"/>
      <c r="JBT126" s="355"/>
      <c r="JBU126" s="355"/>
      <c r="JBV126" s="355"/>
      <c r="JBW126" s="355"/>
      <c r="JBX126" s="355"/>
      <c r="JBY126" s="355"/>
      <c r="JBZ126" s="355"/>
      <c r="JCA126" s="355"/>
      <c r="JCB126" s="355"/>
      <c r="JCC126" s="355"/>
      <c r="JCD126" s="355"/>
      <c r="JCE126" s="355"/>
      <c r="JCF126" s="355"/>
      <c r="JCG126" s="355"/>
      <c r="JCH126" s="355"/>
      <c r="JCI126" s="355"/>
      <c r="JCJ126" s="355"/>
      <c r="JCK126" s="355"/>
      <c r="JCL126" s="355"/>
      <c r="JCM126" s="355"/>
      <c r="JCN126" s="355"/>
      <c r="JCO126" s="355"/>
      <c r="JCP126" s="355"/>
      <c r="JCQ126" s="355"/>
      <c r="JCR126" s="355"/>
      <c r="JCS126" s="355"/>
      <c r="JCT126" s="355"/>
      <c r="JCU126" s="355"/>
      <c r="JCV126" s="355"/>
      <c r="JCW126" s="355"/>
      <c r="JCX126" s="355"/>
      <c r="JCY126" s="355"/>
      <c r="JCZ126" s="355"/>
      <c r="JDA126" s="355"/>
      <c r="JDB126" s="355"/>
      <c r="JDC126" s="355"/>
      <c r="JDD126" s="355"/>
      <c r="JDE126" s="355"/>
      <c r="JDF126" s="355"/>
      <c r="JDG126" s="355"/>
      <c r="JDH126" s="355"/>
      <c r="JDI126" s="355"/>
      <c r="JDJ126" s="355"/>
      <c r="JDK126" s="355"/>
      <c r="JDL126" s="355"/>
      <c r="JDM126" s="355"/>
      <c r="JDN126" s="355"/>
      <c r="JDO126" s="355"/>
      <c r="JDP126" s="355"/>
      <c r="JDQ126" s="355"/>
      <c r="JDR126" s="355"/>
      <c r="JDS126" s="355"/>
      <c r="JDT126" s="355"/>
      <c r="JDU126" s="355"/>
      <c r="JDV126" s="355"/>
      <c r="JDW126" s="355"/>
      <c r="JDX126" s="355"/>
      <c r="JDY126" s="355"/>
      <c r="JDZ126" s="355"/>
      <c r="JEA126" s="355"/>
      <c r="JEB126" s="355"/>
      <c r="JEC126" s="355"/>
      <c r="JED126" s="355"/>
      <c r="JEE126" s="355"/>
      <c r="JEF126" s="355"/>
      <c r="JEG126" s="355"/>
      <c r="JEH126" s="355"/>
      <c r="JEI126" s="355"/>
      <c r="JEJ126" s="355"/>
      <c r="JEK126" s="355"/>
      <c r="JEL126" s="355"/>
      <c r="JEM126" s="355"/>
      <c r="JEN126" s="355"/>
      <c r="JEO126" s="355"/>
      <c r="JEP126" s="355"/>
      <c r="JEQ126" s="355"/>
      <c r="JER126" s="355"/>
      <c r="JES126" s="355"/>
      <c r="JET126" s="355"/>
      <c r="JEU126" s="355"/>
      <c r="JEV126" s="355"/>
      <c r="JEW126" s="355"/>
      <c r="JEX126" s="355"/>
      <c r="JEY126" s="355"/>
      <c r="JEZ126" s="355"/>
      <c r="JFA126" s="355"/>
      <c r="JFB126" s="355"/>
      <c r="JFC126" s="355"/>
      <c r="JFD126" s="355"/>
      <c r="JFE126" s="355"/>
      <c r="JFF126" s="355"/>
      <c r="JFG126" s="355"/>
      <c r="JFH126" s="355"/>
      <c r="JFI126" s="355"/>
      <c r="JFJ126" s="355"/>
      <c r="JFK126" s="355"/>
      <c r="JFL126" s="355"/>
      <c r="JFM126" s="355"/>
      <c r="JFN126" s="355"/>
      <c r="JFO126" s="355"/>
      <c r="JFP126" s="355"/>
      <c r="JFQ126" s="355"/>
      <c r="JFR126" s="355"/>
      <c r="JFS126" s="355"/>
      <c r="JFT126" s="355"/>
      <c r="JFU126" s="355"/>
      <c r="JFV126" s="355"/>
      <c r="JFW126" s="355"/>
      <c r="JFX126" s="355"/>
      <c r="JFY126" s="355"/>
      <c r="JFZ126" s="355"/>
      <c r="JGA126" s="355"/>
      <c r="JGB126" s="355"/>
      <c r="JGC126" s="355"/>
      <c r="JGD126" s="355"/>
      <c r="JGE126" s="355"/>
      <c r="JGF126" s="355"/>
      <c r="JGG126" s="355"/>
      <c r="JGH126" s="355"/>
      <c r="JGI126" s="355"/>
      <c r="JGJ126" s="355"/>
      <c r="JGK126" s="355"/>
      <c r="JGL126" s="355"/>
      <c r="JGM126" s="355"/>
      <c r="JGN126" s="355"/>
      <c r="JGO126" s="355"/>
      <c r="JGP126" s="355"/>
      <c r="JGQ126" s="355"/>
      <c r="JGR126" s="355"/>
      <c r="JGS126" s="355"/>
      <c r="JGT126" s="355"/>
      <c r="JGU126" s="355"/>
      <c r="JGV126" s="355"/>
      <c r="JGW126" s="355"/>
      <c r="JGX126" s="355"/>
      <c r="JGY126" s="355"/>
      <c r="JGZ126" s="355"/>
      <c r="JHA126" s="355"/>
      <c r="JHB126" s="355"/>
      <c r="JHC126" s="355"/>
      <c r="JHD126" s="355"/>
      <c r="JHE126" s="355"/>
      <c r="JHF126" s="355"/>
      <c r="JHG126" s="355"/>
      <c r="JHH126" s="355"/>
      <c r="JHI126" s="355"/>
      <c r="JHJ126" s="355"/>
      <c r="JHK126" s="355"/>
      <c r="JHL126" s="355"/>
      <c r="JHM126" s="355"/>
      <c r="JHN126" s="355"/>
      <c r="JHO126" s="355"/>
      <c r="JHP126" s="355"/>
      <c r="JHQ126" s="355"/>
      <c r="JHR126" s="355"/>
      <c r="JHS126" s="355"/>
      <c r="JHT126" s="355"/>
      <c r="JHU126" s="355"/>
      <c r="JHV126" s="355"/>
      <c r="JHW126" s="355"/>
      <c r="JHX126" s="355"/>
      <c r="JHY126" s="355"/>
      <c r="JHZ126" s="355"/>
      <c r="JIA126" s="355"/>
      <c r="JIB126" s="355"/>
      <c r="JIC126" s="355"/>
      <c r="JID126" s="355"/>
      <c r="JIE126" s="355"/>
      <c r="JIF126" s="355"/>
      <c r="JIG126" s="355"/>
      <c r="JIH126" s="355"/>
      <c r="JII126" s="355"/>
      <c r="JIJ126" s="355"/>
      <c r="JIK126" s="355"/>
      <c r="JIL126" s="355"/>
      <c r="JIM126" s="355"/>
      <c r="JIN126" s="355"/>
      <c r="JIO126" s="355"/>
      <c r="JIP126" s="355"/>
      <c r="JIQ126" s="355"/>
      <c r="JIR126" s="355"/>
      <c r="JIS126" s="355"/>
      <c r="JIT126" s="355"/>
      <c r="JIU126" s="355"/>
      <c r="JIV126" s="355"/>
      <c r="JIW126" s="355"/>
      <c r="JIX126" s="355"/>
      <c r="JIY126" s="355"/>
      <c r="JIZ126" s="355"/>
      <c r="JJA126" s="355"/>
      <c r="JJB126" s="355"/>
      <c r="JJC126" s="355"/>
      <c r="JJD126" s="355"/>
      <c r="JJE126" s="355"/>
      <c r="JJF126" s="355"/>
      <c r="JJG126" s="355"/>
      <c r="JJH126" s="355"/>
      <c r="JJI126" s="355"/>
      <c r="JJJ126" s="355"/>
      <c r="JJK126" s="355"/>
      <c r="JJL126" s="355"/>
      <c r="JJM126" s="355"/>
      <c r="JJN126" s="355"/>
      <c r="JJO126" s="355"/>
      <c r="JJP126" s="355"/>
      <c r="JJQ126" s="355"/>
      <c r="JJR126" s="355"/>
      <c r="JJS126" s="355"/>
      <c r="JJT126" s="355"/>
      <c r="JJU126" s="355"/>
      <c r="JJV126" s="355"/>
      <c r="JJW126" s="355"/>
      <c r="JJX126" s="355"/>
      <c r="JJY126" s="355"/>
      <c r="JJZ126" s="355"/>
      <c r="JKA126" s="355"/>
      <c r="JKB126" s="355"/>
      <c r="JKC126" s="355"/>
      <c r="JKD126" s="355"/>
      <c r="JKE126" s="355"/>
      <c r="JKF126" s="355"/>
      <c r="JKG126" s="355"/>
      <c r="JKH126" s="355"/>
      <c r="JKI126" s="355"/>
      <c r="JKJ126" s="355"/>
      <c r="JKK126" s="355"/>
      <c r="JKL126" s="355"/>
      <c r="JKM126" s="355"/>
      <c r="JKN126" s="355"/>
      <c r="JKO126" s="355"/>
      <c r="JKP126" s="355"/>
      <c r="JKQ126" s="355"/>
      <c r="JKR126" s="355"/>
      <c r="JKS126" s="355"/>
      <c r="JKT126" s="355"/>
      <c r="JKU126" s="355"/>
      <c r="JKV126" s="355"/>
      <c r="JKW126" s="355"/>
      <c r="JKX126" s="355"/>
      <c r="JKY126" s="355"/>
      <c r="JKZ126" s="355"/>
      <c r="JLA126" s="355"/>
      <c r="JLB126" s="355"/>
      <c r="JLC126" s="355"/>
      <c r="JLD126" s="355"/>
      <c r="JLE126" s="355"/>
      <c r="JLF126" s="355"/>
      <c r="JLG126" s="355"/>
      <c r="JLH126" s="355"/>
      <c r="JLI126" s="355"/>
      <c r="JLJ126" s="355"/>
      <c r="JLK126" s="355"/>
      <c r="JLL126" s="355"/>
      <c r="JLM126" s="355"/>
      <c r="JLN126" s="355"/>
      <c r="JLO126" s="355"/>
      <c r="JLP126" s="355"/>
      <c r="JLQ126" s="355"/>
      <c r="JLR126" s="355"/>
      <c r="JLS126" s="355"/>
      <c r="JLT126" s="355"/>
      <c r="JLU126" s="355"/>
      <c r="JLV126" s="355"/>
      <c r="JLW126" s="355"/>
      <c r="JLX126" s="355"/>
      <c r="JLY126" s="355"/>
      <c r="JLZ126" s="355"/>
      <c r="JMA126" s="355"/>
      <c r="JMB126" s="355"/>
      <c r="JMC126" s="355"/>
      <c r="JMD126" s="355"/>
      <c r="JME126" s="355"/>
      <c r="JMF126" s="355"/>
      <c r="JMG126" s="355"/>
      <c r="JMH126" s="355"/>
      <c r="JMI126" s="355"/>
      <c r="JMJ126" s="355"/>
      <c r="JMK126" s="355"/>
      <c r="JML126" s="355"/>
      <c r="JMM126" s="355"/>
      <c r="JMN126" s="355"/>
      <c r="JMO126" s="355"/>
      <c r="JMP126" s="355"/>
      <c r="JMQ126" s="355"/>
      <c r="JMR126" s="355"/>
      <c r="JMS126" s="355"/>
      <c r="JMT126" s="355"/>
      <c r="JMU126" s="355"/>
      <c r="JMV126" s="355"/>
      <c r="JMW126" s="355"/>
      <c r="JMX126" s="355"/>
      <c r="JMY126" s="355"/>
      <c r="JMZ126" s="355"/>
      <c r="JNA126" s="355"/>
      <c r="JNB126" s="355"/>
      <c r="JNC126" s="355"/>
      <c r="JND126" s="355"/>
      <c r="JNE126" s="355"/>
      <c r="JNF126" s="355"/>
      <c r="JNG126" s="355"/>
      <c r="JNH126" s="355"/>
      <c r="JNI126" s="355"/>
      <c r="JNJ126" s="355"/>
      <c r="JNK126" s="355"/>
      <c r="JNL126" s="355"/>
      <c r="JNM126" s="355"/>
      <c r="JNN126" s="355"/>
      <c r="JNO126" s="355"/>
      <c r="JNP126" s="355"/>
      <c r="JNQ126" s="355"/>
      <c r="JNR126" s="355"/>
      <c r="JNS126" s="355"/>
      <c r="JNT126" s="355"/>
      <c r="JNU126" s="355"/>
      <c r="JNV126" s="355"/>
      <c r="JNW126" s="355"/>
      <c r="JNX126" s="355"/>
      <c r="JNY126" s="355"/>
      <c r="JNZ126" s="355"/>
      <c r="JOA126" s="355"/>
      <c r="JOB126" s="355"/>
      <c r="JOC126" s="355"/>
      <c r="JOD126" s="355"/>
      <c r="JOE126" s="355"/>
      <c r="JOF126" s="355"/>
      <c r="JOG126" s="355"/>
      <c r="JOH126" s="355"/>
      <c r="JOI126" s="355"/>
      <c r="JOJ126" s="355"/>
      <c r="JOK126" s="355"/>
      <c r="JOL126" s="355"/>
      <c r="JOM126" s="355"/>
      <c r="JON126" s="355"/>
      <c r="JOO126" s="355"/>
      <c r="JOP126" s="355"/>
      <c r="JOQ126" s="355"/>
      <c r="JOR126" s="355"/>
      <c r="JOS126" s="355"/>
      <c r="JOT126" s="355"/>
      <c r="JOU126" s="355"/>
      <c r="JOV126" s="355"/>
      <c r="JOW126" s="355"/>
      <c r="JOX126" s="355"/>
      <c r="JOY126" s="355"/>
      <c r="JOZ126" s="355"/>
      <c r="JPA126" s="355"/>
      <c r="JPB126" s="355"/>
      <c r="JPC126" s="355"/>
      <c r="JPD126" s="355"/>
      <c r="JPE126" s="355"/>
      <c r="JPF126" s="355"/>
      <c r="JPG126" s="355"/>
      <c r="JPH126" s="355"/>
      <c r="JPI126" s="355"/>
      <c r="JPJ126" s="355"/>
      <c r="JPK126" s="355"/>
      <c r="JPL126" s="355"/>
      <c r="JPM126" s="355"/>
      <c r="JPN126" s="355"/>
      <c r="JPO126" s="355"/>
      <c r="JPP126" s="355"/>
      <c r="JPQ126" s="355"/>
      <c r="JPR126" s="355"/>
      <c r="JPS126" s="355"/>
      <c r="JPT126" s="355"/>
      <c r="JPU126" s="355"/>
      <c r="JPV126" s="355"/>
      <c r="JPW126" s="355"/>
      <c r="JPX126" s="355"/>
      <c r="JPY126" s="355"/>
      <c r="JPZ126" s="355"/>
      <c r="JQA126" s="355"/>
      <c r="JQB126" s="355"/>
      <c r="JQC126" s="355"/>
      <c r="JQD126" s="355"/>
      <c r="JQE126" s="355"/>
      <c r="JQF126" s="355"/>
      <c r="JQG126" s="355"/>
      <c r="JQH126" s="355"/>
      <c r="JQI126" s="355"/>
      <c r="JQJ126" s="355"/>
      <c r="JQK126" s="355"/>
      <c r="JQL126" s="355"/>
      <c r="JQM126" s="355"/>
      <c r="JQN126" s="355"/>
      <c r="JQO126" s="355"/>
      <c r="JQP126" s="355"/>
      <c r="JQQ126" s="355"/>
      <c r="JQR126" s="355"/>
      <c r="JQS126" s="355"/>
      <c r="JQT126" s="355"/>
      <c r="JQU126" s="355"/>
      <c r="JQV126" s="355"/>
      <c r="JQW126" s="355"/>
      <c r="JQX126" s="355"/>
      <c r="JQY126" s="355"/>
      <c r="JQZ126" s="355"/>
      <c r="JRA126" s="355"/>
      <c r="JRB126" s="355"/>
      <c r="JRC126" s="355"/>
      <c r="JRD126" s="355"/>
      <c r="JRE126" s="355"/>
      <c r="JRF126" s="355"/>
      <c r="JRG126" s="355"/>
      <c r="JRH126" s="355"/>
      <c r="JRI126" s="355"/>
      <c r="JRJ126" s="355"/>
      <c r="JRK126" s="355"/>
      <c r="JRL126" s="355"/>
      <c r="JRM126" s="355"/>
      <c r="JRN126" s="355"/>
      <c r="JRO126" s="355"/>
      <c r="JRP126" s="355"/>
      <c r="JRQ126" s="355"/>
      <c r="JRR126" s="355"/>
      <c r="JRS126" s="355"/>
      <c r="JRT126" s="355"/>
      <c r="JRU126" s="355"/>
      <c r="JRV126" s="355"/>
      <c r="JRW126" s="355"/>
      <c r="JRX126" s="355"/>
      <c r="JRY126" s="355"/>
      <c r="JRZ126" s="355"/>
      <c r="JSA126" s="355"/>
      <c r="JSB126" s="355"/>
      <c r="JSC126" s="355"/>
      <c r="JSD126" s="355"/>
      <c r="JSE126" s="355"/>
      <c r="JSF126" s="355"/>
      <c r="JSG126" s="355"/>
      <c r="JSH126" s="355"/>
      <c r="JSI126" s="355"/>
      <c r="JSJ126" s="355"/>
      <c r="JSK126" s="355"/>
      <c r="JSL126" s="355"/>
      <c r="JSM126" s="355"/>
      <c r="JSN126" s="355"/>
      <c r="JSO126" s="355"/>
      <c r="JSP126" s="355"/>
      <c r="JSQ126" s="355"/>
      <c r="JSR126" s="355"/>
      <c r="JSS126" s="355"/>
      <c r="JST126" s="355"/>
      <c r="JSU126" s="355"/>
      <c r="JSV126" s="355"/>
      <c r="JSW126" s="355"/>
      <c r="JSX126" s="355"/>
      <c r="JSY126" s="355"/>
      <c r="JSZ126" s="355"/>
      <c r="JTA126" s="355"/>
      <c r="JTB126" s="355"/>
      <c r="JTC126" s="355"/>
      <c r="JTD126" s="355"/>
      <c r="JTE126" s="355"/>
      <c r="JTF126" s="355"/>
      <c r="JTG126" s="355"/>
      <c r="JTH126" s="355"/>
      <c r="JTI126" s="355"/>
      <c r="JTJ126" s="355"/>
      <c r="JTK126" s="355"/>
      <c r="JTL126" s="355"/>
      <c r="JTM126" s="355"/>
      <c r="JTN126" s="355"/>
      <c r="JTO126" s="355"/>
      <c r="JTP126" s="355"/>
      <c r="JTQ126" s="355"/>
      <c r="JTR126" s="355"/>
      <c r="JTS126" s="355"/>
      <c r="JTT126" s="355"/>
      <c r="JTU126" s="355"/>
      <c r="JTV126" s="355"/>
      <c r="JTW126" s="355"/>
      <c r="JTX126" s="355"/>
      <c r="JTY126" s="355"/>
      <c r="JTZ126" s="355"/>
      <c r="JUA126" s="355"/>
      <c r="JUB126" s="355"/>
      <c r="JUC126" s="355"/>
      <c r="JUD126" s="355"/>
      <c r="JUE126" s="355"/>
      <c r="JUF126" s="355"/>
      <c r="JUG126" s="355"/>
      <c r="JUH126" s="355"/>
      <c r="JUI126" s="355"/>
      <c r="JUJ126" s="355"/>
      <c r="JUK126" s="355"/>
      <c r="JUL126" s="355"/>
      <c r="JUM126" s="355"/>
      <c r="JUN126" s="355"/>
      <c r="JUO126" s="355"/>
      <c r="JUP126" s="355"/>
      <c r="JUQ126" s="355"/>
      <c r="JUR126" s="355"/>
      <c r="JUS126" s="355"/>
      <c r="JUT126" s="355"/>
      <c r="JUU126" s="355"/>
      <c r="JUV126" s="355"/>
      <c r="JUW126" s="355"/>
      <c r="JUX126" s="355"/>
      <c r="JUY126" s="355"/>
      <c r="JUZ126" s="355"/>
      <c r="JVA126" s="355"/>
      <c r="JVB126" s="355"/>
      <c r="JVC126" s="355"/>
      <c r="JVD126" s="355"/>
      <c r="JVE126" s="355"/>
      <c r="JVF126" s="355"/>
      <c r="JVG126" s="355"/>
      <c r="JVH126" s="355"/>
      <c r="JVI126" s="355"/>
      <c r="JVJ126" s="355"/>
      <c r="JVK126" s="355"/>
      <c r="JVL126" s="355"/>
      <c r="JVM126" s="355"/>
      <c r="JVN126" s="355"/>
      <c r="JVO126" s="355"/>
      <c r="JVP126" s="355"/>
      <c r="JVQ126" s="355"/>
      <c r="JVR126" s="355"/>
      <c r="JVS126" s="355"/>
      <c r="JVT126" s="355"/>
      <c r="JVU126" s="355"/>
      <c r="JVV126" s="355"/>
      <c r="JVW126" s="355"/>
      <c r="JVX126" s="355"/>
      <c r="JVY126" s="355"/>
      <c r="JVZ126" s="355"/>
      <c r="JWA126" s="355"/>
      <c r="JWB126" s="355"/>
      <c r="JWC126" s="355"/>
      <c r="JWD126" s="355"/>
      <c r="JWE126" s="355"/>
      <c r="JWF126" s="355"/>
      <c r="JWG126" s="355"/>
      <c r="JWH126" s="355"/>
      <c r="JWI126" s="355"/>
      <c r="JWJ126" s="355"/>
      <c r="JWK126" s="355"/>
      <c r="JWL126" s="355"/>
      <c r="JWM126" s="355"/>
      <c r="JWN126" s="355"/>
      <c r="JWO126" s="355"/>
      <c r="JWP126" s="355"/>
      <c r="JWQ126" s="355"/>
      <c r="JWR126" s="355"/>
      <c r="JWS126" s="355"/>
      <c r="JWT126" s="355"/>
      <c r="JWU126" s="355"/>
      <c r="JWV126" s="355"/>
      <c r="JWW126" s="355"/>
      <c r="JWX126" s="355"/>
      <c r="JWY126" s="355"/>
      <c r="JWZ126" s="355"/>
      <c r="JXA126" s="355"/>
      <c r="JXB126" s="355"/>
      <c r="JXC126" s="355"/>
      <c r="JXD126" s="355"/>
      <c r="JXE126" s="355"/>
      <c r="JXF126" s="355"/>
      <c r="JXG126" s="355"/>
      <c r="JXH126" s="355"/>
      <c r="JXI126" s="355"/>
      <c r="JXJ126" s="355"/>
      <c r="JXK126" s="355"/>
      <c r="JXL126" s="355"/>
      <c r="JXM126" s="355"/>
      <c r="JXN126" s="355"/>
      <c r="JXO126" s="355"/>
      <c r="JXP126" s="355"/>
      <c r="JXQ126" s="355"/>
      <c r="JXR126" s="355"/>
      <c r="JXS126" s="355"/>
      <c r="JXT126" s="355"/>
      <c r="JXU126" s="355"/>
      <c r="JXV126" s="355"/>
      <c r="JXW126" s="355"/>
      <c r="JXX126" s="355"/>
      <c r="JXY126" s="355"/>
      <c r="JXZ126" s="355"/>
      <c r="JYA126" s="355"/>
      <c r="JYB126" s="355"/>
      <c r="JYC126" s="355"/>
      <c r="JYD126" s="355"/>
      <c r="JYE126" s="355"/>
      <c r="JYF126" s="355"/>
      <c r="JYG126" s="355"/>
      <c r="JYH126" s="355"/>
      <c r="JYI126" s="355"/>
      <c r="JYJ126" s="355"/>
      <c r="JYK126" s="355"/>
      <c r="JYL126" s="355"/>
      <c r="JYM126" s="355"/>
      <c r="JYN126" s="355"/>
      <c r="JYO126" s="355"/>
      <c r="JYP126" s="355"/>
      <c r="JYQ126" s="355"/>
      <c r="JYR126" s="355"/>
      <c r="JYS126" s="355"/>
      <c r="JYT126" s="355"/>
      <c r="JYU126" s="355"/>
      <c r="JYV126" s="355"/>
      <c r="JYW126" s="355"/>
      <c r="JYX126" s="355"/>
      <c r="JYY126" s="355"/>
      <c r="JYZ126" s="355"/>
      <c r="JZA126" s="355"/>
      <c r="JZB126" s="355"/>
      <c r="JZC126" s="355"/>
      <c r="JZD126" s="355"/>
      <c r="JZE126" s="355"/>
      <c r="JZF126" s="355"/>
      <c r="JZG126" s="355"/>
      <c r="JZH126" s="355"/>
      <c r="JZI126" s="355"/>
      <c r="JZJ126" s="355"/>
      <c r="JZK126" s="355"/>
      <c r="JZL126" s="355"/>
      <c r="JZM126" s="355"/>
      <c r="JZN126" s="355"/>
      <c r="JZO126" s="355"/>
      <c r="JZP126" s="355"/>
      <c r="JZQ126" s="355"/>
      <c r="JZR126" s="355"/>
      <c r="JZS126" s="355"/>
      <c r="JZT126" s="355"/>
      <c r="JZU126" s="355"/>
      <c r="JZV126" s="355"/>
      <c r="JZW126" s="355"/>
      <c r="JZX126" s="355"/>
      <c r="JZY126" s="355"/>
      <c r="JZZ126" s="355"/>
      <c r="KAA126" s="355"/>
      <c r="KAB126" s="355"/>
      <c r="KAC126" s="355"/>
      <c r="KAD126" s="355"/>
      <c r="KAE126" s="355"/>
      <c r="KAF126" s="355"/>
      <c r="KAG126" s="355"/>
      <c r="KAH126" s="355"/>
      <c r="KAI126" s="355"/>
      <c r="KAJ126" s="355"/>
      <c r="KAK126" s="355"/>
      <c r="KAL126" s="355"/>
      <c r="KAM126" s="355"/>
      <c r="KAN126" s="355"/>
      <c r="KAO126" s="355"/>
      <c r="KAP126" s="355"/>
      <c r="KAQ126" s="355"/>
      <c r="KAR126" s="355"/>
      <c r="KAS126" s="355"/>
      <c r="KAT126" s="355"/>
      <c r="KAU126" s="355"/>
      <c r="KAV126" s="355"/>
      <c r="KAW126" s="355"/>
      <c r="KAX126" s="355"/>
      <c r="KAY126" s="355"/>
      <c r="KAZ126" s="355"/>
      <c r="KBA126" s="355"/>
      <c r="KBB126" s="355"/>
      <c r="KBC126" s="355"/>
      <c r="KBD126" s="355"/>
      <c r="KBE126" s="355"/>
      <c r="KBF126" s="355"/>
      <c r="KBG126" s="355"/>
      <c r="KBH126" s="355"/>
      <c r="KBI126" s="355"/>
      <c r="KBJ126" s="355"/>
      <c r="KBK126" s="355"/>
      <c r="KBL126" s="355"/>
      <c r="KBM126" s="355"/>
      <c r="KBN126" s="355"/>
      <c r="KBO126" s="355"/>
      <c r="KBP126" s="355"/>
      <c r="KBQ126" s="355"/>
      <c r="KBR126" s="355"/>
      <c r="KBS126" s="355"/>
      <c r="KBT126" s="355"/>
      <c r="KBU126" s="355"/>
      <c r="KBV126" s="355"/>
      <c r="KBW126" s="355"/>
      <c r="KBX126" s="355"/>
      <c r="KBY126" s="355"/>
      <c r="KBZ126" s="355"/>
      <c r="KCA126" s="355"/>
      <c r="KCB126" s="355"/>
      <c r="KCC126" s="355"/>
      <c r="KCD126" s="355"/>
      <c r="KCE126" s="355"/>
      <c r="KCF126" s="355"/>
      <c r="KCG126" s="355"/>
      <c r="KCH126" s="355"/>
      <c r="KCI126" s="355"/>
      <c r="KCJ126" s="355"/>
      <c r="KCK126" s="355"/>
      <c r="KCL126" s="355"/>
      <c r="KCM126" s="355"/>
      <c r="KCN126" s="355"/>
      <c r="KCO126" s="355"/>
      <c r="KCP126" s="355"/>
      <c r="KCQ126" s="355"/>
      <c r="KCR126" s="355"/>
      <c r="KCS126" s="355"/>
      <c r="KCT126" s="355"/>
      <c r="KCU126" s="355"/>
      <c r="KCV126" s="355"/>
      <c r="KCW126" s="355"/>
      <c r="KCX126" s="355"/>
      <c r="KCY126" s="355"/>
      <c r="KCZ126" s="355"/>
      <c r="KDA126" s="355"/>
      <c r="KDB126" s="355"/>
      <c r="KDC126" s="355"/>
      <c r="KDD126" s="355"/>
      <c r="KDE126" s="355"/>
      <c r="KDF126" s="355"/>
      <c r="KDG126" s="355"/>
      <c r="KDH126" s="355"/>
      <c r="KDI126" s="355"/>
      <c r="KDJ126" s="355"/>
      <c r="KDK126" s="355"/>
      <c r="KDL126" s="355"/>
      <c r="KDM126" s="355"/>
      <c r="KDN126" s="355"/>
      <c r="KDO126" s="355"/>
      <c r="KDP126" s="355"/>
      <c r="KDQ126" s="355"/>
      <c r="KDR126" s="355"/>
      <c r="KDS126" s="355"/>
      <c r="KDT126" s="355"/>
      <c r="KDU126" s="355"/>
      <c r="KDV126" s="355"/>
      <c r="KDW126" s="355"/>
      <c r="KDX126" s="355"/>
      <c r="KDY126" s="355"/>
      <c r="KDZ126" s="355"/>
      <c r="KEA126" s="355"/>
      <c r="KEB126" s="355"/>
      <c r="KEC126" s="355"/>
      <c r="KED126" s="355"/>
      <c r="KEE126" s="355"/>
      <c r="KEF126" s="355"/>
      <c r="KEG126" s="355"/>
      <c r="KEH126" s="355"/>
      <c r="KEI126" s="355"/>
      <c r="KEJ126" s="355"/>
      <c r="KEK126" s="355"/>
      <c r="KEL126" s="355"/>
      <c r="KEM126" s="355"/>
      <c r="KEN126" s="355"/>
      <c r="KEO126" s="355"/>
      <c r="KEP126" s="355"/>
      <c r="KEQ126" s="355"/>
      <c r="KER126" s="355"/>
      <c r="KES126" s="355"/>
      <c r="KET126" s="355"/>
      <c r="KEU126" s="355"/>
      <c r="KEV126" s="355"/>
      <c r="KEW126" s="355"/>
      <c r="KEX126" s="355"/>
      <c r="KEY126" s="355"/>
      <c r="KEZ126" s="355"/>
      <c r="KFA126" s="355"/>
      <c r="KFB126" s="355"/>
      <c r="KFC126" s="355"/>
      <c r="KFD126" s="355"/>
      <c r="KFE126" s="355"/>
      <c r="KFF126" s="355"/>
      <c r="KFG126" s="355"/>
      <c r="KFH126" s="355"/>
      <c r="KFI126" s="355"/>
      <c r="KFJ126" s="355"/>
      <c r="KFK126" s="355"/>
      <c r="KFL126" s="355"/>
      <c r="KFM126" s="355"/>
      <c r="KFN126" s="355"/>
      <c r="KFO126" s="355"/>
      <c r="KFP126" s="355"/>
      <c r="KFQ126" s="355"/>
      <c r="KFR126" s="355"/>
      <c r="KFS126" s="355"/>
      <c r="KFT126" s="355"/>
      <c r="KFU126" s="355"/>
      <c r="KFV126" s="355"/>
      <c r="KFW126" s="355"/>
      <c r="KFX126" s="355"/>
      <c r="KFY126" s="355"/>
      <c r="KFZ126" s="355"/>
      <c r="KGA126" s="355"/>
      <c r="KGB126" s="355"/>
      <c r="KGC126" s="355"/>
      <c r="KGD126" s="355"/>
      <c r="KGE126" s="355"/>
      <c r="KGF126" s="355"/>
      <c r="KGG126" s="355"/>
      <c r="KGH126" s="355"/>
      <c r="KGI126" s="355"/>
      <c r="KGJ126" s="355"/>
      <c r="KGK126" s="355"/>
      <c r="KGL126" s="355"/>
      <c r="KGM126" s="355"/>
      <c r="KGN126" s="355"/>
      <c r="KGO126" s="355"/>
      <c r="KGP126" s="355"/>
      <c r="KGQ126" s="355"/>
      <c r="KGR126" s="355"/>
      <c r="KGS126" s="355"/>
      <c r="KGT126" s="355"/>
      <c r="KGU126" s="355"/>
      <c r="KGV126" s="355"/>
      <c r="KGW126" s="355"/>
      <c r="KGX126" s="355"/>
      <c r="KGY126" s="355"/>
      <c r="KGZ126" s="355"/>
      <c r="KHA126" s="355"/>
      <c r="KHB126" s="355"/>
      <c r="KHC126" s="355"/>
      <c r="KHD126" s="355"/>
      <c r="KHE126" s="355"/>
      <c r="KHF126" s="355"/>
      <c r="KHG126" s="355"/>
      <c r="KHH126" s="355"/>
      <c r="KHI126" s="355"/>
      <c r="KHJ126" s="355"/>
      <c r="KHK126" s="355"/>
      <c r="KHL126" s="355"/>
      <c r="KHM126" s="355"/>
      <c r="KHN126" s="355"/>
      <c r="KHO126" s="355"/>
      <c r="KHP126" s="355"/>
      <c r="KHQ126" s="355"/>
      <c r="KHR126" s="355"/>
      <c r="KHS126" s="355"/>
      <c r="KHT126" s="355"/>
      <c r="KHU126" s="355"/>
      <c r="KHV126" s="355"/>
      <c r="KHW126" s="355"/>
      <c r="KHX126" s="355"/>
      <c r="KHY126" s="355"/>
      <c r="KHZ126" s="355"/>
      <c r="KIA126" s="355"/>
      <c r="KIB126" s="355"/>
      <c r="KIC126" s="355"/>
      <c r="KID126" s="355"/>
      <c r="KIE126" s="355"/>
      <c r="KIF126" s="355"/>
      <c r="KIG126" s="355"/>
      <c r="KIH126" s="355"/>
      <c r="KII126" s="355"/>
      <c r="KIJ126" s="355"/>
      <c r="KIK126" s="355"/>
      <c r="KIL126" s="355"/>
      <c r="KIM126" s="355"/>
      <c r="KIN126" s="355"/>
      <c r="KIO126" s="355"/>
      <c r="KIP126" s="355"/>
      <c r="KIQ126" s="355"/>
      <c r="KIR126" s="355"/>
      <c r="KIS126" s="355"/>
      <c r="KIT126" s="355"/>
      <c r="KIU126" s="355"/>
      <c r="KIV126" s="355"/>
      <c r="KIW126" s="355"/>
      <c r="KIX126" s="355"/>
      <c r="KIY126" s="355"/>
      <c r="KIZ126" s="355"/>
      <c r="KJA126" s="355"/>
      <c r="KJB126" s="355"/>
      <c r="KJC126" s="355"/>
      <c r="KJD126" s="355"/>
      <c r="KJE126" s="355"/>
      <c r="KJF126" s="355"/>
      <c r="KJG126" s="355"/>
      <c r="KJH126" s="355"/>
      <c r="KJI126" s="355"/>
      <c r="KJJ126" s="355"/>
      <c r="KJK126" s="355"/>
      <c r="KJL126" s="355"/>
      <c r="KJM126" s="355"/>
      <c r="KJN126" s="355"/>
      <c r="KJO126" s="355"/>
      <c r="KJP126" s="355"/>
      <c r="KJQ126" s="355"/>
      <c r="KJR126" s="355"/>
      <c r="KJS126" s="355"/>
      <c r="KJT126" s="355"/>
      <c r="KJU126" s="355"/>
      <c r="KJV126" s="355"/>
      <c r="KJW126" s="355"/>
      <c r="KJX126" s="355"/>
      <c r="KJY126" s="355"/>
      <c r="KJZ126" s="355"/>
      <c r="KKA126" s="355"/>
      <c r="KKB126" s="355"/>
      <c r="KKC126" s="355"/>
      <c r="KKD126" s="355"/>
      <c r="KKE126" s="355"/>
      <c r="KKF126" s="355"/>
      <c r="KKG126" s="355"/>
      <c r="KKH126" s="355"/>
      <c r="KKI126" s="355"/>
      <c r="KKJ126" s="355"/>
      <c r="KKK126" s="355"/>
      <c r="KKL126" s="355"/>
      <c r="KKM126" s="355"/>
      <c r="KKN126" s="355"/>
      <c r="KKO126" s="355"/>
      <c r="KKP126" s="355"/>
      <c r="KKQ126" s="355"/>
      <c r="KKR126" s="355"/>
      <c r="KKS126" s="355"/>
      <c r="KKT126" s="355"/>
      <c r="KKU126" s="355"/>
      <c r="KKV126" s="355"/>
      <c r="KKW126" s="355"/>
      <c r="KKX126" s="355"/>
      <c r="KKY126" s="355"/>
      <c r="KKZ126" s="355"/>
      <c r="KLA126" s="355"/>
      <c r="KLB126" s="355"/>
      <c r="KLC126" s="355"/>
      <c r="KLD126" s="355"/>
      <c r="KLE126" s="355"/>
      <c r="KLF126" s="355"/>
      <c r="KLG126" s="355"/>
      <c r="KLH126" s="355"/>
      <c r="KLI126" s="355"/>
      <c r="KLJ126" s="355"/>
      <c r="KLK126" s="355"/>
      <c r="KLL126" s="355"/>
      <c r="KLM126" s="355"/>
      <c r="KLN126" s="355"/>
      <c r="KLO126" s="355"/>
      <c r="KLP126" s="355"/>
      <c r="KLQ126" s="355"/>
      <c r="KLR126" s="355"/>
      <c r="KLS126" s="355"/>
      <c r="KLT126" s="355"/>
      <c r="KLU126" s="355"/>
      <c r="KLV126" s="355"/>
      <c r="KLW126" s="355"/>
      <c r="KLX126" s="355"/>
      <c r="KLY126" s="355"/>
      <c r="KLZ126" s="355"/>
      <c r="KMA126" s="355"/>
      <c r="KMB126" s="355"/>
      <c r="KMC126" s="355"/>
      <c r="KMD126" s="355"/>
      <c r="KME126" s="355"/>
      <c r="KMF126" s="355"/>
      <c r="KMG126" s="355"/>
      <c r="KMH126" s="355"/>
      <c r="KMI126" s="355"/>
      <c r="KMJ126" s="355"/>
      <c r="KMK126" s="355"/>
      <c r="KML126" s="355"/>
      <c r="KMM126" s="355"/>
      <c r="KMN126" s="355"/>
      <c r="KMO126" s="355"/>
      <c r="KMP126" s="355"/>
      <c r="KMQ126" s="355"/>
      <c r="KMR126" s="355"/>
      <c r="KMS126" s="355"/>
      <c r="KMT126" s="355"/>
      <c r="KMU126" s="355"/>
      <c r="KMV126" s="355"/>
      <c r="KMW126" s="355"/>
      <c r="KMX126" s="355"/>
      <c r="KMY126" s="355"/>
      <c r="KMZ126" s="355"/>
      <c r="KNA126" s="355"/>
      <c r="KNB126" s="355"/>
      <c r="KNC126" s="355"/>
      <c r="KND126" s="355"/>
      <c r="KNE126" s="355"/>
      <c r="KNF126" s="355"/>
      <c r="KNG126" s="355"/>
      <c r="KNH126" s="355"/>
      <c r="KNI126" s="355"/>
      <c r="KNJ126" s="355"/>
      <c r="KNK126" s="355"/>
      <c r="KNL126" s="355"/>
      <c r="KNM126" s="355"/>
      <c r="KNN126" s="355"/>
      <c r="KNO126" s="355"/>
      <c r="KNP126" s="355"/>
      <c r="KNQ126" s="355"/>
      <c r="KNR126" s="355"/>
      <c r="KNS126" s="355"/>
      <c r="KNT126" s="355"/>
      <c r="KNU126" s="355"/>
      <c r="KNV126" s="355"/>
      <c r="KNW126" s="355"/>
      <c r="KNX126" s="355"/>
      <c r="KNY126" s="355"/>
      <c r="KNZ126" s="355"/>
      <c r="KOA126" s="355"/>
      <c r="KOB126" s="355"/>
      <c r="KOC126" s="355"/>
      <c r="KOD126" s="355"/>
      <c r="KOE126" s="355"/>
      <c r="KOF126" s="355"/>
      <c r="KOG126" s="355"/>
      <c r="KOH126" s="355"/>
      <c r="KOI126" s="355"/>
      <c r="KOJ126" s="355"/>
      <c r="KOK126" s="355"/>
      <c r="KOL126" s="355"/>
      <c r="KOM126" s="355"/>
      <c r="KON126" s="355"/>
      <c r="KOO126" s="355"/>
      <c r="KOP126" s="355"/>
      <c r="KOQ126" s="355"/>
      <c r="KOR126" s="355"/>
      <c r="KOS126" s="355"/>
      <c r="KOT126" s="355"/>
      <c r="KOU126" s="355"/>
      <c r="KOV126" s="355"/>
      <c r="KOW126" s="355"/>
      <c r="KOX126" s="355"/>
      <c r="KOY126" s="355"/>
      <c r="KOZ126" s="355"/>
      <c r="KPA126" s="355"/>
      <c r="KPB126" s="355"/>
      <c r="KPC126" s="355"/>
      <c r="KPD126" s="355"/>
      <c r="KPE126" s="355"/>
      <c r="KPF126" s="355"/>
      <c r="KPG126" s="355"/>
      <c r="KPH126" s="355"/>
      <c r="KPI126" s="355"/>
      <c r="KPJ126" s="355"/>
      <c r="KPK126" s="355"/>
      <c r="KPL126" s="355"/>
      <c r="KPM126" s="355"/>
      <c r="KPN126" s="355"/>
      <c r="KPO126" s="355"/>
      <c r="KPP126" s="355"/>
      <c r="KPQ126" s="355"/>
      <c r="KPR126" s="355"/>
      <c r="KPS126" s="355"/>
      <c r="KPT126" s="355"/>
      <c r="KPU126" s="355"/>
      <c r="KPV126" s="355"/>
      <c r="KPW126" s="355"/>
      <c r="KPX126" s="355"/>
      <c r="KPY126" s="355"/>
      <c r="KPZ126" s="355"/>
      <c r="KQA126" s="355"/>
      <c r="KQB126" s="355"/>
      <c r="KQC126" s="355"/>
      <c r="KQD126" s="355"/>
      <c r="KQE126" s="355"/>
      <c r="KQF126" s="355"/>
      <c r="KQG126" s="355"/>
      <c r="KQH126" s="355"/>
      <c r="KQI126" s="355"/>
      <c r="KQJ126" s="355"/>
      <c r="KQK126" s="355"/>
      <c r="KQL126" s="355"/>
      <c r="KQM126" s="355"/>
      <c r="KQN126" s="355"/>
      <c r="KQO126" s="355"/>
      <c r="KQP126" s="355"/>
      <c r="KQQ126" s="355"/>
      <c r="KQR126" s="355"/>
      <c r="KQS126" s="355"/>
      <c r="KQT126" s="355"/>
      <c r="KQU126" s="355"/>
      <c r="KQV126" s="355"/>
      <c r="KQW126" s="355"/>
      <c r="KQX126" s="355"/>
      <c r="KQY126" s="355"/>
      <c r="KQZ126" s="355"/>
      <c r="KRA126" s="355"/>
      <c r="KRB126" s="355"/>
      <c r="KRC126" s="355"/>
      <c r="KRD126" s="355"/>
      <c r="KRE126" s="355"/>
      <c r="KRF126" s="355"/>
      <c r="KRG126" s="355"/>
      <c r="KRH126" s="355"/>
      <c r="KRI126" s="355"/>
      <c r="KRJ126" s="355"/>
      <c r="KRK126" s="355"/>
      <c r="KRL126" s="355"/>
      <c r="KRM126" s="355"/>
      <c r="KRN126" s="355"/>
      <c r="KRO126" s="355"/>
      <c r="KRP126" s="355"/>
      <c r="KRQ126" s="355"/>
      <c r="KRR126" s="355"/>
      <c r="KRS126" s="355"/>
      <c r="KRT126" s="355"/>
      <c r="KRU126" s="355"/>
      <c r="KRV126" s="355"/>
      <c r="KRW126" s="355"/>
      <c r="KRX126" s="355"/>
      <c r="KRY126" s="355"/>
      <c r="KRZ126" s="355"/>
      <c r="KSA126" s="355"/>
      <c r="KSB126" s="355"/>
      <c r="KSC126" s="355"/>
      <c r="KSD126" s="355"/>
      <c r="KSE126" s="355"/>
      <c r="KSF126" s="355"/>
      <c r="KSG126" s="355"/>
      <c r="KSH126" s="355"/>
      <c r="KSI126" s="355"/>
      <c r="KSJ126" s="355"/>
      <c r="KSK126" s="355"/>
      <c r="KSL126" s="355"/>
      <c r="KSM126" s="355"/>
      <c r="KSN126" s="355"/>
      <c r="KSO126" s="355"/>
      <c r="KSP126" s="355"/>
      <c r="KSQ126" s="355"/>
      <c r="KSR126" s="355"/>
      <c r="KSS126" s="355"/>
      <c r="KST126" s="355"/>
      <c r="KSU126" s="355"/>
      <c r="KSV126" s="355"/>
      <c r="KSW126" s="355"/>
      <c r="KSX126" s="355"/>
      <c r="KSY126" s="355"/>
      <c r="KSZ126" s="355"/>
      <c r="KTA126" s="355"/>
      <c r="KTB126" s="355"/>
      <c r="KTC126" s="355"/>
      <c r="KTD126" s="355"/>
      <c r="KTE126" s="355"/>
      <c r="KTF126" s="355"/>
      <c r="KTG126" s="355"/>
      <c r="KTH126" s="355"/>
      <c r="KTI126" s="355"/>
      <c r="KTJ126" s="355"/>
      <c r="KTK126" s="355"/>
      <c r="KTL126" s="355"/>
      <c r="KTM126" s="355"/>
      <c r="KTN126" s="355"/>
      <c r="KTO126" s="355"/>
      <c r="KTP126" s="355"/>
      <c r="KTQ126" s="355"/>
      <c r="KTR126" s="355"/>
      <c r="KTS126" s="355"/>
      <c r="KTT126" s="355"/>
      <c r="KTU126" s="355"/>
      <c r="KTV126" s="355"/>
      <c r="KTW126" s="355"/>
      <c r="KTX126" s="355"/>
      <c r="KTY126" s="355"/>
      <c r="KTZ126" s="355"/>
      <c r="KUA126" s="355"/>
      <c r="KUB126" s="355"/>
      <c r="KUC126" s="355"/>
      <c r="KUD126" s="355"/>
      <c r="KUE126" s="355"/>
      <c r="KUF126" s="355"/>
      <c r="KUG126" s="355"/>
      <c r="KUH126" s="355"/>
      <c r="KUI126" s="355"/>
      <c r="KUJ126" s="355"/>
      <c r="KUK126" s="355"/>
      <c r="KUL126" s="355"/>
      <c r="KUM126" s="355"/>
      <c r="KUN126" s="355"/>
      <c r="KUO126" s="355"/>
      <c r="KUP126" s="355"/>
      <c r="KUQ126" s="355"/>
      <c r="KUR126" s="355"/>
      <c r="KUS126" s="355"/>
      <c r="KUT126" s="355"/>
      <c r="KUU126" s="355"/>
      <c r="KUV126" s="355"/>
      <c r="KUW126" s="355"/>
      <c r="KUX126" s="355"/>
      <c r="KUY126" s="355"/>
      <c r="KUZ126" s="355"/>
      <c r="KVA126" s="355"/>
      <c r="KVB126" s="355"/>
      <c r="KVC126" s="355"/>
      <c r="KVD126" s="355"/>
      <c r="KVE126" s="355"/>
      <c r="KVF126" s="355"/>
      <c r="KVG126" s="355"/>
      <c r="KVH126" s="355"/>
      <c r="KVI126" s="355"/>
      <c r="KVJ126" s="355"/>
      <c r="KVK126" s="355"/>
      <c r="KVL126" s="355"/>
      <c r="KVM126" s="355"/>
      <c r="KVN126" s="355"/>
      <c r="KVO126" s="355"/>
      <c r="KVP126" s="355"/>
      <c r="KVQ126" s="355"/>
      <c r="KVR126" s="355"/>
      <c r="KVS126" s="355"/>
      <c r="KVT126" s="355"/>
      <c r="KVU126" s="355"/>
      <c r="KVV126" s="355"/>
      <c r="KVW126" s="355"/>
      <c r="KVX126" s="355"/>
      <c r="KVY126" s="355"/>
      <c r="KVZ126" s="355"/>
      <c r="KWA126" s="355"/>
      <c r="KWB126" s="355"/>
      <c r="KWC126" s="355"/>
      <c r="KWD126" s="355"/>
      <c r="KWE126" s="355"/>
      <c r="KWF126" s="355"/>
      <c r="KWG126" s="355"/>
      <c r="KWH126" s="355"/>
      <c r="KWI126" s="355"/>
      <c r="KWJ126" s="355"/>
      <c r="KWK126" s="355"/>
      <c r="KWL126" s="355"/>
      <c r="KWM126" s="355"/>
      <c r="KWN126" s="355"/>
      <c r="KWO126" s="355"/>
      <c r="KWP126" s="355"/>
      <c r="KWQ126" s="355"/>
      <c r="KWR126" s="355"/>
      <c r="KWS126" s="355"/>
      <c r="KWT126" s="355"/>
      <c r="KWU126" s="355"/>
      <c r="KWV126" s="355"/>
      <c r="KWW126" s="355"/>
      <c r="KWX126" s="355"/>
      <c r="KWY126" s="355"/>
      <c r="KWZ126" s="355"/>
      <c r="KXA126" s="355"/>
      <c r="KXB126" s="355"/>
      <c r="KXC126" s="355"/>
      <c r="KXD126" s="355"/>
      <c r="KXE126" s="355"/>
      <c r="KXF126" s="355"/>
      <c r="KXG126" s="355"/>
      <c r="KXH126" s="355"/>
      <c r="KXI126" s="355"/>
      <c r="KXJ126" s="355"/>
      <c r="KXK126" s="355"/>
      <c r="KXL126" s="355"/>
      <c r="KXM126" s="355"/>
      <c r="KXN126" s="355"/>
      <c r="KXO126" s="355"/>
      <c r="KXP126" s="355"/>
      <c r="KXQ126" s="355"/>
      <c r="KXR126" s="355"/>
      <c r="KXS126" s="355"/>
      <c r="KXT126" s="355"/>
      <c r="KXU126" s="355"/>
      <c r="KXV126" s="355"/>
      <c r="KXW126" s="355"/>
      <c r="KXX126" s="355"/>
      <c r="KXY126" s="355"/>
      <c r="KXZ126" s="355"/>
      <c r="KYA126" s="355"/>
      <c r="KYB126" s="355"/>
      <c r="KYC126" s="355"/>
      <c r="KYD126" s="355"/>
      <c r="KYE126" s="355"/>
      <c r="KYF126" s="355"/>
      <c r="KYG126" s="355"/>
      <c r="KYH126" s="355"/>
      <c r="KYI126" s="355"/>
      <c r="KYJ126" s="355"/>
      <c r="KYK126" s="355"/>
      <c r="KYL126" s="355"/>
      <c r="KYM126" s="355"/>
      <c r="KYN126" s="355"/>
      <c r="KYO126" s="355"/>
      <c r="KYP126" s="355"/>
      <c r="KYQ126" s="355"/>
      <c r="KYR126" s="355"/>
      <c r="KYS126" s="355"/>
      <c r="KYT126" s="355"/>
      <c r="KYU126" s="355"/>
      <c r="KYV126" s="355"/>
      <c r="KYW126" s="355"/>
      <c r="KYX126" s="355"/>
      <c r="KYY126" s="355"/>
      <c r="KYZ126" s="355"/>
      <c r="KZA126" s="355"/>
      <c r="KZB126" s="355"/>
      <c r="KZC126" s="355"/>
      <c r="KZD126" s="355"/>
      <c r="KZE126" s="355"/>
      <c r="KZF126" s="355"/>
      <c r="KZG126" s="355"/>
      <c r="KZH126" s="355"/>
      <c r="KZI126" s="355"/>
      <c r="KZJ126" s="355"/>
      <c r="KZK126" s="355"/>
      <c r="KZL126" s="355"/>
      <c r="KZM126" s="355"/>
      <c r="KZN126" s="355"/>
      <c r="KZO126" s="355"/>
      <c r="KZP126" s="355"/>
      <c r="KZQ126" s="355"/>
      <c r="KZR126" s="355"/>
      <c r="KZS126" s="355"/>
      <c r="KZT126" s="355"/>
      <c r="KZU126" s="355"/>
      <c r="KZV126" s="355"/>
      <c r="KZW126" s="355"/>
      <c r="KZX126" s="355"/>
      <c r="KZY126" s="355"/>
      <c r="KZZ126" s="355"/>
      <c r="LAA126" s="355"/>
      <c r="LAB126" s="355"/>
      <c r="LAC126" s="355"/>
      <c r="LAD126" s="355"/>
      <c r="LAE126" s="355"/>
      <c r="LAF126" s="355"/>
      <c r="LAG126" s="355"/>
      <c r="LAH126" s="355"/>
      <c r="LAI126" s="355"/>
      <c r="LAJ126" s="355"/>
      <c r="LAK126" s="355"/>
      <c r="LAL126" s="355"/>
      <c r="LAM126" s="355"/>
      <c r="LAN126" s="355"/>
      <c r="LAO126" s="355"/>
      <c r="LAP126" s="355"/>
      <c r="LAQ126" s="355"/>
      <c r="LAR126" s="355"/>
      <c r="LAS126" s="355"/>
      <c r="LAT126" s="355"/>
      <c r="LAU126" s="355"/>
      <c r="LAV126" s="355"/>
      <c r="LAW126" s="355"/>
      <c r="LAX126" s="355"/>
      <c r="LAY126" s="355"/>
      <c r="LAZ126" s="355"/>
      <c r="LBA126" s="355"/>
      <c r="LBB126" s="355"/>
      <c r="LBC126" s="355"/>
      <c r="LBD126" s="355"/>
      <c r="LBE126" s="355"/>
      <c r="LBF126" s="355"/>
      <c r="LBG126" s="355"/>
      <c r="LBH126" s="355"/>
      <c r="LBI126" s="355"/>
      <c r="LBJ126" s="355"/>
      <c r="LBK126" s="355"/>
      <c r="LBL126" s="355"/>
      <c r="LBM126" s="355"/>
      <c r="LBN126" s="355"/>
      <c r="LBO126" s="355"/>
      <c r="LBP126" s="355"/>
      <c r="LBQ126" s="355"/>
      <c r="LBR126" s="355"/>
      <c r="LBS126" s="355"/>
      <c r="LBT126" s="355"/>
      <c r="LBU126" s="355"/>
      <c r="LBV126" s="355"/>
      <c r="LBW126" s="355"/>
      <c r="LBX126" s="355"/>
      <c r="LBY126" s="355"/>
      <c r="LBZ126" s="355"/>
      <c r="LCA126" s="355"/>
      <c r="LCB126" s="355"/>
      <c r="LCC126" s="355"/>
      <c r="LCD126" s="355"/>
      <c r="LCE126" s="355"/>
      <c r="LCF126" s="355"/>
      <c r="LCG126" s="355"/>
      <c r="LCH126" s="355"/>
      <c r="LCI126" s="355"/>
      <c r="LCJ126" s="355"/>
      <c r="LCK126" s="355"/>
      <c r="LCL126" s="355"/>
      <c r="LCM126" s="355"/>
      <c r="LCN126" s="355"/>
      <c r="LCO126" s="355"/>
      <c r="LCP126" s="355"/>
      <c r="LCQ126" s="355"/>
      <c r="LCR126" s="355"/>
      <c r="LCS126" s="355"/>
      <c r="LCT126" s="355"/>
      <c r="LCU126" s="355"/>
      <c r="LCV126" s="355"/>
      <c r="LCW126" s="355"/>
      <c r="LCX126" s="355"/>
      <c r="LCY126" s="355"/>
      <c r="LCZ126" s="355"/>
      <c r="LDA126" s="355"/>
      <c r="LDB126" s="355"/>
      <c r="LDC126" s="355"/>
      <c r="LDD126" s="355"/>
      <c r="LDE126" s="355"/>
      <c r="LDF126" s="355"/>
      <c r="LDG126" s="355"/>
      <c r="LDH126" s="355"/>
      <c r="LDI126" s="355"/>
      <c r="LDJ126" s="355"/>
      <c r="LDK126" s="355"/>
      <c r="LDL126" s="355"/>
      <c r="LDM126" s="355"/>
      <c r="LDN126" s="355"/>
      <c r="LDO126" s="355"/>
      <c r="LDP126" s="355"/>
      <c r="LDQ126" s="355"/>
      <c r="LDR126" s="355"/>
      <c r="LDS126" s="355"/>
      <c r="LDT126" s="355"/>
      <c r="LDU126" s="355"/>
      <c r="LDV126" s="355"/>
      <c r="LDW126" s="355"/>
      <c r="LDX126" s="355"/>
      <c r="LDY126" s="355"/>
      <c r="LDZ126" s="355"/>
      <c r="LEA126" s="355"/>
      <c r="LEB126" s="355"/>
      <c r="LEC126" s="355"/>
      <c r="LED126" s="355"/>
      <c r="LEE126" s="355"/>
      <c r="LEF126" s="355"/>
      <c r="LEG126" s="355"/>
      <c r="LEH126" s="355"/>
      <c r="LEI126" s="355"/>
      <c r="LEJ126" s="355"/>
      <c r="LEK126" s="355"/>
      <c r="LEL126" s="355"/>
      <c r="LEM126" s="355"/>
      <c r="LEN126" s="355"/>
      <c r="LEO126" s="355"/>
      <c r="LEP126" s="355"/>
      <c r="LEQ126" s="355"/>
      <c r="LER126" s="355"/>
      <c r="LES126" s="355"/>
      <c r="LET126" s="355"/>
      <c r="LEU126" s="355"/>
      <c r="LEV126" s="355"/>
      <c r="LEW126" s="355"/>
      <c r="LEX126" s="355"/>
      <c r="LEY126" s="355"/>
      <c r="LEZ126" s="355"/>
      <c r="LFA126" s="355"/>
      <c r="LFB126" s="355"/>
      <c r="LFC126" s="355"/>
      <c r="LFD126" s="355"/>
      <c r="LFE126" s="355"/>
      <c r="LFF126" s="355"/>
      <c r="LFG126" s="355"/>
      <c r="LFH126" s="355"/>
      <c r="LFI126" s="355"/>
      <c r="LFJ126" s="355"/>
      <c r="LFK126" s="355"/>
      <c r="LFL126" s="355"/>
      <c r="LFM126" s="355"/>
      <c r="LFN126" s="355"/>
      <c r="LFO126" s="355"/>
      <c r="LFP126" s="355"/>
      <c r="LFQ126" s="355"/>
      <c r="LFR126" s="355"/>
      <c r="LFS126" s="355"/>
      <c r="LFT126" s="355"/>
      <c r="LFU126" s="355"/>
      <c r="LFV126" s="355"/>
      <c r="LFW126" s="355"/>
      <c r="LFX126" s="355"/>
      <c r="LFY126" s="355"/>
      <c r="LFZ126" s="355"/>
      <c r="LGA126" s="355"/>
      <c r="LGB126" s="355"/>
      <c r="LGC126" s="355"/>
      <c r="LGD126" s="355"/>
      <c r="LGE126" s="355"/>
      <c r="LGF126" s="355"/>
      <c r="LGG126" s="355"/>
      <c r="LGH126" s="355"/>
      <c r="LGI126" s="355"/>
      <c r="LGJ126" s="355"/>
      <c r="LGK126" s="355"/>
      <c r="LGL126" s="355"/>
      <c r="LGM126" s="355"/>
      <c r="LGN126" s="355"/>
      <c r="LGO126" s="355"/>
      <c r="LGP126" s="355"/>
      <c r="LGQ126" s="355"/>
      <c r="LGR126" s="355"/>
      <c r="LGS126" s="355"/>
      <c r="LGT126" s="355"/>
      <c r="LGU126" s="355"/>
      <c r="LGV126" s="355"/>
      <c r="LGW126" s="355"/>
      <c r="LGX126" s="355"/>
      <c r="LGY126" s="355"/>
      <c r="LGZ126" s="355"/>
      <c r="LHA126" s="355"/>
      <c r="LHB126" s="355"/>
      <c r="LHC126" s="355"/>
      <c r="LHD126" s="355"/>
      <c r="LHE126" s="355"/>
      <c r="LHF126" s="355"/>
      <c r="LHG126" s="355"/>
      <c r="LHH126" s="355"/>
      <c r="LHI126" s="355"/>
      <c r="LHJ126" s="355"/>
      <c r="LHK126" s="355"/>
      <c r="LHL126" s="355"/>
      <c r="LHM126" s="355"/>
      <c r="LHN126" s="355"/>
      <c r="LHO126" s="355"/>
      <c r="LHP126" s="355"/>
      <c r="LHQ126" s="355"/>
      <c r="LHR126" s="355"/>
      <c r="LHS126" s="355"/>
      <c r="LHT126" s="355"/>
      <c r="LHU126" s="355"/>
      <c r="LHV126" s="355"/>
      <c r="LHW126" s="355"/>
      <c r="LHX126" s="355"/>
      <c r="LHY126" s="355"/>
      <c r="LHZ126" s="355"/>
      <c r="LIA126" s="355"/>
      <c r="LIB126" s="355"/>
      <c r="LIC126" s="355"/>
      <c r="LID126" s="355"/>
      <c r="LIE126" s="355"/>
      <c r="LIF126" s="355"/>
      <c r="LIG126" s="355"/>
      <c r="LIH126" s="355"/>
      <c r="LII126" s="355"/>
      <c r="LIJ126" s="355"/>
      <c r="LIK126" s="355"/>
      <c r="LIL126" s="355"/>
      <c r="LIM126" s="355"/>
      <c r="LIN126" s="355"/>
      <c r="LIO126" s="355"/>
      <c r="LIP126" s="355"/>
      <c r="LIQ126" s="355"/>
      <c r="LIR126" s="355"/>
      <c r="LIS126" s="355"/>
      <c r="LIT126" s="355"/>
      <c r="LIU126" s="355"/>
      <c r="LIV126" s="355"/>
      <c r="LIW126" s="355"/>
      <c r="LIX126" s="355"/>
      <c r="LIY126" s="355"/>
      <c r="LIZ126" s="355"/>
      <c r="LJA126" s="355"/>
      <c r="LJB126" s="355"/>
      <c r="LJC126" s="355"/>
      <c r="LJD126" s="355"/>
      <c r="LJE126" s="355"/>
      <c r="LJF126" s="355"/>
      <c r="LJG126" s="355"/>
      <c r="LJH126" s="355"/>
      <c r="LJI126" s="355"/>
      <c r="LJJ126" s="355"/>
      <c r="LJK126" s="355"/>
      <c r="LJL126" s="355"/>
      <c r="LJM126" s="355"/>
      <c r="LJN126" s="355"/>
      <c r="LJO126" s="355"/>
      <c r="LJP126" s="355"/>
      <c r="LJQ126" s="355"/>
      <c r="LJR126" s="355"/>
      <c r="LJS126" s="355"/>
      <c r="LJT126" s="355"/>
      <c r="LJU126" s="355"/>
      <c r="LJV126" s="355"/>
      <c r="LJW126" s="355"/>
      <c r="LJX126" s="355"/>
      <c r="LJY126" s="355"/>
      <c r="LJZ126" s="355"/>
      <c r="LKA126" s="355"/>
      <c r="LKB126" s="355"/>
      <c r="LKC126" s="355"/>
      <c r="LKD126" s="355"/>
      <c r="LKE126" s="355"/>
      <c r="LKF126" s="355"/>
      <c r="LKG126" s="355"/>
      <c r="LKH126" s="355"/>
      <c r="LKI126" s="355"/>
      <c r="LKJ126" s="355"/>
      <c r="LKK126" s="355"/>
      <c r="LKL126" s="355"/>
      <c r="LKM126" s="355"/>
      <c r="LKN126" s="355"/>
      <c r="LKO126" s="355"/>
      <c r="LKP126" s="355"/>
      <c r="LKQ126" s="355"/>
      <c r="LKR126" s="355"/>
      <c r="LKS126" s="355"/>
      <c r="LKT126" s="355"/>
      <c r="LKU126" s="355"/>
      <c r="LKV126" s="355"/>
      <c r="LKW126" s="355"/>
      <c r="LKX126" s="355"/>
      <c r="LKY126" s="355"/>
      <c r="LKZ126" s="355"/>
      <c r="LLA126" s="355"/>
      <c r="LLB126" s="355"/>
      <c r="LLC126" s="355"/>
      <c r="LLD126" s="355"/>
      <c r="LLE126" s="355"/>
      <c r="LLF126" s="355"/>
      <c r="LLG126" s="355"/>
      <c r="LLH126" s="355"/>
      <c r="LLI126" s="355"/>
      <c r="LLJ126" s="355"/>
      <c r="LLK126" s="355"/>
      <c r="LLL126" s="355"/>
      <c r="LLM126" s="355"/>
      <c r="LLN126" s="355"/>
      <c r="LLO126" s="355"/>
      <c r="LLP126" s="355"/>
      <c r="LLQ126" s="355"/>
      <c r="LLR126" s="355"/>
      <c r="LLS126" s="355"/>
      <c r="LLT126" s="355"/>
      <c r="LLU126" s="355"/>
      <c r="LLV126" s="355"/>
      <c r="LLW126" s="355"/>
      <c r="LLX126" s="355"/>
      <c r="LLY126" s="355"/>
      <c r="LLZ126" s="355"/>
      <c r="LMA126" s="355"/>
      <c r="LMB126" s="355"/>
      <c r="LMC126" s="355"/>
      <c r="LMD126" s="355"/>
      <c r="LME126" s="355"/>
      <c r="LMF126" s="355"/>
      <c r="LMG126" s="355"/>
      <c r="LMH126" s="355"/>
      <c r="LMI126" s="355"/>
      <c r="LMJ126" s="355"/>
      <c r="LMK126" s="355"/>
      <c r="LML126" s="355"/>
      <c r="LMM126" s="355"/>
      <c r="LMN126" s="355"/>
      <c r="LMO126" s="355"/>
      <c r="LMP126" s="355"/>
      <c r="LMQ126" s="355"/>
      <c r="LMR126" s="355"/>
      <c r="LMS126" s="355"/>
      <c r="LMT126" s="355"/>
      <c r="LMU126" s="355"/>
      <c r="LMV126" s="355"/>
      <c r="LMW126" s="355"/>
      <c r="LMX126" s="355"/>
      <c r="LMY126" s="355"/>
      <c r="LMZ126" s="355"/>
      <c r="LNA126" s="355"/>
      <c r="LNB126" s="355"/>
      <c r="LNC126" s="355"/>
      <c r="LND126" s="355"/>
      <c r="LNE126" s="355"/>
      <c r="LNF126" s="355"/>
      <c r="LNG126" s="355"/>
      <c r="LNH126" s="355"/>
      <c r="LNI126" s="355"/>
      <c r="LNJ126" s="355"/>
      <c r="LNK126" s="355"/>
      <c r="LNL126" s="355"/>
      <c r="LNM126" s="355"/>
      <c r="LNN126" s="355"/>
      <c r="LNO126" s="355"/>
      <c r="LNP126" s="355"/>
      <c r="LNQ126" s="355"/>
      <c r="LNR126" s="355"/>
      <c r="LNS126" s="355"/>
      <c r="LNT126" s="355"/>
      <c r="LNU126" s="355"/>
      <c r="LNV126" s="355"/>
      <c r="LNW126" s="355"/>
      <c r="LNX126" s="355"/>
      <c r="LNY126" s="355"/>
      <c r="LNZ126" s="355"/>
      <c r="LOA126" s="355"/>
      <c r="LOB126" s="355"/>
      <c r="LOC126" s="355"/>
      <c r="LOD126" s="355"/>
      <c r="LOE126" s="355"/>
      <c r="LOF126" s="355"/>
      <c r="LOG126" s="355"/>
      <c r="LOH126" s="355"/>
      <c r="LOI126" s="355"/>
      <c r="LOJ126" s="355"/>
      <c r="LOK126" s="355"/>
      <c r="LOL126" s="355"/>
      <c r="LOM126" s="355"/>
      <c r="LON126" s="355"/>
      <c r="LOO126" s="355"/>
      <c r="LOP126" s="355"/>
      <c r="LOQ126" s="355"/>
      <c r="LOR126" s="355"/>
      <c r="LOS126" s="355"/>
      <c r="LOT126" s="355"/>
      <c r="LOU126" s="355"/>
      <c r="LOV126" s="355"/>
      <c r="LOW126" s="355"/>
      <c r="LOX126" s="355"/>
      <c r="LOY126" s="355"/>
      <c r="LOZ126" s="355"/>
      <c r="LPA126" s="355"/>
      <c r="LPB126" s="355"/>
      <c r="LPC126" s="355"/>
      <c r="LPD126" s="355"/>
      <c r="LPE126" s="355"/>
      <c r="LPF126" s="355"/>
      <c r="LPG126" s="355"/>
      <c r="LPH126" s="355"/>
      <c r="LPI126" s="355"/>
      <c r="LPJ126" s="355"/>
      <c r="LPK126" s="355"/>
      <c r="LPL126" s="355"/>
      <c r="LPM126" s="355"/>
      <c r="LPN126" s="355"/>
      <c r="LPO126" s="355"/>
      <c r="LPP126" s="355"/>
      <c r="LPQ126" s="355"/>
      <c r="LPR126" s="355"/>
      <c r="LPS126" s="355"/>
      <c r="LPT126" s="355"/>
      <c r="LPU126" s="355"/>
      <c r="LPV126" s="355"/>
      <c r="LPW126" s="355"/>
      <c r="LPX126" s="355"/>
      <c r="LPY126" s="355"/>
      <c r="LPZ126" s="355"/>
      <c r="LQA126" s="355"/>
      <c r="LQB126" s="355"/>
      <c r="LQC126" s="355"/>
      <c r="LQD126" s="355"/>
      <c r="LQE126" s="355"/>
      <c r="LQF126" s="355"/>
      <c r="LQG126" s="355"/>
      <c r="LQH126" s="355"/>
      <c r="LQI126" s="355"/>
      <c r="LQJ126" s="355"/>
      <c r="LQK126" s="355"/>
      <c r="LQL126" s="355"/>
      <c r="LQM126" s="355"/>
      <c r="LQN126" s="355"/>
      <c r="LQO126" s="355"/>
      <c r="LQP126" s="355"/>
      <c r="LQQ126" s="355"/>
      <c r="LQR126" s="355"/>
      <c r="LQS126" s="355"/>
      <c r="LQT126" s="355"/>
      <c r="LQU126" s="355"/>
      <c r="LQV126" s="355"/>
      <c r="LQW126" s="355"/>
      <c r="LQX126" s="355"/>
      <c r="LQY126" s="355"/>
      <c r="LQZ126" s="355"/>
      <c r="LRA126" s="355"/>
      <c r="LRB126" s="355"/>
      <c r="LRC126" s="355"/>
      <c r="LRD126" s="355"/>
      <c r="LRE126" s="355"/>
      <c r="LRF126" s="355"/>
      <c r="LRG126" s="355"/>
      <c r="LRH126" s="355"/>
      <c r="LRI126" s="355"/>
      <c r="LRJ126" s="355"/>
      <c r="LRK126" s="355"/>
      <c r="LRL126" s="355"/>
      <c r="LRM126" s="355"/>
      <c r="LRN126" s="355"/>
      <c r="LRO126" s="355"/>
      <c r="LRP126" s="355"/>
      <c r="LRQ126" s="355"/>
      <c r="LRR126" s="355"/>
      <c r="LRS126" s="355"/>
      <c r="LRT126" s="355"/>
      <c r="LRU126" s="355"/>
      <c r="LRV126" s="355"/>
      <c r="LRW126" s="355"/>
      <c r="LRX126" s="355"/>
      <c r="LRY126" s="355"/>
      <c r="LRZ126" s="355"/>
      <c r="LSA126" s="355"/>
      <c r="LSB126" s="355"/>
      <c r="LSC126" s="355"/>
      <c r="LSD126" s="355"/>
      <c r="LSE126" s="355"/>
      <c r="LSF126" s="355"/>
      <c r="LSG126" s="355"/>
      <c r="LSH126" s="355"/>
      <c r="LSI126" s="355"/>
      <c r="LSJ126" s="355"/>
      <c r="LSK126" s="355"/>
      <c r="LSL126" s="355"/>
      <c r="LSM126" s="355"/>
      <c r="LSN126" s="355"/>
      <c r="LSO126" s="355"/>
      <c r="LSP126" s="355"/>
      <c r="LSQ126" s="355"/>
      <c r="LSR126" s="355"/>
      <c r="LSS126" s="355"/>
      <c r="LST126" s="355"/>
      <c r="LSU126" s="355"/>
      <c r="LSV126" s="355"/>
      <c r="LSW126" s="355"/>
      <c r="LSX126" s="355"/>
      <c r="LSY126" s="355"/>
      <c r="LSZ126" s="355"/>
      <c r="LTA126" s="355"/>
      <c r="LTB126" s="355"/>
      <c r="LTC126" s="355"/>
      <c r="LTD126" s="355"/>
      <c r="LTE126" s="355"/>
      <c r="LTF126" s="355"/>
      <c r="LTG126" s="355"/>
      <c r="LTH126" s="355"/>
      <c r="LTI126" s="355"/>
      <c r="LTJ126" s="355"/>
      <c r="LTK126" s="355"/>
      <c r="LTL126" s="355"/>
      <c r="LTM126" s="355"/>
      <c r="LTN126" s="355"/>
      <c r="LTO126" s="355"/>
      <c r="LTP126" s="355"/>
      <c r="LTQ126" s="355"/>
      <c r="LTR126" s="355"/>
      <c r="LTS126" s="355"/>
      <c r="LTT126" s="355"/>
      <c r="LTU126" s="355"/>
      <c r="LTV126" s="355"/>
      <c r="LTW126" s="355"/>
      <c r="LTX126" s="355"/>
      <c r="LTY126" s="355"/>
      <c r="LTZ126" s="355"/>
      <c r="LUA126" s="355"/>
      <c r="LUB126" s="355"/>
      <c r="LUC126" s="355"/>
      <c r="LUD126" s="355"/>
      <c r="LUE126" s="355"/>
      <c r="LUF126" s="355"/>
      <c r="LUG126" s="355"/>
      <c r="LUH126" s="355"/>
      <c r="LUI126" s="355"/>
      <c r="LUJ126" s="355"/>
      <c r="LUK126" s="355"/>
      <c r="LUL126" s="355"/>
      <c r="LUM126" s="355"/>
      <c r="LUN126" s="355"/>
      <c r="LUO126" s="355"/>
      <c r="LUP126" s="355"/>
      <c r="LUQ126" s="355"/>
      <c r="LUR126" s="355"/>
      <c r="LUS126" s="355"/>
      <c r="LUT126" s="355"/>
      <c r="LUU126" s="355"/>
      <c r="LUV126" s="355"/>
      <c r="LUW126" s="355"/>
      <c r="LUX126" s="355"/>
      <c r="LUY126" s="355"/>
      <c r="LUZ126" s="355"/>
      <c r="LVA126" s="355"/>
      <c r="LVB126" s="355"/>
      <c r="LVC126" s="355"/>
      <c r="LVD126" s="355"/>
      <c r="LVE126" s="355"/>
      <c r="LVF126" s="355"/>
      <c r="LVG126" s="355"/>
      <c r="LVH126" s="355"/>
      <c r="LVI126" s="355"/>
      <c r="LVJ126" s="355"/>
      <c r="LVK126" s="355"/>
      <c r="LVL126" s="355"/>
      <c r="LVM126" s="355"/>
      <c r="LVN126" s="355"/>
      <c r="LVO126" s="355"/>
      <c r="LVP126" s="355"/>
      <c r="LVQ126" s="355"/>
      <c r="LVR126" s="355"/>
      <c r="LVS126" s="355"/>
      <c r="LVT126" s="355"/>
      <c r="LVU126" s="355"/>
      <c r="LVV126" s="355"/>
      <c r="LVW126" s="355"/>
      <c r="LVX126" s="355"/>
      <c r="LVY126" s="355"/>
      <c r="LVZ126" s="355"/>
      <c r="LWA126" s="355"/>
      <c r="LWB126" s="355"/>
      <c r="LWC126" s="355"/>
      <c r="LWD126" s="355"/>
      <c r="LWE126" s="355"/>
      <c r="LWF126" s="355"/>
      <c r="LWG126" s="355"/>
      <c r="LWH126" s="355"/>
      <c r="LWI126" s="355"/>
      <c r="LWJ126" s="355"/>
      <c r="LWK126" s="355"/>
      <c r="LWL126" s="355"/>
      <c r="LWM126" s="355"/>
      <c r="LWN126" s="355"/>
      <c r="LWO126" s="355"/>
      <c r="LWP126" s="355"/>
      <c r="LWQ126" s="355"/>
      <c r="LWR126" s="355"/>
      <c r="LWS126" s="355"/>
      <c r="LWT126" s="355"/>
      <c r="LWU126" s="355"/>
      <c r="LWV126" s="355"/>
      <c r="LWW126" s="355"/>
      <c r="LWX126" s="355"/>
      <c r="LWY126" s="355"/>
      <c r="LWZ126" s="355"/>
      <c r="LXA126" s="355"/>
      <c r="LXB126" s="355"/>
      <c r="LXC126" s="355"/>
      <c r="LXD126" s="355"/>
      <c r="LXE126" s="355"/>
      <c r="LXF126" s="355"/>
      <c r="LXG126" s="355"/>
      <c r="LXH126" s="355"/>
      <c r="LXI126" s="355"/>
      <c r="LXJ126" s="355"/>
      <c r="LXK126" s="355"/>
      <c r="LXL126" s="355"/>
      <c r="LXM126" s="355"/>
      <c r="LXN126" s="355"/>
      <c r="LXO126" s="355"/>
      <c r="LXP126" s="355"/>
      <c r="LXQ126" s="355"/>
      <c r="LXR126" s="355"/>
      <c r="LXS126" s="355"/>
      <c r="LXT126" s="355"/>
      <c r="LXU126" s="355"/>
      <c r="LXV126" s="355"/>
      <c r="LXW126" s="355"/>
      <c r="LXX126" s="355"/>
      <c r="LXY126" s="355"/>
      <c r="LXZ126" s="355"/>
      <c r="LYA126" s="355"/>
      <c r="LYB126" s="355"/>
      <c r="LYC126" s="355"/>
      <c r="LYD126" s="355"/>
      <c r="LYE126" s="355"/>
      <c r="LYF126" s="355"/>
      <c r="LYG126" s="355"/>
      <c r="LYH126" s="355"/>
      <c r="LYI126" s="355"/>
      <c r="LYJ126" s="355"/>
      <c r="LYK126" s="355"/>
      <c r="LYL126" s="355"/>
      <c r="LYM126" s="355"/>
      <c r="LYN126" s="355"/>
      <c r="LYO126" s="355"/>
      <c r="LYP126" s="355"/>
      <c r="LYQ126" s="355"/>
      <c r="LYR126" s="355"/>
      <c r="LYS126" s="355"/>
      <c r="LYT126" s="355"/>
      <c r="LYU126" s="355"/>
      <c r="LYV126" s="355"/>
      <c r="LYW126" s="355"/>
      <c r="LYX126" s="355"/>
      <c r="LYY126" s="355"/>
      <c r="LYZ126" s="355"/>
      <c r="LZA126" s="355"/>
      <c r="LZB126" s="355"/>
      <c r="LZC126" s="355"/>
      <c r="LZD126" s="355"/>
      <c r="LZE126" s="355"/>
      <c r="LZF126" s="355"/>
      <c r="LZG126" s="355"/>
      <c r="LZH126" s="355"/>
      <c r="LZI126" s="355"/>
      <c r="LZJ126" s="355"/>
      <c r="LZK126" s="355"/>
      <c r="LZL126" s="355"/>
      <c r="LZM126" s="355"/>
      <c r="LZN126" s="355"/>
      <c r="LZO126" s="355"/>
      <c r="LZP126" s="355"/>
      <c r="LZQ126" s="355"/>
      <c r="LZR126" s="355"/>
      <c r="LZS126" s="355"/>
      <c r="LZT126" s="355"/>
      <c r="LZU126" s="355"/>
      <c r="LZV126" s="355"/>
      <c r="LZW126" s="355"/>
      <c r="LZX126" s="355"/>
      <c r="LZY126" s="355"/>
      <c r="LZZ126" s="355"/>
      <c r="MAA126" s="355"/>
      <c r="MAB126" s="355"/>
      <c r="MAC126" s="355"/>
      <c r="MAD126" s="355"/>
      <c r="MAE126" s="355"/>
      <c r="MAF126" s="355"/>
      <c r="MAG126" s="355"/>
      <c r="MAH126" s="355"/>
      <c r="MAI126" s="355"/>
      <c r="MAJ126" s="355"/>
      <c r="MAK126" s="355"/>
      <c r="MAL126" s="355"/>
      <c r="MAM126" s="355"/>
      <c r="MAN126" s="355"/>
      <c r="MAO126" s="355"/>
      <c r="MAP126" s="355"/>
      <c r="MAQ126" s="355"/>
      <c r="MAR126" s="355"/>
      <c r="MAS126" s="355"/>
      <c r="MAT126" s="355"/>
      <c r="MAU126" s="355"/>
      <c r="MAV126" s="355"/>
      <c r="MAW126" s="355"/>
      <c r="MAX126" s="355"/>
      <c r="MAY126" s="355"/>
      <c r="MAZ126" s="355"/>
      <c r="MBA126" s="355"/>
      <c r="MBB126" s="355"/>
      <c r="MBC126" s="355"/>
      <c r="MBD126" s="355"/>
      <c r="MBE126" s="355"/>
      <c r="MBF126" s="355"/>
      <c r="MBG126" s="355"/>
      <c r="MBH126" s="355"/>
      <c r="MBI126" s="355"/>
      <c r="MBJ126" s="355"/>
      <c r="MBK126" s="355"/>
      <c r="MBL126" s="355"/>
      <c r="MBM126" s="355"/>
      <c r="MBN126" s="355"/>
      <c r="MBO126" s="355"/>
      <c r="MBP126" s="355"/>
      <c r="MBQ126" s="355"/>
      <c r="MBR126" s="355"/>
      <c r="MBS126" s="355"/>
      <c r="MBT126" s="355"/>
      <c r="MBU126" s="355"/>
      <c r="MBV126" s="355"/>
      <c r="MBW126" s="355"/>
      <c r="MBX126" s="355"/>
      <c r="MBY126" s="355"/>
      <c r="MBZ126" s="355"/>
      <c r="MCA126" s="355"/>
      <c r="MCB126" s="355"/>
      <c r="MCC126" s="355"/>
      <c r="MCD126" s="355"/>
      <c r="MCE126" s="355"/>
      <c r="MCF126" s="355"/>
      <c r="MCG126" s="355"/>
      <c r="MCH126" s="355"/>
      <c r="MCI126" s="355"/>
      <c r="MCJ126" s="355"/>
      <c r="MCK126" s="355"/>
      <c r="MCL126" s="355"/>
      <c r="MCM126" s="355"/>
      <c r="MCN126" s="355"/>
      <c r="MCO126" s="355"/>
      <c r="MCP126" s="355"/>
      <c r="MCQ126" s="355"/>
      <c r="MCR126" s="355"/>
      <c r="MCS126" s="355"/>
      <c r="MCT126" s="355"/>
      <c r="MCU126" s="355"/>
      <c r="MCV126" s="355"/>
      <c r="MCW126" s="355"/>
      <c r="MCX126" s="355"/>
      <c r="MCY126" s="355"/>
      <c r="MCZ126" s="355"/>
      <c r="MDA126" s="355"/>
      <c r="MDB126" s="355"/>
      <c r="MDC126" s="355"/>
      <c r="MDD126" s="355"/>
      <c r="MDE126" s="355"/>
      <c r="MDF126" s="355"/>
      <c r="MDG126" s="355"/>
      <c r="MDH126" s="355"/>
      <c r="MDI126" s="355"/>
      <c r="MDJ126" s="355"/>
      <c r="MDK126" s="355"/>
      <c r="MDL126" s="355"/>
      <c r="MDM126" s="355"/>
      <c r="MDN126" s="355"/>
      <c r="MDO126" s="355"/>
      <c r="MDP126" s="355"/>
      <c r="MDQ126" s="355"/>
      <c r="MDR126" s="355"/>
      <c r="MDS126" s="355"/>
      <c r="MDT126" s="355"/>
      <c r="MDU126" s="355"/>
      <c r="MDV126" s="355"/>
      <c r="MDW126" s="355"/>
      <c r="MDX126" s="355"/>
      <c r="MDY126" s="355"/>
      <c r="MDZ126" s="355"/>
      <c r="MEA126" s="355"/>
      <c r="MEB126" s="355"/>
      <c r="MEC126" s="355"/>
      <c r="MED126" s="355"/>
      <c r="MEE126" s="355"/>
      <c r="MEF126" s="355"/>
      <c r="MEG126" s="355"/>
      <c r="MEH126" s="355"/>
      <c r="MEI126" s="355"/>
      <c r="MEJ126" s="355"/>
      <c r="MEK126" s="355"/>
      <c r="MEL126" s="355"/>
      <c r="MEM126" s="355"/>
      <c r="MEN126" s="355"/>
      <c r="MEO126" s="355"/>
      <c r="MEP126" s="355"/>
      <c r="MEQ126" s="355"/>
      <c r="MER126" s="355"/>
      <c r="MES126" s="355"/>
      <c r="MET126" s="355"/>
      <c r="MEU126" s="355"/>
      <c r="MEV126" s="355"/>
      <c r="MEW126" s="355"/>
      <c r="MEX126" s="355"/>
      <c r="MEY126" s="355"/>
      <c r="MEZ126" s="355"/>
      <c r="MFA126" s="355"/>
      <c r="MFB126" s="355"/>
      <c r="MFC126" s="355"/>
      <c r="MFD126" s="355"/>
      <c r="MFE126" s="355"/>
      <c r="MFF126" s="355"/>
      <c r="MFG126" s="355"/>
      <c r="MFH126" s="355"/>
      <c r="MFI126" s="355"/>
      <c r="MFJ126" s="355"/>
      <c r="MFK126" s="355"/>
      <c r="MFL126" s="355"/>
      <c r="MFM126" s="355"/>
      <c r="MFN126" s="355"/>
      <c r="MFO126" s="355"/>
      <c r="MFP126" s="355"/>
      <c r="MFQ126" s="355"/>
      <c r="MFR126" s="355"/>
      <c r="MFS126" s="355"/>
      <c r="MFT126" s="355"/>
      <c r="MFU126" s="355"/>
      <c r="MFV126" s="355"/>
      <c r="MFW126" s="355"/>
      <c r="MFX126" s="355"/>
      <c r="MFY126" s="355"/>
      <c r="MFZ126" s="355"/>
      <c r="MGA126" s="355"/>
      <c r="MGB126" s="355"/>
      <c r="MGC126" s="355"/>
      <c r="MGD126" s="355"/>
      <c r="MGE126" s="355"/>
      <c r="MGF126" s="355"/>
      <c r="MGG126" s="355"/>
      <c r="MGH126" s="355"/>
      <c r="MGI126" s="355"/>
      <c r="MGJ126" s="355"/>
      <c r="MGK126" s="355"/>
      <c r="MGL126" s="355"/>
      <c r="MGM126" s="355"/>
      <c r="MGN126" s="355"/>
      <c r="MGO126" s="355"/>
      <c r="MGP126" s="355"/>
      <c r="MGQ126" s="355"/>
      <c r="MGR126" s="355"/>
      <c r="MGS126" s="355"/>
      <c r="MGT126" s="355"/>
      <c r="MGU126" s="355"/>
      <c r="MGV126" s="355"/>
      <c r="MGW126" s="355"/>
      <c r="MGX126" s="355"/>
      <c r="MGY126" s="355"/>
      <c r="MGZ126" s="355"/>
      <c r="MHA126" s="355"/>
      <c r="MHB126" s="355"/>
      <c r="MHC126" s="355"/>
      <c r="MHD126" s="355"/>
      <c r="MHE126" s="355"/>
      <c r="MHF126" s="355"/>
      <c r="MHG126" s="355"/>
      <c r="MHH126" s="355"/>
      <c r="MHI126" s="355"/>
      <c r="MHJ126" s="355"/>
      <c r="MHK126" s="355"/>
      <c r="MHL126" s="355"/>
      <c r="MHM126" s="355"/>
      <c r="MHN126" s="355"/>
      <c r="MHO126" s="355"/>
      <c r="MHP126" s="355"/>
      <c r="MHQ126" s="355"/>
      <c r="MHR126" s="355"/>
      <c r="MHS126" s="355"/>
      <c r="MHT126" s="355"/>
      <c r="MHU126" s="355"/>
      <c r="MHV126" s="355"/>
      <c r="MHW126" s="355"/>
      <c r="MHX126" s="355"/>
      <c r="MHY126" s="355"/>
      <c r="MHZ126" s="355"/>
      <c r="MIA126" s="355"/>
      <c r="MIB126" s="355"/>
      <c r="MIC126" s="355"/>
      <c r="MID126" s="355"/>
      <c r="MIE126" s="355"/>
      <c r="MIF126" s="355"/>
      <c r="MIG126" s="355"/>
      <c r="MIH126" s="355"/>
      <c r="MII126" s="355"/>
      <c r="MIJ126" s="355"/>
      <c r="MIK126" s="355"/>
      <c r="MIL126" s="355"/>
      <c r="MIM126" s="355"/>
      <c r="MIN126" s="355"/>
      <c r="MIO126" s="355"/>
      <c r="MIP126" s="355"/>
      <c r="MIQ126" s="355"/>
      <c r="MIR126" s="355"/>
      <c r="MIS126" s="355"/>
      <c r="MIT126" s="355"/>
      <c r="MIU126" s="355"/>
      <c r="MIV126" s="355"/>
      <c r="MIW126" s="355"/>
      <c r="MIX126" s="355"/>
      <c r="MIY126" s="355"/>
      <c r="MIZ126" s="355"/>
      <c r="MJA126" s="355"/>
      <c r="MJB126" s="355"/>
      <c r="MJC126" s="355"/>
      <c r="MJD126" s="355"/>
      <c r="MJE126" s="355"/>
      <c r="MJF126" s="355"/>
      <c r="MJG126" s="355"/>
      <c r="MJH126" s="355"/>
      <c r="MJI126" s="355"/>
      <c r="MJJ126" s="355"/>
      <c r="MJK126" s="355"/>
      <c r="MJL126" s="355"/>
      <c r="MJM126" s="355"/>
      <c r="MJN126" s="355"/>
      <c r="MJO126" s="355"/>
      <c r="MJP126" s="355"/>
      <c r="MJQ126" s="355"/>
      <c r="MJR126" s="355"/>
      <c r="MJS126" s="355"/>
      <c r="MJT126" s="355"/>
      <c r="MJU126" s="355"/>
      <c r="MJV126" s="355"/>
      <c r="MJW126" s="355"/>
      <c r="MJX126" s="355"/>
      <c r="MJY126" s="355"/>
      <c r="MJZ126" s="355"/>
      <c r="MKA126" s="355"/>
      <c r="MKB126" s="355"/>
      <c r="MKC126" s="355"/>
      <c r="MKD126" s="355"/>
      <c r="MKE126" s="355"/>
      <c r="MKF126" s="355"/>
      <c r="MKG126" s="355"/>
      <c r="MKH126" s="355"/>
      <c r="MKI126" s="355"/>
      <c r="MKJ126" s="355"/>
      <c r="MKK126" s="355"/>
      <c r="MKL126" s="355"/>
      <c r="MKM126" s="355"/>
      <c r="MKN126" s="355"/>
      <c r="MKO126" s="355"/>
      <c r="MKP126" s="355"/>
      <c r="MKQ126" s="355"/>
      <c r="MKR126" s="355"/>
      <c r="MKS126" s="355"/>
      <c r="MKT126" s="355"/>
      <c r="MKU126" s="355"/>
      <c r="MKV126" s="355"/>
      <c r="MKW126" s="355"/>
      <c r="MKX126" s="355"/>
      <c r="MKY126" s="355"/>
      <c r="MKZ126" s="355"/>
      <c r="MLA126" s="355"/>
      <c r="MLB126" s="355"/>
      <c r="MLC126" s="355"/>
      <c r="MLD126" s="355"/>
      <c r="MLE126" s="355"/>
      <c r="MLF126" s="355"/>
      <c r="MLG126" s="355"/>
      <c r="MLH126" s="355"/>
      <c r="MLI126" s="355"/>
      <c r="MLJ126" s="355"/>
      <c r="MLK126" s="355"/>
      <c r="MLL126" s="355"/>
      <c r="MLM126" s="355"/>
      <c r="MLN126" s="355"/>
      <c r="MLO126" s="355"/>
      <c r="MLP126" s="355"/>
      <c r="MLQ126" s="355"/>
      <c r="MLR126" s="355"/>
      <c r="MLS126" s="355"/>
      <c r="MLT126" s="355"/>
      <c r="MLU126" s="355"/>
      <c r="MLV126" s="355"/>
      <c r="MLW126" s="355"/>
      <c r="MLX126" s="355"/>
      <c r="MLY126" s="355"/>
      <c r="MLZ126" s="355"/>
      <c r="MMA126" s="355"/>
      <c r="MMB126" s="355"/>
      <c r="MMC126" s="355"/>
      <c r="MMD126" s="355"/>
      <c r="MME126" s="355"/>
      <c r="MMF126" s="355"/>
      <c r="MMG126" s="355"/>
      <c r="MMH126" s="355"/>
      <c r="MMI126" s="355"/>
      <c r="MMJ126" s="355"/>
      <c r="MMK126" s="355"/>
      <c r="MML126" s="355"/>
      <c r="MMM126" s="355"/>
      <c r="MMN126" s="355"/>
      <c r="MMO126" s="355"/>
      <c r="MMP126" s="355"/>
      <c r="MMQ126" s="355"/>
      <c r="MMR126" s="355"/>
      <c r="MMS126" s="355"/>
      <c r="MMT126" s="355"/>
      <c r="MMU126" s="355"/>
      <c r="MMV126" s="355"/>
      <c r="MMW126" s="355"/>
      <c r="MMX126" s="355"/>
      <c r="MMY126" s="355"/>
      <c r="MMZ126" s="355"/>
      <c r="MNA126" s="355"/>
      <c r="MNB126" s="355"/>
      <c r="MNC126" s="355"/>
      <c r="MND126" s="355"/>
      <c r="MNE126" s="355"/>
      <c r="MNF126" s="355"/>
      <c r="MNG126" s="355"/>
      <c r="MNH126" s="355"/>
      <c r="MNI126" s="355"/>
      <c r="MNJ126" s="355"/>
      <c r="MNK126" s="355"/>
      <c r="MNL126" s="355"/>
      <c r="MNM126" s="355"/>
      <c r="MNN126" s="355"/>
      <c r="MNO126" s="355"/>
      <c r="MNP126" s="355"/>
      <c r="MNQ126" s="355"/>
      <c r="MNR126" s="355"/>
      <c r="MNS126" s="355"/>
      <c r="MNT126" s="355"/>
      <c r="MNU126" s="355"/>
      <c r="MNV126" s="355"/>
      <c r="MNW126" s="355"/>
      <c r="MNX126" s="355"/>
      <c r="MNY126" s="355"/>
      <c r="MNZ126" s="355"/>
      <c r="MOA126" s="355"/>
      <c r="MOB126" s="355"/>
      <c r="MOC126" s="355"/>
      <c r="MOD126" s="355"/>
      <c r="MOE126" s="355"/>
      <c r="MOF126" s="355"/>
      <c r="MOG126" s="355"/>
      <c r="MOH126" s="355"/>
      <c r="MOI126" s="355"/>
      <c r="MOJ126" s="355"/>
      <c r="MOK126" s="355"/>
      <c r="MOL126" s="355"/>
      <c r="MOM126" s="355"/>
      <c r="MON126" s="355"/>
      <c r="MOO126" s="355"/>
      <c r="MOP126" s="355"/>
      <c r="MOQ126" s="355"/>
      <c r="MOR126" s="355"/>
      <c r="MOS126" s="355"/>
      <c r="MOT126" s="355"/>
      <c r="MOU126" s="355"/>
      <c r="MOV126" s="355"/>
      <c r="MOW126" s="355"/>
      <c r="MOX126" s="355"/>
      <c r="MOY126" s="355"/>
      <c r="MOZ126" s="355"/>
      <c r="MPA126" s="355"/>
      <c r="MPB126" s="355"/>
      <c r="MPC126" s="355"/>
      <c r="MPD126" s="355"/>
      <c r="MPE126" s="355"/>
      <c r="MPF126" s="355"/>
      <c r="MPG126" s="355"/>
      <c r="MPH126" s="355"/>
      <c r="MPI126" s="355"/>
      <c r="MPJ126" s="355"/>
      <c r="MPK126" s="355"/>
      <c r="MPL126" s="355"/>
      <c r="MPM126" s="355"/>
      <c r="MPN126" s="355"/>
      <c r="MPO126" s="355"/>
      <c r="MPP126" s="355"/>
      <c r="MPQ126" s="355"/>
      <c r="MPR126" s="355"/>
      <c r="MPS126" s="355"/>
      <c r="MPT126" s="355"/>
      <c r="MPU126" s="355"/>
      <c r="MPV126" s="355"/>
      <c r="MPW126" s="355"/>
      <c r="MPX126" s="355"/>
      <c r="MPY126" s="355"/>
      <c r="MPZ126" s="355"/>
      <c r="MQA126" s="355"/>
      <c r="MQB126" s="355"/>
      <c r="MQC126" s="355"/>
      <c r="MQD126" s="355"/>
      <c r="MQE126" s="355"/>
      <c r="MQF126" s="355"/>
      <c r="MQG126" s="355"/>
      <c r="MQH126" s="355"/>
      <c r="MQI126" s="355"/>
      <c r="MQJ126" s="355"/>
      <c r="MQK126" s="355"/>
      <c r="MQL126" s="355"/>
      <c r="MQM126" s="355"/>
      <c r="MQN126" s="355"/>
      <c r="MQO126" s="355"/>
      <c r="MQP126" s="355"/>
      <c r="MQQ126" s="355"/>
      <c r="MQR126" s="355"/>
      <c r="MQS126" s="355"/>
      <c r="MQT126" s="355"/>
      <c r="MQU126" s="355"/>
      <c r="MQV126" s="355"/>
      <c r="MQW126" s="355"/>
      <c r="MQX126" s="355"/>
      <c r="MQY126" s="355"/>
      <c r="MQZ126" s="355"/>
      <c r="MRA126" s="355"/>
      <c r="MRB126" s="355"/>
      <c r="MRC126" s="355"/>
      <c r="MRD126" s="355"/>
      <c r="MRE126" s="355"/>
      <c r="MRF126" s="355"/>
      <c r="MRG126" s="355"/>
      <c r="MRH126" s="355"/>
      <c r="MRI126" s="355"/>
      <c r="MRJ126" s="355"/>
      <c r="MRK126" s="355"/>
      <c r="MRL126" s="355"/>
      <c r="MRM126" s="355"/>
      <c r="MRN126" s="355"/>
      <c r="MRO126" s="355"/>
      <c r="MRP126" s="355"/>
      <c r="MRQ126" s="355"/>
      <c r="MRR126" s="355"/>
      <c r="MRS126" s="355"/>
      <c r="MRT126" s="355"/>
      <c r="MRU126" s="355"/>
      <c r="MRV126" s="355"/>
      <c r="MRW126" s="355"/>
      <c r="MRX126" s="355"/>
      <c r="MRY126" s="355"/>
      <c r="MRZ126" s="355"/>
      <c r="MSA126" s="355"/>
      <c r="MSB126" s="355"/>
      <c r="MSC126" s="355"/>
      <c r="MSD126" s="355"/>
      <c r="MSE126" s="355"/>
      <c r="MSF126" s="355"/>
      <c r="MSG126" s="355"/>
      <c r="MSH126" s="355"/>
      <c r="MSI126" s="355"/>
      <c r="MSJ126" s="355"/>
      <c r="MSK126" s="355"/>
      <c r="MSL126" s="355"/>
      <c r="MSM126" s="355"/>
      <c r="MSN126" s="355"/>
      <c r="MSO126" s="355"/>
      <c r="MSP126" s="355"/>
      <c r="MSQ126" s="355"/>
      <c r="MSR126" s="355"/>
      <c r="MSS126" s="355"/>
      <c r="MST126" s="355"/>
      <c r="MSU126" s="355"/>
      <c r="MSV126" s="355"/>
      <c r="MSW126" s="355"/>
      <c r="MSX126" s="355"/>
      <c r="MSY126" s="355"/>
      <c r="MSZ126" s="355"/>
      <c r="MTA126" s="355"/>
      <c r="MTB126" s="355"/>
      <c r="MTC126" s="355"/>
      <c r="MTD126" s="355"/>
      <c r="MTE126" s="355"/>
      <c r="MTF126" s="355"/>
      <c r="MTG126" s="355"/>
      <c r="MTH126" s="355"/>
      <c r="MTI126" s="355"/>
      <c r="MTJ126" s="355"/>
      <c r="MTK126" s="355"/>
      <c r="MTL126" s="355"/>
      <c r="MTM126" s="355"/>
      <c r="MTN126" s="355"/>
      <c r="MTO126" s="355"/>
      <c r="MTP126" s="355"/>
      <c r="MTQ126" s="355"/>
      <c r="MTR126" s="355"/>
      <c r="MTS126" s="355"/>
      <c r="MTT126" s="355"/>
      <c r="MTU126" s="355"/>
      <c r="MTV126" s="355"/>
      <c r="MTW126" s="355"/>
      <c r="MTX126" s="355"/>
      <c r="MTY126" s="355"/>
      <c r="MTZ126" s="355"/>
      <c r="MUA126" s="355"/>
      <c r="MUB126" s="355"/>
      <c r="MUC126" s="355"/>
      <c r="MUD126" s="355"/>
      <c r="MUE126" s="355"/>
      <c r="MUF126" s="355"/>
      <c r="MUG126" s="355"/>
      <c r="MUH126" s="355"/>
      <c r="MUI126" s="355"/>
      <c r="MUJ126" s="355"/>
      <c r="MUK126" s="355"/>
      <c r="MUL126" s="355"/>
      <c r="MUM126" s="355"/>
      <c r="MUN126" s="355"/>
      <c r="MUO126" s="355"/>
      <c r="MUP126" s="355"/>
      <c r="MUQ126" s="355"/>
      <c r="MUR126" s="355"/>
      <c r="MUS126" s="355"/>
      <c r="MUT126" s="355"/>
      <c r="MUU126" s="355"/>
      <c r="MUV126" s="355"/>
      <c r="MUW126" s="355"/>
      <c r="MUX126" s="355"/>
      <c r="MUY126" s="355"/>
      <c r="MUZ126" s="355"/>
      <c r="MVA126" s="355"/>
      <c r="MVB126" s="355"/>
      <c r="MVC126" s="355"/>
      <c r="MVD126" s="355"/>
      <c r="MVE126" s="355"/>
      <c r="MVF126" s="355"/>
      <c r="MVG126" s="355"/>
      <c r="MVH126" s="355"/>
      <c r="MVI126" s="355"/>
      <c r="MVJ126" s="355"/>
      <c r="MVK126" s="355"/>
      <c r="MVL126" s="355"/>
      <c r="MVM126" s="355"/>
      <c r="MVN126" s="355"/>
      <c r="MVO126" s="355"/>
      <c r="MVP126" s="355"/>
      <c r="MVQ126" s="355"/>
      <c r="MVR126" s="355"/>
      <c r="MVS126" s="355"/>
      <c r="MVT126" s="355"/>
      <c r="MVU126" s="355"/>
      <c r="MVV126" s="355"/>
      <c r="MVW126" s="355"/>
      <c r="MVX126" s="355"/>
      <c r="MVY126" s="355"/>
      <c r="MVZ126" s="355"/>
      <c r="MWA126" s="355"/>
      <c r="MWB126" s="355"/>
      <c r="MWC126" s="355"/>
      <c r="MWD126" s="355"/>
      <c r="MWE126" s="355"/>
      <c r="MWF126" s="355"/>
      <c r="MWG126" s="355"/>
      <c r="MWH126" s="355"/>
      <c r="MWI126" s="355"/>
      <c r="MWJ126" s="355"/>
      <c r="MWK126" s="355"/>
      <c r="MWL126" s="355"/>
      <c r="MWM126" s="355"/>
      <c r="MWN126" s="355"/>
      <c r="MWO126" s="355"/>
      <c r="MWP126" s="355"/>
      <c r="MWQ126" s="355"/>
      <c r="MWR126" s="355"/>
      <c r="MWS126" s="355"/>
      <c r="MWT126" s="355"/>
      <c r="MWU126" s="355"/>
      <c r="MWV126" s="355"/>
      <c r="MWW126" s="355"/>
      <c r="MWX126" s="355"/>
      <c r="MWY126" s="355"/>
      <c r="MWZ126" s="355"/>
      <c r="MXA126" s="355"/>
      <c r="MXB126" s="355"/>
      <c r="MXC126" s="355"/>
      <c r="MXD126" s="355"/>
      <c r="MXE126" s="355"/>
      <c r="MXF126" s="355"/>
      <c r="MXG126" s="355"/>
      <c r="MXH126" s="355"/>
      <c r="MXI126" s="355"/>
      <c r="MXJ126" s="355"/>
      <c r="MXK126" s="355"/>
      <c r="MXL126" s="355"/>
      <c r="MXM126" s="355"/>
      <c r="MXN126" s="355"/>
      <c r="MXO126" s="355"/>
      <c r="MXP126" s="355"/>
      <c r="MXQ126" s="355"/>
      <c r="MXR126" s="355"/>
      <c r="MXS126" s="355"/>
      <c r="MXT126" s="355"/>
      <c r="MXU126" s="355"/>
      <c r="MXV126" s="355"/>
      <c r="MXW126" s="355"/>
      <c r="MXX126" s="355"/>
      <c r="MXY126" s="355"/>
      <c r="MXZ126" s="355"/>
      <c r="MYA126" s="355"/>
      <c r="MYB126" s="355"/>
      <c r="MYC126" s="355"/>
      <c r="MYD126" s="355"/>
      <c r="MYE126" s="355"/>
      <c r="MYF126" s="355"/>
      <c r="MYG126" s="355"/>
      <c r="MYH126" s="355"/>
      <c r="MYI126" s="355"/>
      <c r="MYJ126" s="355"/>
      <c r="MYK126" s="355"/>
      <c r="MYL126" s="355"/>
      <c r="MYM126" s="355"/>
      <c r="MYN126" s="355"/>
      <c r="MYO126" s="355"/>
      <c r="MYP126" s="355"/>
      <c r="MYQ126" s="355"/>
      <c r="MYR126" s="355"/>
      <c r="MYS126" s="355"/>
      <c r="MYT126" s="355"/>
      <c r="MYU126" s="355"/>
      <c r="MYV126" s="355"/>
      <c r="MYW126" s="355"/>
      <c r="MYX126" s="355"/>
      <c r="MYY126" s="355"/>
      <c r="MYZ126" s="355"/>
      <c r="MZA126" s="355"/>
      <c r="MZB126" s="355"/>
      <c r="MZC126" s="355"/>
      <c r="MZD126" s="355"/>
      <c r="MZE126" s="355"/>
      <c r="MZF126" s="355"/>
      <c r="MZG126" s="355"/>
      <c r="MZH126" s="355"/>
      <c r="MZI126" s="355"/>
      <c r="MZJ126" s="355"/>
      <c r="MZK126" s="355"/>
      <c r="MZL126" s="355"/>
      <c r="MZM126" s="355"/>
      <c r="MZN126" s="355"/>
      <c r="MZO126" s="355"/>
      <c r="MZP126" s="355"/>
      <c r="MZQ126" s="355"/>
      <c r="MZR126" s="355"/>
      <c r="MZS126" s="355"/>
      <c r="MZT126" s="355"/>
      <c r="MZU126" s="355"/>
      <c r="MZV126" s="355"/>
      <c r="MZW126" s="355"/>
      <c r="MZX126" s="355"/>
      <c r="MZY126" s="355"/>
      <c r="MZZ126" s="355"/>
      <c r="NAA126" s="355"/>
      <c r="NAB126" s="355"/>
      <c r="NAC126" s="355"/>
      <c r="NAD126" s="355"/>
      <c r="NAE126" s="355"/>
      <c r="NAF126" s="355"/>
      <c r="NAG126" s="355"/>
      <c r="NAH126" s="355"/>
      <c r="NAI126" s="355"/>
      <c r="NAJ126" s="355"/>
      <c r="NAK126" s="355"/>
      <c r="NAL126" s="355"/>
      <c r="NAM126" s="355"/>
      <c r="NAN126" s="355"/>
      <c r="NAO126" s="355"/>
      <c r="NAP126" s="355"/>
      <c r="NAQ126" s="355"/>
      <c r="NAR126" s="355"/>
      <c r="NAS126" s="355"/>
      <c r="NAT126" s="355"/>
      <c r="NAU126" s="355"/>
      <c r="NAV126" s="355"/>
      <c r="NAW126" s="355"/>
      <c r="NAX126" s="355"/>
      <c r="NAY126" s="355"/>
      <c r="NAZ126" s="355"/>
      <c r="NBA126" s="355"/>
      <c r="NBB126" s="355"/>
      <c r="NBC126" s="355"/>
      <c r="NBD126" s="355"/>
      <c r="NBE126" s="355"/>
      <c r="NBF126" s="355"/>
      <c r="NBG126" s="355"/>
      <c r="NBH126" s="355"/>
      <c r="NBI126" s="355"/>
      <c r="NBJ126" s="355"/>
      <c r="NBK126" s="355"/>
      <c r="NBL126" s="355"/>
      <c r="NBM126" s="355"/>
      <c r="NBN126" s="355"/>
      <c r="NBO126" s="355"/>
      <c r="NBP126" s="355"/>
      <c r="NBQ126" s="355"/>
      <c r="NBR126" s="355"/>
      <c r="NBS126" s="355"/>
      <c r="NBT126" s="355"/>
      <c r="NBU126" s="355"/>
      <c r="NBV126" s="355"/>
      <c r="NBW126" s="355"/>
      <c r="NBX126" s="355"/>
      <c r="NBY126" s="355"/>
      <c r="NBZ126" s="355"/>
      <c r="NCA126" s="355"/>
      <c r="NCB126" s="355"/>
      <c r="NCC126" s="355"/>
      <c r="NCD126" s="355"/>
      <c r="NCE126" s="355"/>
      <c r="NCF126" s="355"/>
      <c r="NCG126" s="355"/>
      <c r="NCH126" s="355"/>
      <c r="NCI126" s="355"/>
      <c r="NCJ126" s="355"/>
      <c r="NCK126" s="355"/>
      <c r="NCL126" s="355"/>
      <c r="NCM126" s="355"/>
      <c r="NCN126" s="355"/>
      <c r="NCO126" s="355"/>
      <c r="NCP126" s="355"/>
      <c r="NCQ126" s="355"/>
      <c r="NCR126" s="355"/>
      <c r="NCS126" s="355"/>
      <c r="NCT126" s="355"/>
      <c r="NCU126" s="355"/>
      <c r="NCV126" s="355"/>
      <c r="NCW126" s="355"/>
      <c r="NCX126" s="355"/>
      <c r="NCY126" s="355"/>
      <c r="NCZ126" s="355"/>
      <c r="NDA126" s="355"/>
      <c r="NDB126" s="355"/>
      <c r="NDC126" s="355"/>
      <c r="NDD126" s="355"/>
      <c r="NDE126" s="355"/>
      <c r="NDF126" s="355"/>
      <c r="NDG126" s="355"/>
      <c r="NDH126" s="355"/>
      <c r="NDI126" s="355"/>
      <c r="NDJ126" s="355"/>
      <c r="NDK126" s="355"/>
      <c r="NDL126" s="355"/>
      <c r="NDM126" s="355"/>
      <c r="NDN126" s="355"/>
      <c r="NDO126" s="355"/>
      <c r="NDP126" s="355"/>
      <c r="NDQ126" s="355"/>
      <c r="NDR126" s="355"/>
      <c r="NDS126" s="355"/>
      <c r="NDT126" s="355"/>
      <c r="NDU126" s="355"/>
      <c r="NDV126" s="355"/>
      <c r="NDW126" s="355"/>
      <c r="NDX126" s="355"/>
      <c r="NDY126" s="355"/>
      <c r="NDZ126" s="355"/>
      <c r="NEA126" s="355"/>
      <c r="NEB126" s="355"/>
      <c r="NEC126" s="355"/>
      <c r="NED126" s="355"/>
      <c r="NEE126" s="355"/>
      <c r="NEF126" s="355"/>
      <c r="NEG126" s="355"/>
      <c r="NEH126" s="355"/>
      <c r="NEI126" s="355"/>
      <c r="NEJ126" s="355"/>
      <c r="NEK126" s="355"/>
      <c r="NEL126" s="355"/>
      <c r="NEM126" s="355"/>
      <c r="NEN126" s="355"/>
      <c r="NEO126" s="355"/>
      <c r="NEP126" s="355"/>
      <c r="NEQ126" s="355"/>
      <c r="NER126" s="355"/>
      <c r="NES126" s="355"/>
      <c r="NET126" s="355"/>
      <c r="NEU126" s="355"/>
      <c r="NEV126" s="355"/>
      <c r="NEW126" s="355"/>
      <c r="NEX126" s="355"/>
      <c r="NEY126" s="355"/>
      <c r="NEZ126" s="355"/>
      <c r="NFA126" s="355"/>
      <c r="NFB126" s="355"/>
      <c r="NFC126" s="355"/>
      <c r="NFD126" s="355"/>
      <c r="NFE126" s="355"/>
      <c r="NFF126" s="355"/>
      <c r="NFG126" s="355"/>
      <c r="NFH126" s="355"/>
      <c r="NFI126" s="355"/>
      <c r="NFJ126" s="355"/>
      <c r="NFK126" s="355"/>
      <c r="NFL126" s="355"/>
      <c r="NFM126" s="355"/>
      <c r="NFN126" s="355"/>
      <c r="NFO126" s="355"/>
      <c r="NFP126" s="355"/>
      <c r="NFQ126" s="355"/>
      <c r="NFR126" s="355"/>
      <c r="NFS126" s="355"/>
      <c r="NFT126" s="355"/>
      <c r="NFU126" s="355"/>
      <c r="NFV126" s="355"/>
      <c r="NFW126" s="355"/>
      <c r="NFX126" s="355"/>
      <c r="NFY126" s="355"/>
      <c r="NFZ126" s="355"/>
      <c r="NGA126" s="355"/>
      <c r="NGB126" s="355"/>
      <c r="NGC126" s="355"/>
      <c r="NGD126" s="355"/>
      <c r="NGE126" s="355"/>
      <c r="NGF126" s="355"/>
      <c r="NGG126" s="355"/>
      <c r="NGH126" s="355"/>
      <c r="NGI126" s="355"/>
      <c r="NGJ126" s="355"/>
      <c r="NGK126" s="355"/>
      <c r="NGL126" s="355"/>
      <c r="NGM126" s="355"/>
      <c r="NGN126" s="355"/>
      <c r="NGO126" s="355"/>
      <c r="NGP126" s="355"/>
      <c r="NGQ126" s="355"/>
      <c r="NGR126" s="355"/>
      <c r="NGS126" s="355"/>
      <c r="NGT126" s="355"/>
      <c r="NGU126" s="355"/>
      <c r="NGV126" s="355"/>
      <c r="NGW126" s="355"/>
      <c r="NGX126" s="355"/>
      <c r="NGY126" s="355"/>
      <c r="NGZ126" s="355"/>
      <c r="NHA126" s="355"/>
      <c r="NHB126" s="355"/>
      <c r="NHC126" s="355"/>
      <c r="NHD126" s="355"/>
      <c r="NHE126" s="355"/>
      <c r="NHF126" s="355"/>
      <c r="NHG126" s="355"/>
      <c r="NHH126" s="355"/>
      <c r="NHI126" s="355"/>
      <c r="NHJ126" s="355"/>
      <c r="NHK126" s="355"/>
      <c r="NHL126" s="355"/>
      <c r="NHM126" s="355"/>
      <c r="NHN126" s="355"/>
      <c r="NHO126" s="355"/>
      <c r="NHP126" s="355"/>
      <c r="NHQ126" s="355"/>
      <c r="NHR126" s="355"/>
      <c r="NHS126" s="355"/>
      <c r="NHT126" s="355"/>
      <c r="NHU126" s="355"/>
      <c r="NHV126" s="355"/>
      <c r="NHW126" s="355"/>
      <c r="NHX126" s="355"/>
      <c r="NHY126" s="355"/>
      <c r="NHZ126" s="355"/>
      <c r="NIA126" s="355"/>
      <c r="NIB126" s="355"/>
      <c r="NIC126" s="355"/>
      <c r="NID126" s="355"/>
      <c r="NIE126" s="355"/>
      <c r="NIF126" s="355"/>
      <c r="NIG126" s="355"/>
      <c r="NIH126" s="355"/>
      <c r="NII126" s="355"/>
      <c r="NIJ126" s="355"/>
      <c r="NIK126" s="355"/>
      <c r="NIL126" s="355"/>
      <c r="NIM126" s="355"/>
      <c r="NIN126" s="355"/>
      <c r="NIO126" s="355"/>
      <c r="NIP126" s="355"/>
      <c r="NIQ126" s="355"/>
      <c r="NIR126" s="355"/>
      <c r="NIS126" s="355"/>
      <c r="NIT126" s="355"/>
      <c r="NIU126" s="355"/>
      <c r="NIV126" s="355"/>
      <c r="NIW126" s="355"/>
      <c r="NIX126" s="355"/>
      <c r="NIY126" s="355"/>
      <c r="NIZ126" s="355"/>
      <c r="NJA126" s="355"/>
      <c r="NJB126" s="355"/>
      <c r="NJC126" s="355"/>
      <c r="NJD126" s="355"/>
      <c r="NJE126" s="355"/>
      <c r="NJF126" s="355"/>
      <c r="NJG126" s="355"/>
      <c r="NJH126" s="355"/>
      <c r="NJI126" s="355"/>
      <c r="NJJ126" s="355"/>
      <c r="NJK126" s="355"/>
      <c r="NJL126" s="355"/>
      <c r="NJM126" s="355"/>
      <c r="NJN126" s="355"/>
      <c r="NJO126" s="355"/>
      <c r="NJP126" s="355"/>
      <c r="NJQ126" s="355"/>
      <c r="NJR126" s="355"/>
      <c r="NJS126" s="355"/>
      <c r="NJT126" s="355"/>
      <c r="NJU126" s="355"/>
      <c r="NJV126" s="355"/>
      <c r="NJW126" s="355"/>
      <c r="NJX126" s="355"/>
      <c r="NJY126" s="355"/>
      <c r="NJZ126" s="355"/>
      <c r="NKA126" s="355"/>
      <c r="NKB126" s="355"/>
      <c r="NKC126" s="355"/>
      <c r="NKD126" s="355"/>
      <c r="NKE126" s="355"/>
      <c r="NKF126" s="355"/>
      <c r="NKG126" s="355"/>
      <c r="NKH126" s="355"/>
      <c r="NKI126" s="355"/>
      <c r="NKJ126" s="355"/>
      <c r="NKK126" s="355"/>
      <c r="NKL126" s="355"/>
      <c r="NKM126" s="355"/>
      <c r="NKN126" s="355"/>
      <c r="NKO126" s="355"/>
      <c r="NKP126" s="355"/>
      <c r="NKQ126" s="355"/>
      <c r="NKR126" s="355"/>
      <c r="NKS126" s="355"/>
      <c r="NKT126" s="355"/>
      <c r="NKU126" s="355"/>
      <c r="NKV126" s="355"/>
      <c r="NKW126" s="355"/>
      <c r="NKX126" s="355"/>
      <c r="NKY126" s="355"/>
      <c r="NKZ126" s="355"/>
      <c r="NLA126" s="355"/>
      <c r="NLB126" s="355"/>
      <c r="NLC126" s="355"/>
      <c r="NLD126" s="355"/>
      <c r="NLE126" s="355"/>
      <c r="NLF126" s="355"/>
      <c r="NLG126" s="355"/>
      <c r="NLH126" s="355"/>
      <c r="NLI126" s="355"/>
      <c r="NLJ126" s="355"/>
      <c r="NLK126" s="355"/>
      <c r="NLL126" s="355"/>
      <c r="NLM126" s="355"/>
      <c r="NLN126" s="355"/>
      <c r="NLO126" s="355"/>
      <c r="NLP126" s="355"/>
      <c r="NLQ126" s="355"/>
      <c r="NLR126" s="355"/>
      <c r="NLS126" s="355"/>
      <c r="NLT126" s="355"/>
      <c r="NLU126" s="355"/>
      <c r="NLV126" s="355"/>
      <c r="NLW126" s="355"/>
      <c r="NLX126" s="355"/>
      <c r="NLY126" s="355"/>
      <c r="NLZ126" s="355"/>
      <c r="NMA126" s="355"/>
      <c r="NMB126" s="355"/>
      <c r="NMC126" s="355"/>
      <c r="NMD126" s="355"/>
      <c r="NME126" s="355"/>
      <c r="NMF126" s="355"/>
      <c r="NMG126" s="355"/>
      <c r="NMH126" s="355"/>
      <c r="NMI126" s="355"/>
      <c r="NMJ126" s="355"/>
      <c r="NMK126" s="355"/>
      <c r="NML126" s="355"/>
      <c r="NMM126" s="355"/>
      <c r="NMN126" s="355"/>
      <c r="NMO126" s="355"/>
      <c r="NMP126" s="355"/>
      <c r="NMQ126" s="355"/>
      <c r="NMR126" s="355"/>
      <c r="NMS126" s="355"/>
      <c r="NMT126" s="355"/>
      <c r="NMU126" s="355"/>
      <c r="NMV126" s="355"/>
      <c r="NMW126" s="355"/>
      <c r="NMX126" s="355"/>
      <c r="NMY126" s="355"/>
      <c r="NMZ126" s="355"/>
      <c r="NNA126" s="355"/>
      <c r="NNB126" s="355"/>
      <c r="NNC126" s="355"/>
      <c r="NND126" s="355"/>
      <c r="NNE126" s="355"/>
      <c r="NNF126" s="355"/>
      <c r="NNG126" s="355"/>
      <c r="NNH126" s="355"/>
      <c r="NNI126" s="355"/>
      <c r="NNJ126" s="355"/>
      <c r="NNK126" s="355"/>
      <c r="NNL126" s="355"/>
      <c r="NNM126" s="355"/>
      <c r="NNN126" s="355"/>
      <c r="NNO126" s="355"/>
      <c r="NNP126" s="355"/>
      <c r="NNQ126" s="355"/>
      <c r="NNR126" s="355"/>
      <c r="NNS126" s="355"/>
      <c r="NNT126" s="355"/>
      <c r="NNU126" s="355"/>
      <c r="NNV126" s="355"/>
      <c r="NNW126" s="355"/>
      <c r="NNX126" s="355"/>
      <c r="NNY126" s="355"/>
      <c r="NNZ126" s="355"/>
      <c r="NOA126" s="355"/>
      <c r="NOB126" s="355"/>
      <c r="NOC126" s="355"/>
      <c r="NOD126" s="355"/>
      <c r="NOE126" s="355"/>
      <c r="NOF126" s="355"/>
      <c r="NOG126" s="355"/>
      <c r="NOH126" s="355"/>
      <c r="NOI126" s="355"/>
      <c r="NOJ126" s="355"/>
      <c r="NOK126" s="355"/>
      <c r="NOL126" s="355"/>
      <c r="NOM126" s="355"/>
      <c r="NON126" s="355"/>
      <c r="NOO126" s="355"/>
      <c r="NOP126" s="355"/>
      <c r="NOQ126" s="355"/>
      <c r="NOR126" s="355"/>
      <c r="NOS126" s="355"/>
      <c r="NOT126" s="355"/>
      <c r="NOU126" s="355"/>
      <c r="NOV126" s="355"/>
      <c r="NOW126" s="355"/>
      <c r="NOX126" s="355"/>
      <c r="NOY126" s="355"/>
      <c r="NOZ126" s="355"/>
      <c r="NPA126" s="355"/>
      <c r="NPB126" s="355"/>
      <c r="NPC126" s="355"/>
      <c r="NPD126" s="355"/>
      <c r="NPE126" s="355"/>
      <c r="NPF126" s="355"/>
      <c r="NPG126" s="355"/>
      <c r="NPH126" s="355"/>
      <c r="NPI126" s="355"/>
      <c r="NPJ126" s="355"/>
      <c r="NPK126" s="355"/>
      <c r="NPL126" s="355"/>
      <c r="NPM126" s="355"/>
      <c r="NPN126" s="355"/>
      <c r="NPO126" s="355"/>
      <c r="NPP126" s="355"/>
      <c r="NPQ126" s="355"/>
      <c r="NPR126" s="355"/>
      <c r="NPS126" s="355"/>
      <c r="NPT126" s="355"/>
      <c r="NPU126" s="355"/>
      <c r="NPV126" s="355"/>
      <c r="NPW126" s="355"/>
      <c r="NPX126" s="355"/>
      <c r="NPY126" s="355"/>
      <c r="NPZ126" s="355"/>
      <c r="NQA126" s="355"/>
      <c r="NQB126" s="355"/>
      <c r="NQC126" s="355"/>
      <c r="NQD126" s="355"/>
      <c r="NQE126" s="355"/>
      <c r="NQF126" s="355"/>
      <c r="NQG126" s="355"/>
      <c r="NQH126" s="355"/>
      <c r="NQI126" s="355"/>
      <c r="NQJ126" s="355"/>
      <c r="NQK126" s="355"/>
      <c r="NQL126" s="355"/>
      <c r="NQM126" s="355"/>
      <c r="NQN126" s="355"/>
      <c r="NQO126" s="355"/>
      <c r="NQP126" s="355"/>
      <c r="NQQ126" s="355"/>
      <c r="NQR126" s="355"/>
      <c r="NQS126" s="355"/>
      <c r="NQT126" s="355"/>
      <c r="NQU126" s="355"/>
      <c r="NQV126" s="355"/>
      <c r="NQW126" s="355"/>
      <c r="NQX126" s="355"/>
      <c r="NQY126" s="355"/>
      <c r="NQZ126" s="355"/>
      <c r="NRA126" s="355"/>
      <c r="NRB126" s="355"/>
      <c r="NRC126" s="355"/>
      <c r="NRD126" s="355"/>
      <c r="NRE126" s="355"/>
      <c r="NRF126" s="355"/>
      <c r="NRG126" s="355"/>
      <c r="NRH126" s="355"/>
      <c r="NRI126" s="355"/>
      <c r="NRJ126" s="355"/>
      <c r="NRK126" s="355"/>
      <c r="NRL126" s="355"/>
      <c r="NRM126" s="355"/>
      <c r="NRN126" s="355"/>
      <c r="NRO126" s="355"/>
      <c r="NRP126" s="355"/>
      <c r="NRQ126" s="355"/>
      <c r="NRR126" s="355"/>
      <c r="NRS126" s="355"/>
      <c r="NRT126" s="355"/>
      <c r="NRU126" s="355"/>
      <c r="NRV126" s="355"/>
      <c r="NRW126" s="355"/>
      <c r="NRX126" s="355"/>
      <c r="NRY126" s="355"/>
      <c r="NRZ126" s="355"/>
      <c r="NSA126" s="355"/>
      <c r="NSB126" s="355"/>
      <c r="NSC126" s="355"/>
      <c r="NSD126" s="355"/>
      <c r="NSE126" s="355"/>
      <c r="NSF126" s="355"/>
      <c r="NSG126" s="355"/>
      <c r="NSH126" s="355"/>
      <c r="NSI126" s="355"/>
      <c r="NSJ126" s="355"/>
      <c r="NSK126" s="355"/>
      <c r="NSL126" s="355"/>
      <c r="NSM126" s="355"/>
      <c r="NSN126" s="355"/>
      <c r="NSO126" s="355"/>
      <c r="NSP126" s="355"/>
      <c r="NSQ126" s="355"/>
      <c r="NSR126" s="355"/>
      <c r="NSS126" s="355"/>
      <c r="NST126" s="355"/>
      <c r="NSU126" s="355"/>
      <c r="NSV126" s="355"/>
      <c r="NSW126" s="355"/>
      <c r="NSX126" s="355"/>
      <c r="NSY126" s="355"/>
      <c r="NSZ126" s="355"/>
      <c r="NTA126" s="355"/>
      <c r="NTB126" s="355"/>
      <c r="NTC126" s="355"/>
      <c r="NTD126" s="355"/>
      <c r="NTE126" s="355"/>
      <c r="NTF126" s="355"/>
      <c r="NTG126" s="355"/>
      <c r="NTH126" s="355"/>
      <c r="NTI126" s="355"/>
      <c r="NTJ126" s="355"/>
      <c r="NTK126" s="355"/>
      <c r="NTL126" s="355"/>
      <c r="NTM126" s="355"/>
      <c r="NTN126" s="355"/>
      <c r="NTO126" s="355"/>
      <c r="NTP126" s="355"/>
      <c r="NTQ126" s="355"/>
      <c r="NTR126" s="355"/>
      <c r="NTS126" s="355"/>
      <c r="NTT126" s="355"/>
      <c r="NTU126" s="355"/>
      <c r="NTV126" s="355"/>
      <c r="NTW126" s="355"/>
      <c r="NTX126" s="355"/>
      <c r="NTY126" s="355"/>
      <c r="NTZ126" s="355"/>
      <c r="NUA126" s="355"/>
      <c r="NUB126" s="355"/>
      <c r="NUC126" s="355"/>
      <c r="NUD126" s="355"/>
      <c r="NUE126" s="355"/>
      <c r="NUF126" s="355"/>
      <c r="NUG126" s="355"/>
      <c r="NUH126" s="355"/>
      <c r="NUI126" s="355"/>
      <c r="NUJ126" s="355"/>
      <c r="NUK126" s="355"/>
      <c r="NUL126" s="355"/>
      <c r="NUM126" s="355"/>
      <c r="NUN126" s="355"/>
      <c r="NUO126" s="355"/>
      <c r="NUP126" s="355"/>
      <c r="NUQ126" s="355"/>
      <c r="NUR126" s="355"/>
      <c r="NUS126" s="355"/>
      <c r="NUT126" s="355"/>
      <c r="NUU126" s="355"/>
      <c r="NUV126" s="355"/>
      <c r="NUW126" s="355"/>
      <c r="NUX126" s="355"/>
      <c r="NUY126" s="355"/>
      <c r="NUZ126" s="355"/>
      <c r="NVA126" s="355"/>
      <c r="NVB126" s="355"/>
      <c r="NVC126" s="355"/>
      <c r="NVD126" s="355"/>
      <c r="NVE126" s="355"/>
      <c r="NVF126" s="355"/>
      <c r="NVG126" s="355"/>
      <c r="NVH126" s="355"/>
      <c r="NVI126" s="355"/>
      <c r="NVJ126" s="355"/>
      <c r="NVK126" s="355"/>
      <c r="NVL126" s="355"/>
      <c r="NVM126" s="355"/>
      <c r="NVN126" s="355"/>
      <c r="NVO126" s="355"/>
      <c r="NVP126" s="355"/>
      <c r="NVQ126" s="355"/>
      <c r="NVR126" s="355"/>
      <c r="NVS126" s="355"/>
      <c r="NVT126" s="355"/>
      <c r="NVU126" s="355"/>
      <c r="NVV126" s="355"/>
      <c r="NVW126" s="355"/>
      <c r="NVX126" s="355"/>
      <c r="NVY126" s="355"/>
      <c r="NVZ126" s="355"/>
      <c r="NWA126" s="355"/>
      <c r="NWB126" s="355"/>
      <c r="NWC126" s="355"/>
      <c r="NWD126" s="355"/>
      <c r="NWE126" s="355"/>
      <c r="NWF126" s="355"/>
      <c r="NWG126" s="355"/>
      <c r="NWH126" s="355"/>
      <c r="NWI126" s="355"/>
      <c r="NWJ126" s="355"/>
      <c r="NWK126" s="355"/>
      <c r="NWL126" s="355"/>
      <c r="NWM126" s="355"/>
      <c r="NWN126" s="355"/>
      <c r="NWO126" s="355"/>
      <c r="NWP126" s="355"/>
      <c r="NWQ126" s="355"/>
      <c r="NWR126" s="355"/>
      <c r="NWS126" s="355"/>
      <c r="NWT126" s="355"/>
      <c r="NWU126" s="355"/>
      <c r="NWV126" s="355"/>
      <c r="NWW126" s="355"/>
      <c r="NWX126" s="355"/>
      <c r="NWY126" s="355"/>
      <c r="NWZ126" s="355"/>
      <c r="NXA126" s="355"/>
      <c r="NXB126" s="355"/>
      <c r="NXC126" s="355"/>
      <c r="NXD126" s="355"/>
      <c r="NXE126" s="355"/>
      <c r="NXF126" s="355"/>
      <c r="NXG126" s="355"/>
      <c r="NXH126" s="355"/>
      <c r="NXI126" s="355"/>
      <c r="NXJ126" s="355"/>
      <c r="NXK126" s="355"/>
      <c r="NXL126" s="355"/>
      <c r="NXM126" s="355"/>
      <c r="NXN126" s="355"/>
      <c r="NXO126" s="355"/>
      <c r="NXP126" s="355"/>
      <c r="NXQ126" s="355"/>
      <c r="NXR126" s="355"/>
      <c r="NXS126" s="355"/>
      <c r="NXT126" s="355"/>
      <c r="NXU126" s="355"/>
      <c r="NXV126" s="355"/>
      <c r="NXW126" s="355"/>
      <c r="NXX126" s="355"/>
      <c r="NXY126" s="355"/>
      <c r="NXZ126" s="355"/>
      <c r="NYA126" s="355"/>
      <c r="NYB126" s="355"/>
      <c r="NYC126" s="355"/>
      <c r="NYD126" s="355"/>
      <c r="NYE126" s="355"/>
      <c r="NYF126" s="355"/>
      <c r="NYG126" s="355"/>
      <c r="NYH126" s="355"/>
      <c r="NYI126" s="355"/>
      <c r="NYJ126" s="355"/>
      <c r="NYK126" s="355"/>
      <c r="NYL126" s="355"/>
      <c r="NYM126" s="355"/>
      <c r="NYN126" s="355"/>
      <c r="NYO126" s="355"/>
      <c r="NYP126" s="355"/>
      <c r="NYQ126" s="355"/>
      <c r="NYR126" s="355"/>
      <c r="NYS126" s="355"/>
      <c r="NYT126" s="355"/>
      <c r="NYU126" s="355"/>
      <c r="NYV126" s="355"/>
      <c r="NYW126" s="355"/>
      <c r="NYX126" s="355"/>
      <c r="NYY126" s="355"/>
      <c r="NYZ126" s="355"/>
      <c r="NZA126" s="355"/>
      <c r="NZB126" s="355"/>
      <c r="NZC126" s="355"/>
      <c r="NZD126" s="355"/>
      <c r="NZE126" s="355"/>
      <c r="NZF126" s="355"/>
      <c r="NZG126" s="355"/>
      <c r="NZH126" s="355"/>
      <c r="NZI126" s="355"/>
      <c r="NZJ126" s="355"/>
      <c r="NZK126" s="355"/>
      <c r="NZL126" s="355"/>
      <c r="NZM126" s="355"/>
      <c r="NZN126" s="355"/>
      <c r="NZO126" s="355"/>
      <c r="NZP126" s="355"/>
      <c r="NZQ126" s="355"/>
      <c r="NZR126" s="355"/>
      <c r="NZS126" s="355"/>
      <c r="NZT126" s="355"/>
      <c r="NZU126" s="355"/>
      <c r="NZV126" s="355"/>
      <c r="NZW126" s="355"/>
      <c r="NZX126" s="355"/>
      <c r="NZY126" s="355"/>
      <c r="NZZ126" s="355"/>
      <c r="OAA126" s="355"/>
      <c r="OAB126" s="355"/>
      <c r="OAC126" s="355"/>
      <c r="OAD126" s="355"/>
      <c r="OAE126" s="355"/>
      <c r="OAF126" s="355"/>
      <c r="OAG126" s="355"/>
      <c r="OAH126" s="355"/>
      <c r="OAI126" s="355"/>
      <c r="OAJ126" s="355"/>
      <c r="OAK126" s="355"/>
      <c r="OAL126" s="355"/>
      <c r="OAM126" s="355"/>
      <c r="OAN126" s="355"/>
      <c r="OAO126" s="355"/>
      <c r="OAP126" s="355"/>
      <c r="OAQ126" s="355"/>
      <c r="OAR126" s="355"/>
      <c r="OAS126" s="355"/>
      <c r="OAT126" s="355"/>
      <c r="OAU126" s="355"/>
      <c r="OAV126" s="355"/>
      <c r="OAW126" s="355"/>
      <c r="OAX126" s="355"/>
      <c r="OAY126" s="355"/>
      <c r="OAZ126" s="355"/>
      <c r="OBA126" s="355"/>
      <c r="OBB126" s="355"/>
      <c r="OBC126" s="355"/>
      <c r="OBD126" s="355"/>
      <c r="OBE126" s="355"/>
      <c r="OBF126" s="355"/>
      <c r="OBG126" s="355"/>
      <c r="OBH126" s="355"/>
      <c r="OBI126" s="355"/>
      <c r="OBJ126" s="355"/>
      <c r="OBK126" s="355"/>
      <c r="OBL126" s="355"/>
      <c r="OBM126" s="355"/>
      <c r="OBN126" s="355"/>
      <c r="OBO126" s="355"/>
      <c r="OBP126" s="355"/>
      <c r="OBQ126" s="355"/>
      <c r="OBR126" s="355"/>
      <c r="OBS126" s="355"/>
      <c r="OBT126" s="355"/>
      <c r="OBU126" s="355"/>
      <c r="OBV126" s="355"/>
      <c r="OBW126" s="355"/>
      <c r="OBX126" s="355"/>
      <c r="OBY126" s="355"/>
      <c r="OBZ126" s="355"/>
      <c r="OCA126" s="355"/>
      <c r="OCB126" s="355"/>
      <c r="OCC126" s="355"/>
      <c r="OCD126" s="355"/>
      <c r="OCE126" s="355"/>
      <c r="OCF126" s="355"/>
      <c r="OCG126" s="355"/>
      <c r="OCH126" s="355"/>
      <c r="OCI126" s="355"/>
      <c r="OCJ126" s="355"/>
      <c r="OCK126" s="355"/>
      <c r="OCL126" s="355"/>
      <c r="OCM126" s="355"/>
      <c r="OCN126" s="355"/>
      <c r="OCO126" s="355"/>
      <c r="OCP126" s="355"/>
      <c r="OCQ126" s="355"/>
      <c r="OCR126" s="355"/>
      <c r="OCS126" s="355"/>
      <c r="OCT126" s="355"/>
      <c r="OCU126" s="355"/>
      <c r="OCV126" s="355"/>
      <c r="OCW126" s="355"/>
      <c r="OCX126" s="355"/>
      <c r="OCY126" s="355"/>
      <c r="OCZ126" s="355"/>
      <c r="ODA126" s="355"/>
      <c r="ODB126" s="355"/>
      <c r="ODC126" s="355"/>
      <c r="ODD126" s="355"/>
      <c r="ODE126" s="355"/>
      <c r="ODF126" s="355"/>
      <c r="ODG126" s="355"/>
      <c r="ODH126" s="355"/>
      <c r="ODI126" s="355"/>
      <c r="ODJ126" s="355"/>
      <c r="ODK126" s="355"/>
      <c r="ODL126" s="355"/>
      <c r="ODM126" s="355"/>
      <c r="ODN126" s="355"/>
      <c r="ODO126" s="355"/>
      <c r="ODP126" s="355"/>
      <c r="ODQ126" s="355"/>
      <c r="ODR126" s="355"/>
      <c r="ODS126" s="355"/>
      <c r="ODT126" s="355"/>
      <c r="ODU126" s="355"/>
      <c r="ODV126" s="355"/>
      <c r="ODW126" s="355"/>
      <c r="ODX126" s="355"/>
      <c r="ODY126" s="355"/>
      <c r="ODZ126" s="355"/>
      <c r="OEA126" s="355"/>
      <c r="OEB126" s="355"/>
      <c r="OEC126" s="355"/>
      <c r="OED126" s="355"/>
      <c r="OEE126" s="355"/>
      <c r="OEF126" s="355"/>
      <c r="OEG126" s="355"/>
      <c r="OEH126" s="355"/>
      <c r="OEI126" s="355"/>
      <c r="OEJ126" s="355"/>
      <c r="OEK126" s="355"/>
      <c r="OEL126" s="355"/>
      <c r="OEM126" s="355"/>
      <c r="OEN126" s="355"/>
      <c r="OEO126" s="355"/>
      <c r="OEP126" s="355"/>
      <c r="OEQ126" s="355"/>
      <c r="OER126" s="355"/>
      <c r="OES126" s="355"/>
      <c r="OET126" s="355"/>
      <c r="OEU126" s="355"/>
      <c r="OEV126" s="355"/>
      <c r="OEW126" s="355"/>
      <c r="OEX126" s="355"/>
      <c r="OEY126" s="355"/>
      <c r="OEZ126" s="355"/>
      <c r="OFA126" s="355"/>
      <c r="OFB126" s="355"/>
      <c r="OFC126" s="355"/>
      <c r="OFD126" s="355"/>
      <c r="OFE126" s="355"/>
      <c r="OFF126" s="355"/>
      <c r="OFG126" s="355"/>
      <c r="OFH126" s="355"/>
      <c r="OFI126" s="355"/>
      <c r="OFJ126" s="355"/>
      <c r="OFK126" s="355"/>
      <c r="OFL126" s="355"/>
      <c r="OFM126" s="355"/>
      <c r="OFN126" s="355"/>
      <c r="OFO126" s="355"/>
      <c r="OFP126" s="355"/>
      <c r="OFQ126" s="355"/>
      <c r="OFR126" s="355"/>
      <c r="OFS126" s="355"/>
      <c r="OFT126" s="355"/>
      <c r="OFU126" s="355"/>
      <c r="OFV126" s="355"/>
      <c r="OFW126" s="355"/>
      <c r="OFX126" s="355"/>
      <c r="OFY126" s="355"/>
      <c r="OFZ126" s="355"/>
      <c r="OGA126" s="355"/>
      <c r="OGB126" s="355"/>
      <c r="OGC126" s="355"/>
      <c r="OGD126" s="355"/>
      <c r="OGE126" s="355"/>
      <c r="OGF126" s="355"/>
      <c r="OGG126" s="355"/>
      <c r="OGH126" s="355"/>
      <c r="OGI126" s="355"/>
      <c r="OGJ126" s="355"/>
      <c r="OGK126" s="355"/>
      <c r="OGL126" s="355"/>
      <c r="OGM126" s="355"/>
      <c r="OGN126" s="355"/>
      <c r="OGO126" s="355"/>
      <c r="OGP126" s="355"/>
      <c r="OGQ126" s="355"/>
      <c r="OGR126" s="355"/>
      <c r="OGS126" s="355"/>
      <c r="OGT126" s="355"/>
      <c r="OGU126" s="355"/>
      <c r="OGV126" s="355"/>
      <c r="OGW126" s="355"/>
      <c r="OGX126" s="355"/>
      <c r="OGY126" s="355"/>
      <c r="OGZ126" s="355"/>
      <c r="OHA126" s="355"/>
      <c r="OHB126" s="355"/>
      <c r="OHC126" s="355"/>
      <c r="OHD126" s="355"/>
      <c r="OHE126" s="355"/>
      <c r="OHF126" s="355"/>
      <c r="OHG126" s="355"/>
      <c r="OHH126" s="355"/>
      <c r="OHI126" s="355"/>
      <c r="OHJ126" s="355"/>
      <c r="OHK126" s="355"/>
      <c r="OHL126" s="355"/>
      <c r="OHM126" s="355"/>
      <c r="OHN126" s="355"/>
      <c r="OHO126" s="355"/>
      <c r="OHP126" s="355"/>
      <c r="OHQ126" s="355"/>
      <c r="OHR126" s="355"/>
      <c r="OHS126" s="355"/>
      <c r="OHT126" s="355"/>
      <c r="OHU126" s="355"/>
      <c r="OHV126" s="355"/>
      <c r="OHW126" s="355"/>
      <c r="OHX126" s="355"/>
      <c r="OHY126" s="355"/>
      <c r="OHZ126" s="355"/>
      <c r="OIA126" s="355"/>
      <c r="OIB126" s="355"/>
      <c r="OIC126" s="355"/>
      <c r="OID126" s="355"/>
      <c r="OIE126" s="355"/>
      <c r="OIF126" s="355"/>
      <c r="OIG126" s="355"/>
      <c r="OIH126" s="355"/>
      <c r="OII126" s="355"/>
      <c r="OIJ126" s="355"/>
      <c r="OIK126" s="355"/>
      <c r="OIL126" s="355"/>
      <c r="OIM126" s="355"/>
      <c r="OIN126" s="355"/>
      <c r="OIO126" s="355"/>
      <c r="OIP126" s="355"/>
      <c r="OIQ126" s="355"/>
      <c r="OIR126" s="355"/>
      <c r="OIS126" s="355"/>
      <c r="OIT126" s="355"/>
      <c r="OIU126" s="355"/>
      <c r="OIV126" s="355"/>
      <c r="OIW126" s="355"/>
      <c r="OIX126" s="355"/>
      <c r="OIY126" s="355"/>
      <c r="OIZ126" s="355"/>
      <c r="OJA126" s="355"/>
      <c r="OJB126" s="355"/>
      <c r="OJC126" s="355"/>
      <c r="OJD126" s="355"/>
      <c r="OJE126" s="355"/>
      <c r="OJF126" s="355"/>
      <c r="OJG126" s="355"/>
      <c r="OJH126" s="355"/>
      <c r="OJI126" s="355"/>
      <c r="OJJ126" s="355"/>
      <c r="OJK126" s="355"/>
      <c r="OJL126" s="355"/>
      <c r="OJM126" s="355"/>
      <c r="OJN126" s="355"/>
      <c r="OJO126" s="355"/>
      <c r="OJP126" s="355"/>
      <c r="OJQ126" s="355"/>
      <c r="OJR126" s="355"/>
      <c r="OJS126" s="355"/>
      <c r="OJT126" s="355"/>
      <c r="OJU126" s="355"/>
      <c r="OJV126" s="355"/>
      <c r="OJW126" s="355"/>
      <c r="OJX126" s="355"/>
      <c r="OJY126" s="355"/>
      <c r="OJZ126" s="355"/>
      <c r="OKA126" s="355"/>
      <c r="OKB126" s="355"/>
      <c r="OKC126" s="355"/>
      <c r="OKD126" s="355"/>
      <c r="OKE126" s="355"/>
      <c r="OKF126" s="355"/>
      <c r="OKG126" s="355"/>
      <c r="OKH126" s="355"/>
      <c r="OKI126" s="355"/>
      <c r="OKJ126" s="355"/>
      <c r="OKK126" s="355"/>
      <c r="OKL126" s="355"/>
      <c r="OKM126" s="355"/>
      <c r="OKN126" s="355"/>
      <c r="OKO126" s="355"/>
      <c r="OKP126" s="355"/>
      <c r="OKQ126" s="355"/>
      <c r="OKR126" s="355"/>
      <c r="OKS126" s="355"/>
      <c r="OKT126" s="355"/>
      <c r="OKU126" s="355"/>
      <c r="OKV126" s="355"/>
      <c r="OKW126" s="355"/>
      <c r="OKX126" s="355"/>
      <c r="OKY126" s="355"/>
      <c r="OKZ126" s="355"/>
      <c r="OLA126" s="355"/>
      <c r="OLB126" s="355"/>
      <c r="OLC126" s="355"/>
      <c r="OLD126" s="355"/>
      <c r="OLE126" s="355"/>
      <c r="OLF126" s="355"/>
      <c r="OLG126" s="355"/>
      <c r="OLH126" s="355"/>
      <c r="OLI126" s="355"/>
      <c r="OLJ126" s="355"/>
      <c r="OLK126" s="355"/>
      <c r="OLL126" s="355"/>
      <c r="OLM126" s="355"/>
      <c r="OLN126" s="355"/>
      <c r="OLO126" s="355"/>
      <c r="OLP126" s="355"/>
      <c r="OLQ126" s="355"/>
      <c r="OLR126" s="355"/>
      <c r="OLS126" s="355"/>
      <c r="OLT126" s="355"/>
      <c r="OLU126" s="355"/>
      <c r="OLV126" s="355"/>
      <c r="OLW126" s="355"/>
      <c r="OLX126" s="355"/>
      <c r="OLY126" s="355"/>
      <c r="OLZ126" s="355"/>
      <c r="OMA126" s="355"/>
      <c r="OMB126" s="355"/>
      <c r="OMC126" s="355"/>
      <c r="OMD126" s="355"/>
      <c r="OME126" s="355"/>
      <c r="OMF126" s="355"/>
      <c r="OMG126" s="355"/>
      <c r="OMH126" s="355"/>
      <c r="OMI126" s="355"/>
      <c r="OMJ126" s="355"/>
      <c r="OMK126" s="355"/>
      <c r="OML126" s="355"/>
      <c r="OMM126" s="355"/>
      <c r="OMN126" s="355"/>
      <c r="OMO126" s="355"/>
      <c r="OMP126" s="355"/>
      <c r="OMQ126" s="355"/>
      <c r="OMR126" s="355"/>
      <c r="OMS126" s="355"/>
      <c r="OMT126" s="355"/>
      <c r="OMU126" s="355"/>
      <c r="OMV126" s="355"/>
      <c r="OMW126" s="355"/>
      <c r="OMX126" s="355"/>
      <c r="OMY126" s="355"/>
      <c r="OMZ126" s="355"/>
      <c r="ONA126" s="355"/>
      <c r="ONB126" s="355"/>
      <c r="ONC126" s="355"/>
      <c r="OND126" s="355"/>
      <c r="ONE126" s="355"/>
      <c r="ONF126" s="355"/>
      <c r="ONG126" s="355"/>
      <c r="ONH126" s="355"/>
      <c r="ONI126" s="355"/>
      <c r="ONJ126" s="355"/>
      <c r="ONK126" s="355"/>
      <c r="ONL126" s="355"/>
      <c r="ONM126" s="355"/>
      <c r="ONN126" s="355"/>
      <c r="ONO126" s="355"/>
      <c r="ONP126" s="355"/>
      <c r="ONQ126" s="355"/>
      <c r="ONR126" s="355"/>
      <c r="ONS126" s="355"/>
      <c r="ONT126" s="355"/>
      <c r="ONU126" s="355"/>
      <c r="ONV126" s="355"/>
      <c r="ONW126" s="355"/>
      <c r="ONX126" s="355"/>
      <c r="ONY126" s="355"/>
      <c r="ONZ126" s="355"/>
      <c r="OOA126" s="355"/>
      <c r="OOB126" s="355"/>
      <c r="OOC126" s="355"/>
      <c r="OOD126" s="355"/>
      <c r="OOE126" s="355"/>
      <c r="OOF126" s="355"/>
      <c r="OOG126" s="355"/>
      <c r="OOH126" s="355"/>
      <c r="OOI126" s="355"/>
      <c r="OOJ126" s="355"/>
      <c r="OOK126" s="355"/>
      <c r="OOL126" s="355"/>
      <c r="OOM126" s="355"/>
      <c r="OON126" s="355"/>
      <c r="OOO126" s="355"/>
      <c r="OOP126" s="355"/>
      <c r="OOQ126" s="355"/>
      <c r="OOR126" s="355"/>
      <c r="OOS126" s="355"/>
      <c r="OOT126" s="355"/>
      <c r="OOU126" s="355"/>
      <c r="OOV126" s="355"/>
      <c r="OOW126" s="355"/>
      <c r="OOX126" s="355"/>
      <c r="OOY126" s="355"/>
      <c r="OOZ126" s="355"/>
      <c r="OPA126" s="355"/>
      <c r="OPB126" s="355"/>
      <c r="OPC126" s="355"/>
      <c r="OPD126" s="355"/>
      <c r="OPE126" s="355"/>
      <c r="OPF126" s="355"/>
      <c r="OPG126" s="355"/>
      <c r="OPH126" s="355"/>
      <c r="OPI126" s="355"/>
      <c r="OPJ126" s="355"/>
      <c r="OPK126" s="355"/>
      <c r="OPL126" s="355"/>
      <c r="OPM126" s="355"/>
      <c r="OPN126" s="355"/>
      <c r="OPO126" s="355"/>
      <c r="OPP126" s="355"/>
      <c r="OPQ126" s="355"/>
      <c r="OPR126" s="355"/>
      <c r="OPS126" s="355"/>
      <c r="OPT126" s="355"/>
      <c r="OPU126" s="355"/>
      <c r="OPV126" s="355"/>
      <c r="OPW126" s="355"/>
      <c r="OPX126" s="355"/>
      <c r="OPY126" s="355"/>
      <c r="OPZ126" s="355"/>
      <c r="OQA126" s="355"/>
      <c r="OQB126" s="355"/>
      <c r="OQC126" s="355"/>
      <c r="OQD126" s="355"/>
      <c r="OQE126" s="355"/>
      <c r="OQF126" s="355"/>
      <c r="OQG126" s="355"/>
      <c r="OQH126" s="355"/>
      <c r="OQI126" s="355"/>
      <c r="OQJ126" s="355"/>
      <c r="OQK126" s="355"/>
      <c r="OQL126" s="355"/>
      <c r="OQM126" s="355"/>
      <c r="OQN126" s="355"/>
      <c r="OQO126" s="355"/>
      <c r="OQP126" s="355"/>
      <c r="OQQ126" s="355"/>
      <c r="OQR126" s="355"/>
      <c r="OQS126" s="355"/>
      <c r="OQT126" s="355"/>
      <c r="OQU126" s="355"/>
      <c r="OQV126" s="355"/>
      <c r="OQW126" s="355"/>
      <c r="OQX126" s="355"/>
      <c r="OQY126" s="355"/>
      <c r="OQZ126" s="355"/>
      <c r="ORA126" s="355"/>
      <c r="ORB126" s="355"/>
      <c r="ORC126" s="355"/>
      <c r="ORD126" s="355"/>
      <c r="ORE126" s="355"/>
      <c r="ORF126" s="355"/>
      <c r="ORG126" s="355"/>
      <c r="ORH126" s="355"/>
      <c r="ORI126" s="355"/>
      <c r="ORJ126" s="355"/>
      <c r="ORK126" s="355"/>
      <c r="ORL126" s="355"/>
      <c r="ORM126" s="355"/>
      <c r="ORN126" s="355"/>
      <c r="ORO126" s="355"/>
      <c r="ORP126" s="355"/>
      <c r="ORQ126" s="355"/>
      <c r="ORR126" s="355"/>
      <c r="ORS126" s="355"/>
      <c r="ORT126" s="355"/>
      <c r="ORU126" s="355"/>
      <c r="ORV126" s="355"/>
      <c r="ORW126" s="355"/>
      <c r="ORX126" s="355"/>
      <c r="ORY126" s="355"/>
      <c r="ORZ126" s="355"/>
      <c r="OSA126" s="355"/>
      <c r="OSB126" s="355"/>
      <c r="OSC126" s="355"/>
      <c r="OSD126" s="355"/>
      <c r="OSE126" s="355"/>
      <c r="OSF126" s="355"/>
      <c r="OSG126" s="355"/>
      <c r="OSH126" s="355"/>
      <c r="OSI126" s="355"/>
      <c r="OSJ126" s="355"/>
      <c r="OSK126" s="355"/>
      <c r="OSL126" s="355"/>
      <c r="OSM126" s="355"/>
      <c r="OSN126" s="355"/>
      <c r="OSO126" s="355"/>
      <c r="OSP126" s="355"/>
      <c r="OSQ126" s="355"/>
      <c r="OSR126" s="355"/>
      <c r="OSS126" s="355"/>
      <c r="OST126" s="355"/>
      <c r="OSU126" s="355"/>
      <c r="OSV126" s="355"/>
      <c r="OSW126" s="355"/>
      <c r="OSX126" s="355"/>
      <c r="OSY126" s="355"/>
      <c r="OSZ126" s="355"/>
      <c r="OTA126" s="355"/>
      <c r="OTB126" s="355"/>
      <c r="OTC126" s="355"/>
      <c r="OTD126" s="355"/>
      <c r="OTE126" s="355"/>
      <c r="OTF126" s="355"/>
      <c r="OTG126" s="355"/>
      <c r="OTH126" s="355"/>
      <c r="OTI126" s="355"/>
      <c r="OTJ126" s="355"/>
      <c r="OTK126" s="355"/>
      <c r="OTL126" s="355"/>
      <c r="OTM126" s="355"/>
      <c r="OTN126" s="355"/>
      <c r="OTO126" s="355"/>
      <c r="OTP126" s="355"/>
      <c r="OTQ126" s="355"/>
      <c r="OTR126" s="355"/>
      <c r="OTS126" s="355"/>
      <c r="OTT126" s="355"/>
      <c r="OTU126" s="355"/>
      <c r="OTV126" s="355"/>
      <c r="OTW126" s="355"/>
      <c r="OTX126" s="355"/>
      <c r="OTY126" s="355"/>
      <c r="OTZ126" s="355"/>
      <c r="OUA126" s="355"/>
      <c r="OUB126" s="355"/>
      <c r="OUC126" s="355"/>
      <c r="OUD126" s="355"/>
      <c r="OUE126" s="355"/>
      <c r="OUF126" s="355"/>
      <c r="OUG126" s="355"/>
      <c r="OUH126" s="355"/>
      <c r="OUI126" s="355"/>
      <c r="OUJ126" s="355"/>
      <c r="OUK126" s="355"/>
      <c r="OUL126" s="355"/>
      <c r="OUM126" s="355"/>
      <c r="OUN126" s="355"/>
      <c r="OUO126" s="355"/>
      <c r="OUP126" s="355"/>
      <c r="OUQ126" s="355"/>
      <c r="OUR126" s="355"/>
      <c r="OUS126" s="355"/>
      <c r="OUT126" s="355"/>
      <c r="OUU126" s="355"/>
      <c r="OUV126" s="355"/>
      <c r="OUW126" s="355"/>
      <c r="OUX126" s="355"/>
      <c r="OUY126" s="355"/>
      <c r="OUZ126" s="355"/>
      <c r="OVA126" s="355"/>
      <c r="OVB126" s="355"/>
      <c r="OVC126" s="355"/>
      <c r="OVD126" s="355"/>
      <c r="OVE126" s="355"/>
      <c r="OVF126" s="355"/>
      <c r="OVG126" s="355"/>
      <c r="OVH126" s="355"/>
      <c r="OVI126" s="355"/>
      <c r="OVJ126" s="355"/>
      <c r="OVK126" s="355"/>
      <c r="OVL126" s="355"/>
      <c r="OVM126" s="355"/>
      <c r="OVN126" s="355"/>
      <c r="OVO126" s="355"/>
      <c r="OVP126" s="355"/>
      <c r="OVQ126" s="355"/>
      <c r="OVR126" s="355"/>
      <c r="OVS126" s="355"/>
      <c r="OVT126" s="355"/>
      <c r="OVU126" s="355"/>
      <c r="OVV126" s="355"/>
      <c r="OVW126" s="355"/>
      <c r="OVX126" s="355"/>
      <c r="OVY126" s="355"/>
      <c r="OVZ126" s="355"/>
      <c r="OWA126" s="355"/>
      <c r="OWB126" s="355"/>
      <c r="OWC126" s="355"/>
      <c r="OWD126" s="355"/>
      <c r="OWE126" s="355"/>
      <c r="OWF126" s="355"/>
      <c r="OWG126" s="355"/>
      <c r="OWH126" s="355"/>
      <c r="OWI126" s="355"/>
      <c r="OWJ126" s="355"/>
      <c r="OWK126" s="355"/>
      <c r="OWL126" s="355"/>
      <c r="OWM126" s="355"/>
      <c r="OWN126" s="355"/>
      <c r="OWO126" s="355"/>
      <c r="OWP126" s="355"/>
      <c r="OWQ126" s="355"/>
      <c r="OWR126" s="355"/>
      <c r="OWS126" s="355"/>
      <c r="OWT126" s="355"/>
      <c r="OWU126" s="355"/>
      <c r="OWV126" s="355"/>
      <c r="OWW126" s="355"/>
      <c r="OWX126" s="355"/>
      <c r="OWY126" s="355"/>
      <c r="OWZ126" s="355"/>
      <c r="OXA126" s="355"/>
      <c r="OXB126" s="355"/>
      <c r="OXC126" s="355"/>
      <c r="OXD126" s="355"/>
      <c r="OXE126" s="355"/>
      <c r="OXF126" s="355"/>
      <c r="OXG126" s="355"/>
      <c r="OXH126" s="355"/>
      <c r="OXI126" s="355"/>
      <c r="OXJ126" s="355"/>
      <c r="OXK126" s="355"/>
      <c r="OXL126" s="355"/>
      <c r="OXM126" s="355"/>
      <c r="OXN126" s="355"/>
      <c r="OXO126" s="355"/>
      <c r="OXP126" s="355"/>
      <c r="OXQ126" s="355"/>
      <c r="OXR126" s="355"/>
      <c r="OXS126" s="355"/>
      <c r="OXT126" s="355"/>
      <c r="OXU126" s="355"/>
      <c r="OXV126" s="355"/>
      <c r="OXW126" s="355"/>
      <c r="OXX126" s="355"/>
      <c r="OXY126" s="355"/>
      <c r="OXZ126" s="355"/>
      <c r="OYA126" s="355"/>
      <c r="OYB126" s="355"/>
      <c r="OYC126" s="355"/>
      <c r="OYD126" s="355"/>
      <c r="OYE126" s="355"/>
      <c r="OYF126" s="355"/>
      <c r="OYG126" s="355"/>
      <c r="OYH126" s="355"/>
      <c r="OYI126" s="355"/>
      <c r="OYJ126" s="355"/>
      <c r="OYK126" s="355"/>
      <c r="OYL126" s="355"/>
      <c r="OYM126" s="355"/>
      <c r="OYN126" s="355"/>
      <c r="OYO126" s="355"/>
      <c r="OYP126" s="355"/>
      <c r="OYQ126" s="355"/>
      <c r="OYR126" s="355"/>
      <c r="OYS126" s="355"/>
      <c r="OYT126" s="355"/>
      <c r="OYU126" s="355"/>
      <c r="OYV126" s="355"/>
      <c r="OYW126" s="355"/>
      <c r="OYX126" s="355"/>
      <c r="OYY126" s="355"/>
      <c r="OYZ126" s="355"/>
      <c r="OZA126" s="355"/>
      <c r="OZB126" s="355"/>
      <c r="OZC126" s="355"/>
      <c r="OZD126" s="355"/>
      <c r="OZE126" s="355"/>
      <c r="OZF126" s="355"/>
      <c r="OZG126" s="355"/>
      <c r="OZH126" s="355"/>
      <c r="OZI126" s="355"/>
      <c r="OZJ126" s="355"/>
      <c r="OZK126" s="355"/>
      <c r="OZL126" s="355"/>
      <c r="OZM126" s="355"/>
      <c r="OZN126" s="355"/>
      <c r="OZO126" s="355"/>
      <c r="OZP126" s="355"/>
      <c r="OZQ126" s="355"/>
      <c r="OZR126" s="355"/>
      <c r="OZS126" s="355"/>
      <c r="OZT126" s="355"/>
      <c r="OZU126" s="355"/>
      <c r="OZV126" s="355"/>
      <c r="OZW126" s="355"/>
      <c r="OZX126" s="355"/>
      <c r="OZY126" s="355"/>
      <c r="OZZ126" s="355"/>
      <c r="PAA126" s="355"/>
      <c r="PAB126" s="355"/>
      <c r="PAC126" s="355"/>
      <c r="PAD126" s="355"/>
      <c r="PAE126" s="355"/>
      <c r="PAF126" s="355"/>
      <c r="PAG126" s="355"/>
      <c r="PAH126" s="355"/>
      <c r="PAI126" s="355"/>
      <c r="PAJ126" s="355"/>
      <c r="PAK126" s="355"/>
      <c r="PAL126" s="355"/>
      <c r="PAM126" s="355"/>
      <c r="PAN126" s="355"/>
      <c r="PAO126" s="355"/>
      <c r="PAP126" s="355"/>
      <c r="PAQ126" s="355"/>
      <c r="PAR126" s="355"/>
      <c r="PAS126" s="355"/>
      <c r="PAT126" s="355"/>
      <c r="PAU126" s="355"/>
      <c r="PAV126" s="355"/>
      <c r="PAW126" s="355"/>
      <c r="PAX126" s="355"/>
      <c r="PAY126" s="355"/>
      <c r="PAZ126" s="355"/>
      <c r="PBA126" s="355"/>
      <c r="PBB126" s="355"/>
      <c r="PBC126" s="355"/>
      <c r="PBD126" s="355"/>
      <c r="PBE126" s="355"/>
      <c r="PBF126" s="355"/>
      <c r="PBG126" s="355"/>
      <c r="PBH126" s="355"/>
      <c r="PBI126" s="355"/>
      <c r="PBJ126" s="355"/>
      <c r="PBK126" s="355"/>
      <c r="PBL126" s="355"/>
      <c r="PBM126" s="355"/>
      <c r="PBN126" s="355"/>
      <c r="PBO126" s="355"/>
      <c r="PBP126" s="355"/>
      <c r="PBQ126" s="355"/>
      <c r="PBR126" s="355"/>
      <c r="PBS126" s="355"/>
      <c r="PBT126" s="355"/>
      <c r="PBU126" s="355"/>
      <c r="PBV126" s="355"/>
      <c r="PBW126" s="355"/>
      <c r="PBX126" s="355"/>
      <c r="PBY126" s="355"/>
      <c r="PBZ126" s="355"/>
      <c r="PCA126" s="355"/>
      <c r="PCB126" s="355"/>
      <c r="PCC126" s="355"/>
      <c r="PCD126" s="355"/>
      <c r="PCE126" s="355"/>
      <c r="PCF126" s="355"/>
      <c r="PCG126" s="355"/>
      <c r="PCH126" s="355"/>
      <c r="PCI126" s="355"/>
      <c r="PCJ126" s="355"/>
      <c r="PCK126" s="355"/>
      <c r="PCL126" s="355"/>
      <c r="PCM126" s="355"/>
      <c r="PCN126" s="355"/>
      <c r="PCO126" s="355"/>
      <c r="PCP126" s="355"/>
      <c r="PCQ126" s="355"/>
      <c r="PCR126" s="355"/>
      <c r="PCS126" s="355"/>
      <c r="PCT126" s="355"/>
      <c r="PCU126" s="355"/>
      <c r="PCV126" s="355"/>
      <c r="PCW126" s="355"/>
      <c r="PCX126" s="355"/>
      <c r="PCY126" s="355"/>
      <c r="PCZ126" s="355"/>
      <c r="PDA126" s="355"/>
      <c r="PDB126" s="355"/>
      <c r="PDC126" s="355"/>
      <c r="PDD126" s="355"/>
      <c r="PDE126" s="355"/>
      <c r="PDF126" s="355"/>
      <c r="PDG126" s="355"/>
      <c r="PDH126" s="355"/>
      <c r="PDI126" s="355"/>
      <c r="PDJ126" s="355"/>
      <c r="PDK126" s="355"/>
      <c r="PDL126" s="355"/>
      <c r="PDM126" s="355"/>
      <c r="PDN126" s="355"/>
      <c r="PDO126" s="355"/>
      <c r="PDP126" s="355"/>
      <c r="PDQ126" s="355"/>
      <c r="PDR126" s="355"/>
      <c r="PDS126" s="355"/>
      <c r="PDT126" s="355"/>
      <c r="PDU126" s="355"/>
      <c r="PDV126" s="355"/>
      <c r="PDW126" s="355"/>
      <c r="PDX126" s="355"/>
      <c r="PDY126" s="355"/>
      <c r="PDZ126" s="355"/>
      <c r="PEA126" s="355"/>
      <c r="PEB126" s="355"/>
      <c r="PEC126" s="355"/>
      <c r="PED126" s="355"/>
      <c r="PEE126" s="355"/>
      <c r="PEF126" s="355"/>
      <c r="PEG126" s="355"/>
      <c r="PEH126" s="355"/>
      <c r="PEI126" s="355"/>
      <c r="PEJ126" s="355"/>
      <c r="PEK126" s="355"/>
      <c r="PEL126" s="355"/>
      <c r="PEM126" s="355"/>
      <c r="PEN126" s="355"/>
      <c r="PEO126" s="355"/>
      <c r="PEP126" s="355"/>
      <c r="PEQ126" s="355"/>
      <c r="PER126" s="355"/>
      <c r="PES126" s="355"/>
      <c r="PET126" s="355"/>
      <c r="PEU126" s="355"/>
      <c r="PEV126" s="355"/>
      <c r="PEW126" s="355"/>
      <c r="PEX126" s="355"/>
      <c r="PEY126" s="355"/>
      <c r="PEZ126" s="355"/>
      <c r="PFA126" s="355"/>
      <c r="PFB126" s="355"/>
      <c r="PFC126" s="355"/>
      <c r="PFD126" s="355"/>
      <c r="PFE126" s="355"/>
      <c r="PFF126" s="355"/>
      <c r="PFG126" s="355"/>
      <c r="PFH126" s="355"/>
      <c r="PFI126" s="355"/>
      <c r="PFJ126" s="355"/>
      <c r="PFK126" s="355"/>
      <c r="PFL126" s="355"/>
      <c r="PFM126" s="355"/>
      <c r="PFN126" s="355"/>
      <c r="PFO126" s="355"/>
      <c r="PFP126" s="355"/>
      <c r="PFQ126" s="355"/>
      <c r="PFR126" s="355"/>
      <c r="PFS126" s="355"/>
      <c r="PFT126" s="355"/>
      <c r="PFU126" s="355"/>
      <c r="PFV126" s="355"/>
      <c r="PFW126" s="355"/>
      <c r="PFX126" s="355"/>
      <c r="PFY126" s="355"/>
      <c r="PFZ126" s="355"/>
      <c r="PGA126" s="355"/>
      <c r="PGB126" s="355"/>
      <c r="PGC126" s="355"/>
      <c r="PGD126" s="355"/>
      <c r="PGE126" s="355"/>
      <c r="PGF126" s="355"/>
      <c r="PGG126" s="355"/>
      <c r="PGH126" s="355"/>
      <c r="PGI126" s="355"/>
      <c r="PGJ126" s="355"/>
      <c r="PGK126" s="355"/>
      <c r="PGL126" s="355"/>
      <c r="PGM126" s="355"/>
      <c r="PGN126" s="355"/>
      <c r="PGO126" s="355"/>
      <c r="PGP126" s="355"/>
      <c r="PGQ126" s="355"/>
      <c r="PGR126" s="355"/>
      <c r="PGS126" s="355"/>
      <c r="PGT126" s="355"/>
      <c r="PGU126" s="355"/>
      <c r="PGV126" s="355"/>
      <c r="PGW126" s="355"/>
      <c r="PGX126" s="355"/>
      <c r="PGY126" s="355"/>
      <c r="PGZ126" s="355"/>
      <c r="PHA126" s="355"/>
      <c r="PHB126" s="355"/>
      <c r="PHC126" s="355"/>
      <c r="PHD126" s="355"/>
      <c r="PHE126" s="355"/>
      <c r="PHF126" s="355"/>
      <c r="PHG126" s="355"/>
      <c r="PHH126" s="355"/>
      <c r="PHI126" s="355"/>
      <c r="PHJ126" s="355"/>
      <c r="PHK126" s="355"/>
      <c r="PHL126" s="355"/>
      <c r="PHM126" s="355"/>
      <c r="PHN126" s="355"/>
      <c r="PHO126" s="355"/>
      <c r="PHP126" s="355"/>
      <c r="PHQ126" s="355"/>
      <c r="PHR126" s="355"/>
      <c r="PHS126" s="355"/>
      <c r="PHT126" s="355"/>
      <c r="PHU126" s="355"/>
      <c r="PHV126" s="355"/>
      <c r="PHW126" s="355"/>
      <c r="PHX126" s="355"/>
      <c r="PHY126" s="355"/>
      <c r="PHZ126" s="355"/>
      <c r="PIA126" s="355"/>
      <c r="PIB126" s="355"/>
      <c r="PIC126" s="355"/>
      <c r="PID126" s="355"/>
      <c r="PIE126" s="355"/>
      <c r="PIF126" s="355"/>
      <c r="PIG126" s="355"/>
      <c r="PIH126" s="355"/>
      <c r="PII126" s="355"/>
      <c r="PIJ126" s="355"/>
      <c r="PIK126" s="355"/>
      <c r="PIL126" s="355"/>
      <c r="PIM126" s="355"/>
      <c r="PIN126" s="355"/>
      <c r="PIO126" s="355"/>
      <c r="PIP126" s="355"/>
      <c r="PIQ126" s="355"/>
      <c r="PIR126" s="355"/>
      <c r="PIS126" s="355"/>
      <c r="PIT126" s="355"/>
      <c r="PIU126" s="355"/>
      <c r="PIV126" s="355"/>
      <c r="PIW126" s="355"/>
      <c r="PIX126" s="355"/>
      <c r="PIY126" s="355"/>
      <c r="PIZ126" s="355"/>
      <c r="PJA126" s="355"/>
      <c r="PJB126" s="355"/>
      <c r="PJC126" s="355"/>
      <c r="PJD126" s="355"/>
      <c r="PJE126" s="355"/>
      <c r="PJF126" s="355"/>
      <c r="PJG126" s="355"/>
      <c r="PJH126" s="355"/>
      <c r="PJI126" s="355"/>
      <c r="PJJ126" s="355"/>
      <c r="PJK126" s="355"/>
      <c r="PJL126" s="355"/>
      <c r="PJM126" s="355"/>
      <c r="PJN126" s="355"/>
      <c r="PJO126" s="355"/>
      <c r="PJP126" s="355"/>
      <c r="PJQ126" s="355"/>
      <c r="PJR126" s="355"/>
      <c r="PJS126" s="355"/>
      <c r="PJT126" s="355"/>
      <c r="PJU126" s="355"/>
      <c r="PJV126" s="355"/>
      <c r="PJW126" s="355"/>
      <c r="PJX126" s="355"/>
      <c r="PJY126" s="355"/>
      <c r="PJZ126" s="355"/>
      <c r="PKA126" s="355"/>
      <c r="PKB126" s="355"/>
      <c r="PKC126" s="355"/>
      <c r="PKD126" s="355"/>
      <c r="PKE126" s="355"/>
      <c r="PKF126" s="355"/>
      <c r="PKG126" s="355"/>
      <c r="PKH126" s="355"/>
      <c r="PKI126" s="355"/>
      <c r="PKJ126" s="355"/>
      <c r="PKK126" s="355"/>
      <c r="PKL126" s="355"/>
      <c r="PKM126" s="355"/>
      <c r="PKN126" s="355"/>
      <c r="PKO126" s="355"/>
      <c r="PKP126" s="355"/>
      <c r="PKQ126" s="355"/>
      <c r="PKR126" s="355"/>
      <c r="PKS126" s="355"/>
      <c r="PKT126" s="355"/>
      <c r="PKU126" s="355"/>
      <c r="PKV126" s="355"/>
      <c r="PKW126" s="355"/>
      <c r="PKX126" s="355"/>
      <c r="PKY126" s="355"/>
      <c r="PKZ126" s="355"/>
      <c r="PLA126" s="355"/>
      <c r="PLB126" s="355"/>
      <c r="PLC126" s="355"/>
      <c r="PLD126" s="355"/>
      <c r="PLE126" s="355"/>
      <c r="PLF126" s="355"/>
      <c r="PLG126" s="355"/>
      <c r="PLH126" s="355"/>
      <c r="PLI126" s="355"/>
      <c r="PLJ126" s="355"/>
      <c r="PLK126" s="355"/>
      <c r="PLL126" s="355"/>
      <c r="PLM126" s="355"/>
      <c r="PLN126" s="355"/>
      <c r="PLO126" s="355"/>
      <c r="PLP126" s="355"/>
      <c r="PLQ126" s="355"/>
      <c r="PLR126" s="355"/>
      <c r="PLS126" s="355"/>
      <c r="PLT126" s="355"/>
      <c r="PLU126" s="355"/>
      <c r="PLV126" s="355"/>
      <c r="PLW126" s="355"/>
      <c r="PLX126" s="355"/>
      <c r="PLY126" s="355"/>
      <c r="PLZ126" s="355"/>
      <c r="PMA126" s="355"/>
      <c r="PMB126" s="355"/>
      <c r="PMC126" s="355"/>
      <c r="PMD126" s="355"/>
      <c r="PME126" s="355"/>
      <c r="PMF126" s="355"/>
      <c r="PMG126" s="355"/>
      <c r="PMH126" s="355"/>
      <c r="PMI126" s="355"/>
      <c r="PMJ126" s="355"/>
      <c r="PMK126" s="355"/>
      <c r="PML126" s="355"/>
      <c r="PMM126" s="355"/>
      <c r="PMN126" s="355"/>
      <c r="PMO126" s="355"/>
      <c r="PMP126" s="355"/>
      <c r="PMQ126" s="355"/>
      <c r="PMR126" s="355"/>
      <c r="PMS126" s="355"/>
      <c r="PMT126" s="355"/>
      <c r="PMU126" s="355"/>
      <c r="PMV126" s="355"/>
      <c r="PMW126" s="355"/>
      <c r="PMX126" s="355"/>
      <c r="PMY126" s="355"/>
      <c r="PMZ126" s="355"/>
      <c r="PNA126" s="355"/>
      <c r="PNB126" s="355"/>
      <c r="PNC126" s="355"/>
      <c r="PND126" s="355"/>
      <c r="PNE126" s="355"/>
      <c r="PNF126" s="355"/>
      <c r="PNG126" s="355"/>
      <c r="PNH126" s="355"/>
      <c r="PNI126" s="355"/>
      <c r="PNJ126" s="355"/>
      <c r="PNK126" s="355"/>
      <c r="PNL126" s="355"/>
      <c r="PNM126" s="355"/>
      <c r="PNN126" s="355"/>
      <c r="PNO126" s="355"/>
      <c r="PNP126" s="355"/>
      <c r="PNQ126" s="355"/>
      <c r="PNR126" s="355"/>
      <c r="PNS126" s="355"/>
      <c r="PNT126" s="355"/>
      <c r="PNU126" s="355"/>
      <c r="PNV126" s="355"/>
      <c r="PNW126" s="355"/>
      <c r="PNX126" s="355"/>
      <c r="PNY126" s="355"/>
      <c r="PNZ126" s="355"/>
      <c r="POA126" s="355"/>
      <c r="POB126" s="355"/>
      <c r="POC126" s="355"/>
      <c r="POD126" s="355"/>
      <c r="POE126" s="355"/>
      <c r="POF126" s="355"/>
      <c r="POG126" s="355"/>
      <c r="POH126" s="355"/>
      <c r="POI126" s="355"/>
      <c r="POJ126" s="355"/>
      <c r="POK126" s="355"/>
      <c r="POL126" s="355"/>
      <c r="POM126" s="355"/>
      <c r="PON126" s="355"/>
      <c r="POO126" s="355"/>
      <c r="POP126" s="355"/>
      <c r="POQ126" s="355"/>
      <c r="POR126" s="355"/>
      <c r="POS126" s="355"/>
      <c r="POT126" s="355"/>
      <c r="POU126" s="355"/>
      <c r="POV126" s="355"/>
      <c r="POW126" s="355"/>
      <c r="POX126" s="355"/>
      <c r="POY126" s="355"/>
      <c r="POZ126" s="355"/>
      <c r="PPA126" s="355"/>
      <c r="PPB126" s="355"/>
      <c r="PPC126" s="355"/>
      <c r="PPD126" s="355"/>
      <c r="PPE126" s="355"/>
      <c r="PPF126" s="355"/>
      <c r="PPG126" s="355"/>
      <c r="PPH126" s="355"/>
      <c r="PPI126" s="355"/>
      <c r="PPJ126" s="355"/>
      <c r="PPK126" s="355"/>
      <c r="PPL126" s="355"/>
      <c r="PPM126" s="355"/>
      <c r="PPN126" s="355"/>
      <c r="PPO126" s="355"/>
      <c r="PPP126" s="355"/>
      <c r="PPQ126" s="355"/>
      <c r="PPR126" s="355"/>
      <c r="PPS126" s="355"/>
      <c r="PPT126" s="355"/>
      <c r="PPU126" s="355"/>
      <c r="PPV126" s="355"/>
      <c r="PPW126" s="355"/>
      <c r="PPX126" s="355"/>
      <c r="PPY126" s="355"/>
      <c r="PPZ126" s="355"/>
      <c r="PQA126" s="355"/>
      <c r="PQB126" s="355"/>
      <c r="PQC126" s="355"/>
      <c r="PQD126" s="355"/>
      <c r="PQE126" s="355"/>
      <c r="PQF126" s="355"/>
      <c r="PQG126" s="355"/>
      <c r="PQH126" s="355"/>
      <c r="PQI126" s="355"/>
      <c r="PQJ126" s="355"/>
      <c r="PQK126" s="355"/>
      <c r="PQL126" s="355"/>
      <c r="PQM126" s="355"/>
      <c r="PQN126" s="355"/>
      <c r="PQO126" s="355"/>
      <c r="PQP126" s="355"/>
      <c r="PQQ126" s="355"/>
      <c r="PQR126" s="355"/>
      <c r="PQS126" s="355"/>
      <c r="PQT126" s="355"/>
      <c r="PQU126" s="355"/>
      <c r="PQV126" s="355"/>
      <c r="PQW126" s="355"/>
      <c r="PQX126" s="355"/>
      <c r="PQY126" s="355"/>
      <c r="PQZ126" s="355"/>
      <c r="PRA126" s="355"/>
      <c r="PRB126" s="355"/>
      <c r="PRC126" s="355"/>
      <c r="PRD126" s="355"/>
      <c r="PRE126" s="355"/>
      <c r="PRF126" s="355"/>
      <c r="PRG126" s="355"/>
      <c r="PRH126" s="355"/>
      <c r="PRI126" s="355"/>
      <c r="PRJ126" s="355"/>
      <c r="PRK126" s="355"/>
      <c r="PRL126" s="355"/>
      <c r="PRM126" s="355"/>
      <c r="PRN126" s="355"/>
      <c r="PRO126" s="355"/>
      <c r="PRP126" s="355"/>
      <c r="PRQ126" s="355"/>
      <c r="PRR126" s="355"/>
      <c r="PRS126" s="355"/>
      <c r="PRT126" s="355"/>
      <c r="PRU126" s="355"/>
      <c r="PRV126" s="355"/>
      <c r="PRW126" s="355"/>
      <c r="PRX126" s="355"/>
      <c r="PRY126" s="355"/>
      <c r="PRZ126" s="355"/>
      <c r="PSA126" s="355"/>
      <c r="PSB126" s="355"/>
      <c r="PSC126" s="355"/>
      <c r="PSD126" s="355"/>
      <c r="PSE126" s="355"/>
      <c r="PSF126" s="355"/>
      <c r="PSG126" s="355"/>
      <c r="PSH126" s="355"/>
      <c r="PSI126" s="355"/>
      <c r="PSJ126" s="355"/>
      <c r="PSK126" s="355"/>
      <c r="PSL126" s="355"/>
      <c r="PSM126" s="355"/>
      <c r="PSN126" s="355"/>
      <c r="PSO126" s="355"/>
      <c r="PSP126" s="355"/>
      <c r="PSQ126" s="355"/>
      <c r="PSR126" s="355"/>
      <c r="PSS126" s="355"/>
      <c r="PST126" s="355"/>
      <c r="PSU126" s="355"/>
      <c r="PSV126" s="355"/>
      <c r="PSW126" s="355"/>
      <c r="PSX126" s="355"/>
      <c r="PSY126" s="355"/>
      <c r="PSZ126" s="355"/>
      <c r="PTA126" s="355"/>
      <c r="PTB126" s="355"/>
      <c r="PTC126" s="355"/>
      <c r="PTD126" s="355"/>
      <c r="PTE126" s="355"/>
      <c r="PTF126" s="355"/>
      <c r="PTG126" s="355"/>
      <c r="PTH126" s="355"/>
      <c r="PTI126" s="355"/>
      <c r="PTJ126" s="355"/>
      <c r="PTK126" s="355"/>
      <c r="PTL126" s="355"/>
      <c r="PTM126" s="355"/>
      <c r="PTN126" s="355"/>
      <c r="PTO126" s="355"/>
      <c r="PTP126" s="355"/>
      <c r="PTQ126" s="355"/>
      <c r="PTR126" s="355"/>
      <c r="PTS126" s="355"/>
      <c r="PTT126" s="355"/>
      <c r="PTU126" s="355"/>
      <c r="PTV126" s="355"/>
      <c r="PTW126" s="355"/>
      <c r="PTX126" s="355"/>
      <c r="PTY126" s="355"/>
      <c r="PTZ126" s="355"/>
      <c r="PUA126" s="355"/>
      <c r="PUB126" s="355"/>
      <c r="PUC126" s="355"/>
      <c r="PUD126" s="355"/>
      <c r="PUE126" s="355"/>
      <c r="PUF126" s="355"/>
      <c r="PUG126" s="355"/>
      <c r="PUH126" s="355"/>
      <c r="PUI126" s="355"/>
      <c r="PUJ126" s="355"/>
      <c r="PUK126" s="355"/>
      <c r="PUL126" s="355"/>
      <c r="PUM126" s="355"/>
      <c r="PUN126" s="355"/>
      <c r="PUO126" s="355"/>
      <c r="PUP126" s="355"/>
      <c r="PUQ126" s="355"/>
      <c r="PUR126" s="355"/>
      <c r="PUS126" s="355"/>
      <c r="PUT126" s="355"/>
      <c r="PUU126" s="355"/>
      <c r="PUV126" s="355"/>
      <c r="PUW126" s="355"/>
      <c r="PUX126" s="355"/>
      <c r="PUY126" s="355"/>
      <c r="PUZ126" s="355"/>
      <c r="PVA126" s="355"/>
      <c r="PVB126" s="355"/>
      <c r="PVC126" s="355"/>
      <c r="PVD126" s="355"/>
      <c r="PVE126" s="355"/>
      <c r="PVF126" s="355"/>
      <c r="PVG126" s="355"/>
      <c r="PVH126" s="355"/>
      <c r="PVI126" s="355"/>
      <c r="PVJ126" s="355"/>
      <c r="PVK126" s="355"/>
      <c r="PVL126" s="355"/>
      <c r="PVM126" s="355"/>
      <c r="PVN126" s="355"/>
      <c r="PVO126" s="355"/>
      <c r="PVP126" s="355"/>
      <c r="PVQ126" s="355"/>
      <c r="PVR126" s="355"/>
      <c r="PVS126" s="355"/>
      <c r="PVT126" s="355"/>
      <c r="PVU126" s="355"/>
      <c r="PVV126" s="355"/>
      <c r="PVW126" s="355"/>
      <c r="PVX126" s="355"/>
      <c r="PVY126" s="355"/>
      <c r="PVZ126" s="355"/>
      <c r="PWA126" s="355"/>
      <c r="PWB126" s="355"/>
      <c r="PWC126" s="355"/>
      <c r="PWD126" s="355"/>
      <c r="PWE126" s="355"/>
      <c r="PWF126" s="355"/>
      <c r="PWG126" s="355"/>
      <c r="PWH126" s="355"/>
      <c r="PWI126" s="355"/>
      <c r="PWJ126" s="355"/>
      <c r="PWK126" s="355"/>
      <c r="PWL126" s="355"/>
      <c r="PWM126" s="355"/>
      <c r="PWN126" s="355"/>
      <c r="PWO126" s="355"/>
      <c r="PWP126" s="355"/>
      <c r="PWQ126" s="355"/>
      <c r="PWR126" s="355"/>
      <c r="PWS126" s="355"/>
      <c r="PWT126" s="355"/>
      <c r="PWU126" s="355"/>
      <c r="PWV126" s="355"/>
      <c r="PWW126" s="355"/>
      <c r="PWX126" s="355"/>
      <c r="PWY126" s="355"/>
      <c r="PWZ126" s="355"/>
      <c r="PXA126" s="355"/>
      <c r="PXB126" s="355"/>
      <c r="PXC126" s="355"/>
      <c r="PXD126" s="355"/>
      <c r="PXE126" s="355"/>
      <c r="PXF126" s="355"/>
      <c r="PXG126" s="355"/>
      <c r="PXH126" s="355"/>
      <c r="PXI126" s="355"/>
      <c r="PXJ126" s="355"/>
      <c r="PXK126" s="355"/>
      <c r="PXL126" s="355"/>
      <c r="PXM126" s="355"/>
      <c r="PXN126" s="355"/>
      <c r="PXO126" s="355"/>
      <c r="PXP126" s="355"/>
      <c r="PXQ126" s="355"/>
      <c r="PXR126" s="355"/>
      <c r="PXS126" s="355"/>
      <c r="PXT126" s="355"/>
      <c r="PXU126" s="355"/>
      <c r="PXV126" s="355"/>
      <c r="PXW126" s="355"/>
      <c r="PXX126" s="355"/>
      <c r="PXY126" s="355"/>
      <c r="PXZ126" s="355"/>
      <c r="PYA126" s="355"/>
      <c r="PYB126" s="355"/>
      <c r="PYC126" s="355"/>
      <c r="PYD126" s="355"/>
      <c r="PYE126" s="355"/>
      <c r="PYF126" s="355"/>
      <c r="PYG126" s="355"/>
      <c r="PYH126" s="355"/>
      <c r="PYI126" s="355"/>
      <c r="PYJ126" s="355"/>
      <c r="PYK126" s="355"/>
      <c r="PYL126" s="355"/>
      <c r="PYM126" s="355"/>
      <c r="PYN126" s="355"/>
      <c r="PYO126" s="355"/>
      <c r="PYP126" s="355"/>
      <c r="PYQ126" s="355"/>
      <c r="PYR126" s="355"/>
      <c r="PYS126" s="355"/>
      <c r="PYT126" s="355"/>
      <c r="PYU126" s="355"/>
      <c r="PYV126" s="355"/>
      <c r="PYW126" s="355"/>
      <c r="PYX126" s="355"/>
      <c r="PYY126" s="355"/>
      <c r="PYZ126" s="355"/>
      <c r="PZA126" s="355"/>
      <c r="PZB126" s="355"/>
      <c r="PZC126" s="355"/>
      <c r="PZD126" s="355"/>
      <c r="PZE126" s="355"/>
      <c r="PZF126" s="355"/>
      <c r="PZG126" s="355"/>
      <c r="PZH126" s="355"/>
      <c r="PZI126" s="355"/>
      <c r="PZJ126" s="355"/>
      <c r="PZK126" s="355"/>
      <c r="PZL126" s="355"/>
      <c r="PZM126" s="355"/>
      <c r="PZN126" s="355"/>
      <c r="PZO126" s="355"/>
      <c r="PZP126" s="355"/>
      <c r="PZQ126" s="355"/>
      <c r="PZR126" s="355"/>
      <c r="PZS126" s="355"/>
      <c r="PZT126" s="355"/>
      <c r="PZU126" s="355"/>
      <c r="PZV126" s="355"/>
      <c r="PZW126" s="355"/>
      <c r="PZX126" s="355"/>
      <c r="PZY126" s="355"/>
      <c r="PZZ126" s="355"/>
      <c r="QAA126" s="355"/>
      <c r="QAB126" s="355"/>
      <c r="QAC126" s="355"/>
      <c r="QAD126" s="355"/>
      <c r="QAE126" s="355"/>
      <c r="QAF126" s="355"/>
      <c r="QAG126" s="355"/>
      <c r="QAH126" s="355"/>
      <c r="QAI126" s="355"/>
      <c r="QAJ126" s="355"/>
      <c r="QAK126" s="355"/>
      <c r="QAL126" s="355"/>
      <c r="QAM126" s="355"/>
      <c r="QAN126" s="355"/>
      <c r="QAO126" s="355"/>
      <c r="QAP126" s="355"/>
      <c r="QAQ126" s="355"/>
      <c r="QAR126" s="355"/>
      <c r="QAS126" s="355"/>
      <c r="QAT126" s="355"/>
      <c r="QAU126" s="355"/>
      <c r="QAV126" s="355"/>
      <c r="QAW126" s="355"/>
      <c r="QAX126" s="355"/>
      <c r="QAY126" s="355"/>
      <c r="QAZ126" s="355"/>
      <c r="QBA126" s="355"/>
      <c r="QBB126" s="355"/>
      <c r="QBC126" s="355"/>
      <c r="QBD126" s="355"/>
      <c r="QBE126" s="355"/>
      <c r="QBF126" s="355"/>
      <c r="QBG126" s="355"/>
      <c r="QBH126" s="355"/>
      <c r="QBI126" s="355"/>
      <c r="QBJ126" s="355"/>
      <c r="QBK126" s="355"/>
      <c r="QBL126" s="355"/>
      <c r="QBM126" s="355"/>
      <c r="QBN126" s="355"/>
      <c r="QBO126" s="355"/>
      <c r="QBP126" s="355"/>
      <c r="QBQ126" s="355"/>
      <c r="QBR126" s="355"/>
      <c r="QBS126" s="355"/>
      <c r="QBT126" s="355"/>
      <c r="QBU126" s="355"/>
      <c r="QBV126" s="355"/>
      <c r="QBW126" s="355"/>
      <c r="QBX126" s="355"/>
      <c r="QBY126" s="355"/>
      <c r="QBZ126" s="355"/>
      <c r="QCA126" s="355"/>
      <c r="QCB126" s="355"/>
      <c r="QCC126" s="355"/>
      <c r="QCD126" s="355"/>
      <c r="QCE126" s="355"/>
      <c r="QCF126" s="355"/>
      <c r="QCG126" s="355"/>
      <c r="QCH126" s="355"/>
      <c r="QCI126" s="355"/>
      <c r="QCJ126" s="355"/>
      <c r="QCK126" s="355"/>
      <c r="QCL126" s="355"/>
      <c r="QCM126" s="355"/>
      <c r="QCN126" s="355"/>
      <c r="QCO126" s="355"/>
      <c r="QCP126" s="355"/>
      <c r="QCQ126" s="355"/>
      <c r="QCR126" s="355"/>
      <c r="QCS126" s="355"/>
      <c r="QCT126" s="355"/>
      <c r="QCU126" s="355"/>
      <c r="QCV126" s="355"/>
      <c r="QCW126" s="355"/>
      <c r="QCX126" s="355"/>
      <c r="QCY126" s="355"/>
      <c r="QCZ126" s="355"/>
      <c r="QDA126" s="355"/>
      <c r="QDB126" s="355"/>
      <c r="QDC126" s="355"/>
      <c r="QDD126" s="355"/>
      <c r="QDE126" s="355"/>
      <c r="QDF126" s="355"/>
      <c r="QDG126" s="355"/>
      <c r="QDH126" s="355"/>
      <c r="QDI126" s="355"/>
      <c r="QDJ126" s="355"/>
      <c r="QDK126" s="355"/>
      <c r="QDL126" s="355"/>
      <c r="QDM126" s="355"/>
      <c r="QDN126" s="355"/>
      <c r="QDO126" s="355"/>
      <c r="QDP126" s="355"/>
      <c r="QDQ126" s="355"/>
      <c r="QDR126" s="355"/>
      <c r="QDS126" s="355"/>
      <c r="QDT126" s="355"/>
      <c r="QDU126" s="355"/>
      <c r="QDV126" s="355"/>
      <c r="QDW126" s="355"/>
      <c r="QDX126" s="355"/>
      <c r="QDY126" s="355"/>
      <c r="QDZ126" s="355"/>
      <c r="QEA126" s="355"/>
      <c r="QEB126" s="355"/>
      <c r="QEC126" s="355"/>
      <c r="QED126" s="355"/>
      <c r="QEE126" s="355"/>
      <c r="QEF126" s="355"/>
      <c r="QEG126" s="355"/>
      <c r="QEH126" s="355"/>
      <c r="QEI126" s="355"/>
      <c r="QEJ126" s="355"/>
      <c r="QEK126" s="355"/>
      <c r="QEL126" s="355"/>
      <c r="QEM126" s="355"/>
      <c r="QEN126" s="355"/>
      <c r="QEO126" s="355"/>
      <c r="QEP126" s="355"/>
      <c r="QEQ126" s="355"/>
      <c r="QER126" s="355"/>
      <c r="QES126" s="355"/>
      <c r="QET126" s="355"/>
      <c r="QEU126" s="355"/>
      <c r="QEV126" s="355"/>
      <c r="QEW126" s="355"/>
      <c r="QEX126" s="355"/>
      <c r="QEY126" s="355"/>
      <c r="QEZ126" s="355"/>
      <c r="QFA126" s="355"/>
      <c r="QFB126" s="355"/>
      <c r="QFC126" s="355"/>
      <c r="QFD126" s="355"/>
      <c r="QFE126" s="355"/>
      <c r="QFF126" s="355"/>
      <c r="QFG126" s="355"/>
      <c r="QFH126" s="355"/>
      <c r="QFI126" s="355"/>
      <c r="QFJ126" s="355"/>
      <c r="QFK126" s="355"/>
      <c r="QFL126" s="355"/>
      <c r="QFM126" s="355"/>
      <c r="QFN126" s="355"/>
      <c r="QFO126" s="355"/>
      <c r="QFP126" s="355"/>
      <c r="QFQ126" s="355"/>
      <c r="QFR126" s="355"/>
      <c r="QFS126" s="355"/>
      <c r="QFT126" s="355"/>
      <c r="QFU126" s="355"/>
      <c r="QFV126" s="355"/>
      <c r="QFW126" s="355"/>
      <c r="QFX126" s="355"/>
      <c r="QFY126" s="355"/>
      <c r="QFZ126" s="355"/>
      <c r="QGA126" s="355"/>
      <c r="QGB126" s="355"/>
      <c r="QGC126" s="355"/>
      <c r="QGD126" s="355"/>
      <c r="QGE126" s="355"/>
      <c r="QGF126" s="355"/>
      <c r="QGG126" s="355"/>
      <c r="QGH126" s="355"/>
      <c r="QGI126" s="355"/>
      <c r="QGJ126" s="355"/>
      <c r="QGK126" s="355"/>
      <c r="QGL126" s="355"/>
      <c r="QGM126" s="355"/>
      <c r="QGN126" s="355"/>
      <c r="QGO126" s="355"/>
      <c r="QGP126" s="355"/>
      <c r="QGQ126" s="355"/>
      <c r="QGR126" s="355"/>
      <c r="QGS126" s="355"/>
      <c r="QGT126" s="355"/>
      <c r="QGU126" s="355"/>
      <c r="QGV126" s="355"/>
      <c r="QGW126" s="355"/>
      <c r="QGX126" s="355"/>
      <c r="QGY126" s="355"/>
      <c r="QGZ126" s="355"/>
      <c r="QHA126" s="355"/>
      <c r="QHB126" s="355"/>
      <c r="QHC126" s="355"/>
      <c r="QHD126" s="355"/>
      <c r="QHE126" s="355"/>
      <c r="QHF126" s="355"/>
      <c r="QHG126" s="355"/>
      <c r="QHH126" s="355"/>
      <c r="QHI126" s="355"/>
      <c r="QHJ126" s="355"/>
      <c r="QHK126" s="355"/>
      <c r="QHL126" s="355"/>
      <c r="QHM126" s="355"/>
      <c r="QHN126" s="355"/>
      <c r="QHO126" s="355"/>
      <c r="QHP126" s="355"/>
      <c r="QHQ126" s="355"/>
      <c r="QHR126" s="355"/>
      <c r="QHS126" s="355"/>
      <c r="QHT126" s="355"/>
      <c r="QHU126" s="355"/>
      <c r="QHV126" s="355"/>
      <c r="QHW126" s="355"/>
      <c r="QHX126" s="355"/>
      <c r="QHY126" s="355"/>
      <c r="QHZ126" s="355"/>
      <c r="QIA126" s="355"/>
      <c r="QIB126" s="355"/>
      <c r="QIC126" s="355"/>
      <c r="QID126" s="355"/>
      <c r="QIE126" s="355"/>
      <c r="QIF126" s="355"/>
      <c r="QIG126" s="355"/>
      <c r="QIH126" s="355"/>
      <c r="QII126" s="355"/>
      <c r="QIJ126" s="355"/>
      <c r="QIK126" s="355"/>
      <c r="QIL126" s="355"/>
      <c r="QIM126" s="355"/>
      <c r="QIN126" s="355"/>
      <c r="QIO126" s="355"/>
      <c r="QIP126" s="355"/>
      <c r="QIQ126" s="355"/>
      <c r="QIR126" s="355"/>
      <c r="QIS126" s="355"/>
      <c r="QIT126" s="355"/>
      <c r="QIU126" s="355"/>
      <c r="QIV126" s="355"/>
      <c r="QIW126" s="355"/>
      <c r="QIX126" s="355"/>
      <c r="QIY126" s="355"/>
      <c r="QIZ126" s="355"/>
      <c r="QJA126" s="355"/>
      <c r="QJB126" s="355"/>
      <c r="QJC126" s="355"/>
      <c r="QJD126" s="355"/>
      <c r="QJE126" s="355"/>
      <c r="QJF126" s="355"/>
      <c r="QJG126" s="355"/>
      <c r="QJH126" s="355"/>
      <c r="QJI126" s="355"/>
      <c r="QJJ126" s="355"/>
      <c r="QJK126" s="355"/>
      <c r="QJL126" s="355"/>
      <c r="QJM126" s="355"/>
      <c r="QJN126" s="355"/>
      <c r="QJO126" s="355"/>
      <c r="QJP126" s="355"/>
      <c r="QJQ126" s="355"/>
      <c r="QJR126" s="355"/>
      <c r="QJS126" s="355"/>
      <c r="QJT126" s="355"/>
      <c r="QJU126" s="355"/>
      <c r="QJV126" s="355"/>
      <c r="QJW126" s="355"/>
      <c r="QJX126" s="355"/>
      <c r="QJY126" s="355"/>
      <c r="QJZ126" s="355"/>
      <c r="QKA126" s="355"/>
      <c r="QKB126" s="355"/>
      <c r="QKC126" s="355"/>
      <c r="QKD126" s="355"/>
      <c r="QKE126" s="355"/>
      <c r="QKF126" s="355"/>
      <c r="QKG126" s="355"/>
      <c r="QKH126" s="355"/>
      <c r="QKI126" s="355"/>
      <c r="QKJ126" s="355"/>
      <c r="QKK126" s="355"/>
      <c r="QKL126" s="355"/>
      <c r="QKM126" s="355"/>
      <c r="QKN126" s="355"/>
      <c r="QKO126" s="355"/>
      <c r="QKP126" s="355"/>
      <c r="QKQ126" s="355"/>
      <c r="QKR126" s="355"/>
      <c r="QKS126" s="355"/>
      <c r="QKT126" s="355"/>
      <c r="QKU126" s="355"/>
      <c r="QKV126" s="355"/>
      <c r="QKW126" s="355"/>
      <c r="QKX126" s="355"/>
      <c r="QKY126" s="355"/>
      <c r="QKZ126" s="355"/>
      <c r="QLA126" s="355"/>
      <c r="QLB126" s="355"/>
      <c r="QLC126" s="355"/>
      <c r="QLD126" s="355"/>
      <c r="QLE126" s="355"/>
      <c r="QLF126" s="355"/>
      <c r="QLG126" s="355"/>
      <c r="QLH126" s="355"/>
      <c r="QLI126" s="355"/>
      <c r="QLJ126" s="355"/>
      <c r="QLK126" s="355"/>
      <c r="QLL126" s="355"/>
      <c r="QLM126" s="355"/>
      <c r="QLN126" s="355"/>
      <c r="QLO126" s="355"/>
      <c r="QLP126" s="355"/>
      <c r="QLQ126" s="355"/>
      <c r="QLR126" s="355"/>
      <c r="QLS126" s="355"/>
      <c r="QLT126" s="355"/>
      <c r="QLU126" s="355"/>
      <c r="QLV126" s="355"/>
      <c r="QLW126" s="355"/>
      <c r="QLX126" s="355"/>
      <c r="QLY126" s="355"/>
      <c r="QLZ126" s="355"/>
      <c r="QMA126" s="355"/>
      <c r="QMB126" s="355"/>
      <c r="QMC126" s="355"/>
      <c r="QMD126" s="355"/>
      <c r="QME126" s="355"/>
      <c r="QMF126" s="355"/>
      <c r="QMG126" s="355"/>
      <c r="QMH126" s="355"/>
      <c r="QMI126" s="355"/>
      <c r="QMJ126" s="355"/>
      <c r="QMK126" s="355"/>
      <c r="QML126" s="355"/>
      <c r="QMM126" s="355"/>
      <c r="QMN126" s="355"/>
      <c r="QMO126" s="355"/>
      <c r="QMP126" s="355"/>
      <c r="QMQ126" s="355"/>
      <c r="QMR126" s="355"/>
      <c r="QMS126" s="355"/>
      <c r="QMT126" s="355"/>
      <c r="QMU126" s="355"/>
      <c r="QMV126" s="355"/>
      <c r="QMW126" s="355"/>
      <c r="QMX126" s="355"/>
      <c r="QMY126" s="355"/>
      <c r="QMZ126" s="355"/>
      <c r="QNA126" s="355"/>
      <c r="QNB126" s="355"/>
      <c r="QNC126" s="355"/>
      <c r="QND126" s="355"/>
      <c r="QNE126" s="355"/>
      <c r="QNF126" s="355"/>
      <c r="QNG126" s="355"/>
      <c r="QNH126" s="355"/>
      <c r="QNI126" s="355"/>
      <c r="QNJ126" s="355"/>
      <c r="QNK126" s="355"/>
      <c r="QNL126" s="355"/>
      <c r="QNM126" s="355"/>
      <c r="QNN126" s="355"/>
      <c r="QNO126" s="355"/>
      <c r="QNP126" s="355"/>
      <c r="QNQ126" s="355"/>
      <c r="QNR126" s="355"/>
      <c r="QNS126" s="355"/>
      <c r="QNT126" s="355"/>
      <c r="QNU126" s="355"/>
      <c r="QNV126" s="355"/>
      <c r="QNW126" s="355"/>
      <c r="QNX126" s="355"/>
      <c r="QNY126" s="355"/>
      <c r="QNZ126" s="355"/>
      <c r="QOA126" s="355"/>
      <c r="QOB126" s="355"/>
      <c r="QOC126" s="355"/>
      <c r="QOD126" s="355"/>
      <c r="QOE126" s="355"/>
      <c r="QOF126" s="355"/>
      <c r="QOG126" s="355"/>
      <c r="QOH126" s="355"/>
      <c r="QOI126" s="355"/>
      <c r="QOJ126" s="355"/>
      <c r="QOK126" s="355"/>
      <c r="QOL126" s="355"/>
      <c r="QOM126" s="355"/>
      <c r="QON126" s="355"/>
      <c r="QOO126" s="355"/>
      <c r="QOP126" s="355"/>
      <c r="QOQ126" s="355"/>
      <c r="QOR126" s="355"/>
      <c r="QOS126" s="355"/>
      <c r="QOT126" s="355"/>
      <c r="QOU126" s="355"/>
      <c r="QOV126" s="355"/>
      <c r="QOW126" s="355"/>
      <c r="QOX126" s="355"/>
      <c r="QOY126" s="355"/>
      <c r="QOZ126" s="355"/>
      <c r="QPA126" s="355"/>
      <c r="QPB126" s="355"/>
      <c r="QPC126" s="355"/>
      <c r="QPD126" s="355"/>
      <c r="QPE126" s="355"/>
      <c r="QPF126" s="355"/>
      <c r="QPG126" s="355"/>
      <c r="QPH126" s="355"/>
      <c r="QPI126" s="355"/>
      <c r="QPJ126" s="355"/>
      <c r="QPK126" s="355"/>
      <c r="QPL126" s="355"/>
      <c r="QPM126" s="355"/>
      <c r="QPN126" s="355"/>
      <c r="QPO126" s="355"/>
      <c r="QPP126" s="355"/>
      <c r="QPQ126" s="355"/>
      <c r="QPR126" s="355"/>
      <c r="QPS126" s="355"/>
      <c r="QPT126" s="355"/>
      <c r="QPU126" s="355"/>
      <c r="QPV126" s="355"/>
      <c r="QPW126" s="355"/>
      <c r="QPX126" s="355"/>
      <c r="QPY126" s="355"/>
      <c r="QPZ126" s="355"/>
      <c r="QQA126" s="355"/>
      <c r="QQB126" s="355"/>
      <c r="QQC126" s="355"/>
      <c r="QQD126" s="355"/>
      <c r="QQE126" s="355"/>
      <c r="QQF126" s="355"/>
      <c r="QQG126" s="355"/>
      <c r="QQH126" s="355"/>
      <c r="QQI126" s="355"/>
      <c r="QQJ126" s="355"/>
      <c r="QQK126" s="355"/>
      <c r="QQL126" s="355"/>
      <c r="QQM126" s="355"/>
      <c r="QQN126" s="355"/>
      <c r="QQO126" s="355"/>
      <c r="QQP126" s="355"/>
      <c r="QQQ126" s="355"/>
      <c r="QQR126" s="355"/>
      <c r="QQS126" s="355"/>
      <c r="QQT126" s="355"/>
      <c r="QQU126" s="355"/>
      <c r="QQV126" s="355"/>
      <c r="QQW126" s="355"/>
      <c r="QQX126" s="355"/>
      <c r="QQY126" s="355"/>
      <c r="QQZ126" s="355"/>
      <c r="QRA126" s="355"/>
      <c r="QRB126" s="355"/>
      <c r="QRC126" s="355"/>
      <c r="QRD126" s="355"/>
      <c r="QRE126" s="355"/>
      <c r="QRF126" s="355"/>
      <c r="QRG126" s="355"/>
      <c r="QRH126" s="355"/>
      <c r="QRI126" s="355"/>
      <c r="QRJ126" s="355"/>
      <c r="QRK126" s="355"/>
      <c r="QRL126" s="355"/>
      <c r="QRM126" s="355"/>
      <c r="QRN126" s="355"/>
      <c r="QRO126" s="355"/>
      <c r="QRP126" s="355"/>
      <c r="QRQ126" s="355"/>
      <c r="QRR126" s="355"/>
      <c r="QRS126" s="355"/>
      <c r="QRT126" s="355"/>
      <c r="QRU126" s="355"/>
      <c r="QRV126" s="355"/>
      <c r="QRW126" s="355"/>
      <c r="QRX126" s="355"/>
      <c r="QRY126" s="355"/>
      <c r="QRZ126" s="355"/>
      <c r="QSA126" s="355"/>
      <c r="QSB126" s="355"/>
      <c r="QSC126" s="355"/>
      <c r="QSD126" s="355"/>
      <c r="QSE126" s="355"/>
      <c r="QSF126" s="355"/>
      <c r="QSG126" s="355"/>
      <c r="QSH126" s="355"/>
      <c r="QSI126" s="355"/>
      <c r="QSJ126" s="355"/>
      <c r="QSK126" s="355"/>
      <c r="QSL126" s="355"/>
      <c r="QSM126" s="355"/>
      <c r="QSN126" s="355"/>
      <c r="QSO126" s="355"/>
      <c r="QSP126" s="355"/>
      <c r="QSQ126" s="355"/>
      <c r="QSR126" s="355"/>
      <c r="QSS126" s="355"/>
      <c r="QST126" s="355"/>
      <c r="QSU126" s="355"/>
      <c r="QSV126" s="355"/>
      <c r="QSW126" s="355"/>
      <c r="QSX126" s="355"/>
      <c r="QSY126" s="355"/>
      <c r="QSZ126" s="355"/>
      <c r="QTA126" s="355"/>
      <c r="QTB126" s="355"/>
      <c r="QTC126" s="355"/>
      <c r="QTD126" s="355"/>
      <c r="QTE126" s="355"/>
      <c r="QTF126" s="355"/>
      <c r="QTG126" s="355"/>
      <c r="QTH126" s="355"/>
      <c r="QTI126" s="355"/>
      <c r="QTJ126" s="355"/>
      <c r="QTK126" s="355"/>
      <c r="QTL126" s="355"/>
      <c r="QTM126" s="355"/>
      <c r="QTN126" s="355"/>
      <c r="QTO126" s="355"/>
      <c r="QTP126" s="355"/>
      <c r="QTQ126" s="355"/>
      <c r="QTR126" s="355"/>
      <c r="QTS126" s="355"/>
      <c r="QTT126" s="355"/>
      <c r="QTU126" s="355"/>
      <c r="QTV126" s="355"/>
      <c r="QTW126" s="355"/>
      <c r="QTX126" s="355"/>
      <c r="QTY126" s="355"/>
      <c r="QTZ126" s="355"/>
      <c r="QUA126" s="355"/>
      <c r="QUB126" s="355"/>
      <c r="QUC126" s="355"/>
      <c r="QUD126" s="355"/>
      <c r="QUE126" s="355"/>
      <c r="QUF126" s="355"/>
      <c r="QUG126" s="355"/>
      <c r="QUH126" s="355"/>
      <c r="QUI126" s="355"/>
      <c r="QUJ126" s="355"/>
      <c r="QUK126" s="355"/>
      <c r="QUL126" s="355"/>
      <c r="QUM126" s="355"/>
      <c r="QUN126" s="355"/>
      <c r="QUO126" s="355"/>
      <c r="QUP126" s="355"/>
      <c r="QUQ126" s="355"/>
      <c r="QUR126" s="355"/>
      <c r="QUS126" s="355"/>
      <c r="QUT126" s="355"/>
      <c r="QUU126" s="355"/>
      <c r="QUV126" s="355"/>
      <c r="QUW126" s="355"/>
      <c r="QUX126" s="355"/>
      <c r="QUY126" s="355"/>
      <c r="QUZ126" s="355"/>
      <c r="QVA126" s="355"/>
      <c r="QVB126" s="355"/>
      <c r="QVC126" s="355"/>
      <c r="QVD126" s="355"/>
      <c r="QVE126" s="355"/>
      <c r="QVF126" s="355"/>
      <c r="QVG126" s="355"/>
      <c r="QVH126" s="355"/>
      <c r="QVI126" s="355"/>
      <c r="QVJ126" s="355"/>
      <c r="QVK126" s="355"/>
      <c r="QVL126" s="355"/>
      <c r="QVM126" s="355"/>
      <c r="QVN126" s="355"/>
      <c r="QVO126" s="355"/>
      <c r="QVP126" s="355"/>
      <c r="QVQ126" s="355"/>
      <c r="QVR126" s="355"/>
      <c r="QVS126" s="355"/>
      <c r="QVT126" s="355"/>
      <c r="QVU126" s="355"/>
      <c r="QVV126" s="355"/>
      <c r="QVW126" s="355"/>
      <c r="QVX126" s="355"/>
      <c r="QVY126" s="355"/>
      <c r="QVZ126" s="355"/>
      <c r="QWA126" s="355"/>
      <c r="QWB126" s="355"/>
      <c r="QWC126" s="355"/>
      <c r="QWD126" s="355"/>
      <c r="QWE126" s="355"/>
      <c r="QWF126" s="355"/>
      <c r="QWG126" s="355"/>
      <c r="QWH126" s="355"/>
      <c r="QWI126" s="355"/>
      <c r="QWJ126" s="355"/>
      <c r="QWK126" s="355"/>
      <c r="QWL126" s="355"/>
      <c r="QWM126" s="355"/>
      <c r="QWN126" s="355"/>
      <c r="QWO126" s="355"/>
      <c r="QWP126" s="355"/>
      <c r="QWQ126" s="355"/>
      <c r="QWR126" s="355"/>
      <c r="QWS126" s="355"/>
      <c r="QWT126" s="355"/>
      <c r="QWU126" s="355"/>
      <c r="QWV126" s="355"/>
      <c r="QWW126" s="355"/>
      <c r="QWX126" s="355"/>
      <c r="QWY126" s="355"/>
      <c r="QWZ126" s="355"/>
      <c r="QXA126" s="355"/>
      <c r="QXB126" s="355"/>
      <c r="QXC126" s="355"/>
      <c r="QXD126" s="355"/>
      <c r="QXE126" s="355"/>
      <c r="QXF126" s="355"/>
      <c r="QXG126" s="355"/>
      <c r="QXH126" s="355"/>
      <c r="QXI126" s="355"/>
      <c r="QXJ126" s="355"/>
      <c r="QXK126" s="355"/>
      <c r="QXL126" s="355"/>
      <c r="QXM126" s="355"/>
      <c r="QXN126" s="355"/>
      <c r="QXO126" s="355"/>
      <c r="QXP126" s="355"/>
      <c r="QXQ126" s="355"/>
      <c r="QXR126" s="355"/>
      <c r="QXS126" s="355"/>
      <c r="QXT126" s="355"/>
      <c r="QXU126" s="355"/>
      <c r="QXV126" s="355"/>
      <c r="QXW126" s="355"/>
      <c r="QXX126" s="355"/>
      <c r="QXY126" s="355"/>
      <c r="QXZ126" s="355"/>
      <c r="QYA126" s="355"/>
      <c r="QYB126" s="355"/>
      <c r="QYC126" s="355"/>
      <c r="QYD126" s="355"/>
      <c r="QYE126" s="355"/>
      <c r="QYF126" s="355"/>
      <c r="QYG126" s="355"/>
      <c r="QYH126" s="355"/>
      <c r="QYI126" s="355"/>
      <c r="QYJ126" s="355"/>
      <c r="QYK126" s="355"/>
      <c r="QYL126" s="355"/>
      <c r="QYM126" s="355"/>
      <c r="QYN126" s="355"/>
      <c r="QYO126" s="355"/>
      <c r="QYP126" s="355"/>
      <c r="QYQ126" s="355"/>
      <c r="QYR126" s="355"/>
      <c r="QYS126" s="355"/>
      <c r="QYT126" s="355"/>
      <c r="QYU126" s="355"/>
      <c r="QYV126" s="355"/>
      <c r="QYW126" s="355"/>
      <c r="QYX126" s="355"/>
      <c r="QYY126" s="355"/>
      <c r="QYZ126" s="355"/>
      <c r="QZA126" s="355"/>
      <c r="QZB126" s="355"/>
      <c r="QZC126" s="355"/>
      <c r="QZD126" s="355"/>
      <c r="QZE126" s="355"/>
      <c r="QZF126" s="355"/>
      <c r="QZG126" s="355"/>
      <c r="QZH126" s="355"/>
      <c r="QZI126" s="355"/>
      <c r="QZJ126" s="355"/>
      <c r="QZK126" s="355"/>
      <c r="QZL126" s="355"/>
      <c r="QZM126" s="355"/>
      <c r="QZN126" s="355"/>
      <c r="QZO126" s="355"/>
      <c r="QZP126" s="355"/>
      <c r="QZQ126" s="355"/>
      <c r="QZR126" s="355"/>
      <c r="QZS126" s="355"/>
      <c r="QZT126" s="355"/>
      <c r="QZU126" s="355"/>
      <c r="QZV126" s="355"/>
      <c r="QZW126" s="355"/>
      <c r="QZX126" s="355"/>
      <c r="QZY126" s="355"/>
      <c r="QZZ126" s="355"/>
      <c r="RAA126" s="355"/>
      <c r="RAB126" s="355"/>
      <c r="RAC126" s="355"/>
      <c r="RAD126" s="355"/>
      <c r="RAE126" s="355"/>
      <c r="RAF126" s="355"/>
      <c r="RAG126" s="355"/>
      <c r="RAH126" s="355"/>
      <c r="RAI126" s="355"/>
      <c r="RAJ126" s="355"/>
      <c r="RAK126" s="355"/>
      <c r="RAL126" s="355"/>
      <c r="RAM126" s="355"/>
      <c r="RAN126" s="355"/>
      <c r="RAO126" s="355"/>
      <c r="RAP126" s="355"/>
      <c r="RAQ126" s="355"/>
      <c r="RAR126" s="355"/>
      <c r="RAS126" s="355"/>
      <c r="RAT126" s="355"/>
      <c r="RAU126" s="355"/>
      <c r="RAV126" s="355"/>
      <c r="RAW126" s="355"/>
      <c r="RAX126" s="355"/>
      <c r="RAY126" s="355"/>
      <c r="RAZ126" s="355"/>
      <c r="RBA126" s="355"/>
      <c r="RBB126" s="355"/>
      <c r="RBC126" s="355"/>
      <c r="RBD126" s="355"/>
      <c r="RBE126" s="355"/>
      <c r="RBF126" s="355"/>
      <c r="RBG126" s="355"/>
      <c r="RBH126" s="355"/>
      <c r="RBI126" s="355"/>
      <c r="RBJ126" s="355"/>
      <c r="RBK126" s="355"/>
      <c r="RBL126" s="355"/>
      <c r="RBM126" s="355"/>
      <c r="RBN126" s="355"/>
      <c r="RBO126" s="355"/>
      <c r="RBP126" s="355"/>
      <c r="RBQ126" s="355"/>
      <c r="RBR126" s="355"/>
      <c r="RBS126" s="355"/>
      <c r="RBT126" s="355"/>
      <c r="RBU126" s="355"/>
      <c r="RBV126" s="355"/>
      <c r="RBW126" s="355"/>
      <c r="RBX126" s="355"/>
      <c r="RBY126" s="355"/>
      <c r="RBZ126" s="355"/>
      <c r="RCA126" s="355"/>
      <c r="RCB126" s="355"/>
      <c r="RCC126" s="355"/>
      <c r="RCD126" s="355"/>
      <c r="RCE126" s="355"/>
      <c r="RCF126" s="355"/>
      <c r="RCG126" s="355"/>
      <c r="RCH126" s="355"/>
      <c r="RCI126" s="355"/>
      <c r="RCJ126" s="355"/>
      <c r="RCK126" s="355"/>
      <c r="RCL126" s="355"/>
      <c r="RCM126" s="355"/>
      <c r="RCN126" s="355"/>
      <c r="RCO126" s="355"/>
      <c r="RCP126" s="355"/>
      <c r="RCQ126" s="355"/>
      <c r="RCR126" s="355"/>
      <c r="RCS126" s="355"/>
      <c r="RCT126" s="355"/>
      <c r="RCU126" s="355"/>
      <c r="RCV126" s="355"/>
      <c r="RCW126" s="355"/>
      <c r="RCX126" s="355"/>
      <c r="RCY126" s="355"/>
      <c r="RCZ126" s="355"/>
      <c r="RDA126" s="355"/>
      <c r="RDB126" s="355"/>
      <c r="RDC126" s="355"/>
      <c r="RDD126" s="355"/>
      <c r="RDE126" s="355"/>
      <c r="RDF126" s="355"/>
      <c r="RDG126" s="355"/>
      <c r="RDH126" s="355"/>
      <c r="RDI126" s="355"/>
      <c r="RDJ126" s="355"/>
      <c r="RDK126" s="355"/>
      <c r="RDL126" s="355"/>
      <c r="RDM126" s="355"/>
      <c r="RDN126" s="355"/>
      <c r="RDO126" s="355"/>
      <c r="RDP126" s="355"/>
      <c r="RDQ126" s="355"/>
      <c r="RDR126" s="355"/>
      <c r="RDS126" s="355"/>
      <c r="RDT126" s="355"/>
      <c r="RDU126" s="355"/>
      <c r="RDV126" s="355"/>
      <c r="RDW126" s="355"/>
      <c r="RDX126" s="355"/>
      <c r="RDY126" s="355"/>
      <c r="RDZ126" s="355"/>
      <c r="REA126" s="355"/>
      <c r="REB126" s="355"/>
      <c r="REC126" s="355"/>
      <c r="RED126" s="355"/>
      <c r="REE126" s="355"/>
      <c r="REF126" s="355"/>
      <c r="REG126" s="355"/>
      <c r="REH126" s="355"/>
      <c r="REI126" s="355"/>
      <c r="REJ126" s="355"/>
      <c r="REK126" s="355"/>
      <c r="REL126" s="355"/>
      <c r="REM126" s="355"/>
      <c r="REN126" s="355"/>
      <c r="REO126" s="355"/>
      <c r="REP126" s="355"/>
      <c r="REQ126" s="355"/>
      <c r="RER126" s="355"/>
      <c r="RES126" s="355"/>
      <c r="RET126" s="355"/>
      <c r="REU126" s="355"/>
      <c r="REV126" s="355"/>
      <c r="REW126" s="355"/>
      <c r="REX126" s="355"/>
      <c r="REY126" s="355"/>
      <c r="REZ126" s="355"/>
      <c r="RFA126" s="355"/>
      <c r="RFB126" s="355"/>
      <c r="RFC126" s="355"/>
      <c r="RFD126" s="355"/>
      <c r="RFE126" s="355"/>
      <c r="RFF126" s="355"/>
      <c r="RFG126" s="355"/>
      <c r="RFH126" s="355"/>
      <c r="RFI126" s="355"/>
      <c r="RFJ126" s="355"/>
      <c r="RFK126" s="355"/>
      <c r="RFL126" s="355"/>
      <c r="RFM126" s="355"/>
      <c r="RFN126" s="355"/>
      <c r="RFO126" s="355"/>
      <c r="RFP126" s="355"/>
      <c r="RFQ126" s="355"/>
      <c r="RFR126" s="355"/>
      <c r="RFS126" s="355"/>
      <c r="RFT126" s="355"/>
      <c r="RFU126" s="355"/>
      <c r="RFV126" s="355"/>
      <c r="RFW126" s="355"/>
      <c r="RFX126" s="355"/>
      <c r="RFY126" s="355"/>
      <c r="RFZ126" s="355"/>
      <c r="RGA126" s="355"/>
      <c r="RGB126" s="355"/>
      <c r="RGC126" s="355"/>
      <c r="RGD126" s="355"/>
      <c r="RGE126" s="355"/>
      <c r="RGF126" s="355"/>
      <c r="RGG126" s="355"/>
      <c r="RGH126" s="355"/>
      <c r="RGI126" s="355"/>
      <c r="RGJ126" s="355"/>
      <c r="RGK126" s="355"/>
      <c r="RGL126" s="355"/>
      <c r="RGM126" s="355"/>
      <c r="RGN126" s="355"/>
      <c r="RGO126" s="355"/>
      <c r="RGP126" s="355"/>
      <c r="RGQ126" s="355"/>
      <c r="RGR126" s="355"/>
      <c r="RGS126" s="355"/>
      <c r="RGT126" s="355"/>
      <c r="RGU126" s="355"/>
      <c r="RGV126" s="355"/>
      <c r="RGW126" s="355"/>
      <c r="RGX126" s="355"/>
      <c r="RGY126" s="355"/>
      <c r="RGZ126" s="355"/>
      <c r="RHA126" s="355"/>
      <c r="RHB126" s="355"/>
      <c r="RHC126" s="355"/>
      <c r="RHD126" s="355"/>
      <c r="RHE126" s="355"/>
      <c r="RHF126" s="355"/>
      <c r="RHG126" s="355"/>
      <c r="RHH126" s="355"/>
      <c r="RHI126" s="355"/>
      <c r="RHJ126" s="355"/>
      <c r="RHK126" s="355"/>
      <c r="RHL126" s="355"/>
      <c r="RHM126" s="355"/>
      <c r="RHN126" s="355"/>
      <c r="RHO126" s="355"/>
      <c r="RHP126" s="355"/>
      <c r="RHQ126" s="355"/>
      <c r="RHR126" s="355"/>
      <c r="RHS126" s="355"/>
      <c r="RHT126" s="355"/>
      <c r="RHU126" s="355"/>
      <c r="RHV126" s="355"/>
      <c r="RHW126" s="355"/>
      <c r="RHX126" s="355"/>
      <c r="RHY126" s="355"/>
      <c r="RHZ126" s="355"/>
      <c r="RIA126" s="355"/>
      <c r="RIB126" s="355"/>
      <c r="RIC126" s="355"/>
      <c r="RID126" s="355"/>
      <c r="RIE126" s="355"/>
      <c r="RIF126" s="355"/>
      <c r="RIG126" s="355"/>
      <c r="RIH126" s="355"/>
      <c r="RII126" s="355"/>
      <c r="RIJ126" s="355"/>
      <c r="RIK126" s="355"/>
      <c r="RIL126" s="355"/>
      <c r="RIM126" s="355"/>
      <c r="RIN126" s="355"/>
      <c r="RIO126" s="355"/>
      <c r="RIP126" s="355"/>
      <c r="RIQ126" s="355"/>
      <c r="RIR126" s="355"/>
      <c r="RIS126" s="355"/>
      <c r="RIT126" s="355"/>
      <c r="RIU126" s="355"/>
      <c r="RIV126" s="355"/>
      <c r="RIW126" s="355"/>
      <c r="RIX126" s="355"/>
      <c r="RIY126" s="355"/>
      <c r="RIZ126" s="355"/>
      <c r="RJA126" s="355"/>
      <c r="RJB126" s="355"/>
      <c r="RJC126" s="355"/>
      <c r="RJD126" s="355"/>
      <c r="RJE126" s="355"/>
      <c r="RJF126" s="355"/>
      <c r="RJG126" s="355"/>
      <c r="RJH126" s="355"/>
      <c r="RJI126" s="355"/>
      <c r="RJJ126" s="355"/>
      <c r="RJK126" s="355"/>
      <c r="RJL126" s="355"/>
      <c r="RJM126" s="355"/>
      <c r="RJN126" s="355"/>
      <c r="RJO126" s="355"/>
      <c r="RJP126" s="355"/>
      <c r="RJQ126" s="355"/>
      <c r="RJR126" s="355"/>
      <c r="RJS126" s="355"/>
      <c r="RJT126" s="355"/>
      <c r="RJU126" s="355"/>
      <c r="RJV126" s="355"/>
      <c r="RJW126" s="355"/>
      <c r="RJX126" s="355"/>
      <c r="RJY126" s="355"/>
      <c r="RJZ126" s="355"/>
      <c r="RKA126" s="355"/>
      <c r="RKB126" s="355"/>
      <c r="RKC126" s="355"/>
      <c r="RKD126" s="355"/>
      <c r="RKE126" s="355"/>
      <c r="RKF126" s="355"/>
      <c r="RKG126" s="355"/>
      <c r="RKH126" s="355"/>
      <c r="RKI126" s="355"/>
      <c r="RKJ126" s="355"/>
      <c r="RKK126" s="355"/>
      <c r="RKL126" s="355"/>
      <c r="RKM126" s="355"/>
      <c r="RKN126" s="355"/>
      <c r="RKO126" s="355"/>
      <c r="RKP126" s="355"/>
      <c r="RKQ126" s="355"/>
      <c r="RKR126" s="355"/>
      <c r="RKS126" s="355"/>
      <c r="RKT126" s="355"/>
      <c r="RKU126" s="355"/>
      <c r="RKV126" s="355"/>
      <c r="RKW126" s="355"/>
      <c r="RKX126" s="355"/>
      <c r="RKY126" s="355"/>
      <c r="RKZ126" s="355"/>
      <c r="RLA126" s="355"/>
      <c r="RLB126" s="355"/>
      <c r="RLC126" s="355"/>
      <c r="RLD126" s="355"/>
      <c r="RLE126" s="355"/>
      <c r="RLF126" s="355"/>
      <c r="RLG126" s="355"/>
      <c r="RLH126" s="355"/>
      <c r="RLI126" s="355"/>
      <c r="RLJ126" s="355"/>
      <c r="RLK126" s="355"/>
      <c r="RLL126" s="355"/>
      <c r="RLM126" s="355"/>
      <c r="RLN126" s="355"/>
      <c r="RLO126" s="355"/>
      <c r="RLP126" s="355"/>
      <c r="RLQ126" s="355"/>
      <c r="RLR126" s="355"/>
      <c r="RLS126" s="355"/>
      <c r="RLT126" s="355"/>
      <c r="RLU126" s="355"/>
      <c r="RLV126" s="355"/>
      <c r="RLW126" s="355"/>
      <c r="RLX126" s="355"/>
      <c r="RLY126" s="355"/>
      <c r="RLZ126" s="355"/>
      <c r="RMA126" s="355"/>
      <c r="RMB126" s="355"/>
      <c r="RMC126" s="355"/>
      <c r="RMD126" s="355"/>
      <c r="RME126" s="355"/>
      <c r="RMF126" s="355"/>
      <c r="RMG126" s="355"/>
      <c r="RMH126" s="355"/>
      <c r="RMI126" s="355"/>
      <c r="RMJ126" s="355"/>
      <c r="RMK126" s="355"/>
      <c r="RML126" s="355"/>
      <c r="RMM126" s="355"/>
      <c r="RMN126" s="355"/>
      <c r="RMO126" s="355"/>
      <c r="RMP126" s="355"/>
      <c r="RMQ126" s="355"/>
      <c r="RMR126" s="355"/>
      <c r="RMS126" s="355"/>
      <c r="RMT126" s="355"/>
      <c r="RMU126" s="355"/>
      <c r="RMV126" s="355"/>
      <c r="RMW126" s="355"/>
      <c r="RMX126" s="355"/>
      <c r="RMY126" s="355"/>
      <c r="RMZ126" s="355"/>
      <c r="RNA126" s="355"/>
      <c r="RNB126" s="355"/>
      <c r="RNC126" s="355"/>
      <c r="RND126" s="355"/>
      <c r="RNE126" s="355"/>
      <c r="RNF126" s="355"/>
      <c r="RNG126" s="355"/>
      <c r="RNH126" s="355"/>
      <c r="RNI126" s="355"/>
      <c r="RNJ126" s="355"/>
      <c r="RNK126" s="355"/>
      <c r="RNL126" s="355"/>
      <c r="RNM126" s="355"/>
      <c r="RNN126" s="355"/>
      <c r="RNO126" s="355"/>
      <c r="RNP126" s="355"/>
      <c r="RNQ126" s="355"/>
      <c r="RNR126" s="355"/>
      <c r="RNS126" s="355"/>
      <c r="RNT126" s="355"/>
      <c r="RNU126" s="355"/>
      <c r="RNV126" s="355"/>
      <c r="RNW126" s="355"/>
      <c r="RNX126" s="355"/>
      <c r="RNY126" s="355"/>
      <c r="RNZ126" s="355"/>
      <c r="ROA126" s="355"/>
      <c r="ROB126" s="355"/>
      <c r="ROC126" s="355"/>
      <c r="ROD126" s="355"/>
      <c r="ROE126" s="355"/>
      <c r="ROF126" s="355"/>
      <c r="ROG126" s="355"/>
      <c r="ROH126" s="355"/>
      <c r="ROI126" s="355"/>
      <c r="ROJ126" s="355"/>
      <c r="ROK126" s="355"/>
      <c r="ROL126" s="355"/>
      <c r="ROM126" s="355"/>
      <c r="RON126" s="355"/>
      <c r="ROO126" s="355"/>
      <c r="ROP126" s="355"/>
      <c r="ROQ126" s="355"/>
      <c r="ROR126" s="355"/>
      <c r="ROS126" s="355"/>
      <c r="ROT126" s="355"/>
      <c r="ROU126" s="355"/>
      <c r="ROV126" s="355"/>
      <c r="ROW126" s="355"/>
      <c r="ROX126" s="355"/>
      <c r="ROY126" s="355"/>
      <c r="ROZ126" s="355"/>
      <c r="RPA126" s="355"/>
      <c r="RPB126" s="355"/>
      <c r="RPC126" s="355"/>
      <c r="RPD126" s="355"/>
      <c r="RPE126" s="355"/>
      <c r="RPF126" s="355"/>
      <c r="RPG126" s="355"/>
      <c r="RPH126" s="355"/>
      <c r="RPI126" s="355"/>
      <c r="RPJ126" s="355"/>
      <c r="RPK126" s="355"/>
      <c r="RPL126" s="355"/>
      <c r="RPM126" s="355"/>
      <c r="RPN126" s="355"/>
      <c r="RPO126" s="355"/>
      <c r="RPP126" s="355"/>
      <c r="RPQ126" s="355"/>
      <c r="RPR126" s="355"/>
      <c r="RPS126" s="355"/>
      <c r="RPT126" s="355"/>
      <c r="RPU126" s="355"/>
      <c r="RPV126" s="355"/>
      <c r="RPW126" s="355"/>
      <c r="RPX126" s="355"/>
      <c r="RPY126" s="355"/>
      <c r="RPZ126" s="355"/>
      <c r="RQA126" s="355"/>
      <c r="RQB126" s="355"/>
      <c r="RQC126" s="355"/>
      <c r="RQD126" s="355"/>
      <c r="RQE126" s="355"/>
      <c r="RQF126" s="355"/>
      <c r="RQG126" s="355"/>
      <c r="RQH126" s="355"/>
      <c r="RQI126" s="355"/>
      <c r="RQJ126" s="355"/>
      <c r="RQK126" s="355"/>
      <c r="RQL126" s="355"/>
      <c r="RQM126" s="355"/>
      <c r="RQN126" s="355"/>
      <c r="RQO126" s="355"/>
      <c r="RQP126" s="355"/>
      <c r="RQQ126" s="355"/>
      <c r="RQR126" s="355"/>
      <c r="RQS126" s="355"/>
      <c r="RQT126" s="355"/>
      <c r="RQU126" s="355"/>
      <c r="RQV126" s="355"/>
      <c r="RQW126" s="355"/>
      <c r="RQX126" s="355"/>
      <c r="RQY126" s="355"/>
      <c r="RQZ126" s="355"/>
      <c r="RRA126" s="355"/>
      <c r="RRB126" s="355"/>
      <c r="RRC126" s="355"/>
      <c r="RRD126" s="355"/>
      <c r="RRE126" s="355"/>
      <c r="RRF126" s="355"/>
      <c r="RRG126" s="355"/>
      <c r="RRH126" s="355"/>
      <c r="RRI126" s="355"/>
      <c r="RRJ126" s="355"/>
      <c r="RRK126" s="355"/>
      <c r="RRL126" s="355"/>
      <c r="RRM126" s="355"/>
      <c r="RRN126" s="355"/>
      <c r="RRO126" s="355"/>
      <c r="RRP126" s="355"/>
      <c r="RRQ126" s="355"/>
      <c r="RRR126" s="355"/>
      <c r="RRS126" s="355"/>
      <c r="RRT126" s="355"/>
      <c r="RRU126" s="355"/>
      <c r="RRV126" s="355"/>
      <c r="RRW126" s="355"/>
      <c r="RRX126" s="355"/>
      <c r="RRY126" s="355"/>
      <c r="RRZ126" s="355"/>
      <c r="RSA126" s="355"/>
      <c r="RSB126" s="355"/>
      <c r="RSC126" s="355"/>
      <c r="RSD126" s="355"/>
      <c r="RSE126" s="355"/>
      <c r="RSF126" s="355"/>
      <c r="RSG126" s="355"/>
      <c r="RSH126" s="355"/>
      <c r="RSI126" s="355"/>
      <c r="RSJ126" s="355"/>
      <c r="RSK126" s="355"/>
      <c r="RSL126" s="355"/>
      <c r="RSM126" s="355"/>
      <c r="RSN126" s="355"/>
      <c r="RSO126" s="355"/>
      <c r="RSP126" s="355"/>
      <c r="RSQ126" s="355"/>
      <c r="RSR126" s="355"/>
      <c r="RSS126" s="355"/>
      <c r="RST126" s="355"/>
      <c r="RSU126" s="355"/>
      <c r="RSV126" s="355"/>
      <c r="RSW126" s="355"/>
      <c r="RSX126" s="355"/>
      <c r="RSY126" s="355"/>
      <c r="RSZ126" s="355"/>
      <c r="RTA126" s="355"/>
      <c r="RTB126" s="355"/>
      <c r="RTC126" s="355"/>
      <c r="RTD126" s="355"/>
      <c r="RTE126" s="355"/>
      <c r="RTF126" s="355"/>
      <c r="RTG126" s="355"/>
      <c r="RTH126" s="355"/>
      <c r="RTI126" s="355"/>
      <c r="RTJ126" s="355"/>
      <c r="RTK126" s="355"/>
      <c r="RTL126" s="355"/>
      <c r="RTM126" s="355"/>
      <c r="RTN126" s="355"/>
      <c r="RTO126" s="355"/>
      <c r="RTP126" s="355"/>
      <c r="RTQ126" s="355"/>
      <c r="RTR126" s="355"/>
      <c r="RTS126" s="355"/>
      <c r="RTT126" s="355"/>
      <c r="RTU126" s="355"/>
      <c r="RTV126" s="355"/>
      <c r="RTW126" s="355"/>
      <c r="RTX126" s="355"/>
      <c r="RTY126" s="355"/>
      <c r="RTZ126" s="355"/>
      <c r="RUA126" s="355"/>
      <c r="RUB126" s="355"/>
      <c r="RUC126" s="355"/>
      <c r="RUD126" s="355"/>
      <c r="RUE126" s="355"/>
      <c r="RUF126" s="355"/>
      <c r="RUG126" s="355"/>
      <c r="RUH126" s="355"/>
      <c r="RUI126" s="355"/>
      <c r="RUJ126" s="355"/>
      <c r="RUK126" s="355"/>
      <c r="RUL126" s="355"/>
      <c r="RUM126" s="355"/>
      <c r="RUN126" s="355"/>
      <c r="RUO126" s="355"/>
      <c r="RUP126" s="355"/>
      <c r="RUQ126" s="355"/>
      <c r="RUR126" s="355"/>
      <c r="RUS126" s="355"/>
      <c r="RUT126" s="355"/>
      <c r="RUU126" s="355"/>
      <c r="RUV126" s="355"/>
      <c r="RUW126" s="355"/>
      <c r="RUX126" s="355"/>
      <c r="RUY126" s="355"/>
      <c r="RUZ126" s="355"/>
      <c r="RVA126" s="355"/>
      <c r="RVB126" s="355"/>
      <c r="RVC126" s="355"/>
      <c r="RVD126" s="355"/>
      <c r="RVE126" s="355"/>
      <c r="RVF126" s="355"/>
      <c r="RVG126" s="355"/>
      <c r="RVH126" s="355"/>
      <c r="RVI126" s="355"/>
      <c r="RVJ126" s="355"/>
      <c r="RVK126" s="355"/>
      <c r="RVL126" s="355"/>
      <c r="RVM126" s="355"/>
      <c r="RVN126" s="355"/>
      <c r="RVO126" s="355"/>
      <c r="RVP126" s="355"/>
      <c r="RVQ126" s="355"/>
      <c r="RVR126" s="355"/>
      <c r="RVS126" s="355"/>
      <c r="RVT126" s="355"/>
      <c r="RVU126" s="355"/>
      <c r="RVV126" s="355"/>
      <c r="RVW126" s="355"/>
      <c r="RVX126" s="355"/>
      <c r="RVY126" s="355"/>
      <c r="RVZ126" s="355"/>
      <c r="RWA126" s="355"/>
      <c r="RWB126" s="355"/>
      <c r="RWC126" s="355"/>
      <c r="RWD126" s="355"/>
      <c r="RWE126" s="355"/>
      <c r="RWF126" s="355"/>
      <c r="RWG126" s="355"/>
      <c r="RWH126" s="355"/>
      <c r="RWI126" s="355"/>
      <c r="RWJ126" s="355"/>
      <c r="RWK126" s="355"/>
      <c r="RWL126" s="355"/>
      <c r="RWM126" s="355"/>
      <c r="RWN126" s="355"/>
      <c r="RWO126" s="355"/>
      <c r="RWP126" s="355"/>
      <c r="RWQ126" s="355"/>
      <c r="RWR126" s="355"/>
      <c r="RWS126" s="355"/>
      <c r="RWT126" s="355"/>
      <c r="RWU126" s="355"/>
      <c r="RWV126" s="355"/>
      <c r="RWW126" s="355"/>
      <c r="RWX126" s="355"/>
      <c r="RWY126" s="355"/>
      <c r="RWZ126" s="355"/>
      <c r="RXA126" s="355"/>
      <c r="RXB126" s="355"/>
      <c r="RXC126" s="355"/>
      <c r="RXD126" s="355"/>
      <c r="RXE126" s="355"/>
      <c r="RXF126" s="355"/>
      <c r="RXG126" s="355"/>
      <c r="RXH126" s="355"/>
      <c r="RXI126" s="355"/>
      <c r="RXJ126" s="355"/>
      <c r="RXK126" s="355"/>
      <c r="RXL126" s="355"/>
      <c r="RXM126" s="355"/>
      <c r="RXN126" s="355"/>
      <c r="RXO126" s="355"/>
      <c r="RXP126" s="355"/>
      <c r="RXQ126" s="355"/>
      <c r="RXR126" s="355"/>
      <c r="RXS126" s="355"/>
      <c r="RXT126" s="355"/>
      <c r="RXU126" s="355"/>
      <c r="RXV126" s="355"/>
      <c r="RXW126" s="355"/>
      <c r="RXX126" s="355"/>
      <c r="RXY126" s="355"/>
      <c r="RXZ126" s="355"/>
      <c r="RYA126" s="355"/>
      <c r="RYB126" s="355"/>
      <c r="RYC126" s="355"/>
      <c r="RYD126" s="355"/>
      <c r="RYE126" s="355"/>
      <c r="RYF126" s="355"/>
      <c r="RYG126" s="355"/>
      <c r="RYH126" s="355"/>
      <c r="RYI126" s="355"/>
      <c r="RYJ126" s="355"/>
      <c r="RYK126" s="355"/>
      <c r="RYL126" s="355"/>
      <c r="RYM126" s="355"/>
      <c r="RYN126" s="355"/>
      <c r="RYO126" s="355"/>
      <c r="RYP126" s="355"/>
      <c r="RYQ126" s="355"/>
      <c r="RYR126" s="355"/>
      <c r="RYS126" s="355"/>
      <c r="RYT126" s="355"/>
      <c r="RYU126" s="355"/>
      <c r="RYV126" s="355"/>
      <c r="RYW126" s="355"/>
      <c r="RYX126" s="355"/>
      <c r="RYY126" s="355"/>
      <c r="RYZ126" s="355"/>
      <c r="RZA126" s="355"/>
      <c r="RZB126" s="355"/>
      <c r="RZC126" s="355"/>
      <c r="RZD126" s="355"/>
      <c r="RZE126" s="355"/>
      <c r="RZF126" s="355"/>
      <c r="RZG126" s="355"/>
      <c r="RZH126" s="355"/>
      <c r="RZI126" s="355"/>
      <c r="RZJ126" s="355"/>
      <c r="RZK126" s="355"/>
      <c r="RZL126" s="355"/>
      <c r="RZM126" s="355"/>
      <c r="RZN126" s="355"/>
      <c r="RZO126" s="355"/>
      <c r="RZP126" s="355"/>
      <c r="RZQ126" s="355"/>
      <c r="RZR126" s="355"/>
      <c r="RZS126" s="355"/>
      <c r="RZT126" s="355"/>
      <c r="RZU126" s="355"/>
      <c r="RZV126" s="355"/>
      <c r="RZW126" s="355"/>
      <c r="RZX126" s="355"/>
      <c r="RZY126" s="355"/>
      <c r="RZZ126" s="355"/>
      <c r="SAA126" s="355"/>
      <c r="SAB126" s="355"/>
      <c r="SAC126" s="355"/>
      <c r="SAD126" s="355"/>
      <c r="SAE126" s="355"/>
      <c r="SAF126" s="355"/>
      <c r="SAG126" s="355"/>
      <c r="SAH126" s="355"/>
      <c r="SAI126" s="355"/>
      <c r="SAJ126" s="355"/>
      <c r="SAK126" s="355"/>
      <c r="SAL126" s="355"/>
      <c r="SAM126" s="355"/>
      <c r="SAN126" s="355"/>
      <c r="SAO126" s="355"/>
      <c r="SAP126" s="355"/>
      <c r="SAQ126" s="355"/>
      <c r="SAR126" s="355"/>
      <c r="SAS126" s="355"/>
      <c r="SAT126" s="355"/>
      <c r="SAU126" s="355"/>
      <c r="SAV126" s="355"/>
      <c r="SAW126" s="355"/>
      <c r="SAX126" s="355"/>
      <c r="SAY126" s="355"/>
      <c r="SAZ126" s="355"/>
      <c r="SBA126" s="355"/>
      <c r="SBB126" s="355"/>
      <c r="SBC126" s="355"/>
      <c r="SBD126" s="355"/>
      <c r="SBE126" s="355"/>
      <c r="SBF126" s="355"/>
      <c r="SBG126" s="355"/>
      <c r="SBH126" s="355"/>
      <c r="SBI126" s="355"/>
      <c r="SBJ126" s="355"/>
      <c r="SBK126" s="355"/>
      <c r="SBL126" s="355"/>
      <c r="SBM126" s="355"/>
      <c r="SBN126" s="355"/>
      <c r="SBO126" s="355"/>
      <c r="SBP126" s="355"/>
      <c r="SBQ126" s="355"/>
      <c r="SBR126" s="355"/>
      <c r="SBS126" s="355"/>
      <c r="SBT126" s="355"/>
      <c r="SBU126" s="355"/>
      <c r="SBV126" s="355"/>
      <c r="SBW126" s="355"/>
      <c r="SBX126" s="355"/>
      <c r="SBY126" s="355"/>
      <c r="SBZ126" s="355"/>
      <c r="SCA126" s="355"/>
      <c r="SCB126" s="355"/>
      <c r="SCC126" s="355"/>
      <c r="SCD126" s="355"/>
      <c r="SCE126" s="355"/>
      <c r="SCF126" s="355"/>
      <c r="SCG126" s="355"/>
      <c r="SCH126" s="355"/>
      <c r="SCI126" s="355"/>
      <c r="SCJ126" s="355"/>
      <c r="SCK126" s="355"/>
      <c r="SCL126" s="355"/>
      <c r="SCM126" s="355"/>
      <c r="SCN126" s="355"/>
      <c r="SCO126" s="355"/>
      <c r="SCP126" s="355"/>
      <c r="SCQ126" s="355"/>
      <c r="SCR126" s="355"/>
      <c r="SCS126" s="355"/>
      <c r="SCT126" s="355"/>
      <c r="SCU126" s="355"/>
      <c r="SCV126" s="355"/>
      <c r="SCW126" s="355"/>
      <c r="SCX126" s="355"/>
      <c r="SCY126" s="355"/>
      <c r="SCZ126" s="355"/>
      <c r="SDA126" s="355"/>
      <c r="SDB126" s="355"/>
      <c r="SDC126" s="355"/>
      <c r="SDD126" s="355"/>
      <c r="SDE126" s="355"/>
      <c r="SDF126" s="355"/>
      <c r="SDG126" s="355"/>
      <c r="SDH126" s="355"/>
      <c r="SDI126" s="355"/>
      <c r="SDJ126" s="355"/>
      <c r="SDK126" s="355"/>
      <c r="SDL126" s="355"/>
      <c r="SDM126" s="355"/>
      <c r="SDN126" s="355"/>
      <c r="SDO126" s="355"/>
      <c r="SDP126" s="355"/>
      <c r="SDQ126" s="355"/>
      <c r="SDR126" s="355"/>
      <c r="SDS126" s="355"/>
      <c r="SDT126" s="355"/>
      <c r="SDU126" s="355"/>
      <c r="SDV126" s="355"/>
      <c r="SDW126" s="355"/>
      <c r="SDX126" s="355"/>
      <c r="SDY126" s="355"/>
      <c r="SDZ126" s="355"/>
      <c r="SEA126" s="355"/>
      <c r="SEB126" s="355"/>
      <c r="SEC126" s="355"/>
      <c r="SED126" s="355"/>
      <c r="SEE126" s="355"/>
      <c r="SEF126" s="355"/>
      <c r="SEG126" s="355"/>
      <c r="SEH126" s="355"/>
      <c r="SEI126" s="355"/>
      <c r="SEJ126" s="355"/>
      <c r="SEK126" s="355"/>
      <c r="SEL126" s="355"/>
      <c r="SEM126" s="355"/>
      <c r="SEN126" s="355"/>
      <c r="SEO126" s="355"/>
      <c r="SEP126" s="355"/>
      <c r="SEQ126" s="355"/>
      <c r="SER126" s="355"/>
      <c r="SES126" s="355"/>
      <c r="SET126" s="355"/>
      <c r="SEU126" s="355"/>
      <c r="SEV126" s="355"/>
      <c r="SEW126" s="355"/>
      <c r="SEX126" s="355"/>
      <c r="SEY126" s="355"/>
      <c r="SEZ126" s="355"/>
      <c r="SFA126" s="355"/>
      <c r="SFB126" s="355"/>
      <c r="SFC126" s="355"/>
      <c r="SFD126" s="355"/>
      <c r="SFE126" s="355"/>
      <c r="SFF126" s="355"/>
      <c r="SFG126" s="355"/>
      <c r="SFH126" s="355"/>
      <c r="SFI126" s="355"/>
      <c r="SFJ126" s="355"/>
      <c r="SFK126" s="355"/>
      <c r="SFL126" s="355"/>
      <c r="SFM126" s="355"/>
      <c r="SFN126" s="355"/>
      <c r="SFO126" s="355"/>
      <c r="SFP126" s="355"/>
      <c r="SFQ126" s="355"/>
      <c r="SFR126" s="355"/>
      <c r="SFS126" s="355"/>
      <c r="SFT126" s="355"/>
      <c r="SFU126" s="355"/>
      <c r="SFV126" s="355"/>
      <c r="SFW126" s="355"/>
      <c r="SFX126" s="355"/>
      <c r="SFY126" s="355"/>
      <c r="SFZ126" s="355"/>
      <c r="SGA126" s="355"/>
      <c r="SGB126" s="355"/>
      <c r="SGC126" s="355"/>
      <c r="SGD126" s="355"/>
      <c r="SGE126" s="355"/>
      <c r="SGF126" s="355"/>
      <c r="SGG126" s="355"/>
      <c r="SGH126" s="355"/>
      <c r="SGI126" s="355"/>
      <c r="SGJ126" s="355"/>
      <c r="SGK126" s="355"/>
      <c r="SGL126" s="355"/>
      <c r="SGM126" s="355"/>
      <c r="SGN126" s="355"/>
      <c r="SGO126" s="355"/>
      <c r="SGP126" s="355"/>
      <c r="SGQ126" s="355"/>
      <c r="SGR126" s="355"/>
      <c r="SGS126" s="355"/>
      <c r="SGT126" s="355"/>
      <c r="SGU126" s="355"/>
      <c r="SGV126" s="355"/>
      <c r="SGW126" s="355"/>
      <c r="SGX126" s="355"/>
      <c r="SGY126" s="355"/>
      <c r="SGZ126" s="355"/>
      <c r="SHA126" s="355"/>
      <c r="SHB126" s="355"/>
      <c r="SHC126" s="355"/>
      <c r="SHD126" s="355"/>
      <c r="SHE126" s="355"/>
      <c r="SHF126" s="355"/>
      <c r="SHG126" s="355"/>
      <c r="SHH126" s="355"/>
      <c r="SHI126" s="355"/>
      <c r="SHJ126" s="355"/>
      <c r="SHK126" s="355"/>
      <c r="SHL126" s="355"/>
      <c r="SHM126" s="355"/>
      <c r="SHN126" s="355"/>
      <c r="SHO126" s="355"/>
      <c r="SHP126" s="355"/>
      <c r="SHQ126" s="355"/>
      <c r="SHR126" s="355"/>
      <c r="SHS126" s="355"/>
      <c r="SHT126" s="355"/>
      <c r="SHU126" s="355"/>
      <c r="SHV126" s="355"/>
      <c r="SHW126" s="355"/>
      <c r="SHX126" s="355"/>
      <c r="SHY126" s="355"/>
      <c r="SHZ126" s="355"/>
      <c r="SIA126" s="355"/>
      <c r="SIB126" s="355"/>
      <c r="SIC126" s="355"/>
      <c r="SID126" s="355"/>
      <c r="SIE126" s="355"/>
      <c r="SIF126" s="355"/>
      <c r="SIG126" s="355"/>
      <c r="SIH126" s="355"/>
      <c r="SII126" s="355"/>
      <c r="SIJ126" s="355"/>
      <c r="SIK126" s="355"/>
      <c r="SIL126" s="355"/>
      <c r="SIM126" s="355"/>
      <c r="SIN126" s="355"/>
      <c r="SIO126" s="355"/>
      <c r="SIP126" s="355"/>
      <c r="SIQ126" s="355"/>
      <c r="SIR126" s="355"/>
      <c r="SIS126" s="355"/>
      <c r="SIT126" s="355"/>
      <c r="SIU126" s="355"/>
      <c r="SIV126" s="355"/>
      <c r="SIW126" s="355"/>
      <c r="SIX126" s="355"/>
      <c r="SIY126" s="355"/>
      <c r="SIZ126" s="355"/>
      <c r="SJA126" s="355"/>
      <c r="SJB126" s="355"/>
      <c r="SJC126" s="355"/>
      <c r="SJD126" s="355"/>
      <c r="SJE126" s="355"/>
      <c r="SJF126" s="355"/>
      <c r="SJG126" s="355"/>
      <c r="SJH126" s="355"/>
      <c r="SJI126" s="355"/>
      <c r="SJJ126" s="355"/>
      <c r="SJK126" s="355"/>
      <c r="SJL126" s="355"/>
      <c r="SJM126" s="355"/>
      <c r="SJN126" s="355"/>
      <c r="SJO126" s="355"/>
      <c r="SJP126" s="355"/>
      <c r="SJQ126" s="355"/>
      <c r="SJR126" s="355"/>
      <c r="SJS126" s="355"/>
      <c r="SJT126" s="355"/>
      <c r="SJU126" s="355"/>
      <c r="SJV126" s="355"/>
      <c r="SJW126" s="355"/>
      <c r="SJX126" s="355"/>
      <c r="SJY126" s="355"/>
      <c r="SJZ126" s="355"/>
      <c r="SKA126" s="355"/>
      <c r="SKB126" s="355"/>
      <c r="SKC126" s="355"/>
      <c r="SKD126" s="355"/>
      <c r="SKE126" s="355"/>
      <c r="SKF126" s="355"/>
      <c r="SKG126" s="355"/>
      <c r="SKH126" s="355"/>
      <c r="SKI126" s="355"/>
      <c r="SKJ126" s="355"/>
      <c r="SKK126" s="355"/>
      <c r="SKL126" s="355"/>
      <c r="SKM126" s="355"/>
      <c r="SKN126" s="355"/>
      <c r="SKO126" s="355"/>
      <c r="SKP126" s="355"/>
      <c r="SKQ126" s="355"/>
      <c r="SKR126" s="355"/>
      <c r="SKS126" s="355"/>
      <c r="SKT126" s="355"/>
      <c r="SKU126" s="355"/>
      <c r="SKV126" s="355"/>
      <c r="SKW126" s="355"/>
      <c r="SKX126" s="355"/>
      <c r="SKY126" s="355"/>
      <c r="SKZ126" s="355"/>
      <c r="SLA126" s="355"/>
      <c r="SLB126" s="355"/>
      <c r="SLC126" s="355"/>
      <c r="SLD126" s="355"/>
      <c r="SLE126" s="355"/>
      <c r="SLF126" s="355"/>
      <c r="SLG126" s="355"/>
      <c r="SLH126" s="355"/>
      <c r="SLI126" s="355"/>
      <c r="SLJ126" s="355"/>
      <c r="SLK126" s="355"/>
      <c r="SLL126" s="355"/>
      <c r="SLM126" s="355"/>
      <c r="SLN126" s="355"/>
      <c r="SLO126" s="355"/>
      <c r="SLP126" s="355"/>
      <c r="SLQ126" s="355"/>
      <c r="SLR126" s="355"/>
      <c r="SLS126" s="355"/>
      <c r="SLT126" s="355"/>
      <c r="SLU126" s="355"/>
      <c r="SLV126" s="355"/>
      <c r="SLW126" s="355"/>
      <c r="SLX126" s="355"/>
      <c r="SLY126" s="355"/>
      <c r="SLZ126" s="355"/>
      <c r="SMA126" s="355"/>
      <c r="SMB126" s="355"/>
      <c r="SMC126" s="355"/>
      <c r="SMD126" s="355"/>
      <c r="SME126" s="355"/>
      <c r="SMF126" s="355"/>
      <c r="SMG126" s="355"/>
      <c r="SMH126" s="355"/>
      <c r="SMI126" s="355"/>
      <c r="SMJ126" s="355"/>
      <c r="SMK126" s="355"/>
      <c r="SML126" s="355"/>
      <c r="SMM126" s="355"/>
      <c r="SMN126" s="355"/>
      <c r="SMO126" s="355"/>
      <c r="SMP126" s="355"/>
      <c r="SMQ126" s="355"/>
      <c r="SMR126" s="355"/>
      <c r="SMS126" s="355"/>
      <c r="SMT126" s="355"/>
      <c r="SMU126" s="355"/>
      <c r="SMV126" s="355"/>
      <c r="SMW126" s="355"/>
      <c r="SMX126" s="355"/>
      <c r="SMY126" s="355"/>
      <c r="SMZ126" s="355"/>
      <c r="SNA126" s="355"/>
      <c r="SNB126" s="355"/>
      <c r="SNC126" s="355"/>
      <c r="SND126" s="355"/>
      <c r="SNE126" s="355"/>
      <c r="SNF126" s="355"/>
      <c r="SNG126" s="355"/>
      <c r="SNH126" s="355"/>
      <c r="SNI126" s="355"/>
      <c r="SNJ126" s="355"/>
      <c r="SNK126" s="355"/>
      <c r="SNL126" s="355"/>
      <c r="SNM126" s="355"/>
      <c r="SNN126" s="355"/>
      <c r="SNO126" s="355"/>
      <c r="SNP126" s="355"/>
      <c r="SNQ126" s="355"/>
      <c r="SNR126" s="355"/>
      <c r="SNS126" s="355"/>
      <c r="SNT126" s="355"/>
      <c r="SNU126" s="355"/>
      <c r="SNV126" s="355"/>
      <c r="SNW126" s="355"/>
      <c r="SNX126" s="355"/>
      <c r="SNY126" s="355"/>
      <c r="SNZ126" s="355"/>
      <c r="SOA126" s="355"/>
      <c r="SOB126" s="355"/>
      <c r="SOC126" s="355"/>
      <c r="SOD126" s="355"/>
      <c r="SOE126" s="355"/>
      <c r="SOF126" s="355"/>
      <c r="SOG126" s="355"/>
      <c r="SOH126" s="355"/>
      <c r="SOI126" s="355"/>
      <c r="SOJ126" s="355"/>
      <c r="SOK126" s="355"/>
      <c r="SOL126" s="355"/>
      <c r="SOM126" s="355"/>
      <c r="SON126" s="355"/>
      <c r="SOO126" s="355"/>
      <c r="SOP126" s="355"/>
      <c r="SOQ126" s="355"/>
      <c r="SOR126" s="355"/>
      <c r="SOS126" s="355"/>
      <c r="SOT126" s="355"/>
      <c r="SOU126" s="355"/>
      <c r="SOV126" s="355"/>
      <c r="SOW126" s="355"/>
      <c r="SOX126" s="355"/>
      <c r="SOY126" s="355"/>
      <c r="SOZ126" s="355"/>
      <c r="SPA126" s="355"/>
      <c r="SPB126" s="355"/>
      <c r="SPC126" s="355"/>
      <c r="SPD126" s="355"/>
      <c r="SPE126" s="355"/>
      <c r="SPF126" s="355"/>
      <c r="SPG126" s="355"/>
      <c r="SPH126" s="355"/>
      <c r="SPI126" s="355"/>
      <c r="SPJ126" s="355"/>
      <c r="SPK126" s="355"/>
      <c r="SPL126" s="355"/>
      <c r="SPM126" s="355"/>
      <c r="SPN126" s="355"/>
      <c r="SPO126" s="355"/>
      <c r="SPP126" s="355"/>
      <c r="SPQ126" s="355"/>
      <c r="SPR126" s="355"/>
      <c r="SPS126" s="355"/>
      <c r="SPT126" s="355"/>
      <c r="SPU126" s="355"/>
      <c r="SPV126" s="355"/>
      <c r="SPW126" s="355"/>
      <c r="SPX126" s="355"/>
      <c r="SPY126" s="355"/>
      <c r="SPZ126" s="355"/>
      <c r="SQA126" s="355"/>
      <c r="SQB126" s="355"/>
      <c r="SQC126" s="355"/>
      <c r="SQD126" s="355"/>
      <c r="SQE126" s="355"/>
      <c r="SQF126" s="355"/>
      <c r="SQG126" s="355"/>
      <c r="SQH126" s="355"/>
      <c r="SQI126" s="355"/>
      <c r="SQJ126" s="355"/>
      <c r="SQK126" s="355"/>
      <c r="SQL126" s="355"/>
      <c r="SQM126" s="355"/>
      <c r="SQN126" s="355"/>
      <c r="SQO126" s="355"/>
      <c r="SQP126" s="355"/>
      <c r="SQQ126" s="355"/>
      <c r="SQR126" s="355"/>
      <c r="SQS126" s="355"/>
      <c r="SQT126" s="355"/>
      <c r="SQU126" s="355"/>
      <c r="SQV126" s="355"/>
      <c r="SQW126" s="355"/>
      <c r="SQX126" s="355"/>
      <c r="SQY126" s="355"/>
      <c r="SQZ126" s="355"/>
      <c r="SRA126" s="355"/>
      <c r="SRB126" s="355"/>
      <c r="SRC126" s="355"/>
      <c r="SRD126" s="355"/>
      <c r="SRE126" s="355"/>
      <c r="SRF126" s="355"/>
      <c r="SRG126" s="355"/>
      <c r="SRH126" s="355"/>
      <c r="SRI126" s="355"/>
      <c r="SRJ126" s="355"/>
      <c r="SRK126" s="355"/>
      <c r="SRL126" s="355"/>
      <c r="SRM126" s="355"/>
      <c r="SRN126" s="355"/>
      <c r="SRO126" s="355"/>
      <c r="SRP126" s="355"/>
      <c r="SRQ126" s="355"/>
      <c r="SRR126" s="355"/>
      <c r="SRS126" s="355"/>
      <c r="SRT126" s="355"/>
      <c r="SRU126" s="355"/>
      <c r="SRV126" s="355"/>
      <c r="SRW126" s="355"/>
      <c r="SRX126" s="355"/>
      <c r="SRY126" s="355"/>
      <c r="SRZ126" s="355"/>
      <c r="SSA126" s="355"/>
      <c r="SSB126" s="355"/>
      <c r="SSC126" s="355"/>
      <c r="SSD126" s="355"/>
      <c r="SSE126" s="355"/>
      <c r="SSF126" s="355"/>
      <c r="SSG126" s="355"/>
      <c r="SSH126" s="355"/>
      <c r="SSI126" s="355"/>
      <c r="SSJ126" s="355"/>
      <c r="SSK126" s="355"/>
      <c r="SSL126" s="355"/>
      <c r="SSM126" s="355"/>
      <c r="SSN126" s="355"/>
      <c r="SSO126" s="355"/>
      <c r="SSP126" s="355"/>
      <c r="SSQ126" s="355"/>
      <c r="SSR126" s="355"/>
      <c r="SSS126" s="355"/>
      <c r="SST126" s="355"/>
      <c r="SSU126" s="355"/>
      <c r="SSV126" s="355"/>
      <c r="SSW126" s="355"/>
      <c r="SSX126" s="355"/>
      <c r="SSY126" s="355"/>
      <c r="SSZ126" s="355"/>
      <c r="STA126" s="355"/>
      <c r="STB126" s="355"/>
      <c r="STC126" s="355"/>
      <c r="STD126" s="355"/>
      <c r="STE126" s="355"/>
      <c r="STF126" s="355"/>
      <c r="STG126" s="355"/>
      <c r="STH126" s="355"/>
      <c r="STI126" s="355"/>
      <c r="STJ126" s="355"/>
      <c r="STK126" s="355"/>
      <c r="STL126" s="355"/>
      <c r="STM126" s="355"/>
      <c r="STN126" s="355"/>
      <c r="STO126" s="355"/>
      <c r="STP126" s="355"/>
      <c r="STQ126" s="355"/>
      <c r="STR126" s="355"/>
      <c r="STS126" s="355"/>
      <c r="STT126" s="355"/>
      <c r="STU126" s="355"/>
      <c r="STV126" s="355"/>
      <c r="STW126" s="355"/>
      <c r="STX126" s="355"/>
      <c r="STY126" s="355"/>
      <c r="STZ126" s="355"/>
      <c r="SUA126" s="355"/>
      <c r="SUB126" s="355"/>
      <c r="SUC126" s="355"/>
      <c r="SUD126" s="355"/>
      <c r="SUE126" s="355"/>
      <c r="SUF126" s="355"/>
      <c r="SUG126" s="355"/>
      <c r="SUH126" s="355"/>
      <c r="SUI126" s="355"/>
      <c r="SUJ126" s="355"/>
      <c r="SUK126" s="355"/>
      <c r="SUL126" s="355"/>
      <c r="SUM126" s="355"/>
      <c r="SUN126" s="355"/>
      <c r="SUO126" s="355"/>
      <c r="SUP126" s="355"/>
      <c r="SUQ126" s="355"/>
      <c r="SUR126" s="355"/>
      <c r="SUS126" s="355"/>
      <c r="SUT126" s="355"/>
      <c r="SUU126" s="355"/>
      <c r="SUV126" s="355"/>
      <c r="SUW126" s="355"/>
      <c r="SUX126" s="355"/>
      <c r="SUY126" s="355"/>
      <c r="SUZ126" s="355"/>
      <c r="SVA126" s="355"/>
      <c r="SVB126" s="355"/>
      <c r="SVC126" s="355"/>
      <c r="SVD126" s="355"/>
      <c r="SVE126" s="355"/>
      <c r="SVF126" s="355"/>
      <c r="SVG126" s="355"/>
      <c r="SVH126" s="355"/>
      <c r="SVI126" s="355"/>
      <c r="SVJ126" s="355"/>
      <c r="SVK126" s="355"/>
      <c r="SVL126" s="355"/>
      <c r="SVM126" s="355"/>
      <c r="SVN126" s="355"/>
      <c r="SVO126" s="355"/>
      <c r="SVP126" s="355"/>
      <c r="SVQ126" s="355"/>
      <c r="SVR126" s="355"/>
      <c r="SVS126" s="355"/>
      <c r="SVT126" s="355"/>
      <c r="SVU126" s="355"/>
      <c r="SVV126" s="355"/>
      <c r="SVW126" s="355"/>
      <c r="SVX126" s="355"/>
      <c r="SVY126" s="355"/>
      <c r="SVZ126" s="355"/>
      <c r="SWA126" s="355"/>
      <c r="SWB126" s="355"/>
      <c r="SWC126" s="355"/>
      <c r="SWD126" s="355"/>
      <c r="SWE126" s="355"/>
      <c r="SWF126" s="355"/>
      <c r="SWG126" s="355"/>
      <c r="SWH126" s="355"/>
      <c r="SWI126" s="355"/>
      <c r="SWJ126" s="355"/>
      <c r="SWK126" s="355"/>
      <c r="SWL126" s="355"/>
      <c r="SWM126" s="355"/>
      <c r="SWN126" s="355"/>
      <c r="SWO126" s="355"/>
      <c r="SWP126" s="355"/>
      <c r="SWQ126" s="355"/>
      <c r="SWR126" s="355"/>
      <c r="SWS126" s="355"/>
      <c r="SWT126" s="355"/>
      <c r="SWU126" s="355"/>
      <c r="SWV126" s="355"/>
      <c r="SWW126" s="355"/>
      <c r="SWX126" s="355"/>
      <c r="SWY126" s="355"/>
      <c r="SWZ126" s="355"/>
      <c r="SXA126" s="355"/>
      <c r="SXB126" s="355"/>
      <c r="SXC126" s="355"/>
      <c r="SXD126" s="355"/>
      <c r="SXE126" s="355"/>
      <c r="SXF126" s="355"/>
      <c r="SXG126" s="355"/>
      <c r="SXH126" s="355"/>
      <c r="SXI126" s="355"/>
      <c r="SXJ126" s="355"/>
      <c r="SXK126" s="355"/>
      <c r="SXL126" s="355"/>
      <c r="SXM126" s="355"/>
      <c r="SXN126" s="355"/>
      <c r="SXO126" s="355"/>
      <c r="SXP126" s="355"/>
      <c r="SXQ126" s="355"/>
      <c r="SXR126" s="355"/>
      <c r="SXS126" s="355"/>
      <c r="SXT126" s="355"/>
      <c r="SXU126" s="355"/>
      <c r="SXV126" s="355"/>
      <c r="SXW126" s="355"/>
      <c r="SXX126" s="355"/>
      <c r="SXY126" s="355"/>
      <c r="SXZ126" s="355"/>
      <c r="SYA126" s="355"/>
      <c r="SYB126" s="355"/>
      <c r="SYC126" s="355"/>
      <c r="SYD126" s="355"/>
      <c r="SYE126" s="355"/>
      <c r="SYF126" s="355"/>
      <c r="SYG126" s="355"/>
      <c r="SYH126" s="355"/>
      <c r="SYI126" s="355"/>
      <c r="SYJ126" s="355"/>
      <c r="SYK126" s="355"/>
      <c r="SYL126" s="355"/>
      <c r="SYM126" s="355"/>
      <c r="SYN126" s="355"/>
      <c r="SYO126" s="355"/>
      <c r="SYP126" s="355"/>
      <c r="SYQ126" s="355"/>
      <c r="SYR126" s="355"/>
      <c r="SYS126" s="355"/>
      <c r="SYT126" s="355"/>
      <c r="SYU126" s="355"/>
      <c r="SYV126" s="355"/>
      <c r="SYW126" s="355"/>
      <c r="SYX126" s="355"/>
      <c r="SYY126" s="355"/>
      <c r="SYZ126" s="355"/>
      <c r="SZA126" s="355"/>
      <c r="SZB126" s="355"/>
      <c r="SZC126" s="355"/>
      <c r="SZD126" s="355"/>
      <c r="SZE126" s="355"/>
      <c r="SZF126" s="355"/>
      <c r="SZG126" s="355"/>
      <c r="SZH126" s="355"/>
      <c r="SZI126" s="355"/>
      <c r="SZJ126" s="355"/>
      <c r="SZK126" s="355"/>
      <c r="SZL126" s="355"/>
      <c r="SZM126" s="355"/>
      <c r="SZN126" s="355"/>
      <c r="SZO126" s="355"/>
      <c r="SZP126" s="355"/>
      <c r="SZQ126" s="355"/>
      <c r="SZR126" s="355"/>
      <c r="SZS126" s="355"/>
      <c r="SZT126" s="355"/>
      <c r="SZU126" s="355"/>
      <c r="SZV126" s="355"/>
      <c r="SZW126" s="355"/>
      <c r="SZX126" s="355"/>
      <c r="SZY126" s="355"/>
      <c r="SZZ126" s="355"/>
      <c r="TAA126" s="355"/>
      <c r="TAB126" s="355"/>
      <c r="TAC126" s="355"/>
      <c r="TAD126" s="355"/>
      <c r="TAE126" s="355"/>
      <c r="TAF126" s="355"/>
      <c r="TAG126" s="355"/>
      <c r="TAH126" s="355"/>
      <c r="TAI126" s="355"/>
      <c r="TAJ126" s="355"/>
      <c r="TAK126" s="355"/>
      <c r="TAL126" s="355"/>
      <c r="TAM126" s="355"/>
      <c r="TAN126" s="355"/>
      <c r="TAO126" s="355"/>
      <c r="TAP126" s="355"/>
      <c r="TAQ126" s="355"/>
      <c r="TAR126" s="355"/>
      <c r="TAS126" s="355"/>
      <c r="TAT126" s="355"/>
      <c r="TAU126" s="355"/>
      <c r="TAV126" s="355"/>
      <c r="TAW126" s="355"/>
      <c r="TAX126" s="355"/>
      <c r="TAY126" s="355"/>
      <c r="TAZ126" s="355"/>
      <c r="TBA126" s="355"/>
      <c r="TBB126" s="355"/>
      <c r="TBC126" s="355"/>
      <c r="TBD126" s="355"/>
      <c r="TBE126" s="355"/>
      <c r="TBF126" s="355"/>
      <c r="TBG126" s="355"/>
      <c r="TBH126" s="355"/>
      <c r="TBI126" s="355"/>
      <c r="TBJ126" s="355"/>
      <c r="TBK126" s="355"/>
      <c r="TBL126" s="355"/>
      <c r="TBM126" s="355"/>
      <c r="TBN126" s="355"/>
      <c r="TBO126" s="355"/>
      <c r="TBP126" s="355"/>
      <c r="TBQ126" s="355"/>
      <c r="TBR126" s="355"/>
      <c r="TBS126" s="355"/>
      <c r="TBT126" s="355"/>
      <c r="TBU126" s="355"/>
      <c r="TBV126" s="355"/>
      <c r="TBW126" s="355"/>
      <c r="TBX126" s="355"/>
      <c r="TBY126" s="355"/>
      <c r="TBZ126" s="355"/>
      <c r="TCA126" s="355"/>
      <c r="TCB126" s="355"/>
      <c r="TCC126" s="355"/>
      <c r="TCD126" s="355"/>
      <c r="TCE126" s="355"/>
      <c r="TCF126" s="355"/>
      <c r="TCG126" s="355"/>
      <c r="TCH126" s="355"/>
      <c r="TCI126" s="355"/>
      <c r="TCJ126" s="355"/>
      <c r="TCK126" s="355"/>
      <c r="TCL126" s="355"/>
      <c r="TCM126" s="355"/>
      <c r="TCN126" s="355"/>
      <c r="TCO126" s="355"/>
      <c r="TCP126" s="355"/>
      <c r="TCQ126" s="355"/>
      <c r="TCR126" s="355"/>
      <c r="TCS126" s="355"/>
      <c r="TCT126" s="355"/>
      <c r="TCU126" s="355"/>
      <c r="TCV126" s="355"/>
      <c r="TCW126" s="355"/>
      <c r="TCX126" s="355"/>
      <c r="TCY126" s="355"/>
      <c r="TCZ126" s="355"/>
      <c r="TDA126" s="355"/>
      <c r="TDB126" s="355"/>
      <c r="TDC126" s="355"/>
      <c r="TDD126" s="355"/>
      <c r="TDE126" s="355"/>
      <c r="TDF126" s="355"/>
      <c r="TDG126" s="355"/>
      <c r="TDH126" s="355"/>
      <c r="TDI126" s="355"/>
      <c r="TDJ126" s="355"/>
      <c r="TDK126" s="355"/>
      <c r="TDL126" s="355"/>
      <c r="TDM126" s="355"/>
      <c r="TDN126" s="355"/>
      <c r="TDO126" s="355"/>
      <c r="TDP126" s="355"/>
      <c r="TDQ126" s="355"/>
      <c r="TDR126" s="355"/>
      <c r="TDS126" s="355"/>
      <c r="TDT126" s="355"/>
      <c r="TDU126" s="355"/>
      <c r="TDV126" s="355"/>
      <c r="TDW126" s="355"/>
      <c r="TDX126" s="355"/>
      <c r="TDY126" s="355"/>
      <c r="TDZ126" s="355"/>
      <c r="TEA126" s="355"/>
      <c r="TEB126" s="355"/>
      <c r="TEC126" s="355"/>
      <c r="TED126" s="355"/>
      <c r="TEE126" s="355"/>
      <c r="TEF126" s="355"/>
      <c r="TEG126" s="355"/>
      <c r="TEH126" s="355"/>
      <c r="TEI126" s="355"/>
      <c r="TEJ126" s="355"/>
      <c r="TEK126" s="355"/>
      <c r="TEL126" s="355"/>
      <c r="TEM126" s="355"/>
      <c r="TEN126" s="355"/>
      <c r="TEO126" s="355"/>
      <c r="TEP126" s="355"/>
      <c r="TEQ126" s="355"/>
      <c r="TER126" s="355"/>
      <c r="TES126" s="355"/>
      <c r="TET126" s="355"/>
      <c r="TEU126" s="355"/>
      <c r="TEV126" s="355"/>
      <c r="TEW126" s="355"/>
      <c r="TEX126" s="355"/>
      <c r="TEY126" s="355"/>
      <c r="TEZ126" s="355"/>
      <c r="TFA126" s="355"/>
      <c r="TFB126" s="355"/>
      <c r="TFC126" s="355"/>
      <c r="TFD126" s="355"/>
      <c r="TFE126" s="355"/>
      <c r="TFF126" s="355"/>
      <c r="TFG126" s="355"/>
      <c r="TFH126" s="355"/>
      <c r="TFI126" s="355"/>
      <c r="TFJ126" s="355"/>
      <c r="TFK126" s="355"/>
      <c r="TFL126" s="355"/>
      <c r="TFM126" s="355"/>
      <c r="TFN126" s="355"/>
      <c r="TFO126" s="355"/>
      <c r="TFP126" s="355"/>
      <c r="TFQ126" s="355"/>
      <c r="TFR126" s="355"/>
      <c r="TFS126" s="355"/>
      <c r="TFT126" s="355"/>
      <c r="TFU126" s="355"/>
      <c r="TFV126" s="355"/>
      <c r="TFW126" s="355"/>
      <c r="TFX126" s="355"/>
      <c r="TFY126" s="355"/>
      <c r="TFZ126" s="355"/>
      <c r="TGA126" s="355"/>
      <c r="TGB126" s="355"/>
      <c r="TGC126" s="355"/>
      <c r="TGD126" s="355"/>
      <c r="TGE126" s="355"/>
      <c r="TGF126" s="355"/>
      <c r="TGG126" s="355"/>
      <c r="TGH126" s="355"/>
      <c r="TGI126" s="355"/>
      <c r="TGJ126" s="355"/>
      <c r="TGK126" s="355"/>
      <c r="TGL126" s="355"/>
      <c r="TGM126" s="355"/>
      <c r="TGN126" s="355"/>
      <c r="TGO126" s="355"/>
      <c r="TGP126" s="355"/>
      <c r="TGQ126" s="355"/>
      <c r="TGR126" s="355"/>
      <c r="TGS126" s="355"/>
      <c r="TGT126" s="355"/>
      <c r="TGU126" s="355"/>
      <c r="TGV126" s="355"/>
      <c r="TGW126" s="355"/>
      <c r="TGX126" s="355"/>
      <c r="TGY126" s="355"/>
      <c r="TGZ126" s="355"/>
      <c r="THA126" s="355"/>
      <c r="THB126" s="355"/>
      <c r="THC126" s="355"/>
      <c r="THD126" s="355"/>
      <c r="THE126" s="355"/>
      <c r="THF126" s="355"/>
      <c r="THG126" s="355"/>
      <c r="THH126" s="355"/>
      <c r="THI126" s="355"/>
      <c r="THJ126" s="355"/>
      <c r="THK126" s="355"/>
      <c r="THL126" s="355"/>
      <c r="THM126" s="355"/>
      <c r="THN126" s="355"/>
      <c r="THO126" s="355"/>
      <c r="THP126" s="355"/>
      <c r="THQ126" s="355"/>
      <c r="THR126" s="355"/>
      <c r="THS126" s="355"/>
      <c r="THT126" s="355"/>
      <c r="THU126" s="355"/>
      <c r="THV126" s="355"/>
      <c r="THW126" s="355"/>
      <c r="THX126" s="355"/>
      <c r="THY126" s="355"/>
      <c r="THZ126" s="355"/>
      <c r="TIA126" s="355"/>
      <c r="TIB126" s="355"/>
      <c r="TIC126" s="355"/>
      <c r="TID126" s="355"/>
      <c r="TIE126" s="355"/>
      <c r="TIF126" s="355"/>
      <c r="TIG126" s="355"/>
      <c r="TIH126" s="355"/>
      <c r="TII126" s="355"/>
      <c r="TIJ126" s="355"/>
      <c r="TIK126" s="355"/>
      <c r="TIL126" s="355"/>
      <c r="TIM126" s="355"/>
      <c r="TIN126" s="355"/>
      <c r="TIO126" s="355"/>
      <c r="TIP126" s="355"/>
      <c r="TIQ126" s="355"/>
      <c r="TIR126" s="355"/>
      <c r="TIS126" s="355"/>
      <c r="TIT126" s="355"/>
      <c r="TIU126" s="355"/>
      <c r="TIV126" s="355"/>
      <c r="TIW126" s="355"/>
      <c r="TIX126" s="355"/>
      <c r="TIY126" s="355"/>
      <c r="TIZ126" s="355"/>
      <c r="TJA126" s="355"/>
      <c r="TJB126" s="355"/>
      <c r="TJC126" s="355"/>
      <c r="TJD126" s="355"/>
      <c r="TJE126" s="355"/>
      <c r="TJF126" s="355"/>
      <c r="TJG126" s="355"/>
      <c r="TJH126" s="355"/>
      <c r="TJI126" s="355"/>
      <c r="TJJ126" s="355"/>
      <c r="TJK126" s="355"/>
      <c r="TJL126" s="355"/>
      <c r="TJM126" s="355"/>
      <c r="TJN126" s="355"/>
      <c r="TJO126" s="355"/>
      <c r="TJP126" s="355"/>
      <c r="TJQ126" s="355"/>
      <c r="TJR126" s="355"/>
      <c r="TJS126" s="355"/>
      <c r="TJT126" s="355"/>
      <c r="TJU126" s="355"/>
      <c r="TJV126" s="355"/>
      <c r="TJW126" s="355"/>
      <c r="TJX126" s="355"/>
      <c r="TJY126" s="355"/>
      <c r="TJZ126" s="355"/>
      <c r="TKA126" s="355"/>
      <c r="TKB126" s="355"/>
      <c r="TKC126" s="355"/>
      <c r="TKD126" s="355"/>
      <c r="TKE126" s="355"/>
      <c r="TKF126" s="355"/>
      <c r="TKG126" s="355"/>
      <c r="TKH126" s="355"/>
      <c r="TKI126" s="355"/>
      <c r="TKJ126" s="355"/>
      <c r="TKK126" s="355"/>
      <c r="TKL126" s="355"/>
      <c r="TKM126" s="355"/>
      <c r="TKN126" s="355"/>
      <c r="TKO126" s="355"/>
      <c r="TKP126" s="355"/>
      <c r="TKQ126" s="355"/>
      <c r="TKR126" s="355"/>
      <c r="TKS126" s="355"/>
      <c r="TKT126" s="355"/>
      <c r="TKU126" s="355"/>
      <c r="TKV126" s="355"/>
      <c r="TKW126" s="355"/>
      <c r="TKX126" s="355"/>
      <c r="TKY126" s="355"/>
      <c r="TKZ126" s="355"/>
      <c r="TLA126" s="355"/>
      <c r="TLB126" s="355"/>
      <c r="TLC126" s="355"/>
      <c r="TLD126" s="355"/>
      <c r="TLE126" s="355"/>
      <c r="TLF126" s="355"/>
      <c r="TLG126" s="355"/>
      <c r="TLH126" s="355"/>
      <c r="TLI126" s="355"/>
      <c r="TLJ126" s="355"/>
      <c r="TLK126" s="355"/>
      <c r="TLL126" s="355"/>
      <c r="TLM126" s="355"/>
      <c r="TLN126" s="355"/>
      <c r="TLO126" s="355"/>
      <c r="TLP126" s="355"/>
      <c r="TLQ126" s="355"/>
      <c r="TLR126" s="355"/>
      <c r="TLS126" s="355"/>
      <c r="TLT126" s="355"/>
      <c r="TLU126" s="355"/>
      <c r="TLV126" s="355"/>
      <c r="TLW126" s="355"/>
      <c r="TLX126" s="355"/>
      <c r="TLY126" s="355"/>
      <c r="TLZ126" s="355"/>
      <c r="TMA126" s="355"/>
      <c r="TMB126" s="355"/>
      <c r="TMC126" s="355"/>
      <c r="TMD126" s="355"/>
      <c r="TME126" s="355"/>
      <c r="TMF126" s="355"/>
      <c r="TMG126" s="355"/>
      <c r="TMH126" s="355"/>
      <c r="TMI126" s="355"/>
      <c r="TMJ126" s="355"/>
      <c r="TMK126" s="355"/>
      <c r="TML126" s="355"/>
      <c r="TMM126" s="355"/>
      <c r="TMN126" s="355"/>
      <c r="TMO126" s="355"/>
      <c r="TMP126" s="355"/>
      <c r="TMQ126" s="355"/>
      <c r="TMR126" s="355"/>
      <c r="TMS126" s="355"/>
      <c r="TMT126" s="355"/>
      <c r="TMU126" s="355"/>
      <c r="TMV126" s="355"/>
      <c r="TMW126" s="355"/>
      <c r="TMX126" s="355"/>
      <c r="TMY126" s="355"/>
      <c r="TMZ126" s="355"/>
      <c r="TNA126" s="355"/>
      <c r="TNB126" s="355"/>
      <c r="TNC126" s="355"/>
      <c r="TND126" s="355"/>
      <c r="TNE126" s="355"/>
      <c r="TNF126" s="355"/>
      <c r="TNG126" s="355"/>
      <c r="TNH126" s="355"/>
      <c r="TNI126" s="355"/>
      <c r="TNJ126" s="355"/>
      <c r="TNK126" s="355"/>
      <c r="TNL126" s="355"/>
      <c r="TNM126" s="355"/>
      <c r="TNN126" s="355"/>
      <c r="TNO126" s="355"/>
      <c r="TNP126" s="355"/>
      <c r="TNQ126" s="355"/>
      <c r="TNR126" s="355"/>
      <c r="TNS126" s="355"/>
      <c r="TNT126" s="355"/>
      <c r="TNU126" s="355"/>
      <c r="TNV126" s="355"/>
      <c r="TNW126" s="355"/>
      <c r="TNX126" s="355"/>
      <c r="TNY126" s="355"/>
      <c r="TNZ126" s="355"/>
      <c r="TOA126" s="355"/>
      <c r="TOB126" s="355"/>
      <c r="TOC126" s="355"/>
      <c r="TOD126" s="355"/>
      <c r="TOE126" s="355"/>
      <c r="TOF126" s="355"/>
      <c r="TOG126" s="355"/>
      <c r="TOH126" s="355"/>
      <c r="TOI126" s="355"/>
      <c r="TOJ126" s="355"/>
      <c r="TOK126" s="355"/>
      <c r="TOL126" s="355"/>
      <c r="TOM126" s="355"/>
      <c r="TON126" s="355"/>
      <c r="TOO126" s="355"/>
      <c r="TOP126" s="355"/>
      <c r="TOQ126" s="355"/>
      <c r="TOR126" s="355"/>
      <c r="TOS126" s="355"/>
      <c r="TOT126" s="355"/>
      <c r="TOU126" s="355"/>
      <c r="TOV126" s="355"/>
      <c r="TOW126" s="355"/>
      <c r="TOX126" s="355"/>
      <c r="TOY126" s="355"/>
      <c r="TOZ126" s="355"/>
      <c r="TPA126" s="355"/>
      <c r="TPB126" s="355"/>
      <c r="TPC126" s="355"/>
      <c r="TPD126" s="355"/>
      <c r="TPE126" s="355"/>
      <c r="TPF126" s="355"/>
      <c r="TPG126" s="355"/>
      <c r="TPH126" s="355"/>
      <c r="TPI126" s="355"/>
      <c r="TPJ126" s="355"/>
      <c r="TPK126" s="355"/>
      <c r="TPL126" s="355"/>
      <c r="TPM126" s="355"/>
      <c r="TPN126" s="355"/>
      <c r="TPO126" s="355"/>
      <c r="TPP126" s="355"/>
      <c r="TPQ126" s="355"/>
      <c r="TPR126" s="355"/>
      <c r="TPS126" s="355"/>
      <c r="TPT126" s="355"/>
      <c r="TPU126" s="355"/>
      <c r="TPV126" s="355"/>
      <c r="TPW126" s="355"/>
      <c r="TPX126" s="355"/>
      <c r="TPY126" s="355"/>
      <c r="TPZ126" s="355"/>
      <c r="TQA126" s="355"/>
      <c r="TQB126" s="355"/>
      <c r="TQC126" s="355"/>
      <c r="TQD126" s="355"/>
      <c r="TQE126" s="355"/>
      <c r="TQF126" s="355"/>
      <c r="TQG126" s="355"/>
      <c r="TQH126" s="355"/>
      <c r="TQI126" s="355"/>
      <c r="TQJ126" s="355"/>
      <c r="TQK126" s="355"/>
      <c r="TQL126" s="355"/>
      <c r="TQM126" s="355"/>
      <c r="TQN126" s="355"/>
      <c r="TQO126" s="355"/>
      <c r="TQP126" s="355"/>
      <c r="TQQ126" s="355"/>
      <c r="TQR126" s="355"/>
      <c r="TQS126" s="355"/>
      <c r="TQT126" s="355"/>
      <c r="TQU126" s="355"/>
      <c r="TQV126" s="355"/>
      <c r="TQW126" s="355"/>
      <c r="TQX126" s="355"/>
      <c r="TQY126" s="355"/>
      <c r="TQZ126" s="355"/>
      <c r="TRA126" s="355"/>
      <c r="TRB126" s="355"/>
      <c r="TRC126" s="355"/>
      <c r="TRD126" s="355"/>
      <c r="TRE126" s="355"/>
      <c r="TRF126" s="355"/>
      <c r="TRG126" s="355"/>
      <c r="TRH126" s="355"/>
      <c r="TRI126" s="355"/>
      <c r="TRJ126" s="355"/>
      <c r="TRK126" s="355"/>
      <c r="TRL126" s="355"/>
      <c r="TRM126" s="355"/>
      <c r="TRN126" s="355"/>
      <c r="TRO126" s="355"/>
      <c r="TRP126" s="355"/>
      <c r="TRQ126" s="355"/>
      <c r="TRR126" s="355"/>
      <c r="TRS126" s="355"/>
      <c r="TRT126" s="355"/>
      <c r="TRU126" s="355"/>
      <c r="TRV126" s="355"/>
      <c r="TRW126" s="355"/>
      <c r="TRX126" s="355"/>
      <c r="TRY126" s="355"/>
      <c r="TRZ126" s="355"/>
      <c r="TSA126" s="355"/>
      <c r="TSB126" s="355"/>
      <c r="TSC126" s="355"/>
      <c r="TSD126" s="355"/>
      <c r="TSE126" s="355"/>
      <c r="TSF126" s="355"/>
      <c r="TSG126" s="355"/>
      <c r="TSH126" s="355"/>
      <c r="TSI126" s="355"/>
      <c r="TSJ126" s="355"/>
      <c r="TSK126" s="355"/>
      <c r="TSL126" s="355"/>
      <c r="TSM126" s="355"/>
      <c r="TSN126" s="355"/>
      <c r="TSO126" s="355"/>
      <c r="TSP126" s="355"/>
      <c r="TSQ126" s="355"/>
      <c r="TSR126" s="355"/>
      <c r="TSS126" s="355"/>
      <c r="TST126" s="355"/>
      <c r="TSU126" s="355"/>
      <c r="TSV126" s="355"/>
      <c r="TSW126" s="355"/>
      <c r="TSX126" s="355"/>
      <c r="TSY126" s="355"/>
      <c r="TSZ126" s="355"/>
      <c r="TTA126" s="355"/>
      <c r="TTB126" s="355"/>
      <c r="TTC126" s="355"/>
      <c r="TTD126" s="355"/>
      <c r="TTE126" s="355"/>
      <c r="TTF126" s="355"/>
      <c r="TTG126" s="355"/>
      <c r="TTH126" s="355"/>
      <c r="TTI126" s="355"/>
      <c r="TTJ126" s="355"/>
      <c r="TTK126" s="355"/>
      <c r="TTL126" s="355"/>
      <c r="TTM126" s="355"/>
      <c r="TTN126" s="355"/>
      <c r="TTO126" s="355"/>
      <c r="TTP126" s="355"/>
      <c r="TTQ126" s="355"/>
      <c r="TTR126" s="355"/>
      <c r="TTS126" s="355"/>
      <c r="TTT126" s="355"/>
      <c r="TTU126" s="355"/>
      <c r="TTV126" s="355"/>
      <c r="TTW126" s="355"/>
      <c r="TTX126" s="355"/>
      <c r="TTY126" s="355"/>
      <c r="TTZ126" s="355"/>
      <c r="TUA126" s="355"/>
      <c r="TUB126" s="355"/>
      <c r="TUC126" s="355"/>
      <c r="TUD126" s="355"/>
      <c r="TUE126" s="355"/>
      <c r="TUF126" s="355"/>
      <c r="TUG126" s="355"/>
      <c r="TUH126" s="355"/>
      <c r="TUI126" s="355"/>
      <c r="TUJ126" s="355"/>
      <c r="TUK126" s="355"/>
      <c r="TUL126" s="355"/>
      <c r="TUM126" s="355"/>
      <c r="TUN126" s="355"/>
      <c r="TUO126" s="355"/>
      <c r="TUP126" s="355"/>
      <c r="TUQ126" s="355"/>
      <c r="TUR126" s="355"/>
      <c r="TUS126" s="355"/>
      <c r="TUT126" s="355"/>
      <c r="TUU126" s="355"/>
      <c r="TUV126" s="355"/>
      <c r="TUW126" s="355"/>
      <c r="TUX126" s="355"/>
      <c r="TUY126" s="355"/>
      <c r="TUZ126" s="355"/>
      <c r="TVA126" s="355"/>
      <c r="TVB126" s="355"/>
      <c r="TVC126" s="355"/>
      <c r="TVD126" s="355"/>
      <c r="TVE126" s="355"/>
      <c r="TVF126" s="355"/>
      <c r="TVG126" s="355"/>
      <c r="TVH126" s="355"/>
      <c r="TVI126" s="355"/>
      <c r="TVJ126" s="355"/>
      <c r="TVK126" s="355"/>
      <c r="TVL126" s="355"/>
      <c r="TVM126" s="355"/>
      <c r="TVN126" s="355"/>
      <c r="TVO126" s="355"/>
      <c r="TVP126" s="355"/>
      <c r="TVQ126" s="355"/>
      <c r="TVR126" s="355"/>
      <c r="TVS126" s="355"/>
      <c r="TVT126" s="355"/>
      <c r="TVU126" s="355"/>
      <c r="TVV126" s="355"/>
      <c r="TVW126" s="355"/>
      <c r="TVX126" s="355"/>
      <c r="TVY126" s="355"/>
      <c r="TVZ126" s="355"/>
      <c r="TWA126" s="355"/>
      <c r="TWB126" s="355"/>
      <c r="TWC126" s="355"/>
      <c r="TWD126" s="355"/>
      <c r="TWE126" s="355"/>
      <c r="TWF126" s="355"/>
      <c r="TWG126" s="355"/>
      <c r="TWH126" s="355"/>
      <c r="TWI126" s="355"/>
      <c r="TWJ126" s="355"/>
      <c r="TWK126" s="355"/>
      <c r="TWL126" s="355"/>
      <c r="TWM126" s="355"/>
      <c r="TWN126" s="355"/>
      <c r="TWO126" s="355"/>
      <c r="TWP126" s="355"/>
      <c r="TWQ126" s="355"/>
      <c r="TWR126" s="355"/>
      <c r="TWS126" s="355"/>
      <c r="TWT126" s="355"/>
      <c r="TWU126" s="355"/>
      <c r="TWV126" s="355"/>
      <c r="TWW126" s="355"/>
      <c r="TWX126" s="355"/>
      <c r="TWY126" s="355"/>
      <c r="TWZ126" s="355"/>
      <c r="TXA126" s="355"/>
      <c r="TXB126" s="355"/>
      <c r="TXC126" s="355"/>
      <c r="TXD126" s="355"/>
      <c r="TXE126" s="355"/>
      <c r="TXF126" s="355"/>
      <c r="TXG126" s="355"/>
      <c r="TXH126" s="355"/>
      <c r="TXI126" s="355"/>
      <c r="TXJ126" s="355"/>
      <c r="TXK126" s="355"/>
      <c r="TXL126" s="355"/>
      <c r="TXM126" s="355"/>
      <c r="TXN126" s="355"/>
      <c r="TXO126" s="355"/>
      <c r="TXP126" s="355"/>
      <c r="TXQ126" s="355"/>
      <c r="TXR126" s="355"/>
      <c r="TXS126" s="355"/>
      <c r="TXT126" s="355"/>
      <c r="TXU126" s="355"/>
      <c r="TXV126" s="355"/>
      <c r="TXW126" s="355"/>
      <c r="TXX126" s="355"/>
      <c r="TXY126" s="355"/>
      <c r="TXZ126" s="355"/>
      <c r="TYA126" s="355"/>
      <c r="TYB126" s="355"/>
      <c r="TYC126" s="355"/>
      <c r="TYD126" s="355"/>
      <c r="TYE126" s="355"/>
      <c r="TYF126" s="355"/>
      <c r="TYG126" s="355"/>
      <c r="TYH126" s="355"/>
      <c r="TYI126" s="355"/>
      <c r="TYJ126" s="355"/>
      <c r="TYK126" s="355"/>
      <c r="TYL126" s="355"/>
      <c r="TYM126" s="355"/>
      <c r="TYN126" s="355"/>
      <c r="TYO126" s="355"/>
      <c r="TYP126" s="355"/>
      <c r="TYQ126" s="355"/>
      <c r="TYR126" s="355"/>
      <c r="TYS126" s="355"/>
      <c r="TYT126" s="355"/>
      <c r="TYU126" s="355"/>
      <c r="TYV126" s="355"/>
      <c r="TYW126" s="355"/>
      <c r="TYX126" s="355"/>
      <c r="TYY126" s="355"/>
      <c r="TYZ126" s="355"/>
      <c r="TZA126" s="355"/>
      <c r="TZB126" s="355"/>
      <c r="TZC126" s="355"/>
      <c r="TZD126" s="355"/>
      <c r="TZE126" s="355"/>
      <c r="TZF126" s="355"/>
      <c r="TZG126" s="355"/>
      <c r="TZH126" s="355"/>
      <c r="TZI126" s="355"/>
      <c r="TZJ126" s="355"/>
      <c r="TZK126" s="355"/>
      <c r="TZL126" s="355"/>
      <c r="TZM126" s="355"/>
      <c r="TZN126" s="355"/>
      <c r="TZO126" s="355"/>
      <c r="TZP126" s="355"/>
      <c r="TZQ126" s="355"/>
      <c r="TZR126" s="355"/>
      <c r="TZS126" s="355"/>
      <c r="TZT126" s="355"/>
      <c r="TZU126" s="355"/>
      <c r="TZV126" s="355"/>
      <c r="TZW126" s="355"/>
      <c r="TZX126" s="355"/>
      <c r="TZY126" s="355"/>
      <c r="TZZ126" s="355"/>
      <c r="UAA126" s="355"/>
      <c r="UAB126" s="355"/>
      <c r="UAC126" s="355"/>
      <c r="UAD126" s="355"/>
      <c r="UAE126" s="355"/>
      <c r="UAF126" s="355"/>
      <c r="UAG126" s="355"/>
      <c r="UAH126" s="355"/>
      <c r="UAI126" s="355"/>
      <c r="UAJ126" s="355"/>
      <c r="UAK126" s="355"/>
      <c r="UAL126" s="355"/>
      <c r="UAM126" s="355"/>
      <c r="UAN126" s="355"/>
      <c r="UAO126" s="355"/>
      <c r="UAP126" s="355"/>
      <c r="UAQ126" s="355"/>
      <c r="UAR126" s="355"/>
      <c r="UAS126" s="355"/>
      <c r="UAT126" s="355"/>
      <c r="UAU126" s="355"/>
      <c r="UAV126" s="355"/>
      <c r="UAW126" s="355"/>
      <c r="UAX126" s="355"/>
      <c r="UAY126" s="355"/>
      <c r="UAZ126" s="355"/>
      <c r="UBA126" s="355"/>
      <c r="UBB126" s="355"/>
      <c r="UBC126" s="355"/>
      <c r="UBD126" s="355"/>
      <c r="UBE126" s="355"/>
      <c r="UBF126" s="355"/>
      <c r="UBG126" s="355"/>
      <c r="UBH126" s="355"/>
      <c r="UBI126" s="355"/>
      <c r="UBJ126" s="355"/>
      <c r="UBK126" s="355"/>
      <c r="UBL126" s="355"/>
      <c r="UBM126" s="355"/>
      <c r="UBN126" s="355"/>
      <c r="UBO126" s="355"/>
      <c r="UBP126" s="355"/>
      <c r="UBQ126" s="355"/>
      <c r="UBR126" s="355"/>
      <c r="UBS126" s="355"/>
      <c r="UBT126" s="355"/>
      <c r="UBU126" s="355"/>
      <c r="UBV126" s="355"/>
      <c r="UBW126" s="355"/>
      <c r="UBX126" s="355"/>
      <c r="UBY126" s="355"/>
      <c r="UBZ126" s="355"/>
      <c r="UCA126" s="355"/>
      <c r="UCB126" s="355"/>
      <c r="UCC126" s="355"/>
      <c r="UCD126" s="355"/>
      <c r="UCE126" s="355"/>
      <c r="UCF126" s="355"/>
      <c r="UCG126" s="355"/>
      <c r="UCH126" s="355"/>
      <c r="UCI126" s="355"/>
      <c r="UCJ126" s="355"/>
      <c r="UCK126" s="355"/>
      <c r="UCL126" s="355"/>
      <c r="UCM126" s="355"/>
      <c r="UCN126" s="355"/>
      <c r="UCO126" s="355"/>
      <c r="UCP126" s="355"/>
      <c r="UCQ126" s="355"/>
      <c r="UCR126" s="355"/>
      <c r="UCS126" s="355"/>
      <c r="UCT126" s="355"/>
      <c r="UCU126" s="355"/>
      <c r="UCV126" s="355"/>
      <c r="UCW126" s="355"/>
      <c r="UCX126" s="355"/>
      <c r="UCY126" s="355"/>
      <c r="UCZ126" s="355"/>
      <c r="UDA126" s="355"/>
      <c r="UDB126" s="355"/>
      <c r="UDC126" s="355"/>
      <c r="UDD126" s="355"/>
      <c r="UDE126" s="355"/>
      <c r="UDF126" s="355"/>
      <c r="UDG126" s="355"/>
      <c r="UDH126" s="355"/>
      <c r="UDI126" s="355"/>
      <c r="UDJ126" s="355"/>
      <c r="UDK126" s="355"/>
      <c r="UDL126" s="355"/>
      <c r="UDM126" s="355"/>
      <c r="UDN126" s="355"/>
      <c r="UDO126" s="355"/>
      <c r="UDP126" s="355"/>
      <c r="UDQ126" s="355"/>
      <c r="UDR126" s="355"/>
      <c r="UDS126" s="355"/>
      <c r="UDT126" s="355"/>
      <c r="UDU126" s="355"/>
      <c r="UDV126" s="355"/>
      <c r="UDW126" s="355"/>
      <c r="UDX126" s="355"/>
      <c r="UDY126" s="355"/>
      <c r="UDZ126" s="355"/>
      <c r="UEA126" s="355"/>
      <c r="UEB126" s="355"/>
      <c r="UEC126" s="355"/>
      <c r="UED126" s="355"/>
      <c r="UEE126" s="355"/>
      <c r="UEF126" s="355"/>
      <c r="UEG126" s="355"/>
      <c r="UEH126" s="355"/>
      <c r="UEI126" s="355"/>
      <c r="UEJ126" s="355"/>
      <c r="UEK126" s="355"/>
      <c r="UEL126" s="355"/>
      <c r="UEM126" s="355"/>
      <c r="UEN126" s="355"/>
      <c r="UEO126" s="355"/>
      <c r="UEP126" s="355"/>
      <c r="UEQ126" s="355"/>
      <c r="UER126" s="355"/>
      <c r="UES126" s="355"/>
      <c r="UET126" s="355"/>
      <c r="UEU126" s="355"/>
      <c r="UEV126" s="355"/>
      <c r="UEW126" s="355"/>
      <c r="UEX126" s="355"/>
      <c r="UEY126" s="355"/>
      <c r="UEZ126" s="355"/>
      <c r="UFA126" s="355"/>
      <c r="UFB126" s="355"/>
      <c r="UFC126" s="355"/>
      <c r="UFD126" s="355"/>
      <c r="UFE126" s="355"/>
      <c r="UFF126" s="355"/>
      <c r="UFG126" s="355"/>
      <c r="UFH126" s="355"/>
      <c r="UFI126" s="355"/>
      <c r="UFJ126" s="355"/>
      <c r="UFK126" s="355"/>
      <c r="UFL126" s="355"/>
      <c r="UFM126" s="355"/>
      <c r="UFN126" s="355"/>
      <c r="UFO126" s="355"/>
      <c r="UFP126" s="355"/>
      <c r="UFQ126" s="355"/>
      <c r="UFR126" s="355"/>
      <c r="UFS126" s="355"/>
      <c r="UFT126" s="355"/>
      <c r="UFU126" s="355"/>
      <c r="UFV126" s="355"/>
      <c r="UFW126" s="355"/>
      <c r="UFX126" s="355"/>
      <c r="UFY126" s="355"/>
      <c r="UFZ126" s="355"/>
      <c r="UGA126" s="355"/>
      <c r="UGB126" s="355"/>
      <c r="UGC126" s="355"/>
      <c r="UGD126" s="355"/>
      <c r="UGE126" s="355"/>
      <c r="UGF126" s="355"/>
      <c r="UGG126" s="355"/>
      <c r="UGH126" s="355"/>
      <c r="UGI126" s="355"/>
      <c r="UGJ126" s="355"/>
      <c r="UGK126" s="355"/>
      <c r="UGL126" s="355"/>
      <c r="UGM126" s="355"/>
      <c r="UGN126" s="355"/>
      <c r="UGO126" s="355"/>
      <c r="UGP126" s="355"/>
      <c r="UGQ126" s="355"/>
      <c r="UGR126" s="355"/>
      <c r="UGS126" s="355"/>
      <c r="UGT126" s="355"/>
      <c r="UGU126" s="355"/>
      <c r="UGV126" s="355"/>
      <c r="UGW126" s="355"/>
      <c r="UGX126" s="355"/>
      <c r="UGY126" s="355"/>
      <c r="UGZ126" s="355"/>
      <c r="UHA126" s="355"/>
      <c r="UHB126" s="355"/>
      <c r="UHC126" s="355"/>
      <c r="UHD126" s="355"/>
      <c r="UHE126" s="355"/>
      <c r="UHF126" s="355"/>
      <c r="UHG126" s="355"/>
      <c r="UHH126" s="355"/>
      <c r="UHI126" s="355"/>
      <c r="UHJ126" s="355"/>
      <c r="UHK126" s="355"/>
      <c r="UHL126" s="355"/>
      <c r="UHM126" s="355"/>
      <c r="UHN126" s="355"/>
      <c r="UHO126" s="355"/>
      <c r="UHP126" s="355"/>
      <c r="UHQ126" s="355"/>
      <c r="UHR126" s="355"/>
      <c r="UHS126" s="355"/>
      <c r="UHT126" s="355"/>
      <c r="UHU126" s="355"/>
      <c r="UHV126" s="355"/>
      <c r="UHW126" s="355"/>
      <c r="UHX126" s="355"/>
      <c r="UHY126" s="355"/>
      <c r="UHZ126" s="355"/>
      <c r="UIA126" s="355"/>
      <c r="UIB126" s="355"/>
      <c r="UIC126" s="355"/>
      <c r="UID126" s="355"/>
      <c r="UIE126" s="355"/>
      <c r="UIF126" s="355"/>
      <c r="UIG126" s="355"/>
      <c r="UIH126" s="355"/>
      <c r="UII126" s="355"/>
      <c r="UIJ126" s="355"/>
      <c r="UIK126" s="355"/>
      <c r="UIL126" s="355"/>
      <c r="UIM126" s="355"/>
      <c r="UIN126" s="355"/>
      <c r="UIO126" s="355"/>
      <c r="UIP126" s="355"/>
      <c r="UIQ126" s="355"/>
      <c r="UIR126" s="355"/>
      <c r="UIS126" s="355"/>
      <c r="UIT126" s="355"/>
      <c r="UIU126" s="355"/>
      <c r="UIV126" s="355"/>
      <c r="UIW126" s="355"/>
      <c r="UIX126" s="355"/>
      <c r="UIY126" s="355"/>
      <c r="UIZ126" s="355"/>
      <c r="UJA126" s="355"/>
      <c r="UJB126" s="355"/>
      <c r="UJC126" s="355"/>
      <c r="UJD126" s="355"/>
      <c r="UJE126" s="355"/>
      <c r="UJF126" s="355"/>
      <c r="UJG126" s="355"/>
      <c r="UJH126" s="355"/>
      <c r="UJI126" s="355"/>
      <c r="UJJ126" s="355"/>
      <c r="UJK126" s="355"/>
      <c r="UJL126" s="355"/>
      <c r="UJM126" s="355"/>
      <c r="UJN126" s="355"/>
      <c r="UJO126" s="355"/>
      <c r="UJP126" s="355"/>
      <c r="UJQ126" s="355"/>
      <c r="UJR126" s="355"/>
      <c r="UJS126" s="355"/>
      <c r="UJT126" s="355"/>
      <c r="UJU126" s="355"/>
      <c r="UJV126" s="355"/>
      <c r="UJW126" s="355"/>
      <c r="UJX126" s="355"/>
      <c r="UJY126" s="355"/>
      <c r="UJZ126" s="355"/>
      <c r="UKA126" s="355"/>
      <c r="UKB126" s="355"/>
      <c r="UKC126" s="355"/>
      <c r="UKD126" s="355"/>
      <c r="UKE126" s="355"/>
      <c r="UKF126" s="355"/>
      <c r="UKG126" s="355"/>
      <c r="UKH126" s="355"/>
      <c r="UKI126" s="355"/>
      <c r="UKJ126" s="355"/>
      <c r="UKK126" s="355"/>
      <c r="UKL126" s="355"/>
      <c r="UKM126" s="355"/>
      <c r="UKN126" s="355"/>
      <c r="UKO126" s="355"/>
      <c r="UKP126" s="355"/>
      <c r="UKQ126" s="355"/>
      <c r="UKR126" s="355"/>
      <c r="UKS126" s="355"/>
      <c r="UKT126" s="355"/>
      <c r="UKU126" s="355"/>
      <c r="UKV126" s="355"/>
      <c r="UKW126" s="355"/>
      <c r="UKX126" s="355"/>
      <c r="UKY126" s="355"/>
      <c r="UKZ126" s="355"/>
      <c r="ULA126" s="355"/>
      <c r="ULB126" s="355"/>
      <c r="ULC126" s="355"/>
      <c r="ULD126" s="355"/>
      <c r="ULE126" s="355"/>
      <c r="ULF126" s="355"/>
      <c r="ULG126" s="355"/>
      <c r="ULH126" s="355"/>
      <c r="ULI126" s="355"/>
      <c r="ULJ126" s="355"/>
      <c r="ULK126" s="355"/>
      <c r="ULL126" s="355"/>
      <c r="ULM126" s="355"/>
      <c r="ULN126" s="355"/>
      <c r="ULO126" s="355"/>
      <c r="ULP126" s="355"/>
      <c r="ULQ126" s="355"/>
      <c r="ULR126" s="355"/>
      <c r="ULS126" s="355"/>
      <c r="ULT126" s="355"/>
      <c r="ULU126" s="355"/>
      <c r="ULV126" s="355"/>
      <c r="ULW126" s="355"/>
      <c r="ULX126" s="355"/>
      <c r="ULY126" s="355"/>
      <c r="ULZ126" s="355"/>
      <c r="UMA126" s="355"/>
      <c r="UMB126" s="355"/>
      <c r="UMC126" s="355"/>
      <c r="UMD126" s="355"/>
      <c r="UME126" s="355"/>
      <c r="UMF126" s="355"/>
      <c r="UMG126" s="355"/>
      <c r="UMH126" s="355"/>
      <c r="UMI126" s="355"/>
      <c r="UMJ126" s="355"/>
      <c r="UMK126" s="355"/>
      <c r="UML126" s="355"/>
      <c r="UMM126" s="355"/>
      <c r="UMN126" s="355"/>
      <c r="UMO126" s="355"/>
      <c r="UMP126" s="355"/>
      <c r="UMQ126" s="355"/>
      <c r="UMR126" s="355"/>
      <c r="UMS126" s="355"/>
      <c r="UMT126" s="355"/>
      <c r="UMU126" s="355"/>
      <c r="UMV126" s="355"/>
      <c r="UMW126" s="355"/>
      <c r="UMX126" s="355"/>
      <c r="UMY126" s="355"/>
      <c r="UMZ126" s="355"/>
      <c r="UNA126" s="355"/>
      <c r="UNB126" s="355"/>
      <c r="UNC126" s="355"/>
      <c r="UND126" s="355"/>
      <c r="UNE126" s="355"/>
      <c r="UNF126" s="355"/>
      <c r="UNG126" s="355"/>
      <c r="UNH126" s="355"/>
      <c r="UNI126" s="355"/>
      <c r="UNJ126" s="355"/>
      <c r="UNK126" s="355"/>
      <c r="UNL126" s="355"/>
      <c r="UNM126" s="355"/>
      <c r="UNN126" s="355"/>
      <c r="UNO126" s="355"/>
      <c r="UNP126" s="355"/>
      <c r="UNQ126" s="355"/>
      <c r="UNR126" s="355"/>
      <c r="UNS126" s="355"/>
      <c r="UNT126" s="355"/>
      <c r="UNU126" s="355"/>
      <c r="UNV126" s="355"/>
      <c r="UNW126" s="355"/>
      <c r="UNX126" s="355"/>
      <c r="UNY126" s="355"/>
      <c r="UNZ126" s="355"/>
      <c r="UOA126" s="355"/>
      <c r="UOB126" s="355"/>
      <c r="UOC126" s="355"/>
      <c r="UOD126" s="355"/>
      <c r="UOE126" s="355"/>
      <c r="UOF126" s="355"/>
      <c r="UOG126" s="355"/>
      <c r="UOH126" s="355"/>
      <c r="UOI126" s="355"/>
      <c r="UOJ126" s="355"/>
      <c r="UOK126" s="355"/>
      <c r="UOL126" s="355"/>
      <c r="UOM126" s="355"/>
      <c r="UON126" s="355"/>
      <c r="UOO126" s="355"/>
      <c r="UOP126" s="355"/>
      <c r="UOQ126" s="355"/>
      <c r="UOR126" s="355"/>
      <c r="UOS126" s="355"/>
      <c r="UOT126" s="355"/>
      <c r="UOU126" s="355"/>
      <c r="UOV126" s="355"/>
      <c r="UOW126" s="355"/>
      <c r="UOX126" s="355"/>
      <c r="UOY126" s="355"/>
      <c r="UOZ126" s="355"/>
      <c r="UPA126" s="355"/>
      <c r="UPB126" s="355"/>
      <c r="UPC126" s="355"/>
      <c r="UPD126" s="355"/>
      <c r="UPE126" s="355"/>
      <c r="UPF126" s="355"/>
      <c r="UPG126" s="355"/>
      <c r="UPH126" s="355"/>
      <c r="UPI126" s="355"/>
      <c r="UPJ126" s="355"/>
      <c r="UPK126" s="355"/>
      <c r="UPL126" s="355"/>
      <c r="UPM126" s="355"/>
      <c r="UPN126" s="355"/>
      <c r="UPO126" s="355"/>
      <c r="UPP126" s="355"/>
      <c r="UPQ126" s="355"/>
      <c r="UPR126" s="355"/>
      <c r="UPS126" s="355"/>
      <c r="UPT126" s="355"/>
      <c r="UPU126" s="355"/>
      <c r="UPV126" s="355"/>
      <c r="UPW126" s="355"/>
      <c r="UPX126" s="355"/>
      <c r="UPY126" s="355"/>
      <c r="UPZ126" s="355"/>
      <c r="UQA126" s="355"/>
      <c r="UQB126" s="355"/>
      <c r="UQC126" s="355"/>
      <c r="UQD126" s="355"/>
      <c r="UQE126" s="355"/>
      <c r="UQF126" s="355"/>
      <c r="UQG126" s="355"/>
      <c r="UQH126" s="355"/>
      <c r="UQI126" s="355"/>
      <c r="UQJ126" s="355"/>
      <c r="UQK126" s="355"/>
      <c r="UQL126" s="355"/>
      <c r="UQM126" s="355"/>
      <c r="UQN126" s="355"/>
      <c r="UQO126" s="355"/>
      <c r="UQP126" s="355"/>
      <c r="UQQ126" s="355"/>
      <c r="UQR126" s="355"/>
      <c r="UQS126" s="355"/>
      <c r="UQT126" s="355"/>
      <c r="UQU126" s="355"/>
      <c r="UQV126" s="355"/>
      <c r="UQW126" s="355"/>
      <c r="UQX126" s="355"/>
      <c r="UQY126" s="355"/>
      <c r="UQZ126" s="355"/>
      <c r="URA126" s="355"/>
      <c r="URB126" s="355"/>
      <c r="URC126" s="355"/>
      <c r="URD126" s="355"/>
      <c r="URE126" s="355"/>
      <c r="URF126" s="355"/>
      <c r="URG126" s="355"/>
      <c r="URH126" s="355"/>
      <c r="URI126" s="355"/>
      <c r="URJ126" s="355"/>
      <c r="URK126" s="355"/>
      <c r="URL126" s="355"/>
      <c r="URM126" s="355"/>
      <c r="URN126" s="355"/>
      <c r="URO126" s="355"/>
      <c r="URP126" s="355"/>
      <c r="URQ126" s="355"/>
      <c r="URR126" s="355"/>
      <c r="URS126" s="355"/>
      <c r="URT126" s="355"/>
      <c r="URU126" s="355"/>
      <c r="URV126" s="355"/>
      <c r="URW126" s="355"/>
      <c r="URX126" s="355"/>
      <c r="URY126" s="355"/>
      <c r="URZ126" s="355"/>
      <c r="USA126" s="355"/>
      <c r="USB126" s="355"/>
      <c r="USC126" s="355"/>
      <c r="USD126" s="355"/>
      <c r="USE126" s="355"/>
      <c r="USF126" s="355"/>
      <c r="USG126" s="355"/>
      <c r="USH126" s="355"/>
      <c r="USI126" s="355"/>
      <c r="USJ126" s="355"/>
      <c r="USK126" s="355"/>
      <c r="USL126" s="355"/>
      <c r="USM126" s="355"/>
      <c r="USN126" s="355"/>
      <c r="USO126" s="355"/>
      <c r="USP126" s="355"/>
      <c r="USQ126" s="355"/>
      <c r="USR126" s="355"/>
      <c r="USS126" s="355"/>
      <c r="UST126" s="355"/>
      <c r="USU126" s="355"/>
      <c r="USV126" s="355"/>
      <c r="USW126" s="355"/>
      <c r="USX126" s="355"/>
      <c r="USY126" s="355"/>
      <c r="USZ126" s="355"/>
      <c r="UTA126" s="355"/>
      <c r="UTB126" s="355"/>
      <c r="UTC126" s="355"/>
      <c r="UTD126" s="355"/>
      <c r="UTE126" s="355"/>
      <c r="UTF126" s="355"/>
      <c r="UTG126" s="355"/>
      <c r="UTH126" s="355"/>
      <c r="UTI126" s="355"/>
      <c r="UTJ126" s="355"/>
      <c r="UTK126" s="355"/>
      <c r="UTL126" s="355"/>
      <c r="UTM126" s="355"/>
      <c r="UTN126" s="355"/>
      <c r="UTO126" s="355"/>
      <c r="UTP126" s="355"/>
      <c r="UTQ126" s="355"/>
      <c r="UTR126" s="355"/>
      <c r="UTS126" s="355"/>
      <c r="UTT126" s="355"/>
      <c r="UTU126" s="355"/>
      <c r="UTV126" s="355"/>
      <c r="UTW126" s="355"/>
      <c r="UTX126" s="355"/>
      <c r="UTY126" s="355"/>
      <c r="UTZ126" s="355"/>
      <c r="UUA126" s="355"/>
      <c r="UUB126" s="355"/>
      <c r="UUC126" s="355"/>
      <c r="UUD126" s="355"/>
      <c r="UUE126" s="355"/>
      <c r="UUF126" s="355"/>
      <c r="UUG126" s="355"/>
      <c r="UUH126" s="355"/>
      <c r="UUI126" s="355"/>
      <c r="UUJ126" s="355"/>
      <c r="UUK126" s="355"/>
      <c r="UUL126" s="355"/>
      <c r="UUM126" s="355"/>
      <c r="UUN126" s="355"/>
      <c r="UUO126" s="355"/>
      <c r="UUP126" s="355"/>
      <c r="UUQ126" s="355"/>
      <c r="UUR126" s="355"/>
      <c r="UUS126" s="355"/>
      <c r="UUT126" s="355"/>
      <c r="UUU126" s="355"/>
      <c r="UUV126" s="355"/>
      <c r="UUW126" s="355"/>
      <c r="UUX126" s="355"/>
      <c r="UUY126" s="355"/>
      <c r="UUZ126" s="355"/>
      <c r="UVA126" s="355"/>
      <c r="UVB126" s="355"/>
      <c r="UVC126" s="355"/>
      <c r="UVD126" s="355"/>
      <c r="UVE126" s="355"/>
      <c r="UVF126" s="355"/>
      <c r="UVG126" s="355"/>
      <c r="UVH126" s="355"/>
      <c r="UVI126" s="355"/>
      <c r="UVJ126" s="355"/>
      <c r="UVK126" s="355"/>
      <c r="UVL126" s="355"/>
      <c r="UVM126" s="355"/>
      <c r="UVN126" s="355"/>
      <c r="UVO126" s="355"/>
      <c r="UVP126" s="355"/>
      <c r="UVQ126" s="355"/>
      <c r="UVR126" s="355"/>
      <c r="UVS126" s="355"/>
      <c r="UVT126" s="355"/>
      <c r="UVU126" s="355"/>
      <c r="UVV126" s="355"/>
      <c r="UVW126" s="355"/>
      <c r="UVX126" s="355"/>
      <c r="UVY126" s="355"/>
      <c r="UVZ126" s="355"/>
      <c r="UWA126" s="355"/>
      <c r="UWB126" s="355"/>
      <c r="UWC126" s="355"/>
      <c r="UWD126" s="355"/>
      <c r="UWE126" s="355"/>
      <c r="UWF126" s="355"/>
      <c r="UWG126" s="355"/>
      <c r="UWH126" s="355"/>
      <c r="UWI126" s="355"/>
      <c r="UWJ126" s="355"/>
      <c r="UWK126" s="355"/>
      <c r="UWL126" s="355"/>
      <c r="UWM126" s="355"/>
      <c r="UWN126" s="355"/>
      <c r="UWO126" s="355"/>
      <c r="UWP126" s="355"/>
      <c r="UWQ126" s="355"/>
      <c r="UWR126" s="355"/>
      <c r="UWS126" s="355"/>
      <c r="UWT126" s="355"/>
      <c r="UWU126" s="355"/>
      <c r="UWV126" s="355"/>
      <c r="UWW126" s="355"/>
      <c r="UWX126" s="355"/>
      <c r="UWY126" s="355"/>
      <c r="UWZ126" s="355"/>
      <c r="UXA126" s="355"/>
      <c r="UXB126" s="355"/>
      <c r="UXC126" s="355"/>
      <c r="UXD126" s="355"/>
      <c r="UXE126" s="355"/>
      <c r="UXF126" s="355"/>
      <c r="UXG126" s="355"/>
      <c r="UXH126" s="355"/>
      <c r="UXI126" s="355"/>
      <c r="UXJ126" s="355"/>
      <c r="UXK126" s="355"/>
      <c r="UXL126" s="355"/>
      <c r="UXM126" s="355"/>
      <c r="UXN126" s="355"/>
      <c r="UXO126" s="355"/>
      <c r="UXP126" s="355"/>
      <c r="UXQ126" s="355"/>
      <c r="UXR126" s="355"/>
      <c r="UXS126" s="355"/>
      <c r="UXT126" s="355"/>
      <c r="UXU126" s="355"/>
      <c r="UXV126" s="355"/>
      <c r="UXW126" s="355"/>
      <c r="UXX126" s="355"/>
      <c r="UXY126" s="355"/>
      <c r="UXZ126" s="355"/>
      <c r="UYA126" s="355"/>
      <c r="UYB126" s="355"/>
      <c r="UYC126" s="355"/>
      <c r="UYD126" s="355"/>
      <c r="UYE126" s="355"/>
      <c r="UYF126" s="355"/>
      <c r="UYG126" s="355"/>
      <c r="UYH126" s="355"/>
      <c r="UYI126" s="355"/>
      <c r="UYJ126" s="355"/>
      <c r="UYK126" s="355"/>
      <c r="UYL126" s="355"/>
      <c r="UYM126" s="355"/>
      <c r="UYN126" s="355"/>
      <c r="UYO126" s="355"/>
      <c r="UYP126" s="355"/>
      <c r="UYQ126" s="355"/>
      <c r="UYR126" s="355"/>
      <c r="UYS126" s="355"/>
      <c r="UYT126" s="355"/>
      <c r="UYU126" s="355"/>
      <c r="UYV126" s="355"/>
      <c r="UYW126" s="355"/>
      <c r="UYX126" s="355"/>
      <c r="UYY126" s="355"/>
      <c r="UYZ126" s="355"/>
      <c r="UZA126" s="355"/>
      <c r="UZB126" s="355"/>
      <c r="UZC126" s="355"/>
      <c r="UZD126" s="355"/>
      <c r="UZE126" s="355"/>
      <c r="UZF126" s="355"/>
      <c r="UZG126" s="355"/>
      <c r="UZH126" s="355"/>
      <c r="UZI126" s="355"/>
      <c r="UZJ126" s="355"/>
      <c r="UZK126" s="355"/>
      <c r="UZL126" s="355"/>
      <c r="UZM126" s="355"/>
      <c r="UZN126" s="355"/>
      <c r="UZO126" s="355"/>
      <c r="UZP126" s="355"/>
      <c r="UZQ126" s="355"/>
      <c r="UZR126" s="355"/>
      <c r="UZS126" s="355"/>
      <c r="UZT126" s="355"/>
      <c r="UZU126" s="355"/>
      <c r="UZV126" s="355"/>
      <c r="UZW126" s="355"/>
      <c r="UZX126" s="355"/>
      <c r="UZY126" s="355"/>
      <c r="UZZ126" s="355"/>
      <c r="VAA126" s="355"/>
      <c r="VAB126" s="355"/>
      <c r="VAC126" s="355"/>
      <c r="VAD126" s="355"/>
      <c r="VAE126" s="355"/>
      <c r="VAF126" s="355"/>
      <c r="VAG126" s="355"/>
      <c r="VAH126" s="355"/>
      <c r="VAI126" s="355"/>
      <c r="VAJ126" s="355"/>
      <c r="VAK126" s="355"/>
      <c r="VAL126" s="355"/>
      <c r="VAM126" s="355"/>
      <c r="VAN126" s="355"/>
      <c r="VAO126" s="355"/>
      <c r="VAP126" s="355"/>
      <c r="VAQ126" s="355"/>
      <c r="VAR126" s="355"/>
      <c r="VAS126" s="355"/>
      <c r="VAT126" s="355"/>
      <c r="VAU126" s="355"/>
      <c r="VAV126" s="355"/>
      <c r="VAW126" s="355"/>
      <c r="VAX126" s="355"/>
      <c r="VAY126" s="355"/>
      <c r="VAZ126" s="355"/>
      <c r="VBA126" s="355"/>
      <c r="VBB126" s="355"/>
      <c r="VBC126" s="355"/>
      <c r="VBD126" s="355"/>
      <c r="VBE126" s="355"/>
      <c r="VBF126" s="355"/>
      <c r="VBG126" s="355"/>
      <c r="VBH126" s="355"/>
      <c r="VBI126" s="355"/>
      <c r="VBJ126" s="355"/>
      <c r="VBK126" s="355"/>
      <c r="VBL126" s="355"/>
      <c r="VBM126" s="355"/>
      <c r="VBN126" s="355"/>
      <c r="VBO126" s="355"/>
      <c r="VBP126" s="355"/>
      <c r="VBQ126" s="355"/>
      <c r="VBR126" s="355"/>
      <c r="VBS126" s="355"/>
      <c r="VBT126" s="355"/>
      <c r="VBU126" s="355"/>
      <c r="VBV126" s="355"/>
      <c r="VBW126" s="355"/>
      <c r="VBX126" s="355"/>
      <c r="VBY126" s="355"/>
      <c r="VBZ126" s="355"/>
      <c r="VCA126" s="355"/>
      <c r="VCB126" s="355"/>
      <c r="VCC126" s="355"/>
      <c r="VCD126" s="355"/>
      <c r="VCE126" s="355"/>
      <c r="VCF126" s="355"/>
      <c r="VCG126" s="355"/>
      <c r="VCH126" s="355"/>
      <c r="VCI126" s="355"/>
      <c r="VCJ126" s="355"/>
      <c r="VCK126" s="355"/>
      <c r="VCL126" s="355"/>
      <c r="VCM126" s="355"/>
      <c r="VCN126" s="355"/>
      <c r="VCO126" s="355"/>
      <c r="VCP126" s="355"/>
      <c r="VCQ126" s="355"/>
      <c r="VCR126" s="355"/>
      <c r="VCS126" s="355"/>
      <c r="VCT126" s="355"/>
      <c r="VCU126" s="355"/>
      <c r="VCV126" s="355"/>
      <c r="VCW126" s="355"/>
      <c r="VCX126" s="355"/>
      <c r="VCY126" s="355"/>
      <c r="VCZ126" s="355"/>
      <c r="VDA126" s="355"/>
      <c r="VDB126" s="355"/>
      <c r="VDC126" s="355"/>
      <c r="VDD126" s="355"/>
      <c r="VDE126" s="355"/>
      <c r="VDF126" s="355"/>
      <c r="VDG126" s="355"/>
      <c r="VDH126" s="355"/>
      <c r="VDI126" s="355"/>
      <c r="VDJ126" s="355"/>
      <c r="VDK126" s="355"/>
      <c r="VDL126" s="355"/>
      <c r="VDM126" s="355"/>
      <c r="VDN126" s="355"/>
      <c r="VDO126" s="355"/>
      <c r="VDP126" s="355"/>
      <c r="VDQ126" s="355"/>
      <c r="VDR126" s="355"/>
      <c r="VDS126" s="355"/>
      <c r="VDT126" s="355"/>
      <c r="VDU126" s="355"/>
      <c r="VDV126" s="355"/>
      <c r="VDW126" s="355"/>
      <c r="VDX126" s="355"/>
      <c r="VDY126" s="355"/>
      <c r="VDZ126" s="355"/>
      <c r="VEA126" s="355"/>
      <c r="VEB126" s="355"/>
      <c r="VEC126" s="355"/>
      <c r="VED126" s="355"/>
      <c r="VEE126" s="355"/>
      <c r="VEF126" s="355"/>
      <c r="VEG126" s="355"/>
      <c r="VEH126" s="355"/>
      <c r="VEI126" s="355"/>
      <c r="VEJ126" s="355"/>
      <c r="VEK126" s="355"/>
      <c r="VEL126" s="355"/>
      <c r="VEM126" s="355"/>
      <c r="VEN126" s="355"/>
      <c r="VEO126" s="355"/>
      <c r="VEP126" s="355"/>
      <c r="VEQ126" s="355"/>
      <c r="VER126" s="355"/>
      <c r="VES126" s="355"/>
      <c r="VET126" s="355"/>
      <c r="VEU126" s="355"/>
      <c r="VEV126" s="355"/>
      <c r="VEW126" s="355"/>
      <c r="VEX126" s="355"/>
      <c r="VEY126" s="355"/>
      <c r="VEZ126" s="355"/>
      <c r="VFA126" s="355"/>
      <c r="VFB126" s="355"/>
      <c r="VFC126" s="355"/>
      <c r="VFD126" s="355"/>
      <c r="VFE126" s="355"/>
      <c r="VFF126" s="355"/>
      <c r="VFG126" s="355"/>
      <c r="VFH126" s="355"/>
      <c r="VFI126" s="355"/>
      <c r="VFJ126" s="355"/>
      <c r="VFK126" s="355"/>
      <c r="VFL126" s="355"/>
      <c r="VFM126" s="355"/>
      <c r="VFN126" s="355"/>
      <c r="VFO126" s="355"/>
      <c r="VFP126" s="355"/>
      <c r="VFQ126" s="355"/>
      <c r="VFR126" s="355"/>
      <c r="VFS126" s="355"/>
      <c r="VFT126" s="355"/>
      <c r="VFU126" s="355"/>
      <c r="VFV126" s="355"/>
      <c r="VFW126" s="355"/>
      <c r="VFX126" s="355"/>
      <c r="VFY126" s="355"/>
      <c r="VFZ126" s="355"/>
      <c r="VGA126" s="355"/>
      <c r="VGB126" s="355"/>
      <c r="VGC126" s="355"/>
      <c r="VGD126" s="355"/>
      <c r="VGE126" s="355"/>
      <c r="VGF126" s="355"/>
      <c r="VGG126" s="355"/>
      <c r="VGH126" s="355"/>
      <c r="VGI126" s="355"/>
      <c r="VGJ126" s="355"/>
      <c r="VGK126" s="355"/>
      <c r="VGL126" s="355"/>
      <c r="VGM126" s="355"/>
      <c r="VGN126" s="355"/>
      <c r="VGO126" s="355"/>
      <c r="VGP126" s="355"/>
      <c r="VGQ126" s="355"/>
      <c r="VGR126" s="355"/>
      <c r="VGS126" s="355"/>
      <c r="VGT126" s="355"/>
      <c r="VGU126" s="355"/>
      <c r="VGV126" s="355"/>
      <c r="VGW126" s="355"/>
      <c r="VGX126" s="355"/>
      <c r="VGY126" s="355"/>
      <c r="VGZ126" s="355"/>
      <c r="VHA126" s="355"/>
      <c r="VHB126" s="355"/>
      <c r="VHC126" s="355"/>
      <c r="VHD126" s="355"/>
      <c r="VHE126" s="355"/>
      <c r="VHF126" s="355"/>
      <c r="VHG126" s="355"/>
      <c r="VHH126" s="355"/>
      <c r="VHI126" s="355"/>
      <c r="VHJ126" s="355"/>
      <c r="VHK126" s="355"/>
      <c r="VHL126" s="355"/>
      <c r="VHM126" s="355"/>
      <c r="VHN126" s="355"/>
      <c r="VHO126" s="355"/>
      <c r="VHP126" s="355"/>
      <c r="VHQ126" s="355"/>
      <c r="VHR126" s="355"/>
      <c r="VHS126" s="355"/>
      <c r="VHT126" s="355"/>
      <c r="VHU126" s="355"/>
      <c r="VHV126" s="355"/>
      <c r="VHW126" s="355"/>
      <c r="VHX126" s="355"/>
      <c r="VHY126" s="355"/>
      <c r="VHZ126" s="355"/>
      <c r="VIA126" s="355"/>
      <c r="VIB126" s="355"/>
      <c r="VIC126" s="355"/>
      <c r="VID126" s="355"/>
      <c r="VIE126" s="355"/>
      <c r="VIF126" s="355"/>
      <c r="VIG126" s="355"/>
      <c r="VIH126" s="355"/>
      <c r="VII126" s="355"/>
      <c r="VIJ126" s="355"/>
      <c r="VIK126" s="355"/>
      <c r="VIL126" s="355"/>
      <c r="VIM126" s="355"/>
      <c r="VIN126" s="355"/>
      <c r="VIO126" s="355"/>
      <c r="VIP126" s="355"/>
      <c r="VIQ126" s="355"/>
      <c r="VIR126" s="355"/>
      <c r="VIS126" s="355"/>
      <c r="VIT126" s="355"/>
      <c r="VIU126" s="355"/>
      <c r="VIV126" s="355"/>
      <c r="VIW126" s="355"/>
      <c r="VIX126" s="355"/>
      <c r="VIY126" s="355"/>
      <c r="VIZ126" s="355"/>
      <c r="VJA126" s="355"/>
      <c r="VJB126" s="355"/>
      <c r="VJC126" s="355"/>
      <c r="VJD126" s="355"/>
      <c r="VJE126" s="355"/>
      <c r="VJF126" s="355"/>
      <c r="VJG126" s="355"/>
      <c r="VJH126" s="355"/>
      <c r="VJI126" s="355"/>
      <c r="VJJ126" s="355"/>
      <c r="VJK126" s="355"/>
      <c r="VJL126" s="355"/>
      <c r="VJM126" s="355"/>
      <c r="VJN126" s="355"/>
      <c r="VJO126" s="355"/>
      <c r="VJP126" s="355"/>
      <c r="VJQ126" s="355"/>
      <c r="VJR126" s="355"/>
      <c r="VJS126" s="355"/>
      <c r="VJT126" s="355"/>
      <c r="VJU126" s="355"/>
      <c r="VJV126" s="355"/>
      <c r="VJW126" s="355"/>
      <c r="VJX126" s="355"/>
      <c r="VJY126" s="355"/>
      <c r="VJZ126" s="355"/>
      <c r="VKA126" s="355"/>
      <c r="VKB126" s="355"/>
      <c r="VKC126" s="355"/>
      <c r="VKD126" s="355"/>
      <c r="VKE126" s="355"/>
      <c r="VKF126" s="355"/>
      <c r="VKG126" s="355"/>
      <c r="VKH126" s="355"/>
      <c r="VKI126" s="355"/>
      <c r="VKJ126" s="355"/>
      <c r="VKK126" s="355"/>
      <c r="VKL126" s="355"/>
      <c r="VKM126" s="355"/>
      <c r="VKN126" s="355"/>
      <c r="VKO126" s="355"/>
      <c r="VKP126" s="355"/>
      <c r="VKQ126" s="355"/>
      <c r="VKR126" s="355"/>
      <c r="VKS126" s="355"/>
      <c r="VKT126" s="355"/>
      <c r="VKU126" s="355"/>
      <c r="VKV126" s="355"/>
      <c r="VKW126" s="355"/>
      <c r="VKX126" s="355"/>
      <c r="VKY126" s="355"/>
      <c r="VKZ126" s="355"/>
      <c r="VLA126" s="355"/>
      <c r="VLB126" s="355"/>
      <c r="VLC126" s="355"/>
      <c r="VLD126" s="355"/>
      <c r="VLE126" s="355"/>
      <c r="VLF126" s="355"/>
      <c r="VLG126" s="355"/>
      <c r="VLH126" s="355"/>
      <c r="VLI126" s="355"/>
      <c r="VLJ126" s="355"/>
      <c r="VLK126" s="355"/>
      <c r="VLL126" s="355"/>
      <c r="VLM126" s="355"/>
      <c r="VLN126" s="355"/>
      <c r="VLO126" s="355"/>
      <c r="VLP126" s="355"/>
      <c r="VLQ126" s="355"/>
      <c r="VLR126" s="355"/>
      <c r="VLS126" s="355"/>
      <c r="VLT126" s="355"/>
      <c r="VLU126" s="355"/>
      <c r="VLV126" s="355"/>
      <c r="VLW126" s="355"/>
      <c r="VLX126" s="355"/>
      <c r="VLY126" s="355"/>
      <c r="VLZ126" s="355"/>
      <c r="VMA126" s="355"/>
      <c r="VMB126" s="355"/>
      <c r="VMC126" s="355"/>
      <c r="VMD126" s="355"/>
      <c r="VME126" s="355"/>
      <c r="VMF126" s="355"/>
      <c r="VMG126" s="355"/>
      <c r="VMH126" s="355"/>
      <c r="VMI126" s="355"/>
      <c r="VMJ126" s="355"/>
      <c r="VMK126" s="355"/>
      <c r="VML126" s="355"/>
      <c r="VMM126" s="355"/>
      <c r="VMN126" s="355"/>
      <c r="VMO126" s="355"/>
      <c r="VMP126" s="355"/>
      <c r="VMQ126" s="355"/>
      <c r="VMR126" s="355"/>
      <c r="VMS126" s="355"/>
      <c r="VMT126" s="355"/>
      <c r="VMU126" s="355"/>
      <c r="VMV126" s="355"/>
      <c r="VMW126" s="355"/>
      <c r="VMX126" s="355"/>
      <c r="VMY126" s="355"/>
      <c r="VMZ126" s="355"/>
      <c r="VNA126" s="355"/>
      <c r="VNB126" s="355"/>
      <c r="VNC126" s="355"/>
      <c r="VND126" s="355"/>
      <c r="VNE126" s="355"/>
      <c r="VNF126" s="355"/>
      <c r="VNG126" s="355"/>
      <c r="VNH126" s="355"/>
      <c r="VNI126" s="355"/>
      <c r="VNJ126" s="355"/>
      <c r="VNK126" s="355"/>
      <c r="VNL126" s="355"/>
      <c r="VNM126" s="355"/>
      <c r="VNN126" s="355"/>
      <c r="VNO126" s="355"/>
      <c r="VNP126" s="355"/>
      <c r="VNQ126" s="355"/>
      <c r="VNR126" s="355"/>
      <c r="VNS126" s="355"/>
      <c r="VNT126" s="355"/>
      <c r="VNU126" s="355"/>
      <c r="VNV126" s="355"/>
      <c r="VNW126" s="355"/>
      <c r="VNX126" s="355"/>
      <c r="VNY126" s="355"/>
      <c r="VNZ126" s="355"/>
      <c r="VOA126" s="355"/>
      <c r="VOB126" s="355"/>
      <c r="VOC126" s="355"/>
      <c r="VOD126" s="355"/>
      <c r="VOE126" s="355"/>
      <c r="VOF126" s="355"/>
      <c r="VOG126" s="355"/>
      <c r="VOH126" s="355"/>
      <c r="VOI126" s="355"/>
      <c r="VOJ126" s="355"/>
      <c r="VOK126" s="355"/>
      <c r="VOL126" s="355"/>
      <c r="VOM126" s="355"/>
      <c r="VON126" s="355"/>
      <c r="VOO126" s="355"/>
      <c r="VOP126" s="355"/>
      <c r="VOQ126" s="355"/>
      <c r="VOR126" s="355"/>
      <c r="VOS126" s="355"/>
      <c r="VOT126" s="355"/>
      <c r="VOU126" s="355"/>
      <c r="VOV126" s="355"/>
      <c r="VOW126" s="355"/>
      <c r="VOX126" s="355"/>
      <c r="VOY126" s="355"/>
      <c r="VOZ126" s="355"/>
      <c r="VPA126" s="355"/>
      <c r="VPB126" s="355"/>
      <c r="VPC126" s="355"/>
      <c r="VPD126" s="355"/>
      <c r="VPE126" s="355"/>
      <c r="VPF126" s="355"/>
      <c r="VPG126" s="355"/>
      <c r="VPH126" s="355"/>
      <c r="VPI126" s="355"/>
      <c r="VPJ126" s="355"/>
      <c r="VPK126" s="355"/>
      <c r="VPL126" s="355"/>
      <c r="VPM126" s="355"/>
      <c r="VPN126" s="355"/>
      <c r="VPO126" s="355"/>
      <c r="VPP126" s="355"/>
      <c r="VPQ126" s="355"/>
      <c r="VPR126" s="355"/>
      <c r="VPS126" s="355"/>
      <c r="VPT126" s="355"/>
      <c r="VPU126" s="355"/>
      <c r="VPV126" s="355"/>
      <c r="VPW126" s="355"/>
      <c r="VPX126" s="355"/>
      <c r="VPY126" s="355"/>
      <c r="VPZ126" s="355"/>
      <c r="VQA126" s="355"/>
      <c r="VQB126" s="355"/>
      <c r="VQC126" s="355"/>
      <c r="VQD126" s="355"/>
      <c r="VQE126" s="355"/>
      <c r="VQF126" s="355"/>
      <c r="VQG126" s="355"/>
      <c r="VQH126" s="355"/>
      <c r="VQI126" s="355"/>
      <c r="VQJ126" s="355"/>
      <c r="VQK126" s="355"/>
      <c r="VQL126" s="355"/>
      <c r="VQM126" s="355"/>
      <c r="VQN126" s="355"/>
      <c r="VQO126" s="355"/>
      <c r="VQP126" s="355"/>
      <c r="VQQ126" s="355"/>
      <c r="VQR126" s="355"/>
      <c r="VQS126" s="355"/>
      <c r="VQT126" s="355"/>
      <c r="VQU126" s="355"/>
      <c r="VQV126" s="355"/>
      <c r="VQW126" s="355"/>
      <c r="VQX126" s="355"/>
      <c r="VQY126" s="355"/>
      <c r="VQZ126" s="355"/>
      <c r="VRA126" s="355"/>
      <c r="VRB126" s="355"/>
      <c r="VRC126" s="355"/>
      <c r="VRD126" s="355"/>
      <c r="VRE126" s="355"/>
      <c r="VRF126" s="355"/>
      <c r="VRG126" s="355"/>
      <c r="VRH126" s="355"/>
      <c r="VRI126" s="355"/>
      <c r="VRJ126" s="355"/>
      <c r="VRK126" s="355"/>
      <c r="VRL126" s="355"/>
      <c r="VRM126" s="355"/>
      <c r="VRN126" s="355"/>
      <c r="VRO126" s="355"/>
      <c r="VRP126" s="355"/>
      <c r="VRQ126" s="355"/>
      <c r="VRR126" s="355"/>
      <c r="VRS126" s="355"/>
      <c r="VRT126" s="355"/>
      <c r="VRU126" s="355"/>
      <c r="VRV126" s="355"/>
      <c r="VRW126" s="355"/>
      <c r="VRX126" s="355"/>
      <c r="VRY126" s="355"/>
      <c r="VRZ126" s="355"/>
      <c r="VSA126" s="355"/>
      <c r="VSB126" s="355"/>
      <c r="VSC126" s="355"/>
      <c r="VSD126" s="355"/>
      <c r="VSE126" s="355"/>
      <c r="VSF126" s="355"/>
      <c r="VSG126" s="355"/>
      <c r="VSH126" s="355"/>
      <c r="VSI126" s="355"/>
      <c r="VSJ126" s="355"/>
      <c r="VSK126" s="355"/>
      <c r="VSL126" s="355"/>
      <c r="VSM126" s="355"/>
      <c r="VSN126" s="355"/>
      <c r="VSO126" s="355"/>
      <c r="VSP126" s="355"/>
      <c r="VSQ126" s="355"/>
      <c r="VSR126" s="355"/>
      <c r="VSS126" s="355"/>
      <c r="VST126" s="355"/>
      <c r="VSU126" s="355"/>
      <c r="VSV126" s="355"/>
      <c r="VSW126" s="355"/>
      <c r="VSX126" s="355"/>
      <c r="VSY126" s="355"/>
      <c r="VSZ126" s="355"/>
      <c r="VTA126" s="355"/>
      <c r="VTB126" s="355"/>
      <c r="VTC126" s="355"/>
      <c r="VTD126" s="355"/>
      <c r="VTE126" s="355"/>
      <c r="VTF126" s="355"/>
      <c r="VTG126" s="355"/>
      <c r="VTH126" s="355"/>
      <c r="VTI126" s="355"/>
      <c r="VTJ126" s="355"/>
      <c r="VTK126" s="355"/>
      <c r="VTL126" s="355"/>
      <c r="VTM126" s="355"/>
      <c r="VTN126" s="355"/>
      <c r="VTO126" s="355"/>
      <c r="VTP126" s="355"/>
      <c r="VTQ126" s="355"/>
      <c r="VTR126" s="355"/>
      <c r="VTS126" s="355"/>
      <c r="VTT126" s="355"/>
      <c r="VTU126" s="355"/>
      <c r="VTV126" s="355"/>
      <c r="VTW126" s="355"/>
      <c r="VTX126" s="355"/>
      <c r="VTY126" s="355"/>
      <c r="VTZ126" s="355"/>
      <c r="VUA126" s="355"/>
      <c r="VUB126" s="355"/>
      <c r="VUC126" s="355"/>
      <c r="VUD126" s="355"/>
      <c r="VUE126" s="355"/>
      <c r="VUF126" s="355"/>
      <c r="VUG126" s="355"/>
      <c r="VUH126" s="355"/>
      <c r="VUI126" s="355"/>
      <c r="VUJ126" s="355"/>
      <c r="VUK126" s="355"/>
      <c r="VUL126" s="355"/>
      <c r="VUM126" s="355"/>
      <c r="VUN126" s="355"/>
      <c r="VUO126" s="355"/>
      <c r="VUP126" s="355"/>
      <c r="VUQ126" s="355"/>
      <c r="VUR126" s="355"/>
      <c r="VUS126" s="355"/>
      <c r="VUT126" s="355"/>
      <c r="VUU126" s="355"/>
      <c r="VUV126" s="355"/>
      <c r="VUW126" s="355"/>
      <c r="VUX126" s="355"/>
      <c r="VUY126" s="355"/>
      <c r="VUZ126" s="355"/>
      <c r="VVA126" s="355"/>
      <c r="VVB126" s="355"/>
      <c r="VVC126" s="355"/>
      <c r="VVD126" s="355"/>
      <c r="VVE126" s="355"/>
      <c r="VVF126" s="355"/>
      <c r="VVG126" s="355"/>
      <c r="VVH126" s="355"/>
      <c r="VVI126" s="355"/>
      <c r="VVJ126" s="355"/>
      <c r="VVK126" s="355"/>
      <c r="VVL126" s="355"/>
      <c r="VVM126" s="355"/>
      <c r="VVN126" s="355"/>
      <c r="VVO126" s="355"/>
      <c r="VVP126" s="355"/>
      <c r="VVQ126" s="355"/>
      <c r="VVR126" s="355"/>
      <c r="VVS126" s="355"/>
      <c r="VVT126" s="355"/>
      <c r="VVU126" s="355"/>
      <c r="VVV126" s="355"/>
      <c r="VVW126" s="355"/>
      <c r="VVX126" s="355"/>
      <c r="VVY126" s="355"/>
      <c r="VVZ126" s="355"/>
      <c r="VWA126" s="355"/>
      <c r="VWB126" s="355"/>
      <c r="VWC126" s="355"/>
      <c r="VWD126" s="355"/>
      <c r="VWE126" s="355"/>
      <c r="VWF126" s="355"/>
      <c r="VWG126" s="355"/>
      <c r="VWH126" s="355"/>
      <c r="VWI126" s="355"/>
      <c r="VWJ126" s="355"/>
      <c r="VWK126" s="355"/>
      <c r="VWL126" s="355"/>
      <c r="VWM126" s="355"/>
      <c r="VWN126" s="355"/>
      <c r="VWO126" s="355"/>
      <c r="VWP126" s="355"/>
      <c r="VWQ126" s="355"/>
      <c r="VWR126" s="355"/>
      <c r="VWS126" s="355"/>
      <c r="VWT126" s="355"/>
      <c r="VWU126" s="355"/>
      <c r="VWV126" s="355"/>
      <c r="VWW126" s="355"/>
      <c r="VWX126" s="355"/>
      <c r="VWY126" s="355"/>
      <c r="VWZ126" s="355"/>
      <c r="VXA126" s="355"/>
      <c r="VXB126" s="355"/>
      <c r="VXC126" s="355"/>
      <c r="VXD126" s="355"/>
      <c r="VXE126" s="355"/>
      <c r="VXF126" s="355"/>
      <c r="VXG126" s="355"/>
      <c r="VXH126" s="355"/>
      <c r="VXI126" s="355"/>
      <c r="VXJ126" s="355"/>
      <c r="VXK126" s="355"/>
      <c r="VXL126" s="355"/>
      <c r="VXM126" s="355"/>
      <c r="VXN126" s="355"/>
      <c r="VXO126" s="355"/>
      <c r="VXP126" s="355"/>
      <c r="VXQ126" s="355"/>
      <c r="VXR126" s="355"/>
      <c r="VXS126" s="355"/>
      <c r="VXT126" s="355"/>
      <c r="VXU126" s="355"/>
      <c r="VXV126" s="355"/>
      <c r="VXW126" s="355"/>
      <c r="VXX126" s="355"/>
      <c r="VXY126" s="355"/>
      <c r="VXZ126" s="355"/>
      <c r="VYA126" s="355"/>
      <c r="VYB126" s="355"/>
      <c r="VYC126" s="355"/>
      <c r="VYD126" s="355"/>
      <c r="VYE126" s="355"/>
      <c r="VYF126" s="355"/>
      <c r="VYG126" s="355"/>
      <c r="VYH126" s="355"/>
      <c r="VYI126" s="355"/>
      <c r="VYJ126" s="355"/>
      <c r="VYK126" s="355"/>
      <c r="VYL126" s="355"/>
      <c r="VYM126" s="355"/>
      <c r="VYN126" s="355"/>
      <c r="VYO126" s="355"/>
      <c r="VYP126" s="355"/>
      <c r="VYQ126" s="355"/>
      <c r="VYR126" s="355"/>
      <c r="VYS126" s="355"/>
      <c r="VYT126" s="355"/>
      <c r="VYU126" s="355"/>
      <c r="VYV126" s="355"/>
      <c r="VYW126" s="355"/>
      <c r="VYX126" s="355"/>
      <c r="VYY126" s="355"/>
      <c r="VYZ126" s="355"/>
      <c r="VZA126" s="355"/>
      <c r="VZB126" s="355"/>
      <c r="VZC126" s="355"/>
      <c r="VZD126" s="355"/>
      <c r="VZE126" s="355"/>
      <c r="VZF126" s="355"/>
      <c r="VZG126" s="355"/>
      <c r="VZH126" s="355"/>
      <c r="VZI126" s="355"/>
      <c r="VZJ126" s="355"/>
      <c r="VZK126" s="355"/>
      <c r="VZL126" s="355"/>
      <c r="VZM126" s="355"/>
      <c r="VZN126" s="355"/>
      <c r="VZO126" s="355"/>
      <c r="VZP126" s="355"/>
      <c r="VZQ126" s="355"/>
      <c r="VZR126" s="355"/>
      <c r="VZS126" s="355"/>
      <c r="VZT126" s="355"/>
      <c r="VZU126" s="355"/>
      <c r="VZV126" s="355"/>
      <c r="VZW126" s="355"/>
      <c r="VZX126" s="355"/>
      <c r="VZY126" s="355"/>
      <c r="VZZ126" s="355"/>
      <c r="WAA126" s="355"/>
      <c r="WAB126" s="355"/>
      <c r="WAC126" s="355"/>
      <c r="WAD126" s="355"/>
      <c r="WAE126" s="355"/>
      <c r="WAF126" s="355"/>
      <c r="WAG126" s="355"/>
      <c r="WAH126" s="355"/>
      <c r="WAI126" s="355"/>
      <c r="WAJ126" s="355"/>
      <c r="WAK126" s="355"/>
      <c r="WAL126" s="355"/>
      <c r="WAM126" s="355"/>
      <c r="WAN126" s="355"/>
      <c r="WAO126" s="355"/>
      <c r="WAP126" s="355"/>
      <c r="WAQ126" s="355"/>
      <c r="WAR126" s="355"/>
      <c r="WAS126" s="355"/>
      <c r="WAT126" s="355"/>
      <c r="WAU126" s="355"/>
      <c r="WAV126" s="355"/>
      <c r="WAW126" s="355"/>
      <c r="WAX126" s="355"/>
      <c r="WAY126" s="355"/>
      <c r="WAZ126" s="355"/>
      <c r="WBA126" s="355"/>
      <c r="WBB126" s="355"/>
      <c r="WBC126" s="355"/>
      <c r="WBD126" s="355"/>
      <c r="WBE126" s="355"/>
      <c r="WBF126" s="355"/>
      <c r="WBG126" s="355"/>
      <c r="WBH126" s="355"/>
      <c r="WBI126" s="355"/>
      <c r="WBJ126" s="355"/>
      <c r="WBK126" s="355"/>
      <c r="WBL126" s="355"/>
      <c r="WBM126" s="355"/>
      <c r="WBN126" s="355"/>
      <c r="WBO126" s="355"/>
      <c r="WBP126" s="355"/>
      <c r="WBQ126" s="355"/>
      <c r="WBR126" s="355"/>
      <c r="WBS126" s="355"/>
      <c r="WBT126" s="355"/>
      <c r="WBU126" s="355"/>
      <c r="WBV126" s="355"/>
      <c r="WBW126" s="355"/>
      <c r="WBX126" s="355"/>
      <c r="WBY126" s="355"/>
      <c r="WBZ126" s="355"/>
      <c r="WCA126" s="355"/>
      <c r="WCB126" s="355"/>
      <c r="WCC126" s="355"/>
      <c r="WCD126" s="355"/>
      <c r="WCE126" s="355"/>
      <c r="WCF126" s="355"/>
      <c r="WCG126" s="355"/>
      <c r="WCH126" s="355"/>
      <c r="WCI126" s="355"/>
      <c r="WCJ126" s="355"/>
      <c r="WCK126" s="355"/>
      <c r="WCL126" s="355"/>
      <c r="WCM126" s="355"/>
      <c r="WCN126" s="355"/>
      <c r="WCO126" s="355"/>
      <c r="WCP126" s="355"/>
      <c r="WCQ126" s="355"/>
      <c r="WCR126" s="355"/>
      <c r="WCS126" s="355"/>
      <c r="WCT126" s="355"/>
      <c r="WCU126" s="355"/>
      <c r="WCV126" s="355"/>
      <c r="WCW126" s="355"/>
      <c r="WCX126" s="355"/>
      <c r="WCY126" s="355"/>
      <c r="WCZ126" s="355"/>
      <c r="WDA126" s="355"/>
      <c r="WDB126" s="355"/>
      <c r="WDC126" s="355"/>
      <c r="WDD126" s="355"/>
      <c r="WDE126" s="355"/>
      <c r="WDF126" s="355"/>
      <c r="WDG126" s="355"/>
      <c r="WDH126" s="355"/>
      <c r="WDI126" s="355"/>
      <c r="WDJ126" s="355"/>
      <c r="WDK126" s="355"/>
      <c r="WDL126" s="355"/>
      <c r="WDM126" s="355"/>
      <c r="WDN126" s="355"/>
      <c r="WDO126" s="355"/>
      <c r="WDP126" s="355"/>
      <c r="WDQ126" s="355"/>
      <c r="WDR126" s="355"/>
      <c r="WDS126" s="355"/>
      <c r="WDT126" s="355"/>
      <c r="WDU126" s="355"/>
      <c r="WDV126" s="355"/>
      <c r="WDW126" s="355"/>
      <c r="WDX126" s="355"/>
      <c r="WDY126" s="355"/>
      <c r="WDZ126" s="355"/>
      <c r="WEA126" s="355"/>
      <c r="WEB126" s="355"/>
      <c r="WEC126" s="355"/>
      <c r="WED126" s="355"/>
      <c r="WEE126" s="355"/>
      <c r="WEF126" s="355"/>
      <c r="WEG126" s="355"/>
      <c r="WEH126" s="355"/>
      <c r="WEI126" s="355"/>
      <c r="WEJ126" s="355"/>
      <c r="WEK126" s="355"/>
      <c r="WEL126" s="355"/>
      <c r="WEM126" s="355"/>
      <c r="WEN126" s="355"/>
      <c r="WEO126" s="355"/>
      <c r="WEP126" s="355"/>
      <c r="WEQ126" s="355"/>
      <c r="WER126" s="355"/>
      <c r="WES126" s="355"/>
      <c r="WET126" s="355"/>
      <c r="WEU126" s="355"/>
      <c r="WEV126" s="355"/>
      <c r="WEW126" s="355"/>
      <c r="WEX126" s="355"/>
      <c r="WEY126" s="355"/>
      <c r="WEZ126" s="355"/>
      <c r="WFA126" s="355"/>
      <c r="WFB126" s="355"/>
      <c r="WFC126" s="355"/>
      <c r="WFD126" s="355"/>
      <c r="WFE126" s="355"/>
      <c r="WFF126" s="355"/>
      <c r="WFG126" s="355"/>
      <c r="WFH126" s="355"/>
      <c r="WFI126" s="355"/>
      <c r="WFJ126" s="355"/>
      <c r="WFK126" s="355"/>
      <c r="WFL126" s="355"/>
      <c r="WFM126" s="355"/>
      <c r="WFN126" s="355"/>
      <c r="WFO126" s="355"/>
      <c r="WFP126" s="355"/>
      <c r="WFQ126" s="355"/>
      <c r="WFR126" s="355"/>
      <c r="WFS126" s="355"/>
      <c r="WFT126" s="355"/>
      <c r="WFU126" s="355"/>
      <c r="WFV126" s="355"/>
      <c r="WFW126" s="355"/>
      <c r="WFX126" s="355"/>
      <c r="WFY126" s="355"/>
      <c r="WFZ126" s="355"/>
      <c r="WGA126" s="355"/>
      <c r="WGB126" s="355"/>
      <c r="WGC126" s="355"/>
      <c r="WGD126" s="355"/>
      <c r="WGE126" s="355"/>
      <c r="WGF126" s="355"/>
      <c r="WGG126" s="355"/>
      <c r="WGH126" s="355"/>
      <c r="WGI126" s="355"/>
      <c r="WGJ126" s="355"/>
      <c r="WGK126" s="355"/>
      <c r="WGL126" s="355"/>
      <c r="WGM126" s="355"/>
      <c r="WGN126" s="355"/>
      <c r="WGO126" s="355"/>
      <c r="WGP126" s="355"/>
      <c r="WGQ126" s="355"/>
      <c r="WGR126" s="355"/>
      <c r="WGS126" s="355"/>
      <c r="WGT126" s="355"/>
      <c r="WGU126" s="355"/>
      <c r="WGV126" s="355"/>
      <c r="WGW126" s="355"/>
      <c r="WGX126" s="355"/>
      <c r="WGY126" s="355"/>
      <c r="WGZ126" s="355"/>
      <c r="WHA126" s="355"/>
      <c r="WHB126" s="355"/>
      <c r="WHC126" s="355"/>
      <c r="WHD126" s="355"/>
      <c r="WHE126" s="355"/>
      <c r="WHF126" s="355"/>
      <c r="WHG126" s="355"/>
      <c r="WHH126" s="355"/>
      <c r="WHI126" s="355"/>
      <c r="WHJ126" s="355"/>
      <c r="WHK126" s="355"/>
      <c r="WHL126" s="355"/>
      <c r="WHM126" s="355"/>
      <c r="WHN126" s="355"/>
      <c r="WHO126" s="355"/>
      <c r="WHP126" s="355"/>
      <c r="WHQ126" s="355"/>
      <c r="WHR126" s="355"/>
      <c r="WHS126" s="355"/>
      <c r="WHT126" s="355"/>
      <c r="WHU126" s="355"/>
      <c r="WHV126" s="355"/>
      <c r="WHW126" s="355"/>
      <c r="WHX126" s="355"/>
      <c r="WHY126" s="355"/>
      <c r="WHZ126" s="355"/>
      <c r="WIA126" s="355"/>
      <c r="WIB126" s="355"/>
      <c r="WIC126" s="355"/>
      <c r="WID126" s="355"/>
      <c r="WIE126" s="355"/>
      <c r="WIF126" s="355"/>
      <c r="WIG126" s="355"/>
      <c r="WIH126" s="355"/>
      <c r="WII126" s="355"/>
      <c r="WIJ126" s="355"/>
      <c r="WIK126" s="355"/>
      <c r="WIL126" s="355"/>
      <c r="WIM126" s="355"/>
      <c r="WIN126" s="355"/>
      <c r="WIO126" s="355"/>
      <c r="WIP126" s="355"/>
      <c r="WIQ126" s="355"/>
      <c r="WIR126" s="355"/>
      <c r="WIS126" s="355"/>
      <c r="WIT126" s="355"/>
      <c r="WIU126" s="355"/>
      <c r="WIV126" s="355"/>
      <c r="WIW126" s="355"/>
      <c r="WIX126" s="355"/>
      <c r="WIY126" s="355"/>
      <c r="WIZ126" s="355"/>
      <c r="WJA126" s="355"/>
      <c r="WJB126" s="355"/>
      <c r="WJC126" s="355"/>
      <c r="WJD126" s="355"/>
      <c r="WJE126" s="355"/>
      <c r="WJF126" s="355"/>
      <c r="WJG126" s="355"/>
      <c r="WJH126" s="355"/>
      <c r="WJI126" s="355"/>
      <c r="WJJ126" s="355"/>
      <c r="WJK126" s="355"/>
      <c r="WJL126" s="355"/>
      <c r="WJM126" s="355"/>
      <c r="WJN126" s="355"/>
      <c r="WJO126" s="355"/>
      <c r="WJP126" s="355"/>
      <c r="WJQ126" s="355"/>
      <c r="WJR126" s="355"/>
      <c r="WJS126" s="355"/>
      <c r="WJT126" s="355"/>
      <c r="WJU126" s="355"/>
      <c r="WJV126" s="355"/>
      <c r="WJW126" s="355"/>
      <c r="WJX126" s="355"/>
      <c r="WJY126" s="355"/>
      <c r="WJZ126" s="355"/>
      <c r="WKA126" s="355"/>
      <c r="WKB126" s="355"/>
      <c r="WKC126" s="355"/>
      <c r="WKD126" s="355"/>
      <c r="WKE126" s="355"/>
      <c r="WKF126" s="355"/>
      <c r="WKG126" s="355"/>
      <c r="WKH126" s="355"/>
      <c r="WKI126" s="355"/>
      <c r="WKJ126" s="355"/>
      <c r="WKK126" s="355"/>
      <c r="WKL126" s="355"/>
      <c r="WKM126" s="355"/>
      <c r="WKN126" s="355"/>
      <c r="WKO126" s="355"/>
      <c r="WKP126" s="355"/>
      <c r="WKQ126" s="355"/>
      <c r="WKR126" s="355"/>
      <c r="WKS126" s="355"/>
      <c r="WKT126" s="355"/>
      <c r="WKU126" s="355"/>
      <c r="WKV126" s="355"/>
      <c r="WKW126" s="355"/>
      <c r="WKX126" s="355"/>
      <c r="WKY126" s="355"/>
      <c r="WKZ126" s="355"/>
      <c r="WLA126" s="355"/>
      <c r="WLB126" s="355"/>
      <c r="WLC126" s="355"/>
      <c r="WLD126" s="355"/>
      <c r="WLE126" s="355"/>
      <c r="WLF126" s="355"/>
      <c r="WLG126" s="355"/>
      <c r="WLH126" s="355"/>
      <c r="WLI126" s="355"/>
      <c r="WLJ126" s="355"/>
      <c r="WLK126" s="355"/>
      <c r="WLL126" s="355"/>
      <c r="WLM126" s="355"/>
      <c r="WLN126" s="355"/>
      <c r="WLO126" s="355"/>
      <c r="WLP126" s="355"/>
      <c r="WLQ126" s="355"/>
      <c r="WLR126" s="355"/>
      <c r="WLS126" s="355"/>
      <c r="WLT126" s="355"/>
      <c r="WLU126" s="355"/>
      <c r="WLV126" s="355"/>
      <c r="WLW126" s="355"/>
      <c r="WLX126" s="355"/>
      <c r="WLY126" s="355"/>
      <c r="WLZ126" s="355"/>
      <c r="WMA126" s="355"/>
      <c r="WMB126" s="355"/>
      <c r="WMC126" s="355"/>
      <c r="WMD126" s="355"/>
      <c r="WME126" s="355"/>
      <c r="WMF126" s="355"/>
      <c r="WMG126" s="355"/>
      <c r="WMH126" s="355"/>
      <c r="WMI126" s="355"/>
      <c r="WMJ126" s="355"/>
      <c r="WMK126" s="355"/>
      <c r="WML126" s="355"/>
      <c r="WMM126" s="355"/>
      <c r="WMN126" s="355"/>
      <c r="WMO126" s="355"/>
      <c r="WMP126" s="355"/>
      <c r="WMQ126" s="355"/>
      <c r="WMR126" s="355"/>
      <c r="WMS126" s="355"/>
      <c r="WMT126" s="355"/>
      <c r="WMU126" s="355"/>
      <c r="WMV126" s="355"/>
      <c r="WMW126" s="355"/>
      <c r="WMX126" s="355"/>
      <c r="WMY126" s="355"/>
      <c r="WMZ126" s="355"/>
      <c r="WNA126" s="355"/>
      <c r="WNB126" s="355"/>
      <c r="WNC126" s="355"/>
      <c r="WND126" s="355"/>
      <c r="WNE126" s="355"/>
      <c r="WNF126" s="355"/>
      <c r="WNG126" s="355"/>
      <c r="WNH126" s="355"/>
      <c r="WNI126" s="355"/>
      <c r="WNJ126" s="355"/>
      <c r="WNK126" s="355"/>
      <c r="WNL126" s="355"/>
      <c r="WNM126" s="355"/>
      <c r="WNN126" s="355"/>
      <c r="WNO126" s="355"/>
      <c r="WNP126" s="355"/>
      <c r="WNQ126" s="355"/>
      <c r="WNR126" s="355"/>
      <c r="WNS126" s="355"/>
      <c r="WNT126" s="355"/>
      <c r="WNU126" s="355"/>
      <c r="WNV126" s="355"/>
      <c r="WNW126" s="355"/>
      <c r="WNX126" s="355"/>
      <c r="WNY126" s="355"/>
      <c r="WNZ126" s="355"/>
      <c r="WOA126" s="355"/>
      <c r="WOB126" s="355"/>
      <c r="WOC126" s="355"/>
      <c r="WOD126" s="355"/>
      <c r="WOE126" s="355"/>
      <c r="WOF126" s="355"/>
      <c r="WOG126" s="355"/>
      <c r="WOH126" s="355"/>
      <c r="WOI126" s="355"/>
      <c r="WOJ126" s="355"/>
      <c r="WOK126" s="355"/>
      <c r="WOL126" s="355"/>
      <c r="WOM126" s="355"/>
      <c r="WON126" s="355"/>
      <c r="WOO126" s="355"/>
      <c r="WOP126" s="355"/>
      <c r="WOQ126" s="355"/>
      <c r="WOR126" s="355"/>
      <c r="WOS126" s="355"/>
      <c r="WOT126" s="355"/>
      <c r="WOU126" s="355"/>
      <c r="WOV126" s="355"/>
      <c r="WOW126" s="355"/>
      <c r="WOX126" s="355"/>
      <c r="WOY126" s="355"/>
      <c r="WOZ126" s="355"/>
      <c r="WPA126" s="355"/>
      <c r="WPB126" s="355"/>
      <c r="WPC126" s="355"/>
      <c r="WPD126" s="355"/>
      <c r="WPE126" s="355"/>
      <c r="WPF126" s="355"/>
      <c r="WPG126" s="355"/>
      <c r="WPH126" s="355"/>
      <c r="WPI126" s="355"/>
      <c r="WPJ126" s="355"/>
      <c r="WPK126" s="355"/>
      <c r="WPL126" s="355"/>
      <c r="WPM126" s="355"/>
      <c r="WPN126" s="355"/>
      <c r="WPO126" s="355"/>
      <c r="WPP126" s="355"/>
      <c r="WPQ126" s="355"/>
      <c r="WPR126" s="355"/>
      <c r="WPS126" s="355"/>
      <c r="WPT126" s="355"/>
      <c r="WPU126" s="355"/>
      <c r="WPV126" s="355"/>
      <c r="WPW126" s="355"/>
      <c r="WPX126" s="355"/>
      <c r="WPY126" s="355"/>
      <c r="WPZ126" s="355"/>
      <c r="WQA126" s="355"/>
      <c r="WQB126" s="355"/>
      <c r="WQC126" s="355"/>
      <c r="WQD126" s="355"/>
      <c r="WQE126" s="355"/>
      <c r="WQF126" s="355"/>
      <c r="WQG126" s="355"/>
      <c r="WQH126" s="355"/>
      <c r="WQI126" s="355"/>
      <c r="WQJ126" s="355"/>
      <c r="WQK126" s="355"/>
      <c r="WQL126" s="355"/>
      <c r="WQM126" s="355"/>
      <c r="WQN126" s="355"/>
      <c r="WQO126" s="355"/>
      <c r="WQP126" s="355"/>
      <c r="WQQ126" s="355"/>
      <c r="WQR126" s="355"/>
      <c r="WQS126" s="355"/>
      <c r="WQT126" s="355"/>
      <c r="WQU126" s="355"/>
      <c r="WQV126" s="355"/>
      <c r="WQW126" s="355"/>
      <c r="WQX126" s="355"/>
      <c r="WQY126" s="355"/>
      <c r="WQZ126" s="355"/>
      <c r="WRA126" s="355"/>
      <c r="WRB126" s="355"/>
      <c r="WRC126" s="355"/>
      <c r="WRD126" s="355"/>
      <c r="WRE126" s="355"/>
      <c r="WRF126" s="355"/>
      <c r="WRG126" s="355"/>
      <c r="WRH126" s="355"/>
      <c r="WRI126" s="355"/>
      <c r="WRJ126" s="355"/>
      <c r="WRK126" s="355"/>
      <c r="WRL126" s="355"/>
      <c r="WRM126" s="355"/>
      <c r="WRN126" s="355"/>
      <c r="WRO126" s="355"/>
      <c r="WRP126" s="355"/>
      <c r="WRQ126" s="355"/>
      <c r="WRR126" s="355"/>
      <c r="WRS126" s="355"/>
      <c r="WRT126" s="355"/>
      <c r="WRU126" s="355"/>
      <c r="WRV126" s="355"/>
      <c r="WRW126" s="355"/>
      <c r="WRX126" s="355"/>
      <c r="WRY126" s="355"/>
      <c r="WRZ126" s="355"/>
      <c r="WSA126" s="355"/>
      <c r="WSB126" s="355"/>
      <c r="WSC126" s="355"/>
      <c r="WSD126" s="355"/>
      <c r="WSE126" s="355"/>
      <c r="WSF126" s="355"/>
      <c r="WSG126" s="355"/>
      <c r="WSH126" s="355"/>
      <c r="WSI126" s="355"/>
      <c r="WSJ126" s="355"/>
      <c r="WSK126" s="355"/>
      <c r="WSL126" s="355"/>
      <c r="WSM126" s="355"/>
      <c r="WSN126" s="355"/>
      <c r="WSO126" s="355"/>
      <c r="WSP126" s="355"/>
      <c r="WSQ126" s="355"/>
      <c r="WSR126" s="355"/>
      <c r="WSS126" s="355"/>
      <c r="WST126" s="355"/>
      <c r="WSU126" s="355"/>
      <c r="WSV126" s="355"/>
      <c r="WSW126" s="355"/>
      <c r="WSX126" s="355"/>
      <c r="WSY126" s="355"/>
      <c r="WSZ126" s="355"/>
      <c r="WTA126" s="355"/>
      <c r="WTB126" s="355"/>
      <c r="WTC126" s="355"/>
      <c r="WTD126" s="355"/>
      <c r="WTE126" s="355"/>
      <c r="WTF126" s="355"/>
      <c r="WTG126" s="355"/>
      <c r="WTH126" s="355"/>
      <c r="WTI126" s="355"/>
      <c r="WTJ126" s="355"/>
      <c r="WTK126" s="355"/>
      <c r="WTL126" s="355"/>
      <c r="WTM126" s="355"/>
      <c r="WTN126" s="355"/>
      <c r="WTO126" s="355"/>
      <c r="WTP126" s="355"/>
      <c r="WTQ126" s="355"/>
      <c r="WTR126" s="355"/>
      <c r="WTS126" s="355"/>
      <c r="WTT126" s="355"/>
      <c r="WTU126" s="355"/>
      <c r="WTV126" s="355"/>
      <c r="WTW126" s="355"/>
      <c r="WTX126" s="355"/>
      <c r="WTY126" s="355"/>
      <c r="WTZ126" s="355"/>
      <c r="WUA126" s="355"/>
      <c r="WUB126" s="355"/>
      <c r="WUC126" s="355"/>
      <c r="WUD126" s="355"/>
      <c r="WUE126" s="355"/>
      <c r="WUF126" s="355"/>
      <c r="WUG126" s="355"/>
      <c r="WUH126" s="355"/>
      <c r="WUI126" s="355"/>
      <c r="WUJ126" s="355"/>
      <c r="WUK126" s="355"/>
      <c r="WUL126" s="355"/>
      <c r="WUM126" s="355"/>
      <c r="WUN126" s="355"/>
      <c r="WUO126" s="355"/>
      <c r="WUP126" s="355"/>
      <c r="WUQ126" s="355"/>
      <c r="WUR126" s="355"/>
      <c r="WUS126" s="355"/>
      <c r="WUT126" s="355"/>
      <c r="WUU126" s="355"/>
      <c r="WUV126" s="355"/>
      <c r="WUW126" s="355"/>
      <c r="WUX126" s="355"/>
      <c r="WUY126" s="355"/>
      <c r="WUZ126" s="355"/>
      <c r="WVA126" s="355"/>
      <c r="WVB126" s="355"/>
      <c r="WVC126" s="355"/>
      <c r="WVD126" s="355"/>
      <c r="WVE126" s="355"/>
      <c r="WVF126" s="355"/>
      <c r="WVG126" s="355"/>
      <c r="WVH126" s="355"/>
      <c r="WVI126" s="355"/>
      <c r="WVJ126" s="355"/>
      <c r="WVK126" s="355"/>
      <c r="WVL126" s="355"/>
      <c r="WVM126" s="355"/>
      <c r="WVN126" s="355"/>
      <c r="WVO126" s="355"/>
      <c r="WVP126" s="355"/>
      <c r="WVQ126" s="355"/>
      <c r="WVR126" s="355"/>
      <c r="WVS126" s="355"/>
      <c r="WVT126" s="355"/>
      <c r="WVU126" s="355"/>
      <c r="WVV126" s="355"/>
      <c r="WVW126" s="355"/>
      <c r="WVX126" s="355"/>
      <c r="WVY126" s="355"/>
      <c r="WVZ126" s="355"/>
      <c r="WWA126" s="355"/>
      <c r="WWB126" s="355"/>
      <c r="WWC126" s="355"/>
      <c r="WWD126" s="355"/>
      <c r="WWE126" s="355"/>
      <c r="WWF126" s="355"/>
      <c r="WWG126" s="355"/>
      <c r="WWH126" s="355"/>
      <c r="WWI126" s="355"/>
      <c r="WWJ126" s="355"/>
      <c r="WWK126" s="355"/>
      <c r="WWL126" s="355"/>
      <c r="WWM126" s="355"/>
      <c r="WWN126" s="355"/>
      <c r="WWO126" s="355"/>
      <c r="WWP126" s="355"/>
      <c r="WWQ126" s="355"/>
      <c r="WWR126" s="355"/>
      <c r="WWS126" s="355"/>
      <c r="WWT126" s="355"/>
      <c r="WWU126" s="355"/>
      <c r="WWV126" s="355"/>
      <c r="WWW126" s="355"/>
      <c r="WWX126" s="355"/>
      <c r="WWY126" s="355"/>
      <c r="WWZ126" s="355"/>
      <c r="WXA126" s="355"/>
      <c r="WXB126" s="355"/>
      <c r="WXC126" s="355"/>
      <c r="WXD126" s="355"/>
      <c r="WXE126" s="355"/>
      <c r="WXF126" s="355"/>
      <c r="WXG126" s="355"/>
      <c r="WXH126" s="355"/>
      <c r="WXI126" s="355"/>
      <c r="WXJ126" s="355"/>
      <c r="WXK126" s="355"/>
      <c r="WXL126" s="355"/>
      <c r="WXM126" s="355"/>
      <c r="WXN126" s="355"/>
      <c r="WXO126" s="355"/>
      <c r="WXP126" s="355"/>
      <c r="WXQ126" s="355"/>
      <c r="WXR126" s="355"/>
      <c r="WXS126" s="355"/>
      <c r="WXT126" s="355"/>
      <c r="WXU126" s="355"/>
      <c r="WXV126" s="355"/>
      <c r="WXW126" s="355"/>
      <c r="WXX126" s="355"/>
      <c r="WXY126" s="355"/>
      <c r="WXZ126" s="355"/>
      <c r="WYA126" s="355"/>
      <c r="WYB126" s="355"/>
      <c r="WYC126" s="355"/>
      <c r="WYD126" s="355"/>
      <c r="WYE126" s="355"/>
      <c r="WYF126" s="355"/>
      <c r="WYG126" s="355"/>
      <c r="WYH126" s="355"/>
      <c r="WYI126" s="355"/>
      <c r="WYJ126" s="355"/>
      <c r="WYK126" s="355"/>
      <c r="WYL126" s="355"/>
      <c r="WYM126" s="355"/>
      <c r="WYN126" s="355"/>
      <c r="WYO126" s="355"/>
      <c r="WYP126" s="355"/>
      <c r="WYQ126" s="355"/>
      <c r="WYR126" s="355"/>
      <c r="WYS126" s="355"/>
      <c r="WYT126" s="355"/>
      <c r="WYU126" s="355"/>
      <c r="WYV126" s="355"/>
      <c r="WYW126" s="355"/>
      <c r="WYX126" s="355"/>
      <c r="WYY126" s="355"/>
      <c r="WYZ126" s="355"/>
      <c r="WZA126" s="355"/>
      <c r="WZB126" s="355"/>
      <c r="WZC126" s="355"/>
      <c r="WZD126" s="355"/>
      <c r="WZE126" s="355"/>
      <c r="WZF126" s="355"/>
      <c r="WZG126" s="355"/>
      <c r="WZH126" s="355"/>
      <c r="WZI126" s="355"/>
      <c r="WZJ126" s="355"/>
      <c r="WZK126" s="355"/>
      <c r="WZL126" s="355"/>
      <c r="WZM126" s="355"/>
      <c r="WZN126" s="355"/>
      <c r="WZO126" s="355"/>
      <c r="WZP126" s="355"/>
      <c r="WZQ126" s="355"/>
      <c r="WZR126" s="355"/>
      <c r="WZS126" s="355"/>
      <c r="WZT126" s="355"/>
      <c r="WZU126" s="355"/>
      <c r="WZV126" s="355"/>
      <c r="WZW126" s="355"/>
      <c r="WZX126" s="355"/>
      <c r="WZY126" s="355"/>
      <c r="WZZ126" s="355"/>
      <c r="XAA126" s="355"/>
      <c r="XAB126" s="355"/>
      <c r="XAC126" s="355"/>
      <c r="XAD126" s="355"/>
      <c r="XAE126" s="355"/>
      <c r="XAF126" s="355"/>
      <c r="XAG126" s="355"/>
      <c r="XAH126" s="355"/>
      <c r="XAI126" s="355"/>
      <c r="XAJ126" s="355"/>
      <c r="XAK126" s="355"/>
      <c r="XAL126" s="355"/>
      <c r="XAM126" s="355"/>
      <c r="XAN126" s="355"/>
      <c r="XAO126" s="355"/>
      <c r="XAP126" s="355"/>
      <c r="XAQ126" s="355"/>
      <c r="XAR126" s="355"/>
      <c r="XAS126" s="355"/>
      <c r="XAT126" s="355"/>
      <c r="XAU126" s="355"/>
      <c r="XAV126" s="355"/>
      <c r="XAW126" s="355"/>
      <c r="XAX126" s="355"/>
      <c r="XAY126" s="355"/>
      <c r="XAZ126" s="355"/>
      <c r="XBA126" s="355"/>
      <c r="XBB126" s="355"/>
      <c r="XBC126" s="355"/>
      <c r="XBD126" s="355"/>
      <c r="XBE126" s="355"/>
      <c r="XBF126" s="355"/>
      <c r="XBG126" s="355"/>
      <c r="XBH126" s="355"/>
      <c r="XBI126" s="355"/>
      <c r="XBJ126" s="355"/>
      <c r="XBK126" s="355"/>
      <c r="XBL126" s="355"/>
      <c r="XBM126" s="355"/>
      <c r="XBN126" s="355"/>
      <c r="XBO126" s="355"/>
      <c r="XBP126" s="355"/>
      <c r="XBQ126" s="355"/>
      <c r="XBR126" s="355"/>
      <c r="XBS126" s="355"/>
      <c r="XBT126" s="355"/>
      <c r="XBU126" s="355"/>
      <c r="XBV126" s="355"/>
      <c r="XBW126" s="355"/>
      <c r="XBX126" s="355"/>
      <c r="XBY126" s="355"/>
      <c r="XBZ126" s="355"/>
      <c r="XCA126" s="355"/>
      <c r="XCB126" s="355"/>
      <c r="XCC126" s="355"/>
      <c r="XCD126" s="355"/>
      <c r="XCE126" s="355"/>
      <c r="XCF126" s="355"/>
      <c r="XCG126" s="355"/>
      <c r="XCH126" s="355"/>
      <c r="XCI126" s="355"/>
      <c r="XCJ126" s="355"/>
      <c r="XCK126" s="355"/>
      <c r="XCL126" s="355"/>
      <c r="XCM126" s="355"/>
      <c r="XCN126" s="355"/>
      <c r="XCO126" s="355"/>
      <c r="XCP126" s="355"/>
      <c r="XCQ126" s="355"/>
      <c r="XCR126" s="355"/>
      <c r="XCS126" s="355"/>
      <c r="XCT126" s="355"/>
      <c r="XCU126" s="355"/>
      <c r="XCV126" s="355"/>
      <c r="XCW126" s="355"/>
      <c r="XCX126" s="355"/>
      <c r="XCY126" s="355"/>
      <c r="XCZ126" s="355"/>
      <c r="XDA126" s="355"/>
      <c r="XDB126" s="355"/>
      <c r="XDC126" s="355"/>
      <c r="XDD126" s="355"/>
      <c r="XDE126" s="355"/>
      <c r="XDF126" s="355"/>
      <c r="XDG126" s="355"/>
      <c r="XDH126" s="355"/>
      <c r="XDI126" s="355"/>
      <c r="XDJ126" s="355"/>
      <c r="XDK126" s="355"/>
      <c r="XDL126" s="355"/>
      <c r="XDM126" s="355"/>
      <c r="XDN126" s="355"/>
      <c r="XDO126" s="355"/>
      <c r="XDP126" s="355"/>
      <c r="XDQ126" s="355"/>
      <c r="XDR126" s="355"/>
      <c r="XDS126" s="355"/>
      <c r="XDT126" s="355"/>
      <c r="XDU126" s="355"/>
      <c r="XDV126" s="355"/>
      <c r="XDW126" s="355"/>
      <c r="XDX126" s="355"/>
      <c r="XDY126" s="355"/>
      <c r="XDZ126" s="355"/>
      <c r="XEA126" s="355"/>
      <c r="XEB126" s="355"/>
      <c r="XEC126" s="355"/>
      <c r="XED126" s="355"/>
      <c r="XEE126" s="355"/>
      <c r="XEF126" s="355"/>
      <c r="XEG126" s="355"/>
      <c r="XEH126" s="355"/>
      <c r="XEI126" s="355"/>
      <c r="XEJ126" s="355"/>
      <c r="XEK126" s="355"/>
      <c r="XEL126" s="355"/>
      <c r="XEM126" s="355"/>
      <c r="XEN126" s="355"/>
      <c r="XEO126" s="355"/>
      <c r="XEP126" s="355"/>
      <c r="XEQ126" s="355"/>
      <c r="XER126" s="355"/>
      <c r="XES126" s="355"/>
      <c r="XET126" s="355"/>
      <c r="XEU126" s="355"/>
      <c r="XEV126" s="355"/>
      <c r="XEW126" s="355"/>
      <c r="XEX126" s="355"/>
      <c r="XEY126" s="355"/>
      <c r="XEZ126" s="276"/>
      <c r="XFA126" s="276"/>
      <c r="XFB126" s="276"/>
      <c r="XFC126" s="276"/>
      <c r="XFD126" s="276"/>
    </row>
    <row r="127" spans="2:16384" s="311" customFormat="1" ht="12">
      <c r="E127" s="349"/>
      <c r="F127" s="349"/>
      <c r="G127" s="349"/>
      <c r="H127" s="349"/>
      <c r="I127" s="349"/>
      <c r="J127" s="349"/>
      <c r="K127" s="349"/>
      <c r="L127" s="349"/>
      <c r="M127" s="349"/>
      <c r="N127" s="349"/>
      <c r="P127" s="349"/>
      <c r="Q127" s="349"/>
      <c r="R127" s="349"/>
      <c r="S127" s="349"/>
      <c r="T127" s="349"/>
      <c r="U127" s="349"/>
      <c r="V127" s="349"/>
      <c r="W127" s="349"/>
      <c r="X127" s="349"/>
      <c r="Y127" s="349"/>
      <c r="Z127" s="349"/>
      <c r="AA127" s="349"/>
      <c r="AB127" s="349"/>
      <c r="AC127" s="349"/>
      <c r="AD127" s="349"/>
      <c r="AE127" s="349"/>
      <c r="AG127" s="349"/>
      <c r="AH127" s="349"/>
      <c r="AI127" s="349"/>
      <c r="AJ127" s="349"/>
      <c r="AK127" s="349"/>
      <c r="AL127" s="349"/>
      <c r="AM127" s="349"/>
      <c r="AN127" s="349"/>
      <c r="AO127" s="349"/>
      <c r="AP127" s="349"/>
      <c r="AQ127" s="349"/>
      <c r="AR127" s="349"/>
      <c r="AS127" s="349"/>
      <c r="AT127" s="349"/>
      <c r="AU127" s="349"/>
      <c r="AW127" s="349"/>
      <c r="AX127" s="349"/>
      <c r="AY127" s="349"/>
      <c r="AZ127" s="349"/>
      <c r="XEZ127" s="355"/>
      <c r="XFA127" s="355"/>
      <c r="XFB127" s="355"/>
      <c r="XFC127" s="355"/>
      <c r="XFD127" s="355"/>
    </row>
    <row r="128" spans="2:16384" s="311" customFormat="1">
      <c r="C128" s="311" t="s">
        <v>288</v>
      </c>
      <c r="E128" s="323">
        <f t="shared" ref="E128:N128" ca="1" si="130">E111+E116</f>
        <v>948.3347258638853</v>
      </c>
      <c r="F128" s="323">
        <f t="shared" ca="1" si="130"/>
        <v>1053.3618193892128</v>
      </c>
      <c r="G128" s="323">
        <f t="shared" ca="1" si="130"/>
        <v>1157.3761320894455</v>
      </c>
      <c r="H128" s="323">
        <f t="shared" ca="1" si="130"/>
        <v>1257.4908571605044</v>
      </c>
      <c r="I128" s="323">
        <f t="shared" ca="1" si="130"/>
        <v>1252.6640275019224</v>
      </c>
      <c r="J128" s="323">
        <f t="shared" ca="1" si="130"/>
        <v>1235.362537562806</v>
      </c>
      <c r="K128" s="323">
        <f t="shared" ca="1" si="130"/>
        <v>1316.3741817142318</v>
      </c>
      <c r="L128" s="323">
        <f t="shared" ca="1" si="130"/>
        <v>1273.4550495462552</v>
      </c>
      <c r="M128" s="323">
        <f t="shared" ca="1" si="130"/>
        <v>1250.4546132509042</v>
      </c>
      <c r="N128" s="323">
        <f t="shared" ca="1" si="130"/>
        <v>1197.5128049361952</v>
      </c>
      <c r="P128" s="329"/>
      <c r="Q128" s="323">
        <f>Q111+Q116</f>
        <v>-59.231308669487575</v>
      </c>
      <c r="R128" s="323">
        <f>R111+R116</f>
        <v>-31.715747476824891</v>
      </c>
      <c r="S128" s="323">
        <f>S111+S116</f>
        <v>0.33563522683109426</v>
      </c>
      <c r="T128" s="323">
        <f>T111+T116</f>
        <v>47.754176019439022</v>
      </c>
      <c r="U128" s="323">
        <f>U111+U116</f>
        <v>108.98492460390865</v>
      </c>
      <c r="V128" s="323">
        <f t="shared" ref="V128:AD128" si="131">V111+V116</f>
        <v>182.67852600546803</v>
      </c>
      <c r="W128" s="323">
        <f t="shared" si="131"/>
        <v>259.87396416391613</v>
      </c>
      <c r="X128" s="323">
        <f t="shared" si="131"/>
        <v>338.39181263000921</v>
      </c>
      <c r="Y128" s="323">
        <f t="shared" si="131"/>
        <v>417.18758426155364</v>
      </c>
      <c r="Z128" s="323">
        <f t="shared" si="131"/>
        <v>432.43545282383911</v>
      </c>
      <c r="AA128" s="323">
        <f t="shared" si="131"/>
        <v>398.2199153820867</v>
      </c>
      <c r="AB128" s="323">
        <f t="shared" si="131"/>
        <v>386.58158600978135</v>
      </c>
      <c r="AC128" s="323">
        <f t="shared" si="131"/>
        <v>382.6744159148347</v>
      </c>
      <c r="AD128" s="323">
        <f t="shared" si="131"/>
        <v>372.98560652447509</v>
      </c>
      <c r="AE128" s="323">
        <f>AE111+AE116</f>
        <v>367.11141630023269</v>
      </c>
      <c r="AG128" s="329"/>
      <c r="AH128" s="329"/>
      <c r="AI128" s="329"/>
      <c r="AJ128" s="329"/>
      <c r="AK128" s="329"/>
      <c r="AL128" s="329"/>
      <c r="AM128" s="329"/>
      <c r="AN128" s="329"/>
      <c r="AO128" s="329"/>
      <c r="AP128" s="329"/>
      <c r="AQ128" s="329"/>
      <c r="AR128" s="329"/>
      <c r="AS128" s="329"/>
      <c r="AT128" s="329"/>
      <c r="AU128" s="329"/>
      <c r="AW128" s="349"/>
      <c r="AX128" s="323">
        <f ca="1">AX111+AX115</f>
        <v>1223.1414589303226</v>
      </c>
      <c r="AY128" s="323">
        <f ca="1">AY111+AY115</f>
        <v>1348.3598797187356</v>
      </c>
      <c r="AZ128" s="323">
        <f ca="1">AZ111+AZ115</f>
        <v>1538.9597648959384</v>
      </c>
      <c r="BA128" s="323">
        <f ca="1">BA111+BA115</f>
        <v>1646.6269675576375</v>
      </c>
      <c r="BB128" s="323">
        <f t="shared" ref="BB128:BK128" ca="1" si="132">BB111+BB115</f>
        <v>1754.0018045233387</v>
      </c>
      <c r="BC128" s="323">
        <f t="shared" ca="1" si="132"/>
        <v>1956.8951113427806</v>
      </c>
      <c r="BD128" s="323">
        <f t="shared" ca="1" si="132"/>
        <v>2023.2515356977867</v>
      </c>
      <c r="BE128" s="323">
        <f t="shared" ca="1" si="132"/>
        <v>2100.7360338172034</v>
      </c>
      <c r="BF128" s="323">
        <f t="shared" ca="1" si="132"/>
        <v>2081.9197593496133</v>
      </c>
      <c r="BG128" s="323">
        <f t="shared" ca="1" si="132"/>
        <v>1997.7145206747382</v>
      </c>
      <c r="BH128" s="323">
        <f t="shared" ca="1" si="132"/>
        <v>1833.8630443853369</v>
      </c>
      <c r="BI128" s="323">
        <f t="shared" ca="1" si="132"/>
        <v>1739.0397322697729</v>
      </c>
      <c r="BJ128" s="323">
        <f t="shared" ca="1" si="132"/>
        <v>1544.5907125313338</v>
      </c>
      <c r="BK128" s="323">
        <f t="shared" ca="1" si="132"/>
        <v>1456.433300270706</v>
      </c>
    </row>
    <row r="129" spans="2:16384" s="311" customFormat="1">
      <c r="E129" s="329"/>
      <c r="F129" s="329"/>
      <c r="G129" s="329"/>
      <c r="H129" s="329"/>
      <c r="I129" s="329"/>
      <c r="J129" s="329"/>
      <c r="K129" s="329"/>
      <c r="L129" s="329"/>
      <c r="M129" s="329"/>
      <c r="N129" s="329"/>
      <c r="P129" s="329"/>
      <c r="Q129" s="329"/>
      <c r="R129" s="329"/>
      <c r="S129" s="329"/>
      <c r="T129" s="329"/>
      <c r="AG129" s="329"/>
      <c r="AH129" s="329"/>
      <c r="AI129" s="329"/>
      <c r="AJ129" s="329"/>
      <c r="AK129" s="329"/>
      <c r="AL129" s="329"/>
      <c r="AM129" s="329"/>
      <c r="AN129" s="329"/>
      <c r="AO129" s="329"/>
      <c r="AP129" s="329"/>
      <c r="AQ129" s="329"/>
      <c r="AR129" s="329"/>
      <c r="AS129" s="329"/>
      <c r="AT129" s="329"/>
      <c r="AU129" s="329"/>
      <c r="AW129" s="329"/>
      <c r="AX129" s="329"/>
      <c r="AY129" s="329"/>
      <c r="AZ129" s="329"/>
      <c r="BA129" s="329"/>
      <c r="BB129" s="329"/>
      <c r="BC129" s="329"/>
      <c r="BD129" s="329"/>
      <c r="BE129" s="329"/>
      <c r="BF129" s="329"/>
      <c r="BG129" s="329"/>
      <c r="BH129" s="329"/>
      <c r="BI129" s="329"/>
      <c r="BJ129" s="329"/>
      <c r="BK129" s="329"/>
    </row>
    <row r="130" spans="2:16384" s="311" customFormat="1">
      <c r="C130" s="311" t="s">
        <v>289</v>
      </c>
      <c r="E130" s="329">
        <f t="shared" ref="E130:N130" ca="1" si="133">E128*$M$25</f>
        <v>663.83430810471964</v>
      </c>
      <c r="F130" s="329">
        <f t="shared" ca="1" si="133"/>
        <v>737.35327357244887</v>
      </c>
      <c r="G130" s="329">
        <f t="shared" ca="1" si="133"/>
        <v>810.16329246261182</v>
      </c>
      <c r="H130" s="329">
        <f t="shared" ca="1" si="133"/>
        <v>880.24360001235311</v>
      </c>
      <c r="I130" s="329">
        <f t="shared" ca="1" si="133"/>
        <v>876.86481925134569</v>
      </c>
      <c r="J130" s="329">
        <f t="shared" ca="1" si="133"/>
        <v>864.75377629396417</v>
      </c>
      <c r="K130" s="329">
        <f t="shared" ca="1" si="133"/>
        <v>921.46192719996213</v>
      </c>
      <c r="L130" s="329">
        <f t="shared" ca="1" si="133"/>
        <v>891.41853468237855</v>
      </c>
      <c r="M130" s="329">
        <f t="shared" ca="1" si="133"/>
        <v>875.31822927563292</v>
      </c>
      <c r="N130" s="329">
        <f t="shared" ca="1" si="133"/>
        <v>838.25896345533658</v>
      </c>
      <c r="P130" s="329"/>
      <c r="Q130" s="329">
        <f>Q128*$M$25</f>
        <v>-41.461916068641301</v>
      </c>
      <c r="R130" s="329">
        <f>R128*$M$25</f>
        <v>-22.201023233777423</v>
      </c>
      <c r="S130" s="329">
        <f>S128*$M$25</f>
        <v>0.23494465878176596</v>
      </c>
      <c r="T130" s="329">
        <f>T128*$M$25</f>
        <v>33.427923213607315</v>
      </c>
      <c r="U130" s="329">
        <f>U128*$M$25</f>
        <v>76.289447222736058</v>
      </c>
      <c r="V130" s="329">
        <f t="shared" ref="V130:AC130" si="134">V128*$M$25</f>
        <v>127.87496820382761</v>
      </c>
      <c r="W130" s="329">
        <f t="shared" si="134"/>
        <v>181.91177491474127</v>
      </c>
      <c r="X130" s="329">
        <f t="shared" si="134"/>
        <v>236.87426884100643</v>
      </c>
      <c r="Y130" s="329">
        <f t="shared" si="134"/>
        <v>292.03130898308751</v>
      </c>
      <c r="Z130" s="329">
        <f t="shared" si="134"/>
        <v>302.70481697668737</v>
      </c>
      <c r="AA130" s="329">
        <f t="shared" si="134"/>
        <v>278.75394076746068</v>
      </c>
      <c r="AB130" s="329">
        <f t="shared" si="134"/>
        <v>270.60711020684693</v>
      </c>
      <c r="AC130" s="329">
        <f t="shared" si="134"/>
        <v>267.87209114038427</v>
      </c>
      <c r="AD130" s="329">
        <f>AD128*$M$25</f>
        <v>261.08992456713253</v>
      </c>
      <c r="AE130" s="329">
        <f>AE128*$M$25</f>
        <v>256.97799141016287</v>
      </c>
      <c r="AG130" s="329"/>
      <c r="AH130" s="329"/>
      <c r="AI130" s="329"/>
      <c r="AJ130" s="329"/>
      <c r="AK130" s="329"/>
      <c r="AL130" s="329"/>
      <c r="AM130" s="329"/>
      <c r="AN130" s="329"/>
      <c r="AO130" s="329"/>
      <c r="AP130" s="329"/>
      <c r="AQ130" s="329"/>
      <c r="AR130" s="329"/>
      <c r="AS130" s="329"/>
      <c r="AT130" s="329"/>
      <c r="AU130" s="329"/>
      <c r="AW130" s="329"/>
      <c r="AX130" s="329">
        <f ca="1">AX128*$M$25</f>
        <v>856.19902125122576</v>
      </c>
      <c r="AY130" s="329">
        <f ca="1">AY128*$M$25</f>
        <v>943.85191580311482</v>
      </c>
      <c r="AZ130" s="329">
        <f ca="1">AZ128*$M$25</f>
        <v>1077.2718354271567</v>
      </c>
      <c r="BA130" s="329">
        <f ca="1">BA128*$M$25</f>
        <v>1152.6388772903463</v>
      </c>
      <c r="BB130" s="329">
        <f t="shared" ref="BB130:BK130" ca="1" si="135">BB128*$M$25</f>
        <v>1227.8012631663371</v>
      </c>
      <c r="BC130" s="329">
        <f t="shared" ca="1" si="135"/>
        <v>1369.8265779399464</v>
      </c>
      <c r="BD130" s="329">
        <f t="shared" ca="1" si="135"/>
        <v>1416.2760749884505</v>
      </c>
      <c r="BE130" s="329">
        <f t="shared" ca="1" si="135"/>
        <v>1470.5152236720423</v>
      </c>
      <c r="BF130" s="329">
        <f t="shared" ca="1" si="135"/>
        <v>1457.3438315447293</v>
      </c>
      <c r="BG130" s="329">
        <f t="shared" ca="1" si="135"/>
        <v>1398.4001644723166</v>
      </c>
      <c r="BH130" s="329">
        <f t="shared" ca="1" si="135"/>
        <v>1283.7041310697357</v>
      </c>
      <c r="BI130" s="329">
        <f t="shared" ca="1" si="135"/>
        <v>1217.327812588841</v>
      </c>
      <c r="BJ130" s="329">
        <f t="shared" ca="1" si="135"/>
        <v>1081.2134987719335</v>
      </c>
      <c r="BK130" s="329">
        <f t="shared" ca="1" si="135"/>
        <v>1019.5033101894942</v>
      </c>
    </row>
    <row r="131" spans="2:16384" s="311" customFormat="1">
      <c r="B131" s="276"/>
      <c r="E131" s="329"/>
      <c r="F131" s="329"/>
      <c r="G131" s="329"/>
      <c r="H131" s="329"/>
      <c r="I131" s="329"/>
      <c r="J131" s="329"/>
      <c r="K131" s="329"/>
      <c r="L131" s="329"/>
      <c r="M131" s="329"/>
      <c r="N131" s="329"/>
      <c r="P131" s="329"/>
      <c r="Q131" s="329"/>
      <c r="R131" s="329"/>
      <c r="S131" s="329"/>
      <c r="T131" s="329"/>
      <c r="U131" s="329"/>
      <c r="V131" s="329"/>
      <c r="W131" s="329"/>
      <c r="X131" s="329"/>
      <c r="Y131" s="329"/>
      <c r="Z131" s="329"/>
      <c r="AA131" s="329"/>
      <c r="AB131" s="329"/>
      <c r="AC131" s="329"/>
      <c r="AD131" s="329"/>
      <c r="AE131" s="329"/>
      <c r="AG131" s="329"/>
      <c r="AH131" s="329"/>
      <c r="AI131" s="329"/>
      <c r="AJ131" s="329"/>
      <c r="AK131" s="329"/>
      <c r="AL131" s="329"/>
      <c r="AM131" s="329"/>
      <c r="AN131" s="329"/>
      <c r="AO131" s="329"/>
      <c r="AP131" s="329"/>
      <c r="AQ131" s="329"/>
      <c r="AR131" s="329"/>
      <c r="AS131" s="329"/>
      <c r="AT131" s="329"/>
      <c r="AU131" s="329"/>
      <c r="AW131" s="329"/>
      <c r="AX131" s="329"/>
      <c r="AY131" s="329"/>
      <c r="AZ131" s="329"/>
      <c r="BA131" s="329"/>
      <c r="BB131" s="329"/>
      <c r="BC131" s="329"/>
      <c r="BD131" s="329"/>
      <c r="BE131" s="329"/>
      <c r="BF131" s="329"/>
      <c r="BG131" s="329"/>
      <c r="BH131" s="329"/>
      <c r="BI131" s="329"/>
      <c r="BJ131" s="329"/>
      <c r="BK131" s="329"/>
    </row>
    <row r="132" spans="2:16384" ht="12">
      <c r="C132" s="356" t="s">
        <v>290</v>
      </c>
      <c r="D132" s="311"/>
      <c r="E132" s="329"/>
      <c r="F132" s="329"/>
      <c r="G132" s="329"/>
      <c r="H132" s="329"/>
      <c r="I132" s="329"/>
      <c r="J132" s="329"/>
      <c r="K132" s="329"/>
      <c r="L132" s="329"/>
      <c r="M132" s="329"/>
      <c r="N132" s="329"/>
      <c r="O132" s="311"/>
      <c r="P132" s="329"/>
      <c r="Q132" s="329"/>
      <c r="R132" s="329"/>
      <c r="S132" s="329"/>
      <c r="T132" s="329"/>
      <c r="U132" s="329"/>
      <c r="V132" s="329"/>
      <c r="W132" s="329"/>
      <c r="X132" s="329"/>
      <c r="Y132" s="329"/>
      <c r="Z132" s="329"/>
      <c r="AA132" s="329"/>
      <c r="AB132" s="329"/>
      <c r="AC132" s="329"/>
      <c r="AD132" s="329"/>
      <c r="AE132" s="329"/>
      <c r="AF132" s="311"/>
      <c r="AG132" s="329"/>
      <c r="AH132" s="329"/>
      <c r="AI132" s="329"/>
      <c r="AJ132" s="329"/>
      <c r="AK132" s="329"/>
      <c r="AL132" s="329"/>
      <c r="AM132" s="329"/>
      <c r="AN132" s="329"/>
      <c r="AO132" s="329"/>
      <c r="AP132" s="329"/>
      <c r="AQ132" s="329"/>
      <c r="AR132" s="329"/>
      <c r="AS132" s="329"/>
      <c r="AT132" s="329"/>
      <c r="AU132" s="329"/>
      <c r="AV132" s="311"/>
      <c r="AW132" s="329"/>
      <c r="AX132" s="329"/>
      <c r="AY132" s="329"/>
      <c r="AZ132" s="329"/>
      <c r="BA132" s="329"/>
      <c r="BB132" s="329"/>
      <c r="BC132" s="329"/>
      <c r="BD132" s="329"/>
      <c r="BE132" s="329"/>
      <c r="BF132" s="329"/>
      <c r="BG132" s="329"/>
      <c r="BH132" s="329"/>
      <c r="BI132" s="329"/>
      <c r="BJ132" s="329"/>
      <c r="BK132" s="329"/>
      <c r="BL132" s="311"/>
      <c r="BM132" s="311"/>
      <c r="BN132" s="311"/>
      <c r="BO132" s="311"/>
      <c r="BP132" s="311"/>
      <c r="BQ132" s="311"/>
      <c r="BR132" s="311"/>
      <c r="BS132" s="311"/>
      <c r="BT132" s="311"/>
      <c r="BU132" s="311"/>
      <c r="BV132" s="311"/>
      <c r="BW132" s="311"/>
      <c r="BX132" s="311"/>
      <c r="BY132" s="311"/>
      <c r="BZ132" s="311"/>
      <c r="CA132" s="311"/>
      <c r="CB132" s="311"/>
      <c r="CC132" s="311"/>
      <c r="CD132" s="311"/>
      <c r="CE132" s="311"/>
      <c r="CF132" s="311"/>
      <c r="CG132" s="311"/>
      <c r="CH132" s="311"/>
      <c r="CI132" s="311"/>
      <c r="CJ132" s="311"/>
      <c r="CK132" s="311"/>
      <c r="CL132" s="311"/>
      <c r="CM132" s="311"/>
      <c r="CN132" s="311"/>
      <c r="CO132" s="311"/>
      <c r="CP132" s="311"/>
      <c r="CQ132" s="311"/>
      <c r="CR132" s="311"/>
      <c r="CS132" s="311"/>
      <c r="CT132" s="311"/>
      <c r="CU132" s="311"/>
      <c r="CV132" s="311"/>
      <c r="CW132" s="311"/>
      <c r="CX132" s="311"/>
      <c r="CY132" s="311"/>
      <c r="CZ132" s="311"/>
      <c r="DA132" s="311"/>
      <c r="DB132" s="311"/>
      <c r="DC132" s="311"/>
      <c r="DD132" s="311"/>
      <c r="DE132" s="311"/>
      <c r="DF132" s="311"/>
      <c r="DG132" s="311"/>
      <c r="DH132" s="311"/>
      <c r="DI132" s="311"/>
      <c r="DJ132" s="311"/>
      <c r="DK132" s="311"/>
      <c r="DL132" s="311"/>
      <c r="DM132" s="311"/>
      <c r="DN132" s="311"/>
      <c r="DO132" s="311"/>
      <c r="DP132" s="311"/>
      <c r="DQ132" s="311"/>
      <c r="DR132" s="311"/>
      <c r="DS132" s="311"/>
      <c r="DT132" s="311"/>
      <c r="DU132" s="311"/>
      <c r="DV132" s="311"/>
      <c r="DW132" s="311"/>
      <c r="DX132" s="311"/>
      <c r="DY132" s="311"/>
      <c r="DZ132" s="311"/>
      <c r="EA132" s="311"/>
      <c r="EB132" s="311"/>
      <c r="EC132" s="311"/>
      <c r="ED132" s="311"/>
      <c r="EE132" s="311"/>
      <c r="EF132" s="311"/>
      <c r="EG132" s="311"/>
      <c r="EH132" s="311"/>
      <c r="EI132" s="311"/>
      <c r="EJ132" s="311"/>
      <c r="EK132" s="311"/>
      <c r="EL132" s="311"/>
      <c r="EM132" s="311"/>
      <c r="EN132" s="311"/>
      <c r="EO132" s="311"/>
      <c r="EP132" s="311"/>
      <c r="EQ132" s="311"/>
      <c r="ER132" s="311"/>
      <c r="ES132" s="311"/>
      <c r="ET132" s="311"/>
      <c r="EU132" s="311"/>
      <c r="EV132" s="311"/>
      <c r="EW132" s="311"/>
      <c r="EX132" s="311"/>
      <c r="EY132" s="311"/>
      <c r="EZ132" s="311"/>
      <c r="FA132" s="311"/>
      <c r="FB132" s="311"/>
      <c r="FC132" s="311"/>
      <c r="FD132" s="311"/>
      <c r="FE132" s="311"/>
      <c r="FF132" s="311"/>
      <c r="FG132" s="311"/>
      <c r="FH132" s="311"/>
      <c r="FI132" s="311"/>
      <c r="FJ132" s="311"/>
      <c r="FK132" s="311"/>
      <c r="FL132" s="311"/>
      <c r="FM132" s="311"/>
      <c r="FN132" s="311"/>
      <c r="FO132" s="311"/>
      <c r="FP132" s="311"/>
      <c r="FQ132" s="311"/>
      <c r="FR132" s="311"/>
      <c r="FS132" s="311"/>
      <c r="FT132" s="311"/>
      <c r="FU132" s="311"/>
      <c r="FV132" s="311"/>
      <c r="FW132" s="311"/>
      <c r="FX132" s="311"/>
      <c r="FY132" s="311"/>
      <c r="FZ132" s="311"/>
      <c r="GA132" s="311"/>
      <c r="GB132" s="311"/>
      <c r="GC132" s="311"/>
      <c r="GD132" s="311"/>
      <c r="GE132" s="311"/>
      <c r="GF132" s="311"/>
      <c r="GG132" s="311"/>
      <c r="GH132" s="311"/>
      <c r="GI132" s="311"/>
      <c r="GJ132" s="311"/>
      <c r="GK132" s="311"/>
      <c r="GL132" s="311"/>
      <c r="GM132" s="311"/>
      <c r="GN132" s="311"/>
      <c r="GO132" s="311"/>
      <c r="GP132" s="311"/>
      <c r="GQ132" s="311"/>
      <c r="GR132" s="311"/>
      <c r="GS132" s="311"/>
      <c r="GT132" s="311"/>
      <c r="GU132" s="311"/>
      <c r="GV132" s="311"/>
      <c r="GW132" s="311"/>
      <c r="GX132" s="311"/>
      <c r="GY132" s="311"/>
      <c r="GZ132" s="311"/>
      <c r="HA132" s="311"/>
      <c r="HB132" s="311"/>
      <c r="HC132" s="311"/>
      <c r="HD132" s="311"/>
      <c r="HE132" s="311"/>
      <c r="HF132" s="311"/>
      <c r="HG132" s="311"/>
      <c r="HH132" s="311"/>
      <c r="HI132" s="311"/>
      <c r="HJ132" s="311"/>
      <c r="HK132" s="311"/>
      <c r="HL132" s="311"/>
      <c r="HM132" s="311"/>
      <c r="HN132" s="311"/>
      <c r="HO132" s="311"/>
      <c r="HP132" s="311"/>
      <c r="HQ132" s="311"/>
      <c r="HR132" s="311"/>
      <c r="HS132" s="311"/>
      <c r="HT132" s="311"/>
      <c r="HU132" s="311"/>
      <c r="HV132" s="311"/>
      <c r="HW132" s="311"/>
      <c r="HX132" s="311"/>
      <c r="HY132" s="311"/>
      <c r="HZ132" s="311"/>
      <c r="IA132" s="311"/>
      <c r="IB132" s="311"/>
      <c r="IC132" s="311"/>
      <c r="ID132" s="311"/>
      <c r="IE132" s="311"/>
      <c r="IF132" s="311"/>
      <c r="IG132" s="311"/>
      <c r="IH132" s="311"/>
      <c r="II132" s="311"/>
      <c r="IJ132" s="311"/>
      <c r="IK132" s="311"/>
      <c r="IL132" s="311"/>
      <c r="IM132" s="311"/>
      <c r="IN132" s="311"/>
      <c r="IO132" s="311"/>
      <c r="IP132" s="311"/>
      <c r="IQ132" s="311"/>
      <c r="IR132" s="311"/>
      <c r="IS132" s="311"/>
      <c r="IT132" s="311"/>
      <c r="IU132" s="311"/>
      <c r="IV132" s="311"/>
      <c r="IW132" s="311"/>
      <c r="IX132" s="311"/>
      <c r="IY132" s="311"/>
      <c r="IZ132" s="311"/>
      <c r="JA132" s="311"/>
      <c r="JB132" s="311"/>
      <c r="JC132" s="311"/>
      <c r="JD132" s="311"/>
      <c r="JE132" s="311"/>
      <c r="JF132" s="311"/>
      <c r="JG132" s="311"/>
      <c r="JH132" s="311"/>
      <c r="JI132" s="311"/>
      <c r="JJ132" s="311"/>
      <c r="JK132" s="311"/>
      <c r="JL132" s="311"/>
      <c r="JM132" s="311"/>
      <c r="JN132" s="311"/>
      <c r="JO132" s="311"/>
      <c r="JP132" s="311"/>
      <c r="JQ132" s="311"/>
      <c r="JR132" s="311"/>
      <c r="JS132" s="311"/>
      <c r="JT132" s="311"/>
      <c r="JU132" s="311"/>
      <c r="JV132" s="311"/>
      <c r="JW132" s="311"/>
      <c r="JX132" s="311"/>
      <c r="JY132" s="311"/>
      <c r="JZ132" s="311"/>
      <c r="KA132" s="311"/>
      <c r="KB132" s="311"/>
      <c r="KC132" s="311"/>
      <c r="KD132" s="311"/>
      <c r="KE132" s="311"/>
      <c r="KF132" s="311"/>
      <c r="KG132" s="311"/>
      <c r="KH132" s="311"/>
      <c r="KI132" s="311"/>
      <c r="KJ132" s="311"/>
      <c r="KK132" s="311"/>
      <c r="KL132" s="311"/>
      <c r="KM132" s="311"/>
      <c r="KN132" s="311"/>
      <c r="KO132" s="311"/>
      <c r="KP132" s="311"/>
      <c r="KQ132" s="311"/>
      <c r="KR132" s="311"/>
      <c r="KS132" s="311"/>
      <c r="KT132" s="311"/>
      <c r="KU132" s="311"/>
      <c r="KV132" s="311"/>
      <c r="KW132" s="311"/>
      <c r="KX132" s="311"/>
      <c r="KY132" s="311"/>
      <c r="KZ132" s="311"/>
      <c r="LA132" s="311"/>
      <c r="LB132" s="311"/>
      <c r="LC132" s="311"/>
      <c r="LD132" s="311"/>
      <c r="LE132" s="311"/>
      <c r="LF132" s="311"/>
      <c r="LG132" s="311"/>
      <c r="LH132" s="311"/>
      <c r="LI132" s="311"/>
      <c r="LJ132" s="311"/>
      <c r="LK132" s="311"/>
      <c r="LL132" s="311"/>
      <c r="LM132" s="311"/>
      <c r="LN132" s="311"/>
      <c r="LO132" s="311"/>
      <c r="LP132" s="311"/>
      <c r="LQ132" s="311"/>
      <c r="LR132" s="311"/>
      <c r="LS132" s="311"/>
      <c r="LT132" s="311"/>
      <c r="LU132" s="311"/>
      <c r="LV132" s="311"/>
      <c r="LW132" s="311"/>
      <c r="LX132" s="311"/>
      <c r="LY132" s="311"/>
      <c r="LZ132" s="311"/>
      <c r="MA132" s="311"/>
      <c r="MB132" s="311"/>
      <c r="MC132" s="311"/>
      <c r="MD132" s="311"/>
      <c r="ME132" s="311"/>
      <c r="MF132" s="311"/>
      <c r="MG132" s="311"/>
      <c r="MH132" s="311"/>
      <c r="MI132" s="311"/>
      <c r="MJ132" s="311"/>
      <c r="MK132" s="311"/>
      <c r="ML132" s="311"/>
      <c r="MM132" s="311"/>
      <c r="MN132" s="311"/>
      <c r="MO132" s="311"/>
      <c r="MP132" s="311"/>
      <c r="MQ132" s="311"/>
      <c r="MR132" s="311"/>
      <c r="MS132" s="311"/>
      <c r="MT132" s="311"/>
      <c r="MU132" s="311"/>
      <c r="MV132" s="311"/>
      <c r="MW132" s="311"/>
      <c r="MX132" s="311"/>
      <c r="MY132" s="311"/>
      <c r="MZ132" s="311"/>
      <c r="NA132" s="311"/>
      <c r="NB132" s="311"/>
      <c r="NC132" s="311"/>
      <c r="ND132" s="311"/>
      <c r="NE132" s="311"/>
      <c r="NF132" s="311"/>
      <c r="NG132" s="311"/>
      <c r="NH132" s="311"/>
      <c r="NI132" s="311"/>
      <c r="NJ132" s="311"/>
      <c r="NK132" s="311"/>
      <c r="NL132" s="311"/>
      <c r="NM132" s="311"/>
      <c r="NN132" s="311"/>
      <c r="NO132" s="311"/>
      <c r="NP132" s="311"/>
      <c r="NQ132" s="311"/>
      <c r="NR132" s="311"/>
      <c r="NS132" s="311"/>
      <c r="NT132" s="311"/>
      <c r="NU132" s="311"/>
      <c r="NV132" s="311"/>
      <c r="NW132" s="311"/>
      <c r="NX132" s="311"/>
      <c r="NY132" s="311"/>
      <c r="NZ132" s="311"/>
      <c r="OA132" s="311"/>
      <c r="OB132" s="311"/>
      <c r="OC132" s="311"/>
      <c r="OD132" s="311"/>
      <c r="OE132" s="311"/>
      <c r="OF132" s="311"/>
      <c r="OG132" s="311"/>
      <c r="OH132" s="311"/>
      <c r="OI132" s="311"/>
      <c r="OJ132" s="311"/>
      <c r="OK132" s="311"/>
      <c r="OL132" s="311"/>
      <c r="OM132" s="311"/>
      <c r="ON132" s="311"/>
      <c r="OO132" s="311"/>
      <c r="OP132" s="311"/>
      <c r="OQ132" s="311"/>
      <c r="OR132" s="311"/>
      <c r="OS132" s="311"/>
      <c r="OT132" s="311"/>
      <c r="OU132" s="311"/>
      <c r="OV132" s="311"/>
      <c r="OW132" s="311"/>
      <c r="OX132" s="311"/>
      <c r="OY132" s="311"/>
      <c r="OZ132" s="311"/>
      <c r="PA132" s="311"/>
      <c r="PB132" s="311"/>
      <c r="PC132" s="311"/>
      <c r="PD132" s="311"/>
      <c r="PE132" s="311"/>
      <c r="PF132" s="311"/>
      <c r="PG132" s="311"/>
      <c r="PH132" s="311"/>
      <c r="PI132" s="311"/>
      <c r="PJ132" s="311"/>
      <c r="PK132" s="311"/>
      <c r="PL132" s="311"/>
      <c r="PM132" s="311"/>
      <c r="PN132" s="311"/>
      <c r="PO132" s="311"/>
      <c r="PP132" s="311"/>
      <c r="PQ132" s="311"/>
      <c r="PR132" s="311"/>
      <c r="PS132" s="311"/>
      <c r="PT132" s="311"/>
      <c r="PU132" s="311"/>
      <c r="PV132" s="311"/>
      <c r="PW132" s="311"/>
      <c r="PX132" s="311"/>
      <c r="PY132" s="311"/>
      <c r="PZ132" s="311"/>
      <c r="QA132" s="311"/>
      <c r="QB132" s="311"/>
      <c r="QC132" s="311"/>
      <c r="QD132" s="311"/>
      <c r="QE132" s="311"/>
      <c r="QF132" s="311"/>
      <c r="QG132" s="311"/>
      <c r="QH132" s="311"/>
      <c r="QI132" s="311"/>
      <c r="QJ132" s="311"/>
      <c r="QK132" s="311"/>
      <c r="QL132" s="311"/>
      <c r="QM132" s="311"/>
      <c r="QN132" s="311"/>
      <c r="QO132" s="311"/>
      <c r="QP132" s="311"/>
      <c r="QQ132" s="311"/>
      <c r="QR132" s="311"/>
      <c r="QS132" s="311"/>
      <c r="QT132" s="311"/>
      <c r="QU132" s="311"/>
      <c r="QV132" s="311"/>
      <c r="QW132" s="311"/>
      <c r="QX132" s="311"/>
      <c r="QY132" s="311"/>
      <c r="QZ132" s="311"/>
      <c r="RA132" s="311"/>
      <c r="RB132" s="311"/>
      <c r="RC132" s="311"/>
      <c r="RD132" s="311"/>
      <c r="RE132" s="311"/>
      <c r="RF132" s="311"/>
      <c r="RG132" s="311"/>
      <c r="RH132" s="311"/>
      <c r="RI132" s="311"/>
      <c r="RJ132" s="311"/>
      <c r="RK132" s="311"/>
      <c r="RL132" s="311"/>
      <c r="RM132" s="311"/>
      <c r="RN132" s="311"/>
      <c r="RO132" s="311"/>
      <c r="RP132" s="311"/>
      <c r="RQ132" s="311"/>
      <c r="RR132" s="311"/>
      <c r="RS132" s="311"/>
      <c r="RT132" s="311"/>
      <c r="RU132" s="311"/>
      <c r="RV132" s="311"/>
      <c r="RW132" s="311"/>
      <c r="RX132" s="311"/>
      <c r="RY132" s="311"/>
      <c r="RZ132" s="311"/>
      <c r="SA132" s="311"/>
      <c r="SB132" s="311"/>
      <c r="SC132" s="311"/>
      <c r="SD132" s="311"/>
      <c r="SE132" s="311"/>
      <c r="SF132" s="311"/>
      <c r="SG132" s="311"/>
      <c r="SH132" s="311"/>
      <c r="SI132" s="311"/>
      <c r="SJ132" s="311"/>
      <c r="SK132" s="311"/>
      <c r="SL132" s="311"/>
      <c r="SM132" s="311"/>
      <c r="SN132" s="311"/>
      <c r="SO132" s="311"/>
      <c r="SP132" s="311"/>
      <c r="SQ132" s="311"/>
      <c r="SR132" s="311"/>
      <c r="SS132" s="311"/>
      <c r="ST132" s="311"/>
      <c r="SU132" s="311"/>
      <c r="SV132" s="311"/>
      <c r="SW132" s="311"/>
      <c r="SX132" s="311"/>
      <c r="SY132" s="311"/>
      <c r="SZ132" s="311"/>
      <c r="TA132" s="311"/>
      <c r="TB132" s="311"/>
      <c r="TC132" s="311"/>
      <c r="TD132" s="311"/>
      <c r="TE132" s="311"/>
      <c r="TF132" s="311"/>
      <c r="TG132" s="311"/>
      <c r="TH132" s="311"/>
      <c r="TI132" s="311"/>
      <c r="TJ132" s="311"/>
      <c r="TK132" s="311"/>
      <c r="TL132" s="311"/>
      <c r="TM132" s="311"/>
      <c r="TN132" s="311"/>
      <c r="TO132" s="311"/>
      <c r="TP132" s="311"/>
      <c r="TQ132" s="311"/>
      <c r="TR132" s="311"/>
      <c r="TS132" s="311"/>
      <c r="TT132" s="311"/>
      <c r="TU132" s="311"/>
      <c r="TV132" s="311"/>
      <c r="TW132" s="311"/>
      <c r="TX132" s="311"/>
      <c r="TY132" s="311"/>
      <c r="TZ132" s="311"/>
      <c r="UA132" s="311"/>
      <c r="UB132" s="311"/>
      <c r="UC132" s="311"/>
      <c r="UD132" s="311"/>
      <c r="UE132" s="311"/>
      <c r="UF132" s="311"/>
      <c r="UG132" s="311"/>
      <c r="UH132" s="311"/>
      <c r="UI132" s="311"/>
      <c r="UJ132" s="311"/>
      <c r="UK132" s="311"/>
      <c r="UL132" s="311"/>
      <c r="UM132" s="311"/>
      <c r="UN132" s="311"/>
      <c r="UO132" s="311"/>
      <c r="UP132" s="311"/>
      <c r="UQ132" s="311"/>
      <c r="UR132" s="311"/>
      <c r="US132" s="311"/>
      <c r="UT132" s="311"/>
      <c r="UU132" s="311"/>
      <c r="UV132" s="311"/>
      <c r="UW132" s="311"/>
      <c r="UX132" s="311"/>
      <c r="UY132" s="311"/>
      <c r="UZ132" s="311"/>
      <c r="VA132" s="311"/>
      <c r="VB132" s="311"/>
      <c r="VC132" s="311"/>
      <c r="VD132" s="311"/>
      <c r="VE132" s="311"/>
      <c r="VF132" s="311"/>
      <c r="VG132" s="311"/>
      <c r="VH132" s="311"/>
      <c r="VI132" s="311"/>
      <c r="VJ132" s="311"/>
      <c r="VK132" s="311"/>
      <c r="VL132" s="311"/>
      <c r="VM132" s="311"/>
      <c r="VN132" s="311"/>
      <c r="VO132" s="311"/>
      <c r="VP132" s="311"/>
      <c r="VQ132" s="311"/>
      <c r="VR132" s="311"/>
      <c r="VS132" s="311"/>
      <c r="VT132" s="311"/>
      <c r="VU132" s="311"/>
      <c r="VV132" s="311"/>
      <c r="VW132" s="311"/>
      <c r="VX132" s="311"/>
      <c r="VY132" s="311"/>
      <c r="VZ132" s="311"/>
      <c r="WA132" s="311"/>
      <c r="WB132" s="311"/>
      <c r="WC132" s="311"/>
      <c r="WD132" s="311"/>
      <c r="WE132" s="311"/>
      <c r="WF132" s="311"/>
      <c r="WG132" s="311"/>
      <c r="WH132" s="311"/>
      <c r="WI132" s="311"/>
      <c r="WJ132" s="311"/>
      <c r="WK132" s="311"/>
      <c r="WL132" s="311"/>
      <c r="WM132" s="311"/>
      <c r="WN132" s="311"/>
      <c r="WO132" s="311"/>
      <c r="WP132" s="311"/>
      <c r="WQ132" s="311"/>
      <c r="WR132" s="311"/>
      <c r="WS132" s="311"/>
      <c r="WT132" s="311"/>
      <c r="WU132" s="311"/>
      <c r="WV132" s="311"/>
      <c r="WW132" s="311"/>
      <c r="WX132" s="311"/>
      <c r="WY132" s="311"/>
      <c r="WZ132" s="311"/>
      <c r="XA132" s="311"/>
      <c r="XB132" s="311"/>
      <c r="XC132" s="311"/>
      <c r="XD132" s="311"/>
      <c r="XE132" s="311"/>
      <c r="XF132" s="311"/>
      <c r="XG132" s="311"/>
      <c r="XH132" s="311"/>
      <c r="XI132" s="311"/>
      <c r="XJ132" s="311"/>
      <c r="XK132" s="311"/>
      <c r="XL132" s="311"/>
      <c r="XM132" s="311"/>
      <c r="XN132" s="311"/>
      <c r="XO132" s="311"/>
      <c r="XP132" s="311"/>
      <c r="XQ132" s="311"/>
      <c r="XR132" s="311"/>
      <c r="XS132" s="311"/>
      <c r="XT132" s="311"/>
      <c r="XU132" s="311"/>
      <c r="XV132" s="311"/>
      <c r="XW132" s="311"/>
      <c r="XX132" s="311"/>
      <c r="XY132" s="311"/>
      <c r="XZ132" s="311"/>
      <c r="YA132" s="311"/>
      <c r="YB132" s="311"/>
      <c r="YC132" s="311"/>
      <c r="YD132" s="311"/>
      <c r="YE132" s="311"/>
      <c r="YF132" s="311"/>
      <c r="YG132" s="311"/>
      <c r="YH132" s="311"/>
      <c r="YI132" s="311"/>
      <c r="YJ132" s="311"/>
      <c r="YK132" s="311"/>
      <c r="YL132" s="311"/>
      <c r="YM132" s="311"/>
      <c r="YN132" s="311"/>
      <c r="YO132" s="311"/>
      <c r="YP132" s="311"/>
      <c r="YQ132" s="311"/>
      <c r="YR132" s="311"/>
      <c r="YS132" s="311"/>
      <c r="YT132" s="311"/>
      <c r="YU132" s="311"/>
      <c r="YV132" s="311"/>
      <c r="YW132" s="311"/>
      <c r="YX132" s="311"/>
      <c r="YY132" s="311"/>
      <c r="YZ132" s="311"/>
      <c r="ZA132" s="311"/>
      <c r="ZB132" s="311"/>
      <c r="ZC132" s="311"/>
      <c r="ZD132" s="311"/>
      <c r="ZE132" s="311"/>
      <c r="ZF132" s="311"/>
      <c r="ZG132" s="311"/>
      <c r="ZH132" s="311"/>
      <c r="ZI132" s="311"/>
      <c r="ZJ132" s="311"/>
      <c r="ZK132" s="311"/>
      <c r="ZL132" s="311"/>
      <c r="ZM132" s="311"/>
      <c r="ZN132" s="311"/>
      <c r="ZO132" s="311"/>
      <c r="ZP132" s="311"/>
      <c r="ZQ132" s="311"/>
      <c r="ZR132" s="311"/>
      <c r="ZS132" s="311"/>
      <c r="ZT132" s="311"/>
      <c r="ZU132" s="311"/>
      <c r="ZV132" s="311"/>
      <c r="ZW132" s="311"/>
      <c r="ZX132" s="311"/>
      <c r="ZY132" s="311"/>
      <c r="ZZ132" s="311"/>
      <c r="AAA132" s="311"/>
      <c r="AAB132" s="311"/>
      <c r="AAC132" s="311"/>
      <c r="AAD132" s="311"/>
      <c r="AAE132" s="311"/>
      <c r="AAF132" s="311"/>
      <c r="AAG132" s="311"/>
      <c r="AAH132" s="311"/>
      <c r="AAI132" s="311"/>
      <c r="AAJ132" s="311"/>
      <c r="AAK132" s="311"/>
      <c r="AAL132" s="311"/>
      <c r="AAM132" s="311"/>
      <c r="AAN132" s="311"/>
      <c r="AAO132" s="311"/>
      <c r="AAP132" s="311"/>
      <c r="AAQ132" s="311"/>
      <c r="AAR132" s="311"/>
      <c r="AAS132" s="311"/>
      <c r="AAT132" s="311"/>
      <c r="AAU132" s="311"/>
      <c r="AAV132" s="311"/>
      <c r="AAW132" s="311"/>
      <c r="AAX132" s="311"/>
      <c r="AAY132" s="311"/>
      <c r="AAZ132" s="311"/>
      <c r="ABA132" s="311"/>
      <c r="ABB132" s="311"/>
      <c r="ABC132" s="311"/>
      <c r="ABD132" s="311"/>
      <c r="ABE132" s="311"/>
      <c r="ABF132" s="311"/>
      <c r="ABG132" s="311"/>
      <c r="ABH132" s="311"/>
      <c r="ABI132" s="311"/>
      <c r="ABJ132" s="311"/>
      <c r="ABK132" s="311"/>
      <c r="ABL132" s="311"/>
      <c r="ABM132" s="311"/>
      <c r="ABN132" s="311"/>
      <c r="ABO132" s="311"/>
      <c r="ABP132" s="311"/>
      <c r="ABQ132" s="311"/>
      <c r="ABR132" s="311"/>
      <c r="ABS132" s="311"/>
      <c r="ABT132" s="311"/>
      <c r="ABU132" s="311"/>
      <c r="ABV132" s="311"/>
      <c r="ABW132" s="311"/>
      <c r="ABX132" s="311"/>
      <c r="ABY132" s="311"/>
      <c r="ABZ132" s="311"/>
      <c r="ACA132" s="311"/>
      <c r="ACB132" s="311"/>
      <c r="ACC132" s="311"/>
      <c r="ACD132" s="311"/>
      <c r="ACE132" s="311"/>
      <c r="ACF132" s="311"/>
      <c r="ACG132" s="311"/>
      <c r="ACH132" s="311"/>
      <c r="ACI132" s="311"/>
      <c r="ACJ132" s="311"/>
      <c r="ACK132" s="311"/>
      <c r="ACL132" s="311"/>
      <c r="ACM132" s="311"/>
      <c r="ACN132" s="311"/>
      <c r="ACO132" s="311"/>
      <c r="ACP132" s="311"/>
      <c r="ACQ132" s="311"/>
      <c r="ACR132" s="311"/>
      <c r="ACS132" s="311"/>
      <c r="ACT132" s="311"/>
      <c r="ACU132" s="311"/>
      <c r="ACV132" s="311"/>
      <c r="ACW132" s="311"/>
      <c r="ACX132" s="311"/>
      <c r="ACY132" s="311"/>
      <c r="ACZ132" s="311"/>
      <c r="ADA132" s="311"/>
      <c r="ADB132" s="311"/>
      <c r="ADC132" s="311"/>
      <c r="ADD132" s="311"/>
      <c r="ADE132" s="311"/>
      <c r="ADF132" s="311"/>
      <c r="ADG132" s="311"/>
      <c r="ADH132" s="311"/>
      <c r="ADI132" s="311"/>
      <c r="ADJ132" s="311"/>
      <c r="ADK132" s="311"/>
      <c r="ADL132" s="311"/>
      <c r="ADM132" s="311"/>
      <c r="ADN132" s="311"/>
      <c r="ADO132" s="311"/>
      <c r="ADP132" s="311"/>
      <c r="ADQ132" s="311"/>
      <c r="ADR132" s="311"/>
      <c r="ADS132" s="311"/>
      <c r="ADT132" s="311"/>
      <c r="ADU132" s="311"/>
      <c r="ADV132" s="311"/>
      <c r="ADW132" s="311"/>
      <c r="ADX132" s="311"/>
      <c r="ADY132" s="311"/>
      <c r="ADZ132" s="311"/>
      <c r="AEA132" s="311"/>
      <c r="AEB132" s="311"/>
      <c r="AEC132" s="311"/>
      <c r="AED132" s="311"/>
      <c r="AEE132" s="311"/>
      <c r="AEF132" s="311"/>
      <c r="AEG132" s="311"/>
      <c r="AEH132" s="311"/>
      <c r="AEI132" s="311"/>
      <c r="AEJ132" s="311"/>
      <c r="AEK132" s="311"/>
      <c r="AEL132" s="311"/>
      <c r="AEM132" s="311"/>
      <c r="AEN132" s="311"/>
      <c r="AEO132" s="311"/>
      <c r="AEP132" s="311"/>
      <c r="AEQ132" s="311"/>
      <c r="AER132" s="311"/>
      <c r="AES132" s="311"/>
      <c r="AET132" s="311"/>
      <c r="AEU132" s="311"/>
      <c r="AEV132" s="311"/>
      <c r="AEW132" s="311"/>
      <c r="AEX132" s="311"/>
      <c r="AEY132" s="311"/>
      <c r="AEZ132" s="311"/>
      <c r="AFA132" s="311"/>
      <c r="AFB132" s="311"/>
      <c r="AFC132" s="311"/>
      <c r="AFD132" s="311"/>
      <c r="AFE132" s="311"/>
      <c r="AFF132" s="311"/>
      <c r="AFG132" s="311"/>
      <c r="AFH132" s="311"/>
      <c r="AFI132" s="311"/>
      <c r="AFJ132" s="311"/>
      <c r="AFK132" s="311"/>
      <c r="AFL132" s="311"/>
      <c r="AFM132" s="311"/>
      <c r="AFN132" s="311"/>
      <c r="AFO132" s="311"/>
      <c r="AFP132" s="311"/>
      <c r="AFQ132" s="311"/>
      <c r="AFR132" s="311"/>
      <c r="AFS132" s="311"/>
      <c r="AFT132" s="311"/>
      <c r="AFU132" s="311"/>
      <c r="AFV132" s="311"/>
      <c r="AFW132" s="311"/>
      <c r="AFX132" s="311"/>
      <c r="AFY132" s="311"/>
      <c r="AFZ132" s="311"/>
      <c r="AGA132" s="311"/>
      <c r="AGB132" s="311"/>
      <c r="AGC132" s="311"/>
      <c r="AGD132" s="311"/>
      <c r="AGE132" s="311"/>
      <c r="AGF132" s="311"/>
      <c r="AGG132" s="311"/>
      <c r="AGH132" s="311"/>
      <c r="AGI132" s="311"/>
      <c r="AGJ132" s="311"/>
      <c r="AGK132" s="311"/>
      <c r="AGL132" s="311"/>
      <c r="AGM132" s="311"/>
      <c r="AGN132" s="311"/>
      <c r="AGO132" s="311"/>
      <c r="AGP132" s="311"/>
      <c r="AGQ132" s="311"/>
      <c r="AGR132" s="311"/>
      <c r="AGS132" s="311"/>
      <c r="AGT132" s="311"/>
      <c r="AGU132" s="311"/>
      <c r="AGV132" s="311"/>
      <c r="AGW132" s="311"/>
      <c r="AGX132" s="311"/>
      <c r="AGY132" s="311"/>
      <c r="AGZ132" s="311"/>
      <c r="AHA132" s="311"/>
      <c r="AHB132" s="311"/>
      <c r="AHC132" s="311"/>
      <c r="AHD132" s="311"/>
      <c r="AHE132" s="311"/>
      <c r="AHF132" s="311"/>
      <c r="AHG132" s="311"/>
      <c r="AHH132" s="311"/>
      <c r="AHI132" s="311"/>
      <c r="AHJ132" s="311"/>
      <c r="AHK132" s="311"/>
      <c r="AHL132" s="311"/>
      <c r="AHM132" s="311"/>
      <c r="AHN132" s="311"/>
      <c r="AHO132" s="311"/>
      <c r="AHP132" s="311"/>
      <c r="AHQ132" s="311"/>
      <c r="AHR132" s="311"/>
      <c r="AHS132" s="311"/>
      <c r="AHT132" s="311"/>
      <c r="AHU132" s="311"/>
      <c r="AHV132" s="311"/>
      <c r="AHW132" s="311"/>
      <c r="AHX132" s="311"/>
      <c r="AHY132" s="311"/>
      <c r="AHZ132" s="311"/>
      <c r="AIA132" s="311"/>
      <c r="AIB132" s="311"/>
      <c r="AIC132" s="311"/>
      <c r="AID132" s="311"/>
      <c r="AIE132" s="311"/>
      <c r="AIF132" s="311"/>
      <c r="AIG132" s="311"/>
      <c r="AIH132" s="311"/>
      <c r="AII132" s="311"/>
      <c r="AIJ132" s="311"/>
      <c r="AIK132" s="311"/>
      <c r="AIL132" s="311"/>
      <c r="AIM132" s="311"/>
      <c r="AIN132" s="311"/>
      <c r="AIO132" s="311"/>
      <c r="AIP132" s="311"/>
      <c r="AIQ132" s="311"/>
      <c r="AIR132" s="311"/>
      <c r="AIS132" s="311"/>
      <c r="AIT132" s="311"/>
      <c r="AIU132" s="311"/>
      <c r="AIV132" s="311"/>
      <c r="AIW132" s="311"/>
      <c r="AIX132" s="311"/>
      <c r="AIY132" s="311"/>
      <c r="AIZ132" s="311"/>
      <c r="AJA132" s="311"/>
      <c r="AJB132" s="311"/>
      <c r="AJC132" s="311"/>
      <c r="AJD132" s="311"/>
      <c r="AJE132" s="311"/>
      <c r="AJF132" s="311"/>
      <c r="AJG132" s="311"/>
      <c r="AJH132" s="311"/>
      <c r="AJI132" s="311"/>
      <c r="AJJ132" s="311"/>
      <c r="AJK132" s="311"/>
      <c r="AJL132" s="311"/>
      <c r="AJM132" s="311"/>
      <c r="AJN132" s="311"/>
      <c r="AJO132" s="311"/>
      <c r="AJP132" s="311"/>
      <c r="AJQ132" s="311"/>
      <c r="AJR132" s="311"/>
      <c r="AJS132" s="311"/>
      <c r="AJT132" s="311"/>
      <c r="AJU132" s="311"/>
      <c r="AJV132" s="311"/>
      <c r="AJW132" s="311"/>
      <c r="AJX132" s="311"/>
      <c r="AJY132" s="311"/>
      <c r="AJZ132" s="311"/>
      <c r="AKA132" s="311"/>
      <c r="AKB132" s="311"/>
      <c r="AKC132" s="311"/>
      <c r="AKD132" s="311"/>
      <c r="AKE132" s="311"/>
      <c r="AKF132" s="311"/>
      <c r="AKG132" s="311"/>
      <c r="AKH132" s="311"/>
      <c r="AKI132" s="311"/>
      <c r="AKJ132" s="311"/>
      <c r="AKK132" s="311"/>
      <c r="AKL132" s="311"/>
      <c r="AKM132" s="311"/>
      <c r="AKN132" s="311"/>
      <c r="AKO132" s="311"/>
      <c r="AKP132" s="311"/>
      <c r="AKQ132" s="311"/>
      <c r="AKR132" s="311"/>
      <c r="AKS132" s="311"/>
      <c r="AKT132" s="311"/>
      <c r="AKU132" s="311"/>
      <c r="AKV132" s="311"/>
      <c r="AKW132" s="311"/>
      <c r="AKX132" s="311"/>
      <c r="AKY132" s="311"/>
      <c r="AKZ132" s="311"/>
      <c r="ALA132" s="311"/>
      <c r="ALB132" s="311"/>
      <c r="ALC132" s="311"/>
      <c r="ALD132" s="311"/>
      <c r="ALE132" s="311"/>
      <c r="ALF132" s="311"/>
      <c r="ALG132" s="311"/>
      <c r="ALH132" s="311"/>
      <c r="ALI132" s="311"/>
      <c r="ALJ132" s="311"/>
      <c r="ALK132" s="311"/>
      <c r="ALL132" s="311"/>
      <c r="ALM132" s="311"/>
      <c r="ALN132" s="311"/>
      <c r="ALO132" s="311"/>
      <c r="ALP132" s="311"/>
      <c r="ALQ132" s="311"/>
      <c r="ALR132" s="311"/>
      <c r="ALS132" s="311"/>
      <c r="ALT132" s="311"/>
      <c r="ALU132" s="311"/>
      <c r="ALV132" s="311"/>
      <c r="ALW132" s="311"/>
      <c r="ALX132" s="311"/>
      <c r="ALY132" s="311"/>
      <c r="ALZ132" s="311"/>
      <c r="AMA132" s="311"/>
      <c r="AMB132" s="311"/>
      <c r="AMC132" s="311"/>
      <c r="AMD132" s="311"/>
      <c r="AME132" s="311"/>
      <c r="AMF132" s="311"/>
      <c r="AMG132" s="311"/>
      <c r="AMH132" s="311"/>
      <c r="AMI132" s="311"/>
      <c r="AMJ132" s="311"/>
      <c r="AMK132" s="311"/>
      <c r="AML132" s="311"/>
      <c r="AMM132" s="311"/>
      <c r="AMN132" s="311"/>
      <c r="AMO132" s="311"/>
      <c r="AMP132" s="311"/>
      <c r="AMQ132" s="311"/>
      <c r="AMR132" s="311"/>
      <c r="AMS132" s="311"/>
      <c r="AMT132" s="311"/>
      <c r="AMU132" s="311"/>
      <c r="AMV132" s="311"/>
      <c r="AMW132" s="311"/>
      <c r="AMX132" s="311"/>
      <c r="AMY132" s="311"/>
      <c r="AMZ132" s="311"/>
      <c r="ANA132" s="311"/>
      <c r="ANB132" s="311"/>
      <c r="ANC132" s="311"/>
      <c r="AND132" s="311"/>
      <c r="ANE132" s="311"/>
      <c r="ANF132" s="311"/>
      <c r="ANG132" s="311"/>
      <c r="ANH132" s="311"/>
      <c r="ANI132" s="311"/>
      <c r="ANJ132" s="311"/>
      <c r="ANK132" s="311"/>
      <c r="ANL132" s="311"/>
      <c r="ANM132" s="311"/>
      <c r="ANN132" s="311"/>
      <c r="ANO132" s="311"/>
      <c r="ANP132" s="311"/>
      <c r="ANQ132" s="311"/>
      <c r="ANR132" s="311"/>
      <c r="ANS132" s="311"/>
      <c r="ANT132" s="311"/>
      <c r="ANU132" s="311"/>
      <c r="ANV132" s="311"/>
      <c r="ANW132" s="311"/>
      <c r="ANX132" s="311"/>
      <c r="ANY132" s="311"/>
      <c r="ANZ132" s="311"/>
      <c r="AOA132" s="311"/>
      <c r="AOB132" s="311"/>
      <c r="AOC132" s="311"/>
      <c r="AOD132" s="311"/>
      <c r="AOE132" s="311"/>
      <c r="AOF132" s="311"/>
      <c r="AOG132" s="311"/>
      <c r="AOH132" s="311"/>
      <c r="AOI132" s="311"/>
      <c r="AOJ132" s="311"/>
      <c r="AOK132" s="311"/>
      <c r="AOL132" s="311"/>
      <c r="AOM132" s="311"/>
      <c r="AON132" s="311"/>
      <c r="AOO132" s="311"/>
      <c r="AOP132" s="311"/>
      <c r="AOQ132" s="311"/>
      <c r="AOR132" s="311"/>
      <c r="AOS132" s="311"/>
      <c r="AOT132" s="311"/>
      <c r="AOU132" s="311"/>
      <c r="AOV132" s="311"/>
      <c r="AOW132" s="311"/>
      <c r="AOX132" s="311"/>
      <c r="AOY132" s="311"/>
      <c r="AOZ132" s="311"/>
      <c r="APA132" s="311"/>
      <c r="APB132" s="311"/>
      <c r="APC132" s="311"/>
      <c r="APD132" s="311"/>
      <c r="APE132" s="311"/>
      <c r="APF132" s="311"/>
      <c r="APG132" s="311"/>
      <c r="APH132" s="311"/>
      <c r="API132" s="311"/>
      <c r="APJ132" s="311"/>
      <c r="APK132" s="311"/>
      <c r="APL132" s="311"/>
      <c r="APM132" s="311"/>
      <c r="APN132" s="311"/>
      <c r="APO132" s="311"/>
      <c r="APP132" s="311"/>
      <c r="APQ132" s="311"/>
      <c r="APR132" s="311"/>
      <c r="APS132" s="311"/>
      <c r="APT132" s="311"/>
      <c r="APU132" s="311"/>
      <c r="APV132" s="311"/>
      <c r="APW132" s="311"/>
      <c r="APX132" s="311"/>
      <c r="APY132" s="311"/>
      <c r="APZ132" s="311"/>
      <c r="AQA132" s="311"/>
      <c r="AQB132" s="311"/>
      <c r="AQC132" s="311"/>
      <c r="AQD132" s="311"/>
      <c r="AQE132" s="311"/>
      <c r="AQF132" s="311"/>
      <c r="AQG132" s="311"/>
      <c r="AQH132" s="311"/>
      <c r="AQI132" s="311"/>
      <c r="AQJ132" s="311"/>
      <c r="AQK132" s="311"/>
      <c r="AQL132" s="311"/>
      <c r="AQM132" s="311"/>
      <c r="AQN132" s="311"/>
      <c r="AQO132" s="311"/>
      <c r="AQP132" s="311"/>
      <c r="AQQ132" s="311"/>
      <c r="AQR132" s="311"/>
      <c r="AQS132" s="311"/>
      <c r="AQT132" s="311"/>
      <c r="AQU132" s="311"/>
      <c r="AQV132" s="311"/>
      <c r="AQW132" s="311"/>
      <c r="AQX132" s="311"/>
      <c r="AQY132" s="311"/>
      <c r="AQZ132" s="311"/>
      <c r="ARA132" s="311"/>
      <c r="ARB132" s="311"/>
      <c r="ARC132" s="311"/>
      <c r="ARD132" s="311"/>
      <c r="ARE132" s="311"/>
      <c r="ARF132" s="311"/>
      <c r="ARG132" s="311"/>
      <c r="ARH132" s="311"/>
      <c r="ARI132" s="311"/>
      <c r="ARJ132" s="311"/>
      <c r="ARK132" s="311"/>
      <c r="ARL132" s="311"/>
      <c r="ARM132" s="311"/>
      <c r="ARN132" s="311"/>
      <c r="ARO132" s="311"/>
      <c r="ARP132" s="311"/>
      <c r="ARQ132" s="311"/>
      <c r="ARR132" s="311"/>
      <c r="ARS132" s="311"/>
      <c r="ART132" s="311"/>
      <c r="ARU132" s="311"/>
      <c r="ARV132" s="311"/>
      <c r="ARW132" s="311"/>
      <c r="ARX132" s="311"/>
      <c r="ARY132" s="311"/>
      <c r="ARZ132" s="311"/>
      <c r="ASA132" s="311"/>
      <c r="ASB132" s="311"/>
      <c r="ASC132" s="311"/>
      <c r="ASD132" s="311"/>
      <c r="ASE132" s="311"/>
      <c r="ASF132" s="311"/>
      <c r="ASG132" s="311"/>
      <c r="ASH132" s="311"/>
      <c r="ASI132" s="311"/>
      <c r="ASJ132" s="311"/>
      <c r="ASK132" s="311"/>
      <c r="ASL132" s="311"/>
      <c r="ASM132" s="311"/>
      <c r="ASN132" s="311"/>
      <c r="ASO132" s="311"/>
      <c r="ASP132" s="311"/>
      <c r="ASQ132" s="311"/>
      <c r="ASR132" s="311"/>
      <c r="ASS132" s="311"/>
      <c r="AST132" s="311"/>
      <c r="ASU132" s="311"/>
      <c r="ASV132" s="311"/>
      <c r="ASW132" s="311"/>
      <c r="ASX132" s="311"/>
      <c r="ASY132" s="311"/>
      <c r="ASZ132" s="311"/>
      <c r="ATA132" s="311"/>
      <c r="ATB132" s="311"/>
      <c r="ATC132" s="311"/>
      <c r="ATD132" s="311"/>
      <c r="ATE132" s="311"/>
      <c r="ATF132" s="311"/>
      <c r="ATG132" s="311"/>
      <c r="ATH132" s="311"/>
      <c r="ATI132" s="311"/>
      <c r="ATJ132" s="311"/>
      <c r="ATK132" s="311"/>
      <c r="ATL132" s="311"/>
      <c r="ATM132" s="311"/>
      <c r="ATN132" s="311"/>
      <c r="ATO132" s="311"/>
      <c r="ATP132" s="311"/>
      <c r="ATQ132" s="311"/>
      <c r="ATR132" s="311"/>
      <c r="ATS132" s="311"/>
      <c r="ATT132" s="311"/>
      <c r="ATU132" s="311"/>
      <c r="ATV132" s="311"/>
      <c r="ATW132" s="311"/>
      <c r="ATX132" s="311"/>
      <c r="ATY132" s="311"/>
      <c r="ATZ132" s="311"/>
      <c r="AUA132" s="311"/>
      <c r="AUB132" s="311"/>
      <c r="AUC132" s="311"/>
      <c r="AUD132" s="311"/>
      <c r="AUE132" s="311"/>
      <c r="AUF132" s="311"/>
      <c r="AUG132" s="311"/>
      <c r="AUH132" s="311"/>
      <c r="AUI132" s="311"/>
      <c r="AUJ132" s="311"/>
      <c r="AUK132" s="311"/>
      <c r="AUL132" s="311"/>
      <c r="AUM132" s="311"/>
      <c r="AUN132" s="311"/>
      <c r="AUO132" s="311"/>
      <c r="AUP132" s="311"/>
      <c r="AUQ132" s="311"/>
      <c r="AUR132" s="311"/>
      <c r="AUS132" s="311"/>
      <c r="AUT132" s="311"/>
      <c r="AUU132" s="311"/>
      <c r="AUV132" s="311"/>
      <c r="AUW132" s="311"/>
      <c r="AUX132" s="311"/>
      <c r="AUY132" s="311"/>
      <c r="AUZ132" s="311"/>
      <c r="AVA132" s="311"/>
      <c r="AVB132" s="311"/>
      <c r="AVC132" s="311"/>
      <c r="AVD132" s="311"/>
      <c r="AVE132" s="311"/>
      <c r="AVF132" s="311"/>
      <c r="AVG132" s="311"/>
      <c r="AVH132" s="311"/>
      <c r="AVI132" s="311"/>
      <c r="AVJ132" s="311"/>
      <c r="AVK132" s="311"/>
      <c r="AVL132" s="311"/>
      <c r="AVM132" s="311"/>
      <c r="AVN132" s="311"/>
      <c r="AVO132" s="311"/>
      <c r="AVP132" s="311"/>
      <c r="AVQ132" s="311"/>
      <c r="AVR132" s="311"/>
      <c r="AVS132" s="311"/>
      <c r="AVT132" s="311"/>
      <c r="AVU132" s="311"/>
      <c r="AVV132" s="311"/>
      <c r="AVW132" s="311"/>
      <c r="AVX132" s="311"/>
      <c r="AVY132" s="311"/>
      <c r="AVZ132" s="311"/>
      <c r="AWA132" s="311"/>
      <c r="AWB132" s="311"/>
      <c r="AWC132" s="311"/>
      <c r="AWD132" s="311"/>
      <c r="AWE132" s="311"/>
      <c r="AWF132" s="311"/>
      <c r="AWG132" s="311"/>
      <c r="AWH132" s="311"/>
      <c r="AWI132" s="311"/>
      <c r="AWJ132" s="311"/>
      <c r="AWK132" s="311"/>
      <c r="AWL132" s="311"/>
      <c r="AWM132" s="311"/>
      <c r="AWN132" s="311"/>
      <c r="AWO132" s="311"/>
      <c r="AWP132" s="311"/>
      <c r="AWQ132" s="311"/>
      <c r="AWR132" s="311"/>
      <c r="AWS132" s="311"/>
      <c r="AWT132" s="311"/>
      <c r="AWU132" s="311"/>
      <c r="AWV132" s="311"/>
      <c r="AWW132" s="311"/>
      <c r="AWX132" s="311"/>
      <c r="AWY132" s="311"/>
      <c r="AWZ132" s="311"/>
      <c r="AXA132" s="311"/>
      <c r="AXB132" s="311"/>
      <c r="AXC132" s="311"/>
      <c r="AXD132" s="311"/>
      <c r="AXE132" s="311"/>
      <c r="AXF132" s="311"/>
      <c r="AXG132" s="311"/>
      <c r="AXH132" s="311"/>
      <c r="AXI132" s="311"/>
      <c r="AXJ132" s="311"/>
      <c r="AXK132" s="311"/>
      <c r="AXL132" s="311"/>
      <c r="AXM132" s="311"/>
      <c r="AXN132" s="311"/>
      <c r="AXO132" s="311"/>
      <c r="AXP132" s="311"/>
      <c r="AXQ132" s="311"/>
      <c r="AXR132" s="311"/>
      <c r="AXS132" s="311"/>
      <c r="AXT132" s="311"/>
      <c r="AXU132" s="311"/>
      <c r="AXV132" s="311"/>
      <c r="AXW132" s="311"/>
      <c r="AXX132" s="311"/>
      <c r="AXY132" s="311"/>
      <c r="AXZ132" s="311"/>
      <c r="AYA132" s="311"/>
      <c r="AYB132" s="311"/>
      <c r="AYC132" s="311"/>
      <c r="AYD132" s="311"/>
      <c r="AYE132" s="311"/>
      <c r="AYF132" s="311"/>
      <c r="AYG132" s="311"/>
      <c r="AYH132" s="311"/>
      <c r="AYI132" s="311"/>
      <c r="AYJ132" s="311"/>
      <c r="AYK132" s="311"/>
      <c r="AYL132" s="311"/>
      <c r="AYM132" s="311"/>
      <c r="AYN132" s="311"/>
      <c r="AYO132" s="311"/>
      <c r="AYP132" s="311"/>
      <c r="AYQ132" s="311"/>
      <c r="AYR132" s="311"/>
      <c r="AYS132" s="311"/>
      <c r="AYT132" s="311"/>
      <c r="AYU132" s="311"/>
      <c r="AYV132" s="311"/>
      <c r="AYW132" s="311"/>
      <c r="AYX132" s="311"/>
      <c r="AYY132" s="311"/>
      <c r="AYZ132" s="311"/>
      <c r="AZA132" s="311"/>
      <c r="AZB132" s="311"/>
      <c r="AZC132" s="311"/>
      <c r="AZD132" s="311"/>
      <c r="AZE132" s="311"/>
      <c r="AZF132" s="311"/>
      <c r="AZG132" s="311"/>
      <c r="AZH132" s="311"/>
      <c r="AZI132" s="311"/>
      <c r="AZJ132" s="311"/>
      <c r="AZK132" s="311"/>
      <c r="AZL132" s="311"/>
      <c r="AZM132" s="311"/>
      <c r="AZN132" s="311"/>
      <c r="AZO132" s="311"/>
      <c r="AZP132" s="311"/>
      <c r="AZQ132" s="311"/>
      <c r="AZR132" s="311"/>
      <c r="AZS132" s="311"/>
      <c r="AZT132" s="311"/>
      <c r="AZU132" s="311"/>
      <c r="AZV132" s="311"/>
      <c r="AZW132" s="311"/>
      <c r="AZX132" s="311"/>
      <c r="AZY132" s="311"/>
      <c r="AZZ132" s="311"/>
      <c r="BAA132" s="311"/>
      <c r="BAB132" s="311"/>
      <c r="BAC132" s="311"/>
      <c r="BAD132" s="311"/>
      <c r="BAE132" s="311"/>
      <c r="BAF132" s="311"/>
      <c r="BAG132" s="311"/>
      <c r="BAH132" s="311"/>
      <c r="BAI132" s="311"/>
      <c r="BAJ132" s="311"/>
      <c r="BAK132" s="311"/>
      <c r="BAL132" s="311"/>
      <c r="BAM132" s="311"/>
      <c r="BAN132" s="311"/>
      <c r="BAO132" s="311"/>
      <c r="BAP132" s="311"/>
      <c r="BAQ132" s="311"/>
      <c r="BAR132" s="311"/>
      <c r="BAS132" s="311"/>
      <c r="BAT132" s="311"/>
      <c r="BAU132" s="311"/>
      <c r="BAV132" s="311"/>
      <c r="BAW132" s="311"/>
      <c r="BAX132" s="311"/>
      <c r="BAY132" s="311"/>
      <c r="BAZ132" s="311"/>
      <c r="BBA132" s="311"/>
      <c r="BBB132" s="311"/>
      <c r="BBC132" s="311"/>
      <c r="BBD132" s="311"/>
      <c r="BBE132" s="311"/>
      <c r="BBF132" s="311"/>
      <c r="BBG132" s="311"/>
      <c r="BBH132" s="311"/>
      <c r="BBI132" s="311"/>
      <c r="BBJ132" s="311"/>
      <c r="BBK132" s="311"/>
      <c r="BBL132" s="311"/>
      <c r="BBM132" s="311"/>
      <c r="BBN132" s="311"/>
      <c r="BBO132" s="311"/>
      <c r="BBP132" s="311"/>
      <c r="BBQ132" s="311"/>
      <c r="BBR132" s="311"/>
      <c r="BBS132" s="311"/>
      <c r="BBT132" s="311"/>
      <c r="BBU132" s="311"/>
      <c r="BBV132" s="311"/>
      <c r="BBW132" s="311"/>
      <c r="BBX132" s="311"/>
      <c r="BBY132" s="311"/>
      <c r="BBZ132" s="311"/>
      <c r="BCA132" s="311"/>
      <c r="BCB132" s="311"/>
      <c r="BCC132" s="311"/>
      <c r="BCD132" s="311"/>
      <c r="BCE132" s="311"/>
      <c r="BCF132" s="311"/>
      <c r="BCG132" s="311"/>
      <c r="BCH132" s="311"/>
      <c r="BCI132" s="311"/>
      <c r="BCJ132" s="311"/>
      <c r="BCK132" s="311"/>
      <c r="BCL132" s="311"/>
      <c r="BCM132" s="311"/>
      <c r="BCN132" s="311"/>
      <c r="BCO132" s="311"/>
      <c r="BCP132" s="311"/>
      <c r="BCQ132" s="311"/>
      <c r="BCR132" s="311"/>
      <c r="BCS132" s="311"/>
      <c r="BCT132" s="311"/>
      <c r="BCU132" s="311"/>
      <c r="BCV132" s="311"/>
      <c r="BCW132" s="311"/>
      <c r="BCX132" s="311"/>
      <c r="BCY132" s="311"/>
      <c r="BCZ132" s="311"/>
      <c r="BDA132" s="311"/>
      <c r="BDB132" s="311"/>
      <c r="BDC132" s="311"/>
      <c r="BDD132" s="311"/>
      <c r="BDE132" s="311"/>
      <c r="BDF132" s="311"/>
      <c r="BDG132" s="311"/>
      <c r="BDH132" s="311"/>
      <c r="BDI132" s="311"/>
      <c r="BDJ132" s="311"/>
      <c r="BDK132" s="311"/>
      <c r="BDL132" s="311"/>
      <c r="BDM132" s="311"/>
      <c r="BDN132" s="311"/>
      <c r="BDO132" s="311"/>
      <c r="BDP132" s="311"/>
      <c r="BDQ132" s="311"/>
      <c r="BDR132" s="311"/>
      <c r="BDS132" s="311"/>
      <c r="BDT132" s="311"/>
      <c r="BDU132" s="311"/>
      <c r="BDV132" s="311"/>
      <c r="BDW132" s="311"/>
      <c r="BDX132" s="311"/>
      <c r="BDY132" s="311"/>
      <c r="BDZ132" s="311"/>
      <c r="BEA132" s="311"/>
      <c r="BEB132" s="311"/>
      <c r="BEC132" s="311"/>
      <c r="BED132" s="311"/>
      <c r="BEE132" s="311"/>
      <c r="BEF132" s="311"/>
      <c r="BEG132" s="311"/>
      <c r="BEH132" s="311"/>
      <c r="BEI132" s="311"/>
      <c r="BEJ132" s="311"/>
      <c r="BEK132" s="311"/>
      <c r="BEL132" s="311"/>
      <c r="BEM132" s="311"/>
      <c r="BEN132" s="311"/>
      <c r="BEO132" s="311"/>
      <c r="BEP132" s="311"/>
      <c r="BEQ132" s="311"/>
      <c r="BER132" s="311"/>
      <c r="BES132" s="311"/>
      <c r="BET132" s="311"/>
      <c r="BEU132" s="311"/>
      <c r="BEV132" s="311"/>
      <c r="BEW132" s="311"/>
      <c r="BEX132" s="311"/>
      <c r="BEY132" s="311"/>
      <c r="BEZ132" s="311"/>
      <c r="BFA132" s="311"/>
      <c r="BFB132" s="311"/>
      <c r="BFC132" s="311"/>
      <c r="BFD132" s="311"/>
      <c r="BFE132" s="311"/>
      <c r="BFF132" s="311"/>
      <c r="BFG132" s="311"/>
      <c r="BFH132" s="311"/>
      <c r="BFI132" s="311"/>
      <c r="BFJ132" s="311"/>
      <c r="BFK132" s="311"/>
      <c r="BFL132" s="311"/>
      <c r="BFM132" s="311"/>
      <c r="BFN132" s="311"/>
      <c r="BFO132" s="311"/>
      <c r="BFP132" s="311"/>
      <c r="BFQ132" s="311"/>
      <c r="BFR132" s="311"/>
      <c r="BFS132" s="311"/>
      <c r="BFT132" s="311"/>
      <c r="BFU132" s="311"/>
      <c r="BFV132" s="311"/>
      <c r="BFW132" s="311"/>
      <c r="BFX132" s="311"/>
      <c r="BFY132" s="311"/>
      <c r="BFZ132" s="311"/>
      <c r="BGA132" s="311"/>
      <c r="BGB132" s="311"/>
      <c r="BGC132" s="311"/>
      <c r="BGD132" s="311"/>
      <c r="BGE132" s="311"/>
      <c r="BGF132" s="311"/>
      <c r="BGG132" s="311"/>
      <c r="BGH132" s="311"/>
      <c r="BGI132" s="311"/>
      <c r="BGJ132" s="311"/>
      <c r="BGK132" s="311"/>
      <c r="BGL132" s="311"/>
      <c r="BGM132" s="311"/>
      <c r="BGN132" s="311"/>
      <c r="BGO132" s="311"/>
      <c r="BGP132" s="311"/>
      <c r="BGQ132" s="311"/>
      <c r="BGR132" s="311"/>
      <c r="BGS132" s="311"/>
      <c r="BGT132" s="311"/>
      <c r="BGU132" s="311"/>
      <c r="BGV132" s="311"/>
      <c r="BGW132" s="311"/>
      <c r="BGX132" s="311"/>
      <c r="BGY132" s="311"/>
      <c r="BGZ132" s="311"/>
      <c r="BHA132" s="311"/>
      <c r="BHB132" s="311"/>
      <c r="BHC132" s="311"/>
      <c r="BHD132" s="311"/>
      <c r="BHE132" s="311"/>
      <c r="BHF132" s="311"/>
      <c r="BHG132" s="311"/>
      <c r="BHH132" s="311"/>
      <c r="BHI132" s="311"/>
      <c r="BHJ132" s="311"/>
      <c r="BHK132" s="311"/>
      <c r="BHL132" s="311"/>
      <c r="BHM132" s="311"/>
      <c r="BHN132" s="311"/>
      <c r="BHO132" s="311"/>
      <c r="BHP132" s="311"/>
      <c r="BHQ132" s="311"/>
      <c r="BHR132" s="311"/>
      <c r="BHS132" s="311"/>
      <c r="BHT132" s="311"/>
      <c r="BHU132" s="311"/>
      <c r="BHV132" s="311"/>
      <c r="BHW132" s="311"/>
      <c r="BHX132" s="311"/>
      <c r="BHY132" s="311"/>
      <c r="BHZ132" s="311"/>
      <c r="BIA132" s="311"/>
      <c r="BIB132" s="311"/>
      <c r="BIC132" s="311"/>
      <c r="BID132" s="311"/>
      <c r="BIE132" s="311"/>
      <c r="BIF132" s="311"/>
      <c r="BIG132" s="311"/>
      <c r="BIH132" s="311"/>
      <c r="BII132" s="311"/>
      <c r="BIJ132" s="311"/>
      <c r="BIK132" s="311"/>
      <c r="BIL132" s="311"/>
      <c r="BIM132" s="311"/>
      <c r="BIN132" s="311"/>
      <c r="BIO132" s="311"/>
      <c r="BIP132" s="311"/>
      <c r="BIQ132" s="311"/>
      <c r="BIR132" s="311"/>
      <c r="BIS132" s="311"/>
      <c r="BIT132" s="311"/>
      <c r="BIU132" s="311"/>
      <c r="BIV132" s="311"/>
      <c r="BIW132" s="311"/>
      <c r="BIX132" s="311"/>
      <c r="BIY132" s="311"/>
      <c r="BIZ132" s="311"/>
      <c r="BJA132" s="311"/>
      <c r="BJB132" s="311"/>
      <c r="BJC132" s="311"/>
      <c r="BJD132" s="311"/>
      <c r="BJE132" s="311"/>
      <c r="BJF132" s="311"/>
      <c r="BJG132" s="311"/>
      <c r="BJH132" s="311"/>
      <c r="BJI132" s="311"/>
      <c r="BJJ132" s="311"/>
      <c r="BJK132" s="311"/>
      <c r="BJL132" s="311"/>
      <c r="BJM132" s="311"/>
      <c r="BJN132" s="311"/>
      <c r="BJO132" s="311"/>
      <c r="BJP132" s="311"/>
      <c r="BJQ132" s="311"/>
      <c r="BJR132" s="311"/>
      <c r="BJS132" s="311"/>
      <c r="BJT132" s="311"/>
      <c r="BJU132" s="311"/>
      <c r="BJV132" s="311"/>
      <c r="BJW132" s="311"/>
      <c r="BJX132" s="311"/>
      <c r="BJY132" s="311"/>
      <c r="BJZ132" s="311"/>
      <c r="BKA132" s="311"/>
      <c r="BKB132" s="311"/>
      <c r="BKC132" s="311"/>
      <c r="BKD132" s="311"/>
      <c r="BKE132" s="311"/>
      <c r="BKF132" s="311"/>
      <c r="BKG132" s="311"/>
      <c r="BKH132" s="311"/>
      <c r="BKI132" s="311"/>
      <c r="BKJ132" s="311"/>
      <c r="BKK132" s="311"/>
      <c r="BKL132" s="311"/>
      <c r="BKM132" s="311"/>
      <c r="BKN132" s="311"/>
      <c r="BKO132" s="311"/>
      <c r="BKP132" s="311"/>
      <c r="BKQ132" s="311"/>
      <c r="BKR132" s="311"/>
      <c r="BKS132" s="311"/>
      <c r="BKT132" s="311"/>
      <c r="BKU132" s="311"/>
      <c r="BKV132" s="311"/>
      <c r="BKW132" s="311"/>
      <c r="BKX132" s="311"/>
      <c r="BKY132" s="311"/>
      <c r="BKZ132" s="311"/>
      <c r="BLA132" s="311"/>
      <c r="BLB132" s="311"/>
      <c r="BLC132" s="311"/>
      <c r="BLD132" s="311"/>
      <c r="BLE132" s="311"/>
      <c r="BLF132" s="311"/>
      <c r="BLG132" s="311"/>
      <c r="BLH132" s="311"/>
      <c r="BLI132" s="311"/>
      <c r="BLJ132" s="311"/>
      <c r="BLK132" s="311"/>
      <c r="BLL132" s="311"/>
      <c r="BLM132" s="311"/>
      <c r="BLN132" s="311"/>
      <c r="BLO132" s="311"/>
      <c r="BLP132" s="311"/>
      <c r="BLQ132" s="311"/>
      <c r="BLR132" s="311"/>
      <c r="BLS132" s="311"/>
      <c r="BLT132" s="311"/>
      <c r="BLU132" s="311"/>
      <c r="BLV132" s="311"/>
      <c r="BLW132" s="311"/>
      <c r="BLX132" s="311"/>
      <c r="BLY132" s="311"/>
      <c r="BLZ132" s="311"/>
      <c r="BMA132" s="311"/>
      <c r="BMB132" s="311"/>
      <c r="BMC132" s="311"/>
      <c r="BMD132" s="311"/>
      <c r="BME132" s="311"/>
      <c r="BMF132" s="311"/>
      <c r="BMG132" s="311"/>
      <c r="BMH132" s="311"/>
      <c r="BMI132" s="311"/>
      <c r="BMJ132" s="311"/>
      <c r="BMK132" s="311"/>
      <c r="BML132" s="311"/>
      <c r="BMM132" s="311"/>
      <c r="BMN132" s="311"/>
      <c r="BMO132" s="311"/>
      <c r="BMP132" s="311"/>
      <c r="BMQ132" s="311"/>
      <c r="BMR132" s="311"/>
      <c r="BMS132" s="311"/>
      <c r="BMT132" s="311"/>
      <c r="BMU132" s="311"/>
      <c r="BMV132" s="311"/>
      <c r="BMW132" s="311"/>
      <c r="BMX132" s="311"/>
      <c r="BMY132" s="311"/>
      <c r="BMZ132" s="311"/>
      <c r="BNA132" s="311"/>
      <c r="BNB132" s="311"/>
      <c r="BNC132" s="311"/>
      <c r="BND132" s="311"/>
      <c r="BNE132" s="311"/>
      <c r="BNF132" s="311"/>
      <c r="BNG132" s="311"/>
      <c r="BNH132" s="311"/>
      <c r="BNI132" s="311"/>
      <c r="BNJ132" s="311"/>
      <c r="BNK132" s="311"/>
      <c r="BNL132" s="311"/>
      <c r="BNM132" s="311"/>
      <c r="BNN132" s="311"/>
      <c r="BNO132" s="311"/>
      <c r="BNP132" s="311"/>
      <c r="BNQ132" s="311"/>
      <c r="BNR132" s="311"/>
      <c r="BNS132" s="311"/>
      <c r="BNT132" s="311"/>
      <c r="BNU132" s="311"/>
      <c r="BNV132" s="311"/>
      <c r="BNW132" s="311"/>
      <c r="BNX132" s="311"/>
      <c r="BNY132" s="311"/>
      <c r="BNZ132" s="311"/>
      <c r="BOA132" s="311"/>
      <c r="BOB132" s="311"/>
      <c r="BOC132" s="311"/>
      <c r="BOD132" s="311"/>
      <c r="BOE132" s="311"/>
      <c r="BOF132" s="311"/>
      <c r="BOG132" s="311"/>
      <c r="BOH132" s="311"/>
      <c r="BOI132" s="311"/>
      <c r="BOJ132" s="311"/>
      <c r="BOK132" s="311"/>
      <c r="BOL132" s="311"/>
      <c r="BOM132" s="311"/>
      <c r="BON132" s="311"/>
      <c r="BOO132" s="311"/>
      <c r="BOP132" s="311"/>
      <c r="BOQ132" s="311"/>
      <c r="BOR132" s="311"/>
      <c r="BOS132" s="311"/>
      <c r="BOT132" s="311"/>
      <c r="BOU132" s="311"/>
      <c r="BOV132" s="311"/>
      <c r="BOW132" s="311"/>
      <c r="BOX132" s="311"/>
      <c r="BOY132" s="311"/>
      <c r="BOZ132" s="311"/>
      <c r="BPA132" s="311"/>
      <c r="BPB132" s="311"/>
      <c r="BPC132" s="311"/>
      <c r="BPD132" s="311"/>
      <c r="BPE132" s="311"/>
      <c r="BPF132" s="311"/>
      <c r="BPG132" s="311"/>
      <c r="BPH132" s="311"/>
      <c r="BPI132" s="311"/>
      <c r="BPJ132" s="311"/>
      <c r="BPK132" s="311"/>
      <c r="BPL132" s="311"/>
      <c r="BPM132" s="311"/>
      <c r="BPN132" s="311"/>
      <c r="BPO132" s="311"/>
      <c r="BPP132" s="311"/>
      <c r="BPQ132" s="311"/>
      <c r="BPR132" s="311"/>
      <c r="BPS132" s="311"/>
      <c r="BPT132" s="311"/>
      <c r="BPU132" s="311"/>
      <c r="BPV132" s="311"/>
      <c r="BPW132" s="311"/>
      <c r="BPX132" s="311"/>
      <c r="BPY132" s="311"/>
      <c r="BPZ132" s="311"/>
      <c r="BQA132" s="311"/>
      <c r="BQB132" s="311"/>
      <c r="BQC132" s="311"/>
      <c r="BQD132" s="311"/>
      <c r="BQE132" s="311"/>
      <c r="BQF132" s="311"/>
      <c r="BQG132" s="311"/>
      <c r="BQH132" s="311"/>
      <c r="BQI132" s="311"/>
      <c r="BQJ132" s="311"/>
      <c r="BQK132" s="311"/>
      <c r="BQL132" s="311"/>
      <c r="BQM132" s="311"/>
      <c r="BQN132" s="311"/>
      <c r="BQO132" s="311"/>
      <c r="BQP132" s="311"/>
      <c r="BQQ132" s="311"/>
      <c r="BQR132" s="311"/>
      <c r="BQS132" s="311"/>
      <c r="BQT132" s="311"/>
      <c r="BQU132" s="311"/>
      <c r="BQV132" s="311"/>
      <c r="BQW132" s="311"/>
      <c r="BQX132" s="311"/>
      <c r="BQY132" s="311"/>
      <c r="BQZ132" s="311"/>
      <c r="BRA132" s="311"/>
      <c r="BRB132" s="311"/>
      <c r="BRC132" s="311"/>
      <c r="BRD132" s="311"/>
      <c r="BRE132" s="311"/>
      <c r="BRF132" s="311"/>
      <c r="BRG132" s="311"/>
      <c r="BRH132" s="311"/>
      <c r="BRI132" s="311"/>
      <c r="BRJ132" s="311"/>
      <c r="BRK132" s="311"/>
      <c r="BRL132" s="311"/>
      <c r="BRM132" s="311"/>
      <c r="BRN132" s="311"/>
      <c r="BRO132" s="311"/>
      <c r="BRP132" s="311"/>
      <c r="BRQ132" s="311"/>
      <c r="BRR132" s="311"/>
      <c r="BRS132" s="311"/>
      <c r="BRT132" s="311"/>
      <c r="BRU132" s="311"/>
      <c r="BRV132" s="311"/>
      <c r="BRW132" s="311"/>
      <c r="BRX132" s="311"/>
      <c r="BRY132" s="311"/>
      <c r="BRZ132" s="311"/>
      <c r="BSA132" s="311"/>
      <c r="BSB132" s="311"/>
      <c r="BSC132" s="311"/>
      <c r="BSD132" s="311"/>
      <c r="BSE132" s="311"/>
      <c r="BSF132" s="311"/>
      <c r="BSG132" s="311"/>
      <c r="BSH132" s="311"/>
      <c r="BSI132" s="311"/>
      <c r="BSJ132" s="311"/>
      <c r="BSK132" s="311"/>
      <c r="BSL132" s="311"/>
      <c r="BSM132" s="311"/>
      <c r="BSN132" s="311"/>
      <c r="BSO132" s="311"/>
      <c r="BSP132" s="311"/>
      <c r="BSQ132" s="311"/>
      <c r="BSR132" s="311"/>
      <c r="BSS132" s="311"/>
      <c r="BST132" s="311"/>
      <c r="BSU132" s="311"/>
      <c r="BSV132" s="311"/>
      <c r="BSW132" s="311"/>
      <c r="BSX132" s="311"/>
      <c r="BSY132" s="311"/>
      <c r="BSZ132" s="311"/>
      <c r="BTA132" s="311"/>
      <c r="BTB132" s="311"/>
      <c r="BTC132" s="311"/>
      <c r="BTD132" s="311"/>
      <c r="BTE132" s="311"/>
      <c r="BTF132" s="311"/>
      <c r="BTG132" s="311"/>
      <c r="BTH132" s="311"/>
      <c r="BTI132" s="311"/>
      <c r="BTJ132" s="311"/>
      <c r="BTK132" s="311"/>
      <c r="BTL132" s="311"/>
      <c r="BTM132" s="311"/>
      <c r="BTN132" s="311"/>
      <c r="BTO132" s="311"/>
      <c r="BTP132" s="311"/>
      <c r="BTQ132" s="311"/>
      <c r="BTR132" s="311"/>
      <c r="BTS132" s="311"/>
      <c r="BTT132" s="311"/>
      <c r="BTU132" s="311"/>
      <c r="BTV132" s="311"/>
      <c r="BTW132" s="311"/>
      <c r="BTX132" s="311"/>
      <c r="BTY132" s="311"/>
      <c r="BTZ132" s="311"/>
      <c r="BUA132" s="311"/>
      <c r="BUB132" s="311"/>
      <c r="BUC132" s="311"/>
      <c r="BUD132" s="311"/>
      <c r="BUE132" s="311"/>
      <c r="BUF132" s="311"/>
      <c r="BUG132" s="311"/>
      <c r="BUH132" s="311"/>
      <c r="BUI132" s="311"/>
      <c r="BUJ132" s="311"/>
      <c r="BUK132" s="311"/>
      <c r="BUL132" s="311"/>
      <c r="BUM132" s="311"/>
      <c r="BUN132" s="311"/>
      <c r="BUO132" s="311"/>
      <c r="BUP132" s="311"/>
      <c r="BUQ132" s="311"/>
      <c r="BUR132" s="311"/>
      <c r="BUS132" s="311"/>
      <c r="BUT132" s="311"/>
      <c r="BUU132" s="311"/>
      <c r="BUV132" s="311"/>
      <c r="BUW132" s="311"/>
      <c r="BUX132" s="311"/>
      <c r="BUY132" s="311"/>
      <c r="BUZ132" s="311"/>
      <c r="BVA132" s="311"/>
      <c r="BVB132" s="311"/>
      <c r="BVC132" s="311"/>
      <c r="BVD132" s="311"/>
      <c r="BVE132" s="311"/>
      <c r="BVF132" s="311"/>
      <c r="BVG132" s="311"/>
      <c r="BVH132" s="311"/>
      <c r="BVI132" s="311"/>
      <c r="BVJ132" s="311"/>
      <c r="BVK132" s="311"/>
      <c r="BVL132" s="311"/>
      <c r="BVM132" s="311"/>
      <c r="BVN132" s="311"/>
      <c r="BVO132" s="311"/>
      <c r="BVP132" s="311"/>
      <c r="BVQ132" s="311"/>
      <c r="BVR132" s="311"/>
      <c r="BVS132" s="311"/>
      <c r="BVT132" s="311"/>
      <c r="BVU132" s="311"/>
      <c r="BVV132" s="311"/>
      <c r="BVW132" s="311"/>
      <c r="BVX132" s="311"/>
      <c r="BVY132" s="311"/>
      <c r="BVZ132" s="311"/>
      <c r="BWA132" s="311"/>
      <c r="BWB132" s="311"/>
      <c r="BWC132" s="311"/>
      <c r="BWD132" s="311"/>
      <c r="BWE132" s="311"/>
      <c r="BWF132" s="311"/>
      <c r="BWG132" s="311"/>
      <c r="BWH132" s="311"/>
      <c r="BWI132" s="311"/>
      <c r="BWJ132" s="311"/>
      <c r="BWK132" s="311"/>
      <c r="BWL132" s="311"/>
      <c r="BWM132" s="311"/>
      <c r="BWN132" s="311"/>
      <c r="BWO132" s="311"/>
      <c r="BWP132" s="311"/>
      <c r="BWQ132" s="311"/>
      <c r="BWR132" s="311"/>
      <c r="BWS132" s="311"/>
      <c r="BWT132" s="311"/>
      <c r="BWU132" s="311"/>
      <c r="BWV132" s="311"/>
      <c r="BWW132" s="311"/>
      <c r="BWX132" s="311"/>
      <c r="BWY132" s="311"/>
      <c r="BWZ132" s="311"/>
      <c r="BXA132" s="311"/>
      <c r="BXB132" s="311"/>
      <c r="BXC132" s="311"/>
      <c r="BXD132" s="311"/>
      <c r="BXE132" s="311"/>
      <c r="BXF132" s="311"/>
      <c r="BXG132" s="311"/>
      <c r="BXH132" s="311"/>
      <c r="BXI132" s="311"/>
      <c r="BXJ132" s="311"/>
      <c r="BXK132" s="311"/>
      <c r="BXL132" s="311"/>
      <c r="BXM132" s="311"/>
      <c r="BXN132" s="311"/>
      <c r="BXO132" s="311"/>
      <c r="BXP132" s="311"/>
      <c r="BXQ132" s="311"/>
      <c r="BXR132" s="311"/>
      <c r="BXS132" s="311"/>
      <c r="BXT132" s="311"/>
      <c r="BXU132" s="311"/>
      <c r="BXV132" s="311"/>
      <c r="BXW132" s="311"/>
      <c r="BXX132" s="311"/>
      <c r="BXY132" s="311"/>
      <c r="BXZ132" s="311"/>
      <c r="BYA132" s="311"/>
      <c r="BYB132" s="311"/>
      <c r="BYC132" s="311"/>
      <c r="BYD132" s="311"/>
      <c r="BYE132" s="311"/>
      <c r="BYF132" s="311"/>
      <c r="BYG132" s="311"/>
      <c r="BYH132" s="311"/>
      <c r="BYI132" s="311"/>
      <c r="BYJ132" s="311"/>
      <c r="BYK132" s="311"/>
      <c r="BYL132" s="311"/>
      <c r="BYM132" s="311"/>
      <c r="BYN132" s="311"/>
      <c r="BYO132" s="311"/>
      <c r="BYP132" s="311"/>
      <c r="BYQ132" s="311"/>
      <c r="BYR132" s="311"/>
      <c r="BYS132" s="311"/>
      <c r="BYT132" s="311"/>
      <c r="BYU132" s="311"/>
      <c r="BYV132" s="311"/>
      <c r="BYW132" s="311"/>
      <c r="BYX132" s="311"/>
      <c r="BYY132" s="311"/>
      <c r="BYZ132" s="311"/>
      <c r="BZA132" s="311"/>
      <c r="BZB132" s="311"/>
      <c r="BZC132" s="311"/>
      <c r="BZD132" s="311"/>
      <c r="BZE132" s="311"/>
      <c r="BZF132" s="311"/>
      <c r="BZG132" s="311"/>
      <c r="BZH132" s="311"/>
      <c r="BZI132" s="311"/>
      <c r="BZJ132" s="311"/>
      <c r="BZK132" s="311"/>
      <c r="BZL132" s="311"/>
      <c r="BZM132" s="311"/>
      <c r="BZN132" s="311"/>
      <c r="BZO132" s="311"/>
      <c r="BZP132" s="311"/>
      <c r="BZQ132" s="311"/>
      <c r="BZR132" s="311"/>
      <c r="BZS132" s="311"/>
      <c r="BZT132" s="311"/>
      <c r="BZU132" s="311"/>
      <c r="BZV132" s="311"/>
      <c r="BZW132" s="311"/>
      <c r="BZX132" s="311"/>
      <c r="BZY132" s="311"/>
      <c r="BZZ132" s="311"/>
      <c r="CAA132" s="311"/>
      <c r="CAB132" s="311"/>
      <c r="CAC132" s="311"/>
      <c r="CAD132" s="311"/>
      <c r="CAE132" s="311"/>
      <c r="CAF132" s="311"/>
      <c r="CAG132" s="311"/>
      <c r="CAH132" s="311"/>
      <c r="CAI132" s="311"/>
      <c r="CAJ132" s="311"/>
      <c r="CAK132" s="311"/>
      <c r="CAL132" s="311"/>
      <c r="CAM132" s="311"/>
      <c r="CAN132" s="311"/>
      <c r="CAO132" s="311"/>
      <c r="CAP132" s="311"/>
      <c r="CAQ132" s="311"/>
      <c r="CAR132" s="311"/>
      <c r="CAS132" s="311"/>
      <c r="CAT132" s="311"/>
      <c r="CAU132" s="311"/>
      <c r="CAV132" s="311"/>
      <c r="CAW132" s="311"/>
      <c r="CAX132" s="311"/>
      <c r="CAY132" s="311"/>
      <c r="CAZ132" s="311"/>
      <c r="CBA132" s="311"/>
      <c r="CBB132" s="311"/>
      <c r="CBC132" s="311"/>
      <c r="CBD132" s="311"/>
      <c r="CBE132" s="311"/>
      <c r="CBF132" s="311"/>
      <c r="CBG132" s="311"/>
      <c r="CBH132" s="311"/>
      <c r="CBI132" s="311"/>
      <c r="CBJ132" s="311"/>
      <c r="CBK132" s="311"/>
      <c r="CBL132" s="311"/>
      <c r="CBM132" s="311"/>
      <c r="CBN132" s="311"/>
      <c r="CBO132" s="311"/>
      <c r="CBP132" s="311"/>
      <c r="CBQ132" s="311"/>
      <c r="CBR132" s="311"/>
      <c r="CBS132" s="311"/>
      <c r="CBT132" s="311"/>
      <c r="CBU132" s="311"/>
      <c r="CBV132" s="311"/>
      <c r="CBW132" s="311"/>
      <c r="CBX132" s="311"/>
      <c r="CBY132" s="311"/>
      <c r="CBZ132" s="311"/>
      <c r="CCA132" s="311"/>
      <c r="CCB132" s="311"/>
      <c r="CCC132" s="311"/>
      <c r="CCD132" s="311"/>
      <c r="CCE132" s="311"/>
      <c r="CCF132" s="311"/>
      <c r="CCG132" s="311"/>
      <c r="CCH132" s="311"/>
      <c r="CCI132" s="311"/>
      <c r="CCJ132" s="311"/>
      <c r="CCK132" s="311"/>
      <c r="CCL132" s="311"/>
      <c r="CCM132" s="311"/>
      <c r="CCN132" s="311"/>
      <c r="CCO132" s="311"/>
      <c r="CCP132" s="311"/>
      <c r="CCQ132" s="311"/>
      <c r="CCR132" s="311"/>
      <c r="CCS132" s="311"/>
      <c r="CCT132" s="311"/>
      <c r="CCU132" s="311"/>
      <c r="CCV132" s="311"/>
      <c r="CCW132" s="311"/>
      <c r="CCX132" s="311"/>
      <c r="CCY132" s="311"/>
      <c r="CCZ132" s="311"/>
      <c r="CDA132" s="311"/>
      <c r="CDB132" s="311"/>
      <c r="CDC132" s="311"/>
      <c r="CDD132" s="311"/>
      <c r="CDE132" s="311"/>
      <c r="CDF132" s="311"/>
      <c r="CDG132" s="311"/>
      <c r="CDH132" s="311"/>
      <c r="CDI132" s="311"/>
      <c r="CDJ132" s="311"/>
      <c r="CDK132" s="311"/>
      <c r="CDL132" s="311"/>
      <c r="CDM132" s="311"/>
      <c r="CDN132" s="311"/>
      <c r="CDO132" s="311"/>
      <c r="CDP132" s="311"/>
      <c r="CDQ132" s="311"/>
      <c r="CDR132" s="311"/>
      <c r="CDS132" s="311"/>
      <c r="CDT132" s="311"/>
      <c r="CDU132" s="311"/>
      <c r="CDV132" s="311"/>
      <c r="CDW132" s="311"/>
      <c r="CDX132" s="311"/>
      <c r="CDY132" s="311"/>
      <c r="CDZ132" s="311"/>
      <c r="CEA132" s="311"/>
      <c r="CEB132" s="311"/>
      <c r="CEC132" s="311"/>
      <c r="CED132" s="311"/>
      <c r="CEE132" s="311"/>
      <c r="CEF132" s="311"/>
      <c r="CEG132" s="311"/>
      <c r="CEH132" s="311"/>
      <c r="CEI132" s="311"/>
      <c r="CEJ132" s="311"/>
      <c r="CEK132" s="311"/>
      <c r="CEL132" s="311"/>
      <c r="CEM132" s="311"/>
      <c r="CEN132" s="311"/>
      <c r="CEO132" s="311"/>
      <c r="CEP132" s="311"/>
      <c r="CEQ132" s="311"/>
      <c r="CER132" s="311"/>
      <c r="CES132" s="311"/>
      <c r="CET132" s="311"/>
      <c r="CEU132" s="311"/>
      <c r="CEV132" s="311"/>
      <c r="CEW132" s="311"/>
      <c r="CEX132" s="311"/>
      <c r="CEY132" s="311"/>
      <c r="CEZ132" s="311"/>
      <c r="CFA132" s="311"/>
      <c r="CFB132" s="311"/>
      <c r="CFC132" s="311"/>
      <c r="CFD132" s="311"/>
      <c r="CFE132" s="311"/>
      <c r="CFF132" s="311"/>
      <c r="CFG132" s="311"/>
      <c r="CFH132" s="311"/>
      <c r="CFI132" s="311"/>
      <c r="CFJ132" s="311"/>
      <c r="CFK132" s="311"/>
      <c r="CFL132" s="311"/>
      <c r="CFM132" s="311"/>
      <c r="CFN132" s="311"/>
      <c r="CFO132" s="311"/>
      <c r="CFP132" s="311"/>
      <c r="CFQ132" s="311"/>
      <c r="CFR132" s="311"/>
      <c r="CFS132" s="311"/>
      <c r="CFT132" s="311"/>
      <c r="CFU132" s="311"/>
      <c r="CFV132" s="311"/>
      <c r="CFW132" s="311"/>
      <c r="CFX132" s="311"/>
      <c r="CFY132" s="311"/>
      <c r="CFZ132" s="311"/>
      <c r="CGA132" s="311"/>
      <c r="CGB132" s="311"/>
      <c r="CGC132" s="311"/>
      <c r="CGD132" s="311"/>
      <c r="CGE132" s="311"/>
      <c r="CGF132" s="311"/>
      <c r="CGG132" s="311"/>
      <c r="CGH132" s="311"/>
      <c r="CGI132" s="311"/>
      <c r="CGJ132" s="311"/>
      <c r="CGK132" s="311"/>
      <c r="CGL132" s="311"/>
      <c r="CGM132" s="311"/>
      <c r="CGN132" s="311"/>
      <c r="CGO132" s="311"/>
      <c r="CGP132" s="311"/>
      <c r="CGQ132" s="311"/>
      <c r="CGR132" s="311"/>
      <c r="CGS132" s="311"/>
      <c r="CGT132" s="311"/>
      <c r="CGU132" s="311"/>
      <c r="CGV132" s="311"/>
      <c r="CGW132" s="311"/>
      <c r="CGX132" s="311"/>
      <c r="CGY132" s="311"/>
      <c r="CGZ132" s="311"/>
      <c r="CHA132" s="311"/>
      <c r="CHB132" s="311"/>
      <c r="CHC132" s="311"/>
      <c r="CHD132" s="311"/>
      <c r="CHE132" s="311"/>
      <c r="CHF132" s="311"/>
      <c r="CHG132" s="311"/>
      <c r="CHH132" s="311"/>
      <c r="CHI132" s="311"/>
      <c r="CHJ132" s="311"/>
      <c r="CHK132" s="311"/>
      <c r="CHL132" s="311"/>
      <c r="CHM132" s="311"/>
      <c r="CHN132" s="311"/>
      <c r="CHO132" s="311"/>
      <c r="CHP132" s="311"/>
      <c r="CHQ132" s="311"/>
      <c r="CHR132" s="311"/>
      <c r="CHS132" s="311"/>
      <c r="CHT132" s="311"/>
      <c r="CHU132" s="311"/>
      <c r="CHV132" s="311"/>
      <c r="CHW132" s="311"/>
      <c r="CHX132" s="311"/>
      <c r="CHY132" s="311"/>
      <c r="CHZ132" s="311"/>
      <c r="CIA132" s="311"/>
      <c r="CIB132" s="311"/>
      <c r="CIC132" s="311"/>
      <c r="CID132" s="311"/>
      <c r="CIE132" s="311"/>
      <c r="CIF132" s="311"/>
      <c r="CIG132" s="311"/>
      <c r="CIH132" s="311"/>
      <c r="CII132" s="311"/>
      <c r="CIJ132" s="311"/>
      <c r="CIK132" s="311"/>
      <c r="CIL132" s="311"/>
      <c r="CIM132" s="311"/>
      <c r="CIN132" s="311"/>
      <c r="CIO132" s="311"/>
      <c r="CIP132" s="311"/>
      <c r="CIQ132" s="311"/>
      <c r="CIR132" s="311"/>
      <c r="CIS132" s="311"/>
      <c r="CIT132" s="311"/>
      <c r="CIU132" s="311"/>
      <c r="CIV132" s="311"/>
      <c r="CIW132" s="311"/>
      <c r="CIX132" s="311"/>
      <c r="CIY132" s="311"/>
      <c r="CIZ132" s="311"/>
      <c r="CJA132" s="311"/>
      <c r="CJB132" s="311"/>
      <c r="CJC132" s="311"/>
      <c r="CJD132" s="311"/>
      <c r="CJE132" s="311"/>
      <c r="CJF132" s="311"/>
      <c r="CJG132" s="311"/>
      <c r="CJH132" s="311"/>
      <c r="CJI132" s="311"/>
      <c r="CJJ132" s="311"/>
      <c r="CJK132" s="311"/>
      <c r="CJL132" s="311"/>
      <c r="CJM132" s="311"/>
      <c r="CJN132" s="311"/>
      <c r="CJO132" s="311"/>
      <c r="CJP132" s="311"/>
      <c r="CJQ132" s="311"/>
      <c r="CJR132" s="311"/>
      <c r="CJS132" s="311"/>
      <c r="CJT132" s="311"/>
      <c r="CJU132" s="311"/>
      <c r="CJV132" s="311"/>
      <c r="CJW132" s="311"/>
      <c r="CJX132" s="311"/>
      <c r="CJY132" s="311"/>
      <c r="CJZ132" s="311"/>
      <c r="CKA132" s="311"/>
      <c r="CKB132" s="311"/>
      <c r="CKC132" s="311"/>
      <c r="CKD132" s="311"/>
      <c r="CKE132" s="311"/>
      <c r="CKF132" s="311"/>
      <c r="CKG132" s="311"/>
      <c r="CKH132" s="311"/>
      <c r="CKI132" s="311"/>
      <c r="CKJ132" s="311"/>
      <c r="CKK132" s="311"/>
      <c r="CKL132" s="311"/>
      <c r="CKM132" s="311"/>
      <c r="CKN132" s="311"/>
      <c r="CKO132" s="311"/>
      <c r="CKP132" s="311"/>
      <c r="CKQ132" s="311"/>
      <c r="CKR132" s="311"/>
      <c r="CKS132" s="311"/>
      <c r="CKT132" s="311"/>
      <c r="CKU132" s="311"/>
      <c r="CKV132" s="311"/>
      <c r="CKW132" s="311"/>
      <c r="CKX132" s="311"/>
      <c r="CKY132" s="311"/>
      <c r="CKZ132" s="311"/>
      <c r="CLA132" s="311"/>
      <c r="CLB132" s="311"/>
      <c r="CLC132" s="311"/>
      <c r="CLD132" s="311"/>
      <c r="CLE132" s="311"/>
      <c r="CLF132" s="311"/>
      <c r="CLG132" s="311"/>
      <c r="CLH132" s="311"/>
      <c r="CLI132" s="311"/>
      <c r="CLJ132" s="311"/>
      <c r="CLK132" s="311"/>
      <c r="CLL132" s="311"/>
      <c r="CLM132" s="311"/>
      <c r="CLN132" s="311"/>
      <c r="CLO132" s="311"/>
      <c r="CLP132" s="311"/>
      <c r="CLQ132" s="311"/>
      <c r="CLR132" s="311"/>
      <c r="CLS132" s="311"/>
      <c r="CLT132" s="311"/>
      <c r="CLU132" s="311"/>
      <c r="CLV132" s="311"/>
      <c r="CLW132" s="311"/>
      <c r="CLX132" s="311"/>
      <c r="CLY132" s="311"/>
      <c r="CLZ132" s="311"/>
      <c r="CMA132" s="311"/>
      <c r="CMB132" s="311"/>
      <c r="CMC132" s="311"/>
      <c r="CMD132" s="311"/>
      <c r="CME132" s="311"/>
      <c r="CMF132" s="311"/>
      <c r="CMG132" s="311"/>
      <c r="CMH132" s="311"/>
      <c r="CMI132" s="311"/>
      <c r="CMJ132" s="311"/>
      <c r="CMK132" s="311"/>
      <c r="CML132" s="311"/>
      <c r="CMM132" s="311"/>
      <c r="CMN132" s="311"/>
      <c r="CMO132" s="311"/>
      <c r="CMP132" s="311"/>
      <c r="CMQ132" s="311"/>
      <c r="CMR132" s="311"/>
      <c r="CMS132" s="311"/>
      <c r="CMT132" s="311"/>
      <c r="CMU132" s="311"/>
      <c r="CMV132" s="311"/>
      <c r="CMW132" s="311"/>
      <c r="CMX132" s="311"/>
      <c r="CMY132" s="311"/>
      <c r="CMZ132" s="311"/>
      <c r="CNA132" s="311"/>
      <c r="CNB132" s="311"/>
      <c r="CNC132" s="311"/>
      <c r="CND132" s="311"/>
      <c r="CNE132" s="311"/>
      <c r="CNF132" s="311"/>
      <c r="CNG132" s="311"/>
      <c r="CNH132" s="311"/>
      <c r="CNI132" s="311"/>
      <c r="CNJ132" s="311"/>
      <c r="CNK132" s="311"/>
      <c r="CNL132" s="311"/>
      <c r="CNM132" s="311"/>
      <c r="CNN132" s="311"/>
      <c r="CNO132" s="311"/>
      <c r="CNP132" s="311"/>
      <c r="CNQ132" s="311"/>
      <c r="CNR132" s="311"/>
      <c r="CNS132" s="311"/>
      <c r="CNT132" s="311"/>
      <c r="CNU132" s="311"/>
      <c r="CNV132" s="311"/>
      <c r="CNW132" s="311"/>
      <c r="CNX132" s="311"/>
      <c r="CNY132" s="311"/>
      <c r="CNZ132" s="311"/>
      <c r="COA132" s="311"/>
      <c r="COB132" s="311"/>
      <c r="COC132" s="311"/>
      <c r="COD132" s="311"/>
      <c r="COE132" s="311"/>
      <c r="COF132" s="311"/>
      <c r="COG132" s="311"/>
      <c r="COH132" s="311"/>
      <c r="COI132" s="311"/>
      <c r="COJ132" s="311"/>
      <c r="COK132" s="311"/>
      <c r="COL132" s="311"/>
      <c r="COM132" s="311"/>
      <c r="CON132" s="311"/>
      <c r="COO132" s="311"/>
      <c r="COP132" s="311"/>
      <c r="COQ132" s="311"/>
      <c r="COR132" s="311"/>
      <c r="COS132" s="311"/>
      <c r="COT132" s="311"/>
      <c r="COU132" s="311"/>
      <c r="COV132" s="311"/>
      <c r="COW132" s="311"/>
      <c r="COX132" s="311"/>
      <c r="COY132" s="311"/>
      <c r="COZ132" s="311"/>
      <c r="CPA132" s="311"/>
      <c r="CPB132" s="311"/>
      <c r="CPC132" s="311"/>
      <c r="CPD132" s="311"/>
      <c r="CPE132" s="311"/>
      <c r="CPF132" s="311"/>
      <c r="CPG132" s="311"/>
      <c r="CPH132" s="311"/>
      <c r="CPI132" s="311"/>
      <c r="CPJ132" s="311"/>
      <c r="CPK132" s="311"/>
      <c r="CPL132" s="311"/>
      <c r="CPM132" s="311"/>
      <c r="CPN132" s="311"/>
      <c r="CPO132" s="311"/>
      <c r="CPP132" s="311"/>
      <c r="CPQ132" s="311"/>
      <c r="CPR132" s="311"/>
      <c r="CPS132" s="311"/>
      <c r="CPT132" s="311"/>
      <c r="CPU132" s="311"/>
      <c r="CPV132" s="311"/>
      <c r="CPW132" s="311"/>
      <c r="CPX132" s="311"/>
      <c r="CPY132" s="311"/>
      <c r="CPZ132" s="311"/>
      <c r="CQA132" s="311"/>
      <c r="CQB132" s="311"/>
      <c r="CQC132" s="311"/>
      <c r="CQD132" s="311"/>
      <c r="CQE132" s="311"/>
      <c r="CQF132" s="311"/>
      <c r="CQG132" s="311"/>
      <c r="CQH132" s="311"/>
      <c r="CQI132" s="311"/>
      <c r="CQJ132" s="311"/>
      <c r="CQK132" s="311"/>
      <c r="CQL132" s="311"/>
      <c r="CQM132" s="311"/>
      <c r="CQN132" s="311"/>
      <c r="CQO132" s="311"/>
      <c r="CQP132" s="311"/>
      <c r="CQQ132" s="311"/>
      <c r="CQR132" s="311"/>
      <c r="CQS132" s="311"/>
      <c r="CQT132" s="311"/>
      <c r="CQU132" s="311"/>
      <c r="CQV132" s="311"/>
      <c r="CQW132" s="311"/>
      <c r="CQX132" s="311"/>
      <c r="CQY132" s="311"/>
      <c r="CQZ132" s="311"/>
      <c r="CRA132" s="311"/>
      <c r="CRB132" s="311"/>
      <c r="CRC132" s="311"/>
      <c r="CRD132" s="311"/>
      <c r="CRE132" s="311"/>
      <c r="CRF132" s="311"/>
      <c r="CRG132" s="311"/>
      <c r="CRH132" s="311"/>
      <c r="CRI132" s="311"/>
      <c r="CRJ132" s="311"/>
      <c r="CRK132" s="311"/>
      <c r="CRL132" s="311"/>
      <c r="CRM132" s="311"/>
      <c r="CRN132" s="311"/>
      <c r="CRO132" s="311"/>
      <c r="CRP132" s="311"/>
      <c r="CRQ132" s="311"/>
      <c r="CRR132" s="311"/>
      <c r="CRS132" s="311"/>
      <c r="CRT132" s="311"/>
      <c r="CRU132" s="311"/>
      <c r="CRV132" s="311"/>
      <c r="CRW132" s="311"/>
      <c r="CRX132" s="311"/>
      <c r="CRY132" s="311"/>
      <c r="CRZ132" s="311"/>
      <c r="CSA132" s="311"/>
      <c r="CSB132" s="311"/>
      <c r="CSC132" s="311"/>
      <c r="CSD132" s="311"/>
      <c r="CSE132" s="311"/>
      <c r="CSF132" s="311"/>
      <c r="CSG132" s="311"/>
      <c r="CSH132" s="311"/>
      <c r="CSI132" s="311"/>
      <c r="CSJ132" s="311"/>
      <c r="CSK132" s="311"/>
      <c r="CSL132" s="311"/>
      <c r="CSM132" s="311"/>
      <c r="CSN132" s="311"/>
      <c r="CSO132" s="311"/>
      <c r="CSP132" s="311"/>
      <c r="CSQ132" s="311"/>
      <c r="CSR132" s="311"/>
      <c r="CSS132" s="311"/>
      <c r="CST132" s="311"/>
      <c r="CSU132" s="311"/>
      <c r="CSV132" s="311"/>
      <c r="CSW132" s="311"/>
      <c r="CSX132" s="311"/>
      <c r="CSY132" s="311"/>
      <c r="CSZ132" s="311"/>
      <c r="CTA132" s="311"/>
      <c r="CTB132" s="311"/>
      <c r="CTC132" s="311"/>
      <c r="CTD132" s="311"/>
      <c r="CTE132" s="311"/>
      <c r="CTF132" s="311"/>
      <c r="CTG132" s="311"/>
      <c r="CTH132" s="311"/>
      <c r="CTI132" s="311"/>
      <c r="CTJ132" s="311"/>
      <c r="CTK132" s="311"/>
      <c r="CTL132" s="311"/>
      <c r="CTM132" s="311"/>
      <c r="CTN132" s="311"/>
      <c r="CTO132" s="311"/>
      <c r="CTP132" s="311"/>
      <c r="CTQ132" s="311"/>
      <c r="CTR132" s="311"/>
      <c r="CTS132" s="311"/>
      <c r="CTT132" s="311"/>
      <c r="CTU132" s="311"/>
      <c r="CTV132" s="311"/>
      <c r="CTW132" s="311"/>
      <c r="CTX132" s="311"/>
      <c r="CTY132" s="311"/>
      <c r="CTZ132" s="311"/>
      <c r="CUA132" s="311"/>
      <c r="CUB132" s="311"/>
      <c r="CUC132" s="311"/>
      <c r="CUD132" s="311"/>
      <c r="CUE132" s="311"/>
      <c r="CUF132" s="311"/>
      <c r="CUG132" s="311"/>
      <c r="CUH132" s="311"/>
      <c r="CUI132" s="311"/>
      <c r="CUJ132" s="311"/>
      <c r="CUK132" s="311"/>
      <c r="CUL132" s="311"/>
      <c r="CUM132" s="311"/>
      <c r="CUN132" s="311"/>
      <c r="CUO132" s="311"/>
      <c r="CUP132" s="311"/>
      <c r="CUQ132" s="311"/>
      <c r="CUR132" s="311"/>
      <c r="CUS132" s="311"/>
      <c r="CUT132" s="311"/>
      <c r="CUU132" s="311"/>
      <c r="CUV132" s="311"/>
      <c r="CUW132" s="311"/>
      <c r="CUX132" s="311"/>
      <c r="CUY132" s="311"/>
      <c r="CUZ132" s="311"/>
      <c r="CVA132" s="311"/>
      <c r="CVB132" s="311"/>
      <c r="CVC132" s="311"/>
      <c r="CVD132" s="311"/>
      <c r="CVE132" s="311"/>
      <c r="CVF132" s="311"/>
      <c r="CVG132" s="311"/>
      <c r="CVH132" s="311"/>
      <c r="CVI132" s="311"/>
      <c r="CVJ132" s="311"/>
      <c r="CVK132" s="311"/>
      <c r="CVL132" s="311"/>
      <c r="CVM132" s="311"/>
      <c r="CVN132" s="311"/>
      <c r="CVO132" s="311"/>
      <c r="CVP132" s="311"/>
      <c r="CVQ132" s="311"/>
      <c r="CVR132" s="311"/>
      <c r="CVS132" s="311"/>
      <c r="CVT132" s="311"/>
      <c r="CVU132" s="311"/>
      <c r="CVV132" s="311"/>
      <c r="CVW132" s="311"/>
      <c r="CVX132" s="311"/>
      <c r="CVY132" s="311"/>
      <c r="CVZ132" s="311"/>
      <c r="CWA132" s="311"/>
      <c r="CWB132" s="311"/>
      <c r="CWC132" s="311"/>
      <c r="CWD132" s="311"/>
      <c r="CWE132" s="311"/>
      <c r="CWF132" s="311"/>
      <c r="CWG132" s="311"/>
      <c r="CWH132" s="311"/>
      <c r="CWI132" s="311"/>
      <c r="CWJ132" s="311"/>
      <c r="CWK132" s="311"/>
      <c r="CWL132" s="311"/>
      <c r="CWM132" s="311"/>
      <c r="CWN132" s="311"/>
      <c r="CWO132" s="311"/>
      <c r="CWP132" s="311"/>
      <c r="CWQ132" s="311"/>
      <c r="CWR132" s="311"/>
      <c r="CWS132" s="311"/>
      <c r="CWT132" s="311"/>
      <c r="CWU132" s="311"/>
      <c r="CWV132" s="311"/>
      <c r="CWW132" s="311"/>
      <c r="CWX132" s="311"/>
      <c r="CWY132" s="311"/>
      <c r="CWZ132" s="311"/>
      <c r="CXA132" s="311"/>
      <c r="CXB132" s="311"/>
      <c r="CXC132" s="311"/>
      <c r="CXD132" s="311"/>
      <c r="CXE132" s="311"/>
      <c r="CXF132" s="311"/>
      <c r="CXG132" s="311"/>
      <c r="CXH132" s="311"/>
      <c r="CXI132" s="311"/>
      <c r="CXJ132" s="311"/>
      <c r="CXK132" s="311"/>
      <c r="CXL132" s="311"/>
      <c r="CXM132" s="311"/>
      <c r="CXN132" s="311"/>
      <c r="CXO132" s="311"/>
      <c r="CXP132" s="311"/>
      <c r="CXQ132" s="311"/>
      <c r="CXR132" s="311"/>
      <c r="CXS132" s="311"/>
      <c r="CXT132" s="311"/>
      <c r="CXU132" s="311"/>
      <c r="CXV132" s="311"/>
      <c r="CXW132" s="311"/>
      <c r="CXX132" s="311"/>
      <c r="CXY132" s="311"/>
      <c r="CXZ132" s="311"/>
      <c r="CYA132" s="311"/>
      <c r="CYB132" s="311"/>
      <c r="CYC132" s="311"/>
      <c r="CYD132" s="311"/>
      <c r="CYE132" s="311"/>
      <c r="CYF132" s="311"/>
      <c r="CYG132" s="311"/>
      <c r="CYH132" s="311"/>
      <c r="CYI132" s="311"/>
      <c r="CYJ132" s="311"/>
      <c r="CYK132" s="311"/>
      <c r="CYL132" s="311"/>
      <c r="CYM132" s="311"/>
      <c r="CYN132" s="311"/>
      <c r="CYO132" s="311"/>
      <c r="CYP132" s="311"/>
      <c r="CYQ132" s="311"/>
      <c r="CYR132" s="311"/>
      <c r="CYS132" s="311"/>
      <c r="CYT132" s="311"/>
      <c r="CYU132" s="311"/>
      <c r="CYV132" s="311"/>
      <c r="CYW132" s="311"/>
      <c r="CYX132" s="311"/>
      <c r="CYY132" s="311"/>
      <c r="CYZ132" s="311"/>
      <c r="CZA132" s="311"/>
      <c r="CZB132" s="311"/>
      <c r="CZC132" s="311"/>
      <c r="CZD132" s="311"/>
      <c r="CZE132" s="311"/>
      <c r="CZF132" s="311"/>
      <c r="CZG132" s="311"/>
      <c r="CZH132" s="311"/>
      <c r="CZI132" s="311"/>
      <c r="CZJ132" s="311"/>
      <c r="CZK132" s="311"/>
      <c r="CZL132" s="311"/>
      <c r="CZM132" s="311"/>
      <c r="CZN132" s="311"/>
      <c r="CZO132" s="311"/>
      <c r="CZP132" s="311"/>
      <c r="CZQ132" s="311"/>
      <c r="CZR132" s="311"/>
      <c r="CZS132" s="311"/>
      <c r="CZT132" s="311"/>
      <c r="CZU132" s="311"/>
      <c r="CZV132" s="311"/>
      <c r="CZW132" s="311"/>
      <c r="CZX132" s="311"/>
      <c r="CZY132" s="311"/>
      <c r="CZZ132" s="311"/>
      <c r="DAA132" s="311"/>
      <c r="DAB132" s="311"/>
      <c r="DAC132" s="311"/>
      <c r="DAD132" s="311"/>
      <c r="DAE132" s="311"/>
      <c r="DAF132" s="311"/>
      <c r="DAG132" s="311"/>
      <c r="DAH132" s="311"/>
      <c r="DAI132" s="311"/>
      <c r="DAJ132" s="311"/>
      <c r="DAK132" s="311"/>
      <c r="DAL132" s="311"/>
      <c r="DAM132" s="311"/>
      <c r="DAN132" s="311"/>
      <c r="DAO132" s="311"/>
      <c r="DAP132" s="311"/>
      <c r="DAQ132" s="311"/>
      <c r="DAR132" s="311"/>
      <c r="DAS132" s="311"/>
      <c r="DAT132" s="311"/>
      <c r="DAU132" s="311"/>
      <c r="DAV132" s="311"/>
      <c r="DAW132" s="311"/>
      <c r="DAX132" s="311"/>
      <c r="DAY132" s="311"/>
      <c r="DAZ132" s="311"/>
      <c r="DBA132" s="311"/>
      <c r="DBB132" s="311"/>
      <c r="DBC132" s="311"/>
      <c r="DBD132" s="311"/>
      <c r="DBE132" s="311"/>
      <c r="DBF132" s="311"/>
      <c r="DBG132" s="311"/>
      <c r="DBH132" s="311"/>
      <c r="DBI132" s="311"/>
      <c r="DBJ132" s="311"/>
      <c r="DBK132" s="311"/>
      <c r="DBL132" s="311"/>
      <c r="DBM132" s="311"/>
      <c r="DBN132" s="311"/>
      <c r="DBO132" s="311"/>
      <c r="DBP132" s="311"/>
      <c r="DBQ132" s="311"/>
      <c r="DBR132" s="311"/>
      <c r="DBS132" s="311"/>
      <c r="DBT132" s="311"/>
      <c r="DBU132" s="311"/>
      <c r="DBV132" s="311"/>
      <c r="DBW132" s="311"/>
      <c r="DBX132" s="311"/>
      <c r="DBY132" s="311"/>
      <c r="DBZ132" s="311"/>
      <c r="DCA132" s="311"/>
      <c r="DCB132" s="311"/>
      <c r="DCC132" s="311"/>
      <c r="DCD132" s="311"/>
      <c r="DCE132" s="311"/>
      <c r="DCF132" s="311"/>
      <c r="DCG132" s="311"/>
      <c r="DCH132" s="311"/>
      <c r="DCI132" s="311"/>
      <c r="DCJ132" s="311"/>
      <c r="DCK132" s="311"/>
      <c r="DCL132" s="311"/>
      <c r="DCM132" s="311"/>
      <c r="DCN132" s="311"/>
      <c r="DCO132" s="311"/>
      <c r="DCP132" s="311"/>
      <c r="DCQ132" s="311"/>
      <c r="DCR132" s="311"/>
      <c r="DCS132" s="311"/>
      <c r="DCT132" s="311"/>
      <c r="DCU132" s="311"/>
      <c r="DCV132" s="311"/>
      <c r="DCW132" s="311"/>
      <c r="DCX132" s="311"/>
      <c r="DCY132" s="311"/>
      <c r="DCZ132" s="311"/>
      <c r="DDA132" s="311"/>
      <c r="DDB132" s="311"/>
      <c r="DDC132" s="311"/>
      <c r="DDD132" s="311"/>
      <c r="DDE132" s="311"/>
      <c r="DDF132" s="311"/>
      <c r="DDG132" s="311"/>
      <c r="DDH132" s="311"/>
      <c r="DDI132" s="311"/>
      <c r="DDJ132" s="311"/>
      <c r="DDK132" s="311"/>
      <c r="DDL132" s="311"/>
      <c r="DDM132" s="311"/>
      <c r="DDN132" s="311"/>
      <c r="DDO132" s="311"/>
      <c r="DDP132" s="311"/>
      <c r="DDQ132" s="311"/>
      <c r="DDR132" s="311"/>
      <c r="DDS132" s="311"/>
      <c r="DDT132" s="311"/>
      <c r="DDU132" s="311"/>
      <c r="DDV132" s="311"/>
      <c r="DDW132" s="311"/>
      <c r="DDX132" s="311"/>
      <c r="DDY132" s="311"/>
      <c r="DDZ132" s="311"/>
      <c r="DEA132" s="311"/>
      <c r="DEB132" s="311"/>
      <c r="DEC132" s="311"/>
      <c r="DED132" s="311"/>
      <c r="DEE132" s="311"/>
      <c r="DEF132" s="311"/>
      <c r="DEG132" s="311"/>
      <c r="DEH132" s="311"/>
      <c r="DEI132" s="311"/>
      <c r="DEJ132" s="311"/>
      <c r="DEK132" s="311"/>
      <c r="DEL132" s="311"/>
      <c r="DEM132" s="311"/>
      <c r="DEN132" s="311"/>
      <c r="DEO132" s="311"/>
      <c r="DEP132" s="311"/>
      <c r="DEQ132" s="311"/>
      <c r="DER132" s="311"/>
      <c r="DES132" s="311"/>
      <c r="DET132" s="311"/>
      <c r="DEU132" s="311"/>
      <c r="DEV132" s="311"/>
      <c r="DEW132" s="311"/>
      <c r="DEX132" s="311"/>
      <c r="DEY132" s="311"/>
      <c r="DEZ132" s="311"/>
      <c r="DFA132" s="311"/>
      <c r="DFB132" s="311"/>
      <c r="DFC132" s="311"/>
      <c r="DFD132" s="311"/>
      <c r="DFE132" s="311"/>
      <c r="DFF132" s="311"/>
      <c r="DFG132" s="311"/>
      <c r="DFH132" s="311"/>
      <c r="DFI132" s="311"/>
      <c r="DFJ132" s="311"/>
      <c r="DFK132" s="311"/>
      <c r="DFL132" s="311"/>
      <c r="DFM132" s="311"/>
      <c r="DFN132" s="311"/>
      <c r="DFO132" s="311"/>
      <c r="DFP132" s="311"/>
      <c r="DFQ132" s="311"/>
      <c r="DFR132" s="311"/>
      <c r="DFS132" s="311"/>
      <c r="DFT132" s="311"/>
      <c r="DFU132" s="311"/>
      <c r="DFV132" s="311"/>
      <c r="DFW132" s="311"/>
      <c r="DFX132" s="311"/>
      <c r="DFY132" s="311"/>
      <c r="DFZ132" s="311"/>
      <c r="DGA132" s="311"/>
      <c r="DGB132" s="311"/>
      <c r="DGC132" s="311"/>
      <c r="DGD132" s="311"/>
      <c r="DGE132" s="311"/>
      <c r="DGF132" s="311"/>
      <c r="DGG132" s="311"/>
      <c r="DGH132" s="311"/>
      <c r="DGI132" s="311"/>
      <c r="DGJ132" s="311"/>
      <c r="DGK132" s="311"/>
      <c r="DGL132" s="311"/>
      <c r="DGM132" s="311"/>
      <c r="DGN132" s="311"/>
      <c r="DGO132" s="311"/>
      <c r="DGP132" s="311"/>
      <c r="DGQ132" s="311"/>
      <c r="DGR132" s="311"/>
      <c r="DGS132" s="311"/>
      <c r="DGT132" s="311"/>
      <c r="DGU132" s="311"/>
      <c r="DGV132" s="311"/>
      <c r="DGW132" s="311"/>
      <c r="DGX132" s="311"/>
      <c r="DGY132" s="311"/>
      <c r="DGZ132" s="311"/>
      <c r="DHA132" s="311"/>
      <c r="DHB132" s="311"/>
      <c r="DHC132" s="311"/>
      <c r="DHD132" s="311"/>
      <c r="DHE132" s="311"/>
      <c r="DHF132" s="311"/>
      <c r="DHG132" s="311"/>
      <c r="DHH132" s="311"/>
      <c r="DHI132" s="311"/>
      <c r="DHJ132" s="311"/>
      <c r="DHK132" s="311"/>
      <c r="DHL132" s="311"/>
      <c r="DHM132" s="311"/>
      <c r="DHN132" s="311"/>
      <c r="DHO132" s="311"/>
      <c r="DHP132" s="311"/>
      <c r="DHQ132" s="311"/>
      <c r="DHR132" s="311"/>
      <c r="DHS132" s="311"/>
      <c r="DHT132" s="311"/>
      <c r="DHU132" s="311"/>
      <c r="DHV132" s="311"/>
      <c r="DHW132" s="311"/>
      <c r="DHX132" s="311"/>
      <c r="DHY132" s="311"/>
      <c r="DHZ132" s="311"/>
      <c r="DIA132" s="311"/>
      <c r="DIB132" s="311"/>
      <c r="DIC132" s="311"/>
      <c r="DID132" s="311"/>
      <c r="DIE132" s="311"/>
      <c r="DIF132" s="311"/>
      <c r="DIG132" s="311"/>
      <c r="DIH132" s="311"/>
      <c r="DII132" s="311"/>
      <c r="DIJ132" s="311"/>
      <c r="DIK132" s="311"/>
      <c r="DIL132" s="311"/>
      <c r="DIM132" s="311"/>
      <c r="DIN132" s="311"/>
      <c r="DIO132" s="311"/>
      <c r="DIP132" s="311"/>
      <c r="DIQ132" s="311"/>
      <c r="DIR132" s="311"/>
      <c r="DIS132" s="311"/>
      <c r="DIT132" s="311"/>
      <c r="DIU132" s="311"/>
      <c r="DIV132" s="311"/>
      <c r="DIW132" s="311"/>
      <c r="DIX132" s="311"/>
      <c r="DIY132" s="311"/>
      <c r="DIZ132" s="311"/>
      <c r="DJA132" s="311"/>
      <c r="DJB132" s="311"/>
      <c r="DJC132" s="311"/>
      <c r="DJD132" s="311"/>
      <c r="DJE132" s="311"/>
      <c r="DJF132" s="311"/>
      <c r="DJG132" s="311"/>
      <c r="DJH132" s="311"/>
      <c r="DJI132" s="311"/>
      <c r="DJJ132" s="311"/>
      <c r="DJK132" s="311"/>
      <c r="DJL132" s="311"/>
      <c r="DJM132" s="311"/>
      <c r="DJN132" s="311"/>
      <c r="DJO132" s="311"/>
      <c r="DJP132" s="311"/>
      <c r="DJQ132" s="311"/>
      <c r="DJR132" s="311"/>
      <c r="DJS132" s="311"/>
      <c r="DJT132" s="311"/>
      <c r="DJU132" s="311"/>
      <c r="DJV132" s="311"/>
      <c r="DJW132" s="311"/>
      <c r="DJX132" s="311"/>
      <c r="DJY132" s="311"/>
      <c r="DJZ132" s="311"/>
      <c r="DKA132" s="311"/>
      <c r="DKB132" s="311"/>
      <c r="DKC132" s="311"/>
      <c r="DKD132" s="311"/>
      <c r="DKE132" s="311"/>
      <c r="DKF132" s="311"/>
      <c r="DKG132" s="311"/>
      <c r="DKH132" s="311"/>
      <c r="DKI132" s="311"/>
      <c r="DKJ132" s="311"/>
      <c r="DKK132" s="311"/>
      <c r="DKL132" s="311"/>
      <c r="DKM132" s="311"/>
      <c r="DKN132" s="311"/>
      <c r="DKO132" s="311"/>
      <c r="DKP132" s="311"/>
      <c r="DKQ132" s="311"/>
      <c r="DKR132" s="311"/>
      <c r="DKS132" s="311"/>
      <c r="DKT132" s="311"/>
      <c r="DKU132" s="311"/>
      <c r="DKV132" s="311"/>
      <c r="DKW132" s="311"/>
      <c r="DKX132" s="311"/>
      <c r="DKY132" s="311"/>
      <c r="DKZ132" s="311"/>
      <c r="DLA132" s="311"/>
      <c r="DLB132" s="311"/>
      <c r="DLC132" s="311"/>
      <c r="DLD132" s="311"/>
      <c r="DLE132" s="311"/>
      <c r="DLF132" s="311"/>
      <c r="DLG132" s="311"/>
      <c r="DLH132" s="311"/>
      <c r="DLI132" s="311"/>
      <c r="DLJ132" s="311"/>
      <c r="DLK132" s="311"/>
      <c r="DLL132" s="311"/>
      <c r="DLM132" s="311"/>
      <c r="DLN132" s="311"/>
      <c r="DLO132" s="311"/>
      <c r="DLP132" s="311"/>
      <c r="DLQ132" s="311"/>
      <c r="DLR132" s="311"/>
      <c r="DLS132" s="311"/>
      <c r="DLT132" s="311"/>
      <c r="DLU132" s="311"/>
      <c r="DLV132" s="311"/>
      <c r="DLW132" s="311"/>
      <c r="DLX132" s="311"/>
      <c r="DLY132" s="311"/>
      <c r="DLZ132" s="311"/>
      <c r="DMA132" s="311"/>
      <c r="DMB132" s="311"/>
      <c r="DMC132" s="311"/>
      <c r="DMD132" s="311"/>
      <c r="DME132" s="311"/>
      <c r="DMF132" s="311"/>
      <c r="DMG132" s="311"/>
      <c r="DMH132" s="311"/>
      <c r="DMI132" s="311"/>
      <c r="DMJ132" s="311"/>
      <c r="DMK132" s="311"/>
      <c r="DML132" s="311"/>
      <c r="DMM132" s="311"/>
      <c r="DMN132" s="311"/>
      <c r="DMO132" s="311"/>
      <c r="DMP132" s="311"/>
      <c r="DMQ132" s="311"/>
      <c r="DMR132" s="311"/>
      <c r="DMS132" s="311"/>
      <c r="DMT132" s="311"/>
      <c r="DMU132" s="311"/>
      <c r="DMV132" s="311"/>
      <c r="DMW132" s="311"/>
      <c r="DMX132" s="311"/>
      <c r="DMY132" s="311"/>
      <c r="DMZ132" s="311"/>
      <c r="DNA132" s="311"/>
      <c r="DNB132" s="311"/>
      <c r="DNC132" s="311"/>
      <c r="DND132" s="311"/>
      <c r="DNE132" s="311"/>
      <c r="DNF132" s="311"/>
      <c r="DNG132" s="311"/>
      <c r="DNH132" s="311"/>
      <c r="DNI132" s="311"/>
      <c r="DNJ132" s="311"/>
      <c r="DNK132" s="311"/>
      <c r="DNL132" s="311"/>
      <c r="DNM132" s="311"/>
      <c r="DNN132" s="311"/>
      <c r="DNO132" s="311"/>
      <c r="DNP132" s="311"/>
      <c r="DNQ132" s="311"/>
      <c r="DNR132" s="311"/>
      <c r="DNS132" s="311"/>
      <c r="DNT132" s="311"/>
      <c r="DNU132" s="311"/>
      <c r="DNV132" s="311"/>
      <c r="DNW132" s="311"/>
      <c r="DNX132" s="311"/>
      <c r="DNY132" s="311"/>
      <c r="DNZ132" s="311"/>
      <c r="DOA132" s="311"/>
      <c r="DOB132" s="311"/>
      <c r="DOC132" s="311"/>
      <c r="DOD132" s="311"/>
      <c r="DOE132" s="311"/>
      <c r="DOF132" s="311"/>
      <c r="DOG132" s="311"/>
      <c r="DOH132" s="311"/>
      <c r="DOI132" s="311"/>
      <c r="DOJ132" s="311"/>
      <c r="DOK132" s="311"/>
      <c r="DOL132" s="311"/>
      <c r="DOM132" s="311"/>
      <c r="DON132" s="311"/>
      <c r="DOO132" s="311"/>
      <c r="DOP132" s="311"/>
      <c r="DOQ132" s="311"/>
      <c r="DOR132" s="311"/>
      <c r="DOS132" s="311"/>
      <c r="DOT132" s="311"/>
      <c r="DOU132" s="311"/>
      <c r="DOV132" s="311"/>
      <c r="DOW132" s="311"/>
      <c r="DOX132" s="311"/>
      <c r="DOY132" s="311"/>
      <c r="DOZ132" s="311"/>
      <c r="DPA132" s="311"/>
      <c r="DPB132" s="311"/>
      <c r="DPC132" s="311"/>
      <c r="DPD132" s="311"/>
      <c r="DPE132" s="311"/>
      <c r="DPF132" s="311"/>
      <c r="DPG132" s="311"/>
      <c r="DPH132" s="311"/>
      <c r="DPI132" s="311"/>
      <c r="DPJ132" s="311"/>
      <c r="DPK132" s="311"/>
      <c r="DPL132" s="311"/>
      <c r="DPM132" s="311"/>
      <c r="DPN132" s="311"/>
      <c r="DPO132" s="311"/>
      <c r="DPP132" s="311"/>
      <c r="DPQ132" s="311"/>
      <c r="DPR132" s="311"/>
      <c r="DPS132" s="311"/>
      <c r="DPT132" s="311"/>
      <c r="DPU132" s="311"/>
      <c r="DPV132" s="311"/>
      <c r="DPW132" s="311"/>
      <c r="DPX132" s="311"/>
      <c r="DPY132" s="311"/>
      <c r="DPZ132" s="311"/>
      <c r="DQA132" s="311"/>
      <c r="DQB132" s="311"/>
      <c r="DQC132" s="311"/>
      <c r="DQD132" s="311"/>
      <c r="DQE132" s="311"/>
      <c r="DQF132" s="311"/>
      <c r="DQG132" s="311"/>
      <c r="DQH132" s="311"/>
      <c r="DQI132" s="311"/>
      <c r="DQJ132" s="311"/>
      <c r="DQK132" s="311"/>
      <c r="DQL132" s="311"/>
      <c r="DQM132" s="311"/>
      <c r="DQN132" s="311"/>
      <c r="DQO132" s="311"/>
      <c r="DQP132" s="311"/>
      <c r="DQQ132" s="311"/>
      <c r="DQR132" s="311"/>
      <c r="DQS132" s="311"/>
      <c r="DQT132" s="311"/>
      <c r="DQU132" s="311"/>
      <c r="DQV132" s="311"/>
      <c r="DQW132" s="311"/>
      <c r="DQX132" s="311"/>
      <c r="DQY132" s="311"/>
      <c r="DQZ132" s="311"/>
      <c r="DRA132" s="311"/>
      <c r="DRB132" s="311"/>
      <c r="DRC132" s="311"/>
      <c r="DRD132" s="311"/>
      <c r="DRE132" s="311"/>
      <c r="DRF132" s="311"/>
      <c r="DRG132" s="311"/>
      <c r="DRH132" s="311"/>
      <c r="DRI132" s="311"/>
      <c r="DRJ132" s="311"/>
      <c r="DRK132" s="311"/>
      <c r="DRL132" s="311"/>
      <c r="DRM132" s="311"/>
      <c r="DRN132" s="311"/>
      <c r="DRO132" s="311"/>
      <c r="DRP132" s="311"/>
      <c r="DRQ132" s="311"/>
      <c r="DRR132" s="311"/>
      <c r="DRS132" s="311"/>
      <c r="DRT132" s="311"/>
      <c r="DRU132" s="311"/>
      <c r="DRV132" s="311"/>
      <c r="DRW132" s="311"/>
      <c r="DRX132" s="311"/>
      <c r="DRY132" s="311"/>
      <c r="DRZ132" s="311"/>
      <c r="DSA132" s="311"/>
      <c r="DSB132" s="311"/>
      <c r="DSC132" s="311"/>
      <c r="DSD132" s="311"/>
      <c r="DSE132" s="311"/>
      <c r="DSF132" s="311"/>
      <c r="DSG132" s="311"/>
      <c r="DSH132" s="311"/>
      <c r="DSI132" s="311"/>
      <c r="DSJ132" s="311"/>
      <c r="DSK132" s="311"/>
      <c r="DSL132" s="311"/>
      <c r="DSM132" s="311"/>
      <c r="DSN132" s="311"/>
      <c r="DSO132" s="311"/>
      <c r="DSP132" s="311"/>
      <c r="DSQ132" s="311"/>
      <c r="DSR132" s="311"/>
      <c r="DSS132" s="311"/>
      <c r="DST132" s="311"/>
      <c r="DSU132" s="311"/>
      <c r="DSV132" s="311"/>
      <c r="DSW132" s="311"/>
      <c r="DSX132" s="311"/>
      <c r="DSY132" s="311"/>
      <c r="DSZ132" s="311"/>
      <c r="DTA132" s="311"/>
      <c r="DTB132" s="311"/>
      <c r="DTC132" s="311"/>
      <c r="DTD132" s="311"/>
      <c r="DTE132" s="311"/>
      <c r="DTF132" s="311"/>
      <c r="DTG132" s="311"/>
      <c r="DTH132" s="311"/>
      <c r="DTI132" s="311"/>
      <c r="DTJ132" s="311"/>
      <c r="DTK132" s="311"/>
      <c r="DTL132" s="311"/>
      <c r="DTM132" s="311"/>
      <c r="DTN132" s="311"/>
      <c r="DTO132" s="311"/>
      <c r="DTP132" s="311"/>
      <c r="DTQ132" s="311"/>
      <c r="DTR132" s="311"/>
      <c r="DTS132" s="311"/>
      <c r="DTT132" s="311"/>
      <c r="DTU132" s="311"/>
      <c r="DTV132" s="311"/>
      <c r="DTW132" s="311"/>
      <c r="DTX132" s="311"/>
      <c r="DTY132" s="311"/>
      <c r="DTZ132" s="311"/>
      <c r="DUA132" s="311"/>
      <c r="DUB132" s="311"/>
      <c r="DUC132" s="311"/>
      <c r="DUD132" s="311"/>
      <c r="DUE132" s="311"/>
      <c r="DUF132" s="311"/>
      <c r="DUG132" s="311"/>
      <c r="DUH132" s="311"/>
      <c r="DUI132" s="311"/>
      <c r="DUJ132" s="311"/>
      <c r="DUK132" s="311"/>
      <c r="DUL132" s="311"/>
      <c r="DUM132" s="311"/>
      <c r="DUN132" s="311"/>
      <c r="DUO132" s="311"/>
      <c r="DUP132" s="311"/>
      <c r="DUQ132" s="311"/>
      <c r="DUR132" s="311"/>
      <c r="DUS132" s="311"/>
      <c r="DUT132" s="311"/>
      <c r="DUU132" s="311"/>
      <c r="DUV132" s="311"/>
      <c r="DUW132" s="311"/>
      <c r="DUX132" s="311"/>
      <c r="DUY132" s="311"/>
      <c r="DUZ132" s="311"/>
      <c r="DVA132" s="311"/>
      <c r="DVB132" s="311"/>
      <c r="DVC132" s="311"/>
      <c r="DVD132" s="311"/>
      <c r="DVE132" s="311"/>
      <c r="DVF132" s="311"/>
      <c r="DVG132" s="311"/>
      <c r="DVH132" s="311"/>
      <c r="DVI132" s="311"/>
      <c r="DVJ132" s="311"/>
      <c r="DVK132" s="311"/>
      <c r="DVL132" s="311"/>
      <c r="DVM132" s="311"/>
      <c r="DVN132" s="311"/>
      <c r="DVO132" s="311"/>
      <c r="DVP132" s="311"/>
      <c r="DVQ132" s="311"/>
      <c r="DVR132" s="311"/>
      <c r="DVS132" s="311"/>
      <c r="DVT132" s="311"/>
      <c r="DVU132" s="311"/>
      <c r="DVV132" s="311"/>
      <c r="DVW132" s="311"/>
      <c r="DVX132" s="311"/>
      <c r="DVY132" s="311"/>
      <c r="DVZ132" s="311"/>
      <c r="DWA132" s="311"/>
      <c r="DWB132" s="311"/>
      <c r="DWC132" s="311"/>
      <c r="DWD132" s="311"/>
      <c r="DWE132" s="311"/>
      <c r="DWF132" s="311"/>
      <c r="DWG132" s="311"/>
      <c r="DWH132" s="311"/>
      <c r="DWI132" s="311"/>
      <c r="DWJ132" s="311"/>
      <c r="DWK132" s="311"/>
      <c r="DWL132" s="311"/>
      <c r="DWM132" s="311"/>
      <c r="DWN132" s="311"/>
      <c r="DWO132" s="311"/>
      <c r="DWP132" s="311"/>
      <c r="DWQ132" s="311"/>
      <c r="DWR132" s="311"/>
      <c r="DWS132" s="311"/>
      <c r="DWT132" s="311"/>
      <c r="DWU132" s="311"/>
      <c r="DWV132" s="311"/>
      <c r="DWW132" s="311"/>
      <c r="DWX132" s="311"/>
      <c r="DWY132" s="311"/>
      <c r="DWZ132" s="311"/>
      <c r="DXA132" s="311"/>
      <c r="DXB132" s="311"/>
      <c r="DXC132" s="311"/>
      <c r="DXD132" s="311"/>
      <c r="DXE132" s="311"/>
      <c r="DXF132" s="311"/>
      <c r="DXG132" s="311"/>
      <c r="DXH132" s="311"/>
      <c r="DXI132" s="311"/>
      <c r="DXJ132" s="311"/>
      <c r="DXK132" s="311"/>
      <c r="DXL132" s="311"/>
      <c r="DXM132" s="311"/>
      <c r="DXN132" s="311"/>
      <c r="DXO132" s="311"/>
      <c r="DXP132" s="311"/>
      <c r="DXQ132" s="311"/>
      <c r="DXR132" s="311"/>
      <c r="DXS132" s="311"/>
      <c r="DXT132" s="311"/>
      <c r="DXU132" s="311"/>
      <c r="DXV132" s="311"/>
      <c r="DXW132" s="311"/>
      <c r="DXX132" s="311"/>
      <c r="DXY132" s="311"/>
      <c r="DXZ132" s="311"/>
      <c r="DYA132" s="311"/>
      <c r="DYB132" s="311"/>
      <c r="DYC132" s="311"/>
      <c r="DYD132" s="311"/>
      <c r="DYE132" s="311"/>
      <c r="DYF132" s="311"/>
      <c r="DYG132" s="311"/>
      <c r="DYH132" s="311"/>
      <c r="DYI132" s="311"/>
      <c r="DYJ132" s="311"/>
      <c r="DYK132" s="311"/>
      <c r="DYL132" s="311"/>
      <c r="DYM132" s="311"/>
      <c r="DYN132" s="311"/>
      <c r="DYO132" s="311"/>
      <c r="DYP132" s="311"/>
      <c r="DYQ132" s="311"/>
      <c r="DYR132" s="311"/>
      <c r="DYS132" s="311"/>
      <c r="DYT132" s="311"/>
      <c r="DYU132" s="311"/>
      <c r="DYV132" s="311"/>
      <c r="DYW132" s="311"/>
      <c r="DYX132" s="311"/>
      <c r="DYY132" s="311"/>
      <c r="DYZ132" s="311"/>
      <c r="DZA132" s="311"/>
      <c r="DZB132" s="311"/>
      <c r="DZC132" s="311"/>
      <c r="DZD132" s="311"/>
      <c r="DZE132" s="311"/>
      <c r="DZF132" s="311"/>
      <c r="DZG132" s="311"/>
      <c r="DZH132" s="311"/>
      <c r="DZI132" s="311"/>
      <c r="DZJ132" s="311"/>
      <c r="DZK132" s="311"/>
      <c r="DZL132" s="311"/>
      <c r="DZM132" s="311"/>
      <c r="DZN132" s="311"/>
      <c r="DZO132" s="311"/>
      <c r="DZP132" s="311"/>
      <c r="DZQ132" s="311"/>
      <c r="DZR132" s="311"/>
      <c r="DZS132" s="311"/>
      <c r="DZT132" s="311"/>
      <c r="DZU132" s="311"/>
      <c r="DZV132" s="311"/>
      <c r="DZW132" s="311"/>
      <c r="DZX132" s="311"/>
      <c r="DZY132" s="311"/>
      <c r="DZZ132" s="311"/>
      <c r="EAA132" s="311"/>
      <c r="EAB132" s="311"/>
      <c r="EAC132" s="311"/>
      <c r="EAD132" s="311"/>
      <c r="EAE132" s="311"/>
      <c r="EAF132" s="311"/>
      <c r="EAG132" s="311"/>
      <c r="EAH132" s="311"/>
      <c r="EAI132" s="311"/>
      <c r="EAJ132" s="311"/>
      <c r="EAK132" s="311"/>
      <c r="EAL132" s="311"/>
      <c r="EAM132" s="311"/>
      <c r="EAN132" s="311"/>
      <c r="EAO132" s="311"/>
      <c r="EAP132" s="311"/>
      <c r="EAQ132" s="311"/>
      <c r="EAR132" s="311"/>
      <c r="EAS132" s="311"/>
      <c r="EAT132" s="311"/>
      <c r="EAU132" s="311"/>
      <c r="EAV132" s="311"/>
      <c r="EAW132" s="311"/>
      <c r="EAX132" s="311"/>
      <c r="EAY132" s="311"/>
      <c r="EAZ132" s="311"/>
      <c r="EBA132" s="311"/>
      <c r="EBB132" s="311"/>
      <c r="EBC132" s="311"/>
      <c r="EBD132" s="311"/>
      <c r="EBE132" s="311"/>
      <c r="EBF132" s="311"/>
      <c r="EBG132" s="311"/>
      <c r="EBH132" s="311"/>
      <c r="EBI132" s="311"/>
      <c r="EBJ132" s="311"/>
      <c r="EBK132" s="311"/>
      <c r="EBL132" s="311"/>
      <c r="EBM132" s="311"/>
      <c r="EBN132" s="311"/>
      <c r="EBO132" s="311"/>
      <c r="EBP132" s="311"/>
      <c r="EBQ132" s="311"/>
      <c r="EBR132" s="311"/>
      <c r="EBS132" s="311"/>
      <c r="EBT132" s="311"/>
      <c r="EBU132" s="311"/>
      <c r="EBV132" s="311"/>
      <c r="EBW132" s="311"/>
      <c r="EBX132" s="311"/>
      <c r="EBY132" s="311"/>
      <c r="EBZ132" s="311"/>
      <c r="ECA132" s="311"/>
      <c r="ECB132" s="311"/>
      <c r="ECC132" s="311"/>
      <c r="ECD132" s="311"/>
      <c r="ECE132" s="311"/>
      <c r="ECF132" s="311"/>
      <c r="ECG132" s="311"/>
      <c r="ECH132" s="311"/>
      <c r="ECI132" s="311"/>
      <c r="ECJ132" s="311"/>
      <c r="ECK132" s="311"/>
      <c r="ECL132" s="311"/>
      <c r="ECM132" s="311"/>
      <c r="ECN132" s="311"/>
      <c r="ECO132" s="311"/>
      <c r="ECP132" s="311"/>
      <c r="ECQ132" s="311"/>
      <c r="ECR132" s="311"/>
      <c r="ECS132" s="311"/>
      <c r="ECT132" s="311"/>
      <c r="ECU132" s="311"/>
      <c r="ECV132" s="311"/>
      <c r="ECW132" s="311"/>
      <c r="ECX132" s="311"/>
      <c r="ECY132" s="311"/>
      <c r="ECZ132" s="311"/>
      <c r="EDA132" s="311"/>
      <c r="EDB132" s="311"/>
      <c r="EDC132" s="311"/>
      <c r="EDD132" s="311"/>
      <c r="EDE132" s="311"/>
      <c r="EDF132" s="311"/>
      <c r="EDG132" s="311"/>
      <c r="EDH132" s="311"/>
      <c r="EDI132" s="311"/>
      <c r="EDJ132" s="311"/>
      <c r="EDK132" s="311"/>
      <c r="EDL132" s="311"/>
      <c r="EDM132" s="311"/>
      <c r="EDN132" s="311"/>
      <c r="EDO132" s="311"/>
      <c r="EDP132" s="311"/>
      <c r="EDQ132" s="311"/>
      <c r="EDR132" s="311"/>
      <c r="EDS132" s="311"/>
      <c r="EDT132" s="311"/>
      <c r="EDU132" s="311"/>
      <c r="EDV132" s="311"/>
      <c r="EDW132" s="311"/>
      <c r="EDX132" s="311"/>
      <c r="EDY132" s="311"/>
      <c r="EDZ132" s="311"/>
      <c r="EEA132" s="311"/>
      <c r="EEB132" s="311"/>
      <c r="EEC132" s="311"/>
      <c r="EED132" s="311"/>
      <c r="EEE132" s="311"/>
      <c r="EEF132" s="311"/>
      <c r="EEG132" s="311"/>
      <c r="EEH132" s="311"/>
      <c r="EEI132" s="311"/>
      <c r="EEJ132" s="311"/>
      <c r="EEK132" s="311"/>
      <c r="EEL132" s="311"/>
      <c r="EEM132" s="311"/>
      <c r="EEN132" s="311"/>
      <c r="EEO132" s="311"/>
      <c r="EEP132" s="311"/>
      <c r="EEQ132" s="311"/>
      <c r="EER132" s="311"/>
      <c r="EES132" s="311"/>
      <c r="EET132" s="311"/>
      <c r="EEU132" s="311"/>
      <c r="EEV132" s="311"/>
      <c r="EEW132" s="311"/>
      <c r="EEX132" s="311"/>
      <c r="EEY132" s="311"/>
      <c r="EEZ132" s="311"/>
      <c r="EFA132" s="311"/>
      <c r="EFB132" s="311"/>
      <c r="EFC132" s="311"/>
      <c r="EFD132" s="311"/>
      <c r="EFE132" s="311"/>
      <c r="EFF132" s="311"/>
      <c r="EFG132" s="311"/>
      <c r="EFH132" s="311"/>
      <c r="EFI132" s="311"/>
      <c r="EFJ132" s="311"/>
      <c r="EFK132" s="311"/>
      <c r="EFL132" s="311"/>
      <c r="EFM132" s="311"/>
      <c r="EFN132" s="311"/>
      <c r="EFO132" s="311"/>
      <c r="EFP132" s="311"/>
      <c r="EFQ132" s="311"/>
      <c r="EFR132" s="311"/>
      <c r="EFS132" s="311"/>
      <c r="EFT132" s="311"/>
      <c r="EFU132" s="311"/>
      <c r="EFV132" s="311"/>
      <c r="EFW132" s="311"/>
      <c r="EFX132" s="311"/>
      <c r="EFY132" s="311"/>
      <c r="EFZ132" s="311"/>
      <c r="EGA132" s="311"/>
      <c r="EGB132" s="311"/>
      <c r="EGC132" s="311"/>
      <c r="EGD132" s="311"/>
      <c r="EGE132" s="311"/>
      <c r="EGF132" s="311"/>
      <c r="EGG132" s="311"/>
      <c r="EGH132" s="311"/>
      <c r="EGI132" s="311"/>
      <c r="EGJ132" s="311"/>
      <c r="EGK132" s="311"/>
      <c r="EGL132" s="311"/>
      <c r="EGM132" s="311"/>
      <c r="EGN132" s="311"/>
      <c r="EGO132" s="311"/>
      <c r="EGP132" s="311"/>
      <c r="EGQ132" s="311"/>
      <c r="EGR132" s="311"/>
      <c r="EGS132" s="311"/>
      <c r="EGT132" s="311"/>
      <c r="EGU132" s="311"/>
      <c r="EGV132" s="311"/>
      <c r="EGW132" s="311"/>
      <c r="EGX132" s="311"/>
      <c r="EGY132" s="311"/>
      <c r="EGZ132" s="311"/>
      <c r="EHA132" s="311"/>
      <c r="EHB132" s="311"/>
      <c r="EHC132" s="311"/>
      <c r="EHD132" s="311"/>
      <c r="EHE132" s="311"/>
      <c r="EHF132" s="311"/>
      <c r="EHG132" s="311"/>
      <c r="EHH132" s="311"/>
      <c r="EHI132" s="311"/>
      <c r="EHJ132" s="311"/>
      <c r="EHK132" s="311"/>
      <c r="EHL132" s="311"/>
      <c r="EHM132" s="311"/>
      <c r="EHN132" s="311"/>
      <c r="EHO132" s="311"/>
      <c r="EHP132" s="311"/>
      <c r="EHQ132" s="311"/>
      <c r="EHR132" s="311"/>
      <c r="EHS132" s="311"/>
      <c r="EHT132" s="311"/>
      <c r="EHU132" s="311"/>
      <c r="EHV132" s="311"/>
      <c r="EHW132" s="311"/>
      <c r="EHX132" s="311"/>
      <c r="EHY132" s="311"/>
      <c r="EHZ132" s="311"/>
      <c r="EIA132" s="311"/>
      <c r="EIB132" s="311"/>
      <c r="EIC132" s="311"/>
      <c r="EID132" s="311"/>
      <c r="EIE132" s="311"/>
      <c r="EIF132" s="311"/>
      <c r="EIG132" s="311"/>
      <c r="EIH132" s="311"/>
      <c r="EII132" s="311"/>
      <c r="EIJ132" s="311"/>
      <c r="EIK132" s="311"/>
      <c r="EIL132" s="311"/>
      <c r="EIM132" s="311"/>
      <c r="EIN132" s="311"/>
      <c r="EIO132" s="311"/>
      <c r="EIP132" s="311"/>
      <c r="EIQ132" s="311"/>
      <c r="EIR132" s="311"/>
      <c r="EIS132" s="311"/>
      <c r="EIT132" s="311"/>
      <c r="EIU132" s="311"/>
      <c r="EIV132" s="311"/>
      <c r="EIW132" s="311"/>
      <c r="EIX132" s="311"/>
      <c r="EIY132" s="311"/>
      <c r="EIZ132" s="311"/>
      <c r="EJA132" s="311"/>
      <c r="EJB132" s="311"/>
      <c r="EJC132" s="311"/>
      <c r="EJD132" s="311"/>
      <c r="EJE132" s="311"/>
      <c r="EJF132" s="311"/>
      <c r="EJG132" s="311"/>
      <c r="EJH132" s="311"/>
      <c r="EJI132" s="311"/>
      <c r="EJJ132" s="311"/>
      <c r="EJK132" s="311"/>
      <c r="EJL132" s="311"/>
      <c r="EJM132" s="311"/>
      <c r="EJN132" s="311"/>
      <c r="EJO132" s="311"/>
      <c r="EJP132" s="311"/>
      <c r="EJQ132" s="311"/>
      <c r="EJR132" s="311"/>
      <c r="EJS132" s="311"/>
      <c r="EJT132" s="311"/>
      <c r="EJU132" s="311"/>
      <c r="EJV132" s="311"/>
      <c r="EJW132" s="311"/>
      <c r="EJX132" s="311"/>
      <c r="EJY132" s="311"/>
      <c r="EJZ132" s="311"/>
      <c r="EKA132" s="311"/>
      <c r="EKB132" s="311"/>
      <c r="EKC132" s="311"/>
      <c r="EKD132" s="311"/>
      <c r="EKE132" s="311"/>
      <c r="EKF132" s="311"/>
      <c r="EKG132" s="311"/>
      <c r="EKH132" s="311"/>
      <c r="EKI132" s="311"/>
      <c r="EKJ132" s="311"/>
      <c r="EKK132" s="311"/>
      <c r="EKL132" s="311"/>
      <c r="EKM132" s="311"/>
      <c r="EKN132" s="311"/>
      <c r="EKO132" s="311"/>
      <c r="EKP132" s="311"/>
      <c r="EKQ132" s="311"/>
      <c r="EKR132" s="311"/>
      <c r="EKS132" s="311"/>
      <c r="EKT132" s="311"/>
      <c r="EKU132" s="311"/>
      <c r="EKV132" s="311"/>
      <c r="EKW132" s="311"/>
      <c r="EKX132" s="311"/>
      <c r="EKY132" s="311"/>
      <c r="EKZ132" s="311"/>
      <c r="ELA132" s="311"/>
      <c r="ELB132" s="311"/>
      <c r="ELC132" s="311"/>
      <c r="ELD132" s="311"/>
      <c r="ELE132" s="311"/>
      <c r="ELF132" s="311"/>
      <c r="ELG132" s="311"/>
      <c r="ELH132" s="311"/>
      <c r="ELI132" s="311"/>
      <c r="ELJ132" s="311"/>
      <c r="ELK132" s="311"/>
      <c r="ELL132" s="311"/>
      <c r="ELM132" s="311"/>
      <c r="ELN132" s="311"/>
      <c r="ELO132" s="311"/>
      <c r="ELP132" s="311"/>
      <c r="ELQ132" s="311"/>
      <c r="ELR132" s="311"/>
      <c r="ELS132" s="311"/>
      <c r="ELT132" s="311"/>
      <c r="ELU132" s="311"/>
      <c r="ELV132" s="311"/>
      <c r="ELW132" s="311"/>
      <c r="ELX132" s="311"/>
      <c r="ELY132" s="311"/>
      <c r="ELZ132" s="311"/>
      <c r="EMA132" s="311"/>
      <c r="EMB132" s="311"/>
      <c r="EMC132" s="311"/>
      <c r="EMD132" s="311"/>
      <c r="EME132" s="311"/>
      <c r="EMF132" s="311"/>
      <c r="EMG132" s="311"/>
      <c r="EMH132" s="311"/>
      <c r="EMI132" s="311"/>
      <c r="EMJ132" s="311"/>
      <c r="EMK132" s="311"/>
      <c r="EML132" s="311"/>
      <c r="EMM132" s="311"/>
      <c r="EMN132" s="311"/>
      <c r="EMO132" s="311"/>
      <c r="EMP132" s="311"/>
      <c r="EMQ132" s="311"/>
      <c r="EMR132" s="311"/>
      <c r="EMS132" s="311"/>
      <c r="EMT132" s="311"/>
      <c r="EMU132" s="311"/>
      <c r="EMV132" s="311"/>
      <c r="EMW132" s="311"/>
      <c r="EMX132" s="311"/>
      <c r="EMY132" s="311"/>
      <c r="EMZ132" s="311"/>
      <c r="ENA132" s="311"/>
      <c r="ENB132" s="311"/>
      <c r="ENC132" s="311"/>
      <c r="END132" s="311"/>
      <c r="ENE132" s="311"/>
      <c r="ENF132" s="311"/>
      <c r="ENG132" s="311"/>
      <c r="ENH132" s="311"/>
      <c r="ENI132" s="311"/>
      <c r="ENJ132" s="311"/>
      <c r="ENK132" s="311"/>
      <c r="ENL132" s="311"/>
      <c r="ENM132" s="311"/>
      <c r="ENN132" s="311"/>
      <c r="ENO132" s="311"/>
      <c r="ENP132" s="311"/>
      <c r="ENQ132" s="311"/>
      <c r="ENR132" s="311"/>
      <c r="ENS132" s="311"/>
      <c r="ENT132" s="311"/>
      <c r="ENU132" s="311"/>
      <c r="ENV132" s="311"/>
      <c r="ENW132" s="311"/>
      <c r="ENX132" s="311"/>
      <c r="ENY132" s="311"/>
      <c r="ENZ132" s="311"/>
      <c r="EOA132" s="311"/>
      <c r="EOB132" s="311"/>
      <c r="EOC132" s="311"/>
      <c r="EOD132" s="311"/>
      <c r="EOE132" s="311"/>
      <c r="EOF132" s="311"/>
      <c r="EOG132" s="311"/>
      <c r="EOH132" s="311"/>
      <c r="EOI132" s="311"/>
      <c r="EOJ132" s="311"/>
      <c r="EOK132" s="311"/>
      <c r="EOL132" s="311"/>
      <c r="EOM132" s="311"/>
      <c r="EON132" s="311"/>
      <c r="EOO132" s="311"/>
      <c r="EOP132" s="311"/>
      <c r="EOQ132" s="311"/>
      <c r="EOR132" s="311"/>
      <c r="EOS132" s="311"/>
      <c r="EOT132" s="311"/>
      <c r="EOU132" s="311"/>
      <c r="EOV132" s="311"/>
      <c r="EOW132" s="311"/>
      <c r="EOX132" s="311"/>
      <c r="EOY132" s="311"/>
      <c r="EOZ132" s="311"/>
      <c r="EPA132" s="311"/>
      <c r="EPB132" s="311"/>
      <c r="EPC132" s="311"/>
      <c r="EPD132" s="311"/>
      <c r="EPE132" s="311"/>
      <c r="EPF132" s="311"/>
      <c r="EPG132" s="311"/>
      <c r="EPH132" s="311"/>
      <c r="EPI132" s="311"/>
      <c r="EPJ132" s="311"/>
      <c r="EPK132" s="311"/>
      <c r="EPL132" s="311"/>
      <c r="EPM132" s="311"/>
      <c r="EPN132" s="311"/>
      <c r="EPO132" s="311"/>
      <c r="EPP132" s="311"/>
      <c r="EPQ132" s="311"/>
      <c r="EPR132" s="311"/>
      <c r="EPS132" s="311"/>
      <c r="EPT132" s="311"/>
      <c r="EPU132" s="311"/>
      <c r="EPV132" s="311"/>
      <c r="EPW132" s="311"/>
      <c r="EPX132" s="311"/>
      <c r="EPY132" s="311"/>
      <c r="EPZ132" s="311"/>
      <c r="EQA132" s="311"/>
      <c r="EQB132" s="311"/>
      <c r="EQC132" s="311"/>
      <c r="EQD132" s="311"/>
      <c r="EQE132" s="311"/>
      <c r="EQF132" s="311"/>
      <c r="EQG132" s="311"/>
      <c r="EQH132" s="311"/>
      <c r="EQI132" s="311"/>
      <c r="EQJ132" s="311"/>
      <c r="EQK132" s="311"/>
      <c r="EQL132" s="311"/>
      <c r="EQM132" s="311"/>
      <c r="EQN132" s="311"/>
      <c r="EQO132" s="311"/>
      <c r="EQP132" s="311"/>
      <c r="EQQ132" s="311"/>
      <c r="EQR132" s="311"/>
      <c r="EQS132" s="311"/>
      <c r="EQT132" s="311"/>
      <c r="EQU132" s="311"/>
      <c r="EQV132" s="311"/>
      <c r="EQW132" s="311"/>
      <c r="EQX132" s="311"/>
      <c r="EQY132" s="311"/>
      <c r="EQZ132" s="311"/>
      <c r="ERA132" s="311"/>
      <c r="ERB132" s="311"/>
      <c r="ERC132" s="311"/>
      <c r="ERD132" s="311"/>
      <c r="ERE132" s="311"/>
      <c r="ERF132" s="311"/>
      <c r="ERG132" s="311"/>
      <c r="ERH132" s="311"/>
      <c r="ERI132" s="311"/>
      <c r="ERJ132" s="311"/>
      <c r="ERK132" s="311"/>
      <c r="ERL132" s="311"/>
      <c r="ERM132" s="311"/>
      <c r="ERN132" s="311"/>
      <c r="ERO132" s="311"/>
      <c r="ERP132" s="311"/>
      <c r="ERQ132" s="311"/>
      <c r="ERR132" s="311"/>
      <c r="ERS132" s="311"/>
      <c r="ERT132" s="311"/>
      <c r="ERU132" s="311"/>
      <c r="ERV132" s="311"/>
      <c r="ERW132" s="311"/>
      <c r="ERX132" s="311"/>
      <c r="ERY132" s="311"/>
      <c r="ERZ132" s="311"/>
      <c r="ESA132" s="311"/>
      <c r="ESB132" s="311"/>
      <c r="ESC132" s="311"/>
      <c r="ESD132" s="311"/>
      <c r="ESE132" s="311"/>
      <c r="ESF132" s="311"/>
      <c r="ESG132" s="311"/>
      <c r="ESH132" s="311"/>
      <c r="ESI132" s="311"/>
      <c r="ESJ132" s="311"/>
      <c r="ESK132" s="311"/>
      <c r="ESL132" s="311"/>
      <c r="ESM132" s="311"/>
      <c r="ESN132" s="311"/>
      <c r="ESO132" s="311"/>
      <c r="ESP132" s="311"/>
      <c r="ESQ132" s="311"/>
      <c r="ESR132" s="311"/>
      <c r="ESS132" s="311"/>
      <c r="EST132" s="311"/>
      <c r="ESU132" s="311"/>
      <c r="ESV132" s="311"/>
      <c r="ESW132" s="311"/>
      <c r="ESX132" s="311"/>
      <c r="ESY132" s="311"/>
      <c r="ESZ132" s="311"/>
      <c r="ETA132" s="311"/>
      <c r="ETB132" s="311"/>
      <c r="ETC132" s="311"/>
      <c r="ETD132" s="311"/>
      <c r="ETE132" s="311"/>
      <c r="ETF132" s="311"/>
      <c r="ETG132" s="311"/>
      <c r="ETH132" s="311"/>
      <c r="ETI132" s="311"/>
      <c r="ETJ132" s="311"/>
      <c r="ETK132" s="311"/>
      <c r="ETL132" s="311"/>
      <c r="ETM132" s="311"/>
      <c r="ETN132" s="311"/>
      <c r="ETO132" s="311"/>
      <c r="ETP132" s="311"/>
      <c r="ETQ132" s="311"/>
      <c r="ETR132" s="311"/>
      <c r="ETS132" s="311"/>
      <c r="ETT132" s="311"/>
      <c r="ETU132" s="311"/>
      <c r="ETV132" s="311"/>
      <c r="ETW132" s="311"/>
      <c r="ETX132" s="311"/>
      <c r="ETY132" s="311"/>
      <c r="ETZ132" s="311"/>
      <c r="EUA132" s="311"/>
      <c r="EUB132" s="311"/>
      <c r="EUC132" s="311"/>
      <c r="EUD132" s="311"/>
      <c r="EUE132" s="311"/>
      <c r="EUF132" s="311"/>
      <c r="EUG132" s="311"/>
      <c r="EUH132" s="311"/>
      <c r="EUI132" s="311"/>
      <c r="EUJ132" s="311"/>
      <c r="EUK132" s="311"/>
      <c r="EUL132" s="311"/>
      <c r="EUM132" s="311"/>
      <c r="EUN132" s="311"/>
      <c r="EUO132" s="311"/>
      <c r="EUP132" s="311"/>
      <c r="EUQ132" s="311"/>
      <c r="EUR132" s="311"/>
      <c r="EUS132" s="311"/>
      <c r="EUT132" s="311"/>
      <c r="EUU132" s="311"/>
      <c r="EUV132" s="311"/>
      <c r="EUW132" s="311"/>
      <c r="EUX132" s="311"/>
      <c r="EUY132" s="311"/>
      <c r="EUZ132" s="311"/>
      <c r="EVA132" s="311"/>
      <c r="EVB132" s="311"/>
      <c r="EVC132" s="311"/>
      <c r="EVD132" s="311"/>
      <c r="EVE132" s="311"/>
      <c r="EVF132" s="311"/>
      <c r="EVG132" s="311"/>
      <c r="EVH132" s="311"/>
      <c r="EVI132" s="311"/>
      <c r="EVJ132" s="311"/>
      <c r="EVK132" s="311"/>
      <c r="EVL132" s="311"/>
      <c r="EVM132" s="311"/>
      <c r="EVN132" s="311"/>
      <c r="EVO132" s="311"/>
      <c r="EVP132" s="311"/>
      <c r="EVQ132" s="311"/>
      <c r="EVR132" s="311"/>
      <c r="EVS132" s="311"/>
      <c r="EVT132" s="311"/>
      <c r="EVU132" s="311"/>
      <c r="EVV132" s="311"/>
      <c r="EVW132" s="311"/>
      <c r="EVX132" s="311"/>
      <c r="EVY132" s="311"/>
      <c r="EVZ132" s="311"/>
      <c r="EWA132" s="311"/>
      <c r="EWB132" s="311"/>
      <c r="EWC132" s="311"/>
      <c r="EWD132" s="311"/>
      <c r="EWE132" s="311"/>
      <c r="EWF132" s="311"/>
      <c r="EWG132" s="311"/>
      <c r="EWH132" s="311"/>
      <c r="EWI132" s="311"/>
      <c r="EWJ132" s="311"/>
      <c r="EWK132" s="311"/>
      <c r="EWL132" s="311"/>
      <c r="EWM132" s="311"/>
      <c r="EWN132" s="311"/>
      <c r="EWO132" s="311"/>
      <c r="EWP132" s="311"/>
      <c r="EWQ132" s="311"/>
      <c r="EWR132" s="311"/>
      <c r="EWS132" s="311"/>
      <c r="EWT132" s="311"/>
      <c r="EWU132" s="311"/>
      <c r="EWV132" s="311"/>
      <c r="EWW132" s="311"/>
      <c r="EWX132" s="311"/>
      <c r="EWY132" s="311"/>
      <c r="EWZ132" s="311"/>
      <c r="EXA132" s="311"/>
      <c r="EXB132" s="311"/>
      <c r="EXC132" s="311"/>
      <c r="EXD132" s="311"/>
      <c r="EXE132" s="311"/>
      <c r="EXF132" s="311"/>
      <c r="EXG132" s="311"/>
      <c r="EXH132" s="311"/>
      <c r="EXI132" s="311"/>
      <c r="EXJ132" s="311"/>
      <c r="EXK132" s="311"/>
      <c r="EXL132" s="311"/>
      <c r="EXM132" s="311"/>
      <c r="EXN132" s="311"/>
      <c r="EXO132" s="311"/>
      <c r="EXP132" s="311"/>
      <c r="EXQ132" s="311"/>
      <c r="EXR132" s="311"/>
      <c r="EXS132" s="311"/>
      <c r="EXT132" s="311"/>
      <c r="EXU132" s="311"/>
      <c r="EXV132" s="311"/>
      <c r="EXW132" s="311"/>
      <c r="EXX132" s="311"/>
      <c r="EXY132" s="311"/>
      <c r="EXZ132" s="311"/>
      <c r="EYA132" s="311"/>
      <c r="EYB132" s="311"/>
      <c r="EYC132" s="311"/>
      <c r="EYD132" s="311"/>
      <c r="EYE132" s="311"/>
      <c r="EYF132" s="311"/>
      <c r="EYG132" s="311"/>
      <c r="EYH132" s="311"/>
      <c r="EYI132" s="311"/>
      <c r="EYJ132" s="311"/>
      <c r="EYK132" s="311"/>
      <c r="EYL132" s="311"/>
      <c r="EYM132" s="311"/>
      <c r="EYN132" s="311"/>
      <c r="EYO132" s="311"/>
      <c r="EYP132" s="311"/>
      <c r="EYQ132" s="311"/>
      <c r="EYR132" s="311"/>
      <c r="EYS132" s="311"/>
      <c r="EYT132" s="311"/>
      <c r="EYU132" s="311"/>
      <c r="EYV132" s="311"/>
      <c r="EYW132" s="311"/>
      <c r="EYX132" s="311"/>
      <c r="EYY132" s="311"/>
      <c r="EYZ132" s="311"/>
      <c r="EZA132" s="311"/>
      <c r="EZB132" s="311"/>
      <c r="EZC132" s="311"/>
      <c r="EZD132" s="311"/>
      <c r="EZE132" s="311"/>
      <c r="EZF132" s="311"/>
      <c r="EZG132" s="311"/>
      <c r="EZH132" s="311"/>
      <c r="EZI132" s="311"/>
      <c r="EZJ132" s="311"/>
      <c r="EZK132" s="311"/>
      <c r="EZL132" s="311"/>
      <c r="EZM132" s="311"/>
      <c r="EZN132" s="311"/>
      <c r="EZO132" s="311"/>
      <c r="EZP132" s="311"/>
      <c r="EZQ132" s="311"/>
      <c r="EZR132" s="311"/>
      <c r="EZS132" s="311"/>
      <c r="EZT132" s="311"/>
      <c r="EZU132" s="311"/>
      <c r="EZV132" s="311"/>
      <c r="EZW132" s="311"/>
      <c r="EZX132" s="311"/>
      <c r="EZY132" s="311"/>
      <c r="EZZ132" s="311"/>
      <c r="FAA132" s="311"/>
      <c r="FAB132" s="311"/>
      <c r="FAC132" s="311"/>
      <c r="FAD132" s="311"/>
      <c r="FAE132" s="311"/>
      <c r="FAF132" s="311"/>
      <c r="FAG132" s="311"/>
      <c r="FAH132" s="311"/>
      <c r="FAI132" s="311"/>
      <c r="FAJ132" s="311"/>
      <c r="FAK132" s="311"/>
      <c r="FAL132" s="311"/>
      <c r="FAM132" s="311"/>
      <c r="FAN132" s="311"/>
      <c r="FAO132" s="311"/>
      <c r="FAP132" s="311"/>
      <c r="FAQ132" s="311"/>
      <c r="FAR132" s="311"/>
      <c r="FAS132" s="311"/>
      <c r="FAT132" s="311"/>
      <c r="FAU132" s="311"/>
      <c r="FAV132" s="311"/>
      <c r="FAW132" s="311"/>
      <c r="FAX132" s="311"/>
      <c r="FAY132" s="311"/>
      <c r="FAZ132" s="311"/>
      <c r="FBA132" s="311"/>
      <c r="FBB132" s="311"/>
      <c r="FBC132" s="311"/>
      <c r="FBD132" s="311"/>
      <c r="FBE132" s="311"/>
      <c r="FBF132" s="311"/>
      <c r="FBG132" s="311"/>
      <c r="FBH132" s="311"/>
      <c r="FBI132" s="311"/>
      <c r="FBJ132" s="311"/>
      <c r="FBK132" s="311"/>
      <c r="FBL132" s="311"/>
      <c r="FBM132" s="311"/>
      <c r="FBN132" s="311"/>
      <c r="FBO132" s="311"/>
      <c r="FBP132" s="311"/>
      <c r="FBQ132" s="311"/>
      <c r="FBR132" s="311"/>
      <c r="FBS132" s="311"/>
      <c r="FBT132" s="311"/>
      <c r="FBU132" s="311"/>
      <c r="FBV132" s="311"/>
      <c r="FBW132" s="311"/>
      <c r="FBX132" s="311"/>
      <c r="FBY132" s="311"/>
      <c r="FBZ132" s="311"/>
      <c r="FCA132" s="311"/>
      <c r="FCB132" s="311"/>
      <c r="FCC132" s="311"/>
      <c r="FCD132" s="311"/>
      <c r="FCE132" s="311"/>
      <c r="FCF132" s="311"/>
      <c r="FCG132" s="311"/>
      <c r="FCH132" s="311"/>
      <c r="FCI132" s="311"/>
      <c r="FCJ132" s="311"/>
      <c r="FCK132" s="311"/>
      <c r="FCL132" s="311"/>
      <c r="FCM132" s="311"/>
      <c r="FCN132" s="311"/>
      <c r="FCO132" s="311"/>
      <c r="FCP132" s="311"/>
      <c r="FCQ132" s="311"/>
      <c r="FCR132" s="311"/>
      <c r="FCS132" s="311"/>
      <c r="FCT132" s="311"/>
      <c r="FCU132" s="311"/>
      <c r="FCV132" s="311"/>
      <c r="FCW132" s="311"/>
      <c r="FCX132" s="311"/>
      <c r="FCY132" s="311"/>
      <c r="FCZ132" s="311"/>
      <c r="FDA132" s="311"/>
      <c r="FDB132" s="311"/>
      <c r="FDC132" s="311"/>
      <c r="FDD132" s="311"/>
      <c r="FDE132" s="311"/>
      <c r="FDF132" s="311"/>
      <c r="FDG132" s="311"/>
      <c r="FDH132" s="311"/>
      <c r="FDI132" s="311"/>
      <c r="FDJ132" s="311"/>
      <c r="FDK132" s="311"/>
      <c r="FDL132" s="311"/>
      <c r="FDM132" s="311"/>
      <c r="FDN132" s="311"/>
      <c r="FDO132" s="311"/>
      <c r="FDP132" s="311"/>
      <c r="FDQ132" s="311"/>
      <c r="FDR132" s="311"/>
      <c r="FDS132" s="311"/>
      <c r="FDT132" s="311"/>
      <c r="FDU132" s="311"/>
      <c r="FDV132" s="311"/>
      <c r="FDW132" s="311"/>
      <c r="FDX132" s="311"/>
      <c r="FDY132" s="311"/>
      <c r="FDZ132" s="311"/>
      <c r="FEA132" s="311"/>
      <c r="FEB132" s="311"/>
      <c r="FEC132" s="311"/>
      <c r="FED132" s="311"/>
      <c r="FEE132" s="311"/>
      <c r="FEF132" s="311"/>
      <c r="FEG132" s="311"/>
      <c r="FEH132" s="311"/>
      <c r="FEI132" s="311"/>
      <c r="FEJ132" s="311"/>
      <c r="FEK132" s="311"/>
      <c r="FEL132" s="311"/>
      <c r="FEM132" s="311"/>
      <c r="FEN132" s="311"/>
      <c r="FEO132" s="311"/>
      <c r="FEP132" s="311"/>
      <c r="FEQ132" s="311"/>
      <c r="FER132" s="311"/>
      <c r="FES132" s="311"/>
      <c r="FET132" s="311"/>
      <c r="FEU132" s="311"/>
      <c r="FEV132" s="311"/>
      <c r="FEW132" s="311"/>
      <c r="FEX132" s="311"/>
      <c r="FEY132" s="311"/>
      <c r="FEZ132" s="311"/>
      <c r="FFA132" s="311"/>
      <c r="FFB132" s="311"/>
      <c r="FFC132" s="311"/>
      <c r="FFD132" s="311"/>
      <c r="FFE132" s="311"/>
      <c r="FFF132" s="311"/>
      <c r="FFG132" s="311"/>
      <c r="FFH132" s="311"/>
      <c r="FFI132" s="311"/>
      <c r="FFJ132" s="311"/>
      <c r="FFK132" s="311"/>
      <c r="FFL132" s="311"/>
      <c r="FFM132" s="311"/>
      <c r="FFN132" s="311"/>
      <c r="FFO132" s="311"/>
      <c r="FFP132" s="311"/>
      <c r="FFQ132" s="311"/>
      <c r="FFR132" s="311"/>
      <c r="FFS132" s="311"/>
      <c r="FFT132" s="311"/>
      <c r="FFU132" s="311"/>
      <c r="FFV132" s="311"/>
      <c r="FFW132" s="311"/>
      <c r="FFX132" s="311"/>
      <c r="FFY132" s="311"/>
      <c r="FFZ132" s="311"/>
      <c r="FGA132" s="311"/>
      <c r="FGB132" s="311"/>
      <c r="FGC132" s="311"/>
      <c r="FGD132" s="311"/>
      <c r="FGE132" s="311"/>
      <c r="FGF132" s="311"/>
      <c r="FGG132" s="311"/>
      <c r="FGH132" s="311"/>
      <c r="FGI132" s="311"/>
      <c r="FGJ132" s="311"/>
      <c r="FGK132" s="311"/>
      <c r="FGL132" s="311"/>
      <c r="FGM132" s="311"/>
      <c r="FGN132" s="311"/>
      <c r="FGO132" s="311"/>
      <c r="FGP132" s="311"/>
      <c r="FGQ132" s="311"/>
      <c r="FGR132" s="311"/>
      <c r="FGS132" s="311"/>
      <c r="FGT132" s="311"/>
      <c r="FGU132" s="311"/>
      <c r="FGV132" s="311"/>
      <c r="FGW132" s="311"/>
      <c r="FGX132" s="311"/>
      <c r="FGY132" s="311"/>
      <c r="FGZ132" s="311"/>
      <c r="FHA132" s="311"/>
      <c r="FHB132" s="311"/>
      <c r="FHC132" s="311"/>
      <c r="FHD132" s="311"/>
      <c r="FHE132" s="311"/>
      <c r="FHF132" s="311"/>
      <c r="FHG132" s="311"/>
      <c r="FHH132" s="311"/>
      <c r="FHI132" s="311"/>
      <c r="FHJ132" s="311"/>
      <c r="FHK132" s="311"/>
      <c r="FHL132" s="311"/>
      <c r="FHM132" s="311"/>
      <c r="FHN132" s="311"/>
      <c r="FHO132" s="311"/>
      <c r="FHP132" s="311"/>
      <c r="FHQ132" s="311"/>
      <c r="FHR132" s="311"/>
      <c r="FHS132" s="311"/>
      <c r="FHT132" s="311"/>
      <c r="FHU132" s="311"/>
      <c r="FHV132" s="311"/>
      <c r="FHW132" s="311"/>
      <c r="FHX132" s="311"/>
      <c r="FHY132" s="311"/>
      <c r="FHZ132" s="311"/>
      <c r="FIA132" s="311"/>
      <c r="FIB132" s="311"/>
      <c r="FIC132" s="311"/>
      <c r="FID132" s="311"/>
      <c r="FIE132" s="311"/>
      <c r="FIF132" s="311"/>
      <c r="FIG132" s="311"/>
      <c r="FIH132" s="311"/>
      <c r="FII132" s="311"/>
      <c r="FIJ132" s="311"/>
      <c r="FIK132" s="311"/>
      <c r="FIL132" s="311"/>
      <c r="FIM132" s="311"/>
      <c r="FIN132" s="311"/>
      <c r="FIO132" s="311"/>
      <c r="FIP132" s="311"/>
      <c r="FIQ132" s="311"/>
      <c r="FIR132" s="311"/>
      <c r="FIS132" s="311"/>
      <c r="FIT132" s="311"/>
      <c r="FIU132" s="311"/>
      <c r="FIV132" s="311"/>
      <c r="FIW132" s="311"/>
      <c r="FIX132" s="311"/>
      <c r="FIY132" s="311"/>
      <c r="FIZ132" s="311"/>
      <c r="FJA132" s="311"/>
      <c r="FJB132" s="311"/>
      <c r="FJC132" s="311"/>
      <c r="FJD132" s="311"/>
      <c r="FJE132" s="311"/>
      <c r="FJF132" s="311"/>
      <c r="FJG132" s="311"/>
      <c r="FJH132" s="311"/>
      <c r="FJI132" s="311"/>
      <c r="FJJ132" s="311"/>
      <c r="FJK132" s="311"/>
      <c r="FJL132" s="311"/>
      <c r="FJM132" s="311"/>
      <c r="FJN132" s="311"/>
      <c r="FJO132" s="311"/>
      <c r="FJP132" s="311"/>
      <c r="FJQ132" s="311"/>
      <c r="FJR132" s="311"/>
      <c r="FJS132" s="311"/>
      <c r="FJT132" s="311"/>
      <c r="FJU132" s="311"/>
      <c r="FJV132" s="311"/>
      <c r="FJW132" s="311"/>
      <c r="FJX132" s="311"/>
      <c r="FJY132" s="311"/>
      <c r="FJZ132" s="311"/>
      <c r="FKA132" s="311"/>
      <c r="FKB132" s="311"/>
      <c r="FKC132" s="311"/>
      <c r="FKD132" s="311"/>
      <c r="FKE132" s="311"/>
      <c r="FKF132" s="311"/>
      <c r="FKG132" s="311"/>
      <c r="FKH132" s="311"/>
      <c r="FKI132" s="311"/>
      <c r="FKJ132" s="311"/>
      <c r="FKK132" s="311"/>
      <c r="FKL132" s="311"/>
      <c r="FKM132" s="311"/>
      <c r="FKN132" s="311"/>
      <c r="FKO132" s="311"/>
      <c r="FKP132" s="311"/>
      <c r="FKQ132" s="311"/>
      <c r="FKR132" s="311"/>
      <c r="FKS132" s="311"/>
      <c r="FKT132" s="311"/>
      <c r="FKU132" s="311"/>
      <c r="FKV132" s="311"/>
      <c r="FKW132" s="311"/>
      <c r="FKX132" s="311"/>
      <c r="FKY132" s="311"/>
      <c r="FKZ132" s="311"/>
      <c r="FLA132" s="311"/>
      <c r="FLB132" s="311"/>
      <c r="FLC132" s="311"/>
      <c r="FLD132" s="311"/>
      <c r="FLE132" s="311"/>
      <c r="FLF132" s="311"/>
      <c r="FLG132" s="311"/>
      <c r="FLH132" s="311"/>
      <c r="FLI132" s="311"/>
      <c r="FLJ132" s="311"/>
      <c r="FLK132" s="311"/>
      <c r="FLL132" s="311"/>
      <c r="FLM132" s="311"/>
      <c r="FLN132" s="311"/>
      <c r="FLO132" s="311"/>
      <c r="FLP132" s="311"/>
      <c r="FLQ132" s="311"/>
      <c r="FLR132" s="311"/>
      <c r="FLS132" s="311"/>
      <c r="FLT132" s="311"/>
      <c r="FLU132" s="311"/>
      <c r="FLV132" s="311"/>
      <c r="FLW132" s="311"/>
      <c r="FLX132" s="311"/>
      <c r="FLY132" s="311"/>
      <c r="FLZ132" s="311"/>
      <c r="FMA132" s="311"/>
      <c r="FMB132" s="311"/>
      <c r="FMC132" s="311"/>
      <c r="FMD132" s="311"/>
      <c r="FME132" s="311"/>
      <c r="FMF132" s="311"/>
      <c r="FMG132" s="311"/>
      <c r="FMH132" s="311"/>
      <c r="FMI132" s="311"/>
      <c r="FMJ132" s="311"/>
      <c r="FMK132" s="311"/>
      <c r="FML132" s="311"/>
      <c r="FMM132" s="311"/>
      <c r="FMN132" s="311"/>
      <c r="FMO132" s="311"/>
      <c r="FMP132" s="311"/>
      <c r="FMQ132" s="311"/>
      <c r="FMR132" s="311"/>
      <c r="FMS132" s="311"/>
      <c r="FMT132" s="311"/>
      <c r="FMU132" s="311"/>
      <c r="FMV132" s="311"/>
      <c r="FMW132" s="311"/>
      <c r="FMX132" s="311"/>
      <c r="FMY132" s="311"/>
      <c r="FMZ132" s="311"/>
      <c r="FNA132" s="311"/>
      <c r="FNB132" s="311"/>
      <c r="FNC132" s="311"/>
      <c r="FND132" s="311"/>
      <c r="FNE132" s="311"/>
      <c r="FNF132" s="311"/>
      <c r="FNG132" s="311"/>
      <c r="FNH132" s="311"/>
      <c r="FNI132" s="311"/>
      <c r="FNJ132" s="311"/>
      <c r="FNK132" s="311"/>
      <c r="FNL132" s="311"/>
      <c r="FNM132" s="311"/>
      <c r="FNN132" s="311"/>
      <c r="FNO132" s="311"/>
      <c r="FNP132" s="311"/>
      <c r="FNQ132" s="311"/>
      <c r="FNR132" s="311"/>
      <c r="FNS132" s="311"/>
      <c r="FNT132" s="311"/>
      <c r="FNU132" s="311"/>
      <c r="FNV132" s="311"/>
      <c r="FNW132" s="311"/>
      <c r="FNX132" s="311"/>
      <c r="FNY132" s="311"/>
      <c r="FNZ132" s="311"/>
      <c r="FOA132" s="311"/>
      <c r="FOB132" s="311"/>
      <c r="FOC132" s="311"/>
      <c r="FOD132" s="311"/>
      <c r="FOE132" s="311"/>
      <c r="FOF132" s="311"/>
      <c r="FOG132" s="311"/>
      <c r="FOH132" s="311"/>
      <c r="FOI132" s="311"/>
      <c r="FOJ132" s="311"/>
      <c r="FOK132" s="311"/>
      <c r="FOL132" s="311"/>
      <c r="FOM132" s="311"/>
      <c r="FON132" s="311"/>
      <c r="FOO132" s="311"/>
      <c r="FOP132" s="311"/>
      <c r="FOQ132" s="311"/>
      <c r="FOR132" s="311"/>
      <c r="FOS132" s="311"/>
      <c r="FOT132" s="311"/>
      <c r="FOU132" s="311"/>
      <c r="FOV132" s="311"/>
      <c r="FOW132" s="311"/>
      <c r="FOX132" s="311"/>
      <c r="FOY132" s="311"/>
      <c r="FOZ132" s="311"/>
      <c r="FPA132" s="311"/>
      <c r="FPB132" s="311"/>
      <c r="FPC132" s="311"/>
      <c r="FPD132" s="311"/>
      <c r="FPE132" s="311"/>
      <c r="FPF132" s="311"/>
      <c r="FPG132" s="311"/>
      <c r="FPH132" s="311"/>
      <c r="FPI132" s="311"/>
      <c r="FPJ132" s="311"/>
      <c r="FPK132" s="311"/>
      <c r="FPL132" s="311"/>
      <c r="FPM132" s="311"/>
      <c r="FPN132" s="311"/>
      <c r="FPO132" s="311"/>
      <c r="FPP132" s="311"/>
      <c r="FPQ132" s="311"/>
      <c r="FPR132" s="311"/>
      <c r="FPS132" s="311"/>
      <c r="FPT132" s="311"/>
      <c r="FPU132" s="311"/>
      <c r="FPV132" s="311"/>
      <c r="FPW132" s="311"/>
      <c r="FPX132" s="311"/>
      <c r="FPY132" s="311"/>
      <c r="FPZ132" s="311"/>
      <c r="FQA132" s="311"/>
      <c r="FQB132" s="311"/>
      <c r="FQC132" s="311"/>
      <c r="FQD132" s="311"/>
      <c r="FQE132" s="311"/>
      <c r="FQF132" s="311"/>
      <c r="FQG132" s="311"/>
      <c r="FQH132" s="311"/>
      <c r="FQI132" s="311"/>
      <c r="FQJ132" s="311"/>
      <c r="FQK132" s="311"/>
      <c r="FQL132" s="311"/>
      <c r="FQM132" s="311"/>
      <c r="FQN132" s="311"/>
      <c r="FQO132" s="311"/>
      <c r="FQP132" s="311"/>
      <c r="FQQ132" s="311"/>
      <c r="FQR132" s="311"/>
      <c r="FQS132" s="311"/>
      <c r="FQT132" s="311"/>
      <c r="FQU132" s="311"/>
      <c r="FQV132" s="311"/>
      <c r="FQW132" s="311"/>
      <c r="FQX132" s="311"/>
      <c r="FQY132" s="311"/>
      <c r="FQZ132" s="311"/>
      <c r="FRA132" s="311"/>
      <c r="FRB132" s="311"/>
      <c r="FRC132" s="311"/>
      <c r="FRD132" s="311"/>
      <c r="FRE132" s="311"/>
      <c r="FRF132" s="311"/>
      <c r="FRG132" s="311"/>
      <c r="FRH132" s="311"/>
      <c r="FRI132" s="311"/>
      <c r="FRJ132" s="311"/>
      <c r="FRK132" s="311"/>
      <c r="FRL132" s="311"/>
      <c r="FRM132" s="311"/>
      <c r="FRN132" s="311"/>
      <c r="FRO132" s="311"/>
      <c r="FRP132" s="311"/>
      <c r="FRQ132" s="311"/>
      <c r="FRR132" s="311"/>
      <c r="FRS132" s="311"/>
      <c r="FRT132" s="311"/>
      <c r="FRU132" s="311"/>
      <c r="FRV132" s="311"/>
      <c r="FRW132" s="311"/>
      <c r="FRX132" s="311"/>
      <c r="FRY132" s="311"/>
      <c r="FRZ132" s="311"/>
      <c r="FSA132" s="311"/>
      <c r="FSB132" s="311"/>
      <c r="FSC132" s="311"/>
      <c r="FSD132" s="311"/>
      <c r="FSE132" s="311"/>
      <c r="FSF132" s="311"/>
      <c r="FSG132" s="311"/>
      <c r="FSH132" s="311"/>
      <c r="FSI132" s="311"/>
      <c r="FSJ132" s="311"/>
      <c r="FSK132" s="311"/>
      <c r="FSL132" s="311"/>
      <c r="FSM132" s="311"/>
      <c r="FSN132" s="311"/>
      <c r="FSO132" s="311"/>
      <c r="FSP132" s="311"/>
      <c r="FSQ132" s="311"/>
      <c r="FSR132" s="311"/>
      <c r="FSS132" s="311"/>
      <c r="FST132" s="311"/>
      <c r="FSU132" s="311"/>
      <c r="FSV132" s="311"/>
      <c r="FSW132" s="311"/>
      <c r="FSX132" s="311"/>
      <c r="FSY132" s="311"/>
      <c r="FSZ132" s="311"/>
      <c r="FTA132" s="311"/>
      <c r="FTB132" s="311"/>
      <c r="FTC132" s="311"/>
      <c r="FTD132" s="311"/>
      <c r="FTE132" s="311"/>
      <c r="FTF132" s="311"/>
      <c r="FTG132" s="311"/>
      <c r="FTH132" s="311"/>
      <c r="FTI132" s="311"/>
      <c r="FTJ132" s="311"/>
      <c r="FTK132" s="311"/>
      <c r="FTL132" s="311"/>
      <c r="FTM132" s="311"/>
      <c r="FTN132" s="311"/>
      <c r="FTO132" s="311"/>
      <c r="FTP132" s="311"/>
      <c r="FTQ132" s="311"/>
      <c r="FTR132" s="311"/>
      <c r="FTS132" s="311"/>
      <c r="FTT132" s="311"/>
      <c r="FTU132" s="311"/>
      <c r="FTV132" s="311"/>
      <c r="FTW132" s="311"/>
      <c r="FTX132" s="311"/>
      <c r="FTY132" s="311"/>
      <c r="FTZ132" s="311"/>
      <c r="FUA132" s="311"/>
      <c r="FUB132" s="311"/>
      <c r="FUC132" s="311"/>
      <c r="FUD132" s="311"/>
      <c r="FUE132" s="311"/>
      <c r="FUF132" s="311"/>
      <c r="FUG132" s="311"/>
      <c r="FUH132" s="311"/>
      <c r="FUI132" s="311"/>
      <c r="FUJ132" s="311"/>
      <c r="FUK132" s="311"/>
      <c r="FUL132" s="311"/>
      <c r="FUM132" s="311"/>
      <c r="FUN132" s="311"/>
      <c r="FUO132" s="311"/>
      <c r="FUP132" s="311"/>
      <c r="FUQ132" s="311"/>
      <c r="FUR132" s="311"/>
      <c r="FUS132" s="311"/>
      <c r="FUT132" s="311"/>
      <c r="FUU132" s="311"/>
      <c r="FUV132" s="311"/>
      <c r="FUW132" s="311"/>
      <c r="FUX132" s="311"/>
      <c r="FUY132" s="311"/>
      <c r="FUZ132" s="311"/>
      <c r="FVA132" s="311"/>
      <c r="FVB132" s="311"/>
      <c r="FVC132" s="311"/>
      <c r="FVD132" s="311"/>
      <c r="FVE132" s="311"/>
      <c r="FVF132" s="311"/>
      <c r="FVG132" s="311"/>
      <c r="FVH132" s="311"/>
      <c r="FVI132" s="311"/>
      <c r="FVJ132" s="311"/>
      <c r="FVK132" s="311"/>
      <c r="FVL132" s="311"/>
      <c r="FVM132" s="311"/>
      <c r="FVN132" s="311"/>
      <c r="FVO132" s="311"/>
      <c r="FVP132" s="311"/>
      <c r="FVQ132" s="311"/>
      <c r="FVR132" s="311"/>
      <c r="FVS132" s="311"/>
      <c r="FVT132" s="311"/>
      <c r="FVU132" s="311"/>
      <c r="FVV132" s="311"/>
      <c r="FVW132" s="311"/>
      <c r="FVX132" s="311"/>
      <c r="FVY132" s="311"/>
      <c r="FVZ132" s="311"/>
      <c r="FWA132" s="311"/>
      <c r="FWB132" s="311"/>
      <c r="FWC132" s="311"/>
      <c r="FWD132" s="311"/>
      <c r="FWE132" s="311"/>
      <c r="FWF132" s="311"/>
      <c r="FWG132" s="311"/>
      <c r="FWH132" s="311"/>
      <c r="FWI132" s="311"/>
      <c r="FWJ132" s="311"/>
      <c r="FWK132" s="311"/>
      <c r="FWL132" s="311"/>
      <c r="FWM132" s="311"/>
      <c r="FWN132" s="311"/>
      <c r="FWO132" s="311"/>
      <c r="FWP132" s="311"/>
      <c r="FWQ132" s="311"/>
      <c r="FWR132" s="311"/>
      <c r="FWS132" s="311"/>
      <c r="FWT132" s="311"/>
      <c r="FWU132" s="311"/>
      <c r="FWV132" s="311"/>
      <c r="FWW132" s="311"/>
      <c r="FWX132" s="311"/>
      <c r="FWY132" s="311"/>
      <c r="FWZ132" s="311"/>
      <c r="FXA132" s="311"/>
      <c r="FXB132" s="311"/>
      <c r="FXC132" s="311"/>
      <c r="FXD132" s="311"/>
      <c r="FXE132" s="311"/>
      <c r="FXF132" s="311"/>
      <c r="FXG132" s="311"/>
      <c r="FXH132" s="311"/>
      <c r="FXI132" s="311"/>
      <c r="FXJ132" s="311"/>
      <c r="FXK132" s="311"/>
      <c r="FXL132" s="311"/>
      <c r="FXM132" s="311"/>
      <c r="FXN132" s="311"/>
      <c r="FXO132" s="311"/>
      <c r="FXP132" s="311"/>
      <c r="FXQ132" s="311"/>
      <c r="FXR132" s="311"/>
      <c r="FXS132" s="311"/>
      <c r="FXT132" s="311"/>
      <c r="FXU132" s="311"/>
      <c r="FXV132" s="311"/>
      <c r="FXW132" s="311"/>
      <c r="FXX132" s="311"/>
      <c r="FXY132" s="311"/>
      <c r="FXZ132" s="311"/>
      <c r="FYA132" s="311"/>
      <c r="FYB132" s="311"/>
      <c r="FYC132" s="311"/>
      <c r="FYD132" s="311"/>
      <c r="FYE132" s="311"/>
      <c r="FYF132" s="311"/>
      <c r="FYG132" s="311"/>
      <c r="FYH132" s="311"/>
      <c r="FYI132" s="311"/>
      <c r="FYJ132" s="311"/>
      <c r="FYK132" s="311"/>
      <c r="FYL132" s="311"/>
      <c r="FYM132" s="311"/>
      <c r="FYN132" s="311"/>
      <c r="FYO132" s="311"/>
      <c r="FYP132" s="311"/>
      <c r="FYQ132" s="311"/>
      <c r="FYR132" s="311"/>
      <c r="FYS132" s="311"/>
      <c r="FYT132" s="311"/>
      <c r="FYU132" s="311"/>
      <c r="FYV132" s="311"/>
      <c r="FYW132" s="311"/>
      <c r="FYX132" s="311"/>
      <c r="FYY132" s="311"/>
      <c r="FYZ132" s="311"/>
      <c r="FZA132" s="311"/>
      <c r="FZB132" s="311"/>
      <c r="FZC132" s="311"/>
      <c r="FZD132" s="311"/>
      <c r="FZE132" s="311"/>
      <c r="FZF132" s="311"/>
      <c r="FZG132" s="311"/>
      <c r="FZH132" s="311"/>
      <c r="FZI132" s="311"/>
      <c r="FZJ132" s="311"/>
      <c r="FZK132" s="311"/>
      <c r="FZL132" s="311"/>
      <c r="FZM132" s="311"/>
      <c r="FZN132" s="311"/>
      <c r="FZO132" s="311"/>
      <c r="FZP132" s="311"/>
      <c r="FZQ132" s="311"/>
      <c r="FZR132" s="311"/>
      <c r="FZS132" s="311"/>
      <c r="FZT132" s="311"/>
      <c r="FZU132" s="311"/>
      <c r="FZV132" s="311"/>
      <c r="FZW132" s="311"/>
      <c r="FZX132" s="311"/>
      <c r="FZY132" s="311"/>
      <c r="FZZ132" s="311"/>
      <c r="GAA132" s="311"/>
      <c r="GAB132" s="311"/>
      <c r="GAC132" s="311"/>
      <c r="GAD132" s="311"/>
      <c r="GAE132" s="311"/>
      <c r="GAF132" s="311"/>
      <c r="GAG132" s="311"/>
      <c r="GAH132" s="311"/>
      <c r="GAI132" s="311"/>
      <c r="GAJ132" s="311"/>
      <c r="GAK132" s="311"/>
      <c r="GAL132" s="311"/>
      <c r="GAM132" s="311"/>
      <c r="GAN132" s="311"/>
      <c r="GAO132" s="311"/>
      <c r="GAP132" s="311"/>
      <c r="GAQ132" s="311"/>
      <c r="GAR132" s="311"/>
      <c r="GAS132" s="311"/>
      <c r="GAT132" s="311"/>
      <c r="GAU132" s="311"/>
      <c r="GAV132" s="311"/>
      <c r="GAW132" s="311"/>
      <c r="GAX132" s="311"/>
      <c r="GAY132" s="311"/>
      <c r="GAZ132" s="311"/>
      <c r="GBA132" s="311"/>
      <c r="GBB132" s="311"/>
      <c r="GBC132" s="311"/>
      <c r="GBD132" s="311"/>
      <c r="GBE132" s="311"/>
      <c r="GBF132" s="311"/>
      <c r="GBG132" s="311"/>
      <c r="GBH132" s="311"/>
      <c r="GBI132" s="311"/>
      <c r="GBJ132" s="311"/>
      <c r="GBK132" s="311"/>
      <c r="GBL132" s="311"/>
      <c r="GBM132" s="311"/>
      <c r="GBN132" s="311"/>
      <c r="GBO132" s="311"/>
      <c r="GBP132" s="311"/>
      <c r="GBQ132" s="311"/>
      <c r="GBR132" s="311"/>
      <c r="GBS132" s="311"/>
      <c r="GBT132" s="311"/>
      <c r="GBU132" s="311"/>
      <c r="GBV132" s="311"/>
      <c r="GBW132" s="311"/>
      <c r="GBX132" s="311"/>
      <c r="GBY132" s="311"/>
      <c r="GBZ132" s="311"/>
      <c r="GCA132" s="311"/>
      <c r="GCB132" s="311"/>
      <c r="GCC132" s="311"/>
      <c r="GCD132" s="311"/>
      <c r="GCE132" s="311"/>
      <c r="GCF132" s="311"/>
      <c r="GCG132" s="311"/>
      <c r="GCH132" s="311"/>
      <c r="GCI132" s="311"/>
      <c r="GCJ132" s="311"/>
      <c r="GCK132" s="311"/>
      <c r="GCL132" s="311"/>
      <c r="GCM132" s="311"/>
      <c r="GCN132" s="311"/>
      <c r="GCO132" s="311"/>
      <c r="GCP132" s="311"/>
      <c r="GCQ132" s="311"/>
      <c r="GCR132" s="311"/>
      <c r="GCS132" s="311"/>
      <c r="GCT132" s="311"/>
      <c r="GCU132" s="311"/>
      <c r="GCV132" s="311"/>
      <c r="GCW132" s="311"/>
      <c r="GCX132" s="311"/>
      <c r="GCY132" s="311"/>
      <c r="GCZ132" s="311"/>
      <c r="GDA132" s="311"/>
      <c r="GDB132" s="311"/>
      <c r="GDC132" s="311"/>
      <c r="GDD132" s="311"/>
      <c r="GDE132" s="311"/>
      <c r="GDF132" s="311"/>
      <c r="GDG132" s="311"/>
      <c r="GDH132" s="311"/>
      <c r="GDI132" s="311"/>
      <c r="GDJ132" s="311"/>
      <c r="GDK132" s="311"/>
      <c r="GDL132" s="311"/>
      <c r="GDM132" s="311"/>
      <c r="GDN132" s="311"/>
      <c r="GDO132" s="311"/>
      <c r="GDP132" s="311"/>
      <c r="GDQ132" s="311"/>
      <c r="GDR132" s="311"/>
      <c r="GDS132" s="311"/>
      <c r="GDT132" s="311"/>
      <c r="GDU132" s="311"/>
      <c r="GDV132" s="311"/>
      <c r="GDW132" s="311"/>
      <c r="GDX132" s="311"/>
      <c r="GDY132" s="311"/>
      <c r="GDZ132" s="311"/>
      <c r="GEA132" s="311"/>
      <c r="GEB132" s="311"/>
      <c r="GEC132" s="311"/>
      <c r="GED132" s="311"/>
      <c r="GEE132" s="311"/>
      <c r="GEF132" s="311"/>
      <c r="GEG132" s="311"/>
      <c r="GEH132" s="311"/>
      <c r="GEI132" s="311"/>
      <c r="GEJ132" s="311"/>
      <c r="GEK132" s="311"/>
      <c r="GEL132" s="311"/>
      <c r="GEM132" s="311"/>
      <c r="GEN132" s="311"/>
      <c r="GEO132" s="311"/>
      <c r="GEP132" s="311"/>
      <c r="GEQ132" s="311"/>
      <c r="GER132" s="311"/>
      <c r="GES132" s="311"/>
      <c r="GET132" s="311"/>
      <c r="GEU132" s="311"/>
      <c r="GEV132" s="311"/>
      <c r="GEW132" s="311"/>
      <c r="GEX132" s="311"/>
      <c r="GEY132" s="311"/>
      <c r="GEZ132" s="311"/>
      <c r="GFA132" s="311"/>
      <c r="GFB132" s="311"/>
      <c r="GFC132" s="311"/>
      <c r="GFD132" s="311"/>
      <c r="GFE132" s="311"/>
      <c r="GFF132" s="311"/>
      <c r="GFG132" s="311"/>
      <c r="GFH132" s="311"/>
      <c r="GFI132" s="311"/>
      <c r="GFJ132" s="311"/>
      <c r="GFK132" s="311"/>
      <c r="GFL132" s="311"/>
      <c r="GFM132" s="311"/>
      <c r="GFN132" s="311"/>
      <c r="GFO132" s="311"/>
      <c r="GFP132" s="311"/>
      <c r="GFQ132" s="311"/>
      <c r="GFR132" s="311"/>
      <c r="GFS132" s="311"/>
      <c r="GFT132" s="311"/>
      <c r="GFU132" s="311"/>
      <c r="GFV132" s="311"/>
      <c r="GFW132" s="311"/>
      <c r="GFX132" s="311"/>
      <c r="GFY132" s="311"/>
      <c r="GFZ132" s="311"/>
      <c r="GGA132" s="311"/>
      <c r="GGB132" s="311"/>
      <c r="GGC132" s="311"/>
      <c r="GGD132" s="311"/>
      <c r="GGE132" s="311"/>
      <c r="GGF132" s="311"/>
      <c r="GGG132" s="311"/>
      <c r="GGH132" s="311"/>
      <c r="GGI132" s="311"/>
      <c r="GGJ132" s="311"/>
      <c r="GGK132" s="311"/>
      <c r="GGL132" s="311"/>
      <c r="GGM132" s="311"/>
      <c r="GGN132" s="311"/>
      <c r="GGO132" s="311"/>
      <c r="GGP132" s="311"/>
      <c r="GGQ132" s="311"/>
      <c r="GGR132" s="311"/>
      <c r="GGS132" s="311"/>
      <c r="GGT132" s="311"/>
      <c r="GGU132" s="311"/>
      <c r="GGV132" s="311"/>
      <c r="GGW132" s="311"/>
      <c r="GGX132" s="311"/>
      <c r="GGY132" s="311"/>
      <c r="GGZ132" s="311"/>
      <c r="GHA132" s="311"/>
      <c r="GHB132" s="311"/>
      <c r="GHC132" s="311"/>
      <c r="GHD132" s="311"/>
      <c r="GHE132" s="311"/>
      <c r="GHF132" s="311"/>
      <c r="GHG132" s="311"/>
      <c r="GHH132" s="311"/>
      <c r="GHI132" s="311"/>
      <c r="GHJ132" s="311"/>
      <c r="GHK132" s="311"/>
      <c r="GHL132" s="311"/>
      <c r="GHM132" s="311"/>
      <c r="GHN132" s="311"/>
      <c r="GHO132" s="311"/>
      <c r="GHP132" s="311"/>
      <c r="GHQ132" s="311"/>
      <c r="GHR132" s="311"/>
      <c r="GHS132" s="311"/>
      <c r="GHT132" s="311"/>
      <c r="GHU132" s="311"/>
      <c r="GHV132" s="311"/>
      <c r="GHW132" s="311"/>
      <c r="GHX132" s="311"/>
      <c r="GHY132" s="311"/>
      <c r="GHZ132" s="311"/>
      <c r="GIA132" s="311"/>
      <c r="GIB132" s="311"/>
      <c r="GIC132" s="311"/>
      <c r="GID132" s="311"/>
      <c r="GIE132" s="311"/>
      <c r="GIF132" s="311"/>
      <c r="GIG132" s="311"/>
      <c r="GIH132" s="311"/>
      <c r="GII132" s="311"/>
      <c r="GIJ132" s="311"/>
      <c r="GIK132" s="311"/>
      <c r="GIL132" s="311"/>
      <c r="GIM132" s="311"/>
      <c r="GIN132" s="311"/>
      <c r="GIO132" s="311"/>
      <c r="GIP132" s="311"/>
      <c r="GIQ132" s="311"/>
      <c r="GIR132" s="311"/>
      <c r="GIS132" s="311"/>
      <c r="GIT132" s="311"/>
      <c r="GIU132" s="311"/>
      <c r="GIV132" s="311"/>
      <c r="GIW132" s="311"/>
      <c r="GIX132" s="311"/>
      <c r="GIY132" s="311"/>
      <c r="GIZ132" s="311"/>
      <c r="GJA132" s="311"/>
      <c r="GJB132" s="311"/>
      <c r="GJC132" s="311"/>
      <c r="GJD132" s="311"/>
      <c r="GJE132" s="311"/>
      <c r="GJF132" s="311"/>
      <c r="GJG132" s="311"/>
      <c r="GJH132" s="311"/>
      <c r="GJI132" s="311"/>
      <c r="GJJ132" s="311"/>
      <c r="GJK132" s="311"/>
      <c r="GJL132" s="311"/>
      <c r="GJM132" s="311"/>
      <c r="GJN132" s="311"/>
      <c r="GJO132" s="311"/>
      <c r="GJP132" s="311"/>
      <c r="GJQ132" s="311"/>
      <c r="GJR132" s="311"/>
      <c r="GJS132" s="311"/>
      <c r="GJT132" s="311"/>
      <c r="GJU132" s="311"/>
      <c r="GJV132" s="311"/>
      <c r="GJW132" s="311"/>
      <c r="GJX132" s="311"/>
      <c r="GJY132" s="311"/>
      <c r="GJZ132" s="311"/>
      <c r="GKA132" s="311"/>
      <c r="GKB132" s="311"/>
      <c r="GKC132" s="311"/>
      <c r="GKD132" s="311"/>
      <c r="GKE132" s="311"/>
      <c r="GKF132" s="311"/>
      <c r="GKG132" s="311"/>
      <c r="GKH132" s="311"/>
      <c r="GKI132" s="311"/>
      <c r="GKJ132" s="311"/>
      <c r="GKK132" s="311"/>
      <c r="GKL132" s="311"/>
      <c r="GKM132" s="311"/>
      <c r="GKN132" s="311"/>
      <c r="GKO132" s="311"/>
      <c r="GKP132" s="311"/>
      <c r="GKQ132" s="311"/>
      <c r="GKR132" s="311"/>
      <c r="GKS132" s="311"/>
      <c r="GKT132" s="311"/>
      <c r="GKU132" s="311"/>
      <c r="GKV132" s="311"/>
      <c r="GKW132" s="311"/>
      <c r="GKX132" s="311"/>
      <c r="GKY132" s="311"/>
      <c r="GKZ132" s="311"/>
      <c r="GLA132" s="311"/>
      <c r="GLB132" s="311"/>
      <c r="GLC132" s="311"/>
      <c r="GLD132" s="311"/>
      <c r="GLE132" s="311"/>
      <c r="GLF132" s="311"/>
      <c r="GLG132" s="311"/>
      <c r="GLH132" s="311"/>
      <c r="GLI132" s="311"/>
      <c r="GLJ132" s="311"/>
      <c r="GLK132" s="311"/>
      <c r="GLL132" s="311"/>
      <c r="GLM132" s="311"/>
      <c r="GLN132" s="311"/>
      <c r="GLO132" s="311"/>
      <c r="GLP132" s="311"/>
      <c r="GLQ132" s="311"/>
      <c r="GLR132" s="311"/>
      <c r="GLS132" s="311"/>
      <c r="GLT132" s="311"/>
      <c r="GLU132" s="311"/>
      <c r="GLV132" s="311"/>
      <c r="GLW132" s="311"/>
      <c r="GLX132" s="311"/>
      <c r="GLY132" s="311"/>
      <c r="GLZ132" s="311"/>
      <c r="GMA132" s="311"/>
      <c r="GMB132" s="311"/>
      <c r="GMC132" s="311"/>
      <c r="GMD132" s="311"/>
      <c r="GME132" s="311"/>
      <c r="GMF132" s="311"/>
      <c r="GMG132" s="311"/>
      <c r="GMH132" s="311"/>
      <c r="GMI132" s="311"/>
      <c r="GMJ132" s="311"/>
      <c r="GMK132" s="311"/>
      <c r="GML132" s="311"/>
      <c r="GMM132" s="311"/>
      <c r="GMN132" s="311"/>
      <c r="GMO132" s="311"/>
      <c r="GMP132" s="311"/>
      <c r="GMQ132" s="311"/>
      <c r="GMR132" s="311"/>
      <c r="GMS132" s="311"/>
      <c r="GMT132" s="311"/>
      <c r="GMU132" s="311"/>
      <c r="GMV132" s="311"/>
      <c r="GMW132" s="311"/>
      <c r="GMX132" s="311"/>
      <c r="GMY132" s="311"/>
      <c r="GMZ132" s="311"/>
      <c r="GNA132" s="311"/>
      <c r="GNB132" s="311"/>
      <c r="GNC132" s="311"/>
      <c r="GND132" s="311"/>
      <c r="GNE132" s="311"/>
      <c r="GNF132" s="311"/>
      <c r="GNG132" s="311"/>
      <c r="GNH132" s="311"/>
      <c r="GNI132" s="311"/>
      <c r="GNJ132" s="311"/>
      <c r="GNK132" s="311"/>
      <c r="GNL132" s="311"/>
      <c r="GNM132" s="311"/>
      <c r="GNN132" s="311"/>
      <c r="GNO132" s="311"/>
      <c r="GNP132" s="311"/>
      <c r="GNQ132" s="311"/>
      <c r="GNR132" s="311"/>
      <c r="GNS132" s="311"/>
      <c r="GNT132" s="311"/>
      <c r="GNU132" s="311"/>
      <c r="GNV132" s="311"/>
      <c r="GNW132" s="311"/>
      <c r="GNX132" s="311"/>
      <c r="GNY132" s="311"/>
      <c r="GNZ132" s="311"/>
      <c r="GOA132" s="311"/>
      <c r="GOB132" s="311"/>
      <c r="GOC132" s="311"/>
      <c r="GOD132" s="311"/>
      <c r="GOE132" s="311"/>
      <c r="GOF132" s="311"/>
      <c r="GOG132" s="311"/>
      <c r="GOH132" s="311"/>
      <c r="GOI132" s="311"/>
      <c r="GOJ132" s="311"/>
      <c r="GOK132" s="311"/>
      <c r="GOL132" s="311"/>
      <c r="GOM132" s="311"/>
      <c r="GON132" s="311"/>
      <c r="GOO132" s="311"/>
      <c r="GOP132" s="311"/>
      <c r="GOQ132" s="311"/>
      <c r="GOR132" s="311"/>
      <c r="GOS132" s="311"/>
      <c r="GOT132" s="311"/>
      <c r="GOU132" s="311"/>
      <c r="GOV132" s="311"/>
      <c r="GOW132" s="311"/>
      <c r="GOX132" s="311"/>
      <c r="GOY132" s="311"/>
      <c r="GOZ132" s="311"/>
      <c r="GPA132" s="311"/>
      <c r="GPB132" s="311"/>
      <c r="GPC132" s="311"/>
      <c r="GPD132" s="311"/>
      <c r="GPE132" s="311"/>
      <c r="GPF132" s="311"/>
      <c r="GPG132" s="311"/>
      <c r="GPH132" s="311"/>
      <c r="GPI132" s="311"/>
      <c r="GPJ132" s="311"/>
      <c r="GPK132" s="311"/>
      <c r="GPL132" s="311"/>
      <c r="GPM132" s="311"/>
      <c r="GPN132" s="311"/>
      <c r="GPO132" s="311"/>
      <c r="GPP132" s="311"/>
      <c r="GPQ132" s="311"/>
      <c r="GPR132" s="311"/>
      <c r="GPS132" s="311"/>
      <c r="GPT132" s="311"/>
      <c r="GPU132" s="311"/>
      <c r="GPV132" s="311"/>
      <c r="GPW132" s="311"/>
      <c r="GPX132" s="311"/>
      <c r="GPY132" s="311"/>
      <c r="GPZ132" s="311"/>
      <c r="GQA132" s="311"/>
      <c r="GQB132" s="311"/>
      <c r="GQC132" s="311"/>
      <c r="GQD132" s="311"/>
      <c r="GQE132" s="311"/>
      <c r="GQF132" s="311"/>
      <c r="GQG132" s="311"/>
      <c r="GQH132" s="311"/>
      <c r="GQI132" s="311"/>
      <c r="GQJ132" s="311"/>
      <c r="GQK132" s="311"/>
      <c r="GQL132" s="311"/>
      <c r="GQM132" s="311"/>
      <c r="GQN132" s="311"/>
      <c r="GQO132" s="311"/>
      <c r="GQP132" s="311"/>
      <c r="GQQ132" s="311"/>
      <c r="GQR132" s="311"/>
      <c r="GQS132" s="311"/>
      <c r="GQT132" s="311"/>
      <c r="GQU132" s="311"/>
      <c r="GQV132" s="311"/>
      <c r="GQW132" s="311"/>
      <c r="GQX132" s="311"/>
      <c r="GQY132" s="311"/>
      <c r="GQZ132" s="311"/>
      <c r="GRA132" s="311"/>
      <c r="GRB132" s="311"/>
      <c r="GRC132" s="311"/>
      <c r="GRD132" s="311"/>
      <c r="GRE132" s="311"/>
      <c r="GRF132" s="311"/>
      <c r="GRG132" s="311"/>
      <c r="GRH132" s="311"/>
      <c r="GRI132" s="311"/>
      <c r="GRJ132" s="311"/>
      <c r="GRK132" s="311"/>
      <c r="GRL132" s="311"/>
      <c r="GRM132" s="311"/>
      <c r="GRN132" s="311"/>
      <c r="GRO132" s="311"/>
      <c r="GRP132" s="311"/>
      <c r="GRQ132" s="311"/>
      <c r="GRR132" s="311"/>
      <c r="GRS132" s="311"/>
      <c r="GRT132" s="311"/>
      <c r="GRU132" s="311"/>
      <c r="GRV132" s="311"/>
      <c r="GRW132" s="311"/>
      <c r="GRX132" s="311"/>
      <c r="GRY132" s="311"/>
      <c r="GRZ132" s="311"/>
      <c r="GSA132" s="311"/>
      <c r="GSB132" s="311"/>
      <c r="GSC132" s="311"/>
      <c r="GSD132" s="311"/>
      <c r="GSE132" s="311"/>
      <c r="GSF132" s="311"/>
      <c r="GSG132" s="311"/>
      <c r="GSH132" s="311"/>
      <c r="GSI132" s="311"/>
      <c r="GSJ132" s="311"/>
      <c r="GSK132" s="311"/>
      <c r="GSL132" s="311"/>
      <c r="GSM132" s="311"/>
      <c r="GSN132" s="311"/>
      <c r="GSO132" s="311"/>
      <c r="GSP132" s="311"/>
      <c r="GSQ132" s="311"/>
      <c r="GSR132" s="311"/>
      <c r="GSS132" s="311"/>
      <c r="GST132" s="311"/>
      <c r="GSU132" s="311"/>
      <c r="GSV132" s="311"/>
      <c r="GSW132" s="311"/>
      <c r="GSX132" s="311"/>
      <c r="GSY132" s="311"/>
      <c r="GSZ132" s="311"/>
      <c r="GTA132" s="311"/>
      <c r="GTB132" s="311"/>
      <c r="GTC132" s="311"/>
      <c r="GTD132" s="311"/>
      <c r="GTE132" s="311"/>
      <c r="GTF132" s="311"/>
      <c r="GTG132" s="311"/>
      <c r="GTH132" s="311"/>
      <c r="GTI132" s="311"/>
      <c r="GTJ132" s="311"/>
      <c r="GTK132" s="311"/>
      <c r="GTL132" s="311"/>
      <c r="GTM132" s="311"/>
      <c r="GTN132" s="311"/>
      <c r="GTO132" s="311"/>
      <c r="GTP132" s="311"/>
      <c r="GTQ132" s="311"/>
      <c r="GTR132" s="311"/>
      <c r="GTS132" s="311"/>
      <c r="GTT132" s="311"/>
      <c r="GTU132" s="311"/>
      <c r="GTV132" s="311"/>
      <c r="GTW132" s="311"/>
      <c r="GTX132" s="311"/>
      <c r="GTY132" s="311"/>
      <c r="GTZ132" s="311"/>
      <c r="GUA132" s="311"/>
      <c r="GUB132" s="311"/>
      <c r="GUC132" s="311"/>
      <c r="GUD132" s="311"/>
      <c r="GUE132" s="311"/>
      <c r="GUF132" s="311"/>
      <c r="GUG132" s="311"/>
      <c r="GUH132" s="311"/>
      <c r="GUI132" s="311"/>
      <c r="GUJ132" s="311"/>
      <c r="GUK132" s="311"/>
      <c r="GUL132" s="311"/>
      <c r="GUM132" s="311"/>
      <c r="GUN132" s="311"/>
      <c r="GUO132" s="311"/>
      <c r="GUP132" s="311"/>
      <c r="GUQ132" s="311"/>
      <c r="GUR132" s="311"/>
      <c r="GUS132" s="311"/>
      <c r="GUT132" s="311"/>
      <c r="GUU132" s="311"/>
      <c r="GUV132" s="311"/>
      <c r="GUW132" s="311"/>
      <c r="GUX132" s="311"/>
      <c r="GUY132" s="311"/>
      <c r="GUZ132" s="311"/>
      <c r="GVA132" s="311"/>
      <c r="GVB132" s="311"/>
      <c r="GVC132" s="311"/>
      <c r="GVD132" s="311"/>
      <c r="GVE132" s="311"/>
      <c r="GVF132" s="311"/>
      <c r="GVG132" s="311"/>
      <c r="GVH132" s="311"/>
      <c r="GVI132" s="311"/>
      <c r="GVJ132" s="311"/>
      <c r="GVK132" s="311"/>
      <c r="GVL132" s="311"/>
      <c r="GVM132" s="311"/>
      <c r="GVN132" s="311"/>
      <c r="GVO132" s="311"/>
      <c r="GVP132" s="311"/>
      <c r="GVQ132" s="311"/>
      <c r="GVR132" s="311"/>
      <c r="GVS132" s="311"/>
      <c r="GVT132" s="311"/>
      <c r="GVU132" s="311"/>
      <c r="GVV132" s="311"/>
      <c r="GVW132" s="311"/>
      <c r="GVX132" s="311"/>
      <c r="GVY132" s="311"/>
      <c r="GVZ132" s="311"/>
      <c r="GWA132" s="311"/>
      <c r="GWB132" s="311"/>
      <c r="GWC132" s="311"/>
      <c r="GWD132" s="311"/>
      <c r="GWE132" s="311"/>
      <c r="GWF132" s="311"/>
      <c r="GWG132" s="311"/>
      <c r="GWH132" s="311"/>
      <c r="GWI132" s="311"/>
      <c r="GWJ132" s="311"/>
      <c r="GWK132" s="311"/>
      <c r="GWL132" s="311"/>
      <c r="GWM132" s="311"/>
      <c r="GWN132" s="311"/>
      <c r="GWO132" s="311"/>
      <c r="GWP132" s="311"/>
      <c r="GWQ132" s="311"/>
      <c r="GWR132" s="311"/>
      <c r="GWS132" s="311"/>
      <c r="GWT132" s="311"/>
      <c r="GWU132" s="311"/>
      <c r="GWV132" s="311"/>
      <c r="GWW132" s="311"/>
      <c r="GWX132" s="311"/>
      <c r="GWY132" s="311"/>
      <c r="GWZ132" s="311"/>
      <c r="GXA132" s="311"/>
      <c r="GXB132" s="311"/>
      <c r="GXC132" s="311"/>
      <c r="GXD132" s="311"/>
      <c r="GXE132" s="311"/>
      <c r="GXF132" s="311"/>
      <c r="GXG132" s="311"/>
      <c r="GXH132" s="311"/>
      <c r="GXI132" s="311"/>
      <c r="GXJ132" s="311"/>
      <c r="GXK132" s="311"/>
      <c r="GXL132" s="311"/>
      <c r="GXM132" s="311"/>
      <c r="GXN132" s="311"/>
      <c r="GXO132" s="311"/>
      <c r="GXP132" s="311"/>
      <c r="GXQ132" s="311"/>
      <c r="GXR132" s="311"/>
      <c r="GXS132" s="311"/>
      <c r="GXT132" s="311"/>
      <c r="GXU132" s="311"/>
      <c r="GXV132" s="311"/>
      <c r="GXW132" s="311"/>
      <c r="GXX132" s="311"/>
      <c r="GXY132" s="311"/>
      <c r="GXZ132" s="311"/>
      <c r="GYA132" s="311"/>
      <c r="GYB132" s="311"/>
      <c r="GYC132" s="311"/>
      <c r="GYD132" s="311"/>
      <c r="GYE132" s="311"/>
      <c r="GYF132" s="311"/>
      <c r="GYG132" s="311"/>
      <c r="GYH132" s="311"/>
      <c r="GYI132" s="311"/>
      <c r="GYJ132" s="311"/>
      <c r="GYK132" s="311"/>
      <c r="GYL132" s="311"/>
      <c r="GYM132" s="311"/>
      <c r="GYN132" s="311"/>
      <c r="GYO132" s="311"/>
      <c r="GYP132" s="311"/>
      <c r="GYQ132" s="311"/>
      <c r="GYR132" s="311"/>
      <c r="GYS132" s="311"/>
      <c r="GYT132" s="311"/>
      <c r="GYU132" s="311"/>
      <c r="GYV132" s="311"/>
      <c r="GYW132" s="311"/>
      <c r="GYX132" s="311"/>
      <c r="GYY132" s="311"/>
      <c r="GYZ132" s="311"/>
      <c r="GZA132" s="311"/>
      <c r="GZB132" s="311"/>
      <c r="GZC132" s="311"/>
      <c r="GZD132" s="311"/>
      <c r="GZE132" s="311"/>
      <c r="GZF132" s="311"/>
      <c r="GZG132" s="311"/>
      <c r="GZH132" s="311"/>
      <c r="GZI132" s="311"/>
      <c r="GZJ132" s="311"/>
      <c r="GZK132" s="311"/>
      <c r="GZL132" s="311"/>
      <c r="GZM132" s="311"/>
      <c r="GZN132" s="311"/>
      <c r="GZO132" s="311"/>
      <c r="GZP132" s="311"/>
      <c r="GZQ132" s="311"/>
      <c r="GZR132" s="311"/>
      <c r="GZS132" s="311"/>
      <c r="GZT132" s="311"/>
      <c r="GZU132" s="311"/>
      <c r="GZV132" s="311"/>
      <c r="GZW132" s="311"/>
      <c r="GZX132" s="311"/>
      <c r="GZY132" s="311"/>
      <c r="GZZ132" s="311"/>
      <c r="HAA132" s="311"/>
      <c r="HAB132" s="311"/>
      <c r="HAC132" s="311"/>
      <c r="HAD132" s="311"/>
      <c r="HAE132" s="311"/>
      <c r="HAF132" s="311"/>
      <c r="HAG132" s="311"/>
      <c r="HAH132" s="311"/>
      <c r="HAI132" s="311"/>
      <c r="HAJ132" s="311"/>
      <c r="HAK132" s="311"/>
      <c r="HAL132" s="311"/>
      <c r="HAM132" s="311"/>
      <c r="HAN132" s="311"/>
      <c r="HAO132" s="311"/>
      <c r="HAP132" s="311"/>
      <c r="HAQ132" s="311"/>
      <c r="HAR132" s="311"/>
      <c r="HAS132" s="311"/>
      <c r="HAT132" s="311"/>
      <c r="HAU132" s="311"/>
      <c r="HAV132" s="311"/>
      <c r="HAW132" s="311"/>
      <c r="HAX132" s="311"/>
      <c r="HAY132" s="311"/>
      <c r="HAZ132" s="311"/>
      <c r="HBA132" s="311"/>
      <c r="HBB132" s="311"/>
      <c r="HBC132" s="311"/>
      <c r="HBD132" s="311"/>
      <c r="HBE132" s="311"/>
      <c r="HBF132" s="311"/>
      <c r="HBG132" s="311"/>
      <c r="HBH132" s="311"/>
      <c r="HBI132" s="311"/>
      <c r="HBJ132" s="311"/>
      <c r="HBK132" s="311"/>
      <c r="HBL132" s="311"/>
      <c r="HBM132" s="311"/>
      <c r="HBN132" s="311"/>
      <c r="HBO132" s="311"/>
      <c r="HBP132" s="311"/>
      <c r="HBQ132" s="311"/>
      <c r="HBR132" s="311"/>
      <c r="HBS132" s="311"/>
      <c r="HBT132" s="311"/>
      <c r="HBU132" s="311"/>
      <c r="HBV132" s="311"/>
      <c r="HBW132" s="311"/>
      <c r="HBX132" s="311"/>
      <c r="HBY132" s="311"/>
      <c r="HBZ132" s="311"/>
      <c r="HCA132" s="311"/>
      <c r="HCB132" s="311"/>
      <c r="HCC132" s="311"/>
      <c r="HCD132" s="311"/>
      <c r="HCE132" s="311"/>
      <c r="HCF132" s="311"/>
      <c r="HCG132" s="311"/>
      <c r="HCH132" s="311"/>
      <c r="HCI132" s="311"/>
      <c r="HCJ132" s="311"/>
      <c r="HCK132" s="311"/>
      <c r="HCL132" s="311"/>
      <c r="HCM132" s="311"/>
      <c r="HCN132" s="311"/>
      <c r="HCO132" s="311"/>
      <c r="HCP132" s="311"/>
      <c r="HCQ132" s="311"/>
      <c r="HCR132" s="311"/>
      <c r="HCS132" s="311"/>
      <c r="HCT132" s="311"/>
      <c r="HCU132" s="311"/>
      <c r="HCV132" s="311"/>
      <c r="HCW132" s="311"/>
      <c r="HCX132" s="311"/>
      <c r="HCY132" s="311"/>
      <c r="HCZ132" s="311"/>
      <c r="HDA132" s="311"/>
      <c r="HDB132" s="311"/>
      <c r="HDC132" s="311"/>
      <c r="HDD132" s="311"/>
      <c r="HDE132" s="311"/>
      <c r="HDF132" s="311"/>
      <c r="HDG132" s="311"/>
      <c r="HDH132" s="311"/>
      <c r="HDI132" s="311"/>
      <c r="HDJ132" s="311"/>
      <c r="HDK132" s="311"/>
      <c r="HDL132" s="311"/>
      <c r="HDM132" s="311"/>
      <c r="HDN132" s="311"/>
      <c r="HDO132" s="311"/>
      <c r="HDP132" s="311"/>
      <c r="HDQ132" s="311"/>
      <c r="HDR132" s="311"/>
      <c r="HDS132" s="311"/>
      <c r="HDT132" s="311"/>
      <c r="HDU132" s="311"/>
      <c r="HDV132" s="311"/>
      <c r="HDW132" s="311"/>
      <c r="HDX132" s="311"/>
      <c r="HDY132" s="311"/>
      <c r="HDZ132" s="311"/>
      <c r="HEA132" s="311"/>
      <c r="HEB132" s="311"/>
      <c r="HEC132" s="311"/>
      <c r="HED132" s="311"/>
      <c r="HEE132" s="311"/>
      <c r="HEF132" s="311"/>
      <c r="HEG132" s="311"/>
      <c r="HEH132" s="311"/>
      <c r="HEI132" s="311"/>
      <c r="HEJ132" s="311"/>
      <c r="HEK132" s="311"/>
      <c r="HEL132" s="311"/>
      <c r="HEM132" s="311"/>
      <c r="HEN132" s="311"/>
      <c r="HEO132" s="311"/>
      <c r="HEP132" s="311"/>
      <c r="HEQ132" s="311"/>
      <c r="HER132" s="311"/>
      <c r="HES132" s="311"/>
      <c r="HET132" s="311"/>
      <c r="HEU132" s="311"/>
      <c r="HEV132" s="311"/>
      <c r="HEW132" s="311"/>
      <c r="HEX132" s="311"/>
      <c r="HEY132" s="311"/>
      <c r="HEZ132" s="311"/>
      <c r="HFA132" s="311"/>
      <c r="HFB132" s="311"/>
      <c r="HFC132" s="311"/>
      <c r="HFD132" s="311"/>
      <c r="HFE132" s="311"/>
      <c r="HFF132" s="311"/>
      <c r="HFG132" s="311"/>
      <c r="HFH132" s="311"/>
      <c r="HFI132" s="311"/>
      <c r="HFJ132" s="311"/>
      <c r="HFK132" s="311"/>
      <c r="HFL132" s="311"/>
      <c r="HFM132" s="311"/>
      <c r="HFN132" s="311"/>
      <c r="HFO132" s="311"/>
      <c r="HFP132" s="311"/>
      <c r="HFQ132" s="311"/>
      <c r="HFR132" s="311"/>
      <c r="HFS132" s="311"/>
      <c r="HFT132" s="311"/>
      <c r="HFU132" s="311"/>
      <c r="HFV132" s="311"/>
      <c r="HFW132" s="311"/>
      <c r="HFX132" s="311"/>
      <c r="HFY132" s="311"/>
      <c r="HFZ132" s="311"/>
      <c r="HGA132" s="311"/>
      <c r="HGB132" s="311"/>
      <c r="HGC132" s="311"/>
      <c r="HGD132" s="311"/>
      <c r="HGE132" s="311"/>
      <c r="HGF132" s="311"/>
      <c r="HGG132" s="311"/>
      <c r="HGH132" s="311"/>
      <c r="HGI132" s="311"/>
      <c r="HGJ132" s="311"/>
      <c r="HGK132" s="311"/>
      <c r="HGL132" s="311"/>
      <c r="HGM132" s="311"/>
      <c r="HGN132" s="311"/>
      <c r="HGO132" s="311"/>
      <c r="HGP132" s="311"/>
      <c r="HGQ132" s="311"/>
      <c r="HGR132" s="311"/>
      <c r="HGS132" s="311"/>
      <c r="HGT132" s="311"/>
      <c r="HGU132" s="311"/>
      <c r="HGV132" s="311"/>
      <c r="HGW132" s="311"/>
      <c r="HGX132" s="311"/>
      <c r="HGY132" s="311"/>
      <c r="HGZ132" s="311"/>
      <c r="HHA132" s="311"/>
      <c r="HHB132" s="311"/>
      <c r="HHC132" s="311"/>
      <c r="HHD132" s="311"/>
      <c r="HHE132" s="311"/>
      <c r="HHF132" s="311"/>
      <c r="HHG132" s="311"/>
      <c r="HHH132" s="311"/>
      <c r="HHI132" s="311"/>
      <c r="HHJ132" s="311"/>
      <c r="HHK132" s="311"/>
      <c r="HHL132" s="311"/>
      <c r="HHM132" s="311"/>
      <c r="HHN132" s="311"/>
      <c r="HHO132" s="311"/>
      <c r="HHP132" s="311"/>
      <c r="HHQ132" s="311"/>
      <c r="HHR132" s="311"/>
      <c r="HHS132" s="311"/>
      <c r="HHT132" s="311"/>
      <c r="HHU132" s="311"/>
      <c r="HHV132" s="311"/>
      <c r="HHW132" s="311"/>
      <c r="HHX132" s="311"/>
      <c r="HHY132" s="311"/>
      <c r="HHZ132" s="311"/>
      <c r="HIA132" s="311"/>
      <c r="HIB132" s="311"/>
      <c r="HIC132" s="311"/>
      <c r="HID132" s="311"/>
      <c r="HIE132" s="311"/>
      <c r="HIF132" s="311"/>
      <c r="HIG132" s="311"/>
      <c r="HIH132" s="311"/>
      <c r="HII132" s="311"/>
      <c r="HIJ132" s="311"/>
      <c r="HIK132" s="311"/>
      <c r="HIL132" s="311"/>
      <c r="HIM132" s="311"/>
      <c r="HIN132" s="311"/>
      <c r="HIO132" s="311"/>
      <c r="HIP132" s="311"/>
      <c r="HIQ132" s="311"/>
      <c r="HIR132" s="311"/>
      <c r="HIS132" s="311"/>
      <c r="HIT132" s="311"/>
      <c r="HIU132" s="311"/>
      <c r="HIV132" s="311"/>
      <c r="HIW132" s="311"/>
      <c r="HIX132" s="311"/>
      <c r="HIY132" s="311"/>
      <c r="HIZ132" s="311"/>
      <c r="HJA132" s="311"/>
      <c r="HJB132" s="311"/>
      <c r="HJC132" s="311"/>
      <c r="HJD132" s="311"/>
      <c r="HJE132" s="311"/>
      <c r="HJF132" s="311"/>
      <c r="HJG132" s="311"/>
      <c r="HJH132" s="311"/>
      <c r="HJI132" s="311"/>
      <c r="HJJ132" s="311"/>
      <c r="HJK132" s="311"/>
      <c r="HJL132" s="311"/>
      <c r="HJM132" s="311"/>
      <c r="HJN132" s="311"/>
      <c r="HJO132" s="311"/>
      <c r="HJP132" s="311"/>
      <c r="HJQ132" s="311"/>
      <c r="HJR132" s="311"/>
      <c r="HJS132" s="311"/>
      <c r="HJT132" s="311"/>
      <c r="HJU132" s="311"/>
      <c r="HJV132" s="311"/>
      <c r="HJW132" s="311"/>
      <c r="HJX132" s="311"/>
      <c r="HJY132" s="311"/>
      <c r="HJZ132" s="311"/>
      <c r="HKA132" s="311"/>
      <c r="HKB132" s="311"/>
      <c r="HKC132" s="311"/>
      <c r="HKD132" s="311"/>
      <c r="HKE132" s="311"/>
      <c r="HKF132" s="311"/>
      <c r="HKG132" s="311"/>
      <c r="HKH132" s="311"/>
      <c r="HKI132" s="311"/>
      <c r="HKJ132" s="311"/>
      <c r="HKK132" s="311"/>
      <c r="HKL132" s="311"/>
      <c r="HKM132" s="311"/>
      <c r="HKN132" s="311"/>
      <c r="HKO132" s="311"/>
      <c r="HKP132" s="311"/>
      <c r="HKQ132" s="311"/>
      <c r="HKR132" s="311"/>
      <c r="HKS132" s="311"/>
      <c r="HKT132" s="311"/>
      <c r="HKU132" s="311"/>
      <c r="HKV132" s="311"/>
      <c r="HKW132" s="311"/>
      <c r="HKX132" s="311"/>
      <c r="HKY132" s="311"/>
      <c r="HKZ132" s="311"/>
      <c r="HLA132" s="311"/>
      <c r="HLB132" s="311"/>
      <c r="HLC132" s="311"/>
      <c r="HLD132" s="311"/>
      <c r="HLE132" s="311"/>
      <c r="HLF132" s="311"/>
      <c r="HLG132" s="311"/>
      <c r="HLH132" s="311"/>
      <c r="HLI132" s="311"/>
      <c r="HLJ132" s="311"/>
      <c r="HLK132" s="311"/>
      <c r="HLL132" s="311"/>
      <c r="HLM132" s="311"/>
      <c r="HLN132" s="311"/>
      <c r="HLO132" s="311"/>
      <c r="HLP132" s="311"/>
      <c r="HLQ132" s="311"/>
      <c r="HLR132" s="311"/>
      <c r="HLS132" s="311"/>
      <c r="HLT132" s="311"/>
      <c r="HLU132" s="311"/>
      <c r="HLV132" s="311"/>
      <c r="HLW132" s="311"/>
      <c r="HLX132" s="311"/>
      <c r="HLY132" s="311"/>
      <c r="HLZ132" s="311"/>
      <c r="HMA132" s="311"/>
      <c r="HMB132" s="311"/>
      <c r="HMC132" s="311"/>
      <c r="HMD132" s="311"/>
      <c r="HME132" s="311"/>
      <c r="HMF132" s="311"/>
      <c r="HMG132" s="311"/>
      <c r="HMH132" s="311"/>
      <c r="HMI132" s="311"/>
      <c r="HMJ132" s="311"/>
      <c r="HMK132" s="311"/>
      <c r="HML132" s="311"/>
      <c r="HMM132" s="311"/>
      <c r="HMN132" s="311"/>
      <c r="HMO132" s="311"/>
      <c r="HMP132" s="311"/>
      <c r="HMQ132" s="311"/>
      <c r="HMR132" s="311"/>
      <c r="HMS132" s="311"/>
      <c r="HMT132" s="311"/>
      <c r="HMU132" s="311"/>
      <c r="HMV132" s="311"/>
      <c r="HMW132" s="311"/>
      <c r="HMX132" s="311"/>
      <c r="HMY132" s="311"/>
      <c r="HMZ132" s="311"/>
      <c r="HNA132" s="311"/>
      <c r="HNB132" s="311"/>
      <c r="HNC132" s="311"/>
      <c r="HND132" s="311"/>
      <c r="HNE132" s="311"/>
      <c r="HNF132" s="311"/>
      <c r="HNG132" s="311"/>
      <c r="HNH132" s="311"/>
      <c r="HNI132" s="311"/>
      <c r="HNJ132" s="311"/>
      <c r="HNK132" s="311"/>
      <c r="HNL132" s="311"/>
      <c r="HNM132" s="311"/>
      <c r="HNN132" s="311"/>
      <c r="HNO132" s="311"/>
      <c r="HNP132" s="311"/>
      <c r="HNQ132" s="311"/>
      <c r="HNR132" s="311"/>
      <c r="HNS132" s="311"/>
      <c r="HNT132" s="311"/>
      <c r="HNU132" s="311"/>
      <c r="HNV132" s="311"/>
      <c r="HNW132" s="311"/>
      <c r="HNX132" s="311"/>
      <c r="HNY132" s="311"/>
      <c r="HNZ132" s="311"/>
      <c r="HOA132" s="311"/>
      <c r="HOB132" s="311"/>
      <c r="HOC132" s="311"/>
      <c r="HOD132" s="311"/>
      <c r="HOE132" s="311"/>
      <c r="HOF132" s="311"/>
      <c r="HOG132" s="311"/>
      <c r="HOH132" s="311"/>
      <c r="HOI132" s="311"/>
      <c r="HOJ132" s="311"/>
      <c r="HOK132" s="311"/>
      <c r="HOL132" s="311"/>
      <c r="HOM132" s="311"/>
      <c r="HON132" s="311"/>
      <c r="HOO132" s="311"/>
      <c r="HOP132" s="311"/>
      <c r="HOQ132" s="311"/>
      <c r="HOR132" s="311"/>
      <c r="HOS132" s="311"/>
      <c r="HOT132" s="311"/>
      <c r="HOU132" s="311"/>
      <c r="HOV132" s="311"/>
      <c r="HOW132" s="311"/>
      <c r="HOX132" s="311"/>
      <c r="HOY132" s="311"/>
      <c r="HOZ132" s="311"/>
      <c r="HPA132" s="311"/>
      <c r="HPB132" s="311"/>
      <c r="HPC132" s="311"/>
      <c r="HPD132" s="311"/>
      <c r="HPE132" s="311"/>
      <c r="HPF132" s="311"/>
      <c r="HPG132" s="311"/>
      <c r="HPH132" s="311"/>
      <c r="HPI132" s="311"/>
      <c r="HPJ132" s="311"/>
      <c r="HPK132" s="311"/>
      <c r="HPL132" s="311"/>
      <c r="HPM132" s="311"/>
      <c r="HPN132" s="311"/>
      <c r="HPO132" s="311"/>
      <c r="HPP132" s="311"/>
      <c r="HPQ132" s="311"/>
      <c r="HPR132" s="311"/>
      <c r="HPS132" s="311"/>
      <c r="HPT132" s="311"/>
      <c r="HPU132" s="311"/>
      <c r="HPV132" s="311"/>
      <c r="HPW132" s="311"/>
      <c r="HPX132" s="311"/>
      <c r="HPY132" s="311"/>
      <c r="HPZ132" s="311"/>
      <c r="HQA132" s="311"/>
      <c r="HQB132" s="311"/>
      <c r="HQC132" s="311"/>
      <c r="HQD132" s="311"/>
      <c r="HQE132" s="311"/>
      <c r="HQF132" s="311"/>
      <c r="HQG132" s="311"/>
      <c r="HQH132" s="311"/>
      <c r="HQI132" s="311"/>
      <c r="HQJ132" s="311"/>
      <c r="HQK132" s="311"/>
      <c r="HQL132" s="311"/>
      <c r="HQM132" s="311"/>
      <c r="HQN132" s="311"/>
      <c r="HQO132" s="311"/>
      <c r="HQP132" s="311"/>
      <c r="HQQ132" s="311"/>
      <c r="HQR132" s="311"/>
      <c r="HQS132" s="311"/>
      <c r="HQT132" s="311"/>
      <c r="HQU132" s="311"/>
      <c r="HQV132" s="311"/>
      <c r="HQW132" s="311"/>
      <c r="HQX132" s="311"/>
      <c r="HQY132" s="311"/>
      <c r="HQZ132" s="311"/>
      <c r="HRA132" s="311"/>
      <c r="HRB132" s="311"/>
      <c r="HRC132" s="311"/>
      <c r="HRD132" s="311"/>
      <c r="HRE132" s="311"/>
      <c r="HRF132" s="311"/>
      <c r="HRG132" s="311"/>
      <c r="HRH132" s="311"/>
      <c r="HRI132" s="311"/>
      <c r="HRJ132" s="311"/>
      <c r="HRK132" s="311"/>
      <c r="HRL132" s="311"/>
      <c r="HRM132" s="311"/>
      <c r="HRN132" s="311"/>
      <c r="HRO132" s="311"/>
      <c r="HRP132" s="311"/>
      <c r="HRQ132" s="311"/>
      <c r="HRR132" s="311"/>
      <c r="HRS132" s="311"/>
      <c r="HRT132" s="311"/>
      <c r="HRU132" s="311"/>
      <c r="HRV132" s="311"/>
      <c r="HRW132" s="311"/>
      <c r="HRX132" s="311"/>
      <c r="HRY132" s="311"/>
      <c r="HRZ132" s="311"/>
      <c r="HSA132" s="311"/>
      <c r="HSB132" s="311"/>
      <c r="HSC132" s="311"/>
      <c r="HSD132" s="311"/>
      <c r="HSE132" s="311"/>
      <c r="HSF132" s="311"/>
      <c r="HSG132" s="311"/>
      <c r="HSH132" s="311"/>
      <c r="HSI132" s="311"/>
      <c r="HSJ132" s="311"/>
      <c r="HSK132" s="311"/>
      <c r="HSL132" s="311"/>
      <c r="HSM132" s="311"/>
      <c r="HSN132" s="311"/>
      <c r="HSO132" s="311"/>
      <c r="HSP132" s="311"/>
      <c r="HSQ132" s="311"/>
      <c r="HSR132" s="311"/>
      <c r="HSS132" s="311"/>
      <c r="HST132" s="311"/>
      <c r="HSU132" s="311"/>
      <c r="HSV132" s="311"/>
      <c r="HSW132" s="311"/>
      <c r="HSX132" s="311"/>
      <c r="HSY132" s="311"/>
      <c r="HSZ132" s="311"/>
      <c r="HTA132" s="311"/>
      <c r="HTB132" s="311"/>
      <c r="HTC132" s="311"/>
      <c r="HTD132" s="311"/>
      <c r="HTE132" s="311"/>
      <c r="HTF132" s="311"/>
      <c r="HTG132" s="311"/>
      <c r="HTH132" s="311"/>
      <c r="HTI132" s="311"/>
      <c r="HTJ132" s="311"/>
      <c r="HTK132" s="311"/>
      <c r="HTL132" s="311"/>
      <c r="HTM132" s="311"/>
      <c r="HTN132" s="311"/>
      <c r="HTO132" s="311"/>
      <c r="HTP132" s="311"/>
      <c r="HTQ132" s="311"/>
      <c r="HTR132" s="311"/>
      <c r="HTS132" s="311"/>
      <c r="HTT132" s="311"/>
      <c r="HTU132" s="311"/>
      <c r="HTV132" s="311"/>
      <c r="HTW132" s="311"/>
      <c r="HTX132" s="311"/>
      <c r="HTY132" s="311"/>
      <c r="HTZ132" s="311"/>
      <c r="HUA132" s="311"/>
      <c r="HUB132" s="311"/>
      <c r="HUC132" s="311"/>
      <c r="HUD132" s="311"/>
      <c r="HUE132" s="311"/>
      <c r="HUF132" s="311"/>
      <c r="HUG132" s="311"/>
      <c r="HUH132" s="311"/>
      <c r="HUI132" s="311"/>
      <c r="HUJ132" s="311"/>
      <c r="HUK132" s="311"/>
      <c r="HUL132" s="311"/>
      <c r="HUM132" s="311"/>
      <c r="HUN132" s="311"/>
      <c r="HUO132" s="311"/>
      <c r="HUP132" s="311"/>
      <c r="HUQ132" s="311"/>
      <c r="HUR132" s="311"/>
      <c r="HUS132" s="311"/>
      <c r="HUT132" s="311"/>
      <c r="HUU132" s="311"/>
      <c r="HUV132" s="311"/>
      <c r="HUW132" s="311"/>
      <c r="HUX132" s="311"/>
      <c r="HUY132" s="311"/>
      <c r="HUZ132" s="311"/>
      <c r="HVA132" s="311"/>
      <c r="HVB132" s="311"/>
      <c r="HVC132" s="311"/>
      <c r="HVD132" s="311"/>
      <c r="HVE132" s="311"/>
      <c r="HVF132" s="311"/>
      <c r="HVG132" s="311"/>
      <c r="HVH132" s="311"/>
      <c r="HVI132" s="311"/>
      <c r="HVJ132" s="311"/>
      <c r="HVK132" s="311"/>
      <c r="HVL132" s="311"/>
      <c r="HVM132" s="311"/>
      <c r="HVN132" s="311"/>
      <c r="HVO132" s="311"/>
      <c r="HVP132" s="311"/>
      <c r="HVQ132" s="311"/>
      <c r="HVR132" s="311"/>
      <c r="HVS132" s="311"/>
      <c r="HVT132" s="311"/>
      <c r="HVU132" s="311"/>
      <c r="HVV132" s="311"/>
      <c r="HVW132" s="311"/>
      <c r="HVX132" s="311"/>
      <c r="HVY132" s="311"/>
      <c r="HVZ132" s="311"/>
      <c r="HWA132" s="311"/>
      <c r="HWB132" s="311"/>
      <c r="HWC132" s="311"/>
      <c r="HWD132" s="311"/>
      <c r="HWE132" s="311"/>
      <c r="HWF132" s="311"/>
      <c r="HWG132" s="311"/>
      <c r="HWH132" s="311"/>
      <c r="HWI132" s="311"/>
      <c r="HWJ132" s="311"/>
      <c r="HWK132" s="311"/>
      <c r="HWL132" s="311"/>
      <c r="HWM132" s="311"/>
      <c r="HWN132" s="311"/>
      <c r="HWO132" s="311"/>
      <c r="HWP132" s="311"/>
      <c r="HWQ132" s="311"/>
      <c r="HWR132" s="311"/>
      <c r="HWS132" s="311"/>
      <c r="HWT132" s="311"/>
      <c r="HWU132" s="311"/>
      <c r="HWV132" s="311"/>
      <c r="HWW132" s="311"/>
      <c r="HWX132" s="311"/>
      <c r="HWY132" s="311"/>
      <c r="HWZ132" s="311"/>
      <c r="HXA132" s="311"/>
      <c r="HXB132" s="311"/>
      <c r="HXC132" s="311"/>
      <c r="HXD132" s="311"/>
      <c r="HXE132" s="311"/>
      <c r="HXF132" s="311"/>
      <c r="HXG132" s="311"/>
      <c r="HXH132" s="311"/>
      <c r="HXI132" s="311"/>
      <c r="HXJ132" s="311"/>
      <c r="HXK132" s="311"/>
      <c r="HXL132" s="311"/>
      <c r="HXM132" s="311"/>
      <c r="HXN132" s="311"/>
      <c r="HXO132" s="311"/>
      <c r="HXP132" s="311"/>
      <c r="HXQ132" s="311"/>
      <c r="HXR132" s="311"/>
      <c r="HXS132" s="311"/>
      <c r="HXT132" s="311"/>
      <c r="HXU132" s="311"/>
      <c r="HXV132" s="311"/>
      <c r="HXW132" s="311"/>
      <c r="HXX132" s="311"/>
      <c r="HXY132" s="311"/>
      <c r="HXZ132" s="311"/>
      <c r="HYA132" s="311"/>
      <c r="HYB132" s="311"/>
      <c r="HYC132" s="311"/>
      <c r="HYD132" s="311"/>
      <c r="HYE132" s="311"/>
      <c r="HYF132" s="311"/>
      <c r="HYG132" s="311"/>
      <c r="HYH132" s="311"/>
      <c r="HYI132" s="311"/>
      <c r="HYJ132" s="311"/>
      <c r="HYK132" s="311"/>
      <c r="HYL132" s="311"/>
      <c r="HYM132" s="311"/>
      <c r="HYN132" s="311"/>
      <c r="HYO132" s="311"/>
      <c r="HYP132" s="311"/>
      <c r="HYQ132" s="311"/>
      <c r="HYR132" s="311"/>
      <c r="HYS132" s="311"/>
      <c r="HYT132" s="311"/>
      <c r="HYU132" s="311"/>
      <c r="HYV132" s="311"/>
      <c r="HYW132" s="311"/>
      <c r="HYX132" s="311"/>
      <c r="HYY132" s="311"/>
      <c r="HYZ132" s="311"/>
      <c r="HZA132" s="311"/>
      <c r="HZB132" s="311"/>
      <c r="HZC132" s="311"/>
      <c r="HZD132" s="311"/>
      <c r="HZE132" s="311"/>
      <c r="HZF132" s="311"/>
      <c r="HZG132" s="311"/>
      <c r="HZH132" s="311"/>
      <c r="HZI132" s="311"/>
      <c r="HZJ132" s="311"/>
      <c r="HZK132" s="311"/>
      <c r="HZL132" s="311"/>
      <c r="HZM132" s="311"/>
      <c r="HZN132" s="311"/>
      <c r="HZO132" s="311"/>
      <c r="HZP132" s="311"/>
      <c r="HZQ132" s="311"/>
      <c r="HZR132" s="311"/>
      <c r="HZS132" s="311"/>
      <c r="HZT132" s="311"/>
      <c r="HZU132" s="311"/>
      <c r="HZV132" s="311"/>
      <c r="HZW132" s="311"/>
      <c r="HZX132" s="311"/>
      <c r="HZY132" s="311"/>
      <c r="HZZ132" s="311"/>
      <c r="IAA132" s="311"/>
      <c r="IAB132" s="311"/>
      <c r="IAC132" s="311"/>
      <c r="IAD132" s="311"/>
      <c r="IAE132" s="311"/>
      <c r="IAF132" s="311"/>
      <c r="IAG132" s="311"/>
      <c r="IAH132" s="311"/>
      <c r="IAI132" s="311"/>
      <c r="IAJ132" s="311"/>
      <c r="IAK132" s="311"/>
      <c r="IAL132" s="311"/>
      <c r="IAM132" s="311"/>
      <c r="IAN132" s="311"/>
      <c r="IAO132" s="311"/>
      <c r="IAP132" s="311"/>
      <c r="IAQ132" s="311"/>
      <c r="IAR132" s="311"/>
      <c r="IAS132" s="311"/>
      <c r="IAT132" s="311"/>
      <c r="IAU132" s="311"/>
      <c r="IAV132" s="311"/>
      <c r="IAW132" s="311"/>
      <c r="IAX132" s="311"/>
      <c r="IAY132" s="311"/>
      <c r="IAZ132" s="311"/>
      <c r="IBA132" s="311"/>
      <c r="IBB132" s="311"/>
      <c r="IBC132" s="311"/>
      <c r="IBD132" s="311"/>
      <c r="IBE132" s="311"/>
      <c r="IBF132" s="311"/>
      <c r="IBG132" s="311"/>
      <c r="IBH132" s="311"/>
      <c r="IBI132" s="311"/>
      <c r="IBJ132" s="311"/>
      <c r="IBK132" s="311"/>
      <c r="IBL132" s="311"/>
      <c r="IBM132" s="311"/>
      <c r="IBN132" s="311"/>
      <c r="IBO132" s="311"/>
      <c r="IBP132" s="311"/>
      <c r="IBQ132" s="311"/>
      <c r="IBR132" s="311"/>
      <c r="IBS132" s="311"/>
      <c r="IBT132" s="311"/>
      <c r="IBU132" s="311"/>
      <c r="IBV132" s="311"/>
      <c r="IBW132" s="311"/>
      <c r="IBX132" s="311"/>
      <c r="IBY132" s="311"/>
      <c r="IBZ132" s="311"/>
      <c r="ICA132" s="311"/>
      <c r="ICB132" s="311"/>
      <c r="ICC132" s="311"/>
      <c r="ICD132" s="311"/>
      <c r="ICE132" s="311"/>
      <c r="ICF132" s="311"/>
      <c r="ICG132" s="311"/>
      <c r="ICH132" s="311"/>
      <c r="ICI132" s="311"/>
      <c r="ICJ132" s="311"/>
      <c r="ICK132" s="311"/>
      <c r="ICL132" s="311"/>
      <c r="ICM132" s="311"/>
      <c r="ICN132" s="311"/>
      <c r="ICO132" s="311"/>
      <c r="ICP132" s="311"/>
      <c r="ICQ132" s="311"/>
      <c r="ICR132" s="311"/>
      <c r="ICS132" s="311"/>
      <c r="ICT132" s="311"/>
      <c r="ICU132" s="311"/>
      <c r="ICV132" s="311"/>
      <c r="ICW132" s="311"/>
      <c r="ICX132" s="311"/>
      <c r="ICY132" s="311"/>
      <c r="ICZ132" s="311"/>
      <c r="IDA132" s="311"/>
      <c r="IDB132" s="311"/>
      <c r="IDC132" s="311"/>
      <c r="IDD132" s="311"/>
      <c r="IDE132" s="311"/>
      <c r="IDF132" s="311"/>
      <c r="IDG132" s="311"/>
      <c r="IDH132" s="311"/>
      <c r="IDI132" s="311"/>
      <c r="IDJ132" s="311"/>
      <c r="IDK132" s="311"/>
      <c r="IDL132" s="311"/>
      <c r="IDM132" s="311"/>
      <c r="IDN132" s="311"/>
      <c r="IDO132" s="311"/>
      <c r="IDP132" s="311"/>
      <c r="IDQ132" s="311"/>
      <c r="IDR132" s="311"/>
      <c r="IDS132" s="311"/>
      <c r="IDT132" s="311"/>
      <c r="IDU132" s="311"/>
      <c r="IDV132" s="311"/>
      <c r="IDW132" s="311"/>
      <c r="IDX132" s="311"/>
      <c r="IDY132" s="311"/>
      <c r="IDZ132" s="311"/>
      <c r="IEA132" s="311"/>
      <c r="IEB132" s="311"/>
      <c r="IEC132" s="311"/>
      <c r="IED132" s="311"/>
      <c r="IEE132" s="311"/>
      <c r="IEF132" s="311"/>
      <c r="IEG132" s="311"/>
      <c r="IEH132" s="311"/>
      <c r="IEI132" s="311"/>
      <c r="IEJ132" s="311"/>
      <c r="IEK132" s="311"/>
      <c r="IEL132" s="311"/>
      <c r="IEM132" s="311"/>
      <c r="IEN132" s="311"/>
      <c r="IEO132" s="311"/>
      <c r="IEP132" s="311"/>
      <c r="IEQ132" s="311"/>
      <c r="IER132" s="311"/>
      <c r="IES132" s="311"/>
      <c r="IET132" s="311"/>
      <c r="IEU132" s="311"/>
      <c r="IEV132" s="311"/>
      <c r="IEW132" s="311"/>
      <c r="IEX132" s="311"/>
      <c r="IEY132" s="311"/>
      <c r="IEZ132" s="311"/>
      <c r="IFA132" s="311"/>
      <c r="IFB132" s="311"/>
      <c r="IFC132" s="311"/>
      <c r="IFD132" s="311"/>
      <c r="IFE132" s="311"/>
      <c r="IFF132" s="311"/>
      <c r="IFG132" s="311"/>
      <c r="IFH132" s="311"/>
      <c r="IFI132" s="311"/>
      <c r="IFJ132" s="311"/>
      <c r="IFK132" s="311"/>
      <c r="IFL132" s="311"/>
      <c r="IFM132" s="311"/>
      <c r="IFN132" s="311"/>
      <c r="IFO132" s="311"/>
      <c r="IFP132" s="311"/>
      <c r="IFQ132" s="311"/>
      <c r="IFR132" s="311"/>
      <c r="IFS132" s="311"/>
      <c r="IFT132" s="311"/>
      <c r="IFU132" s="311"/>
      <c r="IFV132" s="311"/>
      <c r="IFW132" s="311"/>
      <c r="IFX132" s="311"/>
      <c r="IFY132" s="311"/>
      <c r="IFZ132" s="311"/>
      <c r="IGA132" s="311"/>
      <c r="IGB132" s="311"/>
      <c r="IGC132" s="311"/>
      <c r="IGD132" s="311"/>
      <c r="IGE132" s="311"/>
      <c r="IGF132" s="311"/>
      <c r="IGG132" s="311"/>
      <c r="IGH132" s="311"/>
      <c r="IGI132" s="311"/>
      <c r="IGJ132" s="311"/>
      <c r="IGK132" s="311"/>
      <c r="IGL132" s="311"/>
      <c r="IGM132" s="311"/>
      <c r="IGN132" s="311"/>
      <c r="IGO132" s="311"/>
      <c r="IGP132" s="311"/>
      <c r="IGQ132" s="311"/>
      <c r="IGR132" s="311"/>
      <c r="IGS132" s="311"/>
      <c r="IGT132" s="311"/>
      <c r="IGU132" s="311"/>
      <c r="IGV132" s="311"/>
      <c r="IGW132" s="311"/>
      <c r="IGX132" s="311"/>
      <c r="IGY132" s="311"/>
      <c r="IGZ132" s="311"/>
      <c r="IHA132" s="311"/>
      <c r="IHB132" s="311"/>
      <c r="IHC132" s="311"/>
      <c r="IHD132" s="311"/>
      <c r="IHE132" s="311"/>
      <c r="IHF132" s="311"/>
      <c r="IHG132" s="311"/>
      <c r="IHH132" s="311"/>
      <c r="IHI132" s="311"/>
      <c r="IHJ132" s="311"/>
      <c r="IHK132" s="311"/>
      <c r="IHL132" s="311"/>
      <c r="IHM132" s="311"/>
      <c r="IHN132" s="311"/>
      <c r="IHO132" s="311"/>
      <c r="IHP132" s="311"/>
      <c r="IHQ132" s="311"/>
      <c r="IHR132" s="311"/>
      <c r="IHS132" s="311"/>
      <c r="IHT132" s="311"/>
      <c r="IHU132" s="311"/>
      <c r="IHV132" s="311"/>
      <c r="IHW132" s="311"/>
      <c r="IHX132" s="311"/>
      <c r="IHY132" s="311"/>
      <c r="IHZ132" s="311"/>
      <c r="IIA132" s="311"/>
      <c r="IIB132" s="311"/>
      <c r="IIC132" s="311"/>
      <c r="IID132" s="311"/>
      <c r="IIE132" s="311"/>
      <c r="IIF132" s="311"/>
      <c r="IIG132" s="311"/>
      <c r="IIH132" s="311"/>
      <c r="III132" s="311"/>
      <c r="IIJ132" s="311"/>
      <c r="IIK132" s="311"/>
      <c r="IIL132" s="311"/>
      <c r="IIM132" s="311"/>
      <c r="IIN132" s="311"/>
      <c r="IIO132" s="311"/>
      <c r="IIP132" s="311"/>
      <c r="IIQ132" s="311"/>
      <c r="IIR132" s="311"/>
      <c r="IIS132" s="311"/>
      <c r="IIT132" s="311"/>
      <c r="IIU132" s="311"/>
      <c r="IIV132" s="311"/>
      <c r="IIW132" s="311"/>
      <c r="IIX132" s="311"/>
      <c r="IIY132" s="311"/>
      <c r="IIZ132" s="311"/>
      <c r="IJA132" s="311"/>
      <c r="IJB132" s="311"/>
      <c r="IJC132" s="311"/>
      <c r="IJD132" s="311"/>
      <c r="IJE132" s="311"/>
      <c r="IJF132" s="311"/>
      <c r="IJG132" s="311"/>
      <c r="IJH132" s="311"/>
      <c r="IJI132" s="311"/>
      <c r="IJJ132" s="311"/>
      <c r="IJK132" s="311"/>
      <c r="IJL132" s="311"/>
      <c r="IJM132" s="311"/>
      <c r="IJN132" s="311"/>
      <c r="IJO132" s="311"/>
      <c r="IJP132" s="311"/>
      <c r="IJQ132" s="311"/>
      <c r="IJR132" s="311"/>
      <c r="IJS132" s="311"/>
      <c r="IJT132" s="311"/>
      <c r="IJU132" s="311"/>
      <c r="IJV132" s="311"/>
      <c r="IJW132" s="311"/>
      <c r="IJX132" s="311"/>
      <c r="IJY132" s="311"/>
      <c r="IJZ132" s="311"/>
      <c r="IKA132" s="311"/>
      <c r="IKB132" s="311"/>
      <c r="IKC132" s="311"/>
      <c r="IKD132" s="311"/>
      <c r="IKE132" s="311"/>
      <c r="IKF132" s="311"/>
      <c r="IKG132" s="311"/>
      <c r="IKH132" s="311"/>
      <c r="IKI132" s="311"/>
      <c r="IKJ132" s="311"/>
      <c r="IKK132" s="311"/>
      <c r="IKL132" s="311"/>
      <c r="IKM132" s="311"/>
      <c r="IKN132" s="311"/>
      <c r="IKO132" s="311"/>
      <c r="IKP132" s="311"/>
      <c r="IKQ132" s="311"/>
      <c r="IKR132" s="311"/>
      <c r="IKS132" s="311"/>
      <c r="IKT132" s="311"/>
      <c r="IKU132" s="311"/>
      <c r="IKV132" s="311"/>
      <c r="IKW132" s="311"/>
      <c r="IKX132" s="311"/>
      <c r="IKY132" s="311"/>
      <c r="IKZ132" s="311"/>
      <c r="ILA132" s="311"/>
      <c r="ILB132" s="311"/>
      <c r="ILC132" s="311"/>
      <c r="ILD132" s="311"/>
      <c r="ILE132" s="311"/>
      <c r="ILF132" s="311"/>
      <c r="ILG132" s="311"/>
      <c r="ILH132" s="311"/>
      <c r="ILI132" s="311"/>
      <c r="ILJ132" s="311"/>
      <c r="ILK132" s="311"/>
      <c r="ILL132" s="311"/>
      <c r="ILM132" s="311"/>
      <c r="ILN132" s="311"/>
      <c r="ILO132" s="311"/>
      <c r="ILP132" s="311"/>
      <c r="ILQ132" s="311"/>
      <c r="ILR132" s="311"/>
      <c r="ILS132" s="311"/>
      <c r="ILT132" s="311"/>
      <c r="ILU132" s="311"/>
      <c r="ILV132" s="311"/>
      <c r="ILW132" s="311"/>
      <c r="ILX132" s="311"/>
      <c r="ILY132" s="311"/>
      <c r="ILZ132" s="311"/>
      <c r="IMA132" s="311"/>
      <c r="IMB132" s="311"/>
      <c r="IMC132" s="311"/>
      <c r="IMD132" s="311"/>
      <c r="IME132" s="311"/>
      <c r="IMF132" s="311"/>
      <c r="IMG132" s="311"/>
      <c r="IMH132" s="311"/>
      <c r="IMI132" s="311"/>
      <c r="IMJ132" s="311"/>
      <c r="IMK132" s="311"/>
      <c r="IML132" s="311"/>
      <c r="IMM132" s="311"/>
      <c r="IMN132" s="311"/>
      <c r="IMO132" s="311"/>
      <c r="IMP132" s="311"/>
      <c r="IMQ132" s="311"/>
      <c r="IMR132" s="311"/>
      <c r="IMS132" s="311"/>
      <c r="IMT132" s="311"/>
      <c r="IMU132" s="311"/>
      <c r="IMV132" s="311"/>
      <c r="IMW132" s="311"/>
      <c r="IMX132" s="311"/>
      <c r="IMY132" s="311"/>
      <c r="IMZ132" s="311"/>
      <c r="INA132" s="311"/>
      <c r="INB132" s="311"/>
      <c r="INC132" s="311"/>
      <c r="IND132" s="311"/>
      <c r="INE132" s="311"/>
      <c r="INF132" s="311"/>
      <c r="ING132" s="311"/>
      <c r="INH132" s="311"/>
      <c r="INI132" s="311"/>
      <c r="INJ132" s="311"/>
      <c r="INK132" s="311"/>
      <c r="INL132" s="311"/>
      <c r="INM132" s="311"/>
      <c r="INN132" s="311"/>
      <c r="INO132" s="311"/>
      <c r="INP132" s="311"/>
      <c r="INQ132" s="311"/>
      <c r="INR132" s="311"/>
      <c r="INS132" s="311"/>
      <c r="INT132" s="311"/>
      <c r="INU132" s="311"/>
      <c r="INV132" s="311"/>
      <c r="INW132" s="311"/>
      <c r="INX132" s="311"/>
      <c r="INY132" s="311"/>
      <c r="INZ132" s="311"/>
      <c r="IOA132" s="311"/>
      <c r="IOB132" s="311"/>
      <c r="IOC132" s="311"/>
      <c r="IOD132" s="311"/>
      <c r="IOE132" s="311"/>
      <c r="IOF132" s="311"/>
      <c r="IOG132" s="311"/>
      <c r="IOH132" s="311"/>
      <c r="IOI132" s="311"/>
      <c r="IOJ132" s="311"/>
      <c r="IOK132" s="311"/>
      <c r="IOL132" s="311"/>
      <c r="IOM132" s="311"/>
      <c r="ION132" s="311"/>
      <c r="IOO132" s="311"/>
      <c r="IOP132" s="311"/>
      <c r="IOQ132" s="311"/>
      <c r="IOR132" s="311"/>
      <c r="IOS132" s="311"/>
      <c r="IOT132" s="311"/>
      <c r="IOU132" s="311"/>
      <c r="IOV132" s="311"/>
      <c r="IOW132" s="311"/>
      <c r="IOX132" s="311"/>
      <c r="IOY132" s="311"/>
      <c r="IOZ132" s="311"/>
      <c r="IPA132" s="311"/>
      <c r="IPB132" s="311"/>
      <c r="IPC132" s="311"/>
      <c r="IPD132" s="311"/>
      <c r="IPE132" s="311"/>
      <c r="IPF132" s="311"/>
      <c r="IPG132" s="311"/>
      <c r="IPH132" s="311"/>
      <c r="IPI132" s="311"/>
      <c r="IPJ132" s="311"/>
      <c r="IPK132" s="311"/>
      <c r="IPL132" s="311"/>
      <c r="IPM132" s="311"/>
      <c r="IPN132" s="311"/>
      <c r="IPO132" s="311"/>
      <c r="IPP132" s="311"/>
      <c r="IPQ132" s="311"/>
      <c r="IPR132" s="311"/>
      <c r="IPS132" s="311"/>
      <c r="IPT132" s="311"/>
      <c r="IPU132" s="311"/>
      <c r="IPV132" s="311"/>
      <c r="IPW132" s="311"/>
      <c r="IPX132" s="311"/>
      <c r="IPY132" s="311"/>
      <c r="IPZ132" s="311"/>
      <c r="IQA132" s="311"/>
      <c r="IQB132" s="311"/>
      <c r="IQC132" s="311"/>
      <c r="IQD132" s="311"/>
      <c r="IQE132" s="311"/>
      <c r="IQF132" s="311"/>
      <c r="IQG132" s="311"/>
      <c r="IQH132" s="311"/>
      <c r="IQI132" s="311"/>
      <c r="IQJ132" s="311"/>
      <c r="IQK132" s="311"/>
      <c r="IQL132" s="311"/>
      <c r="IQM132" s="311"/>
      <c r="IQN132" s="311"/>
      <c r="IQO132" s="311"/>
      <c r="IQP132" s="311"/>
      <c r="IQQ132" s="311"/>
      <c r="IQR132" s="311"/>
      <c r="IQS132" s="311"/>
      <c r="IQT132" s="311"/>
      <c r="IQU132" s="311"/>
      <c r="IQV132" s="311"/>
      <c r="IQW132" s="311"/>
      <c r="IQX132" s="311"/>
      <c r="IQY132" s="311"/>
      <c r="IQZ132" s="311"/>
      <c r="IRA132" s="311"/>
      <c r="IRB132" s="311"/>
      <c r="IRC132" s="311"/>
      <c r="IRD132" s="311"/>
      <c r="IRE132" s="311"/>
      <c r="IRF132" s="311"/>
      <c r="IRG132" s="311"/>
      <c r="IRH132" s="311"/>
      <c r="IRI132" s="311"/>
      <c r="IRJ132" s="311"/>
      <c r="IRK132" s="311"/>
      <c r="IRL132" s="311"/>
      <c r="IRM132" s="311"/>
      <c r="IRN132" s="311"/>
      <c r="IRO132" s="311"/>
      <c r="IRP132" s="311"/>
      <c r="IRQ132" s="311"/>
      <c r="IRR132" s="311"/>
      <c r="IRS132" s="311"/>
      <c r="IRT132" s="311"/>
      <c r="IRU132" s="311"/>
      <c r="IRV132" s="311"/>
      <c r="IRW132" s="311"/>
      <c r="IRX132" s="311"/>
      <c r="IRY132" s="311"/>
      <c r="IRZ132" s="311"/>
      <c r="ISA132" s="311"/>
      <c r="ISB132" s="311"/>
      <c r="ISC132" s="311"/>
      <c r="ISD132" s="311"/>
      <c r="ISE132" s="311"/>
      <c r="ISF132" s="311"/>
      <c r="ISG132" s="311"/>
      <c r="ISH132" s="311"/>
      <c r="ISI132" s="311"/>
      <c r="ISJ132" s="311"/>
      <c r="ISK132" s="311"/>
      <c r="ISL132" s="311"/>
      <c r="ISM132" s="311"/>
      <c r="ISN132" s="311"/>
      <c r="ISO132" s="311"/>
      <c r="ISP132" s="311"/>
      <c r="ISQ132" s="311"/>
      <c r="ISR132" s="311"/>
      <c r="ISS132" s="311"/>
      <c r="IST132" s="311"/>
      <c r="ISU132" s="311"/>
      <c r="ISV132" s="311"/>
      <c r="ISW132" s="311"/>
      <c r="ISX132" s="311"/>
      <c r="ISY132" s="311"/>
      <c r="ISZ132" s="311"/>
      <c r="ITA132" s="311"/>
      <c r="ITB132" s="311"/>
      <c r="ITC132" s="311"/>
      <c r="ITD132" s="311"/>
      <c r="ITE132" s="311"/>
      <c r="ITF132" s="311"/>
      <c r="ITG132" s="311"/>
      <c r="ITH132" s="311"/>
      <c r="ITI132" s="311"/>
      <c r="ITJ132" s="311"/>
      <c r="ITK132" s="311"/>
      <c r="ITL132" s="311"/>
      <c r="ITM132" s="311"/>
      <c r="ITN132" s="311"/>
      <c r="ITO132" s="311"/>
      <c r="ITP132" s="311"/>
      <c r="ITQ132" s="311"/>
      <c r="ITR132" s="311"/>
      <c r="ITS132" s="311"/>
      <c r="ITT132" s="311"/>
      <c r="ITU132" s="311"/>
      <c r="ITV132" s="311"/>
      <c r="ITW132" s="311"/>
      <c r="ITX132" s="311"/>
      <c r="ITY132" s="311"/>
      <c r="ITZ132" s="311"/>
      <c r="IUA132" s="311"/>
      <c r="IUB132" s="311"/>
      <c r="IUC132" s="311"/>
      <c r="IUD132" s="311"/>
      <c r="IUE132" s="311"/>
      <c r="IUF132" s="311"/>
      <c r="IUG132" s="311"/>
      <c r="IUH132" s="311"/>
      <c r="IUI132" s="311"/>
      <c r="IUJ132" s="311"/>
      <c r="IUK132" s="311"/>
      <c r="IUL132" s="311"/>
      <c r="IUM132" s="311"/>
      <c r="IUN132" s="311"/>
      <c r="IUO132" s="311"/>
      <c r="IUP132" s="311"/>
      <c r="IUQ132" s="311"/>
      <c r="IUR132" s="311"/>
      <c r="IUS132" s="311"/>
      <c r="IUT132" s="311"/>
      <c r="IUU132" s="311"/>
      <c r="IUV132" s="311"/>
      <c r="IUW132" s="311"/>
      <c r="IUX132" s="311"/>
      <c r="IUY132" s="311"/>
      <c r="IUZ132" s="311"/>
      <c r="IVA132" s="311"/>
      <c r="IVB132" s="311"/>
      <c r="IVC132" s="311"/>
      <c r="IVD132" s="311"/>
      <c r="IVE132" s="311"/>
      <c r="IVF132" s="311"/>
      <c r="IVG132" s="311"/>
      <c r="IVH132" s="311"/>
      <c r="IVI132" s="311"/>
      <c r="IVJ132" s="311"/>
      <c r="IVK132" s="311"/>
      <c r="IVL132" s="311"/>
      <c r="IVM132" s="311"/>
      <c r="IVN132" s="311"/>
      <c r="IVO132" s="311"/>
      <c r="IVP132" s="311"/>
      <c r="IVQ132" s="311"/>
      <c r="IVR132" s="311"/>
      <c r="IVS132" s="311"/>
      <c r="IVT132" s="311"/>
      <c r="IVU132" s="311"/>
      <c r="IVV132" s="311"/>
      <c r="IVW132" s="311"/>
      <c r="IVX132" s="311"/>
      <c r="IVY132" s="311"/>
      <c r="IVZ132" s="311"/>
      <c r="IWA132" s="311"/>
      <c r="IWB132" s="311"/>
      <c r="IWC132" s="311"/>
      <c r="IWD132" s="311"/>
      <c r="IWE132" s="311"/>
      <c r="IWF132" s="311"/>
      <c r="IWG132" s="311"/>
      <c r="IWH132" s="311"/>
      <c r="IWI132" s="311"/>
      <c r="IWJ132" s="311"/>
      <c r="IWK132" s="311"/>
      <c r="IWL132" s="311"/>
      <c r="IWM132" s="311"/>
      <c r="IWN132" s="311"/>
      <c r="IWO132" s="311"/>
      <c r="IWP132" s="311"/>
      <c r="IWQ132" s="311"/>
      <c r="IWR132" s="311"/>
      <c r="IWS132" s="311"/>
      <c r="IWT132" s="311"/>
      <c r="IWU132" s="311"/>
      <c r="IWV132" s="311"/>
      <c r="IWW132" s="311"/>
      <c r="IWX132" s="311"/>
      <c r="IWY132" s="311"/>
      <c r="IWZ132" s="311"/>
      <c r="IXA132" s="311"/>
      <c r="IXB132" s="311"/>
      <c r="IXC132" s="311"/>
      <c r="IXD132" s="311"/>
      <c r="IXE132" s="311"/>
      <c r="IXF132" s="311"/>
      <c r="IXG132" s="311"/>
      <c r="IXH132" s="311"/>
      <c r="IXI132" s="311"/>
      <c r="IXJ132" s="311"/>
      <c r="IXK132" s="311"/>
      <c r="IXL132" s="311"/>
      <c r="IXM132" s="311"/>
      <c r="IXN132" s="311"/>
      <c r="IXO132" s="311"/>
      <c r="IXP132" s="311"/>
      <c r="IXQ132" s="311"/>
      <c r="IXR132" s="311"/>
      <c r="IXS132" s="311"/>
      <c r="IXT132" s="311"/>
      <c r="IXU132" s="311"/>
      <c r="IXV132" s="311"/>
      <c r="IXW132" s="311"/>
      <c r="IXX132" s="311"/>
      <c r="IXY132" s="311"/>
      <c r="IXZ132" s="311"/>
      <c r="IYA132" s="311"/>
      <c r="IYB132" s="311"/>
      <c r="IYC132" s="311"/>
      <c r="IYD132" s="311"/>
      <c r="IYE132" s="311"/>
      <c r="IYF132" s="311"/>
      <c r="IYG132" s="311"/>
      <c r="IYH132" s="311"/>
      <c r="IYI132" s="311"/>
      <c r="IYJ132" s="311"/>
      <c r="IYK132" s="311"/>
      <c r="IYL132" s="311"/>
      <c r="IYM132" s="311"/>
      <c r="IYN132" s="311"/>
      <c r="IYO132" s="311"/>
      <c r="IYP132" s="311"/>
      <c r="IYQ132" s="311"/>
      <c r="IYR132" s="311"/>
      <c r="IYS132" s="311"/>
      <c r="IYT132" s="311"/>
      <c r="IYU132" s="311"/>
      <c r="IYV132" s="311"/>
      <c r="IYW132" s="311"/>
      <c r="IYX132" s="311"/>
      <c r="IYY132" s="311"/>
      <c r="IYZ132" s="311"/>
      <c r="IZA132" s="311"/>
      <c r="IZB132" s="311"/>
      <c r="IZC132" s="311"/>
      <c r="IZD132" s="311"/>
      <c r="IZE132" s="311"/>
      <c r="IZF132" s="311"/>
      <c r="IZG132" s="311"/>
      <c r="IZH132" s="311"/>
      <c r="IZI132" s="311"/>
      <c r="IZJ132" s="311"/>
      <c r="IZK132" s="311"/>
      <c r="IZL132" s="311"/>
      <c r="IZM132" s="311"/>
      <c r="IZN132" s="311"/>
      <c r="IZO132" s="311"/>
      <c r="IZP132" s="311"/>
      <c r="IZQ132" s="311"/>
      <c r="IZR132" s="311"/>
      <c r="IZS132" s="311"/>
      <c r="IZT132" s="311"/>
      <c r="IZU132" s="311"/>
      <c r="IZV132" s="311"/>
      <c r="IZW132" s="311"/>
      <c r="IZX132" s="311"/>
      <c r="IZY132" s="311"/>
      <c r="IZZ132" s="311"/>
      <c r="JAA132" s="311"/>
      <c r="JAB132" s="311"/>
      <c r="JAC132" s="311"/>
      <c r="JAD132" s="311"/>
      <c r="JAE132" s="311"/>
      <c r="JAF132" s="311"/>
      <c r="JAG132" s="311"/>
      <c r="JAH132" s="311"/>
      <c r="JAI132" s="311"/>
      <c r="JAJ132" s="311"/>
      <c r="JAK132" s="311"/>
      <c r="JAL132" s="311"/>
      <c r="JAM132" s="311"/>
      <c r="JAN132" s="311"/>
      <c r="JAO132" s="311"/>
      <c r="JAP132" s="311"/>
      <c r="JAQ132" s="311"/>
      <c r="JAR132" s="311"/>
      <c r="JAS132" s="311"/>
      <c r="JAT132" s="311"/>
      <c r="JAU132" s="311"/>
      <c r="JAV132" s="311"/>
      <c r="JAW132" s="311"/>
      <c r="JAX132" s="311"/>
      <c r="JAY132" s="311"/>
      <c r="JAZ132" s="311"/>
      <c r="JBA132" s="311"/>
      <c r="JBB132" s="311"/>
      <c r="JBC132" s="311"/>
      <c r="JBD132" s="311"/>
      <c r="JBE132" s="311"/>
      <c r="JBF132" s="311"/>
      <c r="JBG132" s="311"/>
      <c r="JBH132" s="311"/>
      <c r="JBI132" s="311"/>
      <c r="JBJ132" s="311"/>
      <c r="JBK132" s="311"/>
      <c r="JBL132" s="311"/>
      <c r="JBM132" s="311"/>
      <c r="JBN132" s="311"/>
      <c r="JBO132" s="311"/>
      <c r="JBP132" s="311"/>
      <c r="JBQ132" s="311"/>
      <c r="JBR132" s="311"/>
      <c r="JBS132" s="311"/>
      <c r="JBT132" s="311"/>
      <c r="JBU132" s="311"/>
      <c r="JBV132" s="311"/>
      <c r="JBW132" s="311"/>
      <c r="JBX132" s="311"/>
      <c r="JBY132" s="311"/>
      <c r="JBZ132" s="311"/>
      <c r="JCA132" s="311"/>
      <c r="JCB132" s="311"/>
      <c r="JCC132" s="311"/>
      <c r="JCD132" s="311"/>
      <c r="JCE132" s="311"/>
      <c r="JCF132" s="311"/>
      <c r="JCG132" s="311"/>
      <c r="JCH132" s="311"/>
      <c r="JCI132" s="311"/>
      <c r="JCJ132" s="311"/>
      <c r="JCK132" s="311"/>
      <c r="JCL132" s="311"/>
      <c r="JCM132" s="311"/>
      <c r="JCN132" s="311"/>
      <c r="JCO132" s="311"/>
      <c r="JCP132" s="311"/>
      <c r="JCQ132" s="311"/>
      <c r="JCR132" s="311"/>
      <c r="JCS132" s="311"/>
      <c r="JCT132" s="311"/>
      <c r="JCU132" s="311"/>
      <c r="JCV132" s="311"/>
      <c r="JCW132" s="311"/>
      <c r="JCX132" s="311"/>
      <c r="JCY132" s="311"/>
      <c r="JCZ132" s="311"/>
      <c r="JDA132" s="311"/>
      <c r="JDB132" s="311"/>
      <c r="JDC132" s="311"/>
      <c r="JDD132" s="311"/>
      <c r="JDE132" s="311"/>
      <c r="JDF132" s="311"/>
      <c r="JDG132" s="311"/>
      <c r="JDH132" s="311"/>
      <c r="JDI132" s="311"/>
      <c r="JDJ132" s="311"/>
      <c r="JDK132" s="311"/>
      <c r="JDL132" s="311"/>
      <c r="JDM132" s="311"/>
      <c r="JDN132" s="311"/>
      <c r="JDO132" s="311"/>
      <c r="JDP132" s="311"/>
      <c r="JDQ132" s="311"/>
      <c r="JDR132" s="311"/>
      <c r="JDS132" s="311"/>
      <c r="JDT132" s="311"/>
      <c r="JDU132" s="311"/>
      <c r="JDV132" s="311"/>
      <c r="JDW132" s="311"/>
      <c r="JDX132" s="311"/>
      <c r="JDY132" s="311"/>
      <c r="JDZ132" s="311"/>
      <c r="JEA132" s="311"/>
      <c r="JEB132" s="311"/>
      <c r="JEC132" s="311"/>
      <c r="JED132" s="311"/>
      <c r="JEE132" s="311"/>
      <c r="JEF132" s="311"/>
      <c r="JEG132" s="311"/>
      <c r="JEH132" s="311"/>
      <c r="JEI132" s="311"/>
      <c r="JEJ132" s="311"/>
      <c r="JEK132" s="311"/>
      <c r="JEL132" s="311"/>
      <c r="JEM132" s="311"/>
      <c r="JEN132" s="311"/>
      <c r="JEO132" s="311"/>
      <c r="JEP132" s="311"/>
      <c r="JEQ132" s="311"/>
      <c r="JER132" s="311"/>
      <c r="JES132" s="311"/>
      <c r="JET132" s="311"/>
      <c r="JEU132" s="311"/>
      <c r="JEV132" s="311"/>
      <c r="JEW132" s="311"/>
      <c r="JEX132" s="311"/>
      <c r="JEY132" s="311"/>
      <c r="JEZ132" s="311"/>
      <c r="JFA132" s="311"/>
      <c r="JFB132" s="311"/>
      <c r="JFC132" s="311"/>
      <c r="JFD132" s="311"/>
      <c r="JFE132" s="311"/>
      <c r="JFF132" s="311"/>
      <c r="JFG132" s="311"/>
      <c r="JFH132" s="311"/>
      <c r="JFI132" s="311"/>
      <c r="JFJ132" s="311"/>
      <c r="JFK132" s="311"/>
      <c r="JFL132" s="311"/>
      <c r="JFM132" s="311"/>
      <c r="JFN132" s="311"/>
      <c r="JFO132" s="311"/>
      <c r="JFP132" s="311"/>
      <c r="JFQ132" s="311"/>
      <c r="JFR132" s="311"/>
      <c r="JFS132" s="311"/>
      <c r="JFT132" s="311"/>
      <c r="JFU132" s="311"/>
      <c r="JFV132" s="311"/>
      <c r="JFW132" s="311"/>
      <c r="JFX132" s="311"/>
      <c r="JFY132" s="311"/>
      <c r="JFZ132" s="311"/>
      <c r="JGA132" s="311"/>
      <c r="JGB132" s="311"/>
      <c r="JGC132" s="311"/>
      <c r="JGD132" s="311"/>
      <c r="JGE132" s="311"/>
      <c r="JGF132" s="311"/>
      <c r="JGG132" s="311"/>
      <c r="JGH132" s="311"/>
      <c r="JGI132" s="311"/>
      <c r="JGJ132" s="311"/>
      <c r="JGK132" s="311"/>
      <c r="JGL132" s="311"/>
      <c r="JGM132" s="311"/>
      <c r="JGN132" s="311"/>
      <c r="JGO132" s="311"/>
      <c r="JGP132" s="311"/>
      <c r="JGQ132" s="311"/>
      <c r="JGR132" s="311"/>
      <c r="JGS132" s="311"/>
      <c r="JGT132" s="311"/>
      <c r="JGU132" s="311"/>
      <c r="JGV132" s="311"/>
      <c r="JGW132" s="311"/>
      <c r="JGX132" s="311"/>
      <c r="JGY132" s="311"/>
      <c r="JGZ132" s="311"/>
      <c r="JHA132" s="311"/>
      <c r="JHB132" s="311"/>
      <c r="JHC132" s="311"/>
      <c r="JHD132" s="311"/>
      <c r="JHE132" s="311"/>
      <c r="JHF132" s="311"/>
      <c r="JHG132" s="311"/>
      <c r="JHH132" s="311"/>
      <c r="JHI132" s="311"/>
      <c r="JHJ132" s="311"/>
      <c r="JHK132" s="311"/>
      <c r="JHL132" s="311"/>
      <c r="JHM132" s="311"/>
      <c r="JHN132" s="311"/>
      <c r="JHO132" s="311"/>
      <c r="JHP132" s="311"/>
      <c r="JHQ132" s="311"/>
      <c r="JHR132" s="311"/>
      <c r="JHS132" s="311"/>
      <c r="JHT132" s="311"/>
      <c r="JHU132" s="311"/>
      <c r="JHV132" s="311"/>
      <c r="JHW132" s="311"/>
      <c r="JHX132" s="311"/>
      <c r="JHY132" s="311"/>
      <c r="JHZ132" s="311"/>
      <c r="JIA132" s="311"/>
      <c r="JIB132" s="311"/>
      <c r="JIC132" s="311"/>
      <c r="JID132" s="311"/>
      <c r="JIE132" s="311"/>
      <c r="JIF132" s="311"/>
      <c r="JIG132" s="311"/>
      <c r="JIH132" s="311"/>
      <c r="JII132" s="311"/>
      <c r="JIJ132" s="311"/>
      <c r="JIK132" s="311"/>
      <c r="JIL132" s="311"/>
      <c r="JIM132" s="311"/>
      <c r="JIN132" s="311"/>
      <c r="JIO132" s="311"/>
      <c r="JIP132" s="311"/>
      <c r="JIQ132" s="311"/>
      <c r="JIR132" s="311"/>
      <c r="JIS132" s="311"/>
      <c r="JIT132" s="311"/>
      <c r="JIU132" s="311"/>
      <c r="JIV132" s="311"/>
      <c r="JIW132" s="311"/>
      <c r="JIX132" s="311"/>
      <c r="JIY132" s="311"/>
      <c r="JIZ132" s="311"/>
      <c r="JJA132" s="311"/>
      <c r="JJB132" s="311"/>
      <c r="JJC132" s="311"/>
      <c r="JJD132" s="311"/>
      <c r="JJE132" s="311"/>
      <c r="JJF132" s="311"/>
      <c r="JJG132" s="311"/>
      <c r="JJH132" s="311"/>
      <c r="JJI132" s="311"/>
      <c r="JJJ132" s="311"/>
      <c r="JJK132" s="311"/>
      <c r="JJL132" s="311"/>
      <c r="JJM132" s="311"/>
      <c r="JJN132" s="311"/>
      <c r="JJO132" s="311"/>
      <c r="JJP132" s="311"/>
      <c r="JJQ132" s="311"/>
      <c r="JJR132" s="311"/>
      <c r="JJS132" s="311"/>
      <c r="JJT132" s="311"/>
      <c r="JJU132" s="311"/>
      <c r="JJV132" s="311"/>
      <c r="JJW132" s="311"/>
      <c r="JJX132" s="311"/>
      <c r="JJY132" s="311"/>
      <c r="JJZ132" s="311"/>
      <c r="JKA132" s="311"/>
      <c r="JKB132" s="311"/>
      <c r="JKC132" s="311"/>
      <c r="JKD132" s="311"/>
      <c r="JKE132" s="311"/>
      <c r="JKF132" s="311"/>
      <c r="JKG132" s="311"/>
      <c r="JKH132" s="311"/>
      <c r="JKI132" s="311"/>
      <c r="JKJ132" s="311"/>
      <c r="JKK132" s="311"/>
      <c r="JKL132" s="311"/>
      <c r="JKM132" s="311"/>
      <c r="JKN132" s="311"/>
      <c r="JKO132" s="311"/>
      <c r="JKP132" s="311"/>
      <c r="JKQ132" s="311"/>
      <c r="JKR132" s="311"/>
      <c r="JKS132" s="311"/>
      <c r="JKT132" s="311"/>
      <c r="JKU132" s="311"/>
      <c r="JKV132" s="311"/>
      <c r="JKW132" s="311"/>
      <c r="JKX132" s="311"/>
      <c r="JKY132" s="311"/>
      <c r="JKZ132" s="311"/>
      <c r="JLA132" s="311"/>
      <c r="JLB132" s="311"/>
      <c r="JLC132" s="311"/>
      <c r="JLD132" s="311"/>
      <c r="JLE132" s="311"/>
      <c r="JLF132" s="311"/>
      <c r="JLG132" s="311"/>
      <c r="JLH132" s="311"/>
      <c r="JLI132" s="311"/>
      <c r="JLJ132" s="311"/>
      <c r="JLK132" s="311"/>
      <c r="JLL132" s="311"/>
      <c r="JLM132" s="311"/>
      <c r="JLN132" s="311"/>
      <c r="JLO132" s="311"/>
      <c r="JLP132" s="311"/>
      <c r="JLQ132" s="311"/>
      <c r="JLR132" s="311"/>
      <c r="JLS132" s="311"/>
      <c r="JLT132" s="311"/>
      <c r="JLU132" s="311"/>
      <c r="JLV132" s="311"/>
      <c r="JLW132" s="311"/>
      <c r="JLX132" s="311"/>
      <c r="JLY132" s="311"/>
      <c r="JLZ132" s="311"/>
      <c r="JMA132" s="311"/>
      <c r="JMB132" s="311"/>
      <c r="JMC132" s="311"/>
      <c r="JMD132" s="311"/>
      <c r="JME132" s="311"/>
      <c r="JMF132" s="311"/>
      <c r="JMG132" s="311"/>
      <c r="JMH132" s="311"/>
      <c r="JMI132" s="311"/>
      <c r="JMJ132" s="311"/>
      <c r="JMK132" s="311"/>
      <c r="JML132" s="311"/>
      <c r="JMM132" s="311"/>
      <c r="JMN132" s="311"/>
      <c r="JMO132" s="311"/>
      <c r="JMP132" s="311"/>
      <c r="JMQ132" s="311"/>
      <c r="JMR132" s="311"/>
      <c r="JMS132" s="311"/>
      <c r="JMT132" s="311"/>
      <c r="JMU132" s="311"/>
      <c r="JMV132" s="311"/>
      <c r="JMW132" s="311"/>
      <c r="JMX132" s="311"/>
      <c r="JMY132" s="311"/>
      <c r="JMZ132" s="311"/>
      <c r="JNA132" s="311"/>
      <c r="JNB132" s="311"/>
      <c r="JNC132" s="311"/>
      <c r="JND132" s="311"/>
      <c r="JNE132" s="311"/>
      <c r="JNF132" s="311"/>
      <c r="JNG132" s="311"/>
      <c r="JNH132" s="311"/>
      <c r="JNI132" s="311"/>
      <c r="JNJ132" s="311"/>
      <c r="JNK132" s="311"/>
      <c r="JNL132" s="311"/>
      <c r="JNM132" s="311"/>
      <c r="JNN132" s="311"/>
      <c r="JNO132" s="311"/>
      <c r="JNP132" s="311"/>
      <c r="JNQ132" s="311"/>
      <c r="JNR132" s="311"/>
      <c r="JNS132" s="311"/>
      <c r="JNT132" s="311"/>
      <c r="JNU132" s="311"/>
      <c r="JNV132" s="311"/>
      <c r="JNW132" s="311"/>
      <c r="JNX132" s="311"/>
      <c r="JNY132" s="311"/>
      <c r="JNZ132" s="311"/>
      <c r="JOA132" s="311"/>
      <c r="JOB132" s="311"/>
      <c r="JOC132" s="311"/>
      <c r="JOD132" s="311"/>
      <c r="JOE132" s="311"/>
      <c r="JOF132" s="311"/>
      <c r="JOG132" s="311"/>
      <c r="JOH132" s="311"/>
      <c r="JOI132" s="311"/>
      <c r="JOJ132" s="311"/>
      <c r="JOK132" s="311"/>
      <c r="JOL132" s="311"/>
      <c r="JOM132" s="311"/>
      <c r="JON132" s="311"/>
      <c r="JOO132" s="311"/>
      <c r="JOP132" s="311"/>
      <c r="JOQ132" s="311"/>
      <c r="JOR132" s="311"/>
      <c r="JOS132" s="311"/>
      <c r="JOT132" s="311"/>
      <c r="JOU132" s="311"/>
      <c r="JOV132" s="311"/>
      <c r="JOW132" s="311"/>
      <c r="JOX132" s="311"/>
      <c r="JOY132" s="311"/>
      <c r="JOZ132" s="311"/>
      <c r="JPA132" s="311"/>
      <c r="JPB132" s="311"/>
      <c r="JPC132" s="311"/>
      <c r="JPD132" s="311"/>
      <c r="JPE132" s="311"/>
      <c r="JPF132" s="311"/>
      <c r="JPG132" s="311"/>
      <c r="JPH132" s="311"/>
      <c r="JPI132" s="311"/>
      <c r="JPJ132" s="311"/>
      <c r="JPK132" s="311"/>
      <c r="JPL132" s="311"/>
      <c r="JPM132" s="311"/>
      <c r="JPN132" s="311"/>
      <c r="JPO132" s="311"/>
      <c r="JPP132" s="311"/>
      <c r="JPQ132" s="311"/>
      <c r="JPR132" s="311"/>
      <c r="JPS132" s="311"/>
      <c r="JPT132" s="311"/>
      <c r="JPU132" s="311"/>
      <c r="JPV132" s="311"/>
      <c r="JPW132" s="311"/>
      <c r="JPX132" s="311"/>
      <c r="JPY132" s="311"/>
      <c r="JPZ132" s="311"/>
      <c r="JQA132" s="311"/>
      <c r="JQB132" s="311"/>
      <c r="JQC132" s="311"/>
      <c r="JQD132" s="311"/>
      <c r="JQE132" s="311"/>
      <c r="JQF132" s="311"/>
      <c r="JQG132" s="311"/>
      <c r="JQH132" s="311"/>
      <c r="JQI132" s="311"/>
      <c r="JQJ132" s="311"/>
      <c r="JQK132" s="311"/>
      <c r="JQL132" s="311"/>
      <c r="JQM132" s="311"/>
      <c r="JQN132" s="311"/>
      <c r="JQO132" s="311"/>
      <c r="JQP132" s="311"/>
      <c r="JQQ132" s="311"/>
      <c r="JQR132" s="311"/>
      <c r="JQS132" s="311"/>
      <c r="JQT132" s="311"/>
      <c r="JQU132" s="311"/>
      <c r="JQV132" s="311"/>
      <c r="JQW132" s="311"/>
      <c r="JQX132" s="311"/>
      <c r="JQY132" s="311"/>
      <c r="JQZ132" s="311"/>
      <c r="JRA132" s="311"/>
      <c r="JRB132" s="311"/>
      <c r="JRC132" s="311"/>
      <c r="JRD132" s="311"/>
      <c r="JRE132" s="311"/>
      <c r="JRF132" s="311"/>
      <c r="JRG132" s="311"/>
      <c r="JRH132" s="311"/>
      <c r="JRI132" s="311"/>
      <c r="JRJ132" s="311"/>
      <c r="JRK132" s="311"/>
      <c r="JRL132" s="311"/>
      <c r="JRM132" s="311"/>
      <c r="JRN132" s="311"/>
      <c r="JRO132" s="311"/>
      <c r="JRP132" s="311"/>
      <c r="JRQ132" s="311"/>
      <c r="JRR132" s="311"/>
      <c r="JRS132" s="311"/>
      <c r="JRT132" s="311"/>
      <c r="JRU132" s="311"/>
      <c r="JRV132" s="311"/>
      <c r="JRW132" s="311"/>
      <c r="JRX132" s="311"/>
      <c r="JRY132" s="311"/>
      <c r="JRZ132" s="311"/>
      <c r="JSA132" s="311"/>
      <c r="JSB132" s="311"/>
      <c r="JSC132" s="311"/>
      <c r="JSD132" s="311"/>
      <c r="JSE132" s="311"/>
      <c r="JSF132" s="311"/>
      <c r="JSG132" s="311"/>
      <c r="JSH132" s="311"/>
      <c r="JSI132" s="311"/>
      <c r="JSJ132" s="311"/>
      <c r="JSK132" s="311"/>
      <c r="JSL132" s="311"/>
      <c r="JSM132" s="311"/>
      <c r="JSN132" s="311"/>
      <c r="JSO132" s="311"/>
      <c r="JSP132" s="311"/>
      <c r="JSQ132" s="311"/>
      <c r="JSR132" s="311"/>
      <c r="JSS132" s="311"/>
      <c r="JST132" s="311"/>
      <c r="JSU132" s="311"/>
      <c r="JSV132" s="311"/>
      <c r="JSW132" s="311"/>
      <c r="JSX132" s="311"/>
      <c r="JSY132" s="311"/>
      <c r="JSZ132" s="311"/>
      <c r="JTA132" s="311"/>
      <c r="JTB132" s="311"/>
      <c r="JTC132" s="311"/>
      <c r="JTD132" s="311"/>
      <c r="JTE132" s="311"/>
      <c r="JTF132" s="311"/>
      <c r="JTG132" s="311"/>
      <c r="JTH132" s="311"/>
      <c r="JTI132" s="311"/>
      <c r="JTJ132" s="311"/>
      <c r="JTK132" s="311"/>
      <c r="JTL132" s="311"/>
      <c r="JTM132" s="311"/>
      <c r="JTN132" s="311"/>
      <c r="JTO132" s="311"/>
      <c r="JTP132" s="311"/>
      <c r="JTQ132" s="311"/>
      <c r="JTR132" s="311"/>
      <c r="JTS132" s="311"/>
      <c r="JTT132" s="311"/>
      <c r="JTU132" s="311"/>
      <c r="JTV132" s="311"/>
      <c r="JTW132" s="311"/>
      <c r="JTX132" s="311"/>
      <c r="JTY132" s="311"/>
      <c r="JTZ132" s="311"/>
      <c r="JUA132" s="311"/>
      <c r="JUB132" s="311"/>
      <c r="JUC132" s="311"/>
      <c r="JUD132" s="311"/>
      <c r="JUE132" s="311"/>
      <c r="JUF132" s="311"/>
      <c r="JUG132" s="311"/>
      <c r="JUH132" s="311"/>
      <c r="JUI132" s="311"/>
      <c r="JUJ132" s="311"/>
      <c r="JUK132" s="311"/>
      <c r="JUL132" s="311"/>
      <c r="JUM132" s="311"/>
      <c r="JUN132" s="311"/>
      <c r="JUO132" s="311"/>
      <c r="JUP132" s="311"/>
      <c r="JUQ132" s="311"/>
      <c r="JUR132" s="311"/>
      <c r="JUS132" s="311"/>
      <c r="JUT132" s="311"/>
      <c r="JUU132" s="311"/>
      <c r="JUV132" s="311"/>
      <c r="JUW132" s="311"/>
      <c r="JUX132" s="311"/>
      <c r="JUY132" s="311"/>
      <c r="JUZ132" s="311"/>
      <c r="JVA132" s="311"/>
      <c r="JVB132" s="311"/>
      <c r="JVC132" s="311"/>
      <c r="JVD132" s="311"/>
      <c r="JVE132" s="311"/>
      <c r="JVF132" s="311"/>
      <c r="JVG132" s="311"/>
      <c r="JVH132" s="311"/>
      <c r="JVI132" s="311"/>
      <c r="JVJ132" s="311"/>
      <c r="JVK132" s="311"/>
      <c r="JVL132" s="311"/>
      <c r="JVM132" s="311"/>
      <c r="JVN132" s="311"/>
      <c r="JVO132" s="311"/>
      <c r="JVP132" s="311"/>
      <c r="JVQ132" s="311"/>
      <c r="JVR132" s="311"/>
      <c r="JVS132" s="311"/>
      <c r="JVT132" s="311"/>
      <c r="JVU132" s="311"/>
      <c r="JVV132" s="311"/>
      <c r="JVW132" s="311"/>
      <c r="JVX132" s="311"/>
      <c r="JVY132" s="311"/>
      <c r="JVZ132" s="311"/>
      <c r="JWA132" s="311"/>
      <c r="JWB132" s="311"/>
      <c r="JWC132" s="311"/>
      <c r="JWD132" s="311"/>
      <c r="JWE132" s="311"/>
      <c r="JWF132" s="311"/>
      <c r="JWG132" s="311"/>
      <c r="JWH132" s="311"/>
      <c r="JWI132" s="311"/>
      <c r="JWJ132" s="311"/>
      <c r="JWK132" s="311"/>
      <c r="JWL132" s="311"/>
      <c r="JWM132" s="311"/>
      <c r="JWN132" s="311"/>
      <c r="JWO132" s="311"/>
      <c r="JWP132" s="311"/>
      <c r="JWQ132" s="311"/>
      <c r="JWR132" s="311"/>
      <c r="JWS132" s="311"/>
      <c r="JWT132" s="311"/>
      <c r="JWU132" s="311"/>
      <c r="JWV132" s="311"/>
      <c r="JWW132" s="311"/>
      <c r="JWX132" s="311"/>
      <c r="JWY132" s="311"/>
      <c r="JWZ132" s="311"/>
      <c r="JXA132" s="311"/>
      <c r="JXB132" s="311"/>
      <c r="JXC132" s="311"/>
      <c r="JXD132" s="311"/>
      <c r="JXE132" s="311"/>
      <c r="JXF132" s="311"/>
      <c r="JXG132" s="311"/>
      <c r="JXH132" s="311"/>
      <c r="JXI132" s="311"/>
      <c r="JXJ132" s="311"/>
      <c r="JXK132" s="311"/>
      <c r="JXL132" s="311"/>
      <c r="JXM132" s="311"/>
      <c r="JXN132" s="311"/>
      <c r="JXO132" s="311"/>
      <c r="JXP132" s="311"/>
      <c r="JXQ132" s="311"/>
      <c r="JXR132" s="311"/>
      <c r="JXS132" s="311"/>
      <c r="JXT132" s="311"/>
      <c r="JXU132" s="311"/>
      <c r="JXV132" s="311"/>
      <c r="JXW132" s="311"/>
      <c r="JXX132" s="311"/>
      <c r="JXY132" s="311"/>
      <c r="JXZ132" s="311"/>
      <c r="JYA132" s="311"/>
      <c r="JYB132" s="311"/>
      <c r="JYC132" s="311"/>
      <c r="JYD132" s="311"/>
      <c r="JYE132" s="311"/>
      <c r="JYF132" s="311"/>
      <c r="JYG132" s="311"/>
      <c r="JYH132" s="311"/>
      <c r="JYI132" s="311"/>
      <c r="JYJ132" s="311"/>
      <c r="JYK132" s="311"/>
      <c r="JYL132" s="311"/>
      <c r="JYM132" s="311"/>
      <c r="JYN132" s="311"/>
      <c r="JYO132" s="311"/>
      <c r="JYP132" s="311"/>
      <c r="JYQ132" s="311"/>
      <c r="JYR132" s="311"/>
      <c r="JYS132" s="311"/>
      <c r="JYT132" s="311"/>
      <c r="JYU132" s="311"/>
      <c r="JYV132" s="311"/>
      <c r="JYW132" s="311"/>
      <c r="JYX132" s="311"/>
      <c r="JYY132" s="311"/>
      <c r="JYZ132" s="311"/>
      <c r="JZA132" s="311"/>
      <c r="JZB132" s="311"/>
      <c r="JZC132" s="311"/>
      <c r="JZD132" s="311"/>
      <c r="JZE132" s="311"/>
      <c r="JZF132" s="311"/>
      <c r="JZG132" s="311"/>
      <c r="JZH132" s="311"/>
      <c r="JZI132" s="311"/>
      <c r="JZJ132" s="311"/>
      <c r="JZK132" s="311"/>
      <c r="JZL132" s="311"/>
      <c r="JZM132" s="311"/>
      <c r="JZN132" s="311"/>
      <c r="JZO132" s="311"/>
      <c r="JZP132" s="311"/>
      <c r="JZQ132" s="311"/>
      <c r="JZR132" s="311"/>
      <c r="JZS132" s="311"/>
      <c r="JZT132" s="311"/>
      <c r="JZU132" s="311"/>
      <c r="JZV132" s="311"/>
      <c r="JZW132" s="311"/>
      <c r="JZX132" s="311"/>
      <c r="JZY132" s="311"/>
      <c r="JZZ132" s="311"/>
      <c r="KAA132" s="311"/>
      <c r="KAB132" s="311"/>
      <c r="KAC132" s="311"/>
      <c r="KAD132" s="311"/>
      <c r="KAE132" s="311"/>
      <c r="KAF132" s="311"/>
      <c r="KAG132" s="311"/>
      <c r="KAH132" s="311"/>
      <c r="KAI132" s="311"/>
      <c r="KAJ132" s="311"/>
      <c r="KAK132" s="311"/>
      <c r="KAL132" s="311"/>
      <c r="KAM132" s="311"/>
      <c r="KAN132" s="311"/>
      <c r="KAO132" s="311"/>
      <c r="KAP132" s="311"/>
      <c r="KAQ132" s="311"/>
      <c r="KAR132" s="311"/>
      <c r="KAS132" s="311"/>
      <c r="KAT132" s="311"/>
      <c r="KAU132" s="311"/>
      <c r="KAV132" s="311"/>
      <c r="KAW132" s="311"/>
      <c r="KAX132" s="311"/>
      <c r="KAY132" s="311"/>
      <c r="KAZ132" s="311"/>
      <c r="KBA132" s="311"/>
      <c r="KBB132" s="311"/>
      <c r="KBC132" s="311"/>
      <c r="KBD132" s="311"/>
      <c r="KBE132" s="311"/>
      <c r="KBF132" s="311"/>
      <c r="KBG132" s="311"/>
      <c r="KBH132" s="311"/>
      <c r="KBI132" s="311"/>
      <c r="KBJ132" s="311"/>
      <c r="KBK132" s="311"/>
      <c r="KBL132" s="311"/>
      <c r="KBM132" s="311"/>
      <c r="KBN132" s="311"/>
      <c r="KBO132" s="311"/>
      <c r="KBP132" s="311"/>
      <c r="KBQ132" s="311"/>
      <c r="KBR132" s="311"/>
      <c r="KBS132" s="311"/>
      <c r="KBT132" s="311"/>
      <c r="KBU132" s="311"/>
      <c r="KBV132" s="311"/>
      <c r="KBW132" s="311"/>
      <c r="KBX132" s="311"/>
      <c r="KBY132" s="311"/>
      <c r="KBZ132" s="311"/>
      <c r="KCA132" s="311"/>
      <c r="KCB132" s="311"/>
      <c r="KCC132" s="311"/>
      <c r="KCD132" s="311"/>
      <c r="KCE132" s="311"/>
      <c r="KCF132" s="311"/>
      <c r="KCG132" s="311"/>
      <c r="KCH132" s="311"/>
      <c r="KCI132" s="311"/>
      <c r="KCJ132" s="311"/>
      <c r="KCK132" s="311"/>
      <c r="KCL132" s="311"/>
      <c r="KCM132" s="311"/>
      <c r="KCN132" s="311"/>
      <c r="KCO132" s="311"/>
      <c r="KCP132" s="311"/>
      <c r="KCQ132" s="311"/>
      <c r="KCR132" s="311"/>
      <c r="KCS132" s="311"/>
      <c r="KCT132" s="311"/>
      <c r="KCU132" s="311"/>
      <c r="KCV132" s="311"/>
      <c r="KCW132" s="311"/>
      <c r="KCX132" s="311"/>
      <c r="KCY132" s="311"/>
      <c r="KCZ132" s="311"/>
      <c r="KDA132" s="311"/>
      <c r="KDB132" s="311"/>
      <c r="KDC132" s="311"/>
      <c r="KDD132" s="311"/>
      <c r="KDE132" s="311"/>
      <c r="KDF132" s="311"/>
      <c r="KDG132" s="311"/>
      <c r="KDH132" s="311"/>
      <c r="KDI132" s="311"/>
      <c r="KDJ132" s="311"/>
      <c r="KDK132" s="311"/>
      <c r="KDL132" s="311"/>
      <c r="KDM132" s="311"/>
      <c r="KDN132" s="311"/>
      <c r="KDO132" s="311"/>
      <c r="KDP132" s="311"/>
      <c r="KDQ132" s="311"/>
      <c r="KDR132" s="311"/>
      <c r="KDS132" s="311"/>
      <c r="KDT132" s="311"/>
      <c r="KDU132" s="311"/>
      <c r="KDV132" s="311"/>
      <c r="KDW132" s="311"/>
      <c r="KDX132" s="311"/>
      <c r="KDY132" s="311"/>
      <c r="KDZ132" s="311"/>
      <c r="KEA132" s="311"/>
      <c r="KEB132" s="311"/>
      <c r="KEC132" s="311"/>
      <c r="KED132" s="311"/>
      <c r="KEE132" s="311"/>
      <c r="KEF132" s="311"/>
      <c r="KEG132" s="311"/>
      <c r="KEH132" s="311"/>
      <c r="KEI132" s="311"/>
      <c r="KEJ132" s="311"/>
      <c r="KEK132" s="311"/>
      <c r="KEL132" s="311"/>
      <c r="KEM132" s="311"/>
      <c r="KEN132" s="311"/>
      <c r="KEO132" s="311"/>
      <c r="KEP132" s="311"/>
      <c r="KEQ132" s="311"/>
      <c r="KER132" s="311"/>
      <c r="KES132" s="311"/>
      <c r="KET132" s="311"/>
      <c r="KEU132" s="311"/>
      <c r="KEV132" s="311"/>
      <c r="KEW132" s="311"/>
      <c r="KEX132" s="311"/>
      <c r="KEY132" s="311"/>
      <c r="KEZ132" s="311"/>
      <c r="KFA132" s="311"/>
      <c r="KFB132" s="311"/>
      <c r="KFC132" s="311"/>
      <c r="KFD132" s="311"/>
      <c r="KFE132" s="311"/>
      <c r="KFF132" s="311"/>
      <c r="KFG132" s="311"/>
      <c r="KFH132" s="311"/>
      <c r="KFI132" s="311"/>
      <c r="KFJ132" s="311"/>
      <c r="KFK132" s="311"/>
      <c r="KFL132" s="311"/>
      <c r="KFM132" s="311"/>
      <c r="KFN132" s="311"/>
      <c r="KFO132" s="311"/>
      <c r="KFP132" s="311"/>
      <c r="KFQ132" s="311"/>
      <c r="KFR132" s="311"/>
      <c r="KFS132" s="311"/>
      <c r="KFT132" s="311"/>
      <c r="KFU132" s="311"/>
      <c r="KFV132" s="311"/>
      <c r="KFW132" s="311"/>
      <c r="KFX132" s="311"/>
      <c r="KFY132" s="311"/>
      <c r="KFZ132" s="311"/>
      <c r="KGA132" s="311"/>
      <c r="KGB132" s="311"/>
      <c r="KGC132" s="311"/>
      <c r="KGD132" s="311"/>
      <c r="KGE132" s="311"/>
      <c r="KGF132" s="311"/>
      <c r="KGG132" s="311"/>
      <c r="KGH132" s="311"/>
      <c r="KGI132" s="311"/>
      <c r="KGJ132" s="311"/>
      <c r="KGK132" s="311"/>
      <c r="KGL132" s="311"/>
      <c r="KGM132" s="311"/>
      <c r="KGN132" s="311"/>
      <c r="KGO132" s="311"/>
      <c r="KGP132" s="311"/>
      <c r="KGQ132" s="311"/>
      <c r="KGR132" s="311"/>
      <c r="KGS132" s="311"/>
      <c r="KGT132" s="311"/>
      <c r="KGU132" s="311"/>
      <c r="KGV132" s="311"/>
      <c r="KGW132" s="311"/>
      <c r="KGX132" s="311"/>
      <c r="KGY132" s="311"/>
      <c r="KGZ132" s="311"/>
      <c r="KHA132" s="311"/>
      <c r="KHB132" s="311"/>
      <c r="KHC132" s="311"/>
      <c r="KHD132" s="311"/>
      <c r="KHE132" s="311"/>
      <c r="KHF132" s="311"/>
      <c r="KHG132" s="311"/>
      <c r="KHH132" s="311"/>
      <c r="KHI132" s="311"/>
      <c r="KHJ132" s="311"/>
      <c r="KHK132" s="311"/>
      <c r="KHL132" s="311"/>
      <c r="KHM132" s="311"/>
      <c r="KHN132" s="311"/>
      <c r="KHO132" s="311"/>
      <c r="KHP132" s="311"/>
      <c r="KHQ132" s="311"/>
      <c r="KHR132" s="311"/>
      <c r="KHS132" s="311"/>
      <c r="KHT132" s="311"/>
      <c r="KHU132" s="311"/>
      <c r="KHV132" s="311"/>
      <c r="KHW132" s="311"/>
      <c r="KHX132" s="311"/>
      <c r="KHY132" s="311"/>
      <c r="KHZ132" s="311"/>
      <c r="KIA132" s="311"/>
      <c r="KIB132" s="311"/>
      <c r="KIC132" s="311"/>
      <c r="KID132" s="311"/>
      <c r="KIE132" s="311"/>
      <c r="KIF132" s="311"/>
      <c r="KIG132" s="311"/>
      <c r="KIH132" s="311"/>
      <c r="KII132" s="311"/>
      <c r="KIJ132" s="311"/>
      <c r="KIK132" s="311"/>
      <c r="KIL132" s="311"/>
      <c r="KIM132" s="311"/>
      <c r="KIN132" s="311"/>
      <c r="KIO132" s="311"/>
      <c r="KIP132" s="311"/>
      <c r="KIQ132" s="311"/>
      <c r="KIR132" s="311"/>
      <c r="KIS132" s="311"/>
      <c r="KIT132" s="311"/>
      <c r="KIU132" s="311"/>
      <c r="KIV132" s="311"/>
      <c r="KIW132" s="311"/>
      <c r="KIX132" s="311"/>
      <c r="KIY132" s="311"/>
      <c r="KIZ132" s="311"/>
      <c r="KJA132" s="311"/>
      <c r="KJB132" s="311"/>
      <c r="KJC132" s="311"/>
      <c r="KJD132" s="311"/>
      <c r="KJE132" s="311"/>
      <c r="KJF132" s="311"/>
      <c r="KJG132" s="311"/>
      <c r="KJH132" s="311"/>
      <c r="KJI132" s="311"/>
      <c r="KJJ132" s="311"/>
      <c r="KJK132" s="311"/>
      <c r="KJL132" s="311"/>
      <c r="KJM132" s="311"/>
      <c r="KJN132" s="311"/>
      <c r="KJO132" s="311"/>
      <c r="KJP132" s="311"/>
      <c r="KJQ132" s="311"/>
      <c r="KJR132" s="311"/>
      <c r="KJS132" s="311"/>
      <c r="KJT132" s="311"/>
      <c r="KJU132" s="311"/>
      <c r="KJV132" s="311"/>
      <c r="KJW132" s="311"/>
      <c r="KJX132" s="311"/>
      <c r="KJY132" s="311"/>
      <c r="KJZ132" s="311"/>
      <c r="KKA132" s="311"/>
      <c r="KKB132" s="311"/>
      <c r="KKC132" s="311"/>
      <c r="KKD132" s="311"/>
      <c r="KKE132" s="311"/>
      <c r="KKF132" s="311"/>
      <c r="KKG132" s="311"/>
      <c r="KKH132" s="311"/>
      <c r="KKI132" s="311"/>
      <c r="KKJ132" s="311"/>
      <c r="KKK132" s="311"/>
      <c r="KKL132" s="311"/>
      <c r="KKM132" s="311"/>
      <c r="KKN132" s="311"/>
      <c r="KKO132" s="311"/>
      <c r="KKP132" s="311"/>
      <c r="KKQ132" s="311"/>
      <c r="KKR132" s="311"/>
      <c r="KKS132" s="311"/>
      <c r="KKT132" s="311"/>
      <c r="KKU132" s="311"/>
      <c r="KKV132" s="311"/>
      <c r="KKW132" s="311"/>
      <c r="KKX132" s="311"/>
      <c r="KKY132" s="311"/>
      <c r="KKZ132" s="311"/>
      <c r="KLA132" s="311"/>
      <c r="KLB132" s="311"/>
      <c r="KLC132" s="311"/>
      <c r="KLD132" s="311"/>
      <c r="KLE132" s="311"/>
      <c r="KLF132" s="311"/>
      <c r="KLG132" s="311"/>
      <c r="KLH132" s="311"/>
      <c r="KLI132" s="311"/>
      <c r="KLJ132" s="311"/>
      <c r="KLK132" s="311"/>
      <c r="KLL132" s="311"/>
      <c r="KLM132" s="311"/>
      <c r="KLN132" s="311"/>
      <c r="KLO132" s="311"/>
      <c r="KLP132" s="311"/>
      <c r="KLQ132" s="311"/>
      <c r="KLR132" s="311"/>
      <c r="KLS132" s="311"/>
      <c r="KLT132" s="311"/>
      <c r="KLU132" s="311"/>
      <c r="KLV132" s="311"/>
      <c r="KLW132" s="311"/>
      <c r="KLX132" s="311"/>
      <c r="KLY132" s="311"/>
      <c r="KLZ132" s="311"/>
      <c r="KMA132" s="311"/>
      <c r="KMB132" s="311"/>
      <c r="KMC132" s="311"/>
      <c r="KMD132" s="311"/>
      <c r="KME132" s="311"/>
      <c r="KMF132" s="311"/>
      <c r="KMG132" s="311"/>
      <c r="KMH132" s="311"/>
      <c r="KMI132" s="311"/>
      <c r="KMJ132" s="311"/>
      <c r="KMK132" s="311"/>
      <c r="KML132" s="311"/>
      <c r="KMM132" s="311"/>
      <c r="KMN132" s="311"/>
      <c r="KMO132" s="311"/>
      <c r="KMP132" s="311"/>
      <c r="KMQ132" s="311"/>
      <c r="KMR132" s="311"/>
      <c r="KMS132" s="311"/>
      <c r="KMT132" s="311"/>
      <c r="KMU132" s="311"/>
      <c r="KMV132" s="311"/>
      <c r="KMW132" s="311"/>
      <c r="KMX132" s="311"/>
      <c r="KMY132" s="311"/>
      <c r="KMZ132" s="311"/>
      <c r="KNA132" s="311"/>
      <c r="KNB132" s="311"/>
      <c r="KNC132" s="311"/>
      <c r="KND132" s="311"/>
      <c r="KNE132" s="311"/>
      <c r="KNF132" s="311"/>
      <c r="KNG132" s="311"/>
      <c r="KNH132" s="311"/>
      <c r="KNI132" s="311"/>
      <c r="KNJ132" s="311"/>
      <c r="KNK132" s="311"/>
      <c r="KNL132" s="311"/>
      <c r="KNM132" s="311"/>
      <c r="KNN132" s="311"/>
      <c r="KNO132" s="311"/>
      <c r="KNP132" s="311"/>
      <c r="KNQ132" s="311"/>
      <c r="KNR132" s="311"/>
      <c r="KNS132" s="311"/>
      <c r="KNT132" s="311"/>
      <c r="KNU132" s="311"/>
      <c r="KNV132" s="311"/>
      <c r="KNW132" s="311"/>
      <c r="KNX132" s="311"/>
      <c r="KNY132" s="311"/>
      <c r="KNZ132" s="311"/>
      <c r="KOA132" s="311"/>
      <c r="KOB132" s="311"/>
      <c r="KOC132" s="311"/>
      <c r="KOD132" s="311"/>
      <c r="KOE132" s="311"/>
      <c r="KOF132" s="311"/>
      <c r="KOG132" s="311"/>
      <c r="KOH132" s="311"/>
      <c r="KOI132" s="311"/>
      <c r="KOJ132" s="311"/>
      <c r="KOK132" s="311"/>
      <c r="KOL132" s="311"/>
      <c r="KOM132" s="311"/>
      <c r="KON132" s="311"/>
      <c r="KOO132" s="311"/>
      <c r="KOP132" s="311"/>
      <c r="KOQ132" s="311"/>
      <c r="KOR132" s="311"/>
      <c r="KOS132" s="311"/>
      <c r="KOT132" s="311"/>
      <c r="KOU132" s="311"/>
      <c r="KOV132" s="311"/>
      <c r="KOW132" s="311"/>
      <c r="KOX132" s="311"/>
      <c r="KOY132" s="311"/>
      <c r="KOZ132" s="311"/>
      <c r="KPA132" s="311"/>
      <c r="KPB132" s="311"/>
      <c r="KPC132" s="311"/>
      <c r="KPD132" s="311"/>
      <c r="KPE132" s="311"/>
      <c r="KPF132" s="311"/>
      <c r="KPG132" s="311"/>
      <c r="KPH132" s="311"/>
      <c r="KPI132" s="311"/>
      <c r="KPJ132" s="311"/>
      <c r="KPK132" s="311"/>
      <c r="KPL132" s="311"/>
      <c r="KPM132" s="311"/>
      <c r="KPN132" s="311"/>
      <c r="KPO132" s="311"/>
      <c r="KPP132" s="311"/>
      <c r="KPQ132" s="311"/>
      <c r="KPR132" s="311"/>
      <c r="KPS132" s="311"/>
      <c r="KPT132" s="311"/>
      <c r="KPU132" s="311"/>
      <c r="KPV132" s="311"/>
      <c r="KPW132" s="311"/>
      <c r="KPX132" s="311"/>
      <c r="KPY132" s="311"/>
      <c r="KPZ132" s="311"/>
      <c r="KQA132" s="311"/>
      <c r="KQB132" s="311"/>
      <c r="KQC132" s="311"/>
      <c r="KQD132" s="311"/>
      <c r="KQE132" s="311"/>
      <c r="KQF132" s="311"/>
      <c r="KQG132" s="311"/>
      <c r="KQH132" s="311"/>
      <c r="KQI132" s="311"/>
      <c r="KQJ132" s="311"/>
      <c r="KQK132" s="311"/>
      <c r="KQL132" s="311"/>
      <c r="KQM132" s="311"/>
      <c r="KQN132" s="311"/>
      <c r="KQO132" s="311"/>
      <c r="KQP132" s="311"/>
      <c r="KQQ132" s="311"/>
      <c r="KQR132" s="311"/>
      <c r="KQS132" s="311"/>
      <c r="KQT132" s="311"/>
      <c r="KQU132" s="311"/>
      <c r="KQV132" s="311"/>
      <c r="KQW132" s="311"/>
      <c r="KQX132" s="311"/>
      <c r="KQY132" s="311"/>
      <c r="KQZ132" s="311"/>
      <c r="KRA132" s="311"/>
      <c r="KRB132" s="311"/>
      <c r="KRC132" s="311"/>
      <c r="KRD132" s="311"/>
      <c r="KRE132" s="311"/>
      <c r="KRF132" s="311"/>
      <c r="KRG132" s="311"/>
      <c r="KRH132" s="311"/>
      <c r="KRI132" s="311"/>
      <c r="KRJ132" s="311"/>
      <c r="KRK132" s="311"/>
      <c r="KRL132" s="311"/>
      <c r="KRM132" s="311"/>
      <c r="KRN132" s="311"/>
      <c r="KRO132" s="311"/>
      <c r="KRP132" s="311"/>
      <c r="KRQ132" s="311"/>
      <c r="KRR132" s="311"/>
      <c r="KRS132" s="311"/>
      <c r="KRT132" s="311"/>
      <c r="KRU132" s="311"/>
      <c r="KRV132" s="311"/>
      <c r="KRW132" s="311"/>
      <c r="KRX132" s="311"/>
      <c r="KRY132" s="311"/>
      <c r="KRZ132" s="311"/>
      <c r="KSA132" s="311"/>
      <c r="KSB132" s="311"/>
      <c r="KSC132" s="311"/>
      <c r="KSD132" s="311"/>
      <c r="KSE132" s="311"/>
      <c r="KSF132" s="311"/>
      <c r="KSG132" s="311"/>
      <c r="KSH132" s="311"/>
      <c r="KSI132" s="311"/>
      <c r="KSJ132" s="311"/>
      <c r="KSK132" s="311"/>
      <c r="KSL132" s="311"/>
      <c r="KSM132" s="311"/>
      <c r="KSN132" s="311"/>
      <c r="KSO132" s="311"/>
      <c r="KSP132" s="311"/>
      <c r="KSQ132" s="311"/>
      <c r="KSR132" s="311"/>
      <c r="KSS132" s="311"/>
      <c r="KST132" s="311"/>
      <c r="KSU132" s="311"/>
      <c r="KSV132" s="311"/>
      <c r="KSW132" s="311"/>
      <c r="KSX132" s="311"/>
      <c r="KSY132" s="311"/>
      <c r="KSZ132" s="311"/>
      <c r="KTA132" s="311"/>
      <c r="KTB132" s="311"/>
      <c r="KTC132" s="311"/>
      <c r="KTD132" s="311"/>
      <c r="KTE132" s="311"/>
      <c r="KTF132" s="311"/>
      <c r="KTG132" s="311"/>
      <c r="KTH132" s="311"/>
      <c r="KTI132" s="311"/>
      <c r="KTJ132" s="311"/>
      <c r="KTK132" s="311"/>
      <c r="KTL132" s="311"/>
      <c r="KTM132" s="311"/>
      <c r="KTN132" s="311"/>
      <c r="KTO132" s="311"/>
      <c r="KTP132" s="311"/>
      <c r="KTQ132" s="311"/>
      <c r="KTR132" s="311"/>
      <c r="KTS132" s="311"/>
      <c r="KTT132" s="311"/>
      <c r="KTU132" s="311"/>
      <c r="KTV132" s="311"/>
      <c r="KTW132" s="311"/>
      <c r="KTX132" s="311"/>
      <c r="KTY132" s="311"/>
      <c r="KTZ132" s="311"/>
      <c r="KUA132" s="311"/>
      <c r="KUB132" s="311"/>
      <c r="KUC132" s="311"/>
      <c r="KUD132" s="311"/>
      <c r="KUE132" s="311"/>
      <c r="KUF132" s="311"/>
      <c r="KUG132" s="311"/>
      <c r="KUH132" s="311"/>
      <c r="KUI132" s="311"/>
      <c r="KUJ132" s="311"/>
      <c r="KUK132" s="311"/>
      <c r="KUL132" s="311"/>
      <c r="KUM132" s="311"/>
      <c r="KUN132" s="311"/>
      <c r="KUO132" s="311"/>
      <c r="KUP132" s="311"/>
      <c r="KUQ132" s="311"/>
      <c r="KUR132" s="311"/>
      <c r="KUS132" s="311"/>
      <c r="KUT132" s="311"/>
      <c r="KUU132" s="311"/>
      <c r="KUV132" s="311"/>
      <c r="KUW132" s="311"/>
      <c r="KUX132" s="311"/>
      <c r="KUY132" s="311"/>
      <c r="KUZ132" s="311"/>
      <c r="KVA132" s="311"/>
      <c r="KVB132" s="311"/>
      <c r="KVC132" s="311"/>
      <c r="KVD132" s="311"/>
      <c r="KVE132" s="311"/>
      <c r="KVF132" s="311"/>
      <c r="KVG132" s="311"/>
      <c r="KVH132" s="311"/>
      <c r="KVI132" s="311"/>
      <c r="KVJ132" s="311"/>
      <c r="KVK132" s="311"/>
      <c r="KVL132" s="311"/>
      <c r="KVM132" s="311"/>
      <c r="KVN132" s="311"/>
      <c r="KVO132" s="311"/>
      <c r="KVP132" s="311"/>
      <c r="KVQ132" s="311"/>
      <c r="KVR132" s="311"/>
      <c r="KVS132" s="311"/>
      <c r="KVT132" s="311"/>
      <c r="KVU132" s="311"/>
      <c r="KVV132" s="311"/>
      <c r="KVW132" s="311"/>
      <c r="KVX132" s="311"/>
      <c r="KVY132" s="311"/>
      <c r="KVZ132" s="311"/>
      <c r="KWA132" s="311"/>
      <c r="KWB132" s="311"/>
      <c r="KWC132" s="311"/>
      <c r="KWD132" s="311"/>
      <c r="KWE132" s="311"/>
      <c r="KWF132" s="311"/>
      <c r="KWG132" s="311"/>
      <c r="KWH132" s="311"/>
      <c r="KWI132" s="311"/>
      <c r="KWJ132" s="311"/>
      <c r="KWK132" s="311"/>
      <c r="KWL132" s="311"/>
      <c r="KWM132" s="311"/>
      <c r="KWN132" s="311"/>
      <c r="KWO132" s="311"/>
      <c r="KWP132" s="311"/>
      <c r="KWQ132" s="311"/>
      <c r="KWR132" s="311"/>
      <c r="KWS132" s="311"/>
      <c r="KWT132" s="311"/>
      <c r="KWU132" s="311"/>
      <c r="KWV132" s="311"/>
      <c r="KWW132" s="311"/>
      <c r="KWX132" s="311"/>
      <c r="KWY132" s="311"/>
      <c r="KWZ132" s="311"/>
      <c r="KXA132" s="311"/>
      <c r="KXB132" s="311"/>
      <c r="KXC132" s="311"/>
      <c r="KXD132" s="311"/>
      <c r="KXE132" s="311"/>
      <c r="KXF132" s="311"/>
      <c r="KXG132" s="311"/>
      <c r="KXH132" s="311"/>
      <c r="KXI132" s="311"/>
      <c r="KXJ132" s="311"/>
      <c r="KXK132" s="311"/>
      <c r="KXL132" s="311"/>
      <c r="KXM132" s="311"/>
      <c r="KXN132" s="311"/>
      <c r="KXO132" s="311"/>
      <c r="KXP132" s="311"/>
      <c r="KXQ132" s="311"/>
      <c r="KXR132" s="311"/>
      <c r="KXS132" s="311"/>
      <c r="KXT132" s="311"/>
      <c r="KXU132" s="311"/>
      <c r="KXV132" s="311"/>
      <c r="KXW132" s="311"/>
      <c r="KXX132" s="311"/>
      <c r="KXY132" s="311"/>
      <c r="KXZ132" s="311"/>
      <c r="KYA132" s="311"/>
      <c r="KYB132" s="311"/>
      <c r="KYC132" s="311"/>
      <c r="KYD132" s="311"/>
      <c r="KYE132" s="311"/>
      <c r="KYF132" s="311"/>
      <c r="KYG132" s="311"/>
      <c r="KYH132" s="311"/>
      <c r="KYI132" s="311"/>
      <c r="KYJ132" s="311"/>
      <c r="KYK132" s="311"/>
      <c r="KYL132" s="311"/>
      <c r="KYM132" s="311"/>
      <c r="KYN132" s="311"/>
      <c r="KYO132" s="311"/>
      <c r="KYP132" s="311"/>
      <c r="KYQ132" s="311"/>
      <c r="KYR132" s="311"/>
      <c r="KYS132" s="311"/>
      <c r="KYT132" s="311"/>
      <c r="KYU132" s="311"/>
      <c r="KYV132" s="311"/>
      <c r="KYW132" s="311"/>
      <c r="KYX132" s="311"/>
      <c r="KYY132" s="311"/>
      <c r="KYZ132" s="311"/>
      <c r="KZA132" s="311"/>
      <c r="KZB132" s="311"/>
      <c r="KZC132" s="311"/>
      <c r="KZD132" s="311"/>
      <c r="KZE132" s="311"/>
      <c r="KZF132" s="311"/>
      <c r="KZG132" s="311"/>
      <c r="KZH132" s="311"/>
      <c r="KZI132" s="311"/>
      <c r="KZJ132" s="311"/>
      <c r="KZK132" s="311"/>
      <c r="KZL132" s="311"/>
      <c r="KZM132" s="311"/>
      <c r="KZN132" s="311"/>
      <c r="KZO132" s="311"/>
      <c r="KZP132" s="311"/>
      <c r="KZQ132" s="311"/>
      <c r="KZR132" s="311"/>
      <c r="KZS132" s="311"/>
      <c r="KZT132" s="311"/>
      <c r="KZU132" s="311"/>
      <c r="KZV132" s="311"/>
      <c r="KZW132" s="311"/>
      <c r="KZX132" s="311"/>
      <c r="KZY132" s="311"/>
      <c r="KZZ132" s="311"/>
      <c r="LAA132" s="311"/>
      <c r="LAB132" s="311"/>
      <c r="LAC132" s="311"/>
      <c r="LAD132" s="311"/>
      <c r="LAE132" s="311"/>
      <c r="LAF132" s="311"/>
      <c r="LAG132" s="311"/>
      <c r="LAH132" s="311"/>
      <c r="LAI132" s="311"/>
      <c r="LAJ132" s="311"/>
      <c r="LAK132" s="311"/>
      <c r="LAL132" s="311"/>
      <c r="LAM132" s="311"/>
      <c r="LAN132" s="311"/>
      <c r="LAO132" s="311"/>
      <c r="LAP132" s="311"/>
      <c r="LAQ132" s="311"/>
      <c r="LAR132" s="311"/>
      <c r="LAS132" s="311"/>
      <c r="LAT132" s="311"/>
      <c r="LAU132" s="311"/>
      <c r="LAV132" s="311"/>
      <c r="LAW132" s="311"/>
      <c r="LAX132" s="311"/>
      <c r="LAY132" s="311"/>
      <c r="LAZ132" s="311"/>
      <c r="LBA132" s="311"/>
      <c r="LBB132" s="311"/>
      <c r="LBC132" s="311"/>
      <c r="LBD132" s="311"/>
      <c r="LBE132" s="311"/>
      <c r="LBF132" s="311"/>
      <c r="LBG132" s="311"/>
      <c r="LBH132" s="311"/>
      <c r="LBI132" s="311"/>
      <c r="LBJ132" s="311"/>
      <c r="LBK132" s="311"/>
      <c r="LBL132" s="311"/>
      <c r="LBM132" s="311"/>
      <c r="LBN132" s="311"/>
      <c r="LBO132" s="311"/>
      <c r="LBP132" s="311"/>
      <c r="LBQ132" s="311"/>
      <c r="LBR132" s="311"/>
      <c r="LBS132" s="311"/>
      <c r="LBT132" s="311"/>
      <c r="LBU132" s="311"/>
      <c r="LBV132" s="311"/>
      <c r="LBW132" s="311"/>
      <c r="LBX132" s="311"/>
      <c r="LBY132" s="311"/>
      <c r="LBZ132" s="311"/>
      <c r="LCA132" s="311"/>
      <c r="LCB132" s="311"/>
      <c r="LCC132" s="311"/>
      <c r="LCD132" s="311"/>
      <c r="LCE132" s="311"/>
      <c r="LCF132" s="311"/>
      <c r="LCG132" s="311"/>
      <c r="LCH132" s="311"/>
      <c r="LCI132" s="311"/>
      <c r="LCJ132" s="311"/>
      <c r="LCK132" s="311"/>
      <c r="LCL132" s="311"/>
      <c r="LCM132" s="311"/>
      <c r="LCN132" s="311"/>
      <c r="LCO132" s="311"/>
      <c r="LCP132" s="311"/>
      <c r="LCQ132" s="311"/>
      <c r="LCR132" s="311"/>
      <c r="LCS132" s="311"/>
      <c r="LCT132" s="311"/>
      <c r="LCU132" s="311"/>
      <c r="LCV132" s="311"/>
      <c r="LCW132" s="311"/>
      <c r="LCX132" s="311"/>
      <c r="LCY132" s="311"/>
      <c r="LCZ132" s="311"/>
      <c r="LDA132" s="311"/>
      <c r="LDB132" s="311"/>
      <c r="LDC132" s="311"/>
      <c r="LDD132" s="311"/>
      <c r="LDE132" s="311"/>
      <c r="LDF132" s="311"/>
      <c r="LDG132" s="311"/>
      <c r="LDH132" s="311"/>
      <c r="LDI132" s="311"/>
      <c r="LDJ132" s="311"/>
      <c r="LDK132" s="311"/>
      <c r="LDL132" s="311"/>
      <c r="LDM132" s="311"/>
      <c r="LDN132" s="311"/>
      <c r="LDO132" s="311"/>
      <c r="LDP132" s="311"/>
      <c r="LDQ132" s="311"/>
      <c r="LDR132" s="311"/>
      <c r="LDS132" s="311"/>
      <c r="LDT132" s="311"/>
      <c r="LDU132" s="311"/>
      <c r="LDV132" s="311"/>
      <c r="LDW132" s="311"/>
      <c r="LDX132" s="311"/>
      <c r="LDY132" s="311"/>
      <c r="LDZ132" s="311"/>
      <c r="LEA132" s="311"/>
      <c r="LEB132" s="311"/>
      <c r="LEC132" s="311"/>
      <c r="LED132" s="311"/>
      <c r="LEE132" s="311"/>
      <c r="LEF132" s="311"/>
      <c r="LEG132" s="311"/>
      <c r="LEH132" s="311"/>
      <c r="LEI132" s="311"/>
      <c r="LEJ132" s="311"/>
      <c r="LEK132" s="311"/>
      <c r="LEL132" s="311"/>
      <c r="LEM132" s="311"/>
      <c r="LEN132" s="311"/>
      <c r="LEO132" s="311"/>
      <c r="LEP132" s="311"/>
      <c r="LEQ132" s="311"/>
      <c r="LER132" s="311"/>
      <c r="LES132" s="311"/>
      <c r="LET132" s="311"/>
      <c r="LEU132" s="311"/>
      <c r="LEV132" s="311"/>
      <c r="LEW132" s="311"/>
      <c r="LEX132" s="311"/>
      <c r="LEY132" s="311"/>
      <c r="LEZ132" s="311"/>
      <c r="LFA132" s="311"/>
      <c r="LFB132" s="311"/>
      <c r="LFC132" s="311"/>
      <c r="LFD132" s="311"/>
      <c r="LFE132" s="311"/>
      <c r="LFF132" s="311"/>
      <c r="LFG132" s="311"/>
      <c r="LFH132" s="311"/>
      <c r="LFI132" s="311"/>
      <c r="LFJ132" s="311"/>
      <c r="LFK132" s="311"/>
      <c r="LFL132" s="311"/>
      <c r="LFM132" s="311"/>
      <c r="LFN132" s="311"/>
      <c r="LFO132" s="311"/>
      <c r="LFP132" s="311"/>
      <c r="LFQ132" s="311"/>
      <c r="LFR132" s="311"/>
      <c r="LFS132" s="311"/>
      <c r="LFT132" s="311"/>
      <c r="LFU132" s="311"/>
      <c r="LFV132" s="311"/>
      <c r="LFW132" s="311"/>
      <c r="LFX132" s="311"/>
      <c r="LFY132" s="311"/>
      <c r="LFZ132" s="311"/>
      <c r="LGA132" s="311"/>
      <c r="LGB132" s="311"/>
      <c r="LGC132" s="311"/>
      <c r="LGD132" s="311"/>
      <c r="LGE132" s="311"/>
      <c r="LGF132" s="311"/>
      <c r="LGG132" s="311"/>
      <c r="LGH132" s="311"/>
      <c r="LGI132" s="311"/>
      <c r="LGJ132" s="311"/>
      <c r="LGK132" s="311"/>
      <c r="LGL132" s="311"/>
      <c r="LGM132" s="311"/>
      <c r="LGN132" s="311"/>
      <c r="LGO132" s="311"/>
      <c r="LGP132" s="311"/>
      <c r="LGQ132" s="311"/>
      <c r="LGR132" s="311"/>
      <c r="LGS132" s="311"/>
      <c r="LGT132" s="311"/>
      <c r="LGU132" s="311"/>
      <c r="LGV132" s="311"/>
      <c r="LGW132" s="311"/>
      <c r="LGX132" s="311"/>
      <c r="LGY132" s="311"/>
      <c r="LGZ132" s="311"/>
      <c r="LHA132" s="311"/>
      <c r="LHB132" s="311"/>
      <c r="LHC132" s="311"/>
      <c r="LHD132" s="311"/>
      <c r="LHE132" s="311"/>
      <c r="LHF132" s="311"/>
      <c r="LHG132" s="311"/>
      <c r="LHH132" s="311"/>
      <c r="LHI132" s="311"/>
      <c r="LHJ132" s="311"/>
      <c r="LHK132" s="311"/>
      <c r="LHL132" s="311"/>
      <c r="LHM132" s="311"/>
      <c r="LHN132" s="311"/>
      <c r="LHO132" s="311"/>
      <c r="LHP132" s="311"/>
      <c r="LHQ132" s="311"/>
      <c r="LHR132" s="311"/>
      <c r="LHS132" s="311"/>
      <c r="LHT132" s="311"/>
      <c r="LHU132" s="311"/>
      <c r="LHV132" s="311"/>
      <c r="LHW132" s="311"/>
      <c r="LHX132" s="311"/>
      <c r="LHY132" s="311"/>
      <c r="LHZ132" s="311"/>
      <c r="LIA132" s="311"/>
      <c r="LIB132" s="311"/>
      <c r="LIC132" s="311"/>
      <c r="LID132" s="311"/>
      <c r="LIE132" s="311"/>
      <c r="LIF132" s="311"/>
      <c r="LIG132" s="311"/>
      <c r="LIH132" s="311"/>
      <c r="LII132" s="311"/>
      <c r="LIJ132" s="311"/>
      <c r="LIK132" s="311"/>
      <c r="LIL132" s="311"/>
      <c r="LIM132" s="311"/>
      <c r="LIN132" s="311"/>
      <c r="LIO132" s="311"/>
      <c r="LIP132" s="311"/>
      <c r="LIQ132" s="311"/>
      <c r="LIR132" s="311"/>
      <c r="LIS132" s="311"/>
      <c r="LIT132" s="311"/>
      <c r="LIU132" s="311"/>
      <c r="LIV132" s="311"/>
      <c r="LIW132" s="311"/>
      <c r="LIX132" s="311"/>
      <c r="LIY132" s="311"/>
      <c r="LIZ132" s="311"/>
      <c r="LJA132" s="311"/>
      <c r="LJB132" s="311"/>
      <c r="LJC132" s="311"/>
      <c r="LJD132" s="311"/>
      <c r="LJE132" s="311"/>
      <c r="LJF132" s="311"/>
      <c r="LJG132" s="311"/>
      <c r="LJH132" s="311"/>
      <c r="LJI132" s="311"/>
      <c r="LJJ132" s="311"/>
      <c r="LJK132" s="311"/>
      <c r="LJL132" s="311"/>
      <c r="LJM132" s="311"/>
      <c r="LJN132" s="311"/>
      <c r="LJO132" s="311"/>
      <c r="LJP132" s="311"/>
      <c r="LJQ132" s="311"/>
      <c r="LJR132" s="311"/>
      <c r="LJS132" s="311"/>
      <c r="LJT132" s="311"/>
      <c r="LJU132" s="311"/>
      <c r="LJV132" s="311"/>
      <c r="LJW132" s="311"/>
      <c r="LJX132" s="311"/>
      <c r="LJY132" s="311"/>
      <c r="LJZ132" s="311"/>
      <c r="LKA132" s="311"/>
      <c r="LKB132" s="311"/>
      <c r="LKC132" s="311"/>
      <c r="LKD132" s="311"/>
      <c r="LKE132" s="311"/>
      <c r="LKF132" s="311"/>
      <c r="LKG132" s="311"/>
      <c r="LKH132" s="311"/>
      <c r="LKI132" s="311"/>
      <c r="LKJ132" s="311"/>
      <c r="LKK132" s="311"/>
      <c r="LKL132" s="311"/>
      <c r="LKM132" s="311"/>
      <c r="LKN132" s="311"/>
      <c r="LKO132" s="311"/>
      <c r="LKP132" s="311"/>
      <c r="LKQ132" s="311"/>
      <c r="LKR132" s="311"/>
      <c r="LKS132" s="311"/>
      <c r="LKT132" s="311"/>
      <c r="LKU132" s="311"/>
      <c r="LKV132" s="311"/>
      <c r="LKW132" s="311"/>
      <c r="LKX132" s="311"/>
      <c r="LKY132" s="311"/>
      <c r="LKZ132" s="311"/>
      <c r="LLA132" s="311"/>
      <c r="LLB132" s="311"/>
      <c r="LLC132" s="311"/>
      <c r="LLD132" s="311"/>
      <c r="LLE132" s="311"/>
      <c r="LLF132" s="311"/>
      <c r="LLG132" s="311"/>
      <c r="LLH132" s="311"/>
      <c r="LLI132" s="311"/>
      <c r="LLJ132" s="311"/>
      <c r="LLK132" s="311"/>
      <c r="LLL132" s="311"/>
      <c r="LLM132" s="311"/>
      <c r="LLN132" s="311"/>
      <c r="LLO132" s="311"/>
      <c r="LLP132" s="311"/>
      <c r="LLQ132" s="311"/>
      <c r="LLR132" s="311"/>
      <c r="LLS132" s="311"/>
      <c r="LLT132" s="311"/>
      <c r="LLU132" s="311"/>
      <c r="LLV132" s="311"/>
      <c r="LLW132" s="311"/>
      <c r="LLX132" s="311"/>
      <c r="LLY132" s="311"/>
      <c r="LLZ132" s="311"/>
      <c r="LMA132" s="311"/>
      <c r="LMB132" s="311"/>
      <c r="LMC132" s="311"/>
      <c r="LMD132" s="311"/>
      <c r="LME132" s="311"/>
      <c r="LMF132" s="311"/>
      <c r="LMG132" s="311"/>
      <c r="LMH132" s="311"/>
      <c r="LMI132" s="311"/>
      <c r="LMJ132" s="311"/>
      <c r="LMK132" s="311"/>
      <c r="LML132" s="311"/>
      <c r="LMM132" s="311"/>
      <c r="LMN132" s="311"/>
      <c r="LMO132" s="311"/>
      <c r="LMP132" s="311"/>
      <c r="LMQ132" s="311"/>
      <c r="LMR132" s="311"/>
      <c r="LMS132" s="311"/>
      <c r="LMT132" s="311"/>
      <c r="LMU132" s="311"/>
      <c r="LMV132" s="311"/>
      <c r="LMW132" s="311"/>
      <c r="LMX132" s="311"/>
      <c r="LMY132" s="311"/>
      <c r="LMZ132" s="311"/>
      <c r="LNA132" s="311"/>
      <c r="LNB132" s="311"/>
      <c r="LNC132" s="311"/>
      <c r="LND132" s="311"/>
      <c r="LNE132" s="311"/>
      <c r="LNF132" s="311"/>
      <c r="LNG132" s="311"/>
      <c r="LNH132" s="311"/>
      <c r="LNI132" s="311"/>
      <c r="LNJ132" s="311"/>
      <c r="LNK132" s="311"/>
      <c r="LNL132" s="311"/>
      <c r="LNM132" s="311"/>
      <c r="LNN132" s="311"/>
      <c r="LNO132" s="311"/>
      <c r="LNP132" s="311"/>
      <c r="LNQ132" s="311"/>
      <c r="LNR132" s="311"/>
      <c r="LNS132" s="311"/>
      <c r="LNT132" s="311"/>
      <c r="LNU132" s="311"/>
      <c r="LNV132" s="311"/>
      <c r="LNW132" s="311"/>
      <c r="LNX132" s="311"/>
      <c r="LNY132" s="311"/>
      <c r="LNZ132" s="311"/>
      <c r="LOA132" s="311"/>
      <c r="LOB132" s="311"/>
      <c r="LOC132" s="311"/>
      <c r="LOD132" s="311"/>
      <c r="LOE132" s="311"/>
      <c r="LOF132" s="311"/>
      <c r="LOG132" s="311"/>
      <c r="LOH132" s="311"/>
      <c r="LOI132" s="311"/>
      <c r="LOJ132" s="311"/>
      <c r="LOK132" s="311"/>
      <c r="LOL132" s="311"/>
      <c r="LOM132" s="311"/>
      <c r="LON132" s="311"/>
      <c r="LOO132" s="311"/>
      <c r="LOP132" s="311"/>
      <c r="LOQ132" s="311"/>
      <c r="LOR132" s="311"/>
      <c r="LOS132" s="311"/>
      <c r="LOT132" s="311"/>
      <c r="LOU132" s="311"/>
      <c r="LOV132" s="311"/>
      <c r="LOW132" s="311"/>
      <c r="LOX132" s="311"/>
      <c r="LOY132" s="311"/>
      <c r="LOZ132" s="311"/>
      <c r="LPA132" s="311"/>
      <c r="LPB132" s="311"/>
      <c r="LPC132" s="311"/>
      <c r="LPD132" s="311"/>
      <c r="LPE132" s="311"/>
      <c r="LPF132" s="311"/>
      <c r="LPG132" s="311"/>
      <c r="LPH132" s="311"/>
      <c r="LPI132" s="311"/>
      <c r="LPJ132" s="311"/>
      <c r="LPK132" s="311"/>
      <c r="LPL132" s="311"/>
      <c r="LPM132" s="311"/>
      <c r="LPN132" s="311"/>
      <c r="LPO132" s="311"/>
      <c r="LPP132" s="311"/>
      <c r="LPQ132" s="311"/>
      <c r="LPR132" s="311"/>
      <c r="LPS132" s="311"/>
      <c r="LPT132" s="311"/>
      <c r="LPU132" s="311"/>
      <c r="LPV132" s="311"/>
      <c r="LPW132" s="311"/>
      <c r="LPX132" s="311"/>
      <c r="LPY132" s="311"/>
      <c r="LPZ132" s="311"/>
      <c r="LQA132" s="311"/>
      <c r="LQB132" s="311"/>
      <c r="LQC132" s="311"/>
      <c r="LQD132" s="311"/>
      <c r="LQE132" s="311"/>
      <c r="LQF132" s="311"/>
      <c r="LQG132" s="311"/>
      <c r="LQH132" s="311"/>
      <c r="LQI132" s="311"/>
      <c r="LQJ132" s="311"/>
      <c r="LQK132" s="311"/>
      <c r="LQL132" s="311"/>
      <c r="LQM132" s="311"/>
      <c r="LQN132" s="311"/>
      <c r="LQO132" s="311"/>
      <c r="LQP132" s="311"/>
      <c r="LQQ132" s="311"/>
      <c r="LQR132" s="311"/>
      <c r="LQS132" s="311"/>
      <c r="LQT132" s="311"/>
      <c r="LQU132" s="311"/>
      <c r="LQV132" s="311"/>
      <c r="LQW132" s="311"/>
      <c r="LQX132" s="311"/>
      <c r="LQY132" s="311"/>
      <c r="LQZ132" s="311"/>
      <c r="LRA132" s="311"/>
      <c r="LRB132" s="311"/>
      <c r="LRC132" s="311"/>
      <c r="LRD132" s="311"/>
      <c r="LRE132" s="311"/>
      <c r="LRF132" s="311"/>
      <c r="LRG132" s="311"/>
      <c r="LRH132" s="311"/>
      <c r="LRI132" s="311"/>
      <c r="LRJ132" s="311"/>
      <c r="LRK132" s="311"/>
      <c r="LRL132" s="311"/>
      <c r="LRM132" s="311"/>
      <c r="LRN132" s="311"/>
      <c r="LRO132" s="311"/>
      <c r="LRP132" s="311"/>
      <c r="LRQ132" s="311"/>
      <c r="LRR132" s="311"/>
      <c r="LRS132" s="311"/>
      <c r="LRT132" s="311"/>
      <c r="LRU132" s="311"/>
      <c r="LRV132" s="311"/>
      <c r="LRW132" s="311"/>
      <c r="LRX132" s="311"/>
      <c r="LRY132" s="311"/>
      <c r="LRZ132" s="311"/>
      <c r="LSA132" s="311"/>
      <c r="LSB132" s="311"/>
      <c r="LSC132" s="311"/>
      <c r="LSD132" s="311"/>
      <c r="LSE132" s="311"/>
      <c r="LSF132" s="311"/>
      <c r="LSG132" s="311"/>
      <c r="LSH132" s="311"/>
      <c r="LSI132" s="311"/>
      <c r="LSJ132" s="311"/>
      <c r="LSK132" s="311"/>
      <c r="LSL132" s="311"/>
      <c r="LSM132" s="311"/>
      <c r="LSN132" s="311"/>
      <c r="LSO132" s="311"/>
      <c r="LSP132" s="311"/>
      <c r="LSQ132" s="311"/>
      <c r="LSR132" s="311"/>
      <c r="LSS132" s="311"/>
      <c r="LST132" s="311"/>
      <c r="LSU132" s="311"/>
      <c r="LSV132" s="311"/>
      <c r="LSW132" s="311"/>
      <c r="LSX132" s="311"/>
      <c r="LSY132" s="311"/>
      <c r="LSZ132" s="311"/>
      <c r="LTA132" s="311"/>
      <c r="LTB132" s="311"/>
      <c r="LTC132" s="311"/>
      <c r="LTD132" s="311"/>
      <c r="LTE132" s="311"/>
      <c r="LTF132" s="311"/>
      <c r="LTG132" s="311"/>
      <c r="LTH132" s="311"/>
      <c r="LTI132" s="311"/>
      <c r="LTJ132" s="311"/>
      <c r="LTK132" s="311"/>
      <c r="LTL132" s="311"/>
      <c r="LTM132" s="311"/>
      <c r="LTN132" s="311"/>
      <c r="LTO132" s="311"/>
      <c r="LTP132" s="311"/>
      <c r="LTQ132" s="311"/>
      <c r="LTR132" s="311"/>
      <c r="LTS132" s="311"/>
      <c r="LTT132" s="311"/>
      <c r="LTU132" s="311"/>
      <c r="LTV132" s="311"/>
      <c r="LTW132" s="311"/>
      <c r="LTX132" s="311"/>
      <c r="LTY132" s="311"/>
      <c r="LTZ132" s="311"/>
      <c r="LUA132" s="311"/>
      <c r="LUB132" s="311"/>
      <c r="LUC132" s="311"/>
      <c r="LUD132" s="311"/>
      <c r="LUE132" s="311"/>
      <c r="LUF132" s="311"/>
      <c r="LUG132" s="311"/>
      <c r="LUH132" s="311"/>
      <c r="LUI132" s="311"/>
      <c r="LUJ132" s="311"/>
      <c r="LUK132" s="311"/>
      <c r="LUL132" s="311"/>
      <c r="LUM132" s="311"/>
      <c r="LUN132" s="311"/>
      <c r="LUO132" s="311"/>
      <c r="LUP132" s="311"/>
      <c r="LUQ132" s="311"/>
      <c r="LUR132" s="311"/>
      <c r="LUS132" s="311"/>
      <c r="LUT132" s="311"/>
      <c r="LUU132" s="311"/>
      <c r="LUV132" s="311"/>
      <c r="LUW132" s="311"/>
      <c r="LUX132" s="311"/>
      <c r="LUY132" s="311"/>
      <c r="LUZ132" s="311"/>
      <c r="LVA132" s="311"/>
      <c r="LVB132" s="311"/>
      <c r="LVC132" s="311"/>
      <c r="LVD132" s="311"/>
      <c r="LVE132" s="311"/>
      <c r="LVF132" s="311"/>
      <c r="LVG132" s="311"/>
      <c r="LVH132" s="311"/>
      <c r="LVI132" s="311"/>
      <c r="LVJ132" s="311"/>
      <c r="LVK132" s="311"/>
      <c r="LVL132" s="311"/>
      <c r="LVM132" s="311"/>
      <c r="LVN132" s="311"/>
      <c r="LVO132" s="311"/>
      <c r="LVP132" s="311"/>
      <c r="LVQ132" s="311"/>
      <c r="LVR132" s="311"/>
      <c r="LVS132" s="311"/>
      <c r="LVT132" s="311"/>
      <c r="LVU132" s="311"/>
      <c r="LVV132" s="311"/>
      <c r="LVW132" s="311"/>
      <c r="LVX132" s="311"/>
      <c r="LVY132" s="311"/>
      <c r="LVZ132" s="311"/>
      <c r="LWA132" s="311"/>
      <c r="LWB132" s="311"/>
      <c r="LWC132" s="311"/>
      <c r="LWD132" s="311"/>
      <c r="LWE132" s="311"/>
      <c r="LWF132" s="311"/>
      <c r="LWG132" s="311"/>
      <c r="LWH132" s="311"/>
      <c r="LWI132" s="311"/>
      <c r="LWJ132" s="311"/>
      <c r="LWK132" s="311"/>
      <c r="LWL132" s="311"/>
      <c r="LWM132" s="311"/>
      <c r="LWN132" s="311"/>
      <c r="LWO132" s="311"/>
      <c r="LWP132" s="311"/>
      <c r="LWQ132" s="311"/>
      <c r="LWR132" s="311"/>
      <c r="LWS132" s="311"/>
      <c r="LWT132" s="311"/>
      <c r="LWU132" s="311"/>
      <c r="LWV132" s="311"/>
      <c r="LWW132" s="311"/>
      <c r="LWX132" s="311"/>
      <c r="LWY132" s="311"/>
      <c r="LWZ132" s="311"/>
      <c r="LXA132" s="311"/>
      <c r="LXB132" s="311"/>
      <c r="LXC132" s="311"/>
      <c r="LXD132" s="311"/>
      <c r="LXE132" s="311"/>
      <c r="LXF132" s="311"/>
      <c r="LXG132" s="311"/>
      <c r="LXH132" s="311"/>
      <c r="LXI132" s="311"/>
      <c r="LXJ132" s="311"/>
      <c r="LXK132" s="311"/>
      <c r="LXL132" s="311"/>
      <c r="LXM132" s="311"/>
      <c r="LXN132" s="311"/>
      <c r="LXO132" s="311"/>
      <c r="LXP132" s="311"/>
      <c r="LXQ132" s="311"/>
      <c r="LXR132" s="311"/>
      <c r="LXS132" s="311"/>
      <c r="LXT132" s="311"/>
      <c r="LXU132" s="311"/>
      <c r="LXV132" s="311"/>
      <c r="LXW132" s="311"/>
      <c r="LXX132" s="311"/>
      <c r="LXY132" s="311"/>
      <c r="LXZ132" s="311"/>
      <c r="LYA132" s="311"/>
      <c r="LYB132" s="311"/>
      <c r="LYC132" s="311"/>
      <c r="LYD132" s="311"/>
      <c r="LYE132" s="311"/>
      <c r="LYF132" s="311"/>
      <c r="LYG132" s="311"/>
      <c r="LYH132" s="311"/>
      <c r="LYI132" s="311"/>
      <c r="LYJ132" s="311"/>
      <c r="LYK132" s="311"/>
      <c r="LYL132" s="311"/>
      <c r="LYM132" s="311"/>
      <c r="LYN132" s="311"/>
      <c r="LYO132" s="311"/>
      <c r="LYP132" s="311"/>
      <c r="LYQ132" s="311"/>
      <c r="LYR132" s="311"/>
      <c r="LYS132" s="311"/>
      <c r="LYT132" s="311"/>
      <c r="LYU132" s="311"/>
      <c r="LYV132" s="311"/>
      <c r="LYW132" s="311"/>
      <c r="LYX132" s="311"/>
      <c r="LYY132" s="311"/>
      <c r="LYZ132" s="311"/>
      <c r="LZA132" s="311"/>
      <c r="LZB132" s="311"/>
      <c r="LZC132" s="311"/>
      <c r="LZD132" s="311"/>
      <c r="LZE132" s="311"/>
      <c r="LZF132" s="311"/>
      <c r="LZG132" s="311"/>
      <c r="LZH132" s="311"/>
      <c r="LZI132" s="311"/>
      <c r="LZJ132" s="311"/>
      <c r="LZK132" s="311"/>
      <c r="LZL132" s="311"/>
      <c r="LZM132" s="311"/>
      <c r="LZN132" s="311"/>
      <c r="LZO132" s="311"/>
      <c r="LZP132" s="311"/>
      <c r="LZQ132" s="311"/>
      <c r="LZR132" s="311"/>
      <c r="LZS132" s="311"/>
      <c r="LZT132" s="311"/>
      <c r="LZU132" s="311"/>
      <c r="LZV132" s="311"/>
      <c r="LZW132" s="311"/>
      <c r="LZX132" s="311"/>
      <c r="LZY132" s="311"/>
      <c r="LZZ132" s="311"/>
      <c r="MAA132" s="311"/>
      <c r="MAB132" s="311"/>
      <c r="MAC132" s="311"/>
      <c r="MAD132" s="311"/>
      <c r="MAE132" s="311"/>
      <c r="MAF132" s="311"/>
      <c r="MAG132" s="311"/>
      <c r="MAH132" s="311"/>
      <c r="MAI132" s="311"/>
      <c r="MAJ132" s="311"/>
      <c r="MAK132" s="311"/>
      <c r="MAL132" s="311"/>
      <c r="MAM132" s="311"/>
      <c r="MAN132" s="311"/>
      <c r="MAO132" s="311"/>
      <c r="MAP132" s="311"/>
      <c r="MAQ132" s="311"/>
      <c r="MAR132" s="311"/>
      <c r="MAS132" s="311"/>
      <c r="MAT132" s="311"/>
      <c r="MAU132" s="311"/>
      <c r="MAV132" s="311"/>
      <c r="MAW132" s="311"/>
      <c r="MAX132" s="311"/>
      <c r="MAY132" s="311"/>
      <c r="MAZ132" s="311"/>
      <c r="MBA132" s="311"/>
      <c r="MBB132" s="311"/>
      <c r="MBC132" s="311"/>
      <c r="MBD132" s="311"/>
      <c r="MBE132" s="311"/>
      <c r="MBF132" s="311"/>
      <c r="MBG132" s="311"/>
      <c r="MBH132" s="311"/>
      <c r="MBI132" s="311"/>
      <c r="MBJ132" s="311"/>
      <c r="MBK132" s="311"/>
      <c r="MBL132" s="311"/>
      <c r="MBM132" s="311"/>
      <c r="MBN132" s="311"/>
      <c r="MBO132" s="311"/>
      <c r="MBP132" s="311"/>
      <c r="MBQ132" s="311"/>
      <c r="MBR132" s="311"/>
      <c r="MBS132" s="311"/>
      <c r="MBT132" s="311"/>
      <c r="MBU132" s="311"/>
      <c r="MBV132" s="311"/>
      <c r="MBW132" s="311"/>
      <c r="MBX132" s="311"/>
      <c r="MBY132" s="311"/>
      <c r="MBZ132" s="311"/>
      <c r="MCA132" s="311"/>
      <c r="MCB132" s="311"/>
      <c r="MCC132" s="311"/>
      <c r="MCD132" s="311"/>
      <c r="MCE132" s="311"/>
      <c r="MCF132" s="311"/>
      <c r="MCG132" s="311"/>
      <c r="MCH132" s="311"/>
      <c r="MCI132" s="311"/>
      <c r="MCJ132" s="311"/>
      <c r="MCK132" s="311"/>
      <c r="MCL132" s="311"/>
      <c r="MCM132" s="311"/>
      <c r="MCN132" s="311"/>
      <c r="MCO132" s="311"/>
      <c r="MCP132" s="311"/>
      <c r="MCQ132" s="311"/>
      <c r="MCR132" s="311"/>
      <c r="MCS132" s="311"/>
      <c r="MCT132" s="311"/>
      <c r="MCU132" s="311"/>
      <c r="MCV132" s="311"/>
      <c r="MCW132" s="311"/>
      <c r="MCX132" s="311"/>
      <c r="MCY132" s="311"/>
      <c r="MCZ132" s="311"/>
      <c r="MDA132" s="311"/>
      <c r="MDB132" s="311"/>
      <c r="MDC132" s="311"/>
      <c r="MDD132" s="311"/>
      <c r="MDE132" s="311"/>
      <c r="MDF132" s="311"/>
      <c r="MDG132" s="311"/>
      <c r="MDH132" s="311"/>
      <c r="MDI132" s="311"/>
      <c r="MDJ132" s="311"/>
      <c r="MDK132" s="311"/>
      <c r="MDL132" s="311"/>
      <c r="MDM132" s="311"/>
      <c r="MDN132" s="311"/>
      <c r="MDO132" s="311"/>
      <c r="MDP132" s="311"/>
      <c r="MDQ132" s="311"/>
      <c r="MDR132" s="311"/>
      <c r="MDS132" s="311"/>
      <c r="MDT132" s="311"/>
      <c r="MDU132" s="311"/>
      <c r="MDV132" s="311"/>
      <c r="MDW132" s="311"/>
      <c r="MDX132" s="311"/>
      <c r="MDY132" s="311"/>
      <c r="MDZ132" s="311"/>
      <c r="MEA132" s="311"/>
      <c r="MEB132" s="311"/>
      <c r="MEC132" s="311"/>
      <c r="MED132" s="311"/>
      <c r="MEE132" s="311"/>
      <c r="MEF132" s="311"/>
      <c r="MEG132" s="311"/>
      <c r="MEH132" s="311"/>
      <c r="MEI132" s="311"/>
      <c r="MEJ132" s="311"/>
      <c r="MEK132" s="311"/>
      <c r="MEL132" s="311"/>
      <c r="MEM132" s="311"/>
      <c r="MEN132" s="311"/>
      <c r="MEO132" s="311"/>
      <c r="MEP132" s="311"/>
      <c r="MEQ132" s="311"/>
      <c r="MER132" s="311"/>
      <c r="MES132" s="311"/>
      <c r="MET132" s="311"/>
      <c r="MEU132" s="311"/>
      <c r="MEV132" s="311"/>
      <c r="MEW132" s="311"/>
      <c r="MEX132" s="311"/>
      <c r="MEY132" s="311"/>
      <c r="MEZ132" s="311"/>
      <c r="MFA132" s="311"/>
      <c r="MFB132" s="311"/>
      <c r="MFC132" s="311"/>
      <c r="MFD132" s="311"/>
      <c r="MFE132" s="311"/>
      <c r="MFF132" s="311"/>
      <c r="MFG132" s="311"/>
      <c r="MFH132" s="311"/>
      <c r="MFI132" s="311"/>
      <c r="MFJ132" s="311"/>
      <c r="MFK132" s="311"/>
      <c r="MFL132" s="311"/>
      <c r="MFM132" s="311"/>
      <c r="MFN132" s="311"/>
      <c r="MFO132" s="311"/>
      <c r="MFP132" s="311"/>
      <c r="MFQ132" s="311"/>
      <c r="MFR132" s="311"/>
      <c r="MFS132" s="311"/>
      <c r="MFT132" s="311"/>
      <c r="MFU132" s="311"/>
      <c r="MFV132" s="311"/>
      <c r="MFW132" s="311"/>
      <c r="MFX132" s="311"/>
      <c r="MFY132" s="311"/>
      <c r="MFZ132" s="311"/>
      <c r="MGA132" s="311"/>
      <c r="MGB132" s="311"/>
      <c r="MGC132" s="311"/>
      <c r="MGD132" s="311"/>
      <c r="MGE132" s="311"/>
      <c r="MGF132" s="311"/>
      <c r="MGG132" s="311"/>
      <c r="MGH132" s="311"/>
      <c r="MGI132" s="311"/>
      <c r="MGJ132" s="311"/>
      <c r="MGK132" s="311"/>
      <c r="MGL132" s="311"/>
      <c r="MGM132" s="311"/>
      <c r="MGN132" s="311"/>
      <c r="MGO132" s="311"/>
      <c r="MGP132" s="311"/>
      <c r="MGQ132" s="311"/>
      <c r="MGR132" s="311"/>
      <c r="MGS132" s="311"/>
      <c r="MGT132" s="311"/>
      <c r="MGU132" s="311"/>
      <c r="MGV132" s="311"/>
      <c r="MGW132" s="311"/>
      <c r="MGX132" s="311"/>
      <c r="MGY132" s="311"/>
      <c r="MGZ132" s="311"/>
      <c r="MHA132" s="311"/>
      <c r="MHB132" s="311"/>
      <c r="MHC132" s="311"/>
      <c r="MHD132" s="311"/>
      <c r="MHE132" s="311"/>
      <c r="MHF132" s="311"/>
      <c r="MHG132" s="311"/>
      <c r="MHH132" s="311"/>
      <c r="MHI132" s="311"/>
      <c r="MHJ132" s="311"/>
      <c r="MHK132" s="311"/>
      <c r="MHL132" s="311"/>
      <c r="MHM132" s="311"/>
      <c r="MHN132" s="311"/>
      <c r="MHO132" s="311"/>
      <c r="MHP132" s="311"/>
      <c r="MHQ132" s="311"/>
      <c r="MHR132" s="311"/>
      <c r="MHS132" s="311"/>
      <c r="MHT132" s="311"/>
      <c r="MHU132" s="311"/>
      <c r="MHV132" s="311"/>
      <c r="MHW132" s="311"/>
      <c r="MHX132" s="311"/>
      <c r="MHY132" s="311"/>
      <c r="MHZ132" s="311"/>
      <c r="MIA132" s="311"/>
      <c r="MIB132" s="311"/>
      <c r="MIC132" s="311"/>
      <c r="MID132" s="311"/>
      <c r="MIE132" s="311"/>
      <c r="MIF132" s="311"/>
      <c r="MIG132" s="311"/>
      <c r="MIH132" s="311"/>
      <c r="MII132" s="311"/>
      <c r="MIJ132" s="311"/>
      <c r="MIK132" s="311"/>
      <c r="MIL132" s="311"/>
      <c r="MIM132" s="311"/>
      <c r="MIN132" s="311"/>
      <c r="MIO132" s="311"/>
      <c r="MIP132" s="311"/>
      <c r="MIQ132" s="311"/>
      <c r="MIR132" s="311"/>
      <c r="MIS132" s="311"/>
      <c r="MIT132" s="311"/>
      <c r="MIU132" s="311"/>
      <c r="MIV132" s="311"/>
      <c r="MIW132" s="311"/>
      <c r="MIX132" s="311"/>
      <c r="MIY132" s="311"/>
      <c r="MIZ132" s="311"/>
      <c r="MJA132" s="311"/>
      <c r="MJB132" s="311"/>
      <c r="MJC132" s="311"/>
      <c r="MJD132" s="311"/>
      <c r="MJE132" s="311"/>
      <c r="MJF132" s="311"/>
      <c r="MJG132" s="311"/>
      <c r="MJH132" s="311"/>
      <c r="MJI132" s="311"/>
      <c r="MJJ132" s="311"/>
      <c r="MJK132" s="311"/>
      <c r="MJL132" s="311"/>
      <c r="MJM132" s="311"/>
      <c r="MJN132" s="311"/>
      <c r="MJO132" s="311"/>
      <c r="MJP132" s="311"/>
      <c r="MJQ132" s="311"/>
      <c r="MJR132" s="311"/>
      <c r="MJS132" s="311"/>
      <c r="MJT132" s="311"/>
      <c r="MJU132" s="311"/>
      <c r="MJV132" s="311"/>
      <c r="MJW132" s="311"/>
      <c r="MJX132" s="311"/>
      <c r="MJY132" s="311"/>
      <c r="MJZ132" s="311"/>
      <c r="MKA132" s="311"/>
      <c r="MKB132" s="311"/>
      <c r="MKC132" s="311"/>
      <c r="MKD132" s="311"/>
      <c r="MKE132" s="311"/>
      <c r="MKF132" s="311"/>
      <c r="MKG132" s="311"/>
      <c r="MKH132" s="311"/>
      <c r="MKI132" s="311"/>
      <c r="MKJ132" s="311"/>
      <c r="MKK132" s="311"/>
      <c r="MKL132" s="311"/>
      <c r="MKM132" s="311"/>
      <c r="MKN132" s="311"/>
      <c r="MKO132" s="311"/>
      <c r="MKP132" s="311"/>
      <c r="MKQ132" s="311"/>
      <c r="MKR132" s="311"/>
      <c r="MKS132" s="311"/>
      <c r="MKT132" s="311"/>
      <c r="MKU132" s="311"/>
      <c r="MKV132" s="311"/>
      <c r="MKW132" s="311"/>
      <c r="MKX132" s="311"/>
      <c r="MKY132" s="311"/>
      <c r="MKZ132" s="311"/>
      <c r="MLA132" s="311"/>
      <c r="MLB132" s="311"/>
      <c r="MLC132" s="311"/>
      <c r="MLD132" s="311"/>
      <c r="MLE132" s="311"/>
      <c r="MLF132" s="311"/>
      <c r="MLG132" s="311"/>
      <c r="MLH132" s="311"/>
      <c r="MLI132" s="311"/>
      <c r="MLJ132" s="311"/>
      <c r="MLK132" s="311"/>
      <c r="MLL132" s="311"/>
      <c r="MLM132" s="311"/>
      <c r="MLN132" s="311"/>
      <c r="MLO132" s="311"/>
      <c r="MLP132" s="311"/>
      <c r="MLQ132" s="311"/>
      <c r="MLR132" s="311"/>
      <c r="MLS132" s="311"/>
      <c r="MLT132" s="311"/>
      <c r="MLU132" s="311"/>
      <c r="MLV132" s="311"/>
      <c r="MLW132" s="311"/>
      <c r="MLX132" s="311"/>
      <c r="MLY132" s="311"/>
      <c r="MLZ132" s="311"/>
      <c r="MMA132" s="311"/>
      <c r="MMB132" s="311"/>
      <c r="MMC132" s="311"/>
      <c r="MMD132" s="311"/>
      <c r="MME132" s="311"/>
      <c r="MMF132" s="311"/>
      <c r="MMG132" s="311"/>
      <c r="MMH132" s="311"/>
      <c r="MMI132" s="311"/>
      <c r="MMJ132" s="311"/>
      <c r="MMK132" s="311"/>
      <c r="MML132" s="311"/>
      <c r="MMM132" s="311"/>
      <c r="MMN132" s="311"/>
      <c r="MMO132" s="311"/>
      <c r="MMP132" s="311"/>
      <c r="MMQ132" s="311"/>
      <c r="MMR132" s="311"/>
      <c r="MMS132" s="311"/>
      <c r="MMT132" s="311"/>
      <c r="MMU132" s="311"/>
      <c r="MMV132" s="311"/>
      <c r="MMW132" s="311"/>
      <c r="MMX132" s="311"/>
      <c r="MMY132" s="311"/>
      <c r="MMZ132" s="311"/>
      <c r="MNA132" s="311"/>
      <c r="MNB132" s="311"/>
      <c r="MNC132" s="311"/>
      <c r="MND132" s="311"/>
      <c r="MNE132" s="311"/>
      <c r="MNF132" s="311"/>
      <c r="MNG132" s="311"/>
      <c r="MNH132" s="311"/>
      <c r="MNI132" s="311"/>
      <c r="MNJ132" s="311"/>
      <c r="MNK132" s="311"/>
      <c r="MNL132" s="311"/>
      <c r="MNM132" s="311"/>
      <c r="MNN132" s="311"/>
      <c r="MNO132" s="311"/>
      <c r="MNP132" s="311"/>
      <c r="MNQ132" s="311"/>
      <c r="MNR132" s="311"/>
      <c r="MNS132" s="311"/>
      <c r="MNT132" s="311"/>
      <c r="MNU132" s="311"/>
      <c r="MNV132" s="311"/>
      <c r="MNW132" s="311"/>
      <c r="MNX132" s="311"/>
      <c r="MNY132" s="311"/>
      <c r="MNZ132" s="311"/>
      <c r="MOA132" s="311"/>
      <c r="MOB132" s="311"/>
      <c r="MOC132" s="311"/>
      <c r="MOD132" s="311"/>
      <c r="MOE132" s="311"/>
      <c r="MOF132" s="311"/>
      <c r="MOG132" s="311"/>
      <c r="MOH132" s="311"/>
      <c r="MOI132" s="311"/>
      <c r="MOJ132" s="311"/>
      <c r="MOK132" s="311"/>
      <c r="MOL132" s="311"/>
      <c r="MOM132" s="311"/>
      <c r="MON132" s="311"/>
      <c r="MOO132" s="311"/>
      <c r="MOP132" s="311"/>
      <c r="MOQ132" s="311"/>
      <c r="MOR132" s="311"/>
      <c r="MOS132" s="311"/>
      <c r="MOT132" s="311"/>
      <c r="MOU132" s="311"/>
      <c r="MOV132" s="311"/>
      <c r="MOW132" s="311"/>
      <c r="MOX132" s="311"/>
      <c r="MOY132" s="311"/>
      <c r="MOZ132" s="311"/>
      <c r="MPA132" s="311"/>
      <c r="MPB132" s="311"/>
      <c r="MPC132" s="311"/>
      <c r="MPD132" s="311"/>
      <c r="MPE132" s="311"/>
      <c r="MPF132" s="311"/>
      <c r="MPG132" s="311"/>
      <c r="MPH132" s="311"/>
      <c r="MPI132" s="311"/>
      <c r="MPJ132" s="311"/>
      <c r="MPK132" s="311"/>
      <c r="MPL132" s="311"/>
      <c r="MPM132" s="311"/>
      <c r="MPN132" s="311"/>
      <c r="MPO132" s="311"/>
      <c r="MPP132" s="311"/>
      <c r="MPQ132" s="311"/>
      <c r="MPR132" s="311"/>
      <c r="MPS132" s="311"/>
      <c r="MPT132" s="311"/>
      <c r="MPU132" s="311"/>
      <c r="MPV132" s="311"/>
      <c r="MPW132" s="311"/>
      <c r="MPX132" s="311"/>
      <c r="MPY132" s="311"/>
      <c r="MPZ132" s="311"/>
      <c r="MQA132" s="311"/>
      <c r="MQB132" s="311"/>
      <c r="MQC132" s="311"/>
      <c r="MQD132" s="311"/>
      <c r="MQE132" s="311"/>
      <c r="MQF132" s="311"/>
      <c r="MQG132" s="311"/>
      <c r="MQH132" s="311"/>
      <c r="MQI132" s="311"/>
      <c r="MQJ132" s="311"/>
      <c r="MQK132" s="311"/>
      <c r="MQL132" s="311"/>
      <c r="MQM132" s="311"/>
      <c r="MQN132" s="311"/>
      <c r="MQO132" s="311"/>
      <c r="MQP132" s="311"/>
      <c r="MQQ132" s="311"/>
      <c r="MQR132" s="311"/>
      <c r="MQS132" s="311"/>
      <c r="MQT132" s="311"/>
      <c r="MQU132" s="311"/>
      <c r="MQV132" s="311"/>
      <c r="MQW132" s="311"/>
      <c r="MQX132" s="311"/>
      <c r="MQY132" s="311"/>
      <c r="MQZ132" s="311"/>
      <c r="MRA132" s="311"/>
      <c r="MRB132" s="311"/>
      <c r="MRC132" s="311"/>
      <c r="MRD132" s="311"/>
      <c r="MRE132" s="311"/>
      <c r="MRF132" s="311"/>
      <c r="MRG132" s="311"/>
      <c r="MRH132" s="311"/>
      <c r="MRI132" s="311"/>
      <c r="MRJ132" s="311"/>
      <c r="MRK132" s="311"/>
      <c r="MRL132" s="311"/>
      <c r="MRM132" s="311"/>
      <c r="MRN132" s="311"/>
      <c r="MRO132" s="311"/>
      <c r="MRP132" s="311"/>
      <c r="MRQ132" s="311"/>
      <c r="MRR132" s="311"/>
      <c r="MRS132" s="311"/>
      <c r="MRT132" s="311"/>
      <c r="MRU132" s="311"/>
      <c r="MRV132" s="311"/>
      <c r="MRW132" s="311"/>
      <c r="MRX132" s="311"/>
      <c r="MRY132" s="311"/>
      <c r="MRZ132" s="311"/>
      <c r="MSA132" s="311"/>
      <c r="MSB132" s="311"/>
      <c r="MSC132" s="311"/>
      <c r="MSD132" s="311"/>
      <c r="MSE132" s="311"/>
      <c r="MSF132" s="311"/>
      <c r="MSG132" s="311"/>
      <c r="MSH132" s="311"/>
      <c r="MSI132" s="311"/>
      <c r="MSJ132" s="311"/>
      <c r="MSK132" s="311"/>
      <c r="MSL132" s="311"/>
      <c r="MSM132" s="311"/>
      <c r="MSN132" s="311"/>
      <c r="MSO132" s="311"/>
      <c r="MSP132" s="311"/>
      <c r="MSQ132" s="311"/>
      <c r="MSR132" s="311"/>
      <c r="MSS132" s="311"/>
      <c r="MST132" s="311"/>
      <c r="MSU132" s="311"/>
      <c r="MSV132" s="311"/>
      <c r="MSW132" s="311"/>
      <c r="MSX132" s="311"/>
      <c r="MSY132" s="311"/>
      <c r="MSZ132" s="311"/>
      <c r="MTA132" s="311"/>
      <c r="MTB132" s="311"/>
      <c r="MTC132" s="311"/>
      <c r="MTD132" s="311"/>
      <c r="MTE132" s="311"/>
      <c r="MTF132" s="311"/>
      <c r="MTG132" s="311"/>
      <c r="MTH132" s="311"/>
      <c r="MTI132" s="311"/>
      <c r="MTJ132" s="311"/>
      <c r="MTK132" s="311"/>
      <c r="MTL132" s="311"/>
      <c r="MTM132" s="311"/>
      <c r="MTN132" s="311"/>
      <c r="MTO132" s="311"/>
      <c r="MTP132" s="311"/>
      <c r="MTQ132" s="311"/>
      <c r="MTR132" s="311"/>
      <c r="MTS132" s="311"/>
      <c r="MTT132" s="311"/>
      <c r="MTU132" s="311"/>
      <c r="MTV132" s="311"/>
      <c r="MTW132" s="311"/>
      <c r="MTX132" s="311"/>
      <c r="MTY132" s="311"/>
      <c r="MTZ132" s="311"/>
      <c r="MUA132" s="311"/>
      <c r="MUB132" s="311"/>
      <c r="MUC132" s="311"/>
      <c r="MUD132" s="311"/>
      <c r="MUE132" s="311"/>
      <c r="MUF132" s="311"/>
      <c r="MUG132" s="311"/>
      <c r="MUH132" s="311"/>
      <c r="MUI132" s="311"/>
      <c r="MUJ132" s="311"/>
      <c r="MUK132" s="311"/>
      <c r="MUL132" s="311"/>
      <c r="MUM132" s="311"/>
      <c r="MUN132" s="311"/>
      <c r="MUO132" s="311"/>
      <c r="MUP132" s="311"/>
      <c r="MUQ132" s="311"/>
      <c r="MUR132" s="311"/>
      <c r="MUS132" s="311"/>
      <c r="MUT132" s="311"/>
      <c r="MUU132" s="311"/>
      <c r="MUV132" s="311"/>
      <c r="MUW132" s="311"/>
      <c r="MUX132" s="311"/>
      <c r="MUY132" s="311"/>
      <c r="MUZ132" s="311"/>
      <c r="MVA132" s="311"/>
      <c r="MVB132" s="311"/>
      <c r="MVC132" s="311"/>
      <c r="MVD132" s="311"/>
      <c r="MVE132" s="311"/>
      <c r="MVF132" s="311"/>
      <c r="MVG132" s="311"/>
      <c r="MVH132" s="311"/>
      <c r="MVI132" s="311"/>
      <c r="MVJ132" s="311"/>
      <c r="MVK132" s="311"/>
      <c r="MVL132" s="311"/>
      <c r="MVM132" s="311"/>
      <c r="MVN132" s="311"/>
      <c r="MVO132" s="311"/>
      <c r="MVP132" s="311"/>
      <c r="MVQ132" s="311"/>
      <c r="MVR132" s="311"/>
      <c r="MVS132" s="311"/>
      <c r="MVT132" s="311"/>
      <c r="MVU132" s="311"/>
      <c r="MVV132" s="311"/>
      <c r="MVW132" s="311"/>
      <c r="MVX132" s="311"/>
      <c r="MVY132" s="311"/>
      <c r="MVZ132" s="311"/>
      <c r="MWA132" s="311"/>
      <c r="MWB132" s="311"/>
      <c r="MWC132" s="311"/>
      <c r="MWD132" s="311"/>
      <c r="MWE132" s="311"/>
      <c r="MWF132" s="311"/>
      <c r="MWG132" s="311"/>
      <c r="MWH132" s="311"/>
      <c r="MWI132" s="311"/>
      <c r="MWJ132" s="311"/>
      <c r="MWK132" s="311"/>
      <c r="MWL132" s="311"/>
      <c r="MWM132" s="311"/>
      <c r="MWN132" s="311"/>
      <c r="MWO132" s="311"/>
      <c r="MWP132" s="311"/>
      <c r="MWQ132" s="311"/>
      <c r="MWR132" s="311"/>
      <c r="MWS132" s="311"/>
      <c r="MWT132" s="311"/>
      <c r="MWU132" s="311"/>
      <c r="MWV132" s="311"/>
      <c r="MWW132" s="311"/>
      <c r="MWX132" s="311"/>
      <c r="MWY132" s="311"/>
      <c r="MWZ132" s="311"/>
      <c r="MXA132" s="311"/>
      <c r="MXB132" s="311"/>
      <c r="MXC132" s="311"/>
      <c r="MXD132" s="311"/>
      <c r="MXE132" s="311"/>
      <c r="MXF132" s="311"/>
      <c r="MXG132" s="311"/>
      <c r="MXH132" s="311"/>
      <c r="MXI132" s="311"/>
      <c r="MXJ132" s="311"/>
      <c r="MXK132" s="311"/>
      <c r="MXL132" s="311"/>
      <c r="MXM132" s="311"/>
      <c r="MXN132" s="311"/>
      <c r="MXO132" s="311"/>
      <c r="MXP132" s="311"/>
      <c r="MXQ132" s="311"/>
      <c r="MXR132" s="311"/>
      <c r="MXS132" s="311"/>
      <c r="MXT132" s="311"/>
      <c r="MXU132" s="311"/>
      <c r="MXV132" s="311"/>
      <c r="MXW132" s="311"/>
      <c r="MXX132" s="311"/>
      <c r="MXY132" s="311"/>
      <c r="MXZ132" s="311"/>
      <c r="MYA132" s="311"/>
      <c r="MYB132" s="311"/>
      <c r="MYC132" s="311"/>
      <c r="MYD132" s="311"/>
      <c r="MYE132" s="311"/>
      <c r="MYF132" s="311"/>
      <c r="MYG132" s="311"/>
      <c r="MYH132" s="311"/>
      <c r="MYI132" s="311"/>
      <c r="MYJ132" s="311"/>
      <c r="MYK132" s="311"/>
      <c r="MYL132" s="311"/>
      <c r="MYM132" s="311"/>
      <c r="MYN132" s="311"/>
      <c r="MYO132" s="311"/>
      <c r="MYP132" s="311"/>
      <c r="MYQ132" s="311"/>
      <c r="MYR132" s="311"/>
      <c r="MYS132" s="311"/>
      <c r="MYT132" s="311"/>
      <c r="MYU132" s="311"/>
      <c r="MYV132" s="311"/>
      <c r="MYW132" s="311"/>
      <c r="MYX132" s="311"/>
      <c r="MYY132" s="311"/>
      <c r="MYZ132" s="311"/>
      <c r="MZA132" s="311"/>
      <c r="MZB132" s="311"/>
      <c r="MZC132" s="311"/>
      <c r="MZD132" s="311"/>
      <c r="MZE132" s="311"/>
      <c r="MZF132" s="311"/>
      <c r="MZG132" s="311"/>
      <c r="MZH132" s="311"/>
      <c r="MZI132" s="311"/>
      <c r="MZJ132" s="311"/>
      <c r="MZK132" s="311"/>
      <c r="MZL132" s="311"/>
      <c r="MZM132" s="311"/>
      <c r="MZN132" s="311"/>
      <c r="MZO132" s="311"/>
      <c r="MZP132" s="311"/>
      <c r="MZQ132" s="311"/>
      <c r="MZR132" s="311"/>
      <c r="MZS132" s="311"/>
      <c r="MZT132" s="311"/>
      <c r="MZU132" s="311"/>
      <c r="MZV132" s="311"/>
      <c r="MZW132" s="311"/>
      <c r="MZX132" s="311"/>
      <c r="MZY132" s="311"/>
      <c r="MZZ132" s="311"/>
      <c r="NAA132" s="311"/>
      <c r="NAB132" s="311"/>
      <c r="NAC132" s="311"/>
      <c r="NAD132" s="311"/>
      <c r="NAE132" s="311"/>
      <c r="NAF132" s="311"/>
      <c r="NAG132" s="311"/>
      <c r="NAH132" s="311"/>
      <c r="NAI132" s="311"/>
      <c r="NAJ132" s="311"/>
      <c r="NAK132" s="311"/>
      <c r="NAL132" s="311"/>
      <c r="NAM132" s="311"/>
      <c r="NAN132" s="311"/>
      <c r="NAO132" s="311"/>
      <c r="NAP132" s="311"/>
      <c r="NAQ132" s="311"/>
      <c r="NAR132" s="311"/>
      <c r="NAS132" s="311"/>
      <c r="NAT132" s="311"/>
      <c r="NAU132" s="311"/>
      <c r="NAV132" s="311"/>
      <c r="NAW132" s="311"/>
      <c r="NAX132" s="311"/>
      <c r="NAY132" s="311"/>
      <c r="NAZ132" s="311"/>
      <c r="NBA132" s="311"/>
      <c r="NBB132" s="311"/>
      <c r="NBC132" s="311"/>
      <c r="NBD132" s="311"/>
      <c r="NBE132" s="311"/>
      <c r="NBF132" s="311"/>
      <c r="NBG132" s="311"/>
      <c r="NBH132" s="311"/>
      <c r="NBI132" s="311"/>
      <c r="NBJ132" s="311"/>
      <c r="NBK132" s="311"/>
      <c r="NBL132" s="311"/>
      <c r="NBM132" s="311"/>
      <c r="NBN132" s="311"/>
      <c r="NBO132" s="311"/>
      <c r="NBP132" s="311"/>
      <c r="NBQ132" s="311"/>
      <c r="NBR132" s="311"/>
      <c r="NBS132" s="311"/>
      <c r="NBT132" s="311"/>
      <c r="NBU132" s="311"/>
      <c r="NBV132" s="311"/>
      <c r="NBW132" s="311"/>
      <c r="NBX132" s="311"/>
      <c r="NBY132" s="311"/>
      <c r="NBZ132" s="311"/>
      <c r="NCA132" s="311"/>
      <c r="NCB132" s="311"/>
      <c r="NCC132" s="311"/>
      <c r="NCD132" s="311"/>
      <c r="NCE132" s="311"/>
      <c r="NCF132" s="311"/>
      <c r="NCG132" s="311"/>
      <c r="NCH132" s="311"/>
      <c r="NCI132" s="311"/>
      <c r="NCJ132" s="311"/>
      <c r="NCK132" s="311"/>
      <c r="NCL132" s="311"/>
      <c r="NCM132" s="311"/>
      <c r="NCN132" s="311"/>
      <c r="NCO132" s="311"/>
      <c r="NCP132" s="311"/>
      <c r="NCQ132" s="311"/>
      <c r="NCR132" s="311"/>
      <c r="NCS132" s="311"/>
      <c r="NCT132" s="311"/>
      <c r="NCU132" s="311"/>
      <c r="NCV132" s="311"/>
      <c r="NCW132" s="311"/>
      <c r="NCX132" s="311"/>
      <c r="NCY132" s="311"/>
      <c r="NCZ132" s="311"/>
      <c r="NDA132" s="311"/>
      <c r="NDB132" s="311"/>
      <c r="NDC132" s="311"/>
      <c r="NDD132" s="311"/>
      <c r="NDE132" s="311"/>
      <c r="NDF132" s="311"/>
      <c r="NDG132" s="311"/>
      <c r="NDH132" s="311"/>
      <c r="NDI132" s="311"/>
      <c r="NDJ132" s="311"/>
      <c r="NDK132" s="311"/>
      <c r="NDL132" s="311"/>
      <c r="NDM132" s="311"/>
      <c r="NDN132" s="311"/>
      <c r="NDO132" s="311"/>
      <c r="NDP132" s="311"/>
      <c r="NDQ132" s="311"/>
      <c r="NDR132" s="311"/>
      <c r="NDS132" s="311"/>
      <c r="NDT132" s="311"/>
      <c r="NDU132" s="311"/>
      <c r="NDV132" s="311"/>
      <c r="NDW132" s="311"/>
      <c r="NDX132" s="311"/>
      <c r="NDY132" s="311"/>
      <c r="NDZ132" s="311"/>
      <c r="NEA132" s="311"/>
      <c r="NEB132" s="311"/>
      <c r="NEC132" s="311"/>
      <c r="NED132" s="311"/>
      <c r="NEE132" s="311"/>
      <c r="NEF132" s="311"/>
      <c r="NEG132" s="311"/>
      <c r="NEH132" s="311"/>
      <c r="NEI132" s="311"/>
      <c r="NEJ132" s="311"/>
      <c r="NEK132" s="311"/>
      <c r="NEL132" s="311"/>
      <c r="NEM132" s="311"/>
      <c r="NEN132" s="311"/>
      <c r="NEO132" s="311"/>
      <c r="NEP132" s="311"/>
      <c r="NEQ132" s="311"/>
      <c r="NER132" s="311"/>
      <c r="NES132" s="311"/>
      <c r="NET132" s="311"/>
      <c r="NEU132" s="311"/>
      <c r="NEV132" s="311"/>
      <c r="NEW132" s="311"/>
      <c r="NEX132" s="311"/>
      <c r="NEY132" s="311"/>
      <c r="NEZ132" s="311"/>
      <c r="NFA132" s="311"/>
      <c r="NFB132" s="311"/>
      <c r="NFC132" s="311"/>
      <c r="NFD132" s="311"/>
      <c r="NFE132" s="311"/>
      <c r="NFF132" s="311"/>
      <c r="NFG132" s="311"/>
      <c r="NFH132" s="311"/>
      <c r="NFI132" s="311"/>
      <c r="NFJ132" s="311"/>
      <c r="NFK132" s="311"/>
      <c r="NFL132" s="311"/>
      <c r="NFM132" s="311"/>
      <c r="NFN132" s="311"/>
      <c r="NFO132" s="311"/>
      <c r="NFP132" s="311"/>
      <c r="NFQ132" s="311"/>
      <c r="NFR132" s="311"/>
      <c r="NFS132" s="311"/>
      <c r="NFT132" s="311"/>
      <c r="NFU132" s="311"/>
      <c r="NFV132" s="311"/>
      <c r="NFW132" s="311"/>
      <c r="NFX132" s="311"/>
      <c r="NFY132" s="311"/>
      <c r="NFZ132" s="311"/>
      <c r="NGA132" s="311"/>
      <c r="NGB132" s="311"/>
      <c r="NGC132" s="311"/>
      <c r="NGD132" s="311"/>
      <c r="NGE132" s="311"/>
      <c r="NGF132" s="311"/>
      <c r="NGG132" s="311"/>
      <c r="NGH132" s="311"/>
      <c r="NGI132" s="311"/>
      <c r="NGJ132" s="311"/>
      <c r="NGK132" s="311"/>
      <c r="NGL132" s="311"/>
      <c r="NGM132" s="311"/>
      <c r="NGN132" s="311"/>
      <c r="NGO132" s="311"/>
      <c r="NGP132" s="311"/>
      <c r="NGQ132" s="311"/>
      <c r="NGR132" s="311"/>
      <c r="NGS132" s="311"/>
      <c r="NGT132" s="311"/>
      <c r="NGU132" s="311"/>
      <c r="NGV132" s="311"/>
      <c r="NGW132" s="311"/>
      <c r="NGX132" s="311"/>
      <c r="NGY132" s="311"/>
      <c r="NGZ132" s="311"/>
      <c r="NHA132" s="311"/>
      <c r="NHB132" s="311"/>
      <c r="NHC132" s="311"/>
      <c r="NHD132" s="311"/>
      <c r="NHE132" s="311"/>
      <c r="NHF132" s="311"/>
      <c r="NHG132" s="311"/>
      <c r="NHH132" s="311"/>
      <c r="NHI132" s="311"/>
      <c r="NHJ132" s="311"/>
      <c r="NHK132" s="311"/>
      <c r="NHL132" s="311"/>
      <c r="NHM132" s="311"/>
      <c r="NHN132" s="311"/>
      <c r="NHO132" s="311"/>
      <c r="NHP132" s="311"/>
      <c r="NHQ132" s="311"/>
      <c r="NHR132" s="311"/>
      <c r="NHS132" s="311"/>
      <c r="NHT132" s="311"/>
      <c r="NHU132" s="311"/>
      <c r="NHV132" s="311"/>
      <c r="NHW132" s="311"/>
      <c r="NHX132" s="311"/>
      <c r="NHY132" s="311"/>
      <c r="NHZ132" s="311"/>
      <c r="NIA132" s="311"/>
      <c r="NIB132" s="311"/>
      <c r="NIC132" s="311"/>
      <c r="NID132" s="311"/>
      <c r="NIE132" s="311"/>
      <c r="NIF132" s="311"/>
      <c r="NIG132" s="311"/>
      <c r="NIH132" s="311"/>
      <c r="NII132" s="311"/>
      <c r="NIJ132" s="311"/>
      <c r="NIK132" s="311"/>
      <c r="NIL132" s="311"/>
      <c r="NIM132" s="311"/>
      <c r="NIN132" s="311"/>
      <c r="NIO132" s="311"/>
      <c r="NIP132" s="311"/>
      <c r="NIQ132" s="311"/>
      <c r="NIR132" s="311"/>
      <c r="NIS132" s="311"/>
      <c r="NIT132" s="311"/>
      <c r="NIU132" s="311"/>
      <c r="NIV132" s="311"/>
      <c r="NIW132" s="311"/>
      <c r="NIX132" s="311"/>
      <c r="NIY132" s="311"/>
      <c r="NIZ132" s="311"/>
      <c r="NJA132" s="311"/>
      <c r="NJB132" s="311"/>
      <c r="NJC132" s="311"/>
      <c r="NJD132" s="311"/>
      <c r="NJE132" s="311"/>
      <c r="NJF132" s="311"/>
      <c r="NJG132" s="311"/>
      <c r="NJH132" s="311"/>
      <c r="NJI132" s="311"/>
      <c r="NJJ132" s="311"/>
      <c r="NJK132" s="311"/>
      <c r="NJL132" s="311"/>
      <c r="NJM132" s="311"/>
      <c r="NJN132" s="311"/>
      <c r="NJO132" s="311"/>
      <c r="NJP132" s="311"/>
      <c r="NJQ132" s="311"/>
      <c r="NJR132" s="311"/>
      <c r="NJS132" s="311"/>
      <c r="NJT132" s="311"/>
      <c r="NJU132" s="311"/>
      <c r="NJV132" s="311"/>
      <c r="NJW132" s="311"/>
      <c r="NJX132" s="311"/>
      <c r="NJY132" s="311"/>
      <c r="NJZ132" s="311"/>
      <c r="NKA132" s="311"/>
      <c r="NKB132" s="311"/>
      <c r="NKC132" s="311"/>
      <c r="NKD132" s="311"/>
      <c r="NKE132" s="311"/>
      <c r="NKF132" s="311"/>
      <c r="NKG132" s="311"/>
      <c r="NKH132" s="311"/>
      <c r="NKI132" s="311"/>
      <c r="NKJ132" s="311"/>
      <c r="NKK132" s="311"/>
      <c r="NKL132" s="311"/>
      <c r="NKM132" s="311"/>
      <c r="NKN132" s="311"/>
      <c r="NKO132" s="311"/>
      <c r="NKP132" s="311"/>
      <c r="NKQ132" s="311"/>
      <c r="NKR132" s="311"/>
      <c r="NKS132" s="311"/>
      <c r="NKT132" s="311"/>
      <c r="NKU132" s="311"/>
      <c r="NKV132" s="311"/>
      <c r="NKW132" s="311"/>
      <c r="NKX132" s="311"/>
      <c r="NKY132" s="311"/>
      <c r="NKZ132" s="311"/>
      <c r="NLA132" s="311"/>
      <c r="NLB132" s="311"/>
      <c r="NLC132" s="311"/>
      <c r="NLD132" s="311"/>
      <c r="NLE132" s="311"/>
      <c r="NLF132" s="311"/>
      <c r="NLG132" s="311"/>
      <c r="NLH132" s="311"/>
      <c r="NLI132" s="311"/>
      <c r="NLJ132" s="311"/>
      <c r="NLK132" s="311"/>
      <c r="NLL132" s="311"/>
      <c r="NLM132" s="311"/>
      <c r="NLN132" s="311"/>
      <c r="NLO132" s="311"/>
      <c r="NLP132" s="311"/>
      <c r="NLQ132" s="311"/>
      <c r="NLR132" s="311"/>
      <c r="NLS132" s="311"/>
      <c r="NLT132" s="311"/>
      <c r="NLU132" s="311"/>
      <c r="NLV132" s="311"/>
      <c r="NLW132" s="311"/>
      <c r="NLX132" s="311"/>
      <c r="NLY132" s="311"/>
      <c r="NLZ132" s="311"/>
      <c r="NMA132" s="311"/>
      <c r="NMB132" s="311"/>
      <c r="NMC132" s="311"/>
      <c r="NMD132" s="311"/>
      <c r="NME132" s="311"/>
      <c r="NMF132" s="311"/>
      <c r="NMG132" s="311"/>
      <c r="NMH132" s="311"/>
      <c r="NMI132" s="311"/>
      <c r="NMJ132" s="311"/>
      <c r="NMK132" s="311"/>
      <c r="NML132" s="311"/>
      <c r="NMM132" s="311"/>
      <c r="NMN132" s="311"/>
      <c r="NMO132" s="311"/>
      <c r="NMP132" s="311"/>
      <c r="NMQ132" s="311"/>
      <c r="NMR132" s="311"/>
      <c r="NMS132" s="311"/>
      <c r="NMT132" s="311"/>
      <c r="NMU132" s="311"/>
      <c r="NMV132" s="311"/>
      <c r="NMW132" s="311"/>
      <c r="NMX132" s="311"/>
      <c r="NMY132" s="311"/>
      <c r="NMZ132" s="311"/>
      <c r="NNA132" s="311"/>
      <c r="NNB132" s="311"/>
      <c r="NNC132" s="311"/>
      <c r="NND132" s="311"/>
      <c r="NNE132" s="311"/>
      <c r="NNF132" s="311"/>
      <c r="NNG132" s="311"/>
      <c r="NNH132" s="311"/>
      <c r="NNI132" s="311"/>
      <c r="NNJ132" s="311"/>
      <c r="NNK132" s="311"/>
      <c r="NNL132" s="311"/>
      <c r="NNM132" s="311"/>
      <c r="NNN132" s="311"/>
      <c r="NNO132" s="311"/>
      <c r="NNP132" s="311"/>
      <c r="NNQ132" s="311"/>
      <c r="NNR132" s="311"/>
      <c r="NNS132" s="311"/>
      <c r="NNT132" s="311"/>
      <c r="NNU132" s="311"/>
      <c r="NNV132" s="311"/>
      <c r="NNW132" s="311"/>
      <c r="NNX132" s="311"/>
      <c r="NNY132" s="311"/>
      <c r="NNZ132" s="311"/>
      <c r="NOA132" s="311"/>
      <c r="NOB132" s="311"/>
      <c r="NOC132" s="311"/>
      <c r="NOD132" s="311"/>
      <c r="NOE132" s="311"/>
      <c r="NOF132" s="311"/>
      <c r="NOG132" s="311"/>
      <c r="NOH132" s="311"/>
      <c r="NOI132" s="311"/>
      <c r="NOJ132" s="311"/>
      <c r="NOK132" s="311"/>
      <c r="NOL132" s="311"/>
      <c r="NOM132" s="311"/>
      <c r="NON132" s="311"/>
      <c r="NOO132" s="311"/>
      <c r="NOP132" s="311"/>
      <c r="NOQ132" s="311"/>
      <c r="NOR132" s="311"/>
      <c r="NOS132" s="311"/>
      <c r="NOT132" s="311"/>
      <c r="NOU132" s="311"/>
      <c r="NOV132" s="311"/>
      <c r="NOW132" s="311"/>
      <c r="NOX132" s="311"/>
      <c r="NOY132" s="311"/>
      <c r="NOZ132" s="311"/>
      <c r="NPA132" s="311"/>
      <c r="NPB132" s="311"/>
      <c r="NPC132" s="311"/>
      <c r="NPD132" s="311"/>
      <c r="NPE132" s="311"/>
      <c r="NPF132" s="311"/>
      <c r="NPG132" s="311"/>
      <c r="NPH132" s="311"/>
      <c r="NPI132" s="311"/>
      <c r="NPJ132" s="311"/>
      <c r="NPK132" s="311"/>
      <c r="NPL132" s="311"/>
      <c r="NPM132" s="311"/>
      <c r="NPN132" s="311"/>
      <c r="NPO132" s="311"/>
      <c r="NPP132" s="311"/>
      <c r="NPQ132" s="311"/>
      <c r="NPR132" s="311"/>
      <c r="NPS132" s="311"/>
      <c r="NPT132" s="311"/>
      <c r="NPU132" s="311"/>
      <c r="NPV132" s="311"/>
      <c r="NPW132" s="311"/>
      <c r="NPX132" s="311"/>
      <c r="NPY132" s="311"/>
      <c r="NPZ132" s="311"/>
      <c r="NQA132" s="311"/>
      <c r="NQB132" s="311"/>
      <c r="NQC132" s="311"/>
      <c r="NQD132" s="311"/>
      <c r="NQE132" s="311"/>
      <c r="NQF132" s="311"/>
      <c r="NQG132" s="311"/>
      <c r="NQH132" s="311"/>
      <c r="NQI132" s="311"/>
      <c r="NQJ132" s="311"/>
      <c r="NQK132" s="311"/>
      <c r="NQL132" s="311"/>
      <c r="NQM132" s="311"/>
      <c r="NQN132" s="311"/>
      <c r="NQO132" s="311"/>
      <c r="NQP132" s="311"/>
      <c r="NQQ132" s="311"/>
      <c r="NQR132" s="311"/>
      <c r="NQS132" s="311"/>
      <c r="NQT132" s="311"/>
      <c r="NQU132" s="311"/>
      <c r="NQV132" s="311"/>
      <c r="NQW132" s="311"/>
      <c r="NQX132" s="311"/>
      <c r="NQY132" s="311"/>
      <c r="NQZ132" s="311"/>
      <c r="NRA132" s="311"/>
      <c r="NRB132" s="311"/>
      <c r="NRC132" s="311"/>
      <c r="NRD132" s="311"/>
      <c r="NRE132" s="311"/>
      <c r="NRF132" s="311"/>
      <c r="NRG132" s="311"/>
      <c r="NRH132" s="311"/>
      <c r="NRI132" s="311"/>
      <c r="NRJ132" s="311"/>
      <c r="NRK132" s="311"/>
      <c r="NRL132" s="311"/>
      <c r="NRM132" s="311"/>
      <c r="NRN132" s="311"/>
      <c r="NRO132" s="311"/>
      <c r="NRP132" s="311"/>
      <c r="NRQ132" s="311"/>
      <c r="NRR132" s="311"/>
      <c r="NRS132" s="311"/>
      <c r="NRT132" s="311"/>
      <c r="NRU132" s="311"/>
      <c r="NRV132" s="311"/>
      <c r="NRW132" s="311"/>
      <c r="NRX132" s="311"/>
      <c r="NRY132" s="311"/>
      <c r="NRZ132" s="311"/>
      <c r="NSA132" s="311"/>
      <c r="NSB132" s="311"/>
      <c r="NSC132" s="311"/>
      <c r="NSD132" s="311"/>
      <c r="NSE132" s="311"/>
      <c r="NSF132" s="311"/>
      <c r="NSG132" s="311"/>
      <c r="NSH132" s="311"/>
      <c r="NSI132" s="311"/>
      <c r="NSJ132" s="311"/>
      <c r="NSK132" s="311"/>
      <c r="NSL132" s="311"/>
      <c r="NSM132" s="311"/>
      <c r="NSN132" s="311"/>
      <c r="NSO132" s="311"/>
      <c r="NSP132" s="311"/>
      <c r="NSQ132" s="311"/>
      <c r="NSR132" s="311"/>
      <c r="NSS132" s="311"/>
      <c r="NST132" s="311"/>
      <c r="NSU132" s="311"/>
      <c r="NSV132" s="311"/>
      <c r="NSW132" s="311"/>
      <c r="NSX132" s="311"/>
      <c r="NSY132" s="311"/>
      <c r="NSZ132" s="311"/>
      <c r="NTA132" s="311"/>
      <c r="NTB132" s="311"/>
      <c r="NTC132" s="311"/>
      <c r="NTD132" s="311"/>
      <c r="NTE132" s="311"/>
      <c r="NTF132" s="311"/>
      <c r="NTG132" s="311"/>
      <c r="NTH132" s="311"/>
      <c r="NTI132" s="311"/>
      <c r="NTJ132" s="311"/>
      <c r="NTK132" s="311"/>
      <c r="NTL132" s="311"/>
      <c r="NTM132" s="311"/>
      <c r="NTN132" s="311"/>
      <c r="NTO132" s="311"/>
      <c r="NTP132" s="311"/>
      <c r="NTQ132" s="311"/>
      <c r="NTR132" s="311"/>
      <c r="NTS132" s="311"/>
      <c r="NTT132" s="311"/>
      <c r="NTU132" s="311"/>
      <c r="NTV132" s="311"/>
      <c r="NTW132" s="311"/>
      <c r="NTX132" s="311"/>
      <c r="NTY132" s="311"/>
      <c r="NTZ132" s="311"/>
      <c r="NUA132" s="311"/>
      <c r="NUB132" s="311"/>
      <c r="NUC132" s="311"/>
      <c r="NUD132" s="311"/>
      <c r="NUE132" s="311"/>
      <c r="NUF132" s="311"/>
      <c r="NUG132" s="311"/>
      <c r="NUH132" s="311"/>
      <c r="NUI132" s="311"/>
      <c r="NUJ132" s="311"/>
      <c r="NUK132" s="311"/>
      <c r="NUL132" s="311"/>
      <c r="NUM132" s="311"/>
      <c r="NUN132" s="311"/>
      <c r="NUO132" s="311"/>
      <c r="NUP132" s="311"/>
      <c r="NUQ132" s="311"/>
      <c r="NUR132" s="311"/>
      <c r="NUS132" s="311"/>
      <c r="NUT132" s="311"/>
      <c r="NUU132" s="311"/>
      <c r="NUV132" s="311"/>
      <c r="NUW132" s="311"/>
      <c r="NUX132" s="311"/>
      <c r="NUY132" s="311"/>
      <c r="NUZ132" s="311"/>
      <c r="NVA132" s="311"/>
      <c r="NVB132" s="311"/>
      <c r="NVC132" s="311"/>
      <c r="NVD132" s="311"/>
      <c r="NVE132" s="311"/>
      <c r="NVF132" s="311"/>
      <c r="NVG132" s="311"/>
      <c r="NVH132" s="311"/>
      <c r="NVI132" s="311"/>
      <c r="NVJ132" s="311"/>
      <c r="NVK132" s="311"/>
      <c r="NVL132" s="311"/>
      <c r="NVM132" s="311"/>
      <c r="NVN132" s="311"/>
      <c r="NVO132" s="311"/>
      <c r="NVP132" s="311"/>
      <c r="NVQ132" s="311"/>
      <c r="NVR132" s="311"/>
      <c r="NVS132" s="311"/>
      <c r="NVT132" s="311"/>
      <c r="NVU132" s="311"/>
      <c r="NVV132" s="311"/>
      <c r="NVW132" s="311"/>
      <c r="NVX132" s="311"/>
      <c r="NVY132" s="311"/>
      <c r="NVZ132" s="311"/>
      <c r="NWA132" s="311"/>
      <c r="NWB132" s="311"/>
      <c r="NWC132" s="311"/>
      <c r="NWD132" s="311"/>
      <c r="NWE132" s="311"/>
      <c r="NWF132" s="311"/>
      <c r="NWG132" s="311"/>
      <c r="NWH132" s="311"/>
      <c r="NWI132" s="311"/>
      <c r="NWJ132" s="311"/>
      <c r="NWK132" s="311"/>
      <c r="NWL132" s="311"/>
      <c r="NWM132" s="311"/>
      <c r="NWN132" s="311"/>
      <c r="NWO132" s="311"/>
      <c r="NWP132" s="311"/>
      <c r="NWQ132" s="311"/>
      <c r="NWR132" s="311"/>
      <c r="NWS132" s="311"/>
      <c r="NWT132" s="311"/>
      <c r="NWU132" s="311"/>
      <c r="NWV132" s="311"/>
      <c r="NWW132" s="311"/>
      <c r="NWX132" s="311"/>
      <c r="NWY132" s="311"/>
      <c r="NWZ132" s="311"/>
      <c r="NXA132" s="311"/>
      <c r="NXB132" s="311"/>
      <c r="NXC132" s="311"/>
      <c r="NXD132" s="311"/>
      <c r="NXE132" s="311"/>
      <c r="NXF132" s="311"/>
      <c r="NXG132" s="311"/>
      <c r="NXH132" s="311"/>
      <c r="NXI132" s="311"/>
      <c r="NXJ132" s="311"/>
      <c r="NXK132" s="311"/>
      <c r="NXL132" s="311"/>
      <c r="NXM132" s="311"/>
      <c r="NXN132" s="311"/>
      <c r="NXO132" s="311"/>
      <c r="NXP132" s="311"/>
      <c r="NXQ132" s="311"/>
      <c r="NXR132" s="311"/>
      <c r="NXS132" s="311"/>
      <c r="NXT132" s="311"/>
      <c r="NXU132" s="311"/>
      <c r="NXV132" s="311"/>
      <c r="NXW132" s="311"/>
      <c r="NXX132" s="311"/>
      <c r="NXY132" s="311"/>
      <c r="NXZ132" s="311"/>
      <c r="NYA132" s="311"/>
      <c r="NYB132" s="311"/>
      <c r="NYC132" s="311"/>
      <c r="NYD132" s="311"/>
      <c r="NYE132" s="311"/>
      <c r="NYF132" s="311"/>
      <c r="NYG132" s="311"/>
      <c r="NYH132" s="311"/>
      <c r="NYI132" s="311"/>
      <c r="NYJ132" s="311"/>
      <c r="NYK132" s="311"/>
      <c r="NYL132" s="311"/>
      <c r="NYM132" s="311"/>
      <c r="NYN132" s="311"/>
      <c r="NYO132" s="311"/>
      <c r="NYP132" s="311"/>
      <c r="NYQ132" s="311"/>
      <c r="NYR132" s="311"/>
      <c r="NYS132" s="311"/>
      <c r="NYT132" s="311"/>
      <c r="NYU132" s="311"/>
      <c r="NYV132" s="311"/>
      <c r="NYW132" s="311"/>
      <c r="NYX132" s="311"/>
      <c r="NYY132" s="311"/>
      <c r="NYZ132" s="311"/>
      <c r="NZA132" s="311"/>
      <c r="NZB132" s="311"/>
      <c r="NZC132" s="311"/>
      <c r="NZD132" s="311"/>
      <c r="NZE132" s="311"/>
      <c r="NZF132" s="311"/>
      <c r="NZG132" s="311"/>
      <c r="NZH132" s="311"/>
      <c r="NZI132" s="311"/>
      <c r="NZJ132" s="311"/>
      <c r="NZK132" s="311"/>
      <c r="NZL132" s="311"/>
      <c r="NZM132" s="311"/>
      <c r="NZN132" s="311"/>
      <c r="NZO132" s="311"/>
      <c r="NZP132" s="311"/>
      <c r="NZQ132" s="311"/>
      <c r="NZR132" s="311"/>
      <c r="NZS132" s="311"/>
      <c r="NZT132" s="311"/>
      <c r="NZU132" s="311"/>
      <c r="NZV132" s="311"/>
      <c r="NZW132" s="311"/>
      <c r="NZX132" s="311"/>
      <c r="NZY132" s="311"/>
      <c r="NZZ132" s="311"/>
      <c r="OAA132" s="311"/>
      <c r="OAB132" s="311"/>
      <c r="OAC132" s="311"/>
      <c r="OAD132" s="311"/>
      <c r="OAE132" s="311"/>
      <c r="OAF132" s="311"/>
      <c r="OAG132" s="311"/>
      <c r="OAH132" s="311"/>
      <c r="OAI132" s="311"/>
      <c r="OAJ132" s="311"/>
      <c r="OAK132" s="311"/>
      <c r="OAL132" s="311"/>
      <c r="OAM132" s="311"/>
      <c r="OAN132" s="311"/>
      <c r="OAO132" s="311"/>
      <c r="OAP132" s="311"/>
      <c r="OAQ132" s="311"/>
      <c r="OAR132" s="311"/>
      <c r="OAS132" s="311"/>
      <c r="OAT132" s="311"/>
      <c r="OAU132" s="311"/>
      <c r="OAV132" s="311"/>
      <c r="OAW132" s="311"/>
      <c r="OAX132" s="311"/>
      <c r="OAY132" s="311"/>
      <c r="OAZ132" s="311"/>
      <c r="OBA132" s="311"/>
      <c r="OBB132" s="311"/>
      <c r="OBC132" s="311"/>
      <c r="OBD132" s="311"/>
      <c r="OBE132" s="311"/>
      <c r="OBF132" s="311"/>
      <c r="OBG132" s="311"/>
      <c r="OBH132" s="311"/>
      <c r="OBI132" s="311"/>
      <c r="OBJ132" s="311"/>
      <c r="OBK132" s="311"/>
      <c r="OBL132" s="311"/>
      <c r="OBM132" s="311"/>
      <c r="OBN132" s="311"/>
      <c r="OBO132" s="311"/>
      <c r="OBP132" s="311"/>
      <c r="OBQ132" s="311"/>
      <c r="OBR132" s="311"/>
      <c r="OBS132" s="311"/>
      <c r="OBT132" s="311"/>
      <c r="OBU132" s="311"/>
      <c r="OBV132" s="311"/>
      <c r="OBW132" s="311"/>
      <c r="OBX132" s="311"/>
      <c r="OBY132" s="311"/>
      <c r="OBZ132" s="311"/>
      <c r="OCA132" s="311"/>
      <c r="OCB132" s="311"/>
      <c r="OCC132" s="311"/>
      <c r="OCD132" s="311"/>
      <c r="OCE132" s="311"/>
      <c r="OCF132" s="311"/>
      <c r="OCG132" s="311"/>
      <c r="OCH132" s="311"/>
      <c r="OCI132" s="311"/>
      <c r="OCJ132" s="311"/>
      <c r="OCK132" s="311"/>
      <c r="OCL132" s="311"/>
      <c r="OCM132" s="311"/>
      <c r="OCN132" s="311"/>
      <c r="OCO132" s="311"/>
      <c r="OCP132" s="311"/>
      <c r="OCQ132" s="311"/>
      <c r="OCR132" s="311"/>
      <c r="OCS132" s="311"/>
      <c r="OCT132" s="311"/>
      <c r="OCU132" s="311"/>
      <c r="OCV132" s="311"/>
      <c r="OCW132" s="311"/>
      <c r="OCX132" s="311"/>
      <c r="OCY132" s="311"/>
      <c r="OCZ132" s="311"/>
      <c r="ODA132" s="311"/>
      <c r="ODB132" s="311"/>
      <c r="ODC132" s="311"/>
      <c r="ODD132" s="311"/>
      <c r="ODE132" s="311"/>
      <c r="ODF132" s="311"/>
      <c r="ODG132" s="311"/>
      <c r="ODH132" s="311"/>
      <c r="ODI132" s="311"/>
      <c r="ODJ132" s="311"/>
      <c r="ODK132" s="311"/>
      <c r="ODL132" s="311"/>
      <c r="ODM132" s="311"/>
      <c r="ODN132" s="311"/>
      <c r="ODO132" s="311"/>
      <c r="ODP132" s="311"/>
      <c r="ODQ132" s="311"/>
      <c r="ODR132" s="311"/>
      <c r="ODS132" s="311"/>
      <c r="ODT132" s="311"/>
      <c r="ODU132" s="311"/>
      <c r="ODV132" s="311"/>
      <c r="ODW132" s="311"/>
      <c r="ODX132" s="311"/>
      <c r="ODY132" s="311"/>
      <c r="ODZ132" s="311"/>
      <c r="OEA132" s="311"/>
      <c r="OEB132" s="311"/>
      <c r="OEC132" s="311"/>
      <c r="OED132" s="311"/>
      <c r="OEE132" s="311"/>
      <c r="OEF132" s="311"/>
      <c r="OEG132" s="311"/>
      <c r="OEH132" s="311"/>
      <c r="OEI132" s="311"/>
      <c r="OEJ132" s="311"/>
      <c r="OEK132" s="311"/>
      <c r="OEL132" s="311"/>
      <c r="OEM132" s="311"/>
      <c r="OEN132" s="311"/>
      <c r="OEO132" s="311"/>
      <c r="OEP132" s="311"/>
      <c r="OEQ132" s="311"/>
      <c r="OER132" s="311"/>
      <c r="OES132" s="311"/>
      <c r="OET132" s="311"/>
      <c r="OEU132" s="311"/>
      <c r="OEV132" s="311"/>
      <c r="OEW132" s="311"/>
      <c r="OEX132" s="311"/>
      <c r="OEY132" s="311"/>
      <c r="OEZ132" s="311"/>
      <c r="OFA132" s="311"/>
      <c r="OFB132" s="311"/>
      <c r="OFC132" s="311"/>
      <c r="OFD132" s="311"/>
      <c r="OFE132" s="311"/>
      <c r="OFF132" s="311"/>
      <c r="OFG132" s="311"/>
      <c r="OFH132" s="311"/>
      <c r="OFI132" s="311"/>
      <c r="OFJ132" s="311"/>
      <c r="OFK132" s="311"/>
      <c r="OFL132" s="311"/>
      <c r="OFM132" s="311"/>
      <c r="OFN132" s="311"/>
      <c r="OFO132" s="311"/>
      <c r="OFP132" s="311"/>
      <c r="OFQ132" s="311"/>
      <c r="OFR132" s="311"/>
      <c r="OFS132" s="311"/>
      <c r="OFT132" s="311"/>
      <c r="OFU132" s="311"/>
      <c r="OFV132" s="311"/>
      <c r="OFW132" s="311"/>
      <c r="OFX132" s="311"/>
      <c r="OFY132" s="311"/>
      <c r="OFZ132" s="311"/>
      <c r="OGA132" s="311"/>
      <c r="OGB132" s="311"/>
      <c r="OGC132" s="311"/>
      <c r="OGD132" s="311"/>
      <c r="OGE132" s="311"/>
      <c r="OGF132" s="311"/>
      <c r="OGG132" s="311"/>
      <c r="OGH132" s="311"/>
      <c r="OGI132" s="311"/>
      <c r="OGJ132" s="311"/>
      <c r="OGK132" s="311"/>
      <c r="OGL132" s="311"/>
      <c r="OGM132" s="311"/>
      <c r="OGN132" s="311"/>
      <c r="OGO132" s="311"/>
      <c r="OGP132" s="311"/>
      <c r="OGQ132" s="311"/>
      <c r="OGR132" s="311"/>
      <c r="OGS132" s="311"/>
      <c r="OGT132" s="311"/>
      <c r="OGU132" s="311"/>
      <c r="OGV132" s="311"/>
      <c r="OGW132" s="311"/>
      <c r="OGX132" s="311"/>
      <c r="OGY132" s="311"/>
      <c r="OGZ132" s="311"/>
      <c r="OHA132" s="311"/>
      <c r="OHB132" s="311"/>
      <c r="OHC132" s="311"/>
      <c r="OHD132" s="311"/>
      <c r="OHE132" s="311"/>
      <c r="OHF132" s="311"/>
      <c r="OHG132" s="311"/>
      <c r="OHH132" s="311"/>
      <c r="OHI132" s="311"/>
      <c r="OHJ132" s="311"/>
      <c r="OHK132" s="311"/>
      <c r="OHL132" s="311"/>
      <c r="OHM132" s="311"/>
      <c r="OHN132" s="311"/>
      <c r="OHO132" s="311"/>
      <c r="OHP132" s="311"/>
      <c r="OHQ132" s="311"/>
      <c r="OHR132" s="311"/>
      <c r="OHS132" s="311"/>
      <c r="OHT132" s="311"/>
      <c r="OHU132" s="311"/>
      <c r="OHV132" s="311"/>
      <c r="OHW132" s="311"/>
      <c r="OHX132" s="311"/>
      <c r="OHY132" s="311"/>
      <c r="OHZ132" s="311"/>
      <c r="OIA132" s="311"/>
      <c r="OIB132" s="311"/>
      <c r="OIC132" s="311"/>
      <c r="OID132" s="311"/>
      <c r="OIE132" s="311"/>
      <c r="OIF132" s="311"/>
      <c r="OIG132" s="311"/>
      <c r="OIH132" s="311"/>
      <c r="OII132" s="311"/>
      <c r="OIJ132" s="311"/>
      <c r="OIK132" s="311"/>
      <c r="OIL132" s="311"/>
      <c r="OIM132" s="311"/>
      <c r="OIN132" s="311"/>
      <c r="OIO132" s="311"/>
      <c r="OIP132" s="311"/>
      <c r="OIQ132" s="311"/>
      <c r="OIR132" s="311"/>
      <c r="OIS132" s="311"/>
      <c r="OIT132" s="311"/>
      <c r="OIU132" s="311"/>
      <c r="OIV132" s="311"/>
      <c r="OIW132" s="311"/>
      <c r="OIX132" s="311"/>
      <c r="OIY132" s="311"/>
      <c r="OIZ132" s="311"/>
      <c r="OJA132" s="311"/>
      <c r="OJB132" s="311"/>
      <c r="OJC132" s="311"/>
      <c r="OJD132" s="311"/>
      <c r="OJE132" s="311"/>
      <c r="OJF132" s="311"/>
      <c r="OJG132" s="311"/>
      <c r="OJH132" s="311"/>
      <c r="OJI132" s="311"/>
      <c r="OJJ132" s="311"/>
      <c r="OJK132" s="311"/>
      <c r="OJL132" s="311"/>
      <c r="OJM132" s="311"/>
      <c r="OJN132" s="311"/>
      <c r="OJO132" s="311"/>
      <c r="OJP132" s="311"/>
      <c r="OJQ132" s="311"/>
      <c r="OJR132" s="311"/>
      <c r="OJS132" s="311"/>
      <c r="OJT132" s="311"/>
      <c r="OJU132" s="311"/>
      <c r="OJV132" s="311"/>
      <c r="OJW132" s="311"/>
      <c r="OJX132" s="311"/>
      <c r="OJY132" s="311"/>
      <c r="OJZ132" s="311"/>
      <c r="OKA132" s="311"/>
      <c r="OKB132" s="311"/>
      <c r="OKC132" s="311"/>
      <c r="OKD132" s="311"/>
      <c r="OKE132" s="311"/>
      <c r="OKF132" s="311"/>
      <c r="OKG132" s="311"/>
      <c r="OKH132" s="311"/>
      <c r="OKI132" s="311"/>
      <c r="OKJ132" s="311"/>
      <c r="OKK132" s="311"/>
      <c r="OKL132" s="311"/>
      <c r="OKM132" s="311"/>
      <c r="OKN132" s="311"/>
      <c r="OKO132" s="311"/>
      <c r="OKP132" s="311"/>
      <c r="OKQ132" s="311"/>
      <c r="OKR132" s="311"/>
      <c r="OKS132" s="311"/>
      <c r="OKT132" s="311"/>
      <c r="OKU132" s="311"/>
      <c r="OKV132" s="311"/>
      <c r="OKW132" s="311"/>
      <c r="OKX132" s="311"/>
      <c r="OKY132" s="311"/>
      <c r="OKZ132" s="311"/>
      <c r="OLA132" s="311"/>
      <c r="OLB132" s="311"/>
      <c r="OLC132" s="311"/>
      <c r="OLD132" s="311"/>
      <c r="OLE132" s="311"/>
      <c r="OLF132" s="311"/>
      <c r="OLG132" s="311"/>
      <c r="OLH132" s="311"/>
      <c r="OLI132" s="311"/>
      <c r="OLJ132" s="311"/>
      <c r="OLK132" s="311"/>
      <c r="OLL132" s="311"/>
      <c r="OLM132" s="311"/>
      <c r="OLN132" s="311"/>
      <c r="OLO132" s="311"/>
      <c r="OLP132" s="311"/>
      <c r="OLQ132" s="311"/>
      <c r="OLR132" s="311"/>
      <c r="OLS132" s="311"/>
      <c r="OLT132" s="311"/>
      <c r="OLU132" s="311"/>
      <c r="OLV132" s="311"/>
      <c r="OLW132" s="311"/>
      <c r="OLX132" s="311"/>
      <c r="OLY132" s="311"/>
      <c r="OLZ132" s="311"/>
      <c r="OMA132" s="311"/>
      <c r="OMB132" s="311"/>
      <c r="OMC132" s="311"/>
      <c r="OMD132" s="311"/>
      <c r="OME132" s="311"/>
      <c r="OMF132" s="311"/>
      <c r="OMG132" s="311"/>
      <c r="OMH132" s="311"/>
      <c r="OMI132" s="311"/>
      <c r="OMJ132" s="311"/>
      <c r="OMK132" s="311"/>
      <c r="OML132" s="311"/>
      <c r="OMM132" s="311"/>
      <c r="OMN132" s="311"/>
      <c r="OMO132" s="311"/>
      <c r="OMP132" s="311"/>
      <c r="OMQ132" s="311"/>
      <c r="OMR132" s="311"/>
      <c r="OMS132" s="311"/>
      <c r="OMT132" s="311"/>
      <c r="OMU132" s="311"/>
      <c r="OMV132" s="311"/>
      <c r="OMW132" s="311"/>
      <c r="OMX132" s="311"/>
      <c r="OMY132" s="311"/>
      <c r="OMZ132" s="311"/>
      <c r="ONA132" s="311"/>
      <c r="ONB132" s="311"/>
      <c r="ONC132" s="311"/>
      <c r="OND132" s="311"/>
      <c r="ONE132" s="311"/>
      <c r="ONF132" s="311"/>
      <c r="ONG132" s="311"/>
      <c r="ONH132" s="311"/>
      <c r="ONI132" s="311"/>
      <c r="ONJ132" s="311"/>
      <c r="ONK132" s="311"/>
      <c r="ONL132" s="311"/>
      <c r="ONM132" s="311"/>
      <c r="ONN132" s="311"/>
      <c r="ONO132" s="311"/>
      <c r="ONP132" s="311"/>
      <c r="ONQ132" s="311"/>
      <c r="ONR132" s="311"/>
      <c r="ONS132" s="311"/>
      <c r="ONT132" s="311"/>
      <c r="ONU132" s="311"/>
      <c r="ONV132" s="311"/>
      <c r="ONW132" s="311"/>
      <c r="ONX132" s="311"/>
      <c r="ONY132" s="311"/>
      <c r="ONZ132" s="311"/>
      <c r="OOA132" s="311"/>
      <c r="OOB132" s="311"/>
      <c r="OOC132" s="311"/>
      <c r="OOD132" s="311"/>
      <c r="OOE132" s="311"/>
      <c r="OOF132" s="311"/>
      <c r="OOG132" s="311"/>
      <c r="OOH132" s="311"/>
      <c r="OOI132" s="311"/>
      <c r="OOJ132" s="311"/>
      <c r="OOK132" s="311"/>
      <c r="OOL132" s="311"/>
      <c r="OOM132" s="311"/>
      <c r="OON132" s="311"/>
      <c r="OOO132" s="311"/>
      <c r="OOP132" s="311"/>
      <c r="OOQ132" s="311"/>
      <c r="OOR132" s="311"/>
      <c r="OOS132" s="311"/>
      <c r="OOT132" s="311"/>
      <c r="OOU132" s="311"/>
      <c r="OOV132" s="311"/>
      <c r="OOW132" s="311"/>
      <c r="OOX132" s="311"/>
      <c r="OOY132" s="311"/>
      <c r="OOZ132" s="311"/>
      <c r="OPA132" s="311"/>
      <c r="OPB132" s="311"/>
      <c r="OPC132" s="311"/>
      <c r="OPD132" s="311"/>
      <c r="OPE132" s="311"/>
      <c r="OPF132" s="311"/>
      <c r="OPG132" s="311"/>
      <c r="OPH132" s="311"/>
      <c r="OPI132" s="311"/>
      <c r="OPJ132" s="311"/>
      <c r="OPK132" s="311"/>
      <c r="OPL132" s="311"/>
      <c r="OPM132" s="311"/>
      <c r="OPN132" s="311"/>
      <c r="OPO132" s="311"/>
      <c r="OPP132" s="311"/>
      <c r="OPQ132" s="311"/>
      <c r="OPR132" s="311"/>
      <c r="OPS132" s="311"/>
      <c r="OPT132" s="311"/>
      <c r="OPU132" s="311"/>
      <c r="OPV132" s="311"/>
      <c r="OPW132" s="311"/>
      <c r="OPX132" s="311"/>
      <c r="OPY132" s="311"/>
      <c r="OPZ132" s="311"/>
      <c r="OQA132" s="311"/>
      <c r="OQB132" s="311"/>
      <c r="OQC132" s="311"/>
      <c r="OQD132" s="311"/>
      <c r="OQE132" s="311"/>
      <c r="OQF132" s="311"/>
      <c r="OQG132" s="311"/>
      <c r="OQH132" s="311"/>
      <c r="OQI132" s="311"/>
      <c r="OQJ132" s="311"/>
      <c r="OQK132" s="311"/>
      <c r="OQL132" s="311"/>
      <c r="OQM132" s="311"/>
      <c r="OQN132" s="311"/>
      <c r="OQO132" s="311"/>
      <c r="OQP132" s="311"/>
      <c r="OQQ132" s="311"/>
      <c r="OQR132" s="311"/>
      <c r="OQS132" s="311"/>
      <c r="OQT132" s="311"/>
      <c r="OQU132" s="311"/>
      <c r="OQV132" s="311"/>
      <c r="OQW132" s="311"/>
      <c r="OQX132" s="311"/>
      <c r="OQY132" s="311"/>
      <c r="OQZ132" s="311"/>
      <c r="ORA132" s="311"/>
      <c r="ORB132" s="311"/>
      <c r="ORC132" s="311"/>
      <c r="ORD132" s="311"/>
      <c r="ORE132" s="311"/>
      <c r="ORF132" s="311"/>
      <c r="ORG132" s="311"/>
      <c r="ORH132" s="311"/>
      <c r="ORI132" s="311"/>
      <c r="ORJ132" s="311"/>
      <c r="ORK132" s="311"/>
      <c r="ORL132" s="311"/>
      <c r="ORM132" s="311"/>
      <c r="ORN132" s="311"/>
      <c r="ORO132" s="311"/>
      <c r="ORP132" s="311"/>
      <c r="ORQ132" s="311"/>
      <c r="ORR132" s="311"/>
      <c r="ORS132" s="311"/>
      <c r="ORT132" s="311"/>
      <c r="ORU132" s="311"/>
      <c r="ORV132" s="311"/>
      <c r="ORW132" s="311"/>
      <c r="ORX132" s="311"/>
      <c r="ORY132" s="311"/>
      <c r="ORZ132" s="311"/>
      <c r="OSA132" s="311"/>
      <c r="OSB132" s="311"/>
      <c r="OSC132" s="311"/>
      <c r="OSD132" s="311"/>
      <c r="OSE132" s="311"/>
      <c r="OSF132" s="311"/>
      <c r="OSG132" s="311"/>
      <c r="OSH132" s="311"/>
      <c r="OSI132" s="311"/>
      <c r="OSJ132" s="311"/>
      <c r="OSK132" s="311"/>
      <c r="OSL132" s="311"/>
      <c r="OSM132" s="311"/>
      <c r="OSN132" s="311"/>
      <c r="OSO132" s="311"/>
      <c r="OSP132" s="311"/>
      <c r="OSQ132" s="311"/>
      <c r="OSR132" s="311"/>
      <c r="OSS132" s="311"/>
      <c r="OST132" s="311"/>
      <c r="OSU132" s="311"/>
      <c r="OSV132" s="311"/>
      <c r="OSW132" s="311"/>
      <c r="OSX132" s="311"/>
      <c r="OSY132" s="311"/>
      <c r="OSZ132" s="311"/>
      <c r="OTA132" s="311"/>
      <c r="OTB132" s="311"/>
      <c r="OTC132" s="311"/>
      <c r="OTD132" s="311"/>
      <c r="OTE132" s="311"/>
      <c r="OTF132" s="311"/>
      <c r="OTG132" s="311"/>
      <c r="OTH132" s="311"/>
      <c r="OTI132" s="311"/>
      <c r="OTJ132" s="311"/>
      <c r="OTK132" s="311"/>
      <c r="OTL132" s="311"/>
      <c r="OTM132" s="311"/>
      <c r="OTN132" s="311"/>
      <c r="OTO132" s="311"/>
      <c r="OTP132" s="311"/>
      <c r="OTQ132" s="311"/>
      <c r="OTR132" s="311"/>
      <c r="OTS132" s="311"/>
      <c r="OTT132" s="311"/>
      <c r="OTU132" s="311"/>
      <c r="OTV132" s="311"/>
      <c r="OTW132" s="311"/>
      <c r="OTX132" s="311"/>
      <c r="OTY132" s="311"/>
      <c r="OTZ132" s="311"/>
      <c r="OUA132" s="311"/>
      <c r="OUB132" s="311"/>
      <c r="OUC132" s="311"/>
      <c r="OUD132" s="311"/>
      <c r="OUE132" s="311"/>
      <c r="OUF132" s="311"/>
      <c r="OUG132" s="311"/>
      <c r="OUH132" s="311"/>
      <c r="OUI132" s="311"/>
      <c r="OUJ132" s="311"/>
      <c r="OUK132" s="311"/>
      <c r="OUL132" s="311"/>
      <c r="OUM132" s="311"/>
      <c r="OUN132" s="311"/>
      <c r="OUO132" s="311"/>
      <c r="OUP132" s="311"/>
      <c r="OUQ132" s="311"/>
      <c r="OUR132" s="311"/>
      <c r="OUS132" s="311"/>
      <c r="OUT132" s="311"/>
      <c r="OUU132" s="311"/>
      <c r="OUV132" s="311"/>
      <c r="OUW132" s="311"/>
      <c r="OUX132" s="311"/>
      <c r="OUY132" s="311"/>
      <c r="OUZ132" s="311"/>
      <c r="OVA132" s="311"/>
      <c r="OVB132" s="311"/>
      <c r="OVC132" s="311"/>
      <c r="OVD132" s="311"/>
      <c r="OVE132" s="311"/>
      <c r="OVF132" s="311"/>
      <c r="OVG132" s="311"/>
      <c r="OVH132" s="311"/>
      <c r="OVI132" s="311"/>
      <c r="OVJ132" s="311"/>
      <c r="OVK132" s="311"/>
      <c r="OVL132" s="311"/>
      <c r="OVM132" s="311"/>
      <c r="OVN132" s="311"/>
      <c r="OVO132" s="311"/>
      <c r="OVP132" s="311"/>
      <c r="OVQ132" s="311"/>
      <c r="OVR132" s="311"/>
      <c r="OVS132" s="311"/>
      <c r="OVT132" s="311"/>
      <c r="OVU132" s="311"/>
      <c r="OVV132" s="311"/>
      <c r="OVW132" s="311"/>
      <c r="OVX132" s="311"/>
      <c r="OVY132" s="311"/>
      <c r="OVZ132" s="311"/>
      <c r="OWA132" s="311"/>
      <c r="OWB132" s="311"/>
      <c r="OWC132" s="311"/>
      <c r="OWD132" s="311"/>
      <c r="OWE132" s="311"/>
      <c r="OWF132" s="311"/>
      <c r="OWG132" s="311"/>
      <c r="OWH132" s="311"/>
      <c r="OWI132" s="311"/>
      <c r="OWJ132" s="311"/>
      <c r="OWK132" s="311"/>
      <c r="OWL132" s="311"/>
      <c r="OWM132" s="311"/>
      <c r="OWN132" s="311"/>
      <c r="OWO132" s="311"/>
      <c r="OWP132" s="311"/>
      <c r="OWQ132" s="311"/>
      <c r="OWR132" s="311"/>
      <c r="OWS132" s="311"/>
      <c r="OWT132" s="311"/>
      <c r="OWU132" s="311"/>
      <c r="OWV132" s="311"/>
      <c r="OWW132" s="311"/>
      <c r="OWX132" s="311"/>
      <c r="OWY132" s="311"/>
      <c r="OWZ132" s="311"/>
      <c r="OXA132" s="311"/>
      <c r="OXB132" s="311"/>
      <c r="OXC132" s="311"/>
      <c r="OXD132" s="311"/>
      <c r="OXE132" s="311"/>
      <c r="OXF132" s="311"/>
      <c r="OXG132" s="311"/>
      <c r="OXH132" s="311"/>
      <c r="OXI132" s="311"/>
      <c r="OXJ132" s="311"/>
      <c r="OXK132" s="311"/>
      <c r="OXL132" s="311"/>
      <c r="OXM132" s="311"/>
      <c r="OXN132" s="311"/>
      <c r="OXO132" s="311"/>
      <c r="OXP132" s="311"/>
      <c r="OXQ132" s="311"/>
      <c r="OXR132" s="311"/>
      <c r="OXS132" s="311"/>
      <c r="OXT132" s="311"/>
      <c r="OXU132" s="311"/>
      <c r="OXV132" s="311"/>
      <c r="OXW132" s="311"/>
      <c r="OXX132" s="311"/>
      <c r="OXY132" s="311"/>
      <c r="OXZ132" s="311"/>
      <c r="OYA132" s="311"/>
      <c r="OYB132" s="311"/>
      <c r="OYC132" s="311"/>
      <c r="OYD132" s="311"/>
      <c r="OYE132" s="311"/>
      <c r="OYF132" s="311"/>
      <c r="OYG132" s="311"/>
      <c r="OYH132" s="311"/>
      <c r="OYI132" s="311"/>
      <c r="OYJ132" s="311"/>
      <c r="OYK132" s="311"/>
      <c r="OYL132" s="311"/>
      <c r="OYM132" s="311"/>
      <c r="OYN132" s="311"/>
      <c r="OYO132" s="311"/>
      <c r="OYP132" s="311"/>
      <c r="OYQ132" s="311"/>
      <c r="OYR132" s="311"/>
      <c r="OYS132" s="311"/>
      <c r="OYT132" s="311"/>
      <c r="OYU132" s="311"/>
      <c r="OYV132" s="311"/>
      <c r="OYW132" s="311"/>
      <c r="OYX132" s="311"/>
      <c r="OYY132" s="311"/>
      <c r="OYZ132" s="311"/>
      <c r="OZA132" s="311"/>
      <c r="OZB132" s="311"/>
      <c r="OZC132" s="311"/>
      <c r="OZD132" s="311"/>
      <c r="OZE132" s="311"/>
      <c r="OZF132" s="311"/>
      <c r="OZG132" s="311"/>
      <c r="OZH132" s="311"/>
      <c r="OZI132" s="311"/>
      <c r="OZJ132" s="311"/>
      <c r="OZK132" s="311"/>
      <c r="OZL132" s="311"/>
      <c r="OZM132" s="311"/>
      <c r="OZN132" s="311"/>
      <c r="OZO132" s="311"/>
      <c r="OZP132" s="311"/>
      <c r="OZQ132" s="311"/>
      <c r="OZR132" s="311"/>
      <c r="OZS132" s="311"/>
      <c r="OZT132" s="311"/>
      <c r="OZU132" s="311"/>
      <c r="OZV132" s="311"/>
      <c r="OZW132" s="311"/>
      <c r="OZX132" s="311"/>
      <c r="OZY132" s="311"/>
      <c r="OZZ132" s="311"/>
      <c r="PAA132" s="311"/>
      <c r="PAB132" s="311"/>
      <c r="PAC132" s="311"/>
      <c r="PAD132" s="311"/>
      <c r="PAE132" s="311"/>
      <c r="PAF132" s="311"/>
      <c r="PAG132" s="311"/>
      <c r="PAH132" s="311"/>
      <c r="PAI132" s="311"/>
      <c r="PAJ132" s="311"/>
      <c r="PAK132" s="311"/>
      <c r="PAL132" s="311"/>
      <c r="PAM132" s="311"/>
      <c r="PAN132" s="311"/>
      <c r="PAO132" s="311"/>
      <c r="PAP132" s="311"/>
      <c r="PAQ132" s="311"/>
      <c r="PAR132" s="311"/>
      <c r="PAS132" s="311"/>
      <c r="PAT132" s="311"/>
      <c r="PAU132" s="311"/>
      <c r="PAV132" s="311"/>
      <c r="PAW132" s="311"/>
      <c r="PAX132" s="311"/>
      <c r="PAY132" s="311"/>
      <c r="PAZ132" s="311"/>
      <c r="PBA132" s="311"/>
      <c r="PBB132" s="311"/>
      <c r="PBC132" s="311"/>
      <c r="PBD132" s="311"/>
      <c r="PBE132" s="311"/>
      <c r="PBF132" s="311"/>
      <c r="PBG132" s="311"/>
      <c r="PBH132" s="311"/>
      <c r="PBI132" s="311"/>
      <c r="PBJ132" s="311"/>
      <c r="PBK132" s="311"/>
      <c r="PBL132" s="311"/>
      <c r="PBM132" s="311"/>
      <c r="PBN132" s="311"/>
      <c r="PBO132" s="311"/>
      <c r="PBP132" s="311"/>
      <c r="PBQ132" s="311"/>
      <c r="PBR132" s="311"/>
      <c r="PBS132" s="311"/>
      <c r="PBT132" s="311"/>
      <c r="PBU132" s="311"/>
      <c r="PBV132" s="311"/>
      <c r="PBW132" s="311"/>
      <c r="PBX132" s="311"/>
      <c r="PBY132" s="311"/>
      <c r="PBZ132" s="311"/>
      <c r="PCA132" s="311"/>
      <c r="PCB132" s="311"/>
      <c r="PCC132" s="311"/>
      <c r="PCD132" s="311"/>
      <c r="PCE132" s="311"/>
      <c r="PCF132" s="311"/>
      <c r="PCG132" s="311"/>
      <c r="PCH132" s="311"/>
      <c r="PCI132" s="311"/>
      <c r="PCJ132" s="311"/>
      <c r="PCK132" s="311"/>
      <c r="PCL132" s="311"/>
      <c r="PCM132" s="311"/>
      <c r="PCN132" s="311"/>
      <c r="PCO132" s="311"/>
      <c r="PCP132" s="311"/>
      <c r="PCQ132" s="311"/>
      <c r="PCR132" s="311"/>
      <c r="PCS132" s="311"/>
      <c r="PCT132" s="311"/>
      <c r="PCU132" s="311"/>
      <c r="PCV132" s="311"/>
      <c r="PCW132" s="311"/>
      <c r="PCX132" s="311"/>
      <c r="PCY132" s="311"/>
      <c r="PCZ132" s="311"/>
      <c r="PDA132" s="311"/>
      <c r="PDB132" s="311"/>
      <c r="PDC132" s="311"/>
      <c r="PDD132" s="311"/>
      <c r="PDE132" s="311"/>
      <c r="PDF132" s="311"/>
      <c r="PDG132" s="311"/>
      <c r="PDH132" s="311"/>
      <c r="PDI132" s="311"/>
      <c r="PDJ132" s="311"/>
      <c r="PDK132" s="311"/>
      <c r="PDL132" s="311"/>
      <c r="PDM132" s="311"/>
      <c r="PDN132" s="311"/>
      <c r="PDO132" s="311"/>
      <c r="PDP132" s="311"/>
      <c r="PDQ132" s="311"/>
      <c r="PDR132" s="311"/>
      <c r="PDS132" s="311"/>
      <c r="PDT132" s="311"/>
      <c r="PDU132" s="311"/>
      <c r="PDV132" s="311"/>
      <c r="PDW132" s="311"/>
      <c r="PDX132" s="311"/>
      <c r="PDY132" s="311"/>
      <c r="PDZ132" s="311"/>
      <c r="PEA132" s="311"/>
      <c r="PEB132" s="311"/>
      <c r="PEC132" s="311"/>
      <c r="PED132" s="311"/>
      <c r="PEE132" s="311"/>
      <c r="PEF132" s="311"/>
      <c r="PEG132" s="311"/>
      <c r="PEH132" s="311"/>
      <c r="PEI132" s="311"/>
      <c r="PEJ132" s="311"/>
      <c r="PEK132" s="311"/>
      <c r="PEL132" s="311"/>
      <c r="PEM132" s="311"/>
      <c r="PEN132" s="311"/>
      <c r="PEO132" s="311"/>
      <c r="PEP132" s="311"/>
      <c r="PEQ132" s="311"/>
      <c r="PER132" s="311"/>
      <c r="PES132" s="311"/>
      <c r="PET132" s="311"/>
      <c r="PEU132" s="311"/>
      <c r="PEV132" s="311"/>
      <c r="PEW132" s="311"/>
      <c r="PEX132" s="311"/>
      <c r="PEY132" s="311"/>
      <c r="PEZ132" s="311"/>
      <c r="PFA132" s="311"/>
      <c r="PFB132" s="311"/>
      <c r="PFC132" s="311"/>
      <c r="PFD132" s="311"/>
      <c r="PFE132" s="311"/>
      <c r="PFF132" s="311"/>
      <c r="PFG132" s="311"/>
      <c r="PFH132" s="311"/>
      <c r="PFI132" s="311"/>
      <c r="PFJ132" s="311"/>
      <c r="PFK132" s="311"/>
      <c r="PFL132" s="311"/>
      <c r="PFM132" s="311"/>
      <c r="PFN132" s="311"/>
      <c r="PFO132" s="311"/>
      <c r="PFP132" s="311"/>
      <c r="PFQ132" s="311"/>
      <c r="PFR132" s="311"/>
      <c r="PFS132" s="311"/>
      <c r="PFT132" s="311"/>
      <c r="PFU132" s="311"/>
      <c r="PFV132" s="311"/>
      <c r="PFW132" s="311"/>
      <c r="PFX132" s="311"/>
      <c r="PFY132" s="311"/>
      <c r="PFZ132" s="311"/>
      <c r="PGA132" s="311"/>
      <c r="PGB132" s="311"/>
      <c r="PGC132" s="311"/>
      <c r="PGD132" s="311"/>
      <c r="PGE132" s="311"/>
      <c r="PGF132" s="311"/>
      <c r="PGG132" s="311"/>
      <c r="PGH132" s="311"/>
      <c r="PGI132" s="311"/>
      <c r="PGJ132" s="311"/>
      <c r="PGK132" s="311"/>
      <c r="PGL132" s="311"/>
      <c r="PGM132" s="311"/>
      <c r="PGN132" s="311"/>
      <c r="PGO132" s="311"/>
      <c r="PGP132" s="311"/>
      <c r="PGQ132" s="311"/>
      <c r="PGR132" s="311"/>
      <c r="PGS132" s="311"/>
      <c r="PGT132" s="311"/>
      <c r="PGU132" s="311"/>
      <c r="PGV132" s="311"/>
      <c r="PGW132" s="311"/>
      <c r="PGX132" s="311"/>
      <c r="PGY132" s="311"/>
      <c r="PGZ132" s="311"/>
      <c r="PHA132" s="311"/>
      <c r="PHB132" s="311"/>
      <c r="PHC132" s="311"/>
      <c r="PHD132" s="311"/>
      <c r="PHE132" s="311"/>
      <c r="PHF132" s="311"/>
      <c r="PHG132" s="311"/>
      <c r="PHH132" s="311"/>
      <c r="PHI132" s="311"/>
      <c r="PHJ132" s="311"/>
      <c r="PHK132" s="311"/>
      <c r="PHL132" s="311"/>
      <c r="PHM132" s="311"/>
      <c r="PHN132" s="311"/>
      <c r="PHO132" s="311"/>
      <c r="PHP132" s="311"/>
      <c r="PHQ132" s="311"/>
      <c r="PHR132" s="311"/>
      <c r="PHS132" s="311"/>
      <c r="PHT132" s="311"/>
      <c r="PHU132" s="311"/>
      <c r="PHV132" s="311"/>
      <c r="PHW132" s="311"/>
      <c r="PHX132" s="311"/>
      <c r="PHY132" s="311"/>
      <c r="PHZ132" s="311"/>
      <c r="PIA132" s="311"/>
      <c r="PIB132" s="311"/>
      <c r="PIC132" s="311"/>
      <c r="PID132" s="311"/>
      <c r="PIE132" s="311"/>
      <c r="PIF132" s="311"/>
      <c r="PIG132" s="311"/>
      <c r="PIH132" s="311"/>
      <c r="PII132" s="311"/>
      <c r="PIJ132" s="311"/>
      <c r="PIK132" s="311"/>
      <c r="PIL132" s="311"/>
      <c r="PIM132" s="311"/>
      <c r="PIN132" s="311"/>
      <c r="PIO132" s="311"/>
      <c r="PIP132" s="311"/>
      <c r="PIQ132" s="311"/>
      <c r="PIR132" s="311"/>
      <c r="PIS132" s="311"/>
      <c r="PIT132" s="311"/>
      <c r="PIU132" s="311"/>
      <c r="PIV132" s="311"/>
      <c r="PIW132" s="311"/>
      <c r="PIX132" s="311"/>
      <c r="PIY132" s="311"/>
      <c r="PIZ132" s="311"/>
      <c r="PJA132" s="311"/>
      <c r="PJB132" s="311"/>
      <c r="PJC132" s="311"/>
      <c r="PJD132" s="311"/>
      <c r="PJE132" s="311"/>
      <c r="PJF132" s="311"/>
      <c r="PJG132" s="311"/>
      <c r="PJH132" s="311"/>
      <c r="PJI132" s="311"/>
      <c r="PJJ132" s="311"/>
      <c r="PJK132" s="311"/>
      <c r="PJL132" s="311"/>
      <c r="PJM132" s="311"/>
      <c r="PJN132" s="311"/>
      <c r="PJO132" s="311"/>
      <c r="PJP132" s="311"/>
      <c r="PJQ132" s="311"/>
      <c r="PJR132" s="311"/>
      <c r="PJS132" s="311"/>
      <c r="PJT132" s="311"/>
      <c r="PJU132" s="311"/>
      <c r="PJV132" s="311"/>
      <c r="PJW132" s="311"/>
      <c r="PJX132" s="311"/>
      <c r="PJY132" s="311"/>
      <c r="PJZ132" s="311"/>
      <c r="PKA132" s="311"/>
      <c r="PKB132" s="311"/>
      <c r="PKC132" s="311"/>
      <c r="PKD132" s="311"/>
      <c r="PKE132" s="311"/>
      <c r="PKF132" s="311"/>
      <c r="PKG132" s="311"/>
      <c r="PKH132" s="311"/>
      <c r="PKI132" s="311"/>
      <c r="PKJ132" s="311"/>
      <c r="PKK132" s="311"/>
      <c r="PKL132" s="311"/>
      <c r="PKM132" s="311"/>
      <c r="PKN132" s="311"/>
      <c r="PKO132" s="311"/>
      <c r="PKP132" s="311"/>
      <c r="PKQ132" s="311"/>
      <c r="PKR132" s="311"/>
      <c r="PKS132" s="311"/>
      <c r="PKT132" s="311"/>
      <c r="PKU132" s="311"/>
      <c r="PKV132" s="311"/>
      <c r="PKW132" s="311"/>
      <c r="PKX132" s="311"/>
      <c r="PKY132" s="311"/>
      <c r="PKZ132" s="311"/>
      <c r="PLA132" s="311"/>
      <c r="PLB132" s="311"/>
      <c r="PLC132" s="311"/>
      <c r="PLD132" s="311"/>
      <c r="PLE132" s="311"/>
      <c r="PLF132" s="311"/>
      <c r="PLG132" s="311"/>
      <c r="PLH132" s="311"/>
      <c r="PLI132" s="311"/>
      <c r="PLJ132" s="311"/>
      <c r="PLK132" s="311"/>
      <c r="PLL132" s="311"/>
      <c r="PLM132" s="311"/>
      <c r="PLN132" s="311"/>
      <c r="PLO132" s="311"/>
      <c r="PLP132" s="311"/>
      <c r="PLQ132" s="311"/>
      <c r="PLR132" s="311"/>
      <c r="PLS132" s="311"/>
      <c r="PLT132" s="311"/>
      <c r="PLU132" s="311"/>
      <c r="PLV132" s="311"/>
      <c r="PLW132" s="311"/>
      <c r="PLX132" s="311"/>
      <c r="PLY132" s="311"/>
      <c r="PLZ132" s="311"/>
      <c r="PMA132" s="311"/>
      <c r="PMB132" s="311"/>
      <c r="PMC132" s="311"/>
      <c r="PMD132" s="311"/>
      <c r="PME132" s="311"/>
      <c r="PMF132" s="311"/>
      <c r="PMG132" s="311"/>
      <c r="PMH132" s="311"/>
      <c r="PMI132" s="311"/>
      <c r="PMJ132" s="311"/>
      <c r="PMK132" s="311"/>
      <c r="PML132" s="311"/>
      <c r="PMM132" s="311"/>
      <c r="PMN132" s="311"/>
      <c r="PMO132" s="311"/>
      <c r="PMP132" s="311"/>
      <c r="PMQ132" s="311"/>
      <c r="PMR132" s="311"/>
      <c r="PMS132" s="311"/>
      <c r="PMT132" s="311"/>
      <c r="PMU132" s="311"/>
      <c r="PMV132" s="311"/>
      <c r="PMW132" s="311"/>
      <c r="PMX132" s="311"/>
      <c r="PMY132" s="311"/>
      <c r="PMZ132" s="311"/>
      <c r="PNA132" s="311"/>
      <c r="PNB132" s="311"/>
      <c r="PNC132" s="311"/>
      <c r="PND132" s="311"/>
      <c r="PNE132" s="311"/>
      <c r="PNF132" s="311"/>
      <c r="PNG132" s="311"/>
      <c r="PNH132" s="311"/>
      <c r="PNI132" s="311"/>
      <c r="PNJ132" s="311"/>
      <c r="PNK132" s="311"/>
      <c r="PNL132" s="311"/>
      <c r="PNM132" s="311"/>
      <c r="PNN132" s="311"/>
      <c r="PNO132" s="311"/>
      <c r="PNP132" s="311"/>
      <c r="PNQ132" s="311"/>
      <c r="PNR132" s="311"/>
      <c r="PNS132" s="311"/>
      <c r="PNT132" s="311"/>
      <c r="PNU132" s="311"/>
      <c r="PNV132" s="311"/>
      <c r="PNW132" s="311"/>
      <c r="PNX132" s="311"/>
      <c r="PNY132" s="311"/>
      <c r="PNZ132" s="311"/>
      <c r="POA132" s="311"/>
      <c r="POB132" s="311"/>
      <c r="POC132" s="311"/>
      <c r="POD132" s="311"/>
      <c r="POE132" s="311"/>
      <c r="POF132" s="311"/>
      <c r="POG132" s="311"/>
      <c r="POH132" s="311"/>
      <c r="POI132" s="311"/>
      <c r="POJ132" s="311"/>
      <c r="POK132" s="311"/>
      <c r="POL132" s="311"/>
      <c r="POM132" s="311"/>
      <c r="PON132" s="311"/>
      <c r="POO132" s="311"/>
      <c r="POP132" s="311"/>
      <c r="POQ132" s="311"/>
      <c r="POR132" s="311"/>
      <c r="POS132" s="311"/>
      <c r="POT132" s="311"/>
      <c r="POU132" s="311"/>
      <c r="POV132" s="311"/>
      <c r="POW132" s="311"/>
      <c r="POX132" s="311"/>
      <c r="POY132" s="311"/>
      <c r="POZ132" s="311"/>
      <c r="PPA132" s="311"/>
      <c r="PPB132" s="311"/>
      <c r="PPC132" s="311"/>
      <c r="PPD132" s="311"/>
      <c r="PPE132" s="311"/>
      <c r="PPF132" s="311"/>
      <c r="PPG132" s="311"/>
      <c r="PPH132" s="311"/>
      <c r="PPI132" s="311"/>
      <c r="PPJ132" s="311"/>
      <c r="PPK132" s="311"/>
      <c r="PPL132" s="311"/>
      <c r="PPM132" s="311"/>
      <c r="PPN132" s="311"/>
      <c r="PPO132" s="311"/>
      <c r="PPP132" s="311"/>
      <c r="PPQ132" s="311"/>
      <c r="PPR132" s="311"/>
      <c r="PPS132" s="311"/>
      <c r="PPT132" s="311"/>
      <c r="PPU132" s="311"/>
      <c r="PPV132" s="311"/>
      <c r="PPW132" s="311"/>
      <c r="PPX132" s="311"/>
      <c r="PPY132" s="311"/>
      <c r="PPZ132" s="311"/>
      <c r="PQA132" s="311"/>
      <c r="PQB132" s="311"/>
      <c r="PQC132" s="311"/>
      <c r="PQD132" s="311"/>
      <c r="PQE132" s="311"/>
      <c r="PQF132" s="311"/>
      <c r="PQG132" s="311"/>
      <c r="PQH132" s="311"/>
      <c r="PQI132" s="311"/>
      <c r="PQJ132" s="311"/>
      <c r="PQK132" s="311"/>
      <c r="PQL132" s="311"/>
      <c r="PQM132" s="311"/>
      <c r="PQN132" s="311"/>
      <c r="PQO132" s="311"/>
      <c r="PQP132" s="311"/>
      <c r="PQQ132" s="311"/>
      <c r="PQR132" s="311"/>
      <c r="PQS132" s="311"/>
      <c r="PQT132" s="311"/>
      <c r="PQU132" s="311"/>
      <c r="PQV132" s="311"/>
      <c r="PQW132" s="311"/>
      <c r="PQX132" s="311"/>
      <c r="PQY132" s="311"/>
      <c r="PQZ132" s="311"/>
      <c r="PRA132" s="311"/>
      <c r="PRB132" s="311"/>
      <c r="PRC132" s="311"/>
      <c r="PRD132" s="311"/>
      <c r="PRE132" s="311"/>
      <c r="PRF132" s="311"/>
      <c r="PRG132" s="311"/>
      <c r="PRH132" s="311"/>
      <c r="PRI132" s="311"/>
      <c r="PRJ132" s="311"/>
      <c r="PRK132" s="311"/>
      <c r="PRL132" s="311"/>
      <c r="PRM132" s="311"/>
      <c r="PRN132" s="311"/>
      <c r="PRO132" s="311"/>
      <c r="PRP132" s="311"/>
      <c r="PRQ132" s="311"/>
      <c r="PRR132" s="311"/>
      <c r="PRS132" s="311"/>
      <c r="PRT132" s="311"/>
      <c r="PRU132" s="311"/>
      <c r="PRV132" s="311"/>
      <c r="PRW132" s="311"/>
      <c r="PRX132" s="311"/>
      <c r="PRY132" s="311"/>
      <c r="PRZ132" s="311"/>
      <c r="PSA132" s="311"/>
      <c r="PSB132" s="311"/>
      <c r="PSC132" s="311"/>
      <c r="PSD132" s="311"/>
      <c r="PSE132" s="311"/>
      <c r="PSF132" s="311"/>
      <c r="PSG132" s="311"/>
      <c r="PSH132" s="311"/>
      <c r="PSI132" s="311"/>
      <c r="PSJ132" s="311"/>
      <c r="PSK132" s="311"/>
      <c r="PSL132" s="311"/>
      <c r="PSM132" s="311"/>
      <c r="PSN132" s="311"/>
      <c r="PSO132" s="311"/>
      <c r="PSP132" s="311"/>
      <c r="PSQ132" s="311"/>
      <c r="PSR132" s="311"/>
      <c r="PSS132" s="311"/>
      <c r="PST132" s="311"/>
      <c r="PSU132" s="311"/>
      <c r="PSV132" s="311"/>
      <c r="PSW132" s="311"/>
      <c r="PSX132" s="311"/>
      <c r="PSY132" s="311"/>
      <c r="PSZ132" s="311"/>
      <c r="PTA132" s="311"/>
      <c r="PTB132" s="311"/>
      <c r="PTC132" s="311"/>
      <c r="PTD132" s="311"/>
      <c r="PTE132" s="311"/>
      <c r="PTF132" s="311"/>
      <c r="PTG132" s="311"/>
      <c r="PTH132" s="311"/>
      <c r="PTI132" s="311"/>
      <c r="PTJ132" s="311"/>
      <c r="PTK132" s="311"/>
      <c r="PTL132" s="311"/>
      <c r="PTM132" s="311"/>
      <c r="PTN132" s="311"/>
      <c r="PTO132" s="311"/>
      <c r="PTP132" s="311"/>
      <c r="PTQ132" s="311"/>
      <c r="PTR132" s="311"/>
      <c r="PTS132" s="311"/>
      <c r="PTT132" s="311"/>
      <c r="PTU132" s="311"/>
      <c r="PTV132" s="311"/>
      <c r="PTW132" s="311"/>
      <c r="PTX132" s="311"/>
      <c r="PTY132" s="311"/>
      <c r="PTZ132" s="311"/>
      <c r="PUA132" s="311"/>
      <c r="PUB132" s="311"/>
      <c r="PUC132" s="311"/>
      <c r="PUD132" s="311"/>
      <c r="PUE132" s="311"/>
      <c r="PUF132" s="311"/>
      <c r="PUG132" s="311"/>
      <c r="PUH132" s="311"/>
      <c r="PUI132" s="311"/>
      <c r="PUJ132" s="311"/>
      <c r="PUK132" s="311"/>
      <c r="PUL132" s="311"/>
      <c r="PUM132" s="311"/>
      <c r="PUN132" s="311"/>
      <c r="PUO132" s="311"/>
      <c r="PUP132" s="311"/>
      <c r="PUQ132" s="311"/>
      <c r="PUR132" s="311"/>
      <c r="PUS132" s="311"/>
      <c r="PUT132" s="311"/>
      <c r="PUU132" s="311"/>
      <c r="PUV132" s="311"/>
      <c r="PUW132" s="311"/>
      <c r="PUX132" s="311"/>
      <c r="PUY132" s="311"/>
      <c r="PUZ132" s="311"/>
      <c r="PVA132" s="311"/>
      <c r="PVB132" s="311"/>
      <c r="PVC132" s="311"/>
      <c r="PVD132" s="311"/>
      <c r="PVE132" s="311"/>
      <c r="PVF132" s="311"/>
      <c r="PVG132" s="311"/>
      <c r="PVH132" s="311"/>
      <c r="PVI132" s="311"/>
      <c r="PVJ132" s="311"/>
      <c r="PVK132" s="311"/>
      <c r="PVL132" s="311"/>
      <c r="PVM132" s="311"/>
      <c r="PVN132" s="311"/>
      <c r="PVO132" s="311"/>
      <c r="PVP132" s="311"/>
      <c r="PVQ132" s="311"/>
      <c r="PVR132" s="311"/>
      <c r="PVS132" s="311"/>
      <c r="PVT132" s="311"/>
      <c r="PVU132" s="311"/>
      <c r="PVV132" s="311"/>
      <c r="PVW132" s="311"/>
      <c r="PVX132" s="311"/>
      <c r="PVY132" s="311"/>
      <c r="PVZ132" s="311"/>
      <c r="PWA132" s="311"/>
      <c r="PWB132" s="311"/>
      <c r="PWC132" s="311"/>
      <c r="PWD132" s="311"/>
      <c r="PWE132" s="311"/>
      <c r="PWF132" s="311"/>
      <c r="PWG132" s="311"/>
      <c r="PWH132" s="311"/>
      <c r="PWI132" s="311"/>
      <c r="PWJ132" s="311"/>
      <c r="PWK132" s="311"/>
      <c r="PWL132" s="311"/>
      <c r="PWM132" s="311"/>
      <c r="PWN132" s="311"/>
      <c r="PWO132" s="311"/>
      <c r="PWP132" s="311"/>
      <c r="PWQ132" s="311"/>
      <c r="PWR132" s="311"/>
      <c r="PWS132" s="311"/>
      <c r="PWT132" s="311"/>
      <c r="PWU132" s="311"/>
      <c r="PWV132" s="311"/>
      <c r="PWW132" s="311"/>
      <c r="PWX132" s="311"/>
      <c r="PWY132" s="311"/>
      <c r="PWZ132" s="311"/>
      <c r="PXA132" s="311"/>
      <c r="PXB132" s="311"/>
      <c r="PXC132" s="311"/>
      <c r="PXD132" s="311"/>
      <c r="PXE132" s="311"/>
      <c r="PXF132" s="311"/>
      <c r="PXG132" s="311"/>
      <c r="PXH132" s="311"/>
      <c r="PXI132" s="311"/>
      <c r="PXJ132" s="311"/>
      <c r="PXK132" s="311"/>
      <c r="PXL132" s="311"/>
      <c r="PXM132" s="311"/>
      <c r="PXN132" s="311"/>
      <c r="PXO132" s="311"/>
      <c r="PXP132" s="311"/>
      <c r="PXQ132" s="311"/>
      <c r="PXR132" s="311"/>
      <c r="PXS132" s="311"/>
      <c r="PXT132" s="311"/>
      <c r="PXU132" s="311"/>
      <c r="PXV132" s="311"/>
      <c r="PXW132" s="311"/>
      <c r="PXX132" s="311"/>
      <c r="PXY132" s="311"/>
      <c r="PXZ132" s="311"/>
      <c r="PYA132" s="311"/>
      <c r="PYB132" s="311"/>
      <c r="PYC132" s="311"/>
      <c r="PYD132" s="311"/>
      <c r="PYE132" s="311"/>
      <c r="PYF132" s="311"/>
      <c r="PYG132" s="311"/>
      <c r="PYH132" s="311"/>
      <c r="PYI132" s="311"/>
      <c r="PYJ132" s="311"/>
      <c r="PYK132" s="311"/>
      <c r="PYL132" s="311"/>
      <c r="PYM132" s="311"/>
      <c r="PYN132" s="311"/>
      <c r="PYO132" s="311"/>
      <c r="PYP132" s="311"/>
      <c r="PYQ132" s="311"/>
      <c r="PYR132" s="311"/>
      <c r="PYS132" s="311"/>
      <c r="PYT132" s="311"/>
      <c r="PYU132" s="311"/>
      <c r="PYV132" s="311"/>
      <c r="PYW132" s="311"/>
      <c r="PYX132" s="311"/>
      <c r="PYY132" s="311"/>
      <c r="PYZ132" s="311"/>
      <c r="PZA132" s="311"/>
      <c r="PZB132" s="311"/>
      <c r="PZC132" s="311"/>
      <c r="PZD132" s="311"/>
      <c r="PZE132" s="311"/>
      <c r="PZF132" s="311"/>
      <c r="PZG132" s="311"/>
      <c r="PZH132" s="311"/>
      <c r="PZI132" s="311"/>
      <c r="PZJ132" s="311"/>
      <c r="PZK132" s="311"/>
      <c r="PZL132" s="311"/>
      <c r="PZM132" s="311"/>
      <c r="PZN132" s="311"/>
      <c r="PZO132" s="311"/>
      <c r="PZP132" s="311"/>
      <c r="PZQ132" s="311"/>
      <c r="PZR132" s="311"/>
      <c r="PZS132" s="311"/>
      <c r="PZT132" s="311"/>
      <c r="PZU132" s="311"/>
      <c r="PZV132" s="311"/>
      <c r="PZW132" s="311"/>
      <c r="PZX132" s="311"/>
      <c r="PZY132" s="311"/>
      <c r="PZZ132" s="311"/>
      <c r="QAA132" s="311"/>
      <c r="QAB132" s="311"/>
      <c r="QAC132" s="311"/>
      <c r="QAD132" s="311"/>
      <c r="QAE132" s="311"/>
      <c r="QAF132" s="311"/>
      <c r="QAG132" s="311"/>
      <c r="QAH132" s="311"/>
      <c r="QAI132" s="311"/>
      <c r="QAJ132" s="311"/>
      <c r="QAK132" s="311"/>
      <c r="QAL132" s="311"/>
      <c r="QAM132" s="311"/>
      <c r="QAN132" s="311"/>
      <c r="QAO132" s="311"/>
      <c r="QAP132" s="311"/>
      <c r="QAQ132" s="311"/>
      <c r="QAR132" s="311"/>
      <c r="QAS132" s="311"/>
      <c r="QAT132" s="311"/>
      <c r="QAU132" s="311"/>
      <c r="QAV132" s="311"/>
      <c r="QAW132" s="311"/>
      <c r="QAX132" s="311"/>
      <c r="QAY132" s="311"/>
      <c r="QAZ132" s="311"/>
      <c r="QBA132" s="311"/>
      <c r="QBB132" s="311"/>
      <c r="QBC132" s="311"/>
      <c r="QBD132" s="311"/>
      <c r="QBE132" s="311"/>
      <c r="QBF132" s="311"/>
      <c r="QBG132" s="311"/>
      <c r="QBH132" s="311"/>
      <c r="QBI132" s="311"/>
      <c r="QBJ132" s="311"/>
      <c r="QBK132" s="311"/>
      <c r="QBL132" s="311"/>
      <c r="QBM132" s="311"/>
      <c r="QBN132" s="311"/>
      <c r="QBO132" s="311"/>
      <c r="QBP132" s="311"/>
      <c r="QBQ132" s="311"/>
      <c r="QBR132" s="311"/>
      <c r="QBS132" s="311"/>
      <c r="QBT132" s="311"/>
      <c r="QBU132" s="311"/>
      <c r="QBV132" s="311"/>
      <c r="QBW132" s="311"/>
      <c r="QBX132" s="311"/>
      <c r="QBY132" s="311"/>
      <c r="QBZ132" s="311"/>
      <c r="QCA132" s="311"/>
      <c r="QCB132" s="311"/>
      <c r="QCC132" s="311"/>
      <c r="QCD132" s="311"/>
      <c r="QCE132" s="311"/>
      <c r="QCF132" s="311"/>
      <c r="QCG132" s="311"/>
      <c r="QCH132" s="311"/>
      <c r="QCI132" s="311"/>
      <c r="QCJ132" s="311"/>
      <c r="QCK132" s="311"/>
      <c r="QCL132" s="311"/>
      <c r="QCM132" s="311"/>
      <c r="QCN132" s="311"/>
      <c r="QCO132" s="311"/>
      <c r="QCP132" s="311"/>
      <c r="QCQ132" s="311"/>
      <c r="QCR132" s="311"/>
      <c r="QCS132" s="311"/>
      <c r="QCT132" s="311"/>
      <c r="QCU132" s="311"/>
      <c r="QCV132" s="311"/>
      <c r="QCW132" s="311"/>
      <c r="QCX132" s="311"/>
      <c r="QCY132" s="311"/>
      <c r="QCZ132" s="311"/>
      <c r="QDA132" s="311"/>
      <c r="QDB132" s="311"/>
      <c r="QDC132" s="311"/>
      <c r="QDD132" s="311"/>
      <c r="QDE132" s="311"/>
      <c r="QDF132" s="311"/>
      <c r="QDG132" s="311"/>
      <c r="QDH132" s="311"/>
      <c r="QDI132" s="311"/>
      <c r="QDJ132" s="311"/>
      <c r="QDK132" s="311"/>
      <c r="QDL132" s="311"/>
      <c r="QDM132" s="311"/>
      <c r="QDN132" s="311"/>
      <c r="QDO132" s="311"/>
      <c r="QDP132" s="311"/>
      <c r="QDQ132" s="311"/>
      <c r="QDR132" s="311"/>
      <c r="QDS132" s="311"/>
      <c r="QDT132" s="311"/>
      <c r="QDU132" s="311"/>
      <c r="QDV132" s="311"/>
      <c r="QDW132" s="311"/>
      <c r="QDX132" s="311"/>
      <c r="QDY132" s="311"/>
      <c r="QDZ132" s="311"/>
      <c r="QEA132" s="311"/>
      <c r="QEB132" s="311"/>
      <c r="QEC132" s="311"/>
      <c r="QED132" s="311"/>
      <c r="QEE132" s="311"/>
      <c r="QEF132" s="311"/>
      <c r="QEG132" s="311"/>
      <c r="QEH132" s="311"/>
      <c r="QEI132" s="311"/>
      <c r="QEJ132" s="311"/>
      <c r="QEK132" s="311"/>
      <c r="QEL132" s="311"/>
      <c r="QEM132" s="311"/>
      <c r="QEN132" s="311"/>
      <c r="QEO132" s="311"/>
      <c r="QEP132" s="311"/>
      <c r="QEQ132" s="311"/>
      <c r="QER132" s="311"/>
      <c r="QES132" s="311"/>
      <c r="QET132" s="311"/>
      <c r="QEU132" s="311"/>
      <c r="QEV132" s="311"/>
      <c r="QEW132" s="311"/>
      <c r="QEX132" s="311"/>
      <c r="QEY132" s="311"/>
      <c r="QEZ132" s="311"/>
      <c r="QFA132" s="311"/>
      <c r="QFB132" s="311"/>
      <c r="QFC132" s="311"/>
      <c r="QFD132" s="311"/>
      <c r="QFE132" s="311"/>
      <c r="QFF132" s="311"/>
      <c r="QFG132" s="311"/>
      <c r="QFH132" s="311"/>
      <c r="QFI132" s="311"/>
      <c r="QFJ132" s="311"/>
      <c r="QFK132" s="311"/>
      <c r="QFL132" s="311"/>
      <c r="QFM132" s="311"/>
      <c r="QFN132" s="311"/>
      <c r="QFO132" s="311"/>
      <c r="QFP132" s="311"/>
      <c r="QFQ132" s="311"/>
      <c r="QFR132" s="311"/>
      <c r="QFS132" s="311"/>
      <c r="QFT132" s="311"/>
      <c r="QFU132" s="311"/>
      <c r="QFV132" s="311"/>
      <c r="QFW132" s="311"/>
      <c r="QFX132" s="311"/>
      <c r="QFY132" s="311"/>
      <c r="QFZ132" s="311"/>
      <c r="QGA132" s="311"/>
      <c r="QGB132" s="311"/>
      <c r="QGC132" s="311"/>
      <c r="QGD132" s="311"/>
      <c r="QGE132" s="311"/>
      <c r="QGF132" s="311"/>
      <c r="QGG132" s="311"/>
      <c r="QGH132" s="311"/>
      <c r="QGI132" s="311"/>
      <c r="QGJ132" s="311"/>
      <c r="QGK132" s="311"/>
      <c r="QGL132" s="311"/>
      <c r="QGM132" s="311"/>
      <c r="QGN132" s="311"/>
      <c r="QGO132" s="311"/>
      <c r="QGP132" s="311"/>
      <c r="QGQ132" s="311"/>
      <c r="QGR132" s="311"/>
      <c r="QGS132" s="311"/>
      <c r="QGT132" s="311"/>
      <c r="QGU132" s="311"/>
      <c r="QGV132" s="311"/>
      <c r="QGW132" s="311"/>
      <c r="QGX132" s="311"/>
      <c r="QGY132" s="311"/>
      <c r="QGZ132" s="311"/>
      <c r="QHA132" s="311"/>
      <c r="QHB132" s="311"/>
      <c r="QHC132" s="311"/>
      <c r="QHD132" s="311"/>
      <c r="QHE132" s="311"/>
      <c r="QHF132" s="311"/>
      <c r="QHG132" s="311"/>
      <c r="QHH132" s="311"/>
      <c r="QHI132" s="311"/>
      <c r="QHJ132" s="311"/>
      <c r="QHK132" s="311"/>
      <c r="QHL132" s="311"/>
      <c r="QHM132" s="311"/>
      <c r="QHN132" s="311"/>
      <c r="QHO132" s="311"/>
      <c r="QHP132" s="311"/>
      <c r="QHQ132" s="311"/>
      <c r="QHR132" s="311"/>
      <c r="QHS132" s="311"/>
      <c r="QHT132" s="311"/>
      <c r="QHU132" s="311"/>
      <c r="QHV132" s="311"/>
      <c r="QHW132" s="311"/>
      <c r="QHX132" s="311"/>
      <c r="QHY132" s="311"/>
      <c r="QHZ132" s="311"/>
      <c r="QIA132" s="311"/>
      <c r="QIB132" s="311"/>
      <c r="QIC132" s="311"/>
      <c r="QID132" s="311"/>
      <c r="QIE132" s="311"/>
      <c r="QIF132" s="311"/>
      <c r="QIG132" s="311"/>
      <c r="QIH132" s="311"/>
      <c r="QII132" s="311"/>
      <c r="QIJ132" s="311"/>
      <c r="QIK132" s="311"/>
      <c r="QIL132" s="311"/>
      <c r="QIM132" s="311"/>
      <c r="QIN132" s="311"/>
      <c r="QIO132" s="311"/>
      <c r="QIP132" s="311"/>
      <c r="QIQ132" s="311"/>
      <c r="QIR132" s="311"/>
      <c r="QIS132" s="311"/>
      <c r="QIT132" s="311"/>
      <c r="QIU132" s="311"/>
      <c r="QIV132" s="311"/>
      <c r="QIW132" s="311"/>
      <c r="QIX132" s="311"/>
      <c r="QIY132" s="311"/>
      <c r="QIZ132" s="311"/>
      <c r="QJA132" s="311"/>
      <c r="QJB132" s="311"/>
      <c r="QJC132" s="311"/>
      <c r="QJD132" s="311"/>
      <c r="QJE132" s="311"/>
      <c r="QJF132" s="311"/>
      <c r="QJG132" s="311"/>
      <c r="QJH132" s="311"/>
      <c r="QJI132" s="311"/>
      <c r="QJJ132" s="311"/>
      <c r="QJK132" s="311"/>
      <c r="QJL132" s="311"/>
      <c r="QJM132" s="311"/>
      <c r="QJN132" s="311"/>
      <c r="QJO132" s="311"/>
      <c r="QJP132" s="311"/>
      <c r="QJQ132" s="311"/>
      <c r="QJR132" s="311"/>
      <c r="QJS132" s="311"/>
      <c r="QJT132" s="311"/>
      <c r="QJU132" s="311"/>
      <c r="QJV132" s="311"/>
      <c r="QJW132" s="311"/>
      <c r="QJX132" s="311"/>
      <c r="QJY132" s="311"/>
      <c r="QJZ132" s="311"/>
      <c r="QKA132" s="311"/>
      <c r="QKB132" s="311"/>
      <c r="QKC132" s="311"/>
      <c r="QKD132" s="311"/>
      <c r="QKE132" s="311"/>
      <c r="QKF132" s="311"/>
      <c r="QKG132" s="311"/>
      <c r="QKH132" s="311"/>
      <c r="QKI132" s="311"/>
      <c r="QKJ132" s="311"/>
      <c r="QKK132" s="311"/>
      <c r="QKL132" s="311"/>
      <c r="QKM132" s="311"/>
      <c r="QKN132" s="311"/>
      <c r="QKO132" s="311"/>
      <c r="QKP132" s="311"/>
      <c r="QKQ132" s="311"/>
      <c r="QKR132" s="311"/>
      <c r="QKS132" s="311"/>
      <c r="QKT132" s="311"/>
      <c r="QKU132" s="311"/>
      <c r="QKV132" s="311"/>
      <c r="QKW132" s="311"/>
      <c r="QKX132" s="311"/>
      <c r="QKY132" s="311"/>
      <c r="QKZ132" s="311"/>
      <c r="QLA132" s="311"/>
      <c r="QLB132" s="311"/>
      <c r="QLC132" s="311"/>
      <c r="QLD132" s="311"/>
      <c r="QLE132" s="311"/>
      <c r="QLF132" s="311"/>
      <c r="QLG132" s="311"/>
      <c r="QLH132" s="311"/>
      <c r="QLI132" s="311"/>
      <c r="QLJ132" s="311"/>
      <c r="QLK132" s="311"/>
      <c r="QLL132" s="311"/>
      <c r="QLM132" s="311"/>
      <c r="QLN132" s="311"/>
      <c r="QLO132" s="311"/>
      <c r="QLP132" s="311"/>
      <c r="QLQ132" s="311"/>
      <c r="QLR132" s="311"/>
      <c r="QLS132" s="311"/>
      <c r="QLT132" s="311"/>
      <c r="QLU132" s="311"/>
      <c r="QLV132" s="311"/>
      <c r="QLW132" s="311"/>
      <c r="QLX132" s="311"/>
      <c r="QLY132" s="311"/>
      <c r="QLZ132" s="311"/>
      <c r="QMA132" s="311"/>
      <c r="QMB132" s="311"/>
      <c r="QMC132" s="311"/>
      <c r="QMD132" s="311"/>
      <c r="QME132" s="311"/>
      <c r="QMF132" s="311"/>
      <c r="QMG132" s="311"/>
      <c r="QMH132" s="311"/>
      <c r="QMI132" s="311"/>
      <c r="QMJ132" s="311"/>
      <c r="QMK132" s="311"/>
      <c r="QML132" s="311"/>
      <c r="QMM132" s="311"/>
      <c r="QMN132" s="311"/>
      <c r="QMO132" s="311"/>
      <c r="QMP132" s="311"/>
      <c r="QMQ132" s="311"/>
      <c r="QMR132" s="311"/>
      <c r="QMS132" s="311"/>
      <c r="QMT132" s="311"/>
      <c r="QMU132" s="311"/>
      <c r="QMV132" s="311"/>
      <c r="QMW132" s="311"/>
      <c r="QMX132" s="311"/>
      <c r="QMY132" s="311"/>
      <c r="QMZ132" s="311"/>
      <c r="QNA132" s="311"/>
      <c r="QNB132" s="311"/>
      <c r="QNC132" s="311"/>
      <c r="QND132" s="311"/>
      <c r="QNE132" s="311"/>
      <c r="QNF132" s="311"/>
      <c r="QNG132" s="311"/>
      <c r="QNH132" s="311"/>
      <c r="QNI132" s="311"/>
      <c r="QNJ132" s="311"/>
      <c r="QNK132" s="311"/>
      <c r="QNL132" s="311"/>
      <c r="QNM132" s="311"/>
      <c r="QNN132" s="311"/>
      <c r="QNO132" s="311"/>
      <c r="QNP132" s="311"/>
      <c r="QNQ132" s="311"/>
      <c r="QNR132" s="311"/>
      <c r="QNS132" s="311"/>
      <c r="QNT132" s="311"/>
      <c r="QNU132" s="311"/>
      <c r="QNV132" s="311"/>
      <c r="QNW132" s="311"/>
      <c r="QNX132" s="311"/>
      <c r="QNY132" s="311"/>
      <c r="QNZ132" s="311"/>
      <c r="QOA132" s="311"/>
      <c r="QOB132" s="311"/>
      <c r="QOC132" s="311"/>
      <c r="QOD132" s="311"/>
      <c r="QOE132" s="311"/>
      <c r="QOF132" s="311"/>
      <c r="QOG132" s="311"/>
      <c r="QOH132" s="311"/>
      <c r="QOI132" s="311"/>
      <c r="QOJ132" s="311"/>
      <c r="QOK132" s="311"/>
      <c r="QOL132" s="311"/>
      <c r="QOM132" s="311"/>
      <c r="QON132" s="311"/>
      <c r="QOO132" s="311"/>
      <c r="QOP132" s="311"/>
      <c r="QOQ132" s="311"/>
      <c r="QOR132" s="311"/>
      <c r="QOS132" s="311"/>
      <c r="QOT132" s="311"/>
      <c r="QOU132" s="311"/>
      <c r="QOV132" s="311"/>
      <c r="QOW132" s="311"/>
      <c r="QOX132" s="311"/>
      <c r="QOY132" s="311"/>
      <c r="QOZ132" s="311"/>
      <c r="QPA132" s="311"/>
      <c r="QPB132" s="311"/>
      <c r="QPC132" s="311"/>
      <c r="QPD132" s="311"/>
      <c r="QPE132" s="311"/>
      <c r="QPF132" s="311"/>
      <c r="QPG132" s="311"/>
      <c r="QPH132" s="311"/>
      <c r="QPI132" s="311"/>
      <c r="QPJ132" s="311"/>
      <c r="QPK132" s="311"/>
      <c r="QPL132" s="311"/>
      <c r="QPM132" s="311"/>
      <c r="QPN132" s="311"/>
      <c r="QPO132" s="311"/>
      <c r="QPP132" s="311"/>
      <c r="QPQ132" s="311"/>
      <c r="QPR132" s="311"/>
      <c r="QPS132" s="311"/>
      <c r="QPT132" s="311"/>
      <c r="QPU132" s="311"/>
      <c r="QPV132" s="311"/>
      <c r="QPW132" s="311"/>
      <c r="QPX132" s="311"/>
      <c r="QPY132" s="311"/>
      <c r="QPZ132" s="311"/>
      <c r="QQA132" s="311"/>
      <c r="QQB132" s="311"/>
      <c r="QQC132" s="311"/>
      <c r="QQD132" s="311"/>
      <c r="QQE132" s="311"/>
      <c r="QQF132" s="311"/>
      <c r="QQG132" s="311"/>
      <c r="QQH132" s="311"/>
      <c r="QQI132" s="311"/>
      <c r="QQJ132" s="311"/>
      <c r="QQK132" s="311"/>
      <c r="QQL132" s="311"/>
      <c r="QQM132" s="311"/>
      <c r="QQN132" s="311"/>
      <c r="QQO132" s="311"/>
      <c r="QQP132" s="311"/>
      <c r="QQQ132" s="311"/>
      <c r="QQR132" s="311"/>
      <c r="QQS132" s="311"/>
      <c r="QQT132" s="311"/>
      <c r="QQU132" s="311"/>
      <c r="QQV132" s="311"/>
      <c r="QQW132" s="311"/>
      <c r="QQX132" s="311"/>
      <c r="QQY132" s="311"/>
      <c r="QQZ132" s="311"/>
      <c r="QRA132" s="311"/>
      <c r="QRB132" s="311"/>
      <c r="QRC132" s="311"/>
      <c r="QRD132" s="311"/>
      <c r="QRE132" s="311"/>
      <c r="QRF132" s="311"/>
      <c r="QRG132" s="311"/>
      <c r="QRH132" s="311"/>
      <c r="QRI132" s="311"/>
      <c r="QRJ132" s="311"/>
      <c r="QRK132" s="311"/>
      <c r="QRL132" s="311"/>
      <c r="QRM132" s="311"/>
      <c r="QRN132" s="311"/>
      <c r="QRO132" s="311"/>
      <c r="QRP132" s="311"/>
      <c r="QRQ132" s="311"/>
      <c r="QRR132" s="311"/>
      <c r="QRS132" s="311"/>
      <c r="QRT132" s="311"/>
      <c r="QRU132" s="311"/>
      <c r="QRV132" s="311"/>
      <c r="QRW132" s="311"/>
      <c r="QRX132" s="311"/>
      <c r="QRY132" s="311"/>
      <c r="QRZ132" s="311"/>
      <c r="QSA132" s="311"/>
      <c r="QSB132" s="311"/>
      <c r="QSC132" s="311"/>
      <c r="QSD132" s="311"/>
      <c r="QSE132" s="311"/>
      <c r="QSF132" s="311"/>
      <c r="QSG132" s="311"/>
      <c r="QSH132" s="311"/>
      <c r="QSI132" s="311"/>
      <c r="QSJ132" s="311"/>
      <c r="QSK132" s="311"/>
      <c r="QSL132" s="311"/>
      <c r="QSM132" s="311"/>
      <c r="QSN132" s="311"/>
      <c r="QSO132" s="311"/>
      <c r="QSP132" s="311"/>
      <c r="QSQ132" s="311"/>
      <c r="QSR132" s="311"/>
      <c r="QSS132" s="311"/>
      <c r="QST132" s="311"/>
      <c r="QSU132" s="311"/>
      <c r="QSV132" s="311"/>
      <c r="QSW132" s="311"/>
      <c r="QSX132" s="311"/>
      <c r="QSY132" s="311"/>
      <c r="QSZ132" s="311"/>
      <c r="QTA132" s="311"/>
      <c r="QTB132" s="311"/>
      <c r="QTC132" s="311"/>
      <c r="QTD132" s="311"/>
      <c r="QTE132" s="311"/>
      <c r="QTF132" s="311"/>
      <c r="QTG132" s="311"/>
      <c r="QTH132" s="311"/>
      <c r="QTI132" s="311"/>
      <c r="QTJ132" s="311"/>
      <c r="QTK132" s="311"/>
      <c r="QTL132" s="311"/>
      <c r="QTM132" s="311"/>
      <c r="QTN132" s="311"/>
      <c r="QTO132" s="311"/>
      <c r="QTP132" s="311"/>
      <c r="QTQ132" s="311"/>
      <c r="QTR132" s="311"/>
      <c r="QTS132" s="311"/>
      <c r="QTT132" s="311"/>
      <c r="QTU132" s="311"/>
      <c r="QTV132" s="311"/>
      <c r="QTW132" s="311"/>
      <c r="QTX132" s="311"/>
      <c r="QTY132" s="311"/>
      <c r="QTZ132" s="311"/>
      <c r="QUA132" s="311"/>
      <c r="QUB132" s="311"/>
      <c r="QUC132" s="311"/>
      <c r="QUD132" s="311"/>
      <c r="QUE132" s="311"/>
      <c r="QUF132" s="311"/>
      <c r="QUG132" s="311"/>
      <c r="QUH132" s="311"/>
      <c r="QUI132" s="311"/>
      <c r="QUJ132" s="311"/>
      <c r="QUK132" s="311"/>
      <c r="QUL132" s="311"/>
      <c r="QUM132" s="311"/>
      <c r="QUN132" s="311"/>
      <c r="QUO132" s="311"/>
      <c r="QUP132" s="311"/>
      <c r="QUQ132" s="311"/>
      <c r="QUR132" s="311"/>
      <c r="QUS132" s="311"/>
      <c r="QUT132" s="311"/>
      <c r="QUU132" s="311"/>
      <c r="QUV132" s="311"/>
      <c r="QUW132" s="311"/>
      <c r="QUX132" s="311"/>
      <c r="QUY132" s="311"/>
      <c r="QUZ132" s="311"/>
      <c r="QVA132" s="311"/>
      <c r="QVB132" s="311"/>
      <c r="QVC132" s="311"/>
      <c r="QVD132" s="311"/>
      <c r="QVE132" s="311"/>
      <c r="QVF132" s="311"/>
      <c r="QVG132" s="311"/>
      <c r="QVH132" s="311"/>
      <c r="QVI132" s="311"/>
      <c r="QVJ132" s="311"/>
      <c r="QVK132" s="311"/>
      <c r="QVL132" s="311"/>
      <c r="QVM132" s="311"/>
      <c r="QVN132" s="311"/>
      <c r="QVO132" s="311"/>
      <c r="QVP132" s="311"/>
      <c r="QVQ132" s="311"/>
      <c r="QVR132" s="311"/>
      <c r="QVS132" s="311"/>
      <c r="QVT132" s="311"/>
      <c r="QVU132" s="311"/>
      <c r="QVV132" s="311"/>
      <c r="QVW132" s="311"/>
      <c r="QVX132" s="311"/>
      <c r="QVY132" s="311"/>
      <c r="QVZ132" s="311"/>
      <c r="QWA132" s="311"/>
      <c r="QWB132" s="311"/>
      <c r="QWC132" s="311"/>
      <c r="QWD132" s="311"/>
      <c r="QWE132" s="311"/>
      <c r="QWF132" s="311"/>
      <c r="QWG132" s="311"/>
      <c r="QWH132" s="311"/>
      <c r="QWI132" s="311"/>
      <c r="QWJ132" s="311"/>
      <c r="QWK132" s="311"/>
      <c r="QWL132" s="311"/>
      <c r="QWM132" s="311"/>
      <c r="QWN132" s="311"/>
      <c r="QWO132" s="311"/>
      <c r="QWP132" s="311"/>
      <c r="QWQ132" s="311"/>
      <c r="QWR132" s="311"/>
      <c r="QWS132" s="311"/>
      <c r="QWT132" s="311"/>
      <c r="QWU132" s="311"/>
      <c r="QWV132" s="311"/>
      <c r="QWW132" s="311"/>
      <c r="QWX132" s="311"/>
      <c r="QWY132" s="311"/>
      <c r="QWZ132" s="311"/>
      <c r="QXA132" s="311"/>
      <c r="QXB132" s="311"/>
      <c r="QXC132" s="311"/>
      <c r="QXD132" s="311"/>
      <c r="QXE132" s="311"/>
      <c r="QXF132" s="311"/>
      <c r="QXG132" s="311"/>
      <c r="QXH132" s="311"/>
      <c r="QXI132" s="311"/>
      <c r="QXJ132" s="311"/>
      <c r="QXK132" s="311"/>
      <c r="QXL132" s="311"/>
      <c r="QXM132" s="311"/>
      <c r="QXN132" s="311"/>
      <c r="QXO132" s="311"/>
      <c r="QXP132" s="311"/>
      <c r="QXQ132" s="311"/>
      <c r="QXR132" s="311"/>
      <c r="QXS132" s="311"/>
      <c r="QXT132" s="311"/>
      <c r="QXU132" s="311"/>
      <c r="QXV132" s="311"/>
      <c r="QXW132" s="311"/>
      <c r="QXX132" s="311"/>
      <c r="QXY132" s="311"/>
      <c r="QXZ132" s="311"/>
      <c r="QYA132" s="311"/>
      <c r="QYB132" s="311"/>
      <c r="QYC132" s="311"/>
      <c r="QYD132" s="311"/>
      <c r="QYE132" s="311"/>
      <c r="QYF132" s="311"/>
      <c r="QYG132" s="311"/>
      <c r="QYH132" s="311"/>
      <c r="QYI132" s="311"/>
      <c r="QYJ132" s="311"/>
      <c r="QYK132" s="311"/>
      <c r="QYL132" s="311"/>
      <c r="QYM132" s="311"/>
      <c r="QYN132" s="311"/>
      <c r="QYO132" s="311"/>
      <c r="QYP132" s="311"/>
      <c r="QYQ132" s="311"/>
      <c r="QYR132" s="311"/>
      <c r="QYS132" s="311"/>
      <c r="QYT132" s="311"/>
      <c r="QYU132" s="311"/>
      <c r="QYV132" s="311"/>
      <c r="QYW132" s="311"/>
      <c r="QYX132" s="311"/>
      <c r="QYY132" s="311"/>
      <c r="QYZ132" s="311"/>
      <c r="QZA132" s="311"/>
      <c r="QZB132" s="311"/>
      <c r="QZC132" s="311"/>
      <c r="QZD132" s="311"/>
      <c r="QZE132" s="311"/>
      <c r="QZF132" s="311"/>
      <c r="QZG132" s="311"/>
      <c r="QZH132" s="311"/>
      <c r="QZI132" s="311"/>
      <c r="QZJ132" s="311"/>
      <c r="QZK132" s="311"/>
      <c r="QZL132" s="311"/>
      <c r="QZM132" s="311"/>
      <c r="QZN132" s="311"/>
      <c r="QZO132" s="311"/>
      <c r="QZP132" s="311"/>
      <c r="QZQ132" s="311"/>
      <c r="QZR132" s="311"/>
      <c r="QZS132" s="311"/>
      <c r="QZT132" s="311"/>
      <c r="QZU132" s="311"/>
      <c r="QZV132" s="311"/>
      <c r="QZW132" s="311"/>
      <c r="QZX132" s="311"/>
      <c r="QZY132" s="311"/>
      <c r="QZZ132" s="311"/>
      <c r="RAA132" s="311"/>
      <c r="RAB132" s="311"/>
      <c r="RAC132" s="311"/>
      <c r="RAD132" s="311"/>
      <c r="RAE132" s="311"/>
      <c r="RAF132" s="311"/>
      <c r="RAG132" s="311"/>
      <c r="RAH132" s="311"/>
      <c r="RAI132" s="311"/>
      <c r="RAJ132" s="311"/>
      <c r="RAK132" s="311"/>
      <c r="RAL132" s="311"/>
      <c r="RAM132" s="311"/>
      <c r="RAN132" s="311"/>
      <c r="RAO132" s="311"/>
      <c r="RAP132" s="311"/>
      <c r="RAQ132" s="311"/>
      <c r="RAR132" s="311"/>
      <c r="RAS132" s="311"/>
      <c r="RAT132" s="311"/>
      <c r="RAU132" s="311"/>
      <c r="RAV132" s="311"/>
      <c r="RAW132" s="311"/>
      <c r="RAX132" s="311"/>
      <c r="RAY132" s="311"/>
      <c r="RAZ132" s="311"/>
      <c r="RBA132" s="311"/>
      <c r="RBB132" s="311"/>
      <c r="RBC132" s="311"/>
      <c r="RBD132" s="311"/>
      <c r="RBE132" s="311"/>
      <c r="RBF132" s="311"/>
      <c r="RBG132" s="311"/>
      <c r="RBH132" s="311"/>
      <c r="RBI132" s="311"/>
      <c r="RBJ132" s="311"/>
      <c r="RBK132" s="311"/>
      <c r="RBL132" s="311"/>
      <c r="RBM132" s="311"/>
      <c r="RBN132" s="311"/>
      <c r="RBO132" s="311"/>
      <c r="RBP132" s="311"/>
      <c r="RBQ132" s="311"/>
      <c r="RBR132" s="311"/>
      <c r="RBS132" s="311"/>
      <c r="RBT132" s="311"/>
      <c r="RBU132" s="311"/>
      <c r="RBV132" s="311"/>
      <c r="RBW132" s="311"/>
      <c r="RBX132" s="311"/>
      <c r="RBY132" s="311"/>
      <c r="RBZ132" s="311"/>
      <c r="RCA132" s="311"/>
      <c r="RCB132" s="311"/>
      <c r="RCC132" s="311"/>
      <c r="RCD132" s="311"/>
      <c r="RCE132" s="311"/>
      <c r="RCF132" s="311"/>
      <c r="RCG132" s="311"/>
      <c r="RCH132" s="311"/>
      <c r="RCI132" s="311"/>
      <c r="RCJ132" s="311"/>
      <c r="RCK132" s="311"/>
      <c r="RCL132" s="311"/>
      <c r="RCM132" s="311"/>
      <c r="RCN132" s="311"/>
      <c r="RCO132" s="311"/>
      <c r="RCP132" s="311"/>
      <c r="RCQ132" s="311"/>
      <c r="RCR132" s="311"/>
      <c r="RCS132" s="311"/>
      <c r="RCT132" s="311"/>
      <c r="RCU132" s="311"/>
      <c r="RCV132" s="311"/>
      <c r="RCW132" s="311"/>
      <c r="RCX132" s="311"/>
      <c r="RCY132" s="311"/>
      <c r="RCZ132" s="311"/>
      <c r="RDA132" s="311"/>
      <c r="RDB132" s="311"/>
      <c r="RDC132" s="311"/>
      <c r="RDD132" s="311"/>
      <c r="RDE132" s="311"/>
      <c r="RDF132" s="311"/>
      <c r="RDG132" s="311"/>
      <c r="RDH132" s="311"/>
      <c r="RDI132" s="311"/>
      <c r="RDJ132" s="311"/>
      <c r="RDK132" s="311"/>
      <c r="RDL132" s="311"/>
      <c r="RDM132" s="311"/>
      <c r="RDN132" s="311"/>
      <c r="RDO132" s="311"/>
      <c r="RDP132" s="311"/>
      <c r="RDQ132" s="311"/>
      <c r="RDR132" s="311"/>
      <c r="RDS132" s="311"/>
      <c r="RDT132" s="311"/>
      <c r="RDU132" s="311"/>
      <c r="RDV132" s="311"/>
      <c r="RDW132" s="311"/>
      <c r="RDX132" s="311"/>
      <c r="RDY132" s="311"/>
      <c r="RDZ132" s="311"/>
      <c r="REA132" s="311"/>
      <c r="REB132" s="311"/>
      <c r="REC132" s="311"/>
      <c r="RED132" s="311"/>
      <c r="REE132" s="311"/>
      <c r="REF132" s="311"/>
      <c r="REG132" s="311"/>
      <c r="REH132" s="311"/>
      <c r="REI132" s="311"/>
      <c r="REJ132" s="311"/>
      <c r="REK132" s="311"/>
      <c r="REL132" s="311"/>
      <c r="REM132" s="311"/>
      <c r="REN132" s="311"/>
      <c r="REO132" s="311"/>
      <c r="REP132" s="311"/>
      <c r="REQ132" s="311"/>
      <c r="RER132" s="311"/>
      <c r="RES132" s="311"/>
      <c r="RET132" s="311"/>
      <c r="REU132" s="311"/>
      <c r="REV132" s="311"/>
      <c r="REW132" s="311"/>
      <c r="REX132" s="311"/>
      <c r="REY132" s="311"/>
      <c r="REZ132" s="311"/>
      <c r="RFA132" s="311"/>
      <c r="RFB132" s="311"/>
      <c r="RFC132" s="311"/>
      <c r="RFD132" s="311"/>
      <c r="RFE132" s="311"/>
      <c r="RFF132" s="311"/>
      <c r="RFG132" s="311"/>
      <c r="RFH132" s="311"/>
      <c r="RFI132" s="311"/>
      <c r="RFJ132" s="311"/>
      <c r="RFK132" s="311"/>
      <c r="RFL132" s="311"/>
      <c r="RFM132" s="311"/>
      <c r="RFN132" s="311"/>
      <c r="RFO132" s="311"/>
      <c r="RFP132" s="311"/>
      <c r="RFQ132" s="311"/>
      <c r="RFR132" s="311"/>
      <c r="RFS132" s="311"/>
      <c r="RFT132" s="311"/>
      <c r="RFU132" s="311"/>
      <c r="RFV132" s="311"/>
      <c r="RFW132" s="311"/>
      <c r="RFX132" s="311"/>
      <c r="RFY132" s="311"/>
      <c r="RFZ132" s="311"/>
      <c r="RGA132" s="311"/>
      <c r="RGB132" s="311"/>
      <c r="RGC132" s="311"/>
      <c r="RGD132" s="311"/>
      <c r="RGE132" s="311"/>
      <c r="RGF132" s="311"/>
      <c r="RGG132" s="311"/>
      <c r="RGH132" s="311"/>
      <c r="RGI132" s="311"/>
      <c r="RGJ132" s="311"/>
      <c r="RGK132" s="311"/>
      <c r="RGL132" s="311"/>
      <c r="RGM132" s="311"/>
      <c r="RGN132" s="311"/>
      <c r="RGO132" s="311"/>
      <c r="RGP132" s="311"/>
      <c r="RGQ132" s="311"/>
      <c r="RGR132" s="311"/>
      <c r="RGS132" s="311"/>
      <c r="RGT132" s="311"/>
      <c r="RGU132" s="311"/>
      <c r="RGV132" s="311"/>
      <c r="RGW132" s="311"/>
      <c r="RGX132" s="311"/>
      <c r="RGY132" s="311"/>
      <c r="RGZ132" s="311"/>
      <c r="RHA132" s="311"/>
      <c r="RHB132" s="311"/>
      <c r="RHC132" s="311"/>
      <c r="RHD132" s="311"/>
      <c r="RHE132" s="311"/>
      <c r="RHF132" s="311"/>
      <c r="RHG132" s="311"/>
      <c r="RHH132" s="311"/>
      <c r="RHI132" s="311"/>
      <c r="RHJ132" s="311"/>
      <c r="RHK132" s="311"/>
      <c r="RHL132" s="311"/>
      <c r="RHM132" s="311"/>
      <c r="RHN132" s="311"/>
      <c r="RHO132" s="311"/>
      <c r="RHP132" s="311"/>
      <c r="RHQ132" s="311"/>
      <c r="RHR132" s="311"/>
      <c r="RHS132" s="311"/>
      <c r="RHT132" s="311"/>
      <c r="RHU132" s="311"/>
      <c r="RHV132" s="311"/>
      <c r="RHW132" s="311"/>
      <c r="RHX132" s="311"/>
      <c r="RHY132" s="311"/>
      <c r="RHZ132" s="311"/>
      <c r="RIA132" s="311"/>
      <c r="RIB132" s="311"/>
      <c r="RIC132" s="311"/>
      <c r="RID132" s="311"/>
      <c r="RIE132" s="311"/>
      <c r="RIF132" s="311"/>
      <c r="RIG132" s="311"/>
      <c r="RIH132" s="311"/>
      <c r="RII132" s="311"/>
      <c r="RIJ132" s="311"/>
      <c r="RIK132" s="311"/>
      <c r="RIL132" s="311"/>
      <c r="RIM132" s="311"/>
      <c r="RIN132" s="311"/>
      <c r="RIO132" s="311"/>
      <c r="RIP132" s="311"/>
      <c r="RIQ132" s="311"/>
      <c r="RIR132" s="311"/>
      <c r="RIS132" s="311"/>
      <c r="RIT132" s="311"/>
      <c r="RIU132" s="311"/>
      <c r="RIV132" s="311"/>
      <c r="RIW132" s="311"/>
      <c r="RIX132" s="311"/>
      <c r="RIY132" s="311"/>
      <c r="RIZ132" s="311"/>
      <c r="RJA132" s="311"/>
      <c r="RJB132" s="311"/>
      <c r="RJC132" s="311"/>
      <c r="RJD132" s="311"/>
      <c r="RJE132" s="311"/>
      <c r="RJF132" s="311"/>
      <c r="RJG132" s="311"/>
      <c r="RJH132" s="311"/>
      <c r="RJI132" s="311"/>
      <c r="RJJ132" s="311"/>
      <c r="RJK132" s="311"/>
      <c r="RJL132" s="311"/>
      <c r="RJM132" s="311"/>
      <c r="RJN132" s="311"/>
      <c r="RJO132" s="311"/>
      <c r="RJP132" s="311"/>
      <c r="RJQ132" s="311"/>
      <c r="RJR132" s="311"/>
      <c r="RJS132" s="311"/>
      <c r="RJT132" s="311"/>
      <c r="RJU132" s="311"/>
      <c r="RJV132" s="311"/>
      <c r="RJW132" s="311"/>
      <c r="RJX132" s="311"/>
      <c r="RJY132" s="311"/>
      <c r="RJZ132" s="311"/>
      <c r="RKA132" s="311"/>
      <c r="RKB132" s="311"/>
      <c r="RKC132" s="311"/>
      <c r="RKD132" s="311"/>
      <c r="RKE132" s="311"/>
      <c r="RKF132" s="311"/>
      <c r="RKG132" s="311"/>
      <c r="RKH132" s="311"/>
      <c r="RKI132" s="311"/>
      <c r="RKJ132" s="311"/>
      <c r="RKK132" s="311"/>
      <c r="RKL132" s="311"/>
      <c r="RKM132" s="311"/>
      <c r="RKN132" s="311"/>
      <c r="RKO132" s="311"/>
      <c r="RKP132" s="311"/>
      <c r="RKQ132" s="311"/>
      <c r="RKR132" s="311"/>
      <c r="RKS132" s="311"/>
      <c r="RKT132" s="311"/>
      <c r="RKU132" s="311"/>
      <c r="RKV132" s="311"/>
      <c r="RKW132" s="311"/>
      <c r="RKX132" s="311"/>
      <c r="RKY132" s="311"/>
      <c r="RKZ132" s="311"/>
      <c r="RLA132" s="311"/>
      <c r="RLB132" s="311"/>
      <c r="RLC132" s="311"/>
      <c r="RLD132" s="311"/>
      <c r="RLE132" s="311"/>
      <c r="RLF132" s="311"/>
      <c r="RLG132" s="311"/>
      <c r="RLH132" s="311"/>
      <c r="RLI132" s="311"/>
      <c r="RLJ132" s="311"/>
      <c r="RLK132" s="311"/>
      <c r="RLL132" s="311"/>
      <c r="RLM132" s="311"/>
      <c r="RLN132" s="311"/>
      <c r="RLO132" s="311"/>
      <c r="RLP132" s="311"/>
      <c r="RLQ132" s="311"/>
      <c r="RLR132" s="311"/>
      <c r="RLS132" s="311"/>
      <c r="RLT132" s="311"/>
      <c r="RLU132" s="311"/>
      <c r="RLV132" s="311"/>
      <c r="RLW132" s="311"/>
      <c r="RLX132" s="311"/>
      <c r="RLY132" s="311"/>
      <c r="RLZ132" s="311"/>
      <c r="RMA132" s="311"/>
      <c r="RMB132" s="311"/>
      <c r="RMC132" s="311"/>
      <c r="RMD132" s="311"/>
      <c r="RME132" s="311"/>
      <c r="RMF132" s="311"/>
      <c r="RMG132" s="311"/>
      <c r="RMH132" s="311"/>
      <c r="RMI132" s="311"/>
      <c r="RMJ132" s="311"/>
      <c r="RMK132" s="311"/>
      <c r="RML132" s="311"/>
      <c r="RMM132" s="311"/>
      <c r="RMN132" s="311"/>
      <c r="RMO132" s="311"/>
      <c r="RMP132" s="311"/>
      <c r="RMQ132" s="311"/>
      <c r="RMR132" s="311"/>
      <c r="RMS132" s="311"/>
      <c r="RMT132" s="311"/>
      <c r="RMU132" s="311"/>
      <c r="RMV132" s="311"/>
      <c r="RMW132" s="311"/>
      <c r="RMX132" s="311"/>
      <c r="RMY132" s="311"/>
      <c r="RMZ132" s="311"/>
      <c r="RNA132" s="311"/>
      <c r="RNB132" s="311"/>
      <c r="RNC132" s="311"/>
      <c r="RND132" s="311"/>
      <c r="RNE132" s="311"/>
      <c r="RNF132" s="311"/>
      <c r="RNG132" s="311"/>
      <c r="RNH132" s="311"/>
      <c r="RNI132" s="311"/>
      <c r="RNJ132" s="311"/>
      <c r="RNK132" s="311"/>
      <c r="RNL132" s="311"/>
      <c r="RNM132" s="311"/>
      <c r="RNN132" s="311"/>
      <c r="RNO132" s="311"/>
      <c r="RNP132" s="311"/>
      <c r="RNQ132" s="311"/>
      <c r="RNR132" s="311"/>
      <c r="RNS132" s="311"/>
      <c r="RNT132" s="311"/>
      <c r="RNU132" s="311"/>
      <c r="RNV132" s="311"/>
      <c r="RNW132" s="311"/>
      <c r="RNX132" s="311"/>
      <c r="RNY132" s="311"/>
      <c r="RNZ132" s="311"/>
      <c r="ROA132" s="311"/>
      <c r="ROB132" s="311"/>
      <c r="ROC132" s="311"/>
      <c r="ROD132" s="311"/>
      <c r="ROE132" s="311"/>
      <c r="ROF132" s="311"/>
      <c r="ROG132" s="311"/>
      <c r="ROH132" s="311"/>
      <c r="ROI132" s="311"/>
      <c r="ROJ132" s="311"/>
      <c r="ROK132" s="311"/>
      <c r="ROL132" s="311"/>
      <c r="ROM132" s="311"/>
      <c r="RON132" s="311"/>
      <c r="ROO132" s="311"/>
      <c r="ROP132" s="311"/>
      <c r="ROQ132" s="311"/>
      <c r="ROR132" s="311"/>
      <c r="ROS132" s="311"/>
      <c r="ROT132" s="311"/>
      <c r="ROU132" s="311"/>
      <c r="ROV132" s="311"/>
      <c r="ROW132" s="311"/>
      <c r="ROX132" s="311"/>
      <c r="ROY132" s="311"/>
      <c r="ROZ132" s="311"/>
      <c r="RPA132" s="311"/>
      <c r="RPB132" s="311"/>
      <c r="RPC132" s="311"/>
      <c r="RPD132" s="311"/>
      <c r="RPE132" s="311"/>
      <c r="RPF132" s="311"/>
      <c r="RPG132" s="311"/>
      <c r="RPH132" s="311"/>
      <c r="RPI132" s="311"/>
      <c r="RPJ132" s="311"/>
      <c r="RPK132" s="311"/>
      <c r="RPL132" s="311"/>
      <c r="RPM132" s="311"/>
      <c r="RPN132" s="311"/>
      <c r="RPO132" s="311"/>
      <c r="RPP132" s="311"/>
      <c r="RPQ132" s="311"/>
      <c r="RPR132" s="311"/>
      <c r="RPS132" s="311"/>
      <c r="RPT132" s="311"/>
      <c r="RPU132" s="311"/>
      <c r="RPV132" s="311"/>
      <c r="RPW132" s="311"/>
      <c r="RPX132" s="311"/>
      <c r="RPY132" s="311"/>
      <c r="RPZ132" s="311"/>
      <c r="RQA132" s="311"/>
      <c r="RQB132" s="311"/>
      <c r="RQC132" s="311"/>
      <c r="RQD132" s="311"/>
      <c r="RQE132" s="311"/>
      <c r="RQF132" s="311"/>
      <c r="RQG132" s="311"/>
      <c r="RQH132" s="311"/>
      <c r="RQI132" s="311"/>
      <c r="RQJ132" s="311"/>
      <c r="RQK132" s="311"/>
      <c r="RQL132" s="311"/>
      <c r="RQM132" s="311"/>
      <c r="RQN132" s="311"/>
      <c r="RQO132" s="311"/>
      <c r="RQP132" s="311"/>
      <c r="RQQ132" s="311"/>
      <c r="RQR132" s="311"/>
      <c r="RQS132" s="311"/>
      <c r="RQT132" s="311"/>
      <c r="RQU132" s="311"/>
      <c r="RQV132" s="311"/>
      <c r="RQW132" s="311"/>
      <c r="RQX132" s="311"/>
      <c r="RQY132" s="311"/>
      <c r="RQZ132" s="311"/>
      <c r="RRA132" s="311"/>
      <c r="RRB132" s="311"/>
      <c r="RRC132" s="311"/>
      <c r="RRD132" s="311"/>
      <c r="RRE132" s="311"/>
      <c r="RRF132" s="311"/>
      <c r="RRG132" s="311"/>
      <c r="RRH132" s="311"/>
      <c r="RRI132" s="311"/>
      <c r="RRJ132" s="311"/>
      <c r="RRK132" s="311"/>
      <c r="RRL132" s="311"/>
      <c r="RRM132" s="311"/>
      <c r="RRN132" s="311"/>
      <c r="RRO132" s="311"/>
      <c r="RRP132" s="311"/>
      <c r="RRQ132" s="311"/>
      <c r="RRR132" s="311"/>
      <c r="RRS132" s="311"/>
      <c r="RRT132" s="311"/>
      <c r="RRU132" s="311"/>
      <c r="RRV132" s="311"/>
      <c r="RRW132" s="311"/>
      <c r="RRX132" s="311"/>
      <c r="RRY132" s="311"/>
      <c r="RRZ132" s="311"/>
      <c r="RSA132" s="311"/>
      <c r="RSB132" s="311"/>
      <c r="RSC132" s="311"/>
      <c r="RSD132" s="311"/>
      <c r="RSE132" s="311"/>
      <c r="RSF132" s="311"/>
      <c r="RSG132" s="311"/>
      <c r="RSH132" s="311"/>
      <c r="RSI132" s="311"/>
      <c r="RSJ132" s="311"/>
      <c r="RSK132" s="311"/>
      <c r="RSL132" s="311"/>
      <c r="RSM132" s="311"/>
      <c r="RSN132" s="311"/>
      <c r="RSO132" s="311"/>
      <c r="RSP132" s="311"/>
      <c r="RSQ132" s="311"/>
      <c r="RSR132" s="311"/>
      <c r="RSS132" s="311"/>
      <c r="RST132" s="311"/>
      <c r="RSU132" s="311"/>
      <c r="RSV132" s="311"/>
      <c r="RSW132" s="311"/>
      <c r="RSX132" s="311"/>
      <c r="RSY132" s="311"/>
      <c r="RSZ132" s="311"/>
      <c r="RTA132" s="311"/>
      <c r="RTB132" s="311"/>
      <c r="RTC132" s="311"/>
      <c r="RTD132" s="311"/>
      <c r="RTE132" s="311"/>
      <c r="RTF132" s="311"/>
      <c r="RTG132" s="311"/>
      <c r="RTH132" s="311"/>
      <c r="RTI132" s="311"/>
      <c r="RTJ132" s="311"/>
      <c r="RTK132" s="311"/>
      <c r="RTL132" s="311"/>
      <c r="RTM132" s="311"/>
      <c r="RTN132" s="311"/>
      <c r="RTO132" s="311"/>
      <c r="RTP132" s="311"/>
      <c r="RTQ132" s="311"/>
      <c r="RTR132" s="311"/>
      <c r="RTS132" s="311"/>
      <c r="RTT132" s="311"/>
      <c r="RTU132" s="311"/>
      <c r="RTV132" s="311"/>
      <c r="RTW132" s="311"/>
      <c r="RTX132" s="311"/>
      <c r="RTY132" s="311"/>
      <c r="RTZ132" s="311"/>
      <c r="RUA132" s="311"/>
      <c r="RUB132" s="311"/>
      <c r="RUC132" s="311"/>
      <c r="RUD132" s="311"/>
      <c r="RUE132" s="311"/>
      <c r="RUF132" s="311"/>
      <c r="RUG132" s="311"/>
      <c r="RUH132" s="311"/>
      <c r="RUI132" s="311"/>
      <c r="RUJ132" s="311"/>
      <c r="RUK132" s="311"/>
      <c r="RUL132" s="311"/>
      <c r="RUM132" s="311"/>
      <c r="RUN132" s="311"/>
      <c r="RUO132" s="311"/>
      <c r="RUP132" s="311"/>
      <c r="RUQ132" s="311"/>
      <c r="RUR132" s="311"/>
      <c r="RUS132" s="311"/>
      <c r="RUT132" s="311"/>
      <c r="RUU132" s="311"/>
      <c r="RUV132" s="311"/>
      <c r="RUW132" s="311"/>
      <c r="RUX132" s="311"/>
      <c r="RUY132" s="311"/>
      <c r="RUZ132" s="311"/>
      <c r="RVA132" s="311"/>
      <c r="RVB132" s="311"/>
      <c r="RVC132" s="311"/>
      <c r="RVD132" s="311"/>
      <c r="RVE132" s="311"/>
      <c r="RVF132" s="311"/>
      <c r="RVG132" s="311"/>
      <c r="RVH132" s="311"/>
      <c r="RVI132" s="311"/>
      <c r="RVJ132" s="311"/>
      <c r="RVK132" s="311"/>
      <c r="RVL132" s="311"/>
      <c r="RVM132" s="311"/>
      <c r="RVN132" s="311"/>
      <c r="RVO132" s="311"/>
      <c r="RVP132" s="311"/>
      <c r="RVQ132" s="311"/>
      <c r="RVR132" s="311"/>
      <c r="RVS132" s="311"/>
      <c r="RVT132" s="311"/>
      <c r="RVU132" s="311"/>
      <c r="RVV132" s="311"/>
      <c r="RVW132" s="311"/>
      <c r="RVX132" s="311"/>
      <c r="RVY132" s="311"/>
      <c r="RVZ132" s="311"/>
      <c r="RWA132" s="311"/>
      <c r="RWB132" s="311"/>
      <c r="RWC132" s="311"/>
      <c r="RWD132" s="311"/>
      <c r="RWE132" s="311"/>
      <c r="RWF132" s="311"/>
      <c r="RWG132" s="311"/>
      <c r="RWH132" s="311"/>
      <c r="RWI132" s="311"/>
      <c r="RWJ132" s="311"/>
      <c r="RWK132" s="311"/>
      <c r="RWL132" s="311"/>
      <c r="RWM132" s="311"/>
      <c r="RWN132" s="311"/>
      <c r="RWO132" s="311"/>
      <c r="RWP132" s="311"/>
      <c r="RWQ132" s="311"/>
      <c r="RWR132" s="311"/>
      <c r="RWS132" s="311"/>
      <c r="RWT132" s="311"/>
      <c r="RWU132" s="311"/>
      <c r="RWV132" s="311"/>
      <c r="RWW132" s="311"/>
      <c r="RWX132" s="311"/>
      <c r="RWY132" s="311"/>
      <c r="RWZ132" s="311"/>
      <c r="RXA132" s="311"/>
      <c r="RXB132" s="311"/>
      <c r="RXC132" s="311"/>
      <c r="RXD132" s="311"/>
      <c r="RXE132" s="311"/>
      <c r="RXF132" s="311"/>
      <c r="RXG132" s="311"/>
      <c r="RXH132" s="311"/>
      <c r="RXI132" s="311"/>
      <c r="RXJ132" s="311"/>
      <c r="RXK132" s="311"/>
      <c r="RXL132" s="311"/>
      <c r="RXM132" s="311"/>
      <c r="RXN132" s="311"/>
      <c r="RXO132" s="311"/>
      <c r="RXP132" s="311"/>
      <c r="RXQ132" s="311"/>
      <c r="RXR132" s="311"/>
      <c r="RXS132" s="311"/>
      <c r="RXT132" s="311"/>
      <c r="RXU132" s="311"/>
      <c r="RXV132" s="311"/>
      <c r="RXW132" s="311"/>
      <c r="RXX132" s="311"/>
      <c r="RXY132" s="311"/>
      <c r="RXZ132" s="311"/>
      <c r="RYA132" s="311"/>
      <c r="RYB132" s="311"/>
      <c r="RYC132" s="311"/>
      <c r="RYD132" s="311"/>
      <c r="RYE132" s="311"/>
      <c r="RYF132" s="311"/>
      <c r="RYG132" s="311"/>
      <c r="RYH132" s="311"/>
      <c r="RYI132" s="311"/>
      <c r="RYJ132" s="311"/>
      <c r="RYK132" s="311"/>
      <c r="RYL132" s="311"/>
      <c r="RYM132" s="311"/>
      <c r="RYN132" s="311"/>
      <c r="RYO132" s="311"/>
      <c r="RYP132" s="311"/>
      <c r="RYQ132" s="311"/>
      <c r="RYR132" s="311"/>
      <c r="RYS132" s="311"/>
      <c r="RYT132" s="311"/>
      <c r="RYU132" s="311"/>
      <c r="RYV132" s="311"/>
      <c r="RYW132" s="311"/>
      <c r="RYX132" s="311"/>
      <c r="RYY132" s="311"/>
      <c r="RYZ132" s="311"/>
      <c r="RZA132" s="311"/>
      <c r="RZB132" s="311"/>
      <c r="RZC132" s="311"/>
      <c r="RZD132" s="311"/>
      <c r="RZE132" s="311"/>
      <c r="RZF132" s="311"/>
      <c r="RZG132" s="311"/>
      <c r="RZH132" s="311"/>
      <c r="RZI132" s="311"/>
      <c r="RZJ132" s="311"/>
      <c r="RZK132" s="311"/>
      <c r="RZL132" s="311"/>
      <c r="RZM132" s="311"/>
      <c r="RZN132" s="311"/>
      <c r="RZO132" s="311"/>
      <c r="RZP132" s="311"/>
      <c r="RZQ132" s="311"/>
      <c r="RZR132" s="311"/>
      <c r="RZS132" s="311"/>
      <c r="RZT132" s="311"/>
      <c r="RZU132" s="311"/>
      <c r="RZV132" s="311"/>
      <c r="RZW132" s="311"/>
      <c r="RZX132" s="311"/>
      <c r="RZY132" s="311"/>
      <c r="RZZ132" s="311"/>
      <c r="SAA132" s="311"/>
      <c r="SAB132" s="311"/>
      <c r="SAC132" s="311"/>
      <c r="SAD132" s="311"/>
      <c r="SAE132" s="311"/>
      <c r="SAF132" s="311"/>
      <c r="SAG132" s="311"/>
      <c r="SAH132" s="311"/>
      <c r="SAI132" s="311"/>
      <c r="SAJ132" s="311"/>
      <c r="SAK132" s="311"/>
      <c r="SAL132" s="311"/>
      <c r="SAM132" s="311"/>
      <c r="SAN132" s="311"/>
      <c r="SAO132" s="311"/>
      <c r="SAP132" s="311"/>
      <c r="SAQ132" s="311"/>
      <c r="SAR132" s="311"/>
      <c r="SAS132" s="311"/>
      <c r="SAT132" s="311"/>
      <c r="SAU132" s="311"/>
      <c r="SAV132" s="311"/>
      <c r="SAW132" s="311"/>
      <c r="SAX132" s="311"/>
      <c r="SAY132" s="311"/>
      <c r="SAZ132" s="311"/>
      <c r="SBA132" s="311"/>
      <c r="SBB132" s="311"/>
      <c r="SBC132" s="311"/>
      <c r="SBD132" s="311"/>
      <c r="SBE132" s="311"/>
      <c r="SBF132" s="311"/>
      <c r="SBG132" s="311"/>
      <c r="SBH132" s="311"/>
      <c r="SBI132" s="311"/>
      <c r="SBJ132" s="311"/>
      <c r="SBK132" s="311"/>
      <c r="SBL132" s="311"/>
      <c r="SBM132" s="311"/>
      <c r="SBN132" s="311"/>
      <c r="SBO132" s="311"/>
      <c r="SBP132" s="311"/>
      <c r="SBQ132" s="311"/>
      <c r="SBR132" s="311"/>
      <c r="SBS132" s="311"/>
      <c r="SBT132" s="311"/>
      <c r="SBU132" s="311"/>
      <c r="SBV132" s="311"/>
      <c r="SBW132" s="311"/>
      <c r="SBX132" s="311"/>
      <c r="SBY132" s="311"/>
      <c r="SBZ132" s="311"/>
      <c r="SCA132" s="311"/>
      <c r="SCB132" s="311"/>
      <c r="SCC132" s="311"/>
      <c r="SCD132" s="311"/>
      <c r="SCE132" s="311"/>
      <c r="SCF132" s="311"/>
      <c r="SCG132" s="311"/>
      <c r="SCH132" s="311"/>
      <c r="SCI132" s="311"/>
      <c r="SCJ132" s="311"/>
      <c r="SCK132" s="311"/>
      <c r="SCL132" s="311"/>
      <c r="SCM132" s="311"/>
      <c r="SCN132" s="311"/>
      <c r="SCO132" s="311"/>
      <c r="SCP132" s="311"/>
      <c r="SCQ132" s="311"/>
      <c r="SCR132" s="311"/>
      <c r="SCS132" s="311"/>
      <c r="SCT132" s="311"/>
      <c r="SCU132" s="311"/>
      <c r="SCV132" s="311"/>
      <c r="SCW132" s="311"/>
      <c r="SCX132" s="311"/>
      <c r="SCY132" s="311"/>
      <c r="SCZ132" s="311"/>
      <c r="SDA132" s="311"/>
      <c r="SDB132" s="311"/>
      <c r="SDC132" s="311"/>
      <c r="SDD132" s="311"/>
      <c r="SDE132" s="311"/>
      <c r="SDF132" s="311"/>
      <c r="SDG132" s="311"/>
      <c r="SDH132" s="311"/>
      <c r="SDI132" s="311"/>
      <c r="SDJ132" s="311"/>
      <c r="SDK132" s="311"/>
      <c r="SDL132" s="311"/>
      <c r="SDM132" s="311"/>
      <c r="SDN132" s="311"/>
      <c r="SDO132" s="311"/>
      <c r="SDP132" s="311"/>
      <c r="SDQ132" s="311"/>
      <c r="SDR132" s="311"/>
      <c r="SDS132" s="311"/>
      <c r="SDT132" s="311"/>
      <c r="SDU132" s="311"/>
      <c r="SDV132" s="311"/>
      <c r="SDW132" s="311"/>
      <c r="SDX132" s="311"/>
      <c r="SDY132" s="311"/>
      <c r="SDZ132" s="311"/>
      <c r="SEA132" s="311"/>
      <c r="SEB132" s="311"/>
      <c r="SEC132" s="311"/>
      <c r="SED132" s="311"/>
      <c r="SEE132" s="311"/>
      <c r="SEF132" s="311"/>
      <c r="SEG132" s="311"/>
      <c r="SEH132" s="311"/>
      <c r="SEI132" s="311"/>
      <c r="SEJ132" s="311"/>
      <c r="SEK132" s="311"/>
      <c r="SEL132" s="311"/>
      <c r="SEM132" s="311"/>
      <c r="SEN132" s="311"/>
      <c r="SEO132" s="311"/>
      <c r="SEP132" s="311"/>
      <c r="SEQ132" s="311"/>
      <c r="SER132" s="311"/>
      <c r="SES132" s="311"/>
      <c r="SET132" s="311"/>
      <c r="SEU132" s="311"/>
      <c r="SEV132" s="311"/>
      <c r="SEW132" s="311"/>
      <c r="SEX132" s="311"/>
      <c r="SEY132" s="311"/>
      <c r="SEZ132" s="311"/>
      <c r="SFA132" s="311"/>
      <c r="SFB132" s="311"/>
      <c r="SFC132" s="311"/>
      <c r="SFD132" s="311"/>
      <c r="SFE132" s="311"/>
      <c r="SFF132" s="311"/>
      <c r="SFG132" s="311"/>
      <c r="SFH132" s="311"/>
      <c r="SFI132" s="311"/>
      <c r="SFJ132" s="311"/>
      <c r="SFK132" s="311"/>
      <c r="SFL132" s="311"/>
      <c r="SFM132" s="311"/>
      <c r="SFN132" s="311"/>
      <c r="SFO132" s="311"/>
      <c r="SFP132" s="311"/>
      <c r="SFQ132" s="311"/>
      <c r="SFR132" s="311"/>
      <c r="SFS132" s="311"/>
      <c r="SFT132" s="311"/>
      <c r="SFU132" s="311"/>
      <c r="SFV132" s="311"/>
      <c r="SFW132" s="311"/>
      <c r="SFX132" s="311"/>
      <c r="SFY132" s="311"/>
      <c r="SFZ132" s="311"/>
      <c r="SGA132" s="311"/>
      <c r="SGB132" s="311"/>
      <c r="SGC132" s="311"/>
      <c r="SGD132" s="311"/>
      <c r="SGE132" s="311"/>
      <c r="SGF132" s="311"/>
      <c r="SGG132" s="311"/>
      <c r="SGH132" s="311"/>
      <c r="SGI132" s="311"/>
      <c r="SGJ132" s="311"/>
      <c r="SGK132" s="311"/>
      <c r="SGL132" s="311"/>
      <c r="SGM132" s="311"/>
      <c r="SGN132" s="311"/>
      <c r="SGO132" s="311"/>
      <c r="SGP132" s="311"/>
      <c r="SGQ132" s="311"/>
      <c r="SGR132" s="311"/>
      <c r="SGS132" s="311"/>
      <c r="SGT132" s="311"/>
      <c r="SGU132" s="311"/>
      <c r="SGV132" s="311"/>
      <c r="SGW132" s="311"/>
      <c r="SGX132" s="311"/>
      <c r="SGY132" s="311"/>
      <c r="SGZ132" s="311"/>
      <c r="SHA132" s="311"/>
      <c r="SHB132" s="311"/>
      <c r="SHC132" s="311"/>
      <c r="SHD132" s="311"/>
      <c r="SHE132" s="311"/>
      <c r="SHF132" s="311"/>
      <c r="SHG132" s="311"/>
      <c r="SHH132" s="311"/>
      <c r="SHI132" s="311"/>
      <c r="SHJ132" s="311"/>
      <c r="SHK132" s="311"/>
      <c r="SHL132" s="311"/>
      <c r="SHM132" s="311"/>
      <c r="SHN132" s="311"/>
      <c r="SHO132" s="311"/>
      <c r="SHP132" s="311"/>
      <c r="SHQ132" s="311"/>
      <c r="SHR132" s="311"/>
      <c r="SHS132" s="311"/>
      <c r="SHT132" s="311"/>
      <c r="SHU132" s="311"/>
      <c r="SHV132" s="311"/>
      <c r="SHW132" s="311"/>
      <c r="SHX132" s="311"/>
      <c r="SHY132" s="311"/>
      <c r="SHZ132" s="311"/>
      <c r="SIA132" s="311"/>
      <c r="SIB132" s="311"/>
      <c r="SIC132" s="311"/>
      <c r="SID132" s="311"/>
      <c r="SIE132" s="311"/>
      <c r="SIF132" s="311"/>
      <c r="SIG132" s="311"/>
      <c r="SIH132" s="311"/>
      <c r="SII132" s="311"/>
      <c r="SIJ132" s="311"/>
      <c r="SIK132" s="311"/>
      <c r="SIL132" s="311"/>
      <c r="SIM132" s="311"/>
      <c r="SIN132" s="311"/>
      <c r="SIO132" s="311"/>
      <c r="SIP132" s="311"/>
      <c r="SIQ132" s="311"/>
      <c r="SIR132" s="311"/>
      <c r="SIS132" s="311"/>
      <c r="SIT132" s="311"/>
      <c r="SIU132" s="311"/>
      <c r="SIV132" s="311"/>
      <c r="SIW132" s="311"/>
      <c r="SIX132" s="311"/>
      <c r="SIY132" s="311"/>
      <c r="SIZ132" s="311"/>
      <c r="SJA132" s="311"/>
      <c r="SJB132" s="311"/>
      <c r="SJC132" s="311"/>
      <c r="SJD132" s="311"/>
      <c r="SJE132" s="311"/>
      <c r="SJF132" s="311"/>
      <c r="SJG132" s="311"/>
      <c r="SJH132" s="311"/>
      <c r="SJI132" s="311"/>
      <c r="SJJ132" s="311"/>
      <c r="SJK132" s="311"/>
      <c r="SJL132" s="311"/>
      <c r="SJM132" s="311"/>
      <c r="SJN132" s="311"/>
      <c r="SJO132" s="311"/>
      <c r="SJP132" s="311"/>
      <c r="SJQ132" s="311"/>
      <c r="SJR132" s="311"/>
      <c r="SJS132" s="311"/>
      <c r="SJT132" s="311"/>
      <c r="SJU132" s="311"/>
      <c r="SJV132" s="311"/>
      <c r="SJW132" s="311"/>
      <c r="SJX132" s="311"/>
      <c r="SJY132" s="311"/>
      <c r="SJZ132" s="311"/>
      <c r="SKA132" s="311"/>
      <c r="SKB132" s="311"/>
      <c r="SKC132" s="311"/>
      <c r="SKD132" s="311"/>
      <c r="SKE132" s="311"/>
      <c r="SKF132" s="311"/>
      <c r="SKG132" s="311"/>
      <c r="SKH132" s="311"/>
      <c r="SKI132" s="311"/>
      <c r="SKJ132" s="311"/>
      <c r="SKK132" s="311"/>
      <c r="SKL132" s="311"/>
      <c r="SKM132" s="311"/>
      <c r="SKN132" s="311"/>
      <c r="SKO132" s="311"/>
      <c r="SKP132" s="311"/>
      <c r="SKQ132" s="311"/>
      <c r="SKR132" s="311"/>
      <c r="SKS132" s="311"/>
      <c r="SKT132" s="311"/>
      <c r="SKU132" s="311"/>
      <c r="SKV132" s="311"/>
      <c r="SKW132" s="311"/>
      <c r="SKX132" s="311"/>
      <c r="SKY132" s="311"/>
      <c r="SKZ132" s="311"/>
      <c r="SLA132" s="311"/>
      <c r="SLB132" s="311"/>
      <c r="SLC132" s="311"/>
      <c r="SLD132" s="311"/>
      <c r="SLE132" s="311"/>
      <c r="SLF132" s="311"/>
      <c r="SLG132" s="311"/>
      <c r="SLH132" s="311"/>
      <c r="SLI132" s="311"/>
      <c r="SLJ132" s="311"/>
      <c r="SLK132" s="311"/>
      <c r="SLL132" s="311"/>
      <c r="SLM132" s="311"/>
      <c r="SLN132" s="311"/>
      <c r="SLO132" s="311"/>
      <c r="SLP132" s="311"/>
      <c r="SLQ132" s="311"/>
      <c r="SLR132" s="311"/>
      <c r="SLS132" s="311"/>
      <c r="SLT132" s="311"/>
      <c r="SLU132" s="311"/>
      <c r="SLV132" s="311"/>
      <c r="SLW132" s="311"/>
      <c r="SLX132" s="311"/>
      <c r="SLY132" s="311"/>
      <c r="SLZ132" s="311"/>
      <c r="SMA132" s="311"/>
      <c r="SMB132" s="311"/>
      <c r="SMC132" s="311"/>
      <c r="SMD132" s="311"/>
      <c r="SME132" s="311"/>
      <c r="SMF132" s="311"/>
      <c r="SMG132" s="311"/>
      <c r="SMH132" s="311"/>
      <c r="SMI132" s="311"/>
      <c r="SMJ132" s="311"/>
      <c r="SMK132" s="311"/>
      <c r="SML132" s="311"/>
      <c r="SMM132" s="311"/>
      <c r="SMN132" s="311"/>
      <c r="SMO132" s="311"/>
      <c r="SMP132" s="311"/>
      <c r="SMQ132" s="311"/>
      <c r="SMR132" s="311"/>
      <c r="SMS132" s="311"/>
      <c r="SMT132" s="311"/>
      <c r="SMU132" s="311"/>
      <c r="SMV132" s="311"/>
      <c r="SMW132" s="311"/>
      <c r="SMX132" s="311"/>
      <c r="SMY132" s="311"/>
      <c r="SMZ132" s="311"/>
      <c r="SNA132" s="311"/>
      <c r="SNB132" s="311"/>
      <c r="SNC132" s="311"/>
      <c r="SND132" s="311"/>
      <c r="SNE132" s="311"/>
      <c r="SNF132" s="311"/>
      <c r="SNG132" s="311"/>
      <c r="SNH132" s="311"/>
      <c r="SNI132" s="311"/>
      <c r="SNJ132" s="311"/>
      <c r="SNK132" s="311"/>
      <c r="SNL132" s="311"/>
      <c r="SNM132" s="311"/>
      <c r="SNN132" s="311"/>
      <c r="SNO132" s="311"/>
      <c r="SNP132" s="311"/>
      <c r="SNQ132" s="311"/>
      <c r="SNR132" s="311"/>
      <c r="SNS132" s="311"/>
      <c r="SNT132" s="311"/>
      <c r="SNU132" s="311"/>
      <c r="SNV132" s="311"/>
      <c r="SNW132" s="311"/>
      <c r="SNX132" s="311"/>
      <c r="SNY132" s="311"/>
      <c r="SNZ132" s="311"/>
      <c r="SOA132" s="311"/>
      <c r="SOB132" s="311"/>
      <c r="SOC132" s="311"/>
      <c r="SOD132" s="311"/>
      <c r="SOE132" s="311"/>
      <c r="SOF132" s="311"/>
      <c r="SOG132" s="311"/>
      <c r="SOH132" s="311"/>
      <c r="SOI132" s="311"/>
      <c r="SOJ132" s="311"/>
      <c r="SOK132" s="311"/>
      <c r="SOL132" s="311"/>
      <c r="SOM132" s="311"/>
      <c r="SON132" s="311"/>
      <c r="SOO132" s="311"/>
      <c r="SOP132" s="311"/>
      <c r="SOQ132" s="311"/>
      <c r="SOR132" s="311"/>
      <c r="SOS132" s="311"/>
      <c r="SOT132" s="311"/>
      <c r="SOU132" s="311"/>
      <c r="SOV132" s="311"/>
      <c r="SOW132" s="311"/>
      <c r="SOX132" s="311"/>
      <c r="SOY132" s="311"/>
      <c r="SOZ132" s="311"/>
      <c r="SPA132" s="311"/>
      <c r="SPB132" s="311"/>
      <c r="SPC132" s="311"/>
      <c r="SPD132" s="311"/>
      <c r="SPE132" s="311"/>
      <c r="SPF132" s="311"/>
      <c r="SPG132" s="311"/>
      <c r="SPH132" s="311"/>
      <c r="SPI132" s="311"/>
      <c r="SPJ132" s="311"/>
      <c r="SPK132" s="311"/>
      <c r="SPL132" s="311"/>
      <c r="SPM132" s="311"/>
      <c r="SPN132" s="311"/>
      <c r="SPO132" s="311"/>
      <c r="SPP132" s="311"/>
      <c r="SPQ132" s="311"/>
      <c r="SPR132" s="311"/>
      <c r="SPS132" s="311"/>
      <c r="SPT132" s="311"/>
      <c r="SPU132" s="311"/>
      <c r="SPV132" s="311"/>
      <c r="SPW132" s="311"/>
      <c r="SPX132" s="311"/>
      <c r="SPY132" s="311"/>
      <c r="SPZ132" s="311"/>
      <c r="SQA132" s="311"/>
      <c r="SQB132" s="311"/>
      <c r="SQC132" s="311"/>
      <c r="SQD132" s="311"/>
      <c r="SQE132" s="311"/>
      <c r="SQF132" s="311"/>
      <c r="SQG132" s="311"/>
      <c r="SQH132" s="311"/>
      <c r="SQI132" s="311"/>
      <c r="SQJ132" s="311"/>
      <c r="SQK132" s="311"/>
      <c r="SQL132" s="311"/>
      <c r="SQM132" s="311"/>
      <c r="SQN132" s="311"/>
      <c r="SQO132" s="311"/>
      <c r="SQP132" s="311"/>
      <c r="SQQ132" s="311"/>
      <c r="SQR132" s="311"/>
      <c r="SQS132" s="311"/>
      <c r="SQT132" s="311"/>
      <c r="SQU132" s="311"/>
      <c r="SQV132" s="311"/>
      <c r="SQW132" s="311"/>
      <c r="SQX132" s="311"/>
      <c r="SQY132" s="311"/>
      <c r="SQZ132" s="311"/>
      <c r="SRA132" s="311"/>
      <c r="SRB132" s="311"/>
      <c r="SRC132" s="311"/>
      <c r="SRD132" s="311"/>
      <c r="SRE132" s="311"/>
      <c r="SRF132" s="311"/>
      <c r="SRG132" s="311"/>
      <c r="SRH132" s="311"/>
      <c r="SRI132" s="311"/>
      <c r="SRJ132" s="311"/>
      <c r="SRK132" s="311"/>
      <c r="SRL132" s="311"/>
      <c r="SRM132" s="311"/>
      <c r="SRN132" s="311"/>
      <c r="SRO132" s="311"/>
      <c r="SRP132" s="311"/>
      <c r="SRQ132" s="311"/>
      <c r="SRR132" s="311"/>
      <c r="SRS132" s="311"/>
      <c r="SRT132" s="311"/>
      <c r="SRU132" s="311"/>
      <c r="SRV132" s="311"/>
      <c r="SRW132" s="311"/>
      <c r="SRX132" s="311"/>
      <c r="SRY132" s="311"/>
      <c r="SRZ132" s="311"/>
      <c r="SSA132" s="311"/>
      <c r="SSB132" s="311"/>
      <c r="SSC132" s="311"/>
      <c r="SSD132" s="311"/>
      <c r="SSE132" s="311"/>
      <c r="SSF132" s="311"/>
      <c r="SSG132" s="311"/>
      <c r="SSH132" s="311"/>
      <c r="SSI132" s="311"/>
      <c r="SSJ132" s="311"/>
      <c r="SSK132" s="311"/>
      <c r="SSL132" s="311"/>
      <c r="SSM132" s="311"/>
      <c r="SSN132" s="311"/>
      <c r="SSO132" s="311"/>
      <c r="SSP132" s="311"/>
      <c r="SSQ132" s="311"/>
      <c r="SSR132" s="311"/>
      <c r="SSS132" s="311"/>
      <c r="SST132" s="311"/>
      <c r="SSU132" s="311"/>
      <c r="SSV132" s="311"/>
      <c r="SSW132" s="311"/>
      <c r="SSX132" s="311"/>
      <c r="SSY132" s="311"/>
      <c r="SSZ132" s="311"/>
      <c r="STA132" s="311"/>
      <c r="STB132" s="311"/>
      <c r="STC132" s="311"/>
      <c r="STD132" s="311"/>
      <c r="STE132" s="311"/>
      <c r="STF132" s="311"/>
      <c r="STG132" s="311"/>
      <c r="STH132" s="311"/>
      <c r="STI132" s="311"/>
      <c r="STJ132" s="311"/>
      <c r="STK132" s="311"/>
      <c r="STL132" s="311"/>
      <c r="STM132" s="311"/>
      <c r="STN132" s="311"/>
      <c r="STO132" s="311"/>
      <c r="STP132" s="311"/>
      <c r="STQ132" s="311"/>
      <c r="STR132" s="311"/>
      <c r="STS132" s="311"/>
      <c r="STT132" s="311"/>
      <c r="STU132" s="311"/>
      <c r="STV132" s="311"/>
      <c r="STW132" s="311"/>
      <c r="STX132" s="311"/>
      <c r="STY132" s="311"/>
      <c r="STZ132" s="311"/>
      <c r="SUA132" s="311"/>
      <c r="SUB132" s="311"/>
      <c r="SUC132" s="311"/>
      <c r="SUD132" s="311"/>
      <c r="SUE132" s="311"/>
      <c r="SUF132" s="311"/>
      <c r="SUG132" s="311"/>
      <c r="SUH132" s="311"/>
      <c r="SUI132" s="311"/>
      <c r="SUJ132" s="311"/>
      <c r="SUK132" s="311"/>
      <c r="SUL132" s="311"/>
      <c r="SUM132" s="311"/>
      <c r="SUN132" s="311"/>
      <c r="SUO132" s="311"/>
      <c r="SUP132" s="311"/>
      <c r="SUQ132" s="311"/>
      <c r="SUR132" s="311"/>
      <c r="SUS132" s="311"/>
      <c r="SUT132" s="311"/>
      <c r="SUU132" s="311"/>
      <c r="SUV132" s="311"/>
      <c r="SUW132" s="311"/>
      <c r="SUX132" s="311"/>
      <c r="SUY132" s="311"/>
      <c r="SUZ132" s="311"/>
      <c r="SVA132" s="311"/>
      <c r="SVB132" s="311"/>
      <c r="SVC132" s="311"/>
      <c r="SVD132" s="311"/>
      <c r="SVE132" s="311"/>
      <c r="SVF132" s="311"/>
      <c r="SVG132" s="311"/>
      <c r="SVH132" s="311"/>
      <c r="SVI132" s="311"/>
      <c r="SVJ132" s="311"/>
      <c r="SVK132" s="311"/>
      <c r="SVL132" s="311"/>
      <c r="SVM132" s="311"/>
      <c r="SVN132" s="311"/>
      <c r="SVO132" s="311"/>
      <c r="SVP132" s="311"/>
      <c r="SVQ132" s="311"/>
      <c r="SVR132" s="311"/>
      <c r="SVS132" s="311"/>
      <c r="SVT132" s="311"/>
      <c r="SVU132" s="311"/>
      <c r="SVV132" s="311"/>
      <c r="SVW132" s="311"/>
      <c r="SVX132" s="311"/>
      <c r="SVY132" s="311"/>
      <c r="SVZ132" s="311"/>
      <c r="SWA132" s="311"/>
      <c r="SWB132" s="311"/>
      <c r="SWC132" s="311"/>
      <c r="SWD132" s="311"/>
      <c r="SWE132" s="311"/>
      <c r="SWF132" s="311"/>
      <c r="SWG132" s="311"/>
      <c r="SWH132" s="311"/>
      <c r="SWI132" s="311"/>
      <c r="SWJ132" s="311"/>
      <c r="SWK132" s="311"/>
      <c r="SWL132" s="311"/>
      <c r="SWM132" s="311"/>
      <c r="SWN132" s="311"/>
      <c r="SWO132" s="311"/>
      <c r="SWP132" s="311"/>
      <c r="SWQ132" s="311"/>
      <c r="SWR132" s="311"/>
      <c r="SWS132" s="311"/>
      <c r="SWT132" s="311"/>
      <c r="SWU132" s="311"/>
      <c r="SWV132" s="311"/>
      <c r="SWW132" s="311"/>
      <c r="SWX132" s="311"/>
      <c r="SWY132" s="311"/>
      <c r="SWZ132" s="311"/>
      <c r="SXA132" s="311"/>
      <c r="SXB132" s="311"/>
      <c r="SXC132" s="311"/>
      <c r="SXD132" s="311"/>
      <c r="SXE132" s="311"/>
      <c r="SXF132" s="311"/>
      <c r="SXG132" s="311"/>
      <c r="SXH132" s="311"/>
      <c r="SXI132" s="311"/>
      <c r="SXJ132" s="311"/>
      <c r="SXK132" s="311"/>
      <c r="SXL132" s="311"/>
      <c r="SXM132" s="311"/>
      <c r="SXN132" s="311"/>
      <c r="SXO132" s="311"/>
      <c r="SXP132" s="311"/>
      <c r="SXQ132" s="311"/>
      <c r="SXR132" s="311"/>
      <c r="SXS132" s="311"/>
      <c r="SXT132" s="311"/>
      <c r="SXU132" s="311"/>
      <c r="SXV132" s="311"/>
      <c r="SXW132" s="311"/>
      <c r="SXX132" s="311"/>
      <c r="SXY132" s="311"/>
      <c r="SXZ132" s="311"/>
      <c r="SYA132" s="311"/>
      <c r="SYB132" s="311"/>
      <c r="SYC132" s="311"/>
      <c r="SYD132" s="311"/>
      <c r="SYE132" s="311"/>
      <c r="SYF132" s="311"/>
      <c r="SYG132" s="311"/>
      <c r="SYH132" s="311"/>
      <c r="SYI132" s="311"/>
      <c r="SYJ132" s="311"/>
      <c r="SYK132" s="311"/>
      <c r="SYL132" s="311"/>
      <c r="SYM132" s="311"/>
      <c r="SYN132" s="311"/>
      <c r="SYO132" s="311"/>
      <c r="SYP132" s="311"/>
      <c r="SYQ132" s="311"/>
      <c r="SYR132" s="311"/>
      <c r="SYS132" s="311"/>
      <c r="SYT132" s="311"/>
      <c r="SYU132" s="311"/>
      <c r="SYV132" s="311"/>
      <c r="SYW132" s="311"/>
      <c r="SYX132" s="311"/>
      <c r="SYY132" s="311"/>
      <c r="SYZ132" s="311"/>
      <c r="SZA132" s="311"/>
      <c r="SZB132" s="311"/>
      <c r="SZC132" s="311"/>
      <c r="SZD132" s="311"/>
      <c r="SZE132" s="311"/>
      <c r="SZF132" s="311"/>
      <c r="SZG132" s="311"/>
      <c r="SZH132" s="311"/>
      <c r="SZI132" s="311"/>
      <c r="SZJ132" s="311"/>
      <c r="SZK132" s="311"/>
      <c r="SZL132" s="311"/>
      <c r="SZM132" s="311"/>
      <c r="SZN132" s="311"/>
      <c r="SZO132" s="311"/>
      <c r="SZP132" s="311"/>
      <c r="SZQ132" s="311"/>
      <c r="SZR132" s="311"/>
      <c r="SZS132" s="311"/>
      <c r="SZT132" s="311"/>
      <c r="SZU132" s="311"/>
      <c r="SZV132" s="311"/>
      <c r="SZW132" s="311"/>
      <c r="SZX132" s="311"/>
      <c r="SZY132" s="311"/>
      <c r="SZZ132" s="311"/>
      <c r="TAA132" s="311"/>
      <c r="TAB132" s="311"/>
      <c r="TAC132" s="311"/>
      <c r="TAD132" s="311"/>
      <c r="TAE132" s="311"/>
      <c r="TAF132" s="311"/>
      <c r="TAG132" s="311"/>
      <c r="TAH132" s="311"/>
      <c r="TAI132" s="311"/>
      <c r="TAJ132" s="311"/>
      <c r="TAK132" s="311"/>
      <c r="TAL132" s="311"/>
      <c r="TAM132" s="311"/>
      <c r="TAN132" s="311"/>
      <c r="TAO132" s="311"/>
      <c r="TAP132" s="311"/>
      <c r="TAQ132" s="311"/>
      <c r="TAR132" s="311"/>
      <c r="TAS132" s="311"/>
      <c r="TAT132" s="311"/>
      <c r="TAU132" s="311"/>
      <c r="TAV132" s="311"/>
      <c r="TAW132" s="311"/>
      <c r="TAX132" s="311"/>
      <c r="TAY132" s="311"/>
      <c r="TAZ132" s="311"/>
      <c r="TBA132" s="311"/>
      <c r="TBB132" s="311"/>
      <c r="TBC132" s="311"/>
      <c r="TBD132" s="311"/>
      <c r="TBE132" s="311"/>
      <c r="TBF132" s="311"/>
      <c r="TBG132" s="311"/>
      <c r="TBH132" s="311"/>
      <c r="TBI132" s="311"/>
      <c r="TBJ132" s="311"/>
      <c r="TBK132" s="311"/>
      <c r="TBL132" s="311"/>
      <c r="TBM132" s="311"/>
      <c r="TBN132" s="311"/>
      <c r="TBO132" s="311"/>
      <c r="TBP132" s="311"/>
      <c r="TBQ132" s="311"/>
      <c r="TBR132" s="311"/>
      <c r="TBS132" s="311"/>
      <c r="TBT132" s="311"/>
      <c r="TBU132" s="311"/>
      <c r="TBV132" s="311"/>
      <c r="TBW132" s="311"/>
      <c r="TBX132" s="311"/>
      <c r="TBY132" s="311"/>
      <c r="TBZ132" s="311"/>
      <c r="TCA132" s="311"/>
      <c r="TCB132" s="311"/>
      <c r="TCC132" s="311"/>
      <c r="TCD132" s="311"/>
      <c r="TCE132" s="311"/>
      <c r="TCF132" s="311"/>
      <c r="TCG132" s="311"/>
      <c r="TCH132" s="311"/>
      <c r="TCI132" s="311"/>
      <c r="TCJ132" s="311"/>
      <c r="TCK132" s="311"/>
      <c r="TCL132" s="311"/>
      <c r="TCM132" s="311"/>
      <c r="TCN132" s="311"/>
      <c r="TCO132" s="311"/>
      <c r="TCP132" s="311"/>
      <c r="TCQ132" s="311"/>
      <c r="TCR132" s="311"/>
      <c r="TCS132" s="311"/>
      <c r="TCT132" s="311"/>
      <c r="TCU132" s="311"/>
      <c r="TCV132" s="311"/>
      <c r="TCW132" s="311"/>
      <c r="TCX132" s="311"/>
      <c r="TCY132" s="311"/>
      <c r="TCZ132" s="311"/>
      <c r="TDA132" s="311"/>
      <c r="TDB132" s="311"/>
      <c r="TDC132" s="311"/>
      <c r="TDD132" s="311"/>
      <c r="TDE132" s="311"/>
      <c r="TDF132" s="311"/>
      <c r="TDG132" s="311"/>
      <c r="TDH132" s="311"/>
      <c r="TDI132" s="311"/>
      <c r="TDJ132" s="311"/>
      <c r="TDK132" s="311"/>
      <c r="TDL132" s="311"/>
      <c r="TDM132" s="311"/>
      <c r="TDN132" s="311"/>
      <c r="TDO132" s="311"/>
      <c r="TDP132" s="311"/>
      <c r="TDQ132" s="311"/>
      <c r="TDR132" s="311"/>
      <c r="TDS132" s="311"/>
      <c r="TDT132" s="311"/>
      <c r="TDU132" s="311"/>
      <c r="TDV132" s="311"/>
      <c r="TDW132" s="311"/>
      <c r="TDX132" s="311"/>
      <c r="TDY132" s="311"/>
      <c r="TDZ132" s="311"/>
      <c r="TEA132" s="311"/>
      <c r="TEB132" s="311"/>
      <c r="TEC132" s="311"/>
      <c r="TED132" s="311"/>
      <c r="TEE132" s="311"/>
      <c r="TEF132" s="311"/>
      <c r="TEG132" s="311"/>
      <c r="TEH132" s="311"/>
      <c r="TEI132" s="311"/>
      <c r="TEJ132" s="311"/>
      <c r="TEK132" s="311"/>
      <c r="TEL132" s="311"/>
      <c r="TEM132" s="311"/>
      <c r="TEN132" s="311"/>
      <c r="TEO132" s="311"/>
      <c r="TEP132" s="311"/>
      <c r="TEQ132" s="311"/>
      <c r="TER132" s="311"/>
      <c r="TES132" s="311"/>
      <c r="TET132" s="311"/>
      <c r="TEU132" s="311"/>
      <c r="TEV132" s="311"/>
      <c r="TEW132" s="311"/>
      <c r="TEX132" s="311"/>
      <c r="TEY132" s="311"/>
      <c r="TEZ132" s="311"/>
      <c r="TFA132" s="311"/>
      <c r="TFB132" s="311"/>
      <c r="TFC132" s="311"/>
      <c r="TFD132" s="311"/>
      <c r="TFE132" s="311"/>
      <c r="TFF132" s="311"/>
      <c r="TFG132" s="311"/>
      <c r="TFH132" s="311"/>
      <c r="TFI132" s="311"/>
      <c r="TFJ132" s="311"/>
      <c r="TFK132" s="311"/>
      <c r="TFL132" s="311"/>
      <c r="TFM132" s="311"/>
      <c r="TFN132" s="311"/>
      <c r="TFO132" s="311"/>
      <c r="TFP132" s="311"/>
      <c r="TFQ132" s="311"/>
      <c r="TFR132" s="311"/>
      <c r="TFS132" s="311"/>
      <c r="TFT132" s="311"/>
      <c r="TFU132" s="311"/>
      <c r="TFV132" s="311"/>
      <c r="TFW132" s="311"/>
      <c r="TFX132" s="311"/>
      <c r="TFY132" s="311"/>
      <c r="TFZ132" s="311"/>
      <c r="TGA132" s="311"/>
      <c r="TGB132" s="311"/>
      <c r="TGC132" s="311"/>
      <c r="TGD132" s="311"/>
      <c r="TGE132" s="311"/>
      <c r="TGF132" s="311"/>
      <c r="TGG132" s="311"/>
      <c r="TGH132" s="311"/>
      <c r="TGI132" s="311"/>
      <c r="TGJ132" s="311"/>
      <c r="TGK132" s="311"/>
      <c r="TGL132" s="311"/>
      <c r="TGM132" s="311"/>
      <c r="TGN132" s="311"/>
      <c r="TGO132" s="311"/>
      <c r="TGP132" s="311"/>
      <c r="TGQ132" s="311"/>
      <c r="TGR132" s="311"/>
      <c r="TGS132" s="311"/>
      <c r="TGT132" s="311"/>
      <c r="TGU132" s="311"/>
      <c r="TGV132" s="311"/>
      <c r="TGW132" s="311"/>
      <c r="TGX132" s="311"/>
      <c r="TGY132" s="311"/>
      <c r="TGZ132" s="311"/>
      <c r="THA132" s="311"/>
      <c r="THB132" s="311"/>
      <c r="THC132" s="311"/>
      <c r="THD132" s="311"/>
      <c r="THE132" s="311"/>
      <c r="THF132" s="311"/>
      <c r="THG132" s="311"/>
      <c r="THH132" s="311"/>
      <c r="THI132" s="311"/>
      <c r="THJ132" s="311"/>
      <c r="THK132" s="311"/>
      <c r="THL132" s="311"/>
      <c r="THM132" s="311"/>
      <c r="THN132" s="311"/>
      <c r="THO132" s="311"/>
      <c r="THP132" s="311"/>
      <c r="THQ132" s="311"/>
      <c r="THR132" s="311"/>
      <c r="THS132" s="311"/>
      <c r="THT132" s="311"/>
      <c r="THU132" s="311"/>
      <c r="THV132" s="311"/>
      <c r="THW132" s="311"/>
      <c r="THX132" s="311"/>
      <c r="THY132" s="311"/>
      <c r="THZ132" s="311"/>
      <c r="TIA132" s="311"/>
      <c r="TIB132" s="311"/>
      <c r="TIC132" s="311"/>
      <c r="TID132" s="311"/>
      <c r="TIE132" s="311"/>
      <c r="TIF132" s="311"/>
      <c r="TIG132" s="311"/>
      <c r="TIH132" s="311"/>
      <c r="TII132" s="311"/>
      <c r="TIJ132" s="311"/>
      <c r="TIK132" s="311"/>
      <c r="TIL132" s="311"/>
      <c r="TIM132" s="311"/>
      <c r="TIN132" s="311"/>
      <c r="TIO132" s="311"/>
      <c r="TIP132" s="311"/>
      <c r="TIQ132" s="311"/>
      <c r="TIR132" s="311"/>
      <c r="TIS132" s="311"/>
      <c r="TIT132" s="311"/>
      <c r="TIU132" s="311"/>
      <c r="TIV132" s="311"/>
      <c r="TIW132" s="311"/>
      <c r="TIX132" s="311"/>
      <c r="TIY132" s="311"/>
      <c r="TIZ132" s="311"/>
      <c r="TJA132" s="311"/>
      <c r="TJB132" s="311"/>
      <c r="TJC132" s="311"/>
      <c r="TJD132" s="311"/>
      <c r="TJE132" s="311"/>
      <c r="TJF132" s="311"/>
      <c r="TJG132" s="311"/>
      <c r="TJH132" s="311"/>
      <c r="TJI132" s="311"/>
      <c r="TJJ132" s="311"/>
      <c r="TJK132" s="311"/>
      <c r="TJL132" s="311"/>
      <c r="TJM132" s="311"/>
      <c r="TJN132" s="311"/>
      <c r="TJO132" s="311"/>
      <c r="TJP132" s="311"/>
      <c r="TJQ132" s="311"/>
      <c r="TJR132" s="311"/>
      <c r="TJS132" s="311"/>
      <c r="TJT132" s="311"/>
      <c r="TJU132" s="311"/>
      <c r="TJV132" s="311"/>
      <c r="TJW132" s="311"/>
      <c r="TJX132" s="311"/>
      <c r="TJY132" s="311"/>
      <c r="TJZ132" s="311"/>
      <c r="TKA132" s="311"/>
      <c r="TKB132" s="311"/>
      <c r="TKC132" s="311"/>
      <c r="TKD132" s="311"/>
      <c r="TKE132" s="311"/>
      <c r="TKF132" s="311"/>
      <c r="TKG132" s="311"/>
      <c r="TKH132" s="311"/>
      <c r="TKI132" s="311"/>
      <c r="TKJ132" s="311"/>
      <c r="TKK132" s="311"/>
      <c r="TKL132" s="311"/>
      <c r="TKM132" s="311"/>
      <c r="TKN132" s="311"/>
      <c r="TKO132" s="311"/>
      <c r="TKP132" s="311"/>
      <c r="TKQ132" s="311"/>
      <c r="TKR132" s="311"/>
      <c r="TKS132" s="311"/>
      <c r="TKT132" s="311"/>
      <c r="TKU132" s="311"/>
      <c r="TKV132" s="311"/>
      <c r="TKW132" s="311"/>
      <c r="TKX132" s="311"/>
      <c r="TKY132" s="311"/>
      <c r="TKZ132" s="311"/>
      <c r="TLA132" s="311"/>
      <c r="TLB132" s="311"/>
      <c r="TLC132" s="311"/>
      <c r="TLD132" s="311"/>
      <c r="TLE132" s="311"/>
      <c r="TLF132" s="311"/>
      <c r="TLG132" s="311"/>
      <c r="TLH132" s="311"/>
      <c r="TLI132" s="311"/>
      <c r="TLJ132" s="311"/>
      <c r="TLK132" s="311"/>
      <c r="TLL132" s="311"/>
      <c r="TLM132" s="311"/>
      <c r="TLN132" s="311"/>
      <c r="TLO132" s="311"/>
      <c r="TLP132" s="311"/>
      <c r="TLQ132" s="311"/>
      <c r="TLR132" s="311"/>
      <c r="TLS132" s="311"/>
      <c r="TLT132" s="311"/>
      <c r="TLU132" s="311"/>
      <c r="TLV132" s="311"/>
      <c r="TLW132" s="311"/>
      <c r="TLX132" s="311"/>
      <c r="TLY132" s="311"/>
      <c r="TLZ132" s="311"/>
      <c r="TMA132" s="311"/>
      <c r="TMB132" s="311"/>
      <c r="TMC132" s="311"/>
      <c r="TMD132" s="311"/>
      <c r="TME132" s="311"/>
      <c r="TMF132" s="311"/>
      <c r="TMG132" s="311"/>
      <c r="TMH132" s="311"/>
      <c r="TMI132" s="311"/>
      <c r="TMJ132" s="311"/>
      <c r="TMK132" s="311"/>
      <c r="TML132" s="311"/>
      <c r="TMM132" s="311"/>
      <c r="TMN132" s="311"/>
      <c r="TMO132" s="311"/>
      <c r="TMP132" s="311"/>
      <c r="TMQ132" s="311"/>
      <c r="TMR132" s="311"/>
      <c r="TMS132" s="311"/>
      <c r="TMT132" s="311"/>
      <c r="TMU132" s="311"/>
      <c r="TMV132" s="311"/>
      <c r="TMW132" s="311"/>
      <c r="TMX132" s="311"/>
      <c r="TMY132" s="311"/>
      <c r="TMZ132" s="311"/>
      <c r="TNA132" s="311"/>
      <c r="TNB132" s="311"/>
      <c r="TNC132" s="311"/>
      <c r="TND132" s="311"/>
      <c r="TNE132" s="311"/>
      <c r="TNF132" s="311"/>
      <c r="TNG132" s="311"/>
      <c r="TNH132" s="311"/>
      <c r="TNI132" s="311"/>
      <c r="TNJ132" s="311"/>
      <c r="TNK132" s="311"/>
      <c r="TNL132" s="311"/>
      <c r="TNM132" s="311"/>
      <c r="TNN132" s="311"/>
      <c r="TNO132" s="311"/>
      <c r="TNP132" s="311"/>
      <c r="TNQ132" s="311"/>
      <c r="TNR132" s="311"/>
      <c r="TNS132" s="311"/>
      <c r="TNT132" s="311"/>
      <c r="TNU132" s="311"/>
      <c r="TNV132" s="311"/>
      <c r="TNW132" s="311"/>
      <c r="TNX132" s="311"/>
      <c r="TNY132" s="311"/>
      <c r="TNZ132" s="311"/>
      <c r="TOA132" s="311"/>
      <c r="TOB132" s="311"/>
      <c r="TOC132" s="311"/>
      <c r="TOD132" s="311"/>
      <c r="TOE132" s="311"/>
      <c r="TOF132" s="311"/>
      <c r="TOG132" s="311"/>
      <c r="TOH132" s="311"/>
      <c r="TOI132" s="311"/>
      <c r="TOJ132" s="311"/>
      <c r="TOK132" s="311"/>
      <c r="TOL132" s="311"/>
      <c r="TOM132" s="311"/>
      <c r="TON132" s="311"/>
      <c r="TOO132" s="311"/>
      <c r="TOP132" s="311"/>
      <c r="TOQ132" s="311"/>
      <c r="TOR132" s="311"/>
      <c r="TOS132" s="311"/>
      <c r="TOT132" s="311"/>
      <c r="TOU132" s="311"/>
      <c r="TOV132" s="311"/>
      <c r="TOW132" s="311"/>
      <c r="TOX132" s="311"/>
      <c r="TOY132" s="311"/>
      <c r="TOZ132" s="311"/>
      <c r="TPA132" s="311"/>
      <c r="TPB132" s="311"/>
      <c r="TPC132" s="311"/>
      <c r="TPD132" s="311"/>
      <c r="TPE132" s="311"/>
      <c r="TPF132" s="311"/>
      <c r="TPG132" s="311"/>
      <c r="TPH132" s="311"/>
      <c r="TPI132" s="311"/>
      <c r="TPJ132" s="311"/>
      <c r="TPK132" s="311"/>
      <c r="TPL132" s="311"/>
      <c r="TPM132" s="311"/>
      <c r="TPN132" s="311"/>
      <c r="TPO132" s="311"/>
      <c r="TPP132" s="311"/>
      <c r="TPQ132" s="311"/>
      <c r="TPR132" s="311"/>
      <c r="TPS132" s="311"/>
      <c r="TPT132" s="311"/>
      <c r="TPU132" s="311"/>
      <c r="TPV132" s="311"/>
      <c r="TPW132" s="311"/>
      <c r="TPX132" s="311"/>
      <c r="TPY132" s="311"/>
      <c r="TPZ132" s="311"/>
      <c r="TQA132" s="311"/>
      <c r="TQB132" s="311"/>
      <c r="TQC132" s="311"/>
      <c r="TQD132" s="311"/>
      <c r="TQE132" s="311"/>
      <c r="TQF132" s="311"/>
      <c r="TQG132" s="311"/>
      <c r="TQH132" s="311"/>
      <c r="TQI132" s="311"/>
      <c r="TQJ132" s="311"/>
      <c r="TQK132" s="311"/>
      <c r="TQL132" s="311"/>
      <c r="TQM132" s="311"/>
      <c r="TQN132" s="311"/>
      <c r="TQO132" s="311"/>
      <c r="TQP132" s="311"/>
      <c r="TQQ132" s="311"/>
      <c r="TQR132" s="311"/>
      <c r="TQS132" s="311"/>
      <c r="TQT132" s="311"/>
      <c r="TQU132" s="311"/>
      <c r="TQV132" s="311"/>
      <c r="TQW132" s="311"/>
      <c r="TQX132" s="311"/>
      <c r="TQY132" s="311"/>
      <c r="TQZ132" s="311"/>
      <c r="TRA132" s="311"/>
      <c r="TRB132" s="311"/>
      <c r="TRC132" s="311"/>
      <c r="TRD132" s="311"/>
      <c r="TRE132" s="311"/>
      <c r="TRF132" s="311"/>
      <c r="TRG132" s="311"/>
      <c r="TRH132" s="311"/>
      <c r="TRI132" s="311"/>
      <c r="TRJ132" s="311"/>
      <c r="TRK132" s="311"/>
      <c r="TRL132" s="311"/>
      <c r="TRM132" s="311"/>
      <c r="TRN132" s="311"/>
      <c r="TRO132" s="311"/>
      <c r="TRP132" s="311"/>
      <c r="TRQ132" s="311"/>
      <c r="TRR132" s="311"/>
      <c r="TRS132" s="311"/>
      <c r="TRT132" s="311"/>
      <c r="TRU132" s="311"/>
      <c r="TRV132" s="311"/>
      <c r="TRW132" s="311"/>
      <c r="TRX132" s="311"/>
      <c r="TRY132" s="311"/>
      <c r="TRZ132" s="311"/>
      <c r="TSA132" s="311"/>
      <c r="TSB132" s="311"/>
      <c r="TSC132" s="311"/>
      <c r="TSD132" s="311"/>
      <c r="TSE132" s="311"/>
      <c r="TSF132" s="311"/>
      <c r="TSG132" s="311"/>
      <c r="TSH132" s="311"/>
      <c r="TSI132" s="311"/>
      <c r="TSJ132" s="311"/>
      <c r="TSK132" s="311"/>
      <c r="TSL132" s="311"/>
      <c r="TSM132" s="311"/>
      <c r="TSN132" s="311"/>
      <c r="TSO132" s="311"/>
      <c r="TSP132" s="311"/>
      <c r="TSQ132" s="311"/>
      <c r="TSR132" s="311"/>
      <c r="TSS132" s="311"/>
      <c r="TST132" s="311"/>
      <c r="TSU132" s="311"/>
      <c r="TSV132" s="311"/>
      <c r="TSW132" s="311"/>
      <c r="TSX132" s="311"/>
      <c r="TSY132" s="311"/>
      <c r="TSZ132" s="311"/>
      <c r="TTA132" s="311"/>
      <c r="TTB132" s="311"/>
      <c r="TTC132" s="311"/>
      <c r="TTD132" s="311"/>
      <c r="TTE132" s="311"/>
      <c r="TTF132" s="311"/>
      <c r="TTG132" s="311"/>
      <c r="TTH132" s="311"/>
      <c r="TTI132" s="311"/>
      <c r="TTJ132" s="311"/>
      <c r="TTK132" s="311"/>
      <c r="TTL132" s="311"/>
      <c r="TTM132" s="311"/>
      <c r="TTN132" s="311"/>
      <c r="TTO132" s="311"/>
      <c r="TTP132" s="311"/>
      <c r="TTQ132" s="311"/>
      <c r="TTR132" s="311"/>
      <c r="TTS132" s="311"/>
      <c r="TTT132" s="311"/>
      <c r="TTU132" s="311"/>
      <c r="TTV132" s="311"/>
      <c r="TTW132" s="311"/>
      <c r="TTX132" s="311"/>
      <c r="TTY132" s="311"/>
      <c r="TTZ132" s="311"/>
      <c r="TUA132" s="311"/>
      <c r="TUB132" s="311"/>
      <c r="TUC132" s="311"/>
      <c r="TUD132" s="311"/>
      <c r="TUE132" s="311"/>
      <c r="TUF132" s="311"/>
      <c r="TUG132" s="311"/>
      <c r="TUH132" s="311"/>
      <c r="TUI132" s="311"/>
      <c r="TUJ132" s="311"/>
      <c r="TUK132" s="311"/>
      <c r="TUL132" s="311"/>
      <c r="TUM132" s="311"/>
      <c r="TUN132" s="311"/>
      <c r="TUO132" s="311"/>
      <c r="TUP132" s="311"/>
      <c r="TUQ132" s="311"/>
      <c r="TUR132" s="311"/>
      <c r="TUS132" s="311"/>
      <c r="TUT132" s="311"/>
      <c r="TUU132" s="311"/>
      <c r="TUV132" s="311"/>
      <c r="TUW132" s="311"/>
      <c r="TUX132" s="311"/>
      <c r="TUY132" s="311"/>
      <c r="TUZ132" s="311"/>
      <c r="TVA132" s="311"/>
      <c r="TVB132" s="311"/>
      <c r="TVC132" s="311"/>
      <c r="TVD132" s="311"/>
      <c r="TVE132" s="311"/>
      <c r="TVF132" s="311"/>
      <c r="TVG132" s="311"/>
      <c r="TVH132" s="311"/>
      <c r="TVI132" s="311"/>
      <c r="TVJ132" s="311"/>
      <c r="TVK132" s="311"/>
      <c r="TVL132" s="311"/>
      <c r="TVM132" s="311"/>
      <c r="TVN132" s="311"/>
      <c r="TVO132" s="311"/>
      <c r="TVP132" s="311"/>
      <c r="TVQ132" s="311"/>
      <c r="TVR132" s="311"/>
      <c r="TVS132" s="311"/>
      <c r="TVT132" s="311"/>
      <c r="TVU132" s="311"/>
      <c r="TVV132" s="311"/>
      <c r="TVW132" s="311"/>
      <c r="TVX132" s="311"/>
      <c r="TVY132" s="311"/>
      <c r="TVZ132" s="311"/>
      <c r="TWA132" s="311"/>
      <c r="TWB132" s="311"/>
      <c r="TWC132" s="311"/>
      <c r="TWD132" s="311"/>
      <c r="TWE132" s="311"/>
      <c r="TWF132" s="311"/>
      <c r="TWG132" s="311"/>
      <c r="TWH132" s="311"/>
      <c r="TWI132" s="311"/>
      <c r="TWJ132" s="311"/>
      <c r="TWK132" s="311"/>
      <c r="TWL132" s="311"/>
      <c r="TWM132" s="311"/>
      <c r="TWN132" s="311"/>
      <c r="TWO132" s="311"/>
      <c r="TWP132" s="311"/>
      <c r="TWQ132" s="311"/>
      <c r="TWR132" s="311"/>
      <c r="TWS132" s="311"/>
      <c r="TWT132" s="311"/>
      <c r="TWU132" s="311"/>
      <c r="TWV132" s="311"/>
      <c r="TWW132" s="311"/>
      <c r="TWX132" s="311"/>
      <c r="TWY132" s="311"/>
      <c r="TWZ132" s="311"/>
      <c r="TXA132" s="311"/>
      <c r="TXB132" s="311"/>
      <c r="TXC132" s="311"/>
      <c r="TXD132" s="311"/>
      <c r="TXE132" s="311"/>
      <c r="TXF132" s="311"/>
      <c r="TXG132" s="311"/>
      <c r="TXH132" s="311"/>
      <c r="TXI132" s="311"/>
      <c r="TXJ132" s="311"/>
      <c r="TXK132" s="311"/>
      <c r="TXL132" s="311"/>
      <c r="TXM132" s="311"/>
      <c r="TXN132" s="311"/>
      <c r="TXO132" s="311"/>
      <c r="TXP132" s="311"/>
      <c r="TXQ132" s="311"/>
      <c r="TXR132" s="311"/>
      <c r="TXS132" s="311"/>
      <c r="TXT132" s="311"/>
      <c r="TXU132" s="311"/>
      <c r="TXV132" s="311"/>
      <c r="TXW132" s="311"/>
      <c r="TXX132" s="311"/>
      <c r="TXY132" s="311"/>
      <c r="TXZ132" s="311"/>
      <c r="TYA132" s="311"/>
      <c r="TYB132" s="311"/>
      <c r="TYC132" s="311"/>
      <c r="TYD132" s="311"/>
      <c r="TYE132" s="311"/>
      <c r="TYF132" s="311"/>
      <c r="TYG132" s="311"/>
      <c r="TYH132" s="311"/>
      <c r="TYI132" s="311"/>
      <c r="TYJ132" s="311"/>
      <c r="TYK132" s="311"/>
      <c r="TYL132" s="311"/>
      <c r="TYM132" s="311"/>
      <c r="TYN132" s="311"/>
      <c r="TYO132" s="311"/>
      <c r="TYP132" s="311"/>
      <c r="TYQ132" s="311"/>
      <c r="TYR132" s="311"/>
      <c r="TYS132" s="311"/>
      <c r="TYT132" s="311"/>
      <c r="TYU132" s="311"/>
      <c r="TYV132" s="311"/>
      <c r="TYW132" s="311"/>
      <c r="TYX132" s="311"/>
      <c r="TYY132" s="311"/>
      <c r="TYZ132" s="311"/>
      <c r="TZA132" s="311"/>
      <c r="TZB132" s="311"/>
      <c r="TZC132" s="311"/>
      <c r="TZD132" s="311"/>
      <c r="TZE132" s="311"/>
      <c r="TZF132" s="311"/>
      <c r="TZG132" s="311"/>
      <c r="TZH132" s="311"/>
      <c r="TZI132" s="311"/>
      <c r="TZJ132" s="311"/>
      <c r="TZK132" s="311"/>
      <c r="TZL132" s="311"/>
      <c r="TZM132" s="311"/>
      <c r="TZN132" s="311"/>
      <c r="TZO132" s="311"/>
      <c r="TZP132" s="311"/>
      <c r="TZQ132" s="311"/>
      <c r="TZR132" s="311"/>
      <c r="TZS132" s="311"/>
      <c r="TZT132" s="311"/>
      <c r="TZU132" s="311"/>
      <c r="TZV132" s="311"/>
      <c r="TZW132" s="311"/>
      <c r="TZX132" s="311"/>
      <c r="TZY132" s="311"/>
      <c r="TZZ132" s="311"/>
      <c r="UAA132" s="311"/>
      <c r="UAB132" s="311"/>
      <c r="UAC132" s="311"/>
      <c r="UAD132" s="311"/>
      <c r="UAE132" s="311"/>
      <c r="UAF132" s="311"/>
      <c r="UAG132" s="311"/>
      <c r="UAH132" s="311"/>
      <c r="UAI132" s="311"/>
      <c r="UAJ132" s="311"/>
      <c r="UAK132" s="311"/>
      <c r="UAL132" s="311"/>
      <c r="UAM132" s="311"/>
      <c r="UAN132" s="311"/>
      <c r="UAO132" s="311"/>
      <c r="UAP132" s="311"/>
      <c r="UAQ132" s="311"/>
      <c r="UAR132" s="311"/>
      <c r="UAS132" s="311"/>
      <c r="UAT132" s="311"/>
      <c r="UAU132" s="311"/>
      <c r="UAV132" s="311"/>
      <c r="UAW132" s="311"/>
      <c r="UAX132" s="311"/>
      <c r="UAY132" s="311"/>
      <c r="UAZ132" s="311"/>
      <c r="UBA132" s="311"/>
      <c r="UBB132" s="311"/>
      <c r="UBC132" s="311"/>
      <c r="UBD132" s="311"/>
      <c r="UBE132" s="311"/>
      <c r="UBF132" s="311"/>
      <c r="UBG132" s="311"/>
      <c r="UBH132" s="311"/>
      <c r="UBI132" s="311"/>
      <c r="UBJ132" s="311"/>
      <c r="UBK132" s="311"/>
      <c r="UBL132" s="311"/>
      <c r="UBM132" s="311"/>
      <c r="UBN132" s="311"/>
      <c r="UBO132" s="311"/>
      <c r="UBP132" s="311"/>
      <c r="UBQ132" s="311"/>
      <c r="UBR132" s="311"/>
      <c r="UBS132" s="311"/>
      <c r="UBT132" s="311"/>
      <c r="UBU132" s="311"/>
      <c r="UBV132" s="311"/>
      <c r="UBW132" s="311"/>
      <c r="UBX132" s="311"/>
      <c r="UBY132" s="311"/>
      <c r="UBZ132" s="311"/>
      <c r="UCA132" s="311"/>
      <c r="UCB132" s="311"/>
      <c r="UCC132" s="311"/>
      <c r="UCD132" s="311"/>
      <c r="UCE132" s="311"/>
      <c r="UCF132" s="311"/>
      <c r="UCG132" s="311"/>
      <c r="UCH132" s="311"/>
      <c r="UCI132" s="311"/>
      <c r="UCJ132" s="311"/>
      <c r="UCK132" s="311"/>
      <c r="UCL132" s="311"/>
      <c r="UCM132" s="311"/>
      <c r="UCN132" s="311"/>
      <c r="UCO132" s="311"/>
      <c r="UCP132" s="311"/>
      <c r="UCQ132" s="311"/>
      <c r="UCR132" s="311"/>
      <c r="UCS132" s="311"/>
      <c r="UCT132" s="311"/>
      <c r="UCU132" s="311"/>
      <c r="UCV132" s="311"/>
      <c r="UCW132" s="311"/>
      <c r="UCX132" s="311"/>
      <c r="UCY132" s="311"/>
      <c r="UCZ132" s="311"/>
      <c r="UDA132" s="311"/>
      <c r="UDB132" s="311"/>
      <c r="UDC132" s="311"/>
      <c r="UDD132" s="311"/>
      <c r="UDE132" s="311"/>
      <c r="UDF132" s="311"/>
      <c r="UDG132" s="311"/>
      <c r="UDH132" s="311"/>
      <c r="UDI132" s="311"/>
      <c r="UDJ132" s="311"/>
      <c r="UDK132" s="311"/>
      <c r="UDL132" s="311"/>
      <c r="UDM132" s="311"/>
      <c r="UDN132" s="311"/>
      <c r="UDO132" s="311"/>
      <c r="UDP132" s="311"/>
      <c r="UDQ132" s="311"/>
      <c r="UDR132" s="311"/>
      <c r="UDS132" s="311"/>
      <c r="UDT132" s="311"/>
      <c r="UDU132" s="311"/>
      <c r="UDV132" s="311"/>
      <c r="UDW132" s="311"/>
      <c r="UDX132" s="311"/>
      <c r="UDY132" s="311"/>
      <c r="UDZ132" s="311"/>
      <c r="UEA132" s="311"/>
      <c r="UEB132" s="311"/>
      <c r="UEC132" s="311"/>
      <c r="UED132" s="311"/>
      <c r="UEE132" s="311"/>
      <c r="UEF132" s="311"/>
      <c r="UEG132" s="311"/>
      <c r="UEH132" s="311"/>
      <c r="UEI132" s="311"/>
      <c r="UEJ132" s="311"/>
      <c r="UEK132" s="311"/>
      <c r="UEL132" s="311"/>
      <c r="UEM132" s="311"/>
      <c r="UEN132" s="311"/>
      <c r="UEO132" s="311"/>
      <c r="UEP132" s="311"/>
      <c r="UEQ132" s="311"/>
      <c r="UER132" s="311"/>
      <c r="UES132" s="311"/>
      <c r="UET132" s="311"/>
      <c r="UEU132" s="311"/>
      <c r="UEV132" s="311"/>
      <c r="UEW132" s="311"/>
      <c r="UEX132" s="311"/>
      <c r="UEY132" s="311"/>
      <c r="UEZ132" s="311"/>
      <c r="UFA132" s="311"/>
      <c r="UFB132" s="311"/>
      <c r="UFC132" s="311"/>
      <c r="UFD132" s="311"/>
      <c r="UFE132" s="311"/>
      <c r="UFF132" s="311"/>
      <c r="UFG132" s="311"/>
      <c r="UFH132" s="311"/>
      <c r="UFI132" s="311"/>
      <c r="UFJ132" s="311"/>
      <c r="UFK132" s="311"/>
      <c r="UFL132" s="311"/>
      <c r="UFM132" s="311"/>
      <c r="UFN132" s="311"/>
      <c r="UFO132" s="311"/>
      <c r="UFP132" s="311"/>
      <c r="UFQ132" s="311"/>
      <c r="UFR132" s="311"/>
      <c r="UFS132" s="311"/>
      <c r="UFT132" s="311"/>
      <c r="UFU132" s="311"/>
      <c r="UFV132" s="311"/>
      <c r="UFW132" s="311"/>
      <c r="UFX132" s="311"/>
      <c r="UFY132" s="311"/>
      <c r="UFZ132" s="311"/>
      <c r="UGA132" s="311"/>
      <c r="UGB132" s="311"/>
      <c r="UGC132" s="311"/>
      <c r="UGD132" s="311"/>
      <c r="UGE132" s="311"/>
      <c r="UGF132" s="311"/>
      <c r="UGG132" s="311"/>
      <c r="UGH132" s="311"/>
      <c r="UGI132" s="311"/>
      <c r="UGJ132" s="311"/>
      <c r="UGK132" s="311"/>
      <c r="UGL132" s="311"/>
      <c r="UGM132" s="311"/>
      <c r="UGN132" s="311"/>
      <c r="UGO132" s="311"/>
      <c r="UGP132" s="311"/>
      <c r="UGQ132" s="311"/>
      <c r="UGR132" s="311"/>
      <c r="UGS132" s="311"/>
      <c r="UGT132" s="311"/>
      <c r="UGU132" s="311"/>
      <c r="UGV132" s="311"/>
      <c r="UGW132" s="311"/>
      <c r="UGX132" s="311"/>
      <c r="UGY132" s="311"/>
      <c r="UGZ132" s="311"/>
      <c r="UHA132" s="311"/>
      <c r="UHB132" s="311"/>
      <c r="UHC132" s="311"/>
      <c r="UHD132" s="311"/>
      <c r="UHE132" s="311"/>
      <c r="UHF132" s="311"/>
      <c r="UHG132" s="311"/>
      <c r="UHH132" s="311"/>
      <c r="UHI132" s="311"/>
      <c r="UHJ132" s="311"/>
      <c r="UHK132" s="311"/>
      <c r="UHL132" s="311"/>
      <c r="UHM132" s="311"/>
      <c r="UHN132" s="311"/>
      <c r="UHO132" s="311"/>
      <c r="UHP132" s="311"/>
      <c r="UHQ132" s="311"/>
      <c r="UHR132" s="311"/>
      <c r="UHS132" s="311"/>
      <c r="UHT132" s="311"/>
      <c r="UHU132" s="311"/>
      <c r="UHV132" s="311"/>
      <c r="UHW132" s="311"/>
      <c r="UHX132" s="311"/>
      <c r="UHY132" s="311"/>
      <c r="UHZ132" s="311"/>
      <c r="UIA132" s="311"/>
      <c r="UIB132" s="311"/>
      <c r="UIC132" s="311"/>
      <c r="UID132" s="311"/>
      <c r="UIE132" s="311"/>
      <c r="UIF132" s="311"/>
      <c r="UIG132" s="311"/>
      <c r="UIH132" s="311"/>
      <c r="UII132" s="311"/>
      <c r="UIJ132" s="311"/>
      <c r="UIK132" s="311"/>
      <c r="UIL132" s="311"/>
      <c r="UIM132" s="311"/>
      <c r="UIN132" s="311"/>
      <c r="UIO132" s="311"/>
      <c r="UIP132" s="311"/>
      <c r="UIQ132" s="311"/>
      <c r="UIR132" s="311"/>
      <c r="UIS132" s="311"/>
      <c r="UIT132" s="311"/>
      <c r="UIU132" s="311"/>
      <c r="UIV132" s="311"/>
      <c r="UIW132" s="311"/>
      <c r="UIX132" s="311"/>
      <c r="UIY132" s="311"/>
      <c r="UIZ132" s="311"/>
      <c r="UJA132" s="311"/>
      <c r="UJB132" s="311"/>
      <c r="UJC132" s="311"/>
      <c r="UJD132" s="311"/>
      <c r="UJE132" s="311"/>
      <c r="UJF132" s="311"/>
      <c r="UJG132" s="311"/>
      <c r="UJH132" s="311"/>
      <c r="UJI132" s="311"/>
      <c r="UJJ132" s="311"/>
      <c r="UJK132" s="311"/>
      <c r="UJL132" s="311"/>
      <c r="UJM132" s="311"/>
      <c r="UJN132" s="311"/>
      <c r="UJO132" s="311"/>
      <c r="UJP132" s="311"/>
      <c r="UJQ132" s="311"/>
      <c r="UJR132" s="311"/>
      <c r="UJS132" s="311"/>
      <c r="UJT132" s="311"/>
      <c r="UJU132" s="311"/>
      <c r="UJV132" s="311"/>
      <c r="UJW132" s="311"/>
      <c r="UJX132" s="311"/>
      <c r="UJY132" s="311"/>
      <c r="UJZ132" s="311"/>
      <c r="UKA132" s="311"/>
      <c r="UKB132" s="311"/>
      <c r="UKC132" s="311"/>
      <c r="UKD132" s="311"/>
      <c r="UKE132" s="311"/>
      <c r="UKF132" s="311"/>
      <c r="UKG132" s="311"/>
      <c r="UKH132" s="311"/>
      <c r="UKI132" s="311"/>
      <c r="UKJ132" s="311"/>
      <c r="UKK132" s="311"/>
      <c r="UKL132" s="311"/>
      <c r="UKM132" s="311"/>
      <c r="UKN132" s="311"/>
      <c r="UKO132" s="311"/>
      <c r="UKP132" s="311"/>
      <c r="UKQ132" s="311"/>
      <c r="UKR132" s="311"/>
      <c r="UKS132" s="311"/>
      <c r="UKT132" s="311"/>
      <c r="UKU132" s="311"/>
      <c r="UKV132" s="311"/>
      <c r="UKW132" s="311"/>
      <c r="UKX132" s="311"/>
      <c r="UKY132" s="311"/>
      <c r="UKZ132" s="311"/>
      <c r="ULA132" s="311"/>
      <c r="ULB132" s="311"/>
      <c r="ULC132" s="311"/>
      <c r="ULD132" s="311"/>
      <c r="ULE132" s="311"/>
      <c r="ULF132" s="311"/>
      <c r="ULG132" s="311"/>
      <c r="ULH132" s="311"/>
      <c r="ULI132" s="311"/>
      <c r="ULJ132" s="311"/>
      <c r="ULK132" s="311"/>
      <c r="ULL132" s="311"/>
      <c r="ULM132" s="311"/>
      <c r="ULN132" s="311"/>
      <c r="ULO132" s="311"/>
      <c r="ULP132" s="311"/>
      <c r="ULQ132" s="311"/>
      <c r="ULR132" s="311"/>
      <c r="ULS132" s="311"/>
      <c r="ULT132" s="311"/>
      <c r="ULU132" s="311"/>
      <c r="ULV132" s="311"/>
      <c r="ULW132" s="311"/>
      <c r="ULX132" s="311"/>
      <c r="ULY132" s="311"/>
      <c r="ULZ132" s="311"/>
      <c r="UMA132" s="311"/>
      <c r="UMB132" s="311"/>
      <c r="UMC132" s="311"/>
      <c r="UMD132" s="311"/>
      <c r="UME132" s="311"/>
      <c r="UMF132" s="311"/>
      <c r="UMG132" s="311"/>
      <c r="UMH132" s="311"/>
      <c r="UMI132" s="311"/>
      <c r="UMJ132" s="311"/>
      <c r="UMK132" s="311"/>
      <c r="UML132" s="311"/>
      <c r="UMM132" s="311"/>
      <c r="UMN132" s="311"/>
      <c r="UMO132" s="311"/>
      <c r="UMP132" s="311"/>
      <c r="UMQ132" s="311"/>
      <c r="UMR132" s="311"/>
      <c r="UMS132" s="311"/>
      <c r="UMT132" s="311"/>
      <c r="UMU132" s="311"/>
      <c r="UMV132" s="311"/>
      <c r="UMW132" s="311"/>
      <c r="UMX132" s="311"/>
      <c r="UMY132" s="311"/>
      <c r="UMZ132" s="311"/>
      <c r="UNA132" s="311"/>
      <c r="UNB132" s="311"/>
      <c r="UNC132" s="311"/>
      <c r="UND132" s="311"/>
      <c r="UNE132" s="311"/>
      <c r="UNF132" s="311"/>
      <c r="UNG132" s="311"/>
      <c r="UNH132" s="311"/>
      <c r="UNI132" s="311"/>
      <c r="UNJ132" s="311"/>
      <c r="UNK132" s="311"/>
      <c r="UNL132" s="311"/>
      <c r="UNM132" s="311"/>
      <c r="UNN132" s="311"/>
      <c r="UNO132" s="311"/>
      <c r="UNP132" s="311"/>
      <c r="UNQ132" s="311"/>
      <c r="UNR132" s="311"/>
      <c r="UNS132" s="311"/>
      <c r="UNT132" s="311"/>
      <c r="UNU132" s="311"/>
      <c r="UNV132" s="311"/>
      <c r="UNW132" s="311"/>
      <c r="UNX132" s="311"/>
      <c r="UNY132" s="311"/>
      <c r="UNZ132" s="311"/>
      <c r="UOA132" s="311"/>
      <c r="UOB132" s="311"/>
      <c r="UOC132" s="311"/>
      <c r="UOD132" s="311"/>
      <c r="UOE132" s="311"/>
      <c r="UOF132" s="311"/>
      <c r="UOG132" s="311"/>
      <c r="UOH132" s="311"/>
      <c r="UOI132" s="311"/>
      <c r="UOJ132" s="311"/>
      <c r="UOK132" s="311"/>
      <c r="UOL132" s="311"/>
      <c r="UOM132" s="311"/>
      <c r="UON132" s="311"/>
      <c r="UOO132" s="311"/>
      <c r="UOP132" s="311"/>
      <c r="UOQ132" s="311"/>
      <c r="UOR132" s="311"/>
      <c r="UOS132" s="311"/>
      <c r="UOT132" s="311"/>
      <c r="UOU132" s="311"/>
      <c r="UOV132" s="311"/>
      <c r="UOW132" s="311"/>
      <c r="UOX132" s="311"/>
      <c r="UOY132" s="311"/>
      <c r="UOZ132" s="311"/>
      <c r="UPA132" s="311"/>
      <c r="UPB132" s="311"/>
      <c r="UPC132" s="311"/>
      <c r="UPD132" s="311"/>
      <c r="UPE132" s="311"/>
      <c r="UPF132" s="311"/>
      <c r="UPG132" s="311"/>
      <c r="UPH132" s="311"/>
      <c r="UPI132" s="311"/>
      <c r="UPJ132" s="311"/>
      <c r="UPK132" s="311"/>
      <c r="UPL132" s="311"/>
      <c r="UPM132" s="311"/>
      <c r="UPN132" s="311"/>
      <c r="UPO132" s="311"/>
      <c r="UPP132" s="311"/>
      <c r="UPQ132" s="311"/>
      <c r="UPR132" s="311"/>
      <c r="UPS132" s="311"/>
      <c r="UPT132" s="311"/>
      <c r="UPU132" s="311"/>
      <c r="UPV132" s="311"/>
      <c r="UPW132" s="311"/>
      <c r="UPX132" s="311"/>
      <c r="UPY132" s="311"/>
      <c r="UPZ132" s="311"/>
      <c r="UQA132" s="311"/>
      <c r="UQB132" s="311"/>
      <c r="UQC132" s="311"/>
      <c r="UQD132" s="311"/>
      <c r="UQE132" s="311"/>
      <c r="UQF132" s="311"/>
      <c r="UQG132" s="311"/>
      <c r="UQH132" s="311"/>
      <c r="UQI132" s="311"/>
      <c r="UQJ132" s="311"/>
      <c r="UQK132" s="311"/>
      <c r="UQL132" s="311"/>
      <c r="UQM132" s="311"/>
      <c r="UQN132" s="311"/>
      <c r="UQO132" s="311"/>
      <c r="UQP132" s="311"/>
      <c r="UQQ132" s="311"/>
      <c r="UQR132" s="311"/>
      <c r="UQS132" s="311"/>
      <c r="UQT132" s="311"/>
      <c r="UQU132" s="311"/>
      <c r="UQV132" s="311"/>
      <c r="UQW132" s="311"/>
      <c r="UQX132" s="311"/>
      <c r="UQY132" s="311"/>
      <c r="UQZ132" s="311"/>
      <c r="URA132" s="311"/>
      <c r="URB132" s="311"/>
      <c r="URC132" s="311"/>
      <c r="URD132" s="311"/>
      <c r="URE132" s="311"/>
      <c r="URF132" s="311"/>
      <c r="URG132" s="311"/>
      <c r="URH132" s="311"/>
      <c r="URI132" s="311"/>
      <c r="URJ132" s="311"/>
      <c r="URK132" s="311"/>
      <c r="URL132" s="311"/>
      <c r="URM132" s="311"/>
      <c r="URN132" s="311"/>
      <c r="URO132" s="311"/>
      <c r="URP132" s="311"/>
      <c r="URQ132" s="311"/>
      <c r="URR132" s="311"/>
      <c r="URS132" s="311"/>
      <c r="URT132" s="311"/>
      <c r="URU132" s="311"/>
      <c r="URV132" s="311"/>
      <c r="URW132" s="311"/>
      <c r="URX132" s="311"/>
      <c r="URY132" s="311"/>
      <c r="URZ132" s="311"/>
      <c r="USA132" s="311"/>
      <c r="USB132" s="311"/>
      <c r="USC132" s="311"/>
      <c r="USD132" s="311"/>
      <c r="USE132" s="311"/>
      <c r="USF132" s="311"/>
      <c r="USG132" s="311"/>
      <c r="USH132" s="311"/>
      <c r="USI132" s="311"/>
      <c r="USJ132" s="311"/>
      <c r="USK132" s="311"/>
      <c r="USL132" s="311"/>
      <c r="USM132" s="311"/>
      <c r="USN132" s="311"/>
      <c r="USO132" s="311"/>
      <c r="USP132" s="311"/>
      <c r="USQ132" s="311"/>
      <c r="USR132" s="311"/>
      <c r="USS132" s="311"/>
      <c r="UST132" s="311"/>
      <c r="USU132" s="311"/>
      <c r="USV132" s="311"/>
      <c r="USW132" s="311"/>
      <c r="USX132" s="311"/>
      <c r="USY132" s="311"/>
      <c r="USZ132" s="311"/>
      <c r="UTA132" s="311"/>
      <c r="UTB132" s="311"/>
      <c r="UTC132" s="311"/>
      <c r="UTD132" s="311"/>
      <c r="UTE132" s="311"/>
      <c r="UTF132" s="311"/>
      <c r="UTG132" s="311"/>
      <c r="UTH132" s="311"/>
      <c r="UTI132" s="311"/>
      <c r="UTJ132" s="311"/>
      <c r="UTK132" s="311"/>
      <c r="UTL132" s="311"/>
      <c r="UTM132" s="311"/>
      <c r="UTN132" s="311"/>
      <c r="UTO132" s="311"/>
      <c r="UTP132" s="311"/>
      <c r="UTQ132" s="311"/>
      <c r="UTR132" s="311"/>
      <c r="UTS132" s="311"/>
      <c r="UTT132" s="311"/>
      <c r="UTU132" s="311"/>
      <c r="UTV132" s="311"/>
      <c r="UTW132" s="311"/>
      <c r="UTX132" s="311"/>
      <c r="UTY132" s="311"/>
      <c r="UTZ132" s="311"/>
      <c r="UUA132" s="311"/>
      <c r="UUB132" s="311"/>
      <c r="UUC132" s="311"/>
      <c r="UUD132" s="311"/>
      <c r="UUE132" s="311"/>
      <c r="UUF132" s="311"/>
      <c r="UUG132" s="311"/>
      <c r="UUH132" s="311"/>
      <c r="UUI132" s="311"/>
      <c r="UUJ132" s="311"/>
      <c r="UUK132" s="311"/>
      <c r="UUL132" s="311"/>
      <c r="UUM132" s="311"/>
      <c r="UUN132" s="311"/>
      <c r="UUO132" s="311"/>
      <c r="UUP132" s="311"/>
      <c r="UUQ132" s="311"/>
      <c r="UUR132" s="311"/>
      <c r="UUS132" s="311"/>
      <c r="UUT132" s="311"/>
      <c r="UUU132" s="311"/>
      <c r="UUV132" s="311"/>
      <c r="UUW132" s="311"/>
      <c r="UUX132" s="311"/>
      <c r="UUY132" s="311"/>
      <c r="UUZ132" s="311"/>
      <c r="UVA132" s="311"/>
      <c r="UVB132" s="311"/>
      <c r="UVC132" s="311"/>
      <c r="UVD132" s="311"/>
      <c r="UVE132" s="311"/>
      <c r="UVF132" s="311"/>
      <c r="UVG132" s="311"/>
      <c r="UVH132" s="311"/>
      <c r="UVI132" s="311"/>
      <c r="UVJ132" s="311"/>
      <c r="UVK132" s="311"/>
      <c r="UVL132" s="311"/>
      <c r="UVM132" s="311"/>
      <c r="UVN132" s="311"/>
      <c r="UVO132" s="311"/>
      <c r="UVP132" s="311"/>
      <c r="UVQ132" s="311"/>
      <c r="UVR132" s="311"/>
      <c r="UVS132" s="311"/>
      <c r="UVT132" s="311"/>
      <c r="UVU132" s="311"/>
      <c r="UVV132" s="311"/>
      <c r="UVW132" s="311"/>
      <c r="UVX132" s="311"/>
      <c r="UVY132" s="311"/>
      <c r="UVZ132" s="311"/>
      <c r="UWA132" s="311"/>
      <c r="UWB132" s="311"/>
      <c r="UWC132" s="311"/>
      <c r="UWD132" s="311"/>
      <c r="UWE132" s="311"/>
      <c r="UWF132" s="311"/>
      <c r="UWG132" s="311"/>
      <c r="UWH132" s="311"/>
      <c r="UWI132" s="311"/>
      <c r="UWJ132" s="311"/>
      <c r="UWK132" s="311"/>
      <c r="UWL132" s="311"/>
      <c r="UWM132" s="311"/>
      <c r="UWN132" s="311"/>
      <c r="UWO132" s="311"/>
      <c r="UWP132" s="311"/>
      <c r="UWQ132" s="311"/>
      <c r="UWR132" s="311"/>
      <c r="UWS132" s="311"/>
      <c r="UWT132" s="311"/>
      <c r="UWU132" s="311"/>
      <c r="UWV132" s="311"/>
      <c r="UWW132" s="311"/>
      <c r="UWX132" s="311"/>
      <c r="UWY132" s="311"/>
      <c r="UWZ132" s="311"/>
      <c r="UXA132" s="311"/>
      <c r="UXB132" s="311"/>
      <c r="UXC132" s="311"/>
      <c r="UXD132" s="311"/>
      <c r="UXE132" s="311"/>
      <c r="UXF132" s="311"/>
      <c r="UXG132" s="311"/>
      <c r="UXH132" s="311"/>
      <c r="UXI132" s="311"/>
      <c r="UXJ132" s="311"/>
      <c r="UXK132" s="311"/>
      <c r="UXL132" s="311"/>
      <c r="UXM132" s="311"/>
      <c r="UXN132" s="311"/>
      <c r="UXO132" s="311"/>
      <c r="UXP132" s="311"/>
      <c r="UXQ132" s="311"/>
      <c r="UXR132" s="311"/>
      <c r="UXS132" s="311"/>
      <c r="UXT132" s="311"/>
      <c r="UXU132" s="311"/>
      <c r="UXV132" s="311"/>
      <c r="UXW132" s="311"/>
      <c r="UXX132" s="311"/>
      <c r="UXY132" s="311"/>
      <c r="UXZ132" s="311"/>
      <c r="UYA132" s="311"/>
      <c r="UYB132" s="311"/>
      <c r="UYC132" s="311"/>
      <c r="UYD132" s="311"/>
      <c r="UYE132" s="311"/>
      <c r="UYF132" s="311"/>
      <c r="UYG132" s="311"/>
      <c r="UYH132" s="311"/>
      <c r="UYI132" s="311"/>
      <c r="UYJ132" s="311"/>
      <c r="UYK132" s="311"/>
      <c r="UYL132" s="311"/>
      <c r="UYM132" s="311"/>
      <c r="UYN132" s="311"/>
      <c r="UYO132" s="311"/>
      <c r="UYP132" s="311"/>
      <c r="UYQ132" s="311"/>
      <c r="UYR132" s="311"/>
      <c r="UYS132" s="311"/>
      <c r="UYT132" s="311"/>
      <c r="UYU132" s="311"/>
      <c r="UYV132" s="311"/>
      <c r="UYW132" s="311"/>
      <c r="UYX132" s="311"/>
      <c r="UYY132" s="311"/>
      <c r="UYZ132" s="311"/>
      <c r="UZA132" s="311"/>
      <c r="UZB132" s="311"/>
      <c r="UZC132" s="311"/>
      <c r="UZD132" s="311"/>
      <c r="UZE132" s="311"/>
      <c r="UZF132" s="311"/>
      <c r="UZG132" s="311"/>
      <c r="UZH132" s="311"/>
      <c r="UZI132" s="311"/>
      <c r="UZJ132" s="311"/>
      <c r="UZK132" s="311"/>
      <c r="UZL132" s="311"/>
      <c r="UZM132" s="311"/>
      <c r="UZN132" s="311"/>
      <c r="UZO132" s="311"/>
      <c r="UZP132" s="311"/>
      <c r="UZQ132" s="311"/>
      <c r="UZR132" s="311"/>
      <c r="UZS132" s="311"/>
      <c r="UZT132" s="311"/>
      <c r="UZU132" s="311"/>
      <c r="UZV132" s="311"/>
      <c r="UZW132" s="311"/>
      <c r="UZX132" s="311"/>
      <c r="UZY132" s="311"/>
      <c r="UZZ132" s="311"/>
      <c r="VAA132" s="311"/>
      <c r="VAB132" s="311"/>
      <c r="VAC132" s="311"/>
      <c r="VAD132" s="311"/>
      <c r="VAE132" s="311"/>
      <c r="VAF132" s="311"/>
      <c r="VAG132" s="311"/>
      <c r="VAH132" s="311"/>
      <c r="VAI132" s="311"/>
      <c r="VAJ132" s="311"/>
      <c r="VAK132" s="311"/>
      <c r="VAL132" s="311"/>
      <c r="VAM132" s="311"/>
      <c r="VAN132" s="311"/>
      <c r="VAO132" s="311"/>
      <c r="VAP132" s="311"/>
      <c r="VAQ132" s="311"/>
      <c r="VAR132" s="311"/>
      <c r="VAS132" s="311"/>
      <c r="VAT132" s="311"/>
      <c r="VAU132" s="311"/>
      <c r="VAV132" s="311"/>
      <c r="VAW132" s="311"/>
      <c r="VAX132" s="311"/>
      <c r="VAY132" s="311"/>
      <c r="VAZ132" s="311"/>
      <c r="VBA132" s="311"/>
      <c r="VBB132" s="311"/>
      <c r="VBC132" s="311"/>
      <c r="VBD132" s="311"/>
      <c r="VBE132" s="311"/>
      <c r="VBF132" s="311"/>
      <c r="VBG132" s="311"/>
      <c r="VBH132" s="311"/>
      <c r="VBI132" s="311"/>
      <c r="VBJ132" s="311"/>
      <c r="VBK132" s="311"/>
      <c r="VBL132" s="311"/>
      <c r="VBM132" s="311"/>
      <c r="VBN132" s="311"/>
      <c r="VBO132" s="311"/>
      <c r="VBP132" s="311"/>
      <c r="VBQ132" s="311"/>
      <c r="VBR132" s="311"/>
      <c r="VBS132" s="311"/>
      <c r="VBT132" s="311"/>
      <c r="VBU132" s="311"/>
      <c r="VBV132" s="311"/>
      <c r="VBW132" s="311"/>
      <c r="VBX132" s="311"/>
      <c r="VBY132" s="311"/>
      <c r="VBZ132" s="311"/>
      <c r="VCA132" s="311"/>
      <c r="VCB132" s="311"/>
      <c r="VCC132" s="311"/>
      <c r="VCD132" s="311"/>
      <c r="VCE132" s="311"/>
      <c r="VCF132" s="311"/>
      <c r="VCG132" s="311"/>
      <c r="VCH132" s="311"/>
      <c r="VCI132" s="311"/>
      <c r="VCJ132" s="311"/>
      <c r="VCK132" s="311"/>
      <c r="VCL132" s="311"/>
      <c r="VCM132" s="311"/>
      <c r="VCN132" s="311"/>
      <c r="VCO132" s="311"/>
      <c r="VCP132" s="311"/>
      <c r="VCQ132" s="311"/>
      <c r="VCR132" s="311"/>
      <c r="VCS132" s="311"/>
      <c r="VCT132" s="311"/>
      <c r="VCU132" s="311"/>
      <c r="VCV132" s="311"/>
      <c r="VCW132" s="311"/>
      <c r="VCX132" s="311"/>
      <c r="VCY132" s="311"/>
      <c r="VCZ132" s="311"/>
      <c r="VDA132" s="311"/>
      <c r="VDB132" s="311"/>
      <c r="VDC132" s="311"/>
      <c r="VDD132" s="311"/>
      <c r="VDE132" s="311"/>
      <c r="VDF132" s="311"/>
      <c r="VDG132" s="311"/>
      <c r="VDH132" s="311"/>
      <c r="VDI132" s="311"/>
      <c r="VDJ132" s="311"/>
      <c r="VDK132" s="311"/>
      <c r="VDL132" s="311"/>
      <c r="VDM132" s="311"/>
      <c r="VDN132" s="311"/>
      <c r="VDO132" s="311"/>
      <c r="VDP132" s="311"/>
      <c r="VDQ132" s="311"/>
      <c r="VDR132" s="311"/>
      <c r="VDS132" s="311"/>
      <c r="VDT132" s="311"/>
      <c r="VDU132" s="311"/>
      <c r="VDV132" s="311"/>
      <c r="VDW132" s="311"/>
      <c r="VDX132" s="311"/>
      <c r="VDY132" s="311"/>
      <c r="VDZ132" s="311"/>
      <c r="VEA132" s="311"/>
      <c r="VEB132" s="311"/>
      <c r="VEC132" s="311"/>
      <c r="VED132" s="311"/>
      <c r="VEE132" s="311"/>
      <c r="VEF132" s="311"/>
      <c r="VEG132" s="311"/>
      <c r="VEH132" s="311"/>
      <c r="VEI132" s="311"/>
      <c r="VEJ132" s="311"/>
      <c r="VEK132" s="311"/>
      <c r="VEL132" s="311"/>
      <c r="VEM132" s="311"/>
      <c r="VEN132" s="311"/>
      <c r="VEO132" s="311"/>
      <c r="VEP132" s="311"/>
      <c r="VEQ132" s="311"/>
      <c r="VER132" s="311"/>
      <c r="VES132" s="311"/>
      <c r="VET132" s="311"/>
      <c r="VEU132" s="311"/>
      <c r="VEV132" s="311"/>
      <c r="VEW132" s="311"/>
      <c r="VEX132" s="311"/>
      <c r="VEY132" s="311"/>
      <c r="VEZ132" s="311"/>
      <c r="VFA132" s="311"/>
      <c r="VFB132" s="311"/>
      <c r="VFC132" s="311"/>
      <c r="VFD132" s="311"/>
      <c r="VFE132" s="311"/>
      <c r="VFF132" s="311"/>
      <c r="VFG132" s="311"/>
      <c r="VFH132" s="311"/>
      <c r="VFI132" s="311"/>
      <c r="VFJ132" s="311"/>
      <c r="VFK132" s="311"/>
      <c r="VFL132" s="311"/>
      <c r="VFM132" s="311"/>
      <c r="VFN132" s="311"/>
      <c r="VFO132" s="311"/>
      <c r="VFP132" s="311"/>
      <c r="VFQ132" s="311"/>
      <c r="VFR132" s="311"/>
      <c r="VFS132" s="311"/>
      <c r="VFT132" s="311"/>
      <c r="VFU132" s="311"/>
      <c r="VFV132" s="311"/>
      <c r="VFW132" s="311"/>
      <c r="VFX132" s="311"/>
      <c r="VFY132" s="311"/>
      <c r="VFZ132" s="311"/>
      <c r="VGA132" s="311"/>
      <c r="VGB132" s="311"/>
      <c r="VGC132" s="311"/>
      <c r="VGD132" s="311"/>
      <c r="VGE132" s="311"/>
      <c r="VGF132" s="311"/>
      <c r="VGG132" s="311"/>
      <c r="VGH132" s="311"/>
      <c r="VGI132" s="311"/>
      <c r="VGJ132" s="311"/>
      <c r="VGK132" s="311"/>
      <c r="VGL132" s="311"/>
      <c r="VGM132" s="311"/>
      <c r="VGN132" s="311"/>
      <c r="VGO132" s="311"/>
      <c r="VGP132" s="311"/>
      <c r="VGQ132" s="311"/>
      <c r="VGR132" s="311"/>
      <c r="VGS132" s="311"/>
      <c r="VGT132" s="311"/>
      <c r="VGU132" s="311"/>
      <c r="VGV132" s="311"/>
      <c r="VGW132" s="311"/>
      <c r="VGX132" s="311"/>
      <c r="VGY132" s="311"/>
      <c r="VGZ132" s="311"/>
      <c r="VHA132" s="311"/>
      <c r="VHB132" s="311"/>
      <c r="VHC132" s="311"/>
      <c r="VHD132" s="311"/>
      <c r="VHE132" s="311"/>
      <c r="VHF132" s="311"/>
      <c r="VHG132" s="311"/>
      <c r="VHH132" s="311"/>
      <c r="VHI132" s="311"/>
      <c r="VHJ132" s="311"/>
      <c r="VHK132" s="311"/>
      <c r="VHL132" s="311"/>
      <c r="VHM132" s="311"/>
      <c r="VHN132" s="311"/>
      <c r="VHO132" s="311"/>
      <c r="VHP132" s="311"/>
      <c r="VHQ132" s="311"/>
      <c r="VHR132" s="311"/>
      <c r="VHS132" s="311"/>
      <c r="VHT132" s="311"/>
      <c r="VHU132" s="311"/>
      <c r="VHV132" s="311"/>
      <c r="VHW132" s="311"/>
      <c r="VHX132" s="311"/>
      <c r="VHY132" s="311"/>
      <c r="VHZ132" s="311"/>
      <c r="VIA132" s="311"/>
      <c r="VIB132" s="311"/>
      <c r="VIC132" s="311"/>
      <c r="VID132" s="311"/>
      <c r="VIE132" s="311"/>
      <c r="VIF132" s="311"/>
      <c r="VIG132" s="311"/>
      <c r="VIH132" s="311"/>
      <c r="VII132" s="311"/>
      <c r="VIJ132" s="311"/>
      <c r="VIK132" s="311"/>
      <c r="VIL132" s="311"/>
      <c r="VIM132" s="311"/>
      <c r="VIN132" s="311"/>
      <c r="VIO132" s="311"/>
      <c r="VIP132" s="311"/>
      <c r="VIQ132" s="311"/>
      <c r="VIR132" s="311"/>
      <c r="VIS132" s="311"/>
      <c r="VIT132" s="311"/>
      <c r="VIU132" s="311"/>
      <c r="VIV132" s="311"/>
      <c r="VIW132" s="311"/>
      <c r="VIX132" s="311"/>
      <c r="VIY132" s="311"/>
      <c r="VIZ132" s="311"/>
      <c r="VJA132" s="311"/>
      <c r="VJB132" s="311"/>
      <c r="VJC132" s="311"/>
      <c r="VJD132" s="311"/>
      <c r="VJE132" s="311"/>
      <c r="VJF132" s="311"/>
      <c r="VJG132" s="311"/>
      <c r="VJH132" s="311"/>
      <c r="VJI132" s="311"/>
      <c r="VJJ132" s="311"/>
      <c r="VJK132" s="311"/>
      <c r="VJL132" s="311"/>
      <c r="VJM132" s="311"/>
      <c r="VJN132" s="311"/>
      <c r="VJO132" s="311"/>
      <c r="VJP132" s="311"/>
      <c r="VJQ132" s="311"/>
      <c r="VJR132" s="311"/>
      <c r="VJS132" s="311"/>
      <c r="VJT132" s="311"/>
      <c r="VJU132" s="311"/>
      <c r="VJV132" s="311"/>
      <c r="VJW132" s="311"/>
      <c r="VJX132" s="311"/>
      <c r="VJY132" s="311"/>
      <c r="VJZ132" s="311"/>
      <c r="VKA132" s="311"/>
      <c r="VKB132" s="311"/>
      <c r="VKC132" s="311"/>
      <c r="VKD132" s="311"/>
      <c r="VKE132" s="311"/>
      <c r="VKF132" s="311"/>
      <c r="VKG132" s="311"/>
      <c r="VKH132" s="311"/>
      <c r="VKI132" s="311"/>
      <c r="VKJ132" s="311"/>
      <c r="VKK132" s="311"/>
      <c r="VKL132" s="311"/>
      <c r="VKM132" s="311"/>
      <c r="VKN132" s="311"/>
      <c r="VKO132" s="311"/>
      <c r="VKP132" s="311"/>
      <c r="VKQ132" s="311"/>
      <c r="VKR132" s="311"/>
      <c r="VKS132" s="311"/>
      <c r="VKT132" s="311"/>
      <c r="VKU132" s="311"/>
      <c r="VKV132" s="311"/>
      <c r="VKW132" s="311"/>
      <c r="VKX132" s="311"/>
      <c r="VKY132" s="311"/>
      <c r="VKZ132" s="311"/>
      <c r="VLA132" s="311"/>
      <c r="VLB132" s="311"/>
      <c r="VLC132" s="311"/>
      <c r="VLD132" s="311"/>
      <c r="VLE132" s="311"/>
      <c r="VLF132" s="311"/>
      <c r="VLG132" s="311"/>
      <c r="VLH132" s="311"/>
      <c r="VLI132" s="311"/>
      <c r="VLJ132" s="311"/>
      <c r="VLK132" s="311"/>
      <c r="VLL132" s="311"/>
      <c r="VLM132" s="311"/>
      <c r="VLN132" s="311"/>
      <c r="VLO132" s="311"/>
      <c r="VLP132" s="311"/>
      <c r="VLQ132" s="311"/>
      <c r="VLR132" s="311"/>
      <c r="VLS132" s="311"/>
      <c r="VLT132" s="311"/>
      <c r="VLU132" s="311"/>
      <c r="VLV132" s="311"/>
      <c r="VLW132" s="311"/>
      <c r="VLX132" s="311"/>
      <c r="VLY132" s="311"/>
      <c r="VLZ132" s="311"/>
      <c r="VMA132" s="311"/>
      <c r="VMB132" s="311"/>
      <c r="VMC132" s="311"/>
      <c r="VMD132" s="311"/>
      <c r="VME132" s="311"/>
      <c r="VMF132" s="311"/>
      <c r="VMG132" s="311"/>
      <c r="VMH132" s="311"/>
      <c r="VMI132" s="311"/>
      <c r="VMJ132" s="311"/>
      <c r="VMK132" s="311"/>
      <c r="VML132" s="311"/>
      <c r="VMM132" s="311"/>
      <c r="VMN132" s="311"/>
      <c r="VMO132" s="311"/>
      <c r="VMP132" s="311"/>
      <c r="VMQ132" s="311"/>
      <c r="VMR132" s="311"/>
      <c r="VMS132" s="311"/>
      <c r="VMT132" s="311"/>
      <c r="VMU132" s="311"/>
      <c r="VMV132" s="311"/>
      <c r="VMW132" s="311"/>
      <c r="VMX132" s="311"/>
      <c r="VMY132" s="311"/>
      <c r="VMZ132" s="311"/>
      <c r="VNA132" s="311"/>
      <c r="VNB132" s="311"/>
      <c r="VNC132" s="311"/>
      <c r="VND132" s="311"/>
      <c r="VNE132" s="311"/>
      <c r="VNF132" s="311"/>
      <c r="VNG132" s="311"/>
      <c r="VNH132" s="311"/>
      <c r="VNI132" s="311"/>
      <c r="VNJ132" s="311"/>
      <c r="VNK132" s="311"/>
      <c r="VNL132" s="311"/>
      <c r="VNM132" s="311"/>
      <c r="VNN132" s="311"/>
      <c r="VNO132" s="311"/>
      <c r="VNP132" s="311"/>
      <c r="VNQ132" s="311"/>
      <c r="VNR132" s="311"/>
      <c r="VNS132" s="311"/>
      <c r="VNT132" s="311"/>
      <c r="VNU132" s="311"/>
      <c r="VNV132" s="311"/>
      <c r="VNW132" s="311"/>
      <c r="VNX132" s="311"/>
      <c r="VNY132" s="311"/>
      <c r="VNZ132" s="311"/>
      <c r="VOA132" s="311"/>
      <c r="VOB132" s="311"/>
      <c r="VOC132" s="311"/>
      <c r="VOD132" s="311"/>
      <c r="VOE132" s="311"/>
      <c r="VOF132" s="311"/>
      <c r="VOG132" s="311"/>
      <c r="VOH132" s="311"/>
      <c r="VOI132" s="311"/>
      <c r="VOJ132" s="311"/>
      <c r="VOK132" s="311"/>
      <c r="VOL132" s="311"/>
      <c r="VOM132" s="311"/>
      <c r="VON132" s="311"/>
      <c r="VOO132" s="311"/>
      <c r="VOP132" s="311"/>
      <c r="VOQ132" s="311"/>
      <c r="VOR132" s="311"/>
      <c r="VOS132" s="311"/>
      <c r="VOT132" s="311"/>
      <c r="VOU132" s="311"/>
      <c r="VOV132" s="311"/>
      <c r="VOW132" s="311"/>
      <c r="VOX132" s="311"/>
      <c r="VOY132" s="311"/>
      <c r="VOZ132" s="311"/>
      <c r="VPA132" s="311"/>
      <c r="VPB132" s="311"/>
      <c r="VPC132" s="311"/>
      <c r="VPD132" s="311"/>
      <c r="VPE132" s="311"/>
      <c r="VPF132" s="311"/>
      <c r="VPG132" s="311"/>
      <c r="VPH132" s="311"/>
      <c r="VPI132" s="311"/>
      <c r="VPJ132" s="311"/>
      <c r="VPK132" s="311"/>
      <c r="VPL132" s="311"/>
      <c r="VPM132" s="311"/>
      <c r="VPN132" s="311"/>
      <c r="VPO132" s="311"/>
      <c r="VPP132" s="311"/>
      <c r="VPQ132" s="311"/>
      <c r="VPR132" s="311"/>
      <c r="VPS132" s="311"/>
      <c r="VPT132" s="311"/>
      <c r="VPU132" s="311"/>
      <c r="VPV132" s="311"/>
      <c r="VPW132" s="311"/>
      <c r="VPX132" s="311"/>
      <c r="VPY132" s="311"/>
      <c r="VPZ132" s="311"/>
      <c r="VQA132" s="311"/>
      <c r="VQB132" s="311"/>
      <c r="VQC132" s="311"/>
      <c r="VQD132" s="311"/>
      <c r="VQE132" s="311"/>
      <c r="VQF132" s="311"/>
      <c r="VQG132" s="311"/>
      <c r="VQH132" s="311"/>
      <c r="VQI132" s="311"/>
      <c r="VQJ132" s="311"/>
      <c r="VQK132" s="311"/>
      <c r="VQL132" s="311"/>
      <c r="VQM132" s="311"/>
      <c r="VQN132" s="311"/>
      <c r="VQO132" s="311"/>
      <c r="VQP132" s="311"/>
      <c r="VQQ132" s="311"/>
      <c r="VQR132" s="311"/>
      <c r="VQS132" s="311"/>
      <c r="VQT132" s="311"/>
      <c r="VQU132" s="311"/>
      <c r="VQV132" s="311"/>
      <c r="VQW132" s="311"/>
      <c r="VQX132" s="311"/>
      <c r="VQY132" s="311"/>
      <c r="VQZ132" s="311"/>
      <c r="VRA132" s="311"/>
      <c r="VRB132" s="311"/>
      <c r="VRC132" s="311"/>
      <c r="VRD132" s="311"/>
      <c r="VRE132" s="311"/>
      <c r="VRF132" s="311"/>
      <c r="VRG132" s="311"/>
      <c r="VRH132" s="311"/>
      <c r="VRI132" s="311"/>
      <c r="VRJ132" s="311"/>
      <c r="VRK132" s="311"/>
      <c r="VRL132" s="311"/>
      <c r="VRM132" s="311"/>
      <c r="VRN132" s="311"/>
      <c r="VRO132" s="311"/>
      <c r="VRP132" s="311"/>
      <c r="VRQ132" s="311"/>
      <c r="VRR132" s="311"/>
      <c r="VRS132" s="311"/>
      <c r="VRT132" s="311"/>
      <c r="VRU132" s="311"/>
      <c r="VRV132" s="311"/>
      <c r="VRW132" s="311"/>
      <c r="VRX132" s="311"/>
      <c r="VRY132" s="311"/>
      <c r="VRZ132" s="311"/>
      <c r="VSA132" s="311"/>
      <c r="VSB132" s="311"/>
      <c r="VSC132" s="311"/>
      <c r="VSD132" s="311"/>
      <c r="VSE132" s="311"/>
      <c r="VSF132" s="311"/>
      <c r="VSG132" s="311"/>
      <c r="VSH132" s="311"/>
      <c r="VSI132" s="311"/>
      <c r="VSJ132" s="311"/>
      <c r="VSK132" s="311"/>
      <c r="VSL132" s="311"/>
      <c r="VSM132" s="311"/>
      <c r="VSN132" s="311"/>
      <c r="VSO132" s="311"/>
      <c r="VSP132" s="311"/>
      <c r="VSQ132" s="311"/>
      <c r="VSR132" s="311"/>
      <c r="VSS132" s="311"/>
      <c r="VST132" s="311"/>
      <c r="VSU132" s="311"/>
      <c r="VSV132" s="311"/>
      <c r="VSW132" s="311"/>
      <c r="VSX132" s="311"/>
      <c r="VSY132" s="311"/>
      <c r="VSZ132" s="311"/>
      <c r="VTA132" s="311"/>
      <c r="VTB132" s="311"/>
      <c r="VTC132" s="311"/>
      <c r="VTD132" s="311"/>
      <c r="VTE132" s="311"/>
      <c r="VTF132" s="311"/>
      <c r="VTG132" s="311"/>
      <c r="VTH132" s="311"/>
      <c r="VTI132" s="311"/>
      <c r="VTJ132" s="311"/>
      <c r="VTK132" s="311"/>
      <c r="VTL132" s="311"/>
      <c r="VTM132" s="311"/>
      <c r="VTN132" s="311"/>
      <c r="VTO132" s="311"/>
      <c r="VTP132" s="311"/>
      <c r="VTQ132" s="311"/>
      <c r="VTR132" s="311"/>
      <c r="VTS132" s="311"/>
      <c r="VTT132" s="311"/>
      <c r="VTU132" s="311"/>
      <c r="VTV132" s="311"/>
      <c r="VTW132" s="311"/>
      <c r="VTX132" s="311"/>
      <c r="VTY132" s="311"/>
      <c r="VTZ132" s="311"/>
      <c r="VUA132" s="311"/>
      <c r="VUB132" s="311"/>
      <c r="VUC132" s="311"/>
      <c r="VUD132" s="311"/>
      <c r="VUE132" s="311"/>
      <c r="VUF132" s="311"/>
      <c r="VUG132" s="311"/>
      <c r="VUH132" s="311"/>
      <c r="VUI132" s="311"/>
      <c r="VUJ132" s="311"/>
      <c r="VUK132" s="311"/>
      <c r="VUL132" s="311"/>
      <c r="VUM132" s="311"/>
      <c r="VUN132" s="311"/>
      <c r="VUO132" s="311"/>
      <c r="VUP132" s="311"/>
      <c r="VUQ132" s="311"/>
      <c r="VUR132" s="311"/>
      <c r="VUS132" s="311"/>
      <c r="VUT132" s="311"/>
      <c r="VUU132" s="311"/>
      <c r="VUV132" s="311"/>
      <c r="VUW132" s="311"/>
      <c r="VUX132" s="311"/>
      <c r="VUY132" s="311"/>
      <c r="VUZ132" s="311"/>
      <c r="VVA132" s="311"/>
      <c r="VVB132" s="311"/>
      <c r="VVC132" s="311"/>
      <c r="VVD132" s="311"/>
      <c r="VVE132" s="311"/>
      <c r="VVF132" s="311"/>
      <c r="VVG132" s="311"/>
      <c r="VVH132" s="311"/>
      <c r="VVI132" s="311"/>
      <c r="VVJ132" s="311"/>
      <c r="VVK132" s="311"/>
      <c r="VVL132" s="311"/>
      <c r="VVM132" s="311"/>
      <c r="VVN132" s="311"/>
      <c r="VVO132" s="311"/>
      <c r="VVP132" s="311"/>
      <c r="VVQ132" s="311"/>
      <c r="VVR132" s="311"/>
      <c r="VVS132" s="311"/>
      <c r="VVT132" s="311"/>
      <c r="VVU132" s="311"/>
      <c r="VVV132" s="311"/>
      <c r="VVW132" s="311"/>
      <c r="VVX132" s="311"/>
      <c r="VVY132" s="311"/>
      <c r="VVZ132" s="311"/>
      <c r="VWA132" s="311"/>
      <c r="VWB132" s="311"/>
      <c r="VWC132" s="311"/>
      <c r="VWD132" s="311"/>
      <c r="VWE132" s="311"/>
      <c r="VWF132" s="311"/>
      <c r="VWG132" s="311"/>
      <c r="VWH132" s="311"/>
      <c r="VWI132" s="311"/>
      <c r="VWJ132" s="311"/>
      <c r="VWK132" s="311"/>
      <c r="VWL132" s="311"/>
      <c r="VWM132" s="311"/>
      <c r="VWN132" s="311"/>
      <c r="VWO132" s="311"/>
      <c r="VWP132" s="311"/>
      <c r="VWQ132" s="311"/>
      <c r="VWR132" s="311"/>
      <c r="VWS132" s="311"/>
      <c r="VWT132" s="311"/>
      <c r="VWU132" s="311"/>
      <c r="VWV132" s="311"/>
      <c r="VWW132" s="311"/>
      <c r="VWX132" s="311"/>
      <c r="VWY132" s="311"/>
      <c r="VWZ132" s="311"/>
      <c r="VXA132" s="311"/>
      <c r="VXB132" s="311"/>
      <c r="VXC132" s="311"/>
      <c r="VXD132" s="311"/>
      <c r="VXE132" s="311"/>
      <c r="VXF132" s="311"/>
      <c r="VXG132" s="311"/>
      <c r="VXH132" s="311"/>
      <c r="VXI132" s="311"/>
      <c r="VXJ132" s="311"/>
      <c r="VXK132" s="311"/>
      <c r="VXL132" s="311"/>
      <c r="VXM132" s="311"/>
      <c r="VXN132" s="311"/>
      <c r="VXO132" s="311"/>
      <c r="VXP132" s="311"/>
      <c r="VXQ132" s="311"/>
      <c r="VXR132" s="311"/>
      <c r="VXS132" s="311"/>
      <c r="VXT132" s="311"/>
      <c r="VXU132" s="311"/>
      <c r="VXV132" s="311"/>
      <c r="VXW132" s="311"/>
      <c r="VXX132" s="311"/>
      <c r="VXY132" s="311"/>
      <c r="VXZ132" s="311"/>
      <c r="VYA132" s="311"/>
      <c r="VYB132" s="311"/>
      <c r="VYC132" s="311"/>
      <c r="VYD132" s="311"/>
      <c r="VYE132" s="311"/>
      <c r="VYF132" s="311"/>
      <c r="VYG132" s="311"/>
      <c r="VYH132" s="311"/>
      <c r="VYI132" s="311"/>
      <c r="VYJ132" s="311"/>
      <c r="VYK132" s="311"/>
      <c r="VYL132" s="311"/>
      <c r="VYM132" s="311"/>
      <c r="VYN132" s="311"/>
      <c r="VYO132" s="311"/>
      <c r="VYP132" s="311"/>
      <c r="VYQ132" s="311"/>
      <c r="VYR132" s="311"/>
      <c r="VYS132" s="311"/>
      <c r="VYT132" s="311"/>
      <c r="VYU132" s="311"/>
      <c r="VYV132" s="311"/>
      <c r="VYW132" s="311"/>
      <c r="VYX132" s="311"/>
      <c r="VYY132" s="311"/>
      <c r="VYZ132" s="311"/>
      <c r="VZA132" s="311"/>
      <c r="VZB132" s="311"/>
      <c r="VZC132" s="311"/>
      <c r="VZD132" s="311"/>
      <c r="VZE132" s="311"/>
      <c r="VZF132" s="311"/>
      <c r="VZG132" s="311"/>
      <c r="VZH132" s="311"/>
      <c r="VZI132" s="311"/>
      <c r="VZJ132" s="311"/>
      <c r="VZK132" s="311"/>
      <c r="VZL132" s="311"/>
      <c r="VZM132" s="311"/>
      <c r="VZN132" s="311"/>
      <c r="VZO132" s="311"/>
      <c r="VZP132" s="311"/>
      <c r="VZQ132" s="311"/>
      <c r="VZR132" s="311"/>
      <c r="VZS132" s="311"/>
      <c r="VZT132" s="311"/>
      <c r="VZU132" s="311"/>
      <c r="VZV132" s="311"/>
      <c r="VZW132" s="311"/>
      <c r="VZX132" s="311"/>
      <c r="VZY132" s="311"/>
      <c r="VZZ132" s="311"/>
      <c r="WAA132" s="311"/>
      <c r="WAB132" s="311"/>
      <c r="WAC132" s="311"/>
      <c r="WAD132" s="311"/>
      <c r="WAE132" s="311"/>
      <c r="WAF132" s="311"/>
      <c r="WAG132" s="311"/>
      <c r="WAH132" s="311"/>
      <c r="WAI132" s="311"/>
      <c r="WAJ132" s="311"/>
      <c r="WAK132" s="311"/>
      <c r="WAL132" s="311"/>
      <c r="WAM132" s="311"/>
      <c r="WAN132" s="311"/>
      <c r="WAO132" s="311"/>
      <c r="WAP132" s="311"/>
      <c r="WAQ132" s="311"/>
      <c r="WAR132" s="311"/>
      <c r="WAS132" s="311"/>
      <c r="WAT132" s="311"/>
      <c r="WAU132" s="311"/>
      <c r="WAV132" s="311"/>
      <c r="WAW132" s="311"/>
      <c r="WAX132" s="311"/>
      <c r="WAY132" s="311"/>
      <c r="WAZ132" s="311"/>
      <c r="WBA132" s="311"/>
      <c r="WBB132" s="311"/>
      <c r="WBC132" s="311"/>
      <c r="WBD132" s="311"/>
      <c r="WBE132" s="311"/>
      <c r="WBF132" s="311"/>
      <c r="WBG132" s="311"/>
      <c r="WBH132" s="311"/>
      <c r="WBI132" s="311"/>
      <c r="WBJ132" s="311"/>
      <c r="WBK132" s="311"/>
      <c r="WBL132" s="311"/>
      <c r="WBM132" s="311"/>
      <c r="WBN132" s="311"/>
      <c r="WBO132" s="311"/>
      <c r="WBP132" s="311"/>
      <c r="WBQ132" s="311"/>
      <c r="WBR132" s="311"/>
      <c r="WBS132" s="311"/>
      <c r="WBT132" s="311"/>
      <c r="WBU132" s="311"/>
      <c r="WBV132" s="311"/>
      <c r="WBW132" s="311"/>
      <c r="WBX132" s="311"/>
      <c r="WBY132" s="311"/>
      <c r="WBZ132" s="311"/>
      <c r="WCA132" s="311"/>
      <c r="WCB132" s="311"/>
      <c r="WCC132" s="311"/>
      <c r="WCD132" s="311"/>
      <c r="WCE132" s="311"/>
      <c r="WCF132" s="311"/>
      <c r="WCG132" s="311"/>
      <c r="WCH132" s="311"/>
      <c r="WCI132" s="311"/>
      <c r="WCJ132" s="311"/>
      <c r="WCK132" s="311"/>
      <c r="WCL132" s="311"/>
      <c r="WCM132" s="311"/>
      <c r="WCN132" s="311"/>
      <c r="WCO132" s="311"/>
      <c r="WCP132" s="311"/>
      <c r="WCQ132" s="311"/>
      <c r="WCR132" s="311"/>
      <c r="WCS132" s="311"/>
      <c r="WCT132" s="311"/>
      <c r="WCU132" s="311"/>
      <c r="WCV132" s="311"/>
      <c r="WCW132" s="311"/>
      <c r="WCX132" s="311"/>
      <c r="WCY132" s="311"/>
      <c r="WCZ132" s="311"/>
      <c r="WDA132" s="311"/>
      <c r="WDB132" s="311"/>
      <c r="WDC132" s="311"/>
      <c r="WDD132" s="311"/>
      <c r="WDE132" s="311"/>
      <c r="WDF132" s="311"/>
      <c r="WDG132" s="311"/>
      <c r="WDH132" s="311"/>
      <c r="WDI132" s="311"/>
      <c r="WDJ132" s="311"/>
      <c r="WDK132" s="311"/>
      <c r="WDL132" s="311"/>
      <c r="WDM132" s="311"/>
      <c r="WDN132" s="311"/>
      <c r="WDO132" s="311"/>
      <c r="WDP132" s="311"/>
      <c r="WDQ132" s="311"/>
      <c r="WDR132" s="311"/>
      <c r="WDS132" s="311"/>
      <c r="WDT132" s="311"/>
      <c r="WDU132" s="311"/>
      <c r="WDV132" s="311"/>
      <c r="WDW132" s="311"/>
      <c r="WDX132" s="311"/>
      <c r="WDY132" s="311"/>
      <c r="WDZ132" s="311"/>
      <c r="WEA132" s="311"/>
      <c r="WEB132" s="311"/>
      <c r="WEC132" s="311"/>
      <c r="WED132" s="311"/>
      <c r="WEE132" s="311"/>
      <c r="WEF132" s="311"/>
      <c r="WEG132" s="311"/>
      <c r="WEH132" s="311"/>
      <c r="WEI132" s="311"/>
      <c r="WEJ132" s="311"/>
      <c r="WEK132" s="311"/>
      <c r="WEL132" s="311"/>
      <c r="WEM132" s="311"/>
      <c r="WEN132" s="311"/>
      <c r="WEO132" s="311"/>
      <c r="WEP132" s="311"/>
      <c r="WEQ132" s="311"/>
      <c r="WER132" s="311"/>
      <c r="WES132" s="311"/>
      <c r="WET132" s="311"/>
      <c r="WEU132" s="311"/>
      <c r="WEV132" s="311"/>
      <c r="WEW132" s="311"/>
      <c r="WEX132" s="311"/>
      <c r="WEY132" s="311"/>
      <c r="WEZ132" s="311"/>
      <c r="WFA132" s="311"/>
      <c r="WFB132" s="311"/>
      <c r="WFC132" s="311"/>
      <c r="WFD132" s="311"/>
      <c r="WFE132" s="311"/>
      <c r="WFF132" s="311"/>
      <c r="WFG132" s="311"/>
      <c r="WFH132" s="311"/>
      <c r="WFI132" s="311"/>
      <c r="WFJ132" s="311"/>
      <c r="WFK132" s="311"/>
      <c r="WFL132" s="311"/>
      <c r="WFM132" s="311"/>
      <c r="WFN132" s="311"/>
      <c r="WFO132" s="311"/>
      <c r="WFP132" s="311"/>
      <c r="WFQ132" s="311"/>
      <c r="WFR132" s="311"/>
      <c r="WFS132" s="311"/>
      <c r="WFT132" s="311"/>
      <c r="WFU132" s="311"/>
      <c r="WFV132" s="311"/>
      <c r="WFW132" s="311"/>
      <c r="WFX132" s="311"/>
      <c r="WFY132" s="311"/>
      <c r="WFZ132" s="311"/>
      <c r="WGA132" s="311"/>
      <c r="WGB132" s="311"/>
      <c r="WGC132" s="311"/>
      <c r="WGD132" s="311"/>
      <c r="WGE132" s="311"/>
      <c r="WGF132" s="311"/>
      <c r="WGG132" s="311"/>
      <c r="WGH132" s="311"/>
      <c r="WGI132" s="311"/>
      <c r="WGJ132" s="311"/>
      <c r="WGK132" s="311"/>
      <c r="WGL132" s="311"/>
      <c r="WGM132" s="311"/>
      <c r="WGN132" s="311"/>
      <c r="WGO132" s="311"/>
      <c r="WGP132" s="311"/>
      <c r="WGQ132" s="311"/>
      <c r="WGR132" s="311"/>
      <c r="WGS132" s="311"/>
      <c r="WGT132" s="311"/>
      <c r="WGU132" s="311"/>
      <c r="WGV132" s="311"/>
      <c r="WGW132" s="311"/>
      <c r="WGX132" s="311"/>
      <c r="WGY132" s="311"/>
      <c r="WGZ132" s="311"/>
      <c r="WHA132" s="311"/>
      <c r="WHB132" s="311"/>
      <c r="WHC132" s="311"/>
      <c r="WHD132" s="311"/>
      <c r="WHE132" s="311"/>
      <c r="WHF132" s="311"/>
      <c r="WHG132" s="311"/>
      <c r="WHH132" s="311"/>
      <c r="WHI132" s="311"/>
      <c r="WHJ132" s="311"/>
      <c r="WHK132" s="311"/>
      <c r="WHL132" s="311"/>
      <c r="WHM132" s="311"/>
      <c r="WHN132" s="311"/>
      <c r="WHO132" s="311"/>
      <c r="WHP132" s="311"/>
      <c r="WHQ132" s="311"/>
      <c r="WHR132" s="311"/>
      <c r="WHS132" s="311"/>
      <c r="WHT132" s="311"/>
      <c r="WHU132" s="311"/>
      <c r="WHV132" s="311"/>
      <c r="WHW132" s="311"/>
      <c r="WHX132" s="311"/>
      <c r="WHY132" s="311"/>
      <c r="WHZ132" s="311"/>
      <c r="WIA132" s="311"/>
      <c r="WIB132" s="311"/>
      <c r="WIC132" s="311"/>
      <c r="WID132" s="311"/>
      <c r="WIE132" s="311"/>
      <c r="WIF132" s="311"/>
      <c r="WIG132" s="311"/>
      <c r="WIH132" s="311"/>
      <c r="WII132" s="311"/>
      <c r="WIJ132" s="311"/>
      <c r="WIK132" s="311"/>
      <c r="WIL132" s="311"/>
      <c r="WIM132" s="311"/>
      <c r="WIN132" s="311"/>
      <c r="WIO132" s="311"/>
      <c r="WIP132" s="311"/>
      <c r="WIQ132" s="311"/>
      <c r="WIR132" s="311"/>
      <c r="WIS132" s="311"/>
      <c r="WIT132" s="311"/>
      <c r="WIU132" s="311"/>
      <c r="WIV132" s="311"/>
      <c r="WIW132" s="311"/>
      <c r="WIX132" s="311"/>
      <c r="WIY132" s="311"/>
      <c r="WIZ132" s="311"/>
      <c r="WJA132" s="311"/>
      <c r="WJB132" s="311"/>
      <c r="WJC132" s="311"/>
      <c r="WJD132" s="311"/>
      <c r="WJE132" s="311"/>
      <c r="WJF132" s="311"/>
      <c r="WJG132" s="311"/>
      <c r="WJH132" s="311"/>
      <c r="WJI132" s="311"/>
      <c r="WJJ132" s="311"/>
      <c r="WJK132" s="311"/>
      <c r="WJL132" s="311"/>
      <c r="WJM132" s="311"/>
      <c r="WJN132" s="311"/>
      <c r="WJO132" s="311"/>
      <c r="WJP132" s="311"/>
      <c r="WJQ132" s="311"/>
      <c r="WJR132" s="311"/>
      <c r="WJS132" s="311"/>
      <c r="WJT132" s="311"/>
      <c r="WJU132" s="311"/>
      <c r="WJV132" s="311"/>
      <c r="WJW132" s="311"/>
      <c r="WJX132" s="311"/>
      <c r="WJY132" s="311"/>
      <c r="WJZ132" s="311"/>
      <c r="WKA132" s="311"/>
      <c r="WKB132" s="311"/>
      <c r="WKC132" s="311"/>
      <c r="WKD132" s="311"/>
      <c r="WKE132" s="311"/>
      <c r="WKF132" s="311"/>
      <c r="WKG132" s="311"/>
      <c r="WKH132" s="311"/>
      <c r="WKI132" s="311"/>
      <c r="WKJ132" s="311"/>
      <c r="WKK132" s="311"/>
      <c r="WKL132" s="311"/>
      <c r="WKM132" s="311"/>
      <c r="WKN132" s="311"/>
      <c r="WKO132" s="311"/>
      <c r="WKP132" s="311"/>
      <c r="WKQ132" s="311"/>
      <c r="WKR132" s="311"/>
      <c r="WKS132" s="311"/>
      <c r="WKT132" s="311"/>
      <c r="WKU132" s="311"/>
      <c r="WKV132" s="311"/>
      <c r="WKW132" s="311"/>
      <c r="WKX132" s="311"/>
      <c r="WKY132" s="311"/>
      <c r="WKZ132" s="311"/>
      <c r="WLA132" s="311"/>
      <c r="WLB132" s="311"/>
      <c r="WLC132" s="311"/>
      <c r="WLD132" s="311"/>
      <c r="WLE132" s="311"/>
      <c r="WLF132" s="311"/>
      <c r="WLG132" s="311"/>
      <c r="WLH132" s="311"/>
      <c r="WLI132" s="311"/>
      <c r="WLJ132" s="311"/>
      <c r="WLK132" s="311"/>
      <c r="WLL132" s="311"/>
      <c r="WLM132" s="311"/>
      <c r="WLN132" s="311"/>
      <c r="WLO132" s="311"/>
      <c r="WLP132" s="311"/>
      <c r="WLQ132" s="311"/>
      <c r="WLR132" s="311"/>
      <c r="WLS132" s="311"/>
      <c r="WLT132" s="311"/>
      <c r="WLU132" s="311"/>
      <c r="WLV132" s="311"/>
      <c r="WLW132" s="311"/>
      <c r="WLX132" s="311"/>
      <c r="WLY132" s="311"/>
      <c r="WLZ132" s="311"/>
      <c r="WMA132" s="311"/>
      <c r="WMB132" s="311"/>
      <c r="WMC132" s="311"/>
      <c r="WMD132" s="311"/>
      <c r="WME132" s="311"/>
      <c r="WMF132" s="311"/>
      <c r="WMG132" s="311"/>
      <c r="WMH132" s="311"/>
      <c r="WMI132" s="311"/>
      <c r="WMJ132" s="311"/>
      <c r="WMK132" s="311"/>
      <c r="WML132" s="311"/>
      <c r="WMM132" s="311"/>
      <c r="WMN132" s="311"/>
      <c r="WMO132" s="311"/>
      <c r="WMP132" s="311"/>
      <c r="WMQ132" s="311"/>
      <c r="WMR132" s="311"/>
      <c r="WMS132" s="311"/>
      <c r="WMT132" s="311"/>
      <c r="WMU132" s="311"/>
      <c r="WMV132" s="311"/>
      <c r="WMW132" s="311"/>
      <c r="WMX132" s="311"/>
      <c r="WMY132" s="311"/>
      <c r="WMZ132" s="311"/>
      <c r="WNA132" s="311"/>
      <c r="WNB132" s="311"/>
      <c r="WNC132" s="311"/>
      <c r="WND132" s="311"/>
      <c r="WNE132" s="311"/>
      <c r="WNF132" s="311"/>
      <c r="WNG132" s="311"/>
      <c r="WNH132" s="311"/>
      <c r="WNI132" s="311"/>
      <c r="WNJ132" s="311"/>
      <c r="WNK132" s="311"/>
      <c r="WNL132" s="311"/>
      <c r="WNM132" s="311"/>
      <c r="WNN132" s="311"/>
      <c r="WNO132" s="311"/>
      <c r="WNP132" s="311"/>
      <c r="WNQ132" s="311"/>
      <c r="WNR132" s="311"/>
      <c r="WNS132" s="311"/>
      <c r="WNT132" s="311"/>
      <c r="WNU132" s="311"/>
      <c r="WNV132" s="311"/>
      <c r="WNW132" s="311"/>
      <c r="WNX132" s="311"/>
      <c r="WNY132" s="311"/>
      <c r="WNZ132" s="311"/>
      <c r="WOA132" s="311"/>
      <c r="WOB132" s="311"/>
      <c r="WOC132" s="311"/>
      <c r="WOD132" s="311"/>
      <c r="WOE132" s="311"/>
      <c r="WOF132" s="311"/>
      <c r="WOG132" s="311"/>
      <c r="WOH132" s="311"/>
      <c r="WOI132" s="311"/>
      <c r="WOJ132" s="311"/>
      <c r="WOK132" s="311"/>
      <c r="WOL132" s="311"/>
      <c r="WOM132" s="311"/>
      <c r="WON132" s="311"/>
      <c r="WOO132" s="311"/>
      <c r="WOP132" s="311"/>
      <c r="WOQ132" s="311"/>
      <c r="WOR132" s="311"/>
      <c r="WOS132" s="311"/>
      <c r="WOT132" s="311"/>
      <c r="WOU132" s="311"/>
      <c r="WOV132" s="311"/>
      <c r="WOW132" s="311"/>
      <c r="WOX132" s="311"/>
      <c r="WOY132" s="311"/>
      <c r="WOZ132" s="311"/>
      <c r="WPA132" s="311"/>
      <c r="WPB132" s="311"/>
      <c r="WPC132" s="311"/>
      <c r="WPD132" s="311"/>
      <c r="WPE132" s="311"/>
      <c r="WPF132" s="311"/>
      <c r="WPG132" s="311"/>
      <c r="WPH132" s="311"/>
      <c r="WPI132" s="311"/>
      <c r="WPJ132" s="311"/>
      <c r="WPK132" s="311"/>
      <c r="WPL132" s="311"/>
      <c r="WPM132" s="311"/>
      <c r="WPN132" s="311"/>
      <c r="WPO132" s="311"/>
      <c r="WPP132" s="311"/>
      <c r="WPQ132" s="311"/>
      <c r="WPR132" s="311"/>
      <c r="WPS132" s="311"/>
      <c r="WPT132" s="311"/>
      <c r="WPU132" s="311"/>
      <c r="WPV132" s="311"/>
      <c r="WPW132" s="311"/>
      <c r="WPX132" s="311"/>
      <c r="WPY132" s="311"/>
      <c r="WPZ132" s="311"/>
      <c r="WQA132" s="311"/>
      <c r="WQB132" s="311"/>
      <c r="WQC132" s="311"/>
      <c r="WQD132" s="311"/>
      <c r="WQE132" s="311"/>
      <c r="WQF132" s="311"/>
      <c r="WQG132" s="311"/>
      <c r="WQH132" s="311"/>
      <c r="WQI132" s="311"/>
      <c r="WQJ132" s="311"/>
      <c r="WQK132" s="311"/>
      <c r="WQL132" s="311"/>
      <c r="WQM132" s="311"/>
      <c r="WQN132" s="311"/>
      <c r="WQO132" s="311"/>
      <c r="WQP132" s="311"/>
      <c r="WQQ132" s="311"/>
      <c r="WQR132" s="311"/>
      <c r="WQS132" s="311"/>
      <c r="WQT132" s="311"/>
      <c r="WQU132" s="311"/>
      <c r="WQV132" s="311"/>
      <c r="WQW132" s="311"/>
      <c r="WQX132" s="311"/>
      <c r="WQY132" s="311"/>
      <c r="WQZ132" s="311"/>
      <c r="WRA132" s="311"/>
      <c r="WRB132" s="311"/>
      <c r="WRC132" s="311"/>
      <c r="WRD132" s="311"/>
      <c r="WRE132" s="311"/>
      <c r="WRF132" s="311"/>
      <c r="WRG132" s="311"/>
      <c r="WRH132" s="311"/>
      <c r="WRI132" s="311"/>
      <c r="WRJ132" s="311"/>
      <c r="WRK132" s="311"/>
      <c r="WRL132" s="311"/>
      <c r="WRM132" s="311"/>
      <c r="WRN132" s="311"/>
      <c r="WRO132" s="311"/>
      <c r="WRP132" s="311"/>
      <c r="WRQ132" s="311"/>
      <c r="WRR132" s="311"/>
      <c r="WRS132" s="311"/>
      <c r="WRT132" s="311"/>
      <c r="WRU132" s="311"/>
      <c r="WRV132" s="311"/>
      <c r="WRW132" s="311"/>
      <c r="WRX132" s="311"/>
      <c r="WRY132" s="311"/>
      <c r="WRZ132" s="311"/>
      <c r="WSA132" s="311"/>
      <c r="WSB132" s="311"/>
      <c r="WSC132" s="311"/>
      <c r="WSD132" s="311"/>
      <c r="WSE132" s="311"/>
      <c r="WSF132" s="311"/>
      <c r="WSG132" s="311"/>
      <c r="WSH132" s="311"/>
      <c r="WSI132" s="311"/>
      <c r="WSJ132" s="311"/>
      <c r="WSK132" s="311"/>
      <c r="WSL132" s="311"/>
      <c r="WSM132" s="311"/>
      <c r="WSN132" s="311"/>
      <c r="WSO132" s="311"/>
      <c r="WSP132" s="311"/>
      <c r="WSQ132" s="311"/>
      <c r="WSR132" s="311"/>
      <c r="WSS132" s="311"/>
      <c r="WST132" s="311"/>
      <c r="WSU132" s="311"/>
      <c r="WSV132" s="311"/>
      <c r="WSW132" s="311"/>
      <c r="WSX132" s="311"/>
      <c r="WSY132" s="311"/>
      <c r="WSZ132" s="311"/>
      <c r="WTA132" s="311"/>
      <c r="WTB132" s="311"/>
      <c r="WTC132" s="311"/>
      <c r="WTD132" s="311"/>
      <c r="WTE132" s="311"/>
      <c r="WTF132" s="311"/>
      <c r="WTG132" s="311"/>
      <c r="WTH132" s="311"/>
      <c r="WTI132" s="311"/>
      <c r="WTJ132" s="311"/>
      <c r="WTK132" s="311"/>
      <c r="WTL132" s="311"/>
      <c r="WTM132" s="311"/>
      <c r="WTN132" s="311"/>
      <c r="WTO132" s="311"/>
      <c r="WTP132" s="311"/>
      <c r="WTQ132" s="311"/>
      <c r="WTR132" s="311"/>
      <c r="WTS132" s="311"/>
      <c r="WTT132" s="311"/>
      <c r="WTU132" s="311"/>
      <c r="WTV132" s="311"/>
      <c r="WTW132" s="311"/>
      <c r="WTX132" s="311"/>
      <c r="WTY132" s="311"/>
      <c r="WTZ132" s="311"/>
      <c r="WUA132" s="311"/>
      <c r="WUB132" s="311"/>
      <c r="WUC132" s="311"/>
      <c r="WUD132" s="311"/>
      <c r="WUE132" s="311"/>
      <c r="WUF132" s="311"/>
      <c r="WUG132" s="311"/>
      <c r="WUH132" s="311"/>
      <c r="WUI132" s="311"/>
      <c r="WUJ132" s="311"/>
      <c r="WUK132" s="311"/>
      <c r="WUL132" s="311"/>
      <c r="WUM132" s="311"/>
      <c r="WUN132" s="311"/>
      <c r="WUO132" s="311"/>
      <c r="WUP132" s="311"/>
      <c r="WUQ132" s="311"/>
      <c r="WUR132" s="311"/>
      <c r="WUS132" s="311"/>
      <c r="WUT132" s="311"/>
      <c r="WUU132" s="311"/>
      <c r="WUV132" s="311"/>
      <c r="WUW132" s="311"/>
      <c r="WUX132" s="311"/>
      <c r="WUY132" s="311"/>
      <c r="WUZ132" s="311"/>
      <c r="WVA132" s="311"/>
      <c r="WVB132" s="311"/>
      <c r="WVC132" s="311"/>
      <c r="WVD132" s="311"/>
      <c r="WVE132" s="311"/>
      <c r="WVF132" s="311"/>
      <c r="WVG132" s="311"/>
      <c r="WVH132" s="311"/>
      <c r="WVI132" s="311"/>
      <c r="WVJ132" s="311"/>
      <c r="WVK132" s="311"/>
      <c r="WVL132" s="311"/>
      <c r="WVM132" s="311"/>
      <c r="WVN132" s="311"/>
      <c r="WVO132" s="311"/>
      <c r="WVP132" s="311"/>
      <c r="WVQ132" s="311"/>
      <c r="WVR132" s="311"/>
      <c r="WVS132" s="311"/>
      <c r="WVT132" s="311"/>
      <c r="WVU132" s="311"/>
      <c r="WVV132" s="311"/>
      <c r="WVW132" s="311"/>
      <c r="WVX132" s="311"/>
      <c r="WVY132" s="311"/>
      <c r="WVZ132" s="311"/>
      <c r="WWA132" s="311"/>
      <c r="WWB132" s="311"/>
      <c r="WWC132" s="311"/>
      <c r="WWD132" s="311"/>
      <c r="WWE132" s="311"/>
      <c r="WWF132" s="311"/>
      <c r="WWG132" s="311"/>
      <c r="WWH132" s="311"/>
      <c r="WWI132" s="311"/>
      <c r="WWJ132" s="311"/>
      <c r="WWK132" s="311"/>
      <c r="WWL132" s="311"/>
      <c r="WWM132" s="311"/>
      <c r="WWN132" s="311"/>
      <c r="WWO132" s="311"/>
      <c r="WWP132" s="311"/>
      <c r="WWQ132" s="311"/>
      <c r="WWR132" s="311"/>
      <c r="WWS132" s="311"/>
      <c r="WWT132" s="311"/>
      <c r="WWU132" s="311"/>
      <c r="WWV132" s="311"/>
      <c r="WWW132" s="311"/>
      <c r="WWX132" s="311"/>
      <c r="WWY132" s="311"/>
      <c r="WWZ132" s="311"/>
      <c r="WXA132" s="311"/>
      <c r="WXB132" s="311"/>
      <c r="WXC132" s="311"/>
      <c r="WXD132" s="311"/>
      <c r="WXE132" s="311"/>
      <c r="WXF132" s="311"/>
      <c r="WXG132" s="311"/>
      <c r="WXH132" s="311"/>
      <c r="WXI132" s="311"/>
      <c r="WXJ132" s="311"/>
      <c r="WXK132" s="311"/>
      <c r="WXL132" s="311"/>
      <c r="WXM132" s="311"/>
      <c r="WXN132" s="311"/>
      <c r="WXO132" s="311"/>
      <c r="WXP132" s="311"/>
      <c r="WXQ132" s="311"/>
      <c r="WXR132" s="311"/>
      <c r="WXS132" s="311"/>
      <c r="WXT132" s="311"/>
      <c r="WXU132" s="311"/>
      <c r="WXV132" s="311"/>
      <c r="WXW132" s="311"/>
      <c r="WXX132" s="311"/>
      <c r="WXY132" s="311"/>
      <c r="WXZ132" s="311"/>
      <c r="WYA132" s="311"/>
      <c r="WYB132" s="311"/>
      <c r="WYC132" s="311"/>
      <c r="WYD132" s="311"/>
      <c r="WYE132" s="311"/>
      <c r="WYF132" s="311"/>
      <c r="WYG132" s="311"/>
      <c r="WYH132" s="311"/>
      <c r="WYI132" s="311"/>
      <c r="WYJ132" s="311"/>
      <c r="WYK132" s="311"/>
      <c r="WYL132" s="311"/>
      <c r="WYM132" s="311"/>
      <c r="WYN132" s="311"/>
      <c r="WYO132" s="311"/>
      <c r="WYP132" s="311"/>
      <c r="WYQ132" s="311"/>
      <c r="WYR132" s="311"/>
      <c r="WYS132" s="311"/>
      <c r="WYT132" s="311"/>
      <c r="WYU132" s="311"/>
      <c r="WYV132" s="311"/>
      <c r="WYW132" s="311"/>
      <c r="WYX132" s="311"/>
      <c r="WYY132" s="311"/>
      <c r="WYZ132" s="311"/>
      <c r="WZA132" s="311"/>
      <c r="WZB132" s="311"/>
      <c r="WZC132" s="311"/>
      <c r="WZD132" s="311"/>
      <c r="WZE132" s="311"/>
      <c r="WZF132" s="311"/>
      <c r="WZG132" s="311"/>
      <c r="WZH132" s="311"/>
      <c r="WZI132" s="311"/>
      <c r="WZJ132" s="311"/>
      <c r="WZK132" s="311"/>
      <c r="WZL132" s="311"/>
      <c r="WZM132" s="311"/>
      <c r="WZN132" s="311"/>
      <c r="WZO132" s="311"/>
      <c r="WZP132" s="311"/>
      <c r="WZQ132" s="311"/>
      <c r="WZR132" s="311"/>
      <c r="WZS132" s="311"/>
      <c r="WZT132" s="311"/>
      <c r="WZU132" s="311"/>
      <c r="WZV132" s="311"/>
      <c r="WZW132" s="311"/>
      <c r="WZX132" s="311"/>
      <c r="WZY132" s="311"/>
      <c r="WZZ132" s="311"/>
      <c r="XAA132" s="311"/>
      <c r="XAB132" s="311"/>
      <c r="XAC132" s="311"/>
      <c r="XAD132" s="311"/>
      <c r="XAE132" s="311"/>
      <c r="XAF132" s="311"/>
      <c r="XAG132" s="311"/>
      <c r="XAH132" s="311"/>
      <c r="XAI132" s="311"/>
      <c r="XAJ132" s="311"/>
      <c r="XAK132" s="311"/>
      <c r="XAL132" s="311"/>
      <c r="XAM132" s="311"/>
      <c r="XAN132" s="311"/>
      <c r="XAO132" s="311"/>
      <c r="XAP132" s="311"/>
      <c r="XAQ132" s="311"/>
      <c r="XAR132" s="311"/>
      <c r="XAS132" s="311"/>
      <c r="XAT132" s="311"/>
      <c r="XAU132" s="311"/>
      <c r="XAV132" s="311"/>
      <c r="XAW132" s="311"/>
      <c r="XAX132" s="311"/>
      <c r="XAY132" s="311"/>
      <c r="XAZ132" s="311"/>
      <c r="XBA132" s="311"/>
      <c r="XBB132" s="311"/>
      <c r="XBC132" s="311"/>
      <c r="XBD132" s="311"/>
      <c r="XBE132" s="311"/>
      <c r="XBF132" s="311"/>
      <c r="XBG132" s="311"/>
      <c r="XBH132" s="311"/>
      <c r="XBI132" s="311"/>
      <c r="XBJ132" s="311"/>
      <c r="XBK132" s="311"/>
      <c r="XBL132" s="311"/>
      <c r="XBM132" s="311"/>
      <c r="XBN132" s="311"/>
      <c r="XBO132" s="311"/>
      <c r="XBP132" s="311"/>
      <c r="XBQ132" s="311"/>
      <c r="XBR132" s="311"/>
      <c r="XBS132" s="311"/>
      <c r="XBT132" s="311"/>
      <c r="XBU132" s="311"/>
      <c r="XBV132" s="311"/>
      <c r="XBW132" s="311"/>
      <c r="XBX132" s="311"/>
      <c r="XBY132" s="311"/>
      <c r="XBZ132" s="311"/>
      <c r="XCA132" s="311"/>
      <c r="XCB132" s="311"/>
      <c r="XCC132" s="311"/>
      <c r="XCD132" s="311"/>
      <c r="XCE132" s="311"/>
      <c r="XCF132" s="311"/>
      <c r="XCG132" s="311"/>
      <c r="XCH132" s="311"/>
      <c r="XCI132" s="311"/>
      <c r="XCJ132" s="311"/>
      <c r="XCK132" s="311"/>
      <c r="XCL132" s="311"/>
      <c r="XCM132" s="311"/>
      <c r="XCN132" s="311"/>
      <c r="XCO132" s="311"/>
      <c r="XCP132" s="311"/>
      <c r="XCQ132" s="311"/>
      <c r="XCR132" s="311"/>
      <c r="XCS132" s="311"/>
      <c r="XCT132" s="311"/>
      <c r="XCU132" s="311"/>
      <c r="XCV132" s="311"/>
      <c r="XCW132" s="311"/>
      <c r="XCX132" s="311"/>
      <c r="XCY132" s="311"/>
      <c r="XCZ132" s="311"/>
      <c r="XDA132" s="311"/>
      <c r="XDB132" s="311"/>
      <c r="XDC132" s="311"/>
      <c r="XDD132" s="311"/>
      <c r="XDE132" s="311"/>
      <c r="XDF132" s="311"/>
      <c r="XDG132" s="311"/>
      <c r="XDH132" s="311"/>
      <c r="XDI132" s="311"/>
      <c r="XDJ132" s="311"/>
      <c r="XDK132" s="311"/>
      <c r="XDL132" s="311"/>
      <c r="XDM132" s="311"/>
      <c r="XDN132" s="311"/>
      <c r="XDO132" s="311"/>
      <c r="XDP132" s="311"/>
      <c r="XDQ132" s="311"/>
      <c r="XDR132" s="311"/>
      <c r="XDS132" s="311"/>
      <c r="XDT132" s="311"/>
      <c r="XDU132" s="311"/>
      <c r="XDV132" s="311"/>
      <c r="XDW132" s="311"/>
      <c r="XDX132" s="311"/>
      <c r="XDY132" s="311"/>
      <c r="XDZ132" s="311"/>
      <c r="XEA132" s="311"/>
      <c r="XEB132" s="311"/>
      <c r="XEC132" s="311"/>
      <c r="XED132" s="311"/>
      <c r="XEE132" s="311"/>
      <c r="XEF132" s="311"/>
      <c r="XEG132" s="311"/>
      <c r="XEH132" s="311"/>
      <c r="XEI132" s="311"/>
      <c r="XEJ132" s="311"/>
      <c r="XEK132" s="311"/>
      <c r="XEL132" s="311"/>
      <c r="XEM132" s="311"/>
      <c r="XEN132" s="311"/>
      <c r="XEO132" s="311"/>
      <c r="XEP132" s="311"/>
      <c r="XEQ132" s="311"/>
      <c r="XER132" s="311"/>
      <c r="XES132" s="311"/>
      <c r="XET132" s="311"/>
      <c r="XEU132" s="311"/>
      <c r="XEV132" s="311"/>
      <c r="XEW132" s="311"/>
      <c r="XEX132" s="311"/>
      <c r="XEY132" s="311"/>
      <c r="XEZ132" s="311"/>
      <c r="XFA132" s="311"/>
      <c r="XFB132" s="311"/>
      <c r="XFC132" s="311"/>
      <c r="XFD132" s="311"/>
    </row>
    <row r="133" spans="2:16384">
      <c r="C133" s="311"/>
      <c r="D133" s="311"/>
      <c r="E133" s="329"/>
      <c r="F133" s="329"/>
      <c r="G133" s="329"/>
      <c r="H133" s="329"/>
      <c r="I133" s="329"/>
      <c r="J133" s="329"/>
      <c r="K133" s="329"/>
      <c r="L133" s="329"/>
      <c r="M133" s="329"/>
      <c r="N133" s="329"/>
      <c r="O133" s="311"/>
      <c r="P133" s="329"/>
      <c r="Q133" s="329"/>
      <c r="R133" s="329"/>
      <c r="S133" s="329"/>
      <c r="T133" s="329"/>
      <c r="U133" s="329"/>
      <c r="V133" s="329"/>
      <c r="W133" s="329"/>
      <c r="X133" s="329"/>
      <c r="Y133" s="329"/>
      <c r="Z133" s="329"/>
      <c r="AA133" s="329"/>
      <c r="AB133" s="329"/>
      <c r="AC133" s="329"/>
      <c r="AD133" s="329"/>
      <c r="AE133" s="329"/>
      <c r="AF133" s="311"/>
      <c r="AG133" s="329"/>
      <c r="AH133" s="329"/>
      <c r="AI133" s="329"/>
      <c r="AJ133" s="329"/>
      <c r="AK133" s="329"/>
      <c r="AL133" s="329"/>
      <c r="AM133" s="329"/>
      <c r="AN133" s="329"/>
      <c r="AO133" s="329"/>
      <c r="AP133" s="329"/>
      <c r="AQ133" s="329"/>
      <c r="AR133" s="329"/>
      <c r="AS133" s="329"/>
      <c r="AT133" s="329"/>
      <c r="AU133" s="329"/>
      <c r="AV133" s="311"/>
      <c r="AW133" s="329"/>
      <c r="AX133" s="329"/>
      <c r="AY133" s="329"/>
      <c r="AZ133" s="329"/>
      <c r="BA133" s="329"/>
      <c r="BB133" s="329"/>
      <c r="BC133" s="329"/>
      <c r="BD133" s="329"/>
      <c r="BE133" s="329"/>
      <c r="BF133" s="329"/>
      <c r="BG133" s="329"/>
      <c r="BH133" s="329"/>
      <c r="BI133" s="329"/>
      <c r="BJ133" s="329"/>
      <c r="BK133" s="329"/>
      <c r="BL133" s="311"/>
      <c r="BM133" s="311"/>
      <c r="BN133" s="311"/>
      <c r="BO133" s="311"/>
      <c r="BP133" s="311"/>
      <c r="BQ133" s="311"/>
      <c r="BR133" s="311"/>
      <c r="BS133" s="311"/>
      <c r="BT133" s="311"/>
      <c r="BU133" s="311"/>
      <c r="BV133" s="311"/>
      <c r="BW133" s="311"/>
      <c r="BX133" s="311"/>
      <c r="BY133" s="311"/>
      <c r="BZ133" s="311"/>
      <c r="CA133" s="311"/>
      <c r="CB133" s="311"/>
      <c r="CC133" s="311"/>
      <c r="CD133" s="311"/>
      <c r="CE133" s="311"/>
      <c r="CF133" s="311"/>
      <c r="CG133" s="311"/>
      <c r="CH133" s="311"/>
      <c r="CI133" s="311"/>
      <c r="CJ133" s="311"/>
      <c r="CK133" s="311"/>
      <c r="CL133" s="311"/>
      <c r="CM133" s="311"/>
      <c r="CN133" s="311"/>
      <c r="CO133" s="311"/>
      <c r="CP133" s="311"/>
      <c r="CQ133" s="311"/>
      <c r="CR133" s="311"/>
      <c r="CS133" s="311"/>
      <c r="CT133" s="311"/>
      <c r="CU133" s="311"/>
      <c r="CV133" s="311"/>
      <c r="CW133" s="311"/>
      <c r="CX133" s="311"/>
      <c r="CY133" s="311"/>
      <c r="CZ133" s="311"/>
      <c r="DA133" s="311"/>
      <c r="DB133" s="311"/>
      <c r="DC133" s="311"/>
      <c r="DD133" s="311"/>
      <c r="DE133" s="311"/>
      <c r="DF133" s="311"/>
      <c r="DG133" s="311"/>
      <c r="DH133" s="311"/>
      <c r="DI133" s="311"/>
      <c r="DJ133" s="311"/>
      <c r="DK133" s="311"/>
      <c r="DL133" s="311"/>
      <c r="DM133" s="311"/>
      <c r="DN133" s="311"/>
      <c r="DO133" s="311"/>
      <c r="DP133" s="311"/>
      <c r="DQ133" s="311"/>
      <c r="DR133" s="311"/>
      <c r="DS133" s="311"/>
      <c r="DT133" s="311"/>
      <c r="DU133" s="311"/>
      <c r="DV133" s="311"/>
      <c r="DW133" s="311"/>
      <c r="DX133" s="311"/>
      <c r="DY133" s="311"/>
      <c r="DZ133" s="311"/>
      <c r="EA133" s="311"/>
      <c r="EB133" s="311"/>
      <c r="EC133" s="311"/>
      <c r="ED133" s="311"/>
      <c r="EE133" s="311"/>
      <c r="EF133" s="311"/>
      <c r="EG133" s="311"/>
      <c r="EH133" s="311"/>
      <c r="EI133" s="311"/>
      <c r="EJ133" s="311"/>
      <c r="EK133" s="311"/>
      <c r="EL133" s="311"/>
      <c r="EM133" s="311"/>
      <c r="EN133" s="311"/>
      <c r="EO133" s="311"/>
      <c r="EP133" s="311"/>
      <c r="EQ133" s="311"/>
      <c r="ER133" s="311"/>
      <c r="ES133" s="311"/>
      <c r="ET133" s="311"/>
      <c r="EU133" s="311"/>
      <c r="EV133" s="311"/>
      <c r="EW133" s="311"/>
      <c r="EX133" s="311"/>
      <c r="EY133" s="311"/>
      <c r="EZ133" s="311"/>
      <c r="FA133" s="311"/>
      <c r="FB133" s="311"/>
      <c r="FC133" s="311"/>
      <c r="FD133" s="311"/>
      <c r="FE133" s="311"/>
      <c r="FF133" s="311"/>
      <c r="FG133" s="311"/>
      <c r="FH133" s="311"/>
      <c r="FI133" s="311"/>
      <c r="FJ133" s="311"/>
      <c r="FK133" s="311"/>
      <c r="FL133" s="311"/>
      <c r="FM133" s="311"/>
      <c r="FN133" s="311"/>
      <c r="FO133" s="311"/>
      <c r="FP133" s="311"/>
      <c r="FQ133" s="311"/>
      <c r="FR133" s="311"/>
      <c r="FS133" s="311"/>
      <c r="FT133" s="311"/>
      <c r="FU133" s="311"/>
      <c r="FV133" s="311"/>
      <c r="FW133" s="311"/>
      <c r="FX133" s="311"/>
      <c r="FY133" s="311"/>
      <c r="FZ133" s="311"/>
      <c r="GA133" s="311"/>
      <c r="GB133" s="311"/>
      <c r="GC133" s="311"/>
      <c r="GD133" s="311"/>
      <c r="GE133" s="311"/>
      <c r="GF133" s="311"/>
      <c r="GG133" s="311"/>
      <c r="GH133" s="311"/>
      <c r="GI133" s="311"/>
      <c r="GJ133" s="311"/>
      <c r="GK133" s="311"/>
      <c r="GL133" s="311"/>
      <c r="GM133" s="311"/>
      <c r="GN133" s="311"/>
      <c r="GO133" s="311"/>
      <c r="GP133" s="311"/>
      <c r="GQ133" s="311"/>
      <c r="GR133" s="311"/>
      <c r="GS133" s="311"/>
      <c r="GT133" s="311"/>
      <c r="GU133" s="311"/>
      <c r="GV133" s="311"/>
      <c r="GW133" s="311"/>
      <c r="GX133" s="311"/>
      <c r="GY133" s="311"/>
      <c r="GZ133" s="311"/>
      <c r="HA133" s="311"/>
      <c r="HB133" s="311"/>
      <c r="HC133" s="311"/>
      <c r="HD133" s="311"/>
      <c r="HE133" s="311"/>
      <c r="HF133" s="311"/>
      <c r="HG133" s="311"/>
      <c r="HH133" s="311"/>
      <c r="HI133" s="311"/>
      <c r="HJ133" s="311"/>
      <c r="HK133" s="311"/>
      <c r="HL133" s="311"/>
      <c r="HM133" s="311"/>
      <c r="HN133" s="311"/>
      <c r="HO133" s="311"/>
      <c r="HP133" s="311"/>
      <c r="HQ133" s="311"/>
      <c r="HR133" s="311"/>
      <c r="HS133" s="311"/>
      <c r="HT133" s="311"/>
      <c r="HU133" s="311"/>
      <c r="HV133" s="311"/>
      <c r="HW133" s="311"/>
      <c r="HX133" s="311"/>
      <c r="HY133" s="311"/>
      <c r="HZ133" s="311"/>
      <c r="IA133" s="311"/>
      <c r="IB133" s="311"/>
      <c r="IC133" s="311"/>
      <c r="ID133" s="311"/>
      <c r="IE133" s="311"/>
      <c r="IF133" s="311"/>
      <c r="IG133" s="311"/>
      <c r="IH133" s="311"/>
      <c r="II133" s="311"/>
      <c r="IJ133" s="311"/>
      <c r="IK133" s="311"/>
      <c r="IL133" s="311"/>
      <c r="IM133" s="311"/>
      <c r="IN133" s="311"/>
      <c r="IO133" s="311"/>
      <c r="IP133" s="311"/>
      <c r="IQ133" s="311"/>
      <c r="IR133" s="311"/>
      <c r="IS133" s="311"/>
      <c r="IT133" s="311"/>
      <c r="IU133" s="311"/>
      <c r="IV133" s="311"/>
      <c r="IW133" s="311"/>
      <c r="IX133" s="311"/>
      <c r="IY133" s="311"/>
      <c r="IZ133" s="311"/>
      <c r="JA133" s="311"/>
      <c r="JB133" s="311"/>
      <c r="JC133" s="311"/>
      <c r="JD133" s="311"/>
      <c r="JE133" s="311"/>
      <c r="JF133" s="311"/>
      <c r="JG133" s="311"/>
      <c r="JH133" s="311"/>
      <c r="JI133" s="311"/>
      <c r="JJ133" s="311"/>
      <c r="JK133" s="311"/>
      <c r="JL133" s="311"/>
      <c r="JM133" s="311"/>
      <c r="JN133" s="311"/>
      <c r="JO133" s="311"/>
      <c r="JP133" s="311"/>
      <c r="JQ133" s="311"/>
      <c r="JR133" s="311"/>
      <c r="JS133" s="311"/>
      <c r="JT133" s="311"/>
      <c r="JU133" s="311"/>
      <c r="JV133" s="311"/>
      <c r="JW133" s="311"/>
      <c r="JX133" s="311"/>
      <c r="JY133" s="311"/>
      <c r="JZ133" s="311"/>
      <c r="KA133" s="311"/>
      <c r="KB133" s="311"/>
      <c r="KC133" s="311"/>
      <c r="KD133" s="311"/>
      <c r="KE133" s="311"/>
      <c r="KF133" s="311"/>
      <c r="KG133" s="311"/>
      <c r="KH133" s="311"/>
      <c r="KI133" s="311"/>
      <c r="KJ133" s="311"/>
      <c r="KK133" s="311"/>
      <c r="KL133" s="311"/>
      <c r="KM133" s="311"/>
      <c r="KN133" s="311"/>
      <c r="KO133" s="311"/>
      <c r="KP133" s="311"/>
      <c r="KQ133" s="311"/>
      <c r="KR133" s="311"/>
      <c r="KS133" s="311"/>
      <c r="KT133" s="311"/>
      <c r="KU133" s="311"/>
      <c r="KV133" s="311"/>
      <c r="KW133" s="311"/>
      <c r="KX133" s="311"/>
      <c r="KY133" s="311"/>
      <c r="KZ133" s="311"/>
      <c r="LA133" s="311"/>
      <c r="LB133" s="311"/>
      <c r="LC133" s="311"/>
      <c r="LD133" s="311"/>
      <c r="LE133" s="311"/>
      <c r="LF133" s="311"/>
      <c r="LG133" s="311"/>
      <c r="LH133" s="311"/>
      <c r="LI133" s="311"/>
      <c r="LJ133" s="311"/>
      <c r="LK133" s="311"/>
      <c r="LL133" s="311"/>
      <c r="LM133" s="311"/>
      <c r="LN133" s="311"/>
      <c r="LO133" s="311"/>
      <c r="LP133" s="311"/>
      <c r="LQ133" s="311"/>
      <c r="LR133" s="311"/>
      <c r="LS133" s="311"/>
      <c r="LT133" s="311"/>
      <c r="LU133" s="311"/>
      <c r="LV133" s="311"/>
      <c r="LW133" s="311"/>
      <c r="LX133" s="311"/>
      <c r="LY133" s="311"/>
      <c r="LZ133" s="311"/>
      <c r="MA133" s="311"/>
      <c r="MB133" s="311"/>
      <c r="MC133" s="311"/>
      <c r="MD133" s="311"/>
      <c r="ME133" s="311"/>
      <c r="MF133" s="311"/>
      <c r="MG133" s="311"/>
      <c r="MH133" s="311"/>
      <c r="MI133" s="311"/>
      <c r="MJ133" s="311"/>
      <c r="MK133" s="311"/>
      <c r="ML133" s="311"/>
      <c r="MM133" s="311"/>
      <c r="MN133" s="311"/>
      <c r="MO133" s="311"/>
      <c r="MP133" s="311"/>
      <c r="MQ133" s="311"/>
      <c r="MR133" s="311"/>
      <c r="MS133" s="311"/>
      <c r="MT133" s="311"/>
      <c r="MU133" s="311"/>
      <c r="MV133" s="311"/>
      <c r="MW133" s="311"/>
      <c r="MX133" s="311"/>
      <c r="MY133" s="311"/>
      <c r="MZ133" s="311"/>
      <c r="NA133" s="311"/>
      <c r="NB133" s="311"/>
      <c r="NC133" s="311"/>
      <c r="ND133" s="311"/>
      <c r="NE133" s="311"/>
      <c r="NF133" s="311"/>
      <c r="NG133" s="311"/>
      <c r="NH133" s="311"/>
      <c r="NI133" s="311"/>
      <c r="NJ133" s="311"/>
      <c r="NK133" s="311"/>
      <c r="NL133" s="311"/>
      <c r="NM133" s="311"/>
      <c r="NN133" s="311"/>
      <c r="NO133" s="311"/>
      <c r="NP133" s="311"/>
      <c r="NQ133" s="311"/>
      <c r="NR133" s="311"/>
      <c r="NS133" s="311"/>
      <c r="NT133" s="311"/>
      <c r="NU133" s="311"/>
      <c r="NV133" s="311"/>
      <c r="NW133" s="311"/>
      <c r="NX133" s="311"/>
      <c r="NY133" s="311"/>
      <c r="NZ133" s="311"/>
      <c r="OA133" s="311"/>
      <c r="OB133" s="311"/>
      <c r="OC133" s="311"/>
      <c r="OD133" s="311"/>
      <c r="OE133" s="311"/>
      <c r="OF133" s="311"/>
      <c r="OG133" s="311"/>
      <c r="OH133" s="311"/>
      <c r="OI133" s="311"/>
      <c r="OJ133" s="311"/>
      <c r="OK133" s="311"/>
      <c r="OL133" s="311"/>
      <c r="OM133" s="311"/>
      <c r="ON133" s="311"/>
      <c r="OO133" s="311"/>
      <c r="OP133" s="311"/>
      <c r="OQ133" s="311"/>
      <c r="OR133" s="311"/>
      <c r="OS133" s="311"/>
      <c r="OT133" s="311"/>
      <c r="OU133" s="311"/>
      <c r="OV133" s="311"/>
      <c r="OW133" s="311"/>
      <c r="OX133" s="311"/>
      <c r="OY133" s="311"/>
      <c r="OZ133" s="311"/>
      <c r="PA133" s="311"/>
      <c r="PB133" s="311"/>
      <c r="PC133" s="311"/>
      <c r="PD133" s="311"/>
      <c r="PE133" s="311"/>
      <c r="PF133" s="311"/>
      <c r="PG133" s="311"/>
      <c r="PH133" s="311"/>
      <c r="PI133" s="311"/>
      <c r="PJ133" s="311"/>
      <c r="PK133" s="311"/>
      <c r="PL133" s="311"/>
      <c r="PM133" s="311"/>
      <c r="PN133" s="311"/>
      <c r="PO133" s="311"/>
      <c r="PP133" s="311"/>
      <c r="PQ133" s="311"/>
      <c r="PR133" s="311"/>
      <c r="PS133" s="311"/>
      <c r="PT133" s="311"/>
      <c r="PU133" s="311"/>
      <c r="PV133" s="311"/>
      <c r="PW133" s="311"/>
      <c r="PX133" s="311"/>
      <c r="PY133" s="311"/>
      <c r="PZ133" s="311"/>
      <c r="QA133" s="311"/>
      <c r="QB133" s="311"/>
      <c r="QC133" s="311"/>
      <c r="QD133" s="311"/>
      <c r="QE133" s="311"/>
      <c r="QF133" s="311"/>
      <c r="QG133" s="311"/>
      <c r="QH133" s="311"/>
      <c r="QI133" s="311"/>
      <c r="QJ133" s="311"/>
      <c r="QK133" s="311"/>
      <c r="QL133" s="311"/>
      <c r="QM133" s="311"/>
      <c r="QN133" s="311"/>
      <c r="QO133" s="311"/>
      <c r="QP133" s="311"/>
      <c r="QQ133" s="311"/>
      <c r="QR133" s="311"/>
      <c r="QS133" s="311"/>
      <c r="QT133" s="311"/>
      <c r="QU133" s="311"/>
      <c r="QV133" s="311"/>
      <c r="QW133" s="311"/>
      <c r="QX133" s="311"/>
      <c r="QY133" s="311"/>
      <c r="QZ133" s="311"/>
      <c r="RA133" s="311"/>
      <c r="RB133" s="311"/>
      <c r="RC133" s="311"/>
      <c r="RD133" s="311"/>
      <c r="RE133" s="311"/>
      <c r="RF133" s="311"/>
      <c r="RG133" s="311"/>
      <c r="RH133" s="311"/>
      <c r="RI133" s="311"/>
      <c r="RJ133" s="311"/>
      <c r="RK133" s="311"/>
      <c r="RL133" s="311"/>
      <c r="RM133" s="311"/>
      <c r="RN133" s="311"/>
      <c r="RO133" s="311"/>
      <c r="RP133" s="311"/>
      <c r="RQ133" s="311"/>
      <c r="RR133" s="311"/>
      <c r="RS133" s="311"/>
      <c r="RT133" s="311"/>
      <c r="RU133" s="311"/>
      <c r="RV133" s="311"/>
      <c r="RW133" s="311"/>
      <c r="RX133" s="311"/>
      <c r="RY133" s="311"/>
      <c r="RZ133" s="311"/>
      <c r="SA133" s="311"/>
      <c r="SB133" s="311"/>
      <c r="SC133" s="311"/>
      <c r="SD133" s="311"/>
      <c r="SE133" s="311"/>
      <c r="SF133" s="311"/>
      <c r="SG133" s="311"/>
      <c r="SH133" s="311"/>
      <c r="SI133" s="311"/>
      <c r="SJ133" s="311"/>
      <c r="SK133" s="311"/>
      <c r="SL133" s="311"/>
      <c r="SM133" s="311"/>
      <c r="SN133" s="311"/>
      <c r="SO133" s="311"/>
      <c r="SP133" s="311"/>
      <c r="SQ133" s="311"/>
      <c r="SR133" s="311"/>
      <c r="SS133" s="311"/>
      <c r="ST133" s="311"/>
      <c r="SU133" s="311"/>
      <c r="SV133" s="311"/>
      <c r="SW133" s="311"/>
      <c r="SX133" s="311"/>
      <c r="SY133" s="311"/>
      <c r="SZ133" s="311"/>
      <c r="TA133" s="311"/>
      <c r="TB133" s="311"/>
      <c r="TC133" s="311"/>
      <c r="TD133" s="311"/>
      <c r="TE133" s="311"/>
      <c r="TF133" s="311"/>
      <c r="TG133" s="311"/>
      <c r="TH133" s="311"/>
      <c r="TI133" s="311"/>
      <c r="TJ133" s="311"/>
      <c r="TK133" s="311"/>
      <c r="TL133" s="311"/>
      <c r="TM133" s="311"/>
      <c r="TN133" s="311"/>
      <c r="TO133" s="311"/>
      <c r="TP133" s="311"/>
      <c r="TQ133" s="311"/>
      <c r="TR133" s="311"/>
      <c r="TS133" s="311"/>
      <c r="TT133" s="311"/>
      <c r="TU133" s="311"/>
      <c r="TV133" s="311"/>
      <c r="TW133" s="311"/>
      <c r="TX133" s="311"/>
      <c r="TY133" s="311"/>
      <c r="TZ133" s="311"/>
      <c r="UA133" s="311"/>
      <c r="UB133" s="311"/>
      <c r="UC133" s="311"/>
      <c r="UD133" s="311"/>
      <c r="UE133" s="311"/>
      <c r="UF133" s="311"/>
      <c r="UG133" s="311"/>
      <c r="UH133" s="311"/>
      <c r="UI133" s="311"/>
      <c r="UJ133" s="311"/>
      <c r="UK133" s="311"/>
      <c r="UL133" s="311"/>
      <c r="UM133" s="311"/>
      <c r="UN133" s="311"/>
      <c r="UO133" s="311"/>
      <c r="UP133" s="311"/>
      <c r="UQ133" s="311"/>
      <c r="UR133" s="311"/>
      <c r="US133" s="311"/>
      <c r="UT133" s="311"/>
      <c r="UU133" s="311"/>
      <c r="UV133" s="311"/>
      <c r="UW133" s="311"/>
      <c r="UX133" s="311"/>
      <c r="UY133" s="311"/>
      <c r="UZ133" s="311"/>
      <c r="VA133" s="311"/>
      <c r="VB133" s="311"/>
      <c r="VC133" s="311"/>
      <c r="VD133" s="311"/>
      <c r="VE133" s="311"/>
      <c r="VF133" s="311"/>
      <c r="VG133" s="311"/>
      <c r="VH133" s="311"/>
      <c r="VI133" s="311"/>
      <c r="VJ133" s="311"/>
      <c r="VK133" s="311"/>
      <c r="VL133" s="311"/>
      <c r="VM133" s="311"/>
      <c r="VN133" s="311"/>
      <c r="VO133" s="311"/>
      <c r="VP133" s="311"/>
      <c r="VQ133" s="311"/>
      <c r="VR133" s="311"/>
      <c r="VS133" s="311"/>
      <c r="VT133" s="311"/>
      <c r="VU133" s="311"/>
      <c r="VV133" s="311"/>
      <c r="VW133" s="311"/>
      <c r="VX133" s="311"/>
      <c r="VY133" s="311"/>
      <c r="VZ133" s="311"/>
      <c r="WA133" s="311"/>
      <c r="WB133" s="311"/>
      <c r="WC133" s="311"/>
      <c r="WD133" s="311"/>
      <c r="WE133" s="311"/>
      <c r="WF133" s="311"/>
      <c r="WG133" s="311"/>
      <c r="WH133" s="311"/>
      <c r="WI133" s="311"/>
      <c r="WJ133" s="311"/>
      <c r="WK133" s="311"/>
      <c r="WL133" s="311"/>
      <c r="WM133" s="311"/>
      <c r="WN133" s="311"/>
      <c r="WO133" s="311"/>
      <c r="WP133" s="311"/>
      <c r="WQ133" s="311"/>
      <c r="WR133" s="311"/>
      <c r="WS133" s="311"/>
      <c r="WT133" s="311"/>
      <c r="WU133" s="311"/>
      <c r="WV133" s="311"/>
      <c r="WW133" s="311"/>
      <c r="WX133" s="311"/>
      <c r="WY133" s="311"/>
      <c r="WZ133" s="311"/>
      <c r="XA133" s="311"/>
      <c r="XB133" s="311"/>
      <c r="XC133" s="311"/>
      <c r="XD133" s="311"/>
      <c r="XE133" s="311"/>
      <c r="XF133" s="311"/>
      <c r="XG133" s="311"/>
      <c r="XH133" s="311"/>
      <c r="XI133" s="311"/>
      <c r="XJ133" s="311"/>
      <c r="XK133" s="311"/>
      <c r="XL133" s="311"/>
      <c r="XM133" s="311"/>
      <c r="XN133" s="311"/>
      <c r="XO133" s="311"/>
      <c r="XP133" s="311"/>
      <c r="XQ133" s="311"/>
      <c r="XR133" s="311"/>
      <c r="XS133" s="311"/>
      <c r="XT133" s="311"/>
      <c r="XU133" s="311"/>
      <c r="XV133" s="311"/>
      <c r="XW133" s="311"/>
      <c r="XX133" s="311"/>
      <c r="XY133" s="311"/>
      <c r="XZ133" s="311"/>
      <c r="YA133" s="311"/>
      <c r="YB133" s="311"/>
      <c r="YC133" s="311"/>
      <c r="YD133" s="311"/>
      <c r="YE133" s="311"/>
      <c r="YF133" s="311"/>
      <c r="YG133" s="311"/>
      <c r="YH133" s="311"/>
      <c r="YI133" s="311"/>
      <c r="YJ133" s="311"/>
      <c r="YK133" s="311"/>
      <c r="YL133" s="311"/>
      <c r="YM133" s="311"/>
      <c r="YN133" s="311"/>
      <c r="YO133" s="311"/>
      <c r="YP133" s="311"/>
      <c r="YQ133" s="311"/>
      <c r="YR133" s="311"/>
      <c r="YS133" s="311"/>
      <c r="YT133" s="311"/>
      <c r="YU133" s="311"/>
      <c r="YV133" s="311"/>
      <c r="YW133" s="311"/>
      <c r="YX133" s="311"/>
      <c r="YY133" s="311"/>
      <c r="YZ133" s="311"/>
      <c r="ZA133" s="311"/>
      <c r="ZB133" s="311"/>
      <c r="ZC133" s="311"/>
      <c r="ZD133" s="311"/>
      <c r="ZE133" s="311"/>
      <c r="ZF133" s="311"/>
      <c r="ZG133" s="311"/>
      <c r="ZH133" s="311"/>
      <c r="ZI133" s="311"/>
      <c r="ZJ133" s="311"/>
      <c r="ZK133" s="311"/>
      <c r="ZL133" s="311"/>
      <c r="ZM133" s="311"/>
      <c r="ZN133" s="311"/>
      <c r="ZO133" s="311"/>
      <c r="ZP133" s="311"/>
      <c r="ZQ133" s="311"/>
      <c r="ZR133" s="311"/>
      <c r="ZS133" s="311"/>
      <c r="ZT133" s="311"/>
      <c r="ZU133" s="311"/>
      <c r="ZV133" s="311"/>
      <c r="ZW133" s="311"/>
      <c r="ZX133" s="311"/>
      <c r="ZY133" s="311"/>
      <c r="ZZ133" s="311"/>
      <c r="AAA133" s="311"/>
      <c r="AAB133" s="311"/>
      <c r="AAC133" s="311"/>
      <c r="AAD133" s="311"/>
      <c r="AAE133" s="311"/>
      <c r="AAF133" s="311"/>
      <c r="AAG133" s="311"/>
      <c r="AAH133" s="311"/>
      <c r="AAI133" s="311"/>
      <c r="AAJ133" s="311"/>
      <c r="AAK133" s="311"/>
      <c r="AAL133" s="311"/>
      <c r="AAM133" s="311"/>
      <c r="AAN133" s="311"/>
      <c r="AAO133" s="311"/>
      <c r="AAP133" s="311"/>
      <c r="AAQ133" s="311"/>
      <c r="AAR133" s="311"/>
      <c r="AAS133" s="311"/>
      <c r="AAT133" s="311"/>
      <c r="AAU133" s="311"/>
      <c r="AAV133" s="311"/>
      <c r="AAW133" s="311"/>
      <c r="AAX133" s="311"/>
      <c r="AAY133" s="311"/>
      <c r="AAZ133" s="311"/>
      <c r="ABA133" s="311"/>
      <c r="ABB133" s="311"/>
      <c r="ABC133" s="311"/>
      <c r="ABD133" s="311"/>
      <c r="ABE133" s="311"/>
      <c r="ABF133" s="311"/>
      <c r="ABG133" s="311"/>
      <c r="ABH133" s="311"/>
      <c r="ABI133" s="311"/>
      <c r="ABJ133" s="311"/>
      <c r="ABK133" s="311"/>
      <c r="ABL133" s="311"/>
      <c r="ABM133" s="311"/>
      <c r="ABN133" s="311"/>
      <c r="ABO133" s="311"/>
      <c r="ABP133" s="311"/>
      <c r="ABQ133" s="311"/>
      <c r="ABR133" s="311"/>
      <c r="ABS133" s="311"/>
      <c r="ABT133" s="311"/>
      <c r="ABU133" s="311"/>
      <c r="ABV133" s="311"/>
      <c r="ABW133" s="311"/>
      <c r="ABX133" s="311"/>
      <c r="ABY133" s="311"/>
      <c r="ABZ133" s="311"/>
      <c r="ACA133" s="311"/>
      <c r="ACB133" s="311"/>
      <c r="ACC133" s="311"/>
      <c r="ACD133" s="311"/>
      <c r="ACE133" s="311"/>
      <c r="ACF133" s="311"/>
      <c r="ACG133" s="311"/>
      <c r="ACH133" s="311"/>
      <c r="ACI133" s="311"/>
      <c r="ACJ133" s="311"/>
      <c r="ACK133" s="311"/>
      <c r="ACL133" s="311"/>
      <c r="ACM133" s="311"/>
      <c r="ACN133" s="311"/>
      <c r="ACO133" s="311"/>
      <c r="ACP133" s="311"/>
      <c r="ACQ133" s="311"/>
      <c r="ACR133" s="311"/>
      <c r="ACS133" s="311"/>
      <c r="ACT133" s="311"/>
      <c r="ACU133" s="311"/>
      <c r="ACV133" s="311"/>
      <c r="ACW133" s="311"/>
      <c r="ACX133" s="311"/>
      <c r="ACY133" s="311"/>
      <c r="ACZ133" s="311"/>
      <c r="ADA133" s="311"/>
      <c r="ADB133" s="311"/>
      <c r="ADC133" s="311"/>
      <c r="ADD133" s="311"/>
      <c r="ADE133" s="311"/>
      <c r="ADF133" s="311"/>
      <c r="ADG133" s="311"/>
      <c r="ADH133" s="311"/>
      <c r="ADI133" s="311"/>
      <c r="ADJ133" s="311"/>
      <c r="ADK133" s="311"/>
      <c r="ADL133" s="311"/>
      <c r="ADM133" s="311"/>
      <c r="ADN133" s="311"/>
      <c r="ADO133" s="311"/>
      <c r="ADP133" s="311"/>
      <c r="ADQ133" s="311"/>
      <c r="ADR133" s="311"/>
      <c r="ADS133" s="311"/>
      <c r="ADT133" s="311"/>
      <c r="ADU133" s="311"/>
      <c r="ADV133" s="311"/>
      <c r="ADW133" s="311"/>
      <c r="ADX133" s="311"/>
      <c r="ADY133" s="311"/>
      <c r="ADZ133" s="311"/>
      <c r="AEA133" s="311"/>
      <c r="AEB133" s="311"/>
      <c r="AEC133" s="311"/>
      <c r="AED133" s="311"/>
      <c r="AEE133" s="311"/>
      <c r="AEF133" s="311"/>
      <c r="AEG133" s="311"/>
      <c r="AEH133" s="311"/>
      <c r="AEI133" s="311"/>
      <c r="AEJ133" s="311"/>
      <c r="AEK133" s="311"/>
      <c r="AEL133" s="311"/>
      <c r="AEM133" s="311"/>
      <c r="AEN133" s="311"/>
      <c r="AEO133" s="311"/>
      <c r="AEP133" s="311"/>
      <c r="AEQ133" s="311"/>
      <c r="AER133" s="311"/>
      <c r="AES133" s="311"/>
      <c r="AET133" s="311"/>
      <c r="AEU133" s="311"/>
      <c r="AEV133" s="311"/>
      <c r="AEW133" s="311"/>
      <c r="AEX133" s="311"/>
      <c r="AEY133" s="311"/>
      <c r="AEZ133" s="311"/>
      <c r="AFA133" s="311"/>
      <c r="AFB133" s="311"/>
      <c r="AFC133" s="311"/>
      <c r="AFD133" s="311"/>
      <c r="AFE133" s="311"/>
      <c r="AFF133" s="311"/>
      <c r="AFG133" s="311"/>
      <c r="AFH133" s="311"/>
      <c r="AFI133" s="311"/>
      <c r="AFJ133" s="311"/>
      <c r="AFK133" s="311"/>
      <c r="AFL133" s="311"/>
      <c r="AFM133" s="311"/>
      <c r="AFN133" s="311"/>
      <c r="AFO133" s="311"/>
      <c r="AFP133" s="311"/>
      <c r="AFQ133" s="311"/>
      <c r="AFR133" s="311"/>
      <c r="AFS133" s="311"/>
      <c r="AFT133" s="311"/>
      <c r="AFU133" s="311"/>
      <c r="AFV133" s="311"/>
      <c r="AFW133" s="311"/>
      <c r="AFX133" s="311"/>
      <c r="AFY133" s="311"/>
      <c r="AFZ133" s="311"/>
      <c r="AGA133" s="311"/>
      <c r="AGB133" s="311"/>
      <c r="AGC133" s="311"/>
      <c r="AGD133" s="311"/>
      <c r="AGE133" s="311"/>
      <c r="AGF133" s="311"/>
      <c r="AGG133" s="311"/>
      <c r="AGH133" s="311"/>
      <c r="AGI133" s="311"/>
      <c r="AGJ133" s="311"/>
      <c r="AGK133" s="311"/>
      <c r="AGL133" s="311"/>
      <c r="AGM133" s="311"/>
      <c r="AGN133" s="311"/>
      <c r="AGO133" s="311"/>
      <c r="AGP133" s="311"/>
      <c r="AGQ133" s="311"/>
      <c r="AGR133" s="311"/>
      <c r="AGS133" s="311"/>
      <c r="AGT133" s="311"/>
      <c r="AGU133" s="311"/>
      <c r="AGV133" s="311"/>
      <c r="AGW133" s="311"/>
      <c r="AGX133" s="311"/>
      <c r="AGY133" s="311"/>
      <c r="AGZ133" s="311"/>
      <c r="AHA133" s="311"/>
      <c r="AHB133" s="311"/>
      <c r="AHC133" s="311"/>
      <c r="AHD133" s="311"/>
      <c r="AHE133" s="311"/>
      <c r="AHF133" s="311"/>
      <c r="AHG133" s="311"/>
      <c r="AHH133" s="311"/>
      <c r="AHI133" s="311"/>
      <c r="AHJ133" s="311"/>
      <c r="AHK133" s="311"/>
      <c r="AHL133" s="311"/>
      <c r="AHM133" s="311"/>
      <c r="AHN133" s="311"/>
      <c r="AHO133" s="311"/>
      <c r="AHP133" s="311"/>
      <c r="AHQ133" s="311"/>
      <c r="AHR133" s="311"/>
      <c r="AHS133" s="311"/>
      <c r="AHT133" s="311"/>
      <c r="AHU133" s="311"/>
      <c r="AHV133" s="311"/>
      <c r="AHW133" s="311"/>
      <c r="AHX133" s="311"/>
      <c r="AHY133" s="311"/>
      <c r="AHZ133" s="311"/>
      <c r="AIA133" s="311"/>
      <c r="AIB133" s="311"/>
      <c r="AIC133" s="311"/>
      <c r="AID133" s="311"/>
      <c r="AIE133" s="311"/>
      <c r="AIF133" s="311"/>
      <c r="AIG133" s="311"/>
      <c r="AIH133" s="311"/>
      <c r="AII133" s="311"/>
      <c r="AIJ133" s="311"/>
      <c r="AIK133" s="311"/>
      <c r="AIL133" s="311"/>
      <c r="AIM133" s="311"/>
      <c r="AIN133" s="311"/>
      <c r="AIO133" s="311"/>
      <c r="AIP133" s="311"/>
      <c r="AIQ133" s="311"/>
      <c r="AIR133" s="311"/>
      <c r="AIS133" s="311"/>
      <c r="AIT133" s="311"/>
      <c r="AIU133" s="311"/>
      <c r="AIV133" s="311"/>
      <c r="AIW133" s="311"/>
      <c r="AIX133" s="311"/>
      <c r="AIY133" s="311"/>
      <c r="AIZ133" s="311"/>
      <c r="AJA133" s="311"/>
      <c r="AJB133" s="311"/>
      <c r="AJC133" s="311"/>
      <c r="AJD133" s="311"/>
      <c r="AJE133" s="311"/>
      <c r="AJF133" s="311"/>
      <c r="AJG133" s="311"/>
      <c r="AJH133" s="311"/>
      <c r="AJI133" s="311"/>
      <c r="AJJ133" s="311"/>
      <c r="AJK133" s="311"/>
      <c r="AJL133" s="311"/>
      <c r="AJM133" s="311"/>
      <c r="AJN133" s="311"/>
      <c r="AJO133" s="311"/>
      <c r="AJP133" s="311"/>
      <c r="AJQ133" s="311"/>
      <c r="AJR133" s="311"/>
      <c r="AJS133" s="311"/>
      <c r="AJT133" s="311"/>
      <c r="AJU133" s="311"/>
      <c r="AJV133" s="311"/>
      <c r="AJW133" s="311"/>
      <c r="AJX133" s="311"/>
      <c r="AJY133" s="311"/>
      <c r="AJZ133" s="311"/>
      <c r="AKA133" s="311"/>
      <c r="AKB133" s="311"/>
      <c r="AKC133" s="311"/>
      <c r="AKD133" s="311"/>
      <c r="AKE133" s="311"/>
      <c r="AKF133" s="311"/>
      <c r="AKG133" s="311"/>
      <c r="AKH133" s="311"/>
      <c r="AKI133" s="311"/>
      <c r="AKJ133" s="311"/>
      <c r="AKK133" s="311"/>
      <c r="AKL133" s="311"/>
      <c r="AKM133" s="311"/>
      <c r="AKN133" s="311"/>
      <c r="AKO133" s="311"/>
      <c r="AKP133" s="311"/>
      <c r="AKQ133" s="311"/>
      <c r="AKR133" s="311"/>
      <c r="AKS133" s="311"/>
      <c r="AKT133" s="311"/>
      <c r="AKU133" s="311"/>
      <c r="AKV133" s="311"/>
      <c r="AKW133" s="311"/>
      <c r="AKX133" s="311"/>
      <c r="AKY133" s="311"/>
      <c r="AKZ133" s="311"/>
      <c r="ALA133" s="311"/>
      <c r="ALB133" s="311"/>
      <c r="ALC133" s="311"/>
      <c r="ALD133" s="311"/>
      <c r="ALE133" s="311"/>
      <c r="ALF133" s="311"/>
      <c r="ALG133" s="311"/>
      <c r="ALH133" s="311"/>
      <c r="ALI133" s="311"/>
      <c r="ALJ133" s="311"/>
      <c r="ALK133" s="311"/>
      <c r="ALL133" s="311"/>
      <c r="ALM133" s="311"/>
      <c r="ALN133" s="311"/>
      <c r="ALO133" s="311"/>
      <c r="ALP133" s="311"/>
      <c r="ALQ133" s="311"/>
      <c r="ALR133" s="311"/>
      <c r="ALS133" s="311"/>
      <c r="ALT133" s="311"/>
      <c r="ALU133" s="311"/>
      <c r="ALV133" s="311"/>
      <c r="ALW133" s="311"/>
      <c r="ALX133" s="311"/>
      <c r="ALY133" s="311"/>
      <c r="ALZ133" s="311"/>
      <c r="AMA133" s="311"/>
      <c r="AMB133" s="311"/>
      <c r="AMC133" s="311"/>
      <c r="AMD133" s="311"/>
      <c r="AME133" s="311"/>
      <c r="AMF133" s="311"/>
      <c r="AMG133" s="311"/>
      <c r="AMH133" s="311"/>
      <c r="AMI133" s="311"/>
      <c r="AMJ133" s="311"/>
      <c r="AMK133" s="311"/>
      <c r="AML133" s="311"/>
      <c r="AMM133" s="311"/>
      <c r="AMN133" s="311"/>
      <c r="AMO133" s="311"/>
      <c r="AMP133" s="311"/>
      <c r="AMQ133" s="311"/>
      <c r="AMR133" s="311"/>
      <c r="AMS133" s="311"/>
      <c r="AMT133" s="311"/>
      <c r="AMU133" s="311"/>
      <c r="AMV133" s="311"/>
      <c r="AMW133" s="311"/>
      <c r="AMX133" s="311"/>
      <c r="AMY133" s="311"/>
      <c r="AMZ133" s="311"/>
      <c r="ANA133" s="311"/>
      <c r="ANB133" s="311"/>
      <c r="ANC133" s="311"/>
      <c r="AND133" s="311"/>
      <c r="ANE133" s="311"/>
      <c r="ANF133" s="311"/>
      <c r="ANG133" s="311"/>
      <c r="ANH133" s="311"/>
      <c r="ANI133" s="311"/>
      <c r="ANJ133" s="311"/>
      <c r="ANK133" s="311"/>
      <c r="ANL133" s="311"/>
      <c r="ANM133" s="311"/>
      <c r="ANN133" s="311"/>
      <c r="ANO133" s="311"/>
      <c r="ANP133" s="311"/>
      <c r="ANQ133" s="311"/>
      <c r="ANR133" s="311"/>
      <c r="ANS133" s="311"/>
      <c r="ANT133" s="311"/>
      <c r="ANU133" s="311"/>
      <c r="ANV133" s="311"/>
      <c r="ANW133" s="311"/>
      <c r="ANX133" s="311"/>
      <c r="ANY133" s="311"/>
      <c r="ANZ133" s="311"/>
      <c r="AOA133" s="311"/>
      <c r="AOB133" s="311"/>
      <c r="AOC133" s="311"/>
      <c r="AOD133" s="311"/>
      <c r="AOE133" s="311"/>
      <c r="AOF133" s="311"/>
      <c r="AOG133" s="311"/>
      <c r="AOH133" s="311"/>
      <c r="AOI133" s="311"/>
      <c r="AOJ133" s="311"/>
      <c r="AOK133" s="311"/>
      <c r="AOL133" s="311"/>
      <c r="AOM133" s="311"/>
      <c r="AON133" s="311"/>
      <c r="AOO133" s="311"/>
      <c r="AOP133" s="311"/>
      <c r="AOQ133" s="311"/>
      <c r="AOR133" s="311"/>
      <c r="AOS133" s="311"/>
      <c r="AOT133" s="311"/>
      <c r="AOU133" s="311"/>
      <c r="AOV133" s="311"/>
      <c r="AOW133" s="311"/>
      <c r="AOX133" s="311"/>
      <c r="AOY133" s="311"/>
      <c r="AOZ133" s="311"/>
      <c r="APA133" s="311"/>
      <c r="APB133" s="311"/>
      <c r="APC133" s="311"/>
      <c r="APD133" s="311"/>
      <c r="APE133" s="311"/>
      <c r="APF133" s="311"/>
      <c r="APG133" s="311"/>
      <c r="APH133" s="311"/>
      <c r="API133" s="311"/>
      <c r="APJ133" s="311"/>
      <c r="APK133" s="311"/>
      <c r="APL133" s="311"/>
      <c r="APM133" s="311"/>
      <c r="APN133" s="311"/>
      <c r="APO133" s="311"/>
      <c r="APP133" s="311"/>
      <c r="APQ133" s="311"/>
      <c r="APR133" s="311"/>
      <c r="APS133" s="311"/>
      <c r="APT133" s="311"/>
      <c r="APU133" s="311"/>
      <c r="APV133" s="311"/>
      <c r="APW133" s="311"/>
      <c r="APX133" s="311"/>
      <c r="APY133" s="311"/>
      <c r="APZ133" s="311"/>
      <c r="AQA133" s="311"/>
      <c r="AQB133" s="311"/>
      <c r="AQC133" s="311"/>
      <c r="AQD133" s="311"/>
      <c r="AQE133" s="311"/>
      <c r="AQF133" s="311"/>
      <c r="AQG133" s="311"/>
      <c r="AQH133" s="311"/>
      <c r="AQI133" s="311"/>
      <c r="AQJ133" s="311"/>
      <c r="AQK133" s="311"/>
      <c r="AQL133" s="311"/>
      <c r="AQM133" s="311"/>
      <c r="AQN133" s="311"/>
      <c r="AQO133" s="311"/>
      <c r="AQP133" s="311"/>
      <c r="AQQ133" s="311"/>
      <c r="AQR133" s="311"/>
      <c r="AQS133" s="311"/>
      <c r="AQT133" s="311"/>
      <c r="AQU133" s="311"/>
      <c r="AQV133" s="311"/>
      <c r="AQW133" s="311"/>
      <c r="AQX133" s="311"/>
      <c r="AQY133" s="311"/>
      <c r="AQZ133" s="311"/>
      <c r="ARA133" s="311"/>
      <c r="ARB133" s="311"/>
      <c r="ARC133" s="311"/>
      <c r="ARD133" s="311"/>
      <c r="ARE133" s="311"/>
      <c r="ARF133" s="311"/>
      <c r="ARG133" s="311"/>
      <c r="ARH133" s="311"/>
      <c r="ARI133" s="311"/>
      <c r="ARJ133" s="311"/>
      <c r="ARK133" s="311"/>
      <c r="ARL133" s="311"/>
      <c r="ARM133" s="311"/>
      <c r="ARN133" s="311"/>
      <c r="ARO133" s="311"/>
      <c r="ARP133" s="311"/>
      <c r="ARQ133" s="311"/>
      <c r="ARR133" s="311"/>
      <c r="ARS133" s="311"/>
      <c r="ART133" s="311"/>
      <c r="ARU133" s="311"/>
      <c r="ARV133" s="311"/>
      <c r="ARW133" s="311"/>
      <c r="ARX133" s="311"/>
      <c r="ARY133" s="311"/>
      <c r="ARZ133" s="311"/>
      <c r="ASA133" s="311"/>
      <c r="ASB133" s="311"/>
      <c r="ASC133" s="311"/>
      <c r="ASD133" s="311"/>
      <c r="ASE133" s="311"/>
      <c r="ASF133" s="311"/>
      <c r="ASG133" s="311"/>
      <c r="ASH133" s="311"/>
      <c r="ASI133" s="311"/>
      <c r="ASJ133" s="311"/>
      <c r="ASK133" s="311"/>
      <c r="ASL133" s="311"/>
      <c r="ASM133" s="311"/>
      <c r="ASN133" s="311"/>
      <c r="ASO133" s="311"/>
      <c r="ASP133" s="311"/>
      <c r="ASQ133" s="311"/>
      <c r="ASR133" s="311"/>
      <c r="ASS133" s="311"/>
      <c r="AST133" s="311"/>
      <c r="ASU133" s="311"/>
      <c r="ASV133" s="311"/>
      <c r="ASW133" s="311"/>
      <c r="ASX133" s="311"/>
      <c r="ASY133" s="311"/>
      <c r="ASZ133" s="311"/>
      <c r="ATA133" s="311"/>
      <c r="ATB133" s="311"/>
      <c r="ATC133" s="311"/>
      <c r="ATD133" s="311"/>
      <c r="ATE133" s="311"/>
      <c r="ATF133" s="311"/>
      <c r="ATG133" s="311"/>
      <c r="ATH133" s="311"/>
      <c r="ATI133" s="311"/>
      <c r="ATJ133" s="311"/>
      <c r="ATK133" s="311"/>
      <c r="ATL133" s="311"/>
      <c r="ATM133" s="311"/>
      <c r="ATN133" s="311"/>
      <c r="ATO133" s="311"/>
      <c r="ATP133" s="311"/>
      <c r="ATQ133" s="311"/>
      <c r="ATR133" s="311"/>
      <c r="ATS133" s="311"/>
      <c r="ATT133" s="311"/>
      <c r="ATU133" s="311"/>
      <c r="ATV133" s="311"/>
      <c r="ATW133" s="311"/>
      <c r="ATX133" s="311"/>
      <c r="ATY133" s="311"/>
      <c r="ATZ133" s="311"/>
      <c r="AUA133" s="311"/>
      <c r="AUB133" s="311"/>
      <c r="AUC133" s="311"/>
      <c r="AUD133" s="311"/>
      <c r="AUE133" s="311"/>
      <c r="AUF133" s="311"/>
      <c r="AUG133" s="311"/>
      <c r="AUH133" s="311"/>
      <c r="AUI133" s="311"/>
      <c r="AUJ133" s="311"/>
      <c r="AUK133" s="311"/>
      <c r="AUL133" s="311"/>
      <c r="AUM133" s="311"/>
      <c r="AUN133" s="311"/>
      <c r="AUO133" s="311"/>
      <c r="AUP133" s="311"/>
      <c r="AUQ133" s="311"/>
      <c r="AUR133" s="311"/>
      <c r="AUS133" s="311"/>
      <c r="AUT133" s="311"/>
      <c r="AUU133" s="311"/>
      <c r="AUV133" s="311"/>
      <c r="AUW133" s="311"/>
      <c r="AUX133" s="311"/>
      <c r="AUY133" s="311"/>
      <c r="AUZ133" s="311"/>
      <c r="AVA133" s="311"/>
      <c r="AVB133" s="311"/>
      <c r="AVC133" s="311"/>
      <c r="AVD133" s="311"/>
      <c r="AVE133" s="311"/>
      <c r="AVF133" s="311"/>
      <c r="AVG133" s="311"/>
      <c r="AVH133" s="311"/>
      <c r="AVI133" s="311"/>
      <c r="AVJ133" s="311"/>
      <c r="AVK133" s="311"/>
      <c r="AVL133" s="311"/>
      <c r="AVM133" s="311"/>
      <c r="AVN133" s="311"/>
      <c r="AVO133" s="311"/>
      <c r="AVP133" s="311"/>
      <c r="AVQ133" s="311"/>
      <c r="AVR133" s="311"/>
      <c r="AVS133" s="311"/>
      <c r="AVT133" s="311"/>
      <c r="AVU133" s="311"/>
      <c r="AVV133" s="311"/>
      <c r="AVW133" s="311"/>
      <c r="AVX133" s="311"/>
      <c r="AVY133" s="311"/>
      <c r="AVZ133" s="311"/>
      <c r="AWA133" s="311"/>
      <c r="AWB133" s="311"/>
      <c r="AWC133" s="311"/>
      <c r="AWD133" s="311"/>
      <c r="AWE133" s="311"/>
      <c r="AWF133" s="311"/>
      <c r="AWG133" s="311"/>
      <c r="AWH133" s="311"/>
      <c r="AWI133" s="311"/>
      <c r="AWJ133" s="311"/>
      <c r="AWK133" s="311"/>
      <c r="AWL133" s="311"/>
      <c r="AWM133" s="311"/>
      <c r="AWN133" s="311"/>
      <c r="AWO133" s="311"/>
      <c r="AWP133" s="311"/>
      <c r="AWQ133" s="311"/>
      <c r="AWR133" s="311"/>
      <c r="AWS133" s="311"/>
      <c r="AWT133" s="311"/>
      <c r="AWU133" s="311"/>
      <c r="AWV133" s="311"/>
      <c r="AWW133" s="311"/>
      <c r="AWX133" s="311"/>
      <c r="AWY133" s="311"/>
      <c r="AWZ133" s="311"/>
      <c r="AXA133" s="311"/>
      <c r="AXB133" s="311"/>
      <c r="AXC133" s="311"/>
      <c r="AXD133" s="311"/>
      <c r="AXE133" s="311"/>
      <c r="AXF133" s="311"/>
      <c r="AXG133" s="311"/>
      <c r="AXH133" s="311"/>
      <c r="AXI133" s="311"/>
      <c r="AXJ133" s="311"/>
      <c r="AXK133" s="311"/>
      <c r="AXL133" s="311"/>
      <c r="AXM133" s="311"/>
      <c r="AXN133" s="311"/>
      <c r="AXO133" s="311"/>
      <c r="AXP133" s="311"/>
      <c r="AXQ133" s="311"/>
      <c r="AXR133" s="311"/>
      <c r="AXS133" s="311"/>
      <c r="AXT133" s="311"/>
      <c r="AXU133" s="311"/>
      <c r="AXV133" s="311"/>
      <c r="AXW133" s="311"/>
      <c r="AXX133" s="311"/>
      <c r="AXY133" s="311"/>
      <c r="AXZ133" s="311"/>
      <c r="AYA133" s="311"/>
      <c r="AYB133" s="311"/>
      <c r="AYC133" s="311"/>
      <c r="AYD133" s="311"/>
      <c r="AYE133" s="311"/>
      <c r="AYF133" s="311"/>
      <c r="AYG133" s="311"/>
      <c r="AYH133" s="311"/>
      <c r="AYI133" s="311"/>
      <c r="AYJ133" s="311"/>
      <c r="AYK133" s="311"/>
      <c r="AYL133" s="311"/>
      <c r="AYM133" s="311"/>
      <c r="AYN133" s="311"/>
      <c r="AYO133" s="311"/>
      <c r="AYP133" s="311"/>
      <c r="AYQ133" s="311"/>
      <c r="AYR133" s="311"/>
      <c r="AYS133" s="311"/>
      <c r="AYT133" s="311"/>
      <c r="AYU133" s="311"/>
      <c r="AYV133" s="311"/>
      <c r="AYW133" s="311"/>
      <c r="AYX133" s="311"/>
      <c r="AYY133" s="311"/>
      <c r="AYZ133" s="311"/>
      <c r="AZA133" s="311"/>
      <c r="AZB133" s="311"/>
      <c r="AZC133" s="311"/>
      <c r="AZD133" s="311"/>
      <c r="AZE133" s="311"/>
      <c r="AZF133" s="311"/>
      <c r="AZG133" s="311"/>
      <c r="AZH133" s="311"/>
      <c r="AZI133" s="311"/>
      <c r="AZJ133" s="311"/>
      <c r="AZK133" s="311"/>
      <c r="AZL133" s="311"/>
      <c r="AZM133" s="311"/>
      <c r="AZN133" s="311"/>
      <c r="AZO133" s="311"/>
      <c r="AZP133" s="311"/>
      <c r="AZQ133" s="311"/>
      <c r="AZR133" s="311"/>
      <c r="AZS133" s="311"/>
      <c r="AZT133" s="311"/>
      <c r="AZU133" s="311"/>
      <c r="AZV133" s="311"/>
      <c r="AZW133" s="311"/>
      <c r="AZX133" s="311"/>
      <c r="AZY133" s="311"/>
      <c r="AZZ133" s="311"/>
      <c r="BAA133" s="311"/>
      <c r="BAB133" s="311"/>
      <c r="BAC133" s="311"/>
      <c r="BAD133" s="311"/>
      <c r="BAE133" s="311"/>
      <c r="BAF133" s="311"/>
      <c r="BAG133" s="311"/>
      <c r="BAH133" s="311"/>
      <c r="BAI133" s="311"/>
      <c r="BAJ133" s="311"/>
      <c r="BAK133" s="311"/>
      <c r="BAL133" s="311"/>
      <c r="BAM133" s="311"/>
      <c r="BAN133" s="311"/>
      <c r="BAO133" s="311"/>
      <c r="BAP133" s="311"/>
      <c r="BAQ133" s="311"/>
      <c r="BAR133" s="311"/>
      <c r="BAS133" s="311"/>
      <c r="BAT133" s="311"/>
      <c r="BAU133" s="311"/>
      <c r="BAV133" s="311"/>
      <c r="BAW133" s="311"/>
      <c r="BAX133" s="311"/>
      <c r="BAY133" s="311"/>
      <c r="BAZ133" s="311"/>
      <c r="BBA133" s="311"/>
      <c r="BBB133" s="311"/>
      <c r="BBC133" s="311"/>
      <c r="BBD133" s="311"/>
      <c r="BBE133" s="311"/>
      <c r="BBF133" s="311"/>
      <c r="BBG133" s="311"/>
      <c r="BBH133" s="311"/>
      <c r="BBI133" s="311"/>
      <c r="BBJ133" s="311"/>
      <c r="BBK133" s="311"/>
      <c r="BBL133" s="311"/>
      <c r="BBM133" s="311"/>
      <c r="BBN133" s="311"/>
      <c r="BBO133" s="311"/>
      <c r="BBP133" s="311"/>
      <c r="BBQ133" s="311"/>
      <c r="BBR133" s="311"/>
      <c r="BBS133" s="311"/>
      <c r="BBT133" s="311"/>
      <c r="BBU133" s="311"/>
      <c r="BBV133" s="311"/>
      <c r="BBW133" s="311"/>
      <c r="BBX133" s="311"/>
      <c r="BBY133" s="311"/>
      <c r="BBZ133" s="311"/>
      <c r="BCA133" s="311"/>
      <c r="BCB133" s="311"/>
      <c r="BCC133" s="311"/>
      <c r="BCD133" s="311"/>
      <c r="BCE133" s="311"/>
      <c r="BCF133" s="311"/>
      <c r="BCG133" s="311"/>
      <c r="BCH133" s="311"/>
      <c r="BCI133" s="311"/>
      <c r="BCJ133" s="311"/>
      <c r="BCK133" s="311"/>
      <c r="BCL133" s="311"/>
      <c r="BCM133" s="311"/>
      <c r="BCN133" s="311"/>
      <c r="BCO133" s="311"/>
      <c r="BCP133" s="311"/>
      <c r="BCQ133" s="311"/>
      <c r="BCR133" s="311"/>
      <c r="BCS133" s="311"/>
      <c r="BCT133" s="311"/>
      <c r="BCU133" s="311"/>
      <c r="BCV133" s="311"/>
      <c r="BCW133" s="311"/>
      <c r="BCX133" s="311"/>
      <c r="BCY133" s="311"/>
      <c r="BCZ133" s="311"/>
      <c r="BDA133" s="311"/>
      <c r="BDB133" s="311"/>
      <c r="BDC133" s="311"/>
      <c r="BDD133" s="311"/>
      <c r="BDE133" s="311"/>
      <c r="BDF133" s="311"/>
      <c r="BDG133" s="311"/>
      <c r="BDH133" s="311"/>
      <c r="BDI133" s="311"/>
      <c r="BDJ133" s="311"/>
      <c r="BDK133" s="311"/>
      <c r="BDL133" s="311"/>
      <c r="BDM133" s="311"/>
      <c r="BDN133" s="311"/>
      <c r="BDO133" s="311"/>
      <c r="BDP133" s="311"/>
      <c r="BDQ133" s="311"/>
      <c r="BDR133" s="311"/>
      <c r="BDS133" s="311"/>
      <c r="BDT133" s="311"/>
      <c r="BDU133" s="311"/>
      <c r="BDV133" s="311"/>
      <c r="BDW133" s="311"/>
      <c r="BDX133" s="311"/>
      <c r="BDY133" s="311"/>
      <c r="BDZ133" s="311"/>
      <c r="BEA133" s="311"/>
      <c r="BEB133" s="311"/>
      <c r="BEC133" s="311"/>
      <c r="BED133" s="311"/>
      <c r="BEE133" s="311"/>
      <c r="BEF133" s="311"/>
      <c r="BEG133" s="311"/>
      <c r="BEH133" s="311"/>
      <c r="BEI133" s="311"/>
      <c r="BEJ133" s="311"/>
      <c r="BEK133" s="311"/>
      <c r="BEL133" s="311"/>
      <c r="BEM133" s="311"/>
      <c r="BEN133" s="311"/>
      <c r="BEO133" s="311"/>
      <c r="BEP133" s="311"/>
      <c r="BEQ133" s="311"/>
      <c r="BER133" s="311"/>
      <c r="BES133" s="311"/>
      <c r="BET133" s="311"/>
      <c r="BEU133" s="311"/>
      <c r="BEV133" s="311"/>
      <c r="BEW133" s="311"/>
      <c r="BEX133" s="311"/>
      <c r="BEY133" s="311"/>
      <c r="BEZ133" s="311"/>
      <c r="BFA133" s="311"/>
      <c r="BFB133" s="311"/>
      <c r="BFC133" s="311"/>
      <c r="BFD133" s="311"/>
      <c r="BFE133" s="311"/>
      <c r="BFF133" s="311"/>
      <c r="BFG133" s="311"/>
      <c r="BFH133" s="311"/>
      <c r="BFI133" s="311"/>
      <c r="BFJ133" s="311"/>
      <c r="BFK133" s="311"/>
      <c r="BFL133" s="311"/>
      <c r="BFM133" s="311"/>
      <c r="BFN133" s="311"/>
      <c r="BFO133" s="311"/>
      <c r="BFP133" s="311"/>
      <c r="BFQ133" s="311"/>
      <c r="BFR133" s="311"/>
      <c r="BFS133" s="311"/>
      <c r="BFT133" s="311"/>
      <c r="BFU133" s="311"/>
      <c r="BFV133" s="311"/>
      <c r="BFW133" s="311"/>
      <c r="BFX133" s="311"/>
      <c r="BFY133" s="311"/>
      <c r="BFZ133" s="311"/>
      <c r="BGA133" s="311"/>
      <c r="BGB133" s="311"/>
      <c r="BGC133" s="311"/>
      <c r="BGD133" s="311"/>
      <c r="BGE133" s="311"/>
      <c r="BGF133" s="311"/>
      <c r="BGG133" s="311"/>
      <c r="BGH133" s="311"/>
      <c r="BGI133" s="311"/>
      <c r="BGJ133" s="311"/>
      <c r="BGK133" s="311"/>
      <c r="BGL133" s="311"/>
      <c r="BGM133" s="311"/>
      <c r="BGN133" s="311"/>
      <c r="BGO133" s="311"/>
      <c r="BGP133" s="311"/>
      <c r="BGQ133" s="311"/>
      <c r="BGR133" s="311"/>
      <c r="BGS133" s="311"/>
      <c r="BGT133" s="311"/>
      <c r="BGU133" s="311"/>
      <c r="BGV133" s="311"/>
      <c r="BGW133" s="311"/>
      <c r="BGX133" s="311"/>
      <c r="BGY133" s="311"/>
      <c r="BGZ133" s="311"/>
      <c r="BHA133" s="311"/>
      <c r="BHB133" s="311"/>
      <c r="BHC133" s="311"/>
      <c r="BHD133" s="311"/>
      <c r="BHE133" s="311"/>
      <c r="BHF133" s="311"/>
      <c r="BHG133" s="311"/>
      <c r="BHH133" s="311"/>
      <c r="BHI133" s="311"/>
      <c r="BHJ133" s="311"/>
      <c r="BHK133" s="311"/>
      <c r="BHL133" s="311"/>
      <c r="BHM133" s="311"/>
      <c r="BHN133" s="311"/>
      <c r="BHO133" s="311"/>
      <c r="BHP133" s="311"/>
      <c r="BHQ133" s="311"/>
      <c r="BHR133" s="311"/>
      <c r="BHS133" s="311"/>
      <c r="BHT133" s="311"/>
      <c r="BHU133" s="311"/>
      <c r="BHV133" s="311"/>
      <c r="BHW133" s="311"/>
      <c r="BHX133" s="311"/>
      <c r="BHY133" s="311"/>
      <c r="BHZ133" s="311"/>
      <c r="BIA133" s="311"/>
      <c r="BIB133" s="311"/>
      <c r="BIC133" s="311"/>
      <c r="BID133" s="311"/>
      <c r="BIE133" s="311"/>
      <c r="BIF133" s="311"/>
      <c r="BIG133" s="311"/>
      <c r="BIH133" s="311"/>
      <c r="BII133" s="311"/>
      <c r="BIJ133" s="311"/>
      <c r="BIK133" s="311"/>
      <c r="BIL133" s="311"/>
      <c r="BIM133" s="311"/>
      <c r="BIN133" s="311"/>
      <c r="BIO133" s="311"/>
      <c r="BIP133" s="311"/>
      <c r="BIQ133" s="311"/>
      <c r="BIR133" s="311"/>
      <c r="BIS133" s="311"/>
      <c r="BIT133" s="311"/>
      <c r="BIU133" s="311"/>
      <c r="BIV133" s="311"/>
      <c r="BIW133" s="311"/>
      <c r="BIX133" s="311"/>
      <c r="BIY133" s="311"/>
      <c r="BIZ133" s="311"/>
      <c r="BJA133" s="311"/>
      <c r="BJB133" s="311"/>
      <c r="BJC133" s="311"/>
      <c r="BJD133" s="311"/>
      <c r="BJE133" s="311"/>
      <c r="BJF133" s="311"/>
      <c r="BJG133" s="311"/>
      <c r="BJH133" s="311"/>
      <c r="BJI133" s="311"/>
      <c r="BJJ133" s="311"/>
      <c r="BJK133" s="311"/>
      <c r="BJL133" s="311"/>
      <c r="BJM133" s="311"/>
      <c r="BJN133" s="311"/>
      <c r="BJO133" s="311"/>
      <c r="BJP133" s="311"/>
      <c r="BJQ133" s="311"/>
      <c r="BJR133" s="311"/>
      <c r="BJS133" s="311"/>
      <c r="BJT133" s="311"/>
      <c r="BJU133" s="311"/>
      <c r="BJV133" s="311"/>
      <c r="BJW133" s="311"/>
      <c r="BJX133" s="311"/>
      <c r="BJY133" s="311"/>
      <c r="BJZ133" s="311"/>
      <c r="BKA133" s="311"/>
      <c r="BKB133" s="311"/>
      <c r="BKC133" s="311"/>
      <c r="BKD133" s="311"/>
      <c r="BKE133" s="311"/>
      <c r="BKF133" s="311"/>
      <c r="BKG133" s="311"/>
      <c r="BKH133" s="311"/>
      <c r="BKI133" s="311"/>
      <c r="BKJ133" s="311"/>
      <c r="BKK133" s="311"/>
      <c r="BKL133" s="311"/>
      <c r="BKM133" s="311"/>
      <c r="BKN133" s="311"/>
      <c r="BKO133" s="311"/>
      <c r="BKP133" s="311"/>
      <c r="BKQ133" s="311"/>
      <c r="BKR133" s="311"/>
      <c r="BKS133" s="311"/>
      <c r="BKT133" s="311"/>
      <c r="BKU133" s="311"/>
      <c r="BKV133" s="311"/>
      <c r="BKW133" s="311"/>
      <c r="BKX133" s="311"/>
      <c r="BKY133" s="311"/>
      <c r="BKZ133" s="311"/>
      <c r="BLA133" s="311"/>
      <c r="BLB133" s="311"/>
      <c r="BLC133" s="311"/>
      <c r="BLD133" s="311"/>
      <c r="BLE133" s="311"/>
      <c r="BLF133" s="311"/>
      <c r="BLG133" s="311"/>
      <c r="BLH133" s="311"/>
      <c r="BLI133" s="311"/>
      <c r="BLJ133" s="311"/>
      <c r="BLK133" s="311"/>
      <c r="BLL133" s="311"/>
      <c r="BLM133" s="311"/>
      <c r="BLN133" s="311"/>
      <c r="BLO133" s="311"/>
      <c r="BLP133" s="311"/>
      <c r="BLQ133" s="311"/>
      <c r="BLR133" s="311"/>
      <c r="BLS133" s="311"/>
      <c r="BLT133" s="311"/>
      <c r="BLU133" s="311"/>
      <c r="BLV133" s="311"/>
      <c r="BLW133" s="311"/>
      <c r="BLX133" s="311"/>
      <c r="BLY133" s="311"/>
      <c r="BLZ133" s="311"/>
      <c r="BMA133" s="311"/>
      <c r="BMB133" s="311"/>
      <c r="BMC133" s="311"/>
      <c r="BMD133" s="311"/>
      <c r="BME133" s="311"/>
      <c r="BMF133" s="311"/>
      <c r="BMG133" s="311"/>
      <c r="BMH133" s="311"/>
      <c r="BMI133" s="311"/>
      <c r="BMJ133" s="311"/>
      <c r="BMK133" s="311"/>
      <c r="BML133" s="311"/>
      <c r="BMM133" s="311"/>
      <c r="BMN133" s="311"/>
      <c r="BMO133" s="311"/>
      <c r="BMP133" s="311"/>
      <c r="BMQ133" s="311"/>
      <c r="BMR133" s="311"/>
      <c r="BMS133" s="311"/>
      <c r="BMT133" s="311"/>
      <c r="BMU133" s="311"/>
      <c r="BMV133" s="311"/>
      <c r="BMW133" s="311"/>
      <c r="BMX133" s="311"/>
      <c r="BMY133" s="311"/>
      <c r="BMZ133" s="311"/>
      <c r="BNA133" s="311"/>
      <c r="BNB133" s="311"/>
      <c r="BNC133" s="311"/>
      <c r="BND133" s="311"/>
      <c r="BNE133" s="311"/>
      <c r="BNF133" s="311"/>
      <c r="BNG133" s="311"/>
      <c r="BNH133" s="311"/>
      <c r="BNI133" s="311"/>
      <c r="BNJ133" s="311"/>
      <c r="BNK133" s="311"/>
      <c r="BNL133" s="311"/>
      <c r="BNM133" s="311"/>
      <c r="BNN133" s="311"/>
      <c r="BNO133" s="311"/>
      <c r="BNP133" s="311"/>
      <c r="BNQ133" s="311"/>
      <c r="BNR133" s="311"/>
      <c r="BNS133" s="311"/>
      <c r="BNT133" s="311"/>
      <c r="BNU133" s="311"/>
      <c r="BNV133" s="311"/>
      <c r="BNW133" s="311"/>
      <c r="BNX133" s="311"/>
      <c r="BNY133" s="311"/>
      <c r="BNZ133" s="311"/>
      <c r="BOA133" s="311"/>
      <c r="BOB133" s="311"/>
      <c r="BOC133" s="311"/>
      <c r="BOD133" s="311"/>
      <c r="BOE133" s="311"/>
      <c r="BOF133" s="311"/>
      <c r="BOG133" s="311"/>
      <c r="BOH133" s="311"/>
      <c r="BOI133" s="311"/>
      <c r="BOJ133" s="311"/>
      <c r="BOK133" s="311"/>
      <c r="BOL133" s="311"/>
      <c r="BOM133" s="311"/>
      <c r="BON133" s="311"/>
      <c r="BOO133" s="311"/>
      <c r="BOP133" s="311"/>
      <c r="BOQ133" s="311"/>
      <c r="BOR133" s="311"/>
      <c r="BOS133" s="311"/>
      <c r="BOT133" s="311"/>
      <c r="BOU133" s="311"/>
      <c r="BOV133" s="311"/>
      <c r="BOW133" s="311"/>
      <c r="BOX133" s="311"/>
      <c r="BOY133" s="311"/>
      <c r="BOZ133" s="311"/>
      <c r="BPA133" s="311"/>
      <c r="BPB133" s="311"/>
      <c r="BPC133" s="311"/>
      <c r="BPD133" s="311"/>
      <c r="BPE133" s="311"/>
      <c r="BPF133" s="311"/>
      <c r="BPG133" s="311"/>
      <c r="BPH133" s="311"/>
      <c r="BPI133" s="311"/>
      <c r="BPJ133" s="311"/>
      <c r="BPK133" s="311"/>
      <c r="BPL133" s="311"/>
      <c r="BPM133" s="311"/>
      <c r="BPN133" s="311"/>
      <c r="BPO133" s="311"/>
      <c r="BPP133" s="311"/>
      <c r="BPQ133" s="311"/>
      <c r="BPR133" s="311"/>
      <c r="BPS133" s="311"/>
      <c r="BPT133" s="311"/>
      <c r="BPU133" s="311"/>
      <c r="BPV133" s="311"/>
      <c r="BPW133" s="311"/>
      <c r="BPX133" s="311"/>
      <c r="BPY133" s="311"/>
      <c r="BPZ133" s="311"/>
      <c r="BQA133" s="311"/>
      <c r="BQB133" s="311"/>
      <c r="BQC133" s="311"/>
      <c r="BQD133" s="311"/>
      <c r="BQE133" s="311"/>
      <c r="BQF133" s="311"/>
      <c r="BQG133" s="311"/>
      <c r="BQH133" s="311"/>
      <c r="BQI133" s="311"/>
      <c r="BQJ133" s="311"/>
      <c r="BQK133" s="311"/>
      <c r="BQL133" s="311"/>
      <c r="BQM133" s="311"/>
      <c r="BQN133" s="311"/>
      <c r="BQO133" s="311"/>
      <c r="BQP133" s="311"/>
      <c r="BQQ133" s="311"/>
      <c r="BQR133" s="311"/>
      <c r="BQS133" s="311"/>
      <c r="BQT133" s="311"/>
      <c r="BQU133" s="311"/>
      <c r="BQV133" s="311"/>
      <c r="BQW133" s="311"/>
      <c r="BQX133" s="311"/>
      <c r="BQY133" s="311"/>
      <c r="BQZ133" s="311"/>
      <c r="BRA133" s="311"/>
      <c r="BRB133" s="311"/>
      <c r="BRC133" s="311"/>
      <c r="BRD133" s="311"/>
      <c r="BRE133" s="311"/>
      <c r="BRF133" s="311"/>
      <c r="BRG133" s="311"/>
      <c r="BRH133" s="311"/>
      <c r="BRI133" s="311"/>
      <c r="BRJ133" s="311"/>
      <c r="BRK133" s="311"/>
      <c r="BRL133" s="311"/>
      <c r="BRM133" s="311"/>
      <c r="BRN133" s="311"/>
      <c r="BRO133" s="311"/>
      <c r="BRP133" s="311"/>
      <c r="BRQ133" s="311"/>
      <c r="BRR133" s="311"/>
      <c r="BRS133" s="311"/>
      <c r="BRT133" s="311"/>
      <c r="BRU133" s="311"/>
      <c r="BRV133" s="311"/>
      <c r="BRW133" s="311"/>
      <c r="BRX133" s="311"/>
      <c r="BRY133" s="311"/>
      <c r="BRZ133" s="311"/>
      <c r="BSA133" s="311"/>
      <c r="BSB133" s="311"/>
      <c r="BSC133" s="311"/>
      <c r="BSD133" s="311"/>
      <c r="BSE133" s="311"/>
      <c r="BSF133" s="311"/>
      <c r="BSG133" s="311"/>
      <c r="BSH133" s="311"/>
      <c r="BSI133" s="311"/>
      <c r="BSJ133" s="311"/>
      <c r="BSK133" s="311"/>
      <c r="BSL133" s="311"/>
      <c r="BSM133" s="311"/>
      <c r="BSN133" s="311"/>
      <c r="BSO133" s="311"/>
      <c r="BSP133" s="311"/>
      <c r="BSQ133" s="311"/>
      <c r="BSR133" s="311"/>
      <c r="BSS133" s="311"/>
      <c r="BST133" s="311"/>
      <c r="BSU133" s="311"/>
      <c r="BSV133" s="311"/>
      <c r="BSW133" s="311"/>
      <c r="BSX133" s="311"/>
      <c r="BSY133" s="311"/>
      <c r="BSZ133" s="311"/>
      <c r="BTA133" s="311"/>
      <c r="BTB133" s="311"/>
      <c r="BTC133" s="311"/>
      <c r="BTD133" s="311"/>
      <c r="BTE133" s="311"/>
      <c r="BTF133" s="311"/>
      <c r="BTG133" s="311"/>
      <c r="BTH133" s="311"/>
      <c r="BTI133" s="311"/>
      <c r="BTJ133" s="311"/>
      <c r="BTK133" s="311"/>
      <c r="BTL133" s="311"/>
      <c r="BTM133" s="311"/>
      <c r="BTN133" s="311"/>
      <c r="BTO133" s="311"/>
      <c r="BTP133" s="311"/>
      <c r="BTQ133" s="311"/>
      <c r="BTR133" s="311"/>
      <c r="BTS133" s="311"/>
      <c r="BTT133" s="311"/>
      <c r="BTU133" s="311"/>
      <c r="BTV133" s="311"/>
      <c r="BTW133" s="311"/>
      <c r="BTX133" s="311"/>
      <c r="BTY133" s="311"/>
      <c r="BTZ133" s="311"/>
      <c r="BUA133" s="311"/>
      <c r="BUB133" s="311"/>
      <c r="BUC133" s="311"/>
      <c r="BUD133" s="311"/>
      <c r="BUE133" s="311"/>
      <c r="BUF133" s="311"/>
      <c r="BUG133" s="311"/>
      <c r="BUH133" s="311"/>
      <c r="BUI133" s="311"/>
      <c r="BUJ133" s="311"/>
      <c r="BUK133" s="311"/>
      <c r="BUL133" s="311"/>
      <c r="BUM133" s="311"/>
      <c r="BUN133" s="311"/>
      <c r="BUO133" s="311"/>
      <c r="BUP133" s="311"/>
      <c r="BUQ133" s="311"/>
      <c r="BUR133" s="311"/>
      <c r="BUS133" s="311"/>
      <c r="BUT133" s="311"/>
      <c r="BUU133" s="311"/>
      <c r="BUV133" s="311"/>
      <c r="BUW133" s="311"/>
      <c r="BUX133" s="311"/>
      <c r="BUY133" s="311"/>
      <c r="BUZ133" s="311"/>
      <c r="BVA133" s="311"/>
      <c r="BVB133" s="311"/>
      <c r="BVC133" s="311"/>
      <c r="BVD133" s="311"/>
      <c r="BVE133" s="311"/>
      <c r="BVF133" s="311"/>
      <c r="BVG133" s="311"/>
      <c r="BVH133" s="311"/>
      <c r="BVI133" s="311"/>
      <c r="BVJ133" s="311"/>
      <c r="BVK133" s="311"/>
      <c r="BVL133" s="311"/>
      <c r="BVM133" s="311"/>
      <c r="BVN133" s="311"/>
      <c r="BVO133" s="311"/>
      <c r="BVP133" s="311"/>
      <c r="BVQ133" s="311"/>
      <c r="BVR133" s="311"/>
      <c r="BVS133" s="311"/>
      <c r="BVT133" s="311"/>
      <c r="BVU133" s="311"/>
      <c r="BVV133" s="311"/>
      <c r="BVW133" s="311"/>
      <c r="BVX133" s="311"/>
      <c r="BVY133" s="311"/>
      <c r="BVZ133" s="311"/>
      <c r="BWA133" s="311"/>
      <c r="BWB133" s="311"/>
      <c r="BWC133" s="311"/>
      <c r="BWD133" s="311"/>
      <c r="BWE133" s="311"/>
      <c r="BWF133" s="311"/>
      <c r="BWG133" s="311"/>
      <c r="BWH133" s="311"/>
      <c r="BWI133" s="311"/>
      <c r="BWJ133" s="311"/>
      <c r="BWK133" s="311"/>
      <c r="BWL133" s="311"/>
      <c r="BWM133" s="311"/>
      <c r="BWN133" s="311"/>
      <c r="BWO133" s="311"/>
      <c r="BWP133" s="311"/>
      <c r="BWQ133" s="311"/>
      <c r="BWR133" s="311"/>
      <c r="BWS133" s="311"/>
      <c r="BWT133" s="311"/>
      <c r="BWU133" s="311"/>
      <c r="BWV133" s="311"/>
      <c r="BWW133" s="311"/>
      <c r="BWX133" s="311"/>
      <c r="BWY133" s="311"/>
      <c r="BWZ133" s="311"/>
      <c r="BXA133" s="311"/>
      <c r="BXB133" s="311"/>
      <c r="BXC133" s="311"/>
      <c r="BXD133" s="311"/>
      <c r="BXE133" s="311"/>
      <c r="BXF133" s="311"/>
      <c r="BXG133" s="311"/>
      <c r="BXH133" s="311"/>
      <c r="BXI133" s="311"/>
      <c r="BXJ133" s="311"/>
      <c r="BXK133" s="311"/>
      <c r="BXL133" s="311"/>
      <c r="BXM133" s="311"/>
      <c r="BXN133" s="311"/>
      <c r="BXO133" s="311"/>
      <c r="BXP133" s="311"/>
      <c r="BXQ133" s="311"/>
      <c r="BXR133" s="311"/>
      <c r="BXS133" s="311"/>
      <c r="BXT133" s="311"/>
      <c r="BXU133" s="311"/>
      <c r="BXV133" s="311"/>
      <c r="BXW133" s="311"/>
      <c r="BXX133" s="311"/>
      <c r="BXY133" s="311"/>
      <c r="BXZ133" s="311"/>
      <c r="BYA133" s="311"/>
      <c r="BYB133" s="311"/>
      <c r="BYC133" s="311"/>
      <c r="BYD133" s="311"/>
      <c r="BYE133" s="311"/>
      <c r="BYF133" s="311"/>
      <c r="BYG133" s="311"/>
      <c r="BYH133" s="311"/>
      <c r="BYI133" s="311"/>
      <c r="BYJ133" s="311"/>
      <c r="BYK133" s="311"/>
      <c r="BYL133" s="311"/>
      <c r="BYM133" s="311"/>
      <c r="BYN133" s="311"/>
      <c r="BYO133" s="311"/>
      <c r="BYP133" s="311"/>
      <c r="BYQ133" s="311"/>
      <c r="BYR133" s="311"/>
      <c r="BYS133" s="311"/>
      <c r="BYT133" s="311"/>
      <c r="BYU133" s="311"/>
      <c r="BYV133" s="311"/>
      <c r="BYW133" s="311"/>
      <c r="BYX133" s="311"/>
      <c r="BYY133" s="311"/>
      <c r="BYZ133" s="311"/>
      <c r="BZA133" s="311"/>
      <c r="BZB133" s="311"/>
      <c r="BZC133" s="311"/>
      <c r="BZD133" s="311"/>
      <c r="BZE133" s="311"/>
      <c r="BZF133" s="311"/>
      <c r="BZG133" s="311"/>
      <c r="BZH133" s="311"/>
      <c r="BZI133" s="311"/>
      <c r="BZJ133" s="311"/>
      <c r="BZK133" s="311"/>
      <c r="BZL133" s="311"/>
      <c r="BZM133" s="311"/>
      <c r="BZN133" s="311"/>
      <c r="BZO133" s="311"/>
      <c r="BZP133" s="311"/>
      <c r="BZQ133" s="311"/>
      <c r="BZR133" s="311"/>
      <c r="BZS133" s="311"/>
      <c r="BZT133" s="311"/>
      <c r="BZU133" s="311"/>
      <c r="BZV133" s="311"/>
      <c r="BZW133" s="311"/>
      <c r="BZX133" s="311"/>
      <c r="BZY133" s="311"/>
      <c r="BZZ133" s="311"/>
      <c r="CAA133" s="311"/>
      <c r="CAB133" s="311"/>
      <c r="CAC133" s="311"/>
      <c r="CAD133" s="311"/>
      <c r="CAE133" s="311"/>
      <c r="CAF133" s="311"/>
      <c r="CAG133" s="311"/>
      <c r="CAH133" s="311"/>
      <c r="CAI133" s="311"/>
      <c r="CAJ133" s="311"/>
      <c r="CAK133" s="311"/>
      <c r="CAL133" s="311"/>
      <c r="CAM133" s="311"/>
      <c r="CAN133" s="311"/>
      <c r="CAO133" s="311"/>
      <c r="CAP133" s="311"/>
      <c r="CAQ133" s="311"/>
      <c r="CAR133" s="311"/>
      <c r="CAS133" s="311"/>
      <c r="CAT133" s="311"/>
      <c r="CAU133" s="311"/>
      <c r="CAV133" s="311"/>
      <c r="CAW133" s="311"/>
      <c r="CAX133" s="311"/>
      <c r="CAY133" s="311"/>
      <c r="CAZ133" s="311"/>
      <c r="CBA133" s="311"/>
      <c r="CBB133" s="311"/>
      <c r="CBC133" s="311"/>
      <c r="CBD133" s="311"/>
      <c r="CBE133" s="311"/>
      <c r="CBF133" s="311"/>
      <c r="CBG133" s="311"/>
      <c r="CBH133" s="311"/>
      <c r="CBI133" s="311"/>
      <c r="CBJ133" s="311"/>
      <c r="CBK133" s="311"/>
      <c r="CBL133" s="311"/>
      <c r="CBM133" s="311"/>
      <c r="CBN133" s="311"/>
      <c r="CBO133" s="311"/>
      <c r="CBP133" s="311"/>
      <c r="CBQ133" s="311"/>
      <c r="CBR133" s="311"/>
      <c r="CBS133" s="311"/>
      <c r="CBT133" s="311"/>
      <c r="CBU133" s="311"/>
      <c r="CBV133" s="311"/>
      <c r="CBW133" s="311"/>
      <c r="CBX133" s="311"/>
      <c r="CBY133" s="311"/>
      <c r="CBZ133" s="311"/>
      <c r="CCA133" s="311"/>
      <c r="CCB133" s="311"/>
      <c r="CCC133" s="311"/>
      <c r="CCD133" s="311"/>
      <c r="CCE133" s="311"/>
      <c r="CCF133" s="311"/>
      <c r="CCG133" s="311"/>
      <c r="CCH133" s="311"/>
      <c r="CCI133" s="311"/>
      <c r="CCJ133" s="311"/>
      <c r="CCK133" s="311"/>
      <c r="CCL133" s="311"/>
      <c r="CCM133" s="311"/>
      <c r="CCN133" s="311"/>
      <c r="CCO133" s="311"/>
      <c r="CCP133" s="311"/>
      <c r="CCQ133" s="311"/>
      <c r="CCR133" s="311"/>
      <c r="CCS133" s="311"/>
      <c r="CCT133" s="311"/>
      <c r="CCU133" s="311"/>
      <c r="CCV133" s="311"/>
      <c r="CCW133" s="311"/>
      <c r="CCX133" s="311"/>
      <c r="CCY133" s="311"/>
      <c r="CCZ133" s="311"/>
      <c r="CDA133" s="311"/>
      <c r="CDB133" s="311"/>
      <c r="CDC133" s="311"/>
      <c r="CDD133" s="311"/>
      <c r="CDE133" s="311"/>
      <c r="CDF133" s="311"/>
      <c r="CDG133" s="311"/>
      <c r="CDH133" s="311"/>
      <c r="CDI133" s="311"/>
      <c r="CDJ133" s="311"/>
      <c r="CDK133" s="311"/>
      <c r="CDL133" s="311"/>
      <c r="CDM133" s="311"/>
      <c r="CDN133" s="311"/>
      <c r="CDO133" s="311"/>
      <c r="CDP133" s="311"/>
      <c r="CDQ133" s="311"/>
      <c r="CDR133" s="311"/>
      <c r="CDS133" s="311"/>
      <c r="CDT133" s="311"/>
      <c r="CDU133" s="311"/>
      <c r="CDV133" s="311"/>
      <c r="CDW133" s="311"/>
      <c r="CDX133" s="311"/>
      <c r="CDY133" s="311"/>
      <c r="CDZ133" s="311"/>
      <c r="CEA133" s="311"/>
      <c r="CEB133" s="311"/>
      <c r="CEC133" s="311"/>
      <c r="CED133" s="311"/>
      <c r="CEE133" s="311"/>
      <c r="CEF133" s="311"/>
      <c r="CEG133" s="311"/>
      <c r="CEH133" s="311"/>
      <c r="CEI133" s="311"/>
      <c r="CEJ133" s="311"/>
      <c r="CEK133" s="311"/>
      <c r="CEL133" s="311"/>
      <c r="CEM133" s="311"/>
      <c r="CEN133" s="311"/>
      <c r="CEO133" s="311"/>
      <c r="CEP133" s="311"/>
      <c r="CEQ133" s="311"/>
      <c r="CER133" s="311"/>
      <c r="CES133" s="311"/>
      <c r="CET133" s="311"/>
      <c r="CEU133" s="311"/>
      <c r="CEV133" s="311"/>
      <c r="CEW133" s="311"/>
      <c r="CEX133" s="311"/>
      <c r="CEY133" s="311"/>
      <c r="CEZ133" s="311"/>
      <c r="CFA133" s="311"/>
      <c r="CFB133" s="311"/>
      <c r="CFC133" s="311"/>
      <c r="CFD133" s="311"/>
      <c r="CFE133" s="311"/>
      <c r="CFF133" s="311"/>
      <c r="CFG133" s="311"/>
      <c r="CFH133" s="311"/>
      <c r="CFI133" s="311"/>
      <c r="CFJ133" s="311"/>
      <c r="CFK133" s="311"/>
      <c r="CFL133" s="311"/>
      <c r="CFM133" s="311"/>
      <c r="CFN133" s="311"/>
      <c r="CFO133" s="311"/>
      <c r="CFP133" s="311"/>
      <c r="CFQ133" s="311"/>
      <c r="CFR133" s="311"/>
      <c r="CFS133" s="311"/>
      <c r="CFT133" s="311"/>
      <c r="CFU133" s="311"/>
      <c r="CFV133" s="311"/>
      <c r="CFW133" s="311"/>
      <c r="CFX133" s="311"/>
      <c r="CFY133" s="311"/>
      <c r="CFZ133" s="311"/>
      <c r="CGA133" s="311"/>
      <c r="CGB133" s="311"/>
      <c r="CGC133" s="311"/>
      <c r="CGD133" s="311"/>
      <c r="CGE133" s="311"/>
      <c r="CGF133" s="311"/>
      <c r="CGG133" s="311"/>
      <c r="CGH133" s="311"/>
      <c r="CGI133" s="311"/>
      <c r="CGJ133" s="311"/>
      <c r="CGK133" s="311"/>
      <c r="CGL133" s="311"/>
      <c r="CGM133" s="311"/>
      <c r="CGN133" s="311"/>
      <c r="CGO133" s="311"/>
      <c r="CGP133" s="311"/>
      <c r="CGQ133" s="311"/>
      <c r="CGR133" s="311"/>
      <c r="CGS133" s="311"/>
      <c r="CGT133" s="311"/>
      <c r="CGU133" s="311"/>
      <c r="CGV133" s="311"/>
      <c r="CGW133" s="311"/>
      <c r="CGX133" s="311"/>
      <c r="CGY133" s="311"/>
      <c r="CGZ133" s="311"/>
      <c r="CHA133" s="311"/>
      <c r="CHB133" s="311"/>
      <c r="CHC133" s="311"/>
      <c r="CHD133" s="311"/>
      <c r="CHE133" s="311"/>
      <c r="CHF133" s="311"/>
      <c r="CHG133" s="311"/>
      <c r="CHH133" s="311"/>
      <c r="CHI133" s="311"/>
      <c r="CHJ133" s="311"/>
      <c r="CHK133" s="311"/>
      <c r="CHL133" s="311"/>
      <c r="CHM133" s="311"/>
      <c r="CHN133" s="311"/>
      <c r="CHO133" s="311"/>
      <c r="CHP133" s="311"/>
      <c r="CHQ133" s="311"/>
      <c r="CHR133" s="311"/>
      <c r="CHS133" s="311"/>
      <c r="CHT133" s="311"/>
      <c r="CHU133" s="311"/>
      <c r="CHV133" s="311"/>
      <c r="CHW133" s="311"/>
      <c r="CHX133" s="311"/>
      <c r="CHY133" s="311"/>
      <c r="CHZ133" s="311"/>
      <c r="CIA133" s="311"/>
      <c r="CIB133" s="311"/>
      <c r="CIC133" s="311"/>
      <c r="CID133" s="311"/>
      <c r="CIE133" s="311"/>
      <c r="CIF133" s="311"/>
      <c r="CIG133" s="311"/>
      <c r="CIH133" s="311"/>
      <c r="CII133" s="311"/>
      <c r="CIJ133" s="311"/>
      <c r="CIK133" s="311"/>
      <c r="CIL133" s="311"/>
      <c r="CIM133" s="311"/>
      <c r="CIN133" s="311"/>
      <c r="CIO133" s="311"/>
      <c r="CIP133" s="311"/>
      <c r="CIQ133" s="311"/>
      <c r="CIR133" s="311"/>
      <c r="CIS133" s="311"/>
      <c r="CIT133" s="311"/>
      <c r="CIU133" s="311"/>
      <c r="CIV133" s="311"/>
      <c r="CIW133" s="311"/>
      <c r="CIX133" s="311"/>
      <c r="CIY133" s="311"/>
      <c r="CIZ133" s="311"/>
      <c r="CJA133" s="311"/>
      <c r="CJB133" s="311"/>
      <c r="CJC133" s="311"/>
      <c r="CJD133" s="311"/>
      <c r="CJE133" s="311"/>
      <c r="CJF133" s="311"/>
      <c r="CJG133" s="311"/>
      <c r="CJH133" s="311"/>
      <c r="CJI133" s="311"/>
      <c r="CJJ133" s="311"/>
      <c r="CJK133" s="311"/>
      <c r="CJL133" s="311"/>
      <c r="CJM133" s="311"/>
      <c r="CJN133" s="311"/>
      <c r="CJO133" s="311"/>
      <c r="CJP133" s="311"/>
      <c r="CJQ133" s="311"/>
      <c r="CJR133" s="311"/>
      <c r="CJS133" s="311"/>
      <c r="CJT133" s="311"/>
      <c r="CJU133" s="311"/>
      <c r="CJV133" s="311"/>
      <c r="CJW133" s="311"/>
      <c r="CJX133" s="311"/>
      <c r="CJY133" s="311"/>
      <c r="CJZ133" s="311"/>
      <c r="CKA133" s="311"/>
      <c r="CKB133" s="311"/>
      <c r="CKC133" s="311"/>
      <c r="CKD133" s="311"/>
      <c r="CKE133" s="311"/>
      <c r="CKF133" s="311"/>
      <c r="CKG133" s="311"/>
      <c r="CKH133" s="311"/>
      <c r="CKI133" s="311"/>
      <c r="CKJ133" s="311"/>
      <c r="CKK133" s="311"/>
      <c r="CKL133" s="311"/>
      <c r="CKM133" s="311"/>
      <c r="CKN133" s="311"/>
      <c r="CKO133" s="311"/>
      <c r="CKP133" s="311"/>
      <c r="CKQ133" s="311"/>
      <c r="CKR133" s="311"/>
      <c r="CKS133" s="311"/>
      <c r="CKT133" s="311"/>
      <c r="CKU133" s="311"/>
      <c r="CKV133" s="311"/>
      <c r="CKW133" s="311"/>
      <c r="CKX133" s="311"/>
      <c r="CKY133" s="311"/>
      <c r="CKZ133" s="311"/>
      <c r="CLA133" s="311"/>
      <c r="CLB133" s="311"/>
      <c r="CLC133" s="311"/>
      <c r="CLD133" s="311"/>
      <c r="CLE133" s="311"/>
      <c r="CLF133" s="311"/>
      <c r="CLG133" s="311"/>
      <c r="CLH133" s="311"/>
      <c r="CLI133" s="311"/>
      <c r="CLJ133" s="311"/>
      <c r="CLK133" s="311"/>
      <c r="CLL133" s="311"/>
      <c r="CLM133" s="311"/>
      <c r="CLN133" s="311"/>
      <c r="CLO133" s="311"/>
      <c r="CLP133" s="311"/>
      <c r="CLQ133" s="311"/>
      <c r="CLR133" s="311"/>
      <c r="CLS133" s="311"/>
      <c r="CLT133" s="311"/>
      <c r="CLU133" s="311"/>
      <c r="CLV133" s="311"/>
      <c r="CLW133" s="311"/>
      <c r="CLX133" s="311"/>
      <c r="CLY133" s="311"/>
      <c r="CLZ133" s="311"/>
      <c r="CMA133" s="311"/>
      <c r="CMB133" s="311"/>
      <c r="CMC133" s="311"/>
      <c r="CMD133" s="311"/>
      <c r="CME133" s="311"/>
      <c r="CMF133" s="311"/>
      <c r="CMG133" s="311"/>
      <c r="CMH133" s="311"/>
      <c r="CMI133" s="311"/>
      <c r="CMJ133" s="311"/>
      <c r="CMK133" s="311"/>
      <c r="CML133" s="311"/>
      <c r="CMM133" s="311"/>
      <c r="CMN133" s="311"/>
      <c r="CMO133" s="311"/>
      <c r="CMP133" s="311"/>
      <c r="CMQ133" s="311"/>
      <c r="CMR133" s="311"/>
      <c r="CMS133" s="311"/>
      <c r="CMT133" s="311"/>
      <c r="CMU133" s="311"/>
      <c r="CMV133" s="311"/>
      <c r="CMW133" s="311"/>
      <c r="CMX133" s="311"/>
      <c r="CMY133" s="311"/>
      <c r="CMZ133" s="311"/>
      <c r="CNA133" s="311"/>
      <c r="CNB133" s="311"/>
      <c r="CNC133" s="311"/>
      <c r="CND133" s="311"/>
      <c r="CNE133" s="311"/>
      <c r="CNF133" s="311"/>
      <c r="CNG133" s="311"/>
      <c r="CNH133" s="311"/>
      <c r="CNI133" s="311"/>
      <c r="CNJ133" s="311"/>
      <c r="CNK133" s="311"/>
      <c r="CNL133" s="311"/>
      <c r="CNM133" s="311"/>
      <c r="CNN133" s="311"/>
      <c r="CNO133" s="311"/>
      <c r="CNP133" s="311"/>
      <c r="CNQ133" s="311"/>
      <c r="CNR133" s="311"/>
      <c r="CNS133" s="311"/>
      <c r="CNT133" s="311"/>
      <c r="CNU133" s="311"/>
      <c r="CNV133" s="311"/>
      <c r="CNW133" s="311"/>
      <c r="CNX133" s="311"/>
      <c r="CNY133" s="311"/>
      <c r="CNZ133" s="311"/>
      <c r="COA133" s="311"/>
      <c r="COB133" s="311"/>
      <c r="COC133" s="311"/>
      <c r="COD133" s="311"/>
      <c r="COE133" s="311"/>
      <c r="COF133" s="311"/>
      <c r="COG133" s="311"/>
      <c r="COH133" s="311"/>
      <c r="COI133" s="311"/>
      <c r="COJ133" s="311"/>
      <c r="COK133" s="311"/>
      <c r="COL133" s="311"/>
      <c r="COM133" s="311"/>
      <c r="CON133" s="311"/>
      <c r="COO133" s="311"/>
      <c r="COP133" s="311"/>
      <c r="COQ133" s="311"/>
      <c r="COR133" s="311"/>
      <c r="COS133" s="311"/>
      <c r="COT133" s="311"/>
      <c r="COU133" s="311"/>
      <c r="COV133" s="311"/>
      <c r="COW133" s="311"/>
      <c r="COX133" s="311"/>
      <c r="COY133" s="311"/>
      <c r="COZ133" s="311"/>
      <c r="CPA133" s="311"/>
      <c r="CPB133" s="311"/>
      <c r="CPC133" s="311"/>
      <c r="CPD133" s="311"/>
      <c r="CPE133" s="311"/>
      <c r="CPF133" s="311"/>
      <c r="CPG133" s="311"/>
      <c r="CPH133" s="311"/>
      <c r="CPI133" s="311"/>
      <c r="CPJ133" s="311"/>
      <c r="CPK133" s="311"/>
      <c r="CPL133" s="311"/>
      <c r="CPM133" s="311"/>
      <c r="CPN133" s="311"/>
      <c r="CPO133" s="311"/>
      <c r="CPP133" s="311"/>
      <c r="CPQ133" s="311"/>
      <c r="CPR133" s="311"/>
      <c r="CPS133" s="311"/>
      <c r="CPT133" s="311"/>
      <c r="CPU133" s="311"/>
      <c r="CPV133" s="311"/>
      <c r="CPW133" s="311"/>
      <c r="CPX133" s="311"/>
      <c r="CPY133" s="311"/>
      <c r="CPZ133" s="311"/>
      <c r="CQA133" s="311"/>
      <c r="CQB133" s="311"/>
      <c r="CQC133" s="311"/>
      <c r="CQD133" s="311"/>
      <c r="CQE133" s="311"/>
      <c r="CQF133" s="311"/>
      <c r="CQG133" s="311"/>
      <c r="CQH133" s="311"/>
      <c r="CQI133" s="311"/>
      <c r="CQJ133" s="311"/>
      <c r="CQK133" s="311"/>
      <c r="CQL133" s="311"/>
      <c r="CQM133" s="311"/>
      <c r="CQN133" s="311"/>
      <c r="CQO133" s="311"/>
      <c r="CQP133" s="311"/>
      <c r="CQQ133" s="311"/>
      <c r="CQR133" s="311"/>
      <c r="CQS133" s="311"/>
      <c r="CQT133" s="311"/>
      <c r="CQU133" s="311"/>
      <c r="CQV133" s="311"/>
      <c r="CQW133" s="311"/>
      <c r="CQX133" s="311"/>
      <c r="CQY133" s="311"/>
      <c r="CQZ133" s="311"/>
      <c r="CRA133" s="311"/>
      <c r="CRB133" s="311"/>
      <c r="CRC133" s="311"/>
      <c r="CRD133" s="311"/>
      <c r="CRE133" s="311"/>
      <c r="CRF133" s="311"/>
      <c r="CRG133" s="311"/>
      <c r="CRH133" s="311"/>
      <c r="CRI133" s="311"/>
      <c r="CRJ133" s="311"/>
      <c r="CRK133" s="311"/>
      <c r="CRL133" s="311"/>
      <c r="CRM133" s="311"/>
      <c r="CRN133" s="311"/>
      <c r="CRO133" s="311"/>
      <c r="CRP133" s="311"/>
      <c r="CRQ133" s="311"/>
      <c r="CRR133" s="311"/>
      <c r="CRS133" s="311"/>
      <c r="CRT133" s="311"/>
      <c r="CRU133" s="311"/>
      <c r="CRV133" s="311"/>
      <c r="CRW133" s="311"/>
      <c r="CRX133" s="311"/>
      <c r="CRY133" s="311"/>
      <c r="CRZ133" s="311"/>
      <c r="CSA133" s="311"/>
      <c r="CSB133" s="311"/>
      <c r="CSC133" s="311"/>
      <c r="CSD133" s="311"/>
      <c r="CSE133" s="311"/>
      <c r="CSF133" s="311"/>
      <c r="CSG133" s="311"/>
      <c r="CSH133" s="311"/>
      <c r="CSI133" s="311"/>
      <c r="CSJ133" s="311"/>
      <c r="CSK133" s="311"/>
      <c r="CSL133" s="311"/>
      <c r="CSM133" s="311"/>
      <c r="CSN133" s="311"/>
      <c r="CSO133" s="311"/>
      <c r="CSP133" s="311"/>
      <c r="CSQ133" s="311"/>
      <c r="CSR133" s="311"/>
      <c r="CSS133" s="311"/>
      <c r="CST133" s="311"/>
      <c r="CSU133" s="311"/>
      <c r="CSV133" s="311"/>
      <c r="CSW133" s="311"/>
      <c r="CSX133" s="311"/>
      <c r="CSY133" s="311"/>
      <c r="CSZ133" s="311"/>
      <c r="CTA133" s="311"/>
      <c r="CTB133" s="311"/>
      <c r="CTC133" s="311"/>
      <c r="CTD133" s="311"/>
      <c r="CTE133" s="311"/>
      <c r="CTF133" s="311"/>
      <c r="CTG133" s="311"/>
      <c r="CTH133" s="311"/>
      <c r="CTI133" s="311"/>
      <c r="CTJ133" s="311"/>
      <c r="CTK133" s="311"/>
      <c r="CTL133" s="311"/>
      <c r="CTM133" s="311"/>
      <c r="CTN133" s="311"/>
      <c r="CTO133" s="311"/>
      <c r="CTP133" s="311"/>
      <c r="CTQ133" s="311"/>
      <c r="CTR133" s="311"/>
      <c r="CTS133" s="311"/>
      <c r="CTT133" s="311"/>
      <c r="CTU133" s="311"/>
      <c r="CTV133" s="311"/>
      <c r="CTW133" s="311"/>
      <c r="CTX133" s="311"/>
      <c r="CTY133" s="311"/>
      <c r="CTZ133" s="311"/>
      <c r="CUA133" s="311"/>
      <c r="CUB133" s="311"/>
      <c r="CUC133" s="311"/>
      <c r="CUD133" s="311"/>
      <c r="CUE133" s="311"/>
      <c r="CUF133" s="311"/>
      <c r="CUG133" s="311"/>
      <c r="CUH133" s="311"/>
      <c r="CUI133" s="311"/>
      <c r="CUJ133" s="311"/>
      <c r="CUK133" s="311"/>
      <c r="CUL133" s="311"/>
      <c r="CUM133" s="311"/>
      <c r="CUN133" s="311"/>
      <c r="CUO133" s="311"/>
      <c r="CUP133" s="311"/>
      <c r="CUQ133" s="311"/>
      <c r="CUR133" s="311"/>
      <c r="CUS133" s="311"/>
      <c r="CUT133" s="311"/>
      <c r="CUU133" s="311"/>
      <c r="CUV133" s="311"/>
      <c r="CUW133" s="311"/>
      <c r="CUX133" s="311"/>
      <c r="CUY133" s="311"/>
      <c r="CUZ133" s="311"/>
      <c r="CVA133" s="311"/>
      <c r="CVB133" s="311"/>
      <c r="CVC133" s="311"/>
      <c r="CVD133" s="311"/>
      <c r="CVE133" s="311"/>
      <c r="CVF133" s="311"/>
      <c r="CVG133" s="311"/>
      <c r="CVH133" s="311"/>
      <c r="CVI133" s="311"/>
      <c r="CVJ133" s="311"/>
      <c r="CVK133" s="311"/>
      <c r="CVL133" s="311"/>
      <c r="CVM133" s="311"/>
      <c r="CVN133" s="311"/>
      <c r="CVO133" s="311"/>
      <c r="CVP133" s="311"/>
      <c r="CVQ133" s="311"/>
      <c r="CVR133" s="311"/>
      <c r="CVS133" s="311"/>
      <c r="CVT133" s="311"/>
      <c r="CVU133" s="311"/>
      <c r="CVV133" s="311"/>
      <c r="CVW133" s="311"/>
      <c r="CVX133" s="311"/>
      <c r="CVY133" s="311"/>
      <c r="CVZ133" s="311"/>
      <c r="CWA133" s="311"/>
      <c r="CWB133" s="311"/>
      <c r="CWC133" s="311"/>
      <c r="CWD133" s="311"/>
      <c r="CWE133" s="311"/>
      <c r="CWF133" s="311"/>
      <c r="CWG133" s="311"/>
      <c r="CWH133" s="311"/>
      <c r="CWI133" s="311"/>
      <c r="CWJ133" s="311"/>
      <c r="CWK133" s="311"/>
      <c r="CWL133" s="311"/>
      <c r="CWM133" s="311"/>
      <c r="CWN133" s="311"/>
      <c r="CWO133" s="311"/>
      <c r="CWP133" s="311"/>
      <c r="CWQ133" s="311"/>
      <c r="CWR133" s="311"/>
      <c r="CWS133" s="311"/>
      <c r="CWT133" s="311"/>
      <c r="CWU133" s="311"/>
      <c r="CWV133" s="311"/>
      <c r="CWW133" s="311"/>
      <c r="CWX133" s="311"/>
      <c r="CWY133" s="311"/>
      <c r="CWZ133" s="311"/>
      <c r="CXA133" s="311"/>
      <c r="CXB133" s="311"/>
      <c r="CXC133" s="311"/>
      <c r="CXD133" s="311"/>
      <c r="CXE133" s="311"/>
      <c r="CXF133" s="311"/>
      <c r="CXG133" s="311"/>
      <c r="CXH133" s="311"/>
      <c r="CXI133" s="311"/>
      <c r="CXJ133" s="311"/>
      <c r="CXK133" s="311"/>
      <c r="CXL133" s="311"/>
      <c r="CXM133" s="311"/>
      <c r="CXN133" s="311"/>
      <c r="CXO133" s="311"/>
      <c r="CXP133" s="311"/>
      <c r="CXQ133" s="311"/>
      <c r="CXR133" s="311"/>
      <c r="CXS133" s="311"/>
      <c r="CXT133" s="311"/>
      <c r="CXU133" s="311"/>
      <c r="CXV133" s="311"/>
      <c r="CXW133" s="311"/>
      <c r="CXX133" s="311"/>
      <c r="CXY133" s="311"/>
      <c r="CXZ133" s="311"/>
      <c r="CYA133" s="311"/>
      <c r="CYB133" s="311"/>
      <c r="CYC133" s="311"/>
      <c r="CYD133" s="311"/>
      <c r="CYE133" s="311"/>
      <c r="CYF133" s="311"/>
      <c r="CYG133" s="311"/>
      <c r="CYH133" s="311"/>
      <c r="CYI133" s="311"/>
      <c r="CYJ133" s="311"/>
      <c r="CYK133" s="311"/>
      <c r="CYL133" s="311"/>
      <c r="CYM133" s="311"/>
      <c r="CYN133" s="311"/>
      <c r="CYO133" s="311"/>
      <c r="CYP133" s="311"/>
      <c r="CYQ133" s="311"/>
      <c r="CYR133" s="311"/>
      <c r="CYS133" s="311"/>
      <c r="CYT133" s="311"/>
      <c r="CYU133" s="311"/>
      <c r="CYV133" s="311"/>
      <c r="CYW133" s="311"/>
      <c r="CYX133" s="311"/>
      <c r="CYY133" s="311"/>
      <c r="CYZ133" s="311"/>
      <c r="CZA133" s="311"/>
      <c r="CZB133" s="311"/>
      <c r="CZC133" s="311"/>
      <c r="CZD133" s="311"/>
      <c r="CZE133" s="311"/>
      <c r="CZF133" s="311"/>
      <c r="CZG133" s="311"/>
      <c r="CZH133" s="311"/>
      <c r="CZI133" s="311"/>
      <c r="CZJ133" s="311"/>
      <c r="CZK133" s="311"/>
      <c r="CZL133" s="311"/>
      <c r="CZM133" s="311"/>
      <c r="CZN133" s="311"/>
      <c r="CZO133" s="311"/>
      <c r="CZP133" s="311"/>
      <c r="CZQ133" s="311"/>
      <c r="CZR133" s="311"/>
      <c r="CZS133" s="311"/>
      <c r="CZT133" s="311"/>
      <c r="CZU133" s="311"/>
      <c r="CZV133" s="311"/>
      <c r="CZW133" s="311"/>
      <c r="CZX133" s="311"/>
      <c r="CZY133" s="311"/>
      <c r="CZZ133" s="311"/>
      <c r="DAA133" s="311"/>
      <c r="DAB133" s="311"/>
      <c r="DAC133" s="311"/>
      <c r="DAD133" s="311"/>
      <c r="DAE133" s="311"/>
      <c r="DAF133" s="311"/>
      <c r="DAG133" s="311"/>
      <c r="DAH133" s="311"/>
      <c r="DAI133" s="311"/>
      <c r="DAJ133" s="311"/>
      <c r="DAK133" s="311"/>
      <c r="DAL133" s="311"/>
      <c r="DAM133" s="311"/>
      <c r="DAN133" s="311"/>
      <c r="DAO133" s="311"/>
      <c r="DAP133" s="311"/>
      <c r="DAQ133" s="311"/>
      <c r="DAR133" s="311"/>
      <c r="DAS133" s="311"/>
      <c r="DAT133" s="311"/>
      <c r="DAU133" s="311"/>
      <c r="DAV133" s="311"/>
      <c r="DAW133" s="311"/>
      <c r="DAX133" s="311"/>
      <c r="DAY133" s="311"/>
      <c r="DAZ133" s="311"/>
      <c r="DBA133" s="311"/>
      <c r="DBB133" s="311"/>
      <c r="DBC133" s="311"/>
      <c r="DBD133" s="311"/>
      <c r="DBE133" s="311"/>
      <c r="DBF133" s="311"/>
      <c r="DBG133" s="311"/>
      <c r="DBH133" s="311"/>
      <c r="DBI133" s="311"/>
      <c r="DBJ133" s="311"/>
      <c r="DBK133" s="311"/>
      <c r="DBL133" s="311"/>
      <c r="DBM133" s="311"/>
      <c r="DBN133" s="311"/>
      <c r="DBO133" s="311"/>
      <c r="DBP133" s="311"/>
      <c r="DBQ133" s="311"/>
      <c r="DBR133" s="311"/>
      <c r="DBS133" s="311"/>
      <c r="DBT133" s="311"/>
      <c r="DBU133" s="311"/>
      <c r="DBV133" s="311"/>
      <c r="DBW133" s="311"/>
      <c r="DBX133" s="311"/>
      <c r="DBY133" s="311"/>
      <c r="DBZ133" s="311"/>
      <c r="DCA133" s="311"/>
      <c r="DCB133" s="311"/>
      <c r="DCC133" s="311"/>
      <c r="DCD133" s="311"/>
      <c r="DCE133" s="311"/>
      <c r="DCF133" s="311"/>
      <c r="DCG133" s="311"/>
      <c r="DCH133" s="311"/>
      <c r="DCI133" s="311"/>
      <c r="DCJ133" s="311"/>
      <c r="DCK133" s="311"/>
      <c r="DCL133" s="311"/>
      <c r="DCM133" s="311"/>
      <c r="DCN133" s="311"/>
      <c r="DCO133" s="311"/>
      <c r="DCP133" s="311"/>
      <c r="DCQ133" s="311"/>
      <c r="DCR133" s="311"/>
      <c r="DCS133" s="311"/>
      <c r="DCT133" s="311"/>
      <c r="DCU133" s="311"/>
      <c r="DCV133" s="311"/>
      <c r="DCW133" s="311"/>
      <c r="DCX133" s="311"/>
      <c r="DCY133" s="311"/>
      <c r="DCZ133" s="311"/>
      <c r="DDA133" s="311"/>
      <c r="DDB133" s="311"/>
      <c r="DDC133" s="311"/>
      <c r="DDD133" s="311"/>
      <c r="DDE133" s="311"/>
      <c r="DDF133" s="311"/>
      <c r="DDG133" s="311"/>
      <c r="DDH133" s="311"/>
      <c r="DDI133" s="311"/>
      <c r="DDJ133" s="311"/>
      <c r="DDK133" s="311"/>
      <c r="DDL133" s="311"/>
      <c r="DDM133" s="311"/>
      <c r="DDN133" s="311"/>
      <c r="DDO133" s="311"/>
      <c r="DDP133" s="311"/>
      <c r="DDQ133" s="311"/>
      <c r="DDR133" s="311"/>
      <c r="DDS133" s="311"/>
      <c r="DDT133" s="311"/>
      <c r="DDU133" s="311"/>
      <c r="DDV133" s="311"/>
      <c r="DDW133" s="311"/>
      <c r="DDX133" s="311"/>
      <c r="DDY133" s="311"/>
      <c r="DDZ133" s="311"/>
      <c r="DEA133" s="311"/>
      <c r="DEB133" s="311"/>
      <c r="DEC133" s="311"/>
      <c r="DED133" s="311"/>
      <c r="DEE133" s="311"/>
      <c r="DEF133" s="311"/>
      <c r="DEG133" s="311"/>
      <c r="DEH133" s="311"/>
      <c r="DEI133" s="311"/>
      <c r="DEJ133" s="311"/>
      <c r="DEK133" s="311"/>
      <c r="DEL133" s="311"/>
      <c r="DEM133" s="311"/>
      <c r="DEN133" s="311"/>
      <c r="DEO133" s="311"/>
      <c r="DEP133" s="311"/>
      <c r="DEQ133" s="311"/>
      <c r="DER133" s="311"/>
      <c r="DES133" s="311"/>
      <c r="DET133" s="311"/>
      <c r="DEU133" s="311"/>
      <c r="DEV133" s="311"/>
      <c r="DEW133" s="311"/>
      <c r="DEX133" s="311"/>
      <c r="DEY133" s="311"/>
      <c r="DEZ133" s="311"/>
      <c r="DFA133" s="311"/>
      <c r="DFB133" s="311"/>
      <c r="DFC133" s="311"/>
      <c r="DFD133" s="311"/>
      <c r="DFE133" s="311"/>
      <c r="DFF133" s="311"/>
      <c r="DFG133" s="311"/>
      <c r="DFH133" s="311"/>
      <c r="DFI133" s="311"/>
      <c r="DFJ133" s="311"/>
      <c r="DFK133" s="311"/>
      <c r="DFL133" s="311"/>
      <c r="DFM133" s="311"/>
      <c r="DFN133" s="311"/>
      <c r="DFO133" s="311"/>
      <c r="DFP133" s="311"/>
      <c r="DFQ133" s="311"/>
      <c r="DFR133" s="311"/>
      <c r="DFS133" s="311"/>
      <c r="DFT133" s="311"/>
      <c r="DFU133" s="311"/>
      <c r="DFV133" s="311"/>
      <c r="DFW133" s="311"/>
      <c r="DFX133" s="311"/>
      <c r="DFY133" s="311"/>
      <c r="DFZ133" s="311"/>
      <c r="DGA133" s="311"/>
      <c r="DGB133" s="311"/>
      <c r="DGC133" s="311"/>
      <c r="DGD133" s="311"/>
      <c r="DGE133" s="311"/>
      <c r="DGF133" s="311"/>
      <c r="DGG133" s="311"/>
      <c r="DGH133" s="311"/>
      <c r="DGI133" s="311"/>
      <c r="DGJ133" s="311"/>
      <c r="DGK133" s="311"/>
      <c r="DGL133" s="311"/>
      <c r="DGM133" s="311"/>
      <c r="DGN133" s="311"/>
      <c r="DGO133" s="311"/>
      <c r="DGP133" s="311"/>
      <c r="DGQ133" s="311"/>
      <c r="DGR133" s="311"/>
      <c r="DGS133" s="311"/>
      <c r="DGT133" s="311"/>
      <c r="DGU133" s="311"/>
      <c r="DGV133" s="311"/>
      <c r="DGW133" s="311"/>
      <c r="DGX133" s="311"/>
      <c r="DGY133" s="311"/>
      <c r="DGZ133" s="311"/>
      <c r="DHA133" s="311"/>
      <c r="DHB133" s="311"/>
      <c r="DHC133" s="311"/>
      <c r="DHD133" s="311"/>
      <c r="DHE133" s="311"/>
      <c r="DHF133" s="311"/>
      <c r="DHG133" s="311"/>
      <c r="DHH133" s="311"/>
      <c r="DHI133" s="311"/>
      <c r="DHJ133" s="311"/>
      <c r="DHK133" s="311"/>
      <c r="DHL133" s="311"/>
      <c r="DHM133" s="311"/>
      <c r="DHN133" s="311"/>
      <c r="DHO133" s="311"/>
      <c r="DHP133" s="311"/>
      <c r="DHQ133" s="311"/>
      <c r="DHR133" s="311"/>
      <c r="DHS133" s="311"/>
      <c r="DHT133" s="311"/>
      <c r="DHU133" s="311"/>
      <c r="DHV133" s="311"/>
      <c r="DHW133" s="311"/>
      <c r="DHX133" s="311"/>
      <c r="DHY133" s="311"/>
      <c r="DHZ133" s="311"/>
      <c r="DIA133" s="311"/>
      <c r="DIB133" s="311"/>
      <c r="DIC133" s="311"/>
      <c r="DID133" s="311"/>
      <c r="DIE133" s="311"/>
      <c r="DIF133" s="311"/>
      <c r="DIG133" s="311"/>
      <c r="DIH133" s="311"/>
      <c r="DII133" s="311"/>
      <c r="DIJ133" s="311"/>
      <c r="DIK133" s="311"/>
      <c r="DIL133" s="311"/>
      <c r="DIM133" s="311"/>
      <c r="DIN133" s="311"/>
      <c r="DIO133" s="311"/>
      <c r="DIP133" s="311"/>
      <c r="DIQ133" s="311"/>
      <c r="DIR133" s="311"/>
      <c r="DIS133" s="311"/>
      <c r="DIT133" s="311"/>
      <c r="DIU133" s="311"/>
      <c r="DIV133" s="311"/>
      <c r="DIW133" s="311"/>
      <c r="DIX133" s="311"/>
      <c r="DIY133" s="311"/>
      <c r="DIZ133" s="311"/>
      <c r="DJA133" s="311"/>
      <c r="DJB133" s="311"/>
      <c r="DJC133" s="311"/>
      <c r="DJD133" s="311"/>
      <c r="DJE133" s="311"/>
      <c r="DJF133" s="311"/>
      <c r="DJG133" s="311"/>
      <c r="DJH133" s="311"/>
      <c r="DJI133" s="311"/>
      <c r="DJJ133" s="311"/>
      <c r="DJK133" s="311"/>
      <c r="DJL133" s="311"/>
      <c r="DJM133" s="311"/>
      <c r="DJN133" s="311"/>
      <c r="DJO133" s="311"/>
      <c r="DJP133" s="311"/>
      <c r="DJQ133" s="311"/>
      <c r="DJR133" s="311"/>
      <c r="DJS133" s="311"/>
      <c r="DJT133" s="311"/>
      <c r="DJU133" s="311"/>
      <c r="DJV133" s="311"/>
      <c r="DJW133" s="311"/>
      <c r="DJX133" s="311"/>
      <c r="DJY133" s="311"/>
      <c r="DJZ133" s="311"/>
      <c r="DKA133" s="311"/>
      <c r="DKB133" s="311"/>
      <c r="DKC133" s="311"/>
      <c r="DKD133" s="311"/>
      <c r="DKE133" s="311"/>
      <c r="DKF133" s="311"/>
      <c r="DKG133" s="311"/>
      <c r="DKH133" s="311"/>
      <c r="DKI133" s="311"/>
      <c r="DKJ133" s="311"/>
      <c r="DKK133" s="311"/>
      <c r="DKL133" s="311"/>
      <c r="DKM133" s="311"/>
      <c r="DKN133" s="311"/>
      <c r="DKO133" s="311"/>
      <c r="DKP133" s="311"/>
      <c r="DKQ133" s="311"/>
      <c r="DKR133" s="311"/>
      <c r="DKS133" s="311"/>
      <c r="DKT133" s="311"/>
      <c r="DKU133" s="311"/>
      <c r="DKV133" s="311"/>
      <c r="DKW133" s="311"/>
      <c r="DKX133" s="311"/>
      <c r="DKY133" s="311"/>
      <c r="DKZ133" s="311"/>
      <c r="DLA133" s="311"/>
      <c r="DLB133" s="311"/>
      <c r="DLC133" s="311"/>
      <c r="DLD133" s="311"/>
      <c r="DLE133" s="311"/>
      <c r="DLF133" s="311"/>
      <c r="DLG133" s="311"/>
      <c r="DLH133" s="311"/>
      <c r="DLI133" s="311"/>
      <c r="DLJ133" s="311"/>
      <c r="DLK133" s="311"/>
      <c r="DLL133" s="311"/>
      <c r="DLM133" s="311"/>
      <c r="DLN133" s="311"/>
      <c r="DLO133" s="311"/>
      <c r="DLP133" s="311"/>
      <c r="DLQ133" s="311"/>
      <c r="DLR133" s="311"/>
      <c r="DLS133" s="311"/>
      <c r="DLT133" s="311"/>
      <c r="DLU133" s="311"/>
      <c r="DLV133" s="311"/>
      <c r="DLW133" s="311"/>
      <c r="DLX133" s="311"/>
      <c r="DLY133" s="311"/>
      <c r="DLZ133" s="311"/>
      <c r="DMA133" s="311"/>
      <c r="DMB133" s="311"/>
      <c r="DMC133" s="311"/>
      <c r="DMD133" s="311"/>
      <c r="DME133" s="311"/>
      <c r="DMF133" s="311"/>
      <c r="DMG133" s="311"/>
      <c r="DMH133" s="311"/>
      <c r="DMI133" s="311"/>
      <c r="DMJ133" s="311"/>
      <c r="DMK133" s="311"/>
      <c r="DML133" s="311"/>
      <c r="DMM133" s="311"/>
      <c r="DMN133" s="311"/>
      <c r="DMO133" s="311"/>
      <c r="DMP133" s="311"/>
      <c r="DMQ133" s="311"/>
      <c r="DMR133" s="311"/>
      <c r="DMS133" s="311"/>
      <c r="DMT133" s="311"/>
      <c r="DMU133" s="311"/>
      <c r="DMV133" s="311"/>
      <c r="DMW133" s="311"/>
      <c r="DMX133" s="311"/>
      <c r="DMY133" s="311"/>
      <c r="DMZ133" s="311"/>
      <c r="DNA133" s="311"/>
      <c r="DNB133" s="311"/>
      <c r="DNC133" s="311"/>
      <c r="DND133" s="311"/>
      <c r="DNE133" s="311"/>
      <c r="DNF133" s="311"/>
      <c r="DNG133" s="311"/>
      <c r="DNH133" s="311"/>
      <c r="DNI133" s="311"/>
      <c r="DNJ133" s="311"/>
      <c r="DNK133" s="311"/>
      <c r="DNL133" s="311"/>
      <c r="DNM133" s="311"/>
      <c r="DNN133" s="311"/>
      <c r="DNO133" s="311"/>
      <c r="DNP133" s="311"/>
      <c r="DNQ133" s="311"/>
      <c r="DNR133" s="311"/>
      <c r="DNS133" s="311"/>
      <c r="DNT133" s="311"/>
      <c r="DNU133" s="311"/>
      <c r="DNV133" s="311"/>
      <c r="DNW133" s="311"/>
      <c r="DNX133" s="311"/>
      <c r="DNY133" s="311"/>
      <c r="DNZ133" s="311"/>
      <c r="DOA133" s="311"/>
      <c r="DOB133" s="311"/>
      <c r="DOC133" s="311"/>
      <c r="DOD133" s="311"/>
      <c r="DOE133" s="311"/>
      <c r="DOF133" s="311"/>
      <c r="DOG133" s="311"/>
      <c r="DOH133" s="311"/>
      <c r="DOI133" s="311"/>
      <c r="DOJ133" s="311"/>
      <c r="DOK133" s="311"/>
      <c r="DOL133" s="311"/>
      <c r="DOM133" s="311"/>
      <c r="DON133" s="311"/>
      <c r="DOO133" s="311"/>
      <c r="DOP133" s="311"/>
      <c r="DOQ133" s="311"/>
      <c r="DOR133" s="311"/>
      <c r="DOS133" s="311"/>
      <c r="DOT133" s="311"/>
      <c r="DOU133" s="311"/>
      <c r="DOV133" s="311"/>
      <c r="DOW133" s="311"/>
      <c r="DOX133" s="311"/>
      <c r="DOY133" s="311"/>
      <c r="DOZ133" s="311"/>
      <c r="DPA133" s="311"/>
      <c r="DPB133" s="311"/>
      <c r="DPC133" s="311"/>
      <c r="DPD133" s="311"/>
      <c r="DPE133" s="311"/>
      <c r="DPF133" s="311"/>
      <c r="DPG133" s="311"/>
      <c r="DPH133" s="311"/>
      <c r="DPI133" s="311"/>
      <c r="DPJ133" s="311"/>
      <c r="DPK133" s="311"/>
      <c r="DPL133" s="311"/>
      <c r="DPM133" s="311"/>
      <c r="DPN133" s="311"/>
      <c r="DPO133" s="311"/>
      <c r="DPP133" s="311"/>
      <c r="DPQ133" s="311"/>
      <c r="DPR133" s="311"/>
      <c r="DPS133" s="311"/>
      <c r="DPT133" s="311"/>
      <c r="DPU133" s="311"/>
      <c r="DPV133" s="311"/>
      <c r="DPW133" s="311"/>
      <c r="DPX133" s="311"/>
      <c r="DPY133" s="311"/>
      <c r="DPZ133" s="311"/>
      <c r="DQA133" s="311"/>
      <c r="DQB133" s="311"/>
      <c r="DQC133" s="311"/>
      <c r="DQD133" s="311"/>
      <c r="DQE133" s="311"/>
      <c r="DQF133" s="311"/>
      <c r="DQG133" s="311"/>
      <c r="DQH133" s="311"/>
      <c r="DQI133" s="311"/>
      <c r="DQJ133" s="311"/>
      <c r="DQK133" s="311"/>
      <c r="DQL133" s="311"/>
      <c r="DQM133" s="311"/>
      <c r="DQN133" s="311"/>
      <c r="DQO133" s="311"/>
      <c r="DQP133" s="311"/>
      <c r="DQQ133" s="311"/>
      <c r="DQR133" s="311"/>
      <c r="DQS133" s="311"/>
      <c r="DQT133" s="311"/>
      <c r="DQU133" s="311"/>
      <c r="DQV133" s="311"/>
      <c r="DQW133" s="311"/>
      <c r="DQX133" s="311"/>
      <c r="DQY133" s="311"/>
      <c r="DQZ133" s="311"/>
      <c r="DRA133" s="311"/>
      <c r="DRB133" s="311"/>
      <c r="DRC133" s="311"/>
      <c r="DRD133" s="311"/>
      <c r="DRE133" s="311"/>
      <c r="DRF133" s="311"/>
      <c r="DRG133" s="311"/>
      <c r="DRH133" s="311"/>
      <c r="DRI133" s="311"/>
      <c r="DRJ133" s="311"/>
      <c r="DRK133" s="311"/>
      <c r="DRL133" s="311"/>
      <c r="DRM133" s="311"/>
      <c r="DRN133" s="311"/>
      <c r="DRO133" s="311"/>
      <c r="DRP133" s="311"/>
      <c r="DRQ133" s="311"/>
      <c r="DRR133" s="311"/>
      <c r="DRS133" s="311"/>
      <c r="DRT133" s="311"/>
      <c r="DRU133" s="311"/>
      <c r="DRV133" s="311"/>
      <c r="DRW133" s="311"/>
      <c r="DRX133" s="311"/>
      <c r="DRY133" s="311"/>
      <c r="DRZ133" s="311"/>
      <c r="DSA133" s="311"/>
      <c r="DSB133" s="311"/>
      <c r="DSC133" s="311"/>
      <c r="DSD133" s="311"/>
      <c r="DSE133" s="311"/>
      <c r="DSF133" s="311"/>
      <c r="DSG133" s="311"/>
      <c r="DSH133" s="311"/>
      <c r="DSI133" s="311"/>
      <c r="DSJ133" s="311"/>
      <c r="DSK133" s="311"/>
      <c r="DSL133" s="311"/>
      <c r="DSM133" s="311"/>
      <c r="DSN133" s="311"/>
      <c r="DSO133" s="311"/>
      <c r="DSP133" s="311"/>
      <c r="DSQ133" s="311"/>
      <c r="DSR133" s="311"/>
      <c r="DSS133" s="311"/>
      <c r="DST133" s="311"/>
      <c r="DSU133" s="311"/>
      <c r="DSV133" s="311"/>
      <c r="DSW133" s="311"/>
      <c r="DSX133" s="311"/>
      <c r="DSY133" s="311"/>
      <c r="DSZ133" s="311"/>
      <c r="DTA133" s="311"/>
      <c r="DTB133" s="311"/>
      <c r="DTC133" s="311"/>
      <c r="DTD133" s="311"/>
      <c r="DTE133" s="311"/>
      <c r="DTF133" s="311"/>
      <c r="DTG133" s="311"/>
      <c r="DTH133" s="311"/>
      <c r="DTI133" s="311"/>
      <c r="DTJ133" s="311"/>
      <c r="DTK133" s="311"/>
      <c r="DTL133" s="311"/>
      <c r="DTM133" s="311"/>
      <c r="DTN133" s="311"/>
      <c r="DTO133" s="311"/>
      <c r="DTP133" s="311"/>
      <c r="DTQ133" s="311"/>
      <c r="DTR133" s="311"/>
      <c r="DTS133" s="311"/>
      <c r="DTT133" s="311"/>
      <c r="DTU133" s="311"/>
      <c r="DTV133" s="311"/>
      <c r="DTW133" s="311"/>
      <c r="DTX133" s="311"/>
      <c r="DTY133" s="311"/>
      <c r="DTZ133" s="311"/>
      <c r="DUA133" s="311"/>
      <c r="DUB133" s="311"/>
      <c r="DUC133" s="311"/>
      <c r="DUD133" s="311"/>
      <c r="DUE133" s="311"/>
      <c r="DUF133" s="311"/>
      <c r="DUG133" s="311"/>
      <c r="DUH133" s="311"/>
      <c r="DUI133" s="311"/>
      <c r="DUJ133" s="311"/>
      <c r="DUK133" s="311"/>
      <c r="DUL133" s="311"/>
      <c r="DUM133" s="311"/>
      <c r="DUN133" s="311"/>
      <c r="DUO133" s="311"/>
      <c r="DUP133" s="311"/>
      <c r="DUQ133" s="311"/>
      <c r="DUR133" s="311"/>
      <c r="DUS133" s="311"/>
      <c r="DUT133" s="311"/>
      <c r="DUU133" s="311"/>
      <c r="DUV133" s="311"/>
      <c r="DUW133" s="311"/>
      <c r="DUX133" s="311"/>
      <c r="DUY133" s="311"/>
      <c r="DUZ133" s="311"/>
      <c r="DVA133" s="311"/>
      <c r="DVB133" s="311"/>
      <c r="DVC133" s="311"/>
      <c r="DVD133" s="311"/>
      <c r="DVE133" s="311"/>
      <c r="DVF133" s="311"/>
      <c r="DVG133" s="311"/>
      <c r="DVH133" s="311"/>
      <c r="DVI133" s="311"/>
      <c r="DVJ133" s="311"/>
      <c r="DVK133" s="311"/>
      <c r="DVL133" s="311"/>
      <c r="DVM133" s="311"/>
      <c r="DVN133" s="311"/>
      <c r="DVO133" s="311"/>
      <c r="DVP133" s="311"/>
      <c r="DVQ133" s="311"/>
      <c r="DVR133" s="311"/>
      <c r="DVS133" s="311"/>
      <c r="DVT133" s="311"/>
      <c r="DVU133" s="311"/>
      <c r="DVV133" s="311"/>
      <c r="DVW133" s="311"/>
      <c r="DVX133" s="311"/>
      <c r="DVY133" s="311"/>
      <c r="DVZ133" s="311"/>
      <c r="DWA133" s="311"/>
      <c r="DWB133" s="311"/>
      <c r="DWC133" s="311"/>
      <c r="DWD133" s="311"/>
      <c r="DWE133" s="311"/>
      <c r="DWF133" s="311"/>
      <c r="DWG133" s="311"/>
      <c r="DWH133" s="311"/>
      <c r="DWI133" s="311"/>
      <c r="DWJ133" s="311"/>
      <c r="DWK133" s="311"/>
      <c r="DWL133" s="311"/>
      <c r="DWM133" s="311"/>
      <c r="DWN133" s="311"/>
      <c r="DWO133" s="311"/>
      <c r="DWP133" s="311"/>
      <c r="DWQ133" s="311"/>
      <c r="DWR133" s="311"/>
      <c r="DWS133" s="311"/>
      <c r="DWT133" s="311"/>
      <c r="DWU133" s="311"/>
      <c r="DWV133" s="311"/>
      <c r="DWW133" s="311"/>
      <c r="DWX133" s="311"/>
      <c r="DWY133" s="311"/>
      <c r="DWZ133" s="311"/>
      <c r="DXA133" s="311"/>
      <c r="DXB133" s="311"/>
      <c r="DXC133" s="311"/>
      <c r="DXD133" s="311"/>
      <c r="DXE133" s="311"/>
      <c r="DXF133" s="311"/>
      <c r="DXG133" s="311"/>
      <c r="DXH133" s="311"/>
      <c r="DXI133" s="311"/>
      <c r="DXJ133" s="311"/>
      <c r="DXK133" s="311"/>
      <c r="DXL133" s="311"/>
      <c r="DXM133" s="311"/>
      <c r="DXN133" s="311"/>
      <c r="DXO133" s="311"/>
      <c r="DXP133" s="311"/>
      <c r="DXQ133" s="311"/>
      <c r="DXR133" s="311"/>
      <c r="DXS133" s="311"/>
      <c r="DXT133" s="311"/>
      <c r="DXU133" s="311"/>
      <c r="DXV133" s="311"/>
      <c r="DXW133" s="311"/>
      <c r="DXX133" s="311"/>
      <c r="DXY133" s="311"/>
      <c r="DXZ133" s="311"/>
      <c r="DYA133" s="311"/>
      <c r="DYB133" s="311"/>
      <c r="DYC133" s="311"/>
      <c r="DYD133" s="311"/>
      <c r="DYE133" s="311"/>
      <c r="DYF133" s="311"/>
      <c r="DYG133" s="311"/>
      <c r="DYH133" s="311"/>
      <c r="DYI133" s="311"/>
      <c r="DYJ133" s="311"/>
      <c r="DYK133" s="311"/>
      <c r="DYL133" s="311"/>
      <c r="DYM133" s="311"/>
      <c r="DYN133" s="311"/>
      <c r="DYO133" s="311"/>
      <c r="DYP133" s="311"/>
      <c r="DYQ133" s="311"/>
      <c r="DYR133" s="311"/>
      <c r="DYS133" s="311"/>
      <c r="DYT133" s="311"/>
      <c r="DYU133" s="311"/>
      <c r="DYV133" s="311"/>
      <c r="DYW133" s="311"/>
      <c r="DYX133" s="311"/>
      <c r="DYY133" s="311"/>
      <c r="DYZ133" s="311"/>
      <c r="DZA133" s="311"/>
      <c r="DZB133" s="311"/>
      <c r="DZC133" s="311"/>
      <c r="DZD133" s="311"/>
      <c r="DZE133" s="311"/>
      <c r="DZF133" s="311"/>
      <c r="DZG133" s="311"/>
      <c r="DZH133" s="311"/>
      <c r="DZI133" s="311"/>
      <c r="DZJ133" s="311"/>
      <c r="DZK133" s="311"/>
      <c r="DZL133" s="311"/>
      <c r="DZM133" s="311"/>
      <c r="DZN133" s="311"/>
      <c r="DZO133" s="311"/>
      <c r="DZP133" s="311"/>
      <c r="DZQ133" s="311"/>
      <c r="DZR133" s="311"/>
      <c r="DZS133" s="311"/>
      <c r="DZT133" s="311"/>
      <c r="DZU133" s="311"/>
      <c r="DZV133" s="311"/>
      <c r="DZW133" s="311"/>
      <c r="DZX133" s="311"/>
      <c r="DZY133" s="311"/>
      <c r="DZZ133" s="311"/>
      <c r="EAA133" s="311"/>
      <c r="EAB133" s="311"/>
      <c r="EAC133" s="311"/>
      <c r="EAD133" s="311"/>
      <c r="EAE133" s="311"/>
      <c r="EAF133" s="311"/>
      <c r="EAG133" s="311"/>
      <c r="EAH133" s="311"/>
      <c r="EAI133" s="311"/>
      <c r="EAJ133" s="311"/>
      <c r="EAK133" s="311"/>
      <c r="EAL133" s="311"/>
      <c r="EAM133" s="311"/>
      <c r="EAN133" s="311"/>
      <c r="EAO133" s="311"/>
      <c r="EAP133" s="311"/>
      <c r="EAQ133" s="311"/>
      <c r="EAR133" s="311"/>
      <c r="EAS133" s="311"/>
      <c r="EAT133" s="311"/>
      <c r="EAU133" s="311"/>
      <c r="EAV133" s="311"/>
      <c r="EAW133" s="311"/>
      <c r="EAX133" s="311"/>
      <c r="EAY133" s="311"/>
      <c r="EAZ133" s="311"/>
      <c r="EBA133" s="311"/>
      <c r="EBB133" s="311"/>
      <c r="EBC133" s="311"/>
      <c r="EBD133" s="311"/>
      <c r="EBE133" s="311"/>
      <c r="EBF133" s="311"/>
      <c r="EBG133" s="311"/>
      <c r="EBH133" s="311"/>
      <c r="EBI133" s="311"/>
      <c r="EBJ133" s="311"/>
      <c r="EBK133" s="311"/>
      <c r="EBL133" s="311"/>
      <c r="EBM133" s="311"/>
      <c r="EBN133" s="311"/>
      <c r="EBO133" s="311"/>
      <c r="EBP133" s="311"/>
      <c r="EBQ133" s="311"/>
      <c r="EBR133" s="311"/>
      <c r="EBS133" s="311"/>
      <c r="EBT133" s="311"/>
      <c r="EBU133" s="311"/>
      <c r="EBV133" s="311"/>
      <c r="EBW133" s="311"/>
      <c r="EBX133" s="311"/>
      <c r="EBY133" s="311"/>
      <c r="EBZ133" s="311"/>
      <c r="ECA133" s="311"/>
      <c r="ECB133" s="311"/>
      <c r="ECC133" s="311"/>
      <c r="ECD133" s="311"/>
      <c r="ECE133" s="311"/>
      <c r="ECF133" s="311"/>
      <c r="ECG133" s="311"/>
      <c r="ECH133" s="311"/>
      <c r="ECI133" s="311"/>
      <c r="ECJ133" s="311"/>
      <c r="ECK133" s="311"/>
      <c r="ECL133" s="311"/>
      <c r="ECM133" s="311"/>
      <c r="ECN133" s="311"/>
      <c r="ECO133" s="311"/>
      <c r="ECP133" s="311"/>
      <c r="ECQ133" s="311"/>
      <c r="ECR133" s="311"/>
      <c r="ECS133" s="311"/>
      <c r="ECT133" s="311"/>
      <c r="ECU133" s="311"/>
      <c r="ECV133" s="311"/>
      <c r="ECW133" s="311"/>
      <c r="ECX133" s="311"/>
      <c r="ECY133" s="311"/>
      <c r="ECZ133" s="311"/>
      <c r="EDA133" s="311"/>
      <c r="EDB133" s="311"/>
      <c r="EDC133" s="311"/>
      <c r="EDD133" s="311"/>
      <c r="EDE133" s="311"/>
      <c r="EDF133" s="311"/>
      <c r="EDG133" s="311"/>
      <c r="EDH133" s="311"/>
      <c r="EDI133" s="311"/>
      <c r="EDJ133" s="311"/>
      <c r="EDK133" s="311"/>
      <c r="EDL133" s="311"/>
      <c r="EDM133" s="311"/>
      <c r="EDN133" s="311"/>
      <c r="EDO133" s="311"/>
      <c r="EDP133" s="311"/>
      <c r="EDQ133" s="311"/>
      <c r="EDR133" s="311"/>
      <c r="EDS133" s="311"/>
      <c r="EDT133" s="311"/>
      <c r="EDU133" s="311"/>
      <c r="EDV133" s="311"/>
      <c r="EDW133" s="311"/>
      <c r="EDX133" s="311"/>
      <c r="EDY133" s="311"/>
      <c r="EDZ133" s="311"/>
      <c r="EEA133" s="311"/>
      <c r="EEB133" s="311"/>
      <c r="EEC133" s="311"/>
      <c r="EED133" s="311"/>
      <c r="EEE133" s="311"/>
      <c r="EEF133" s="311"/>
      <c r="EEG133" s="311"/>
      <c r="EEH133" s="311"/>
      <c r="EEI133" s="311"/>
      <c r="EEJ133" s="311"/>
      <c r="EEK133" s="311"/>
      <c r="EEL133" s="311"/>
      <c r="EEM133" s="311"/>
      <c r="EEN133" s="311"/>
      <c r="EEO133" s="311"/>
      <c r="EEP133" s="311"/>
      <c r="EEQ133" s="311"/>
      <c r="EER133" s="311"/>
      <c r="EES133" s="311"/>
      <c r="EET133" s="311"/>
      <c r="EEU133" s="311"/>
      <c r="EEV133" s="311"/>
      <c r="EEW133" s="311"/>
      <c r="EEX133" s="311"/>
      <c r="EEY133" s="311"/>
      <c r="EEZ133" s="311"/>
      <c r="EFA133" s="311"/>
      <c r="EFB133" s="311"/>
      <c r="EFC133" s="311"/>
      <c r="EFD133" s="311"/>
      <c r="EFE133" s="311"/>
      <c r="EFF133" s="311"/>
      <c r="EFG133" s="311"/>
      <c r="EFH133" s="311"/>
      <c r="EFI133" s="311"/>
      <c r="EFJ133" s="311"/>
      <c r="EFK133" s="311"/>
      <c r="EFL133" s="311"/>
      <c r="EFM133" s="311"/>
      <c r="EFN133" s="311"/>
      <c r="EFO133" s="311"/>
      <c r="EFP133" s="311"/>
      <c r="EFQ133" s="311"/>
      <c r="EFR133" s="311"/>
      <c r="EFS133" s="311"/>
      <c r="EFT133" s="311"/>
      <c r="EFU133" s="311"/>
      <c r="EFV133" s="311"/>
      <c r="EFW133" s="311"/>
      <c r="EFX133" s="311"/>
      <c r="EFY133" s="311"/>
      <c r="EFZ133" s="311"/>
      <c r="EGA133" s="311"/>
      <c r="EGB133" s="311"/>
      <c r="EGC133" s="311"/>
      <c r="EGD133" s="311"/>
      <c r="EGE133" s="311"/>
      <c r="EGF133" s="311"/>
      <c r="EGG133" s="311"/>
      <c r="EGH133" s="311"/>
      <c r="EGI133" s="311"/>
      <c r="EGJ133" s="311"/>
      <c r="EGK133" s="311"/>
      <c r="EGL133" s="311"/>
      <c r="EGM133" s="311"/>
      <c r="EGN133" s="311"/>
      <c r="EGO133" s="311"/>
      <c r="EGP133" s="311"/>
      <c r="EGQ133" s="311"/>
      <c r="EGR133" s="311"/>
      <c r="EGS133" s="311"/>
      <c r="EGT133" s="311"/>
      <c r="EGU133" s="311"/>
      <c r="EGV133" s="311"/>
      <c r="EGW133" s="311"/>
      <c r="EGX133" s="311"/>
      <c r="EGY133" s="311"/>
      <c r="EGZ133" s="311"/>
      <c r="EHA133" s="311"/>
      <c r="EHB133" s="311"/>
      <c r="EHC133" s="311"/>
      <c r="EHD133" s="311"/>
      <c r="EHE133" s="311"/>
      <c r="EHF133" s="311"/>
      <c r="EHG133" s="311"/>
      <c r="EHH133" s="311"/>
      <c r="EHI133" s="311"/>
      <c r="EHJ133" s="311"/>
      <c r="EHK133" s="311"/>
      <c r="EHL133" s="311"/>
      <c r="EHM133" s="311"/>
      <c r="EHN133" s="311"/>
      <c r="EHO133" s="311"/>
      <c r="EHP133" s="311"/>
      <c r="EHQ133" s="311"/>
      <c r="EHR133" s="311"/>
      <c r="EHS133" s="311"/>
      <c r="EHT133" s="311"/>
      <c r="EHU133" s="311"/>
      <c r="EHV133" s="311"/>
      <c r="EHW133" s="311"/>
      <c r="EHX133" s="311"/>
      <c r="EHY133" s="311"/>
      <c r="EHZ133" s="311"/>
      <c r="EIA133" s="311"/>
      <c r="EIB133" s="311"/>
      <c r="EIC133" s="311"/>
      <c r="EID133" s="311"/>
      <c r="EIE133" s="311"/>
      <c r="EIF133" s="311"/>
      <c r="EIG133" s="311"/>
      <c r="EIH133" s="311"/>
      <c r="EII133" s="311"/>
      <c r="EIJ133" s="311"/>
      <c r="EIK133" s="311"/>
      <c r="EIL133" s="311"/>
      <c r="EIM133" s="311"/>
      <c r="EIN133" s="311"/>
      <c r="EIO133" s="311"/>
      <c r="EIP133" s="311"/>
      <c r="EIQ133" s="311"/>
      <c r="EIR133" s="311"/>
      <c r="EIS133" s="311"/>
      <c r="EIT133" s="311"/>
      <c r="EIU133" s="311"/>
      <c r="EIV133" s="311"/>
      <c r="EIW133" s="311"/>
      <c r="EIX133" s="311"/>
      <c r="EIY133" s="311"/>
      <c r="EIZ133" s="311"/>
      <c r="EJA133" s="311"/>
      <c r="EJB133" s="311"/>
      <c r="EJC133" s="311"/>
      <c r="EJD133" s="311"/>
      <c r="EJE133" s="311"/>
      <c r="EJF133" s="311"/>
      <c r="EJG133" s="311"/>
      <c r="EJH133" s="311"/>
      <c r="EJI133" s="311"/>
      <c r="EJJ133" s="311"/>
      <c r="EJK133" s="311"/>
      <c r="EJL133" s="311"/>
      <c r="EJM133" s="311"/>
      <c r="EJN133" s="311"/>
      <c r="EJO133" s="311"/>
      <c r="EJP133" s="311"/>
      <c r="EJQ133" s="311"/>
      <c r="EJR133" s="311"/>
      <c r="EJS133" s="311"/>
      <c r="EJT133" s="311"/>
      <c r="EJU133" s="311"/>
      <c r="EJV133" s="311"/>
      <c r="EJW133" s="311"/>
      <c r="EJX133" s="311"/>
      <c r="EJY133" s="311"/>
      <c r="EJZ133" s="311"/>
      <c r="EKA133" s="311"/>
      <c r="EKB133" s="311"/>
      <c r="EKC133" s="311"/>
      <c r="EKD133" s="311"/>
      <c r="EKE133" s="311"/>
      <c r="EKF133" s="311"/>
      <c r="EKG133" s="311"/>
      <c r="EKH133" s="311"/>
      <c r="EKI133" s="311"/>
      <c r="EKJ133" s="311"/>
      <c r="EKK133" s="311"/>
      <c r="EKL133" s="311"/>
      <c r="EKM133" s="311"/>
      <c r="EKN133" s="311"/>
      <c r="EKO133" s="311"/>
      <c r="EKP133" s="311"/>
      <c r="EKQ133" s="311"/>
      <c r="EKR133" s="311"/>
      <c r="EKS133" s="311"/>
      <c r="EKT133" s="311"/>
      <c r="EKU133" s="311"/>
      <c r="EKV133" s="311"/>
      <c r="EKW133" s="311"/>
      <c r="EKX133" s="311"/>
      <c r="EKY133" s="311"/>
      <c r="EKZ133" s="311"/>
      <c r="ELA133" s="311"/>
      <c r="ELB133" s="311"/>
      <c r="ELC133" s="311"/>
      <c r="ELD133" s="311"/>
      <c r="ELE133" s="311"/>
      <c r="ELF133" s="311"/>
      <c r="ELG133" s="311"/>
      <c r="ELH133" s="311"/>
      <c r="ELI133" s="311"/>
      <c r="ELJ133" s="311"/>
      <c r="ELK133" s="311"/>
      <c r="ELL133" s="311"/>
      <c r="ELM133" s="311"/>
      <c r="ELN133" s="311"/>
      <c r="ELO133" s="311"/>
      <c r="ELP133" s="311"/>
      <c r="ELQ133" s="311"/>
      <c r="ELR133" s="311"/>
      <c r="ELS133" s="311"/>
      <c r="ELT133" s="311"/>
      <c r="ELU133" s="311"/>
      <c r="ELV133" s="311"/>
      <c r="ELW133" s="311"/>
      <c r="ELX133" s="311"/>
      <c r="ELY133" s="311"/>
      <c r="ELZ133" s="311"/>
      <c r="EMA133" s="311"/>
      <c r="EMB133" s="311"/>
      <c r="EMC133" s="311"/>
      <c r="EMD133" s="311"/>
      <c r="EME133" s="311"/>
      <c r="EMF133" s="311"/>
      <c r="EMG133" s="311"/>
      <c r="EMH133" s="311"/>
      <c r="EMI133" s="311"/>
      <c r="EMJ133" s="311"/>
      <c r="EMK133" s="311"/>
      <c r="EML133" s="311"/>
      <c r="EMM133" s="311"/>
      <c r="EMN133" s="311"/>
      <c r="EMO133" s="311"/>
      <c r="EMP133" s="311"/>
      <c r="EMQ133" s="311"/>
      <c r="EMR133" s="311"/>
      <c r="EMS133" s="311"/>
      <c r="EMT133" s="311"/>
      <c r="EMU133" s="311"/>
      <c r="EMV133" s="311"/>
      <c r="EMW133" s="311"/>
      <c r="EMX133" s="311"/>
      <c r="EMY133" s="311"/>
      <c r="EMZ133" s="311"/>
      <c r="ENA133" s="311"/>
      <c r="ENB133" s="311"/>
      <c r="ENC133" s="311"/>
      <c r="END133" s="311"/>
      <c r="ENE133" s="311"/>
      <c r="ENF133" s="311"/>
      <c r="ENG133" s="311"/>
      <c r="ENH133" s="311"/>
      <c r="ENI133" s="311"/>
      <c r="ENJ133" s="311"/>
      <c r="ENK133" s="311"/>
      <c r="ENL133" s="311"/>
      <c r="ENM133" s="311"/>
      <c r="ENN133" s="311"/>
      <c r="ENO133" s="311"/>
      <c r="ENP133" s="311"/>
      <c r="ENQ133" s="311"/>
      <c r="ENR133" s="311"/>
      <c r="ENS133" s="311"/>
      <c r="ENT133" s="311"/>
      <c r="ENU133" s="311"/>
      <c r="ENV133" s="311"/>
      <c r="ENW133" s="311"/>
      <c r="ENX133" s="311"/>
      <c r="ENY133" s="311"/>
      <c r="ENZ133" s="311"/>
      <c r="EOA133" s="311"/>
      <c r="EOB133" s="311"/>
      <c r="EOC133" s="311"/>
      <c r="EOD133" s="311"/>
      <c r="EOE133" s="311"/>
      <c r="EOF133" s="311"/>
      <c r="EOG133" s="311"/>
      <c r="EOH133" s="311"/>
      <c r="EOI133" s="311"/>
      <c r="EOJ133" s="311"/>
      <c r="EOK133" s="311"/>
      <c r="EOL133" s="311"/>
      <c r="EOM133" s="311"/>
      <c r="EON133" s="311"/>
      <c r="EOO133" s="311"/>
      <c r="EOP133" s="311"/>
      <c r="EOQ133" s="311"/>
      <c r="EOR133" s="311"/>
      <c r="EOS133" s="311"/>
      <c r="EOT133" s="311"/>
      <c r="EOU133" s="311"/>
      <c r="EOV133" s="311"/>
      <c r="EOW133" s="311"/>
      <c r="EOX133" s="311"/>
      <c r="EOY133" s="311"/>
      <c r="EOZ133" s="311"/>
      <c r="EPA133" s="311"/>
      <c r="EPB133" s="311"/>
      <c r="EPC133" s="311"/>
      <c r="EPD133" s="311"/>
      <c r="EPE133" s="311"/>
      <c r="EPF133" s="311"/>
      <c r="EPG133" s="311"/>
      <c r="EPH133" s="311"/>
      <c r="EPI133" s="311"/>
      <c r="EPJ133" s="311"/>
      <c r="EPK133" s="311"/>
      <c r="EPL133" s="311"/>
      <c r="EPM133" s="311"/>
      <c r="EPN133" s="311"/>
      <c r="EPO133" s="311"/>
      <c r="EPP133" s="311"/>
      <c r="EPQ133" s="311"/>
      <c r="EPR133" s="311"/>
      <c r="EPS133" s="311"/>
      <c r="EPT133" s="311"/>
      <c r="EPU133" s="311"/>
      <c r="EPV133" s="311"/>
      <c r="EPW133" s="311"/>
      <c r="EPX133" s="311"/>
      <c r="EPY133" s="311"/>
      <c r="EPZ133" s="311"/>
      <c r="EQA133" s="311"/>
      <c r="EQB133" s="311"/>
      <c r="EQC133" s="311"/>
      <c r="EQD133" s="311"/>
      <c r="EQE133" s="311"/>
      <c r="EQF133" s="311"/>
      <c r="EQG133" s="311"/>
      <c r="EQH133" s="311"/>
      <c r="EQI133" s="311"/>
      <c r="EQJ133" s="311"/>
      <c r="EQK133" s="311"/>
      <c r="EQL133" s="311"/>
      <c r="EQM133" s="311"/>
      <c r="EQN133" s="311"/>
      <c r="EQO133" s="311"/>
      <c r="EQP133" s="311"/>
      <c r="EQQ133" s="311"/>
      <c r="EQR133" s="311"/>
      <c r="EQS133" s="311"/>
      <c r="EQT133" s="311"/>
      <c r="EQU133" s="311"/>
      <c r="EQV133" s="311"/>
      <c r="EQW133" s="311"/>
      <c r="EQX133" s="311"/>
      <c r="EQY133" s="311"/>
      <c r="EQZ133" s="311"/>
      <c r="ERA133" s="311"/>
      <c r="ERB133" s="311"/>
      <c r="ERC133" s="311"/>
      <c r="ERD133" s="311"/>
      <c r="ERE133" s="311"/>
      <c r="ERF133" s="311"/>
      <c r="ERG133" s="311"/>
      <c r="ERH133" s="311"/>
      <c r="ERI133" s="311"/>
      <c r="ERJ133" s="311"/>
      <c r="ERK133" s="311"/>
      <c r="ERL133" s="311"/>
      <c r="ERM133" s="311"/>
      <c r="ERN133" s="311"/>
      <c r="ERO133" s="311"/>
      <c r="ERP133" s="311"/>
      <c r="ERQ133" s="311"/>
      <c r="ERR133" s="311"/>
      <c r="ERS133" s="311"/>
      <c r="ERT133" s="311"/>
      <c r="ERU133" s="311"/>
      <c r="ERV133" s="311"/>
      <c r="ERW133" s="311"/>
      <c r="ERX133" s="311"/>
      <c r="ERY133" s="311"/>
      <c r="ERZ133" s="311"/>
      <c r="ESA133" s="311"/>
      <c r="ESB133" s="311"/>
      <c r="ESC133" s="311"/>
      <c r="ESD133" s="311"/>
      <c r="ESE133" s="311"/>
      <c r="ESF133" s="311"/>
      <c r="ESG133" s="311"/>
      <c r="ESH133" s="311"/>
      <c r="ESI133" s="311"/>
      <c r="ESJ133" s="311"/>
      <c r="ESK133" s="311"/>
      <c r="ESL133" s="311"/>
      <c r="ESM133" s="311"/>
      <c r="ESN133" s="311"/>
      <c r="ESO133" s="311"/>
      <c r="ESP133" s="311"/>
      <c r="ESQ133" s="311"/>
      <c r="ESR133" s="311"/>
      <c r="ESS133" s="311"/>
      <c r="EST133" s="311"/>
      <c r="ESU133" s="311"/>
      <c r="ESV133" s="311"/>
      <c r="ESW133" s="311"/>
      <c r="ESX133" s="311"/>
      <c r="ESY133" s="311"/>
      <c r="ESZ133" s="311"/>
      <c r="ETA133" s="311"/>
      <c r="ETB133" s="311"/>
      <c r="ETC133" s="311"/>
      <c r="ETD133" s="311"/>
      <c r="ETE133" s="311"/>
      <c r="ETF133" s="311"/>
      <c r="ETG133" s="311"/>
      <c r="ETH133" s="311"/>
      <c r="ETI133" s="311"/>
      <c r="ETJ133" s="311"/>
      <c r="ETK133" s="311"/>
      <c r="ETL133" s="311"/>
      <c r="ETM133" s="311"/>
      <c r="ETN133" s="311"/>
      <c r="ETO133" s="311"/>
      <c r="ETP133" s="311"/>
      <c r="ETQ133" s="311"/>
      <c r="ETR133" s="311"/>
      <c r="ETS133" s="311"/>
      <c r="ETT133" s="311"/>
      <c r="ETU133" s="311"/>
      <c r="ETV133" s="311"/>
      <c r="ETW133" s="311"/>
      <c r="ETX133" s="311"/>
      <c r="ETY133" s="311"/>
      <c r="ETZ133" s="311"/>
      <c r="EUA133" s="311"/>
      <c r="EUB133" s="311"/>
      <c r="EUC133" s="311"/>
      <c r="EUD133" s="311"/>
      <c r="EUE133" s="311"/>
      <c r="EUF133" s="311"/>
      <c r="EUG133" s="311"/>
      <c r="EUH133" s="311"/>
      <c r="EUI133" s="311"/>
      <c r="EUJ133" s="311"/>
      <c r="EUK133" s="311"/>
      <c r="EUL133" s="311"/>
      <c r="EUM133" s="311"/>
      <c r="EUN133" s="311"/>
      <c r="EUO133" s="311"/>
      <c r="EUP133" s="311"/>
      <c r="EUQ133" s="311"/>
      <c r="EUR133" s="311"/>
      <c r="EUS133" s="311"/>
      <c r="EUT133" s="311"/>
      <c r="EUU133" s="311"/>
      <c r="EUV133" s="311"/>
      <c r="EUW133" s="311"/>
      <c r="EUX133" s="311"/>
      <c r="EUY133" s="311"/>
      <c r="EUZ133" s="311"/>
      <c r="EVA133" s="311"/>
      <c r="EVB133" s="311"/>
      <c r="EVC133" s="311"/>
      <c r="EVD133" s="311"/>
      <c r="EVE133" s="311"/>
      <c r="EVF133" s="311"/>
      <c r="EVG133" s="311"/>
      <c r="EVH133" s="311"/>
      <c r="EVI133" s="311"/>
      <c r="EVJ133" s="311"/>
      <c r="EVK133" s="311"/>
      <c r="EVL133" s="311"/>
      <c r="EVM133" s="311"/>
      <c r="EVN133" s="311"/>
      <c r="EVO133" s="311"/>
      <c r="EVP133" s="311"/>
      <c r="EVQ133" s="311"/>
      <c r="EVR133" s="311"/>
      <c r="EVS133" s="311"/>
      <c r="EVT133" s="311"/>
      <c r="EVU133" s="311"/>
      <c r="EVV133" s="311"/>
      <c r="EVW133" s="311"/>
      <c r="EVX133" s="311"/>
      <c r="EVY133" s="311"/>
      <c r="EVZ133" s="311"/>
      <c r="EWA133" s="311"/>
      <c r="EWB133" s="311"/>
      <c r="EWC133" s="311"/>
      <c r="EWD133" s="311"/>
      <c r="EWE133" s="311"/>
      <c r="EWF133" s="311"/>
      <c r="EWG133" s="311"/>
      <c r="EWH133" s="311"/>
      <c r="EWI133" s="311"/>
      <c r="EWJ133" s="311"/>
      <c r="EWK133" s="311"/>
      <c r="EWL133" s="311"/>
      <c r="EWM133" s="311"/>
      <c r="EWN133" s="311"/>
      <c r="EWO133" s="311"/>
      <c r="EWP133" s="311"/>
      <c r="EWQ133" s="311"/>
      <c r="EWR133" s="311"/>
      <c r="EWS133" s="311"/>
      <c r="EWT133" s="311"/>
      <c r="EWU133" s="311"/>
      <c r="EWV133" s="311"/>
      <c r="EWW133" s="311"/>
      <c r="EWX133" s="311"/>
      <c r="EWY133" s="311"/>
      <c r="EWZ133" s="311"/>
      <c r="EXA133" s="311"/>
      <c r="EXB133" s="311"/>
      <c r="EXC133" s="311"/>
      <c r="EXD133" s="311"/>
      <c r="EXE133" s="311"/>
      <c r="EXF133" s="311"/>
      <c r="EXG133" s="311"/>
      <c r="EXH133" s="311"/>
      <c r="EXI133" s="311"/>
      <c r="EXJ133" s="311"/>
      <c r="EXK133" s="311"/>
      <c r="EXL133" s="311"/>
      <c r="EXM133" s="311"/>
      <c r="EXN133" s="311"/>
      <c r="EXO133" s="311"/>
      <c r="EXP133" s="311"/>
      <c r="EXQ133" s="311"/>
      <c r="EXR133" s="311"/>
      <c r="EXS133" s="311"/>
      <c r="EXT133" s="311"/>
      <c r="EXU133" s="311"/>
      <c r="EXV133" s="311"/>
      <c r="EXW133" s="311"/>
      <c r="EXX133" s="311"/>
      <c r="EXY133" s="311"/>
      <c r="EXZ133" s="311"/>
      <c r="EYA133" s="311"/>
      <c r="EYB133" s="311"/>
      <c r="EYC133" s="311"/>
      <c r="EYD133" s="311"/>
      <c r="EYE133" s="311"/>
      <c r="EYF133" s="311"/>
      <c r="EYG133" s="311"/>
      <c r="EYH133" s="311"/>
      <c r="EYI133" s="311"/>
      <c r="EYJ133" s="311"/>
      <c r="EYK133" s="311"/>
      <c r="EYL133" s="311"/>
      <c r="EYM133" s="311"/>
      <c r="EYN133" s="311"/>
      <c r="EYO133" s="311"/>
      <c r="EYP133" s="311"/>
      <c r="EYQ133" s="311"/>
      <c r="EYR133" s="311"/>
      <c r="EYS133" s="311"/>
      <c r="EYT133" s="311"/>
      <c r="EYU133" s="311"/>
      <c r="EYV133" s="311"/>
      <c r="EYW133" s="311"/>
      <c r="EYX133" s="311"/>
      <c r="EYY133" s="311"/>
      <c r="EYZ133" s="311"/>
      <c r="EZA133" s="311"/>
      <c r="EZB133" s="311"/>
      <c r="EZC133" s="311"/>
      <c r="EZD133" s="311"/>
      <c r="EZE133" s="311"/>
      <c r="EZF133" s="311"/>
      <c r="EZG133" s="311"/>
      <c r="EZH133" s="311"/>
      <c r="EZI133" s="311"/>
      <c r="EZJ133" s="311"/>
      <c r="EZK133" s="311"/>
      <c r="EZL133" s="311"/>
      <c r="EZM133" s="311"/>
      <c r="EZN133" s="311"/>
      <c r="EZO133" s="311"/>
      <c r="EZP133" s="311"/>
      <c r="EZQ133" s="311"/>
      <c r="EZR133" s="311"/>
      <c r="EZS133" s="311"/>
      <c r="EZT133" s="311"/>
      <c r="EZU133" s="311"/>
      <c r="EZV133" s="311"/>
      <c r="EZW133" s="311"/>
      <c r="EZX133" s="311"/>
      <c r="EZY133" s="311"/>
      <c r="EZZ133" s="311"/>
      <c r="FAA133" s="311"/>
      <c r="FAB133" s="311"/>
      <c r="FAC133" s="311"/>
      <c r="FAD133" s="311"/>
      <c r="FAE133" s="311"/>
      <c r="FAF133" s="311"/>
      <c r="FAG133" s="311"/>
      <c r="FAH133" s="311"/>
      <c r="FAI133" s="311"/>
      <c r="FAJ133" s="311"/>
      <c r="FAK133" s="311"/>
      <c r="FAL133" s="311"/>
      <c r="FAM133" s="311"/>
      <c r="FAN133" s="311"/>
      <c r="FAO133" s="311"/>
      <c r="FAP133" s="311"/>
      <c r="FAQ133" s="311"/>
      <c r="FAR133" s="311"/>
      <c r="FAS133" s="311"/>
      <c r="FAT133" s="311"/>
      <c r="FAU133" s="311"/>
      <c r="FAV133" s="311"/>
      <c r="FAW133" s="311"/>
      <c r="FAX133" s="311"/>
      <c r="FAY133" s="311"/>
      <c r="FAZ133" s="311"/>
      <c r="FBA133" s="311"/>
      <c r="FBB133" s="311"/>
      <c r="FBC133" s="311"/>
      <c r="FBD133" s="311"/>
      <c r="FBE133" s="311"/>
      <c r="FBF133" s="311"/>
      <c r="FBG133" s="311"/>
      <c r="FBH133" s="311"/>
      <c r="FBI133" s="311"/>
      <c r="FBJ133" s="311"/>
      <c r="FBK133" s="311"/>
      <c r="FBL133" s="311"/>
      <c r="FBM133" s="311"/>
      <c r="FBN133" s="311"/>
      <c r="FBO133" s="311"/>
      <c r="FBP133" s="311"/>
      <c r="FBQ133" s="311"/>
      <c r="FBR133" s="311"/>
      <c r="FBS133" s="311"/>
      <c r="FBT133" s="311"/>
      <c r="FBU133" s="311"/>
      <c r="FBV133" s="311"/>
      <c r="FBW133" s="311"/>
      <c r="FBX133" s="311"/>
      <c r="FBY133" s="311"/>
      <c r="FBZ133" s="311"/>
      <c r="FCA133" s="311"/>
      <c r="FCB133" s="311"/>
      <c r="FCC133" s="311"/>
      <c r="FCD133" s="311"/>
      <c r="FCE133" s="311"/>
      <c r="FCF133" s="311"/>
      <c r="FCG133" s="311"/>
      <c r="FCH133" s="311"/>
      <c r="FCI133" s="311"/>
      <c r="FCJ133" s="311"/>
      <c r="FCK133" s="311"/>
      <c r="FCL133" s="311"/>
      <c r="FCM133" s="311"/>
      <c r="FCN133" s="311"/>
      <c r="FCO133" s="311"/>
      <c r="FCP133" s="311"/>
      <c r="FCQ133" s="311"/>
      <c r="FCR133" s="311"/>
      <c r="FCS133" s="311"/>
      <c r="FCT133" s="311"/>
      <c r="FCU133" s="311"/>
      <c r="FCV133" s="311"/>
      <c r="FCW133" s="311"/>
      <c r="FCX133" s="311"/>
      <c r="FCY133" s="311"/>
      <c r="FCZ133" s="311"/>
      <c r="FDA133" s="311"/>
      <c r="FDB133" s="311"/>
      <c r="FDC133" s="311"/>
      <c r="FDD133" s="311"/>
      <c r="FDE133" s="311"/>
      <c r="FDF133" s="311"/>
      <c r="FDG133" s="311"/>
      <c r="FDH133" s="311"/>
      <c r="FDI133" s="311"/>
      <c r="FDJ133" s="311"/>
      <c r="FDK133" s="311"/>
      <c r="FDL133" s="311"/>
      <c r="FDM133" s="311"/>
      <c r="FDN133" s="311"/>
      <c r="FDO133" s="311"/>
      <c r="FDP133" s="311"/>
      <c r="FDQ133" s="311"/>
      <c r="FDR133" s="311"/>
      <c r="FDS133" s="311"/>
      <c r="FDT133" s="311"/>
      <c r="FDU133" s="311"/>
      <c r="FDV133" s="311"/>
      <c r="FDW133" s="311"/>
      <c r="FDX133" s="311"/>
      <c r="FDY133" s="311"/>
      <c r="FDZ133" s="311"/>
      <c r="FEA133" s="311"/>
      <c r="FEB133" s="311"/>
      <c r="FEC133" s="311"/>
      <c r="FED133" s="311"/>
      <c r="FEE133" s="311"/>
      <c r="FEF133" s="311"/>
      <c r="FEG133" s="311"/>
      <c r="FEH133" s="311"/>
      <c r="FEI133" s="311"/>
      <c r="FEJ133" s="311"/>
      <c r="FEK133" s="311"/>
      <c r="FEL133" s="311"/>
      <c r="FEM133" s="311"/>
      <c r="FEN133" s="311"/>
      <c r="FEO133" s="311"/>
      <c r="FEP133" s="311"/>
      <c r="FEQ133" s="311"/>
      <c r="FER133" s="311"/>
      <c r="FES133" s="311"/>
      <c r="FET133" s="311"/>
      <c r="FEU133" s="311"/>
      <c r="FEV133" s="311"/>
      <c r="FEW133" s="311"/>
      <c r="FEX133" s="311"/>
      <c r="FEY133" s="311"/>
      <c r="FEZ133" s="311"/>
      <c r="FFA133" s="311"/>
      <c r="FFB133" s="311"/>
      <c r="FFC133" s="311"/>
      <c r="FFD133" s="311"/>
      <c r="FFE133" s="311"/>
      <c r="FFF133" s="311"/>
      <c r="FFG133" s="311"/>
      <c r="FFH133" s="311"/>
      <c r="FFI133" s="311"/>
      <c r="FFJ133" s="311"/>
      <c r="FFK133" s="311"/>
      <c r="FFL133" s="311"/>
      <c r="FFM133" s="311"/>
      <c r="FFN133" s="311"/>
      <c r="FFO133" s="311"/>
      <c r="FFP133" s="311"/>
      <c r="FFQ133" s="311"/>
      <c r="FFR133" s="311"/>
      <c r="FFS133" s="311"/>
      <c r="FFT133" s="311"/>
      <c r="FFU133" s="311"/>
      <c r="FFV133" s="311"/>
      <c r="FFW133" s="311"/>
      <c r="FFX133" s="311"/>
      <c r="FFY133" s="311"/>
      <c r="FFZ133" s="311"/>
      <c r="FGA133" s="311"/>
      <c r="FGB133" s="311"/>
      <c r="FGC133" s="311"/>
      <c r="FGD133" s="311"/>
      <c r="FGE133" s="311"/>
      <c r="FGF133" s="311"/>
      <c r="FGG133" s="311"/>
      <c r="FGH133" s="311"/>
      <c r="FGI133" s="311"/>
      <c r="FGJ133" s="311"/>
      <c r="FGK133" s="311"/>
      <c r="FGL133" s="311"/>
      <c r="FGM133" s="311"/>
      <c r="FGN133" s="311"/>
      <c r="FGO133" s="311"/>
      <c r="FGP133" s="311"/>
      <c r="FGQ133" s="311"/>
      <c r="FGR133" s="311"/>
      <c r="FGS133" s="311"/>
      <c r="FGT133" s="311"/>
      <c r="FGU133" s="311"/>
      <c r="FGV133" s="311"/>
      <c r="FGW133" s="311"/>
      <c r="FGX133" s="311"/>
      <c r="FGY133" s="311"/>
      <c r="FGZ133" s="311"/>
      <c r="FHA133" s="311"/>
      <c r="FHB133" s="311"/>
      <c r="FHC133" s="311"/>
      <c r="FHD133" s="311"/>
      <c r="FHE133" s="311"/>
      <c r="FHF133" s="311"/>
      <c r="FHG133" s="311"/>
      <c r="FHH133" s="311"/>
      <c r="FHI133" s="311"/>
      <c r="FHJ133" s="311"/>
      <c r="FHK133" s="311"/>
      <c r="FHL133" s="311"/>
      <c r="FHM133" s="311"/>
      <c r="FHN133" s="311"/>
      <c r="FHO133" s="311"/>
      <c r="FHP133" s="311"/>
      <c r="FHQ133" s="311"/>
      <c r="FHR133" s="311"/>
      <c r="FHS133" s="311"/>
      <c r="FHT133" s="311"/>
      <c r="FHU133" s="311"/>
      <c r="FHV133" s="311"/>
      <c r="FHW133" s="311"/>
      <c r="FHX133" s="311"/>
      <c r="FHY133" s="311"/>
      <c r="FHZ133" s="311"/>
      <c r="FIA133" s="311"/>
      <c r="FIB133" s="311"/>
      <c r="FIC133" s="311"/>
      <c r="FID133" s="311"/>
      <c r="FIE133" s="311"/>
      <c r="FIF133" s="311"/>
      <c r="FIG133" s="311"/>
      <c r="FIH133" s="311"/>
      <c r="FII133" s="311"/>
      <c r="FIJ133" s="311"/>
      <c r="FIK133" s="311"/>
      <c r="FIL133" s="311"/>
      <c r="FIM133" s="311"/>
      <c r="FIN133" s="311"/>
      <c r="FIO133" s="311"/>
      <c r="FIP133" s="311"/>
      <c r="FIQ133" s="311"/>
      <c r="FIR133" s="311"/>
      <c r="FIS133" s="311"/>
      <c r="FIT133" s="311"/>
      <c r="FIU133" s="311"/>
      <c r="FIV133" s="311"/>
      <c r="FIW133" s="311"/>
      <c r="FIX133" s="311"/>
      <c r="FIY133" s="311"/>
      <c r="FIZ133" s="311"/>
      <c r="FJA133" s="311"/>
      <c r="FJB133" s="311"/>
      <c r="FJC133" s="311"/>
      <c r="FJD133" s="311"/>
      <c r="FJE133" s="311"/>
      <c r="FJF133" s="311"/>
      <c r="FJG133" s="311"/>
      <c r="FJH133" s="311"/>
      <c r="FJI133" s="311"/>
      <c r="FJJ133" s="311"/>
      <c r="FJK133" s="311"/>
      <c r="FJL133" s="311"/>
      <c r="FJM133" s="311"/>
      <c r="FJN133" s="311"/>
      <c r="FJO133" s="311"/>
      <c r="FJP133" s="311"/>
      <c r="FJQ133" s="311"/>
      <c r="FJR133" s="311"/>
      <c r="FJS133" s="311"/>
      <c r="FJT133" s="311"/>
      <c r="FJU133" s="311"/>
      <c r="FJV133" s="311"/>
      <c r="FJW133" s="311"/>
      <c r="FJX133" s="311"/>
      <c r="FJY133" s="311"/>
      <c r="FJZ133" s="311"/>
      <c r="FKA133" s="311"/>
      <c r="FKB133" s="311"/>
      <c r="FKC133" s="311"/>
      <c r="FKD133" s="311"/>
      <c r="FKE133" s="311"/>
      <c r="FKF133" s="311"/>
      <c r="FKG133" s="311"/>
      <c r="FKH133" s="311"/>
      <c r="FKI133" s="311"/>
      <c r="FKJ133" s="311"/>
      <c r="FKK133" s="311"/>
      <c r="FKL133" s="311"/>
      <c r="FKM133" s="311"/>
      <c r="FKN133" s="311"/>
      <c r="FKO133" s="311"/>
      <c r="FKP133" s="311"/>
      <c r="FKQ133" s="311"/>
      <c r="FKR133" s="311"/>
      <c r="FKS133" s="311"/>
      <c r="FKT133" s="311"/>
      <c r="FKU133" s="311"/>
      <c r="FKV133" s="311"/>
      <c r="FKW133" s="311"/>
      <c r="FKX133" s="311"/>
      <c r="FKY133" s="311"/>
      <c r="FKZ133" s="311"/>
      <c r="FLA133" s="311"/>
      <c r="FLB133" s="311"/>
      <c r="FLC133" s="311"/>
      <c r="FLD133" s="311"/>
      <c r="FLE133" s="311"/>
      <c r="FLF133" s="311"/>
      <c r="FLG133" s="311"/>
      <c r="FLH133" s="311"/>
      <c r="FLI133" s="311"/>
      <c r="FLJ133" s="311"/>
      <c r="FLK133" s="311"/>
      <c r="FLL133" s="311"/>
      <c r="FLM133" s="311"/>
      <c r="FLN133" s="311"/>
      <c r="FLO133" s="311"/>
      <c r="FLP133" s="311"/>
      <c r="FLQ133" s="311"/>
      <c r="FLR133" s="311"/>
      <c r="FLS133" s="311"/>
      <c r="FLT133" s="311"/>
      <c r="FLU133" s="311"/>
      <c r="FLV133" s="311"/>
      <c r="FLW133" s="311"/>
      <c r="FLX133" s="311"/>
      <c r="FLY133" s="311"/>
      <c r="FLZ133" s="311"/>
      <c r="FMA133" s="311"/>
      <c r="FMB133" s="311"/>
      <c r="FMC133" s="311"/>
      <c r="FMD133" s="311"/>
      <c r="FME133" s="311"/>
      <c r="FMF133" s="311"/>
      <c r="FMG133" s="311"/>
      <c r="FMH133" s="311"/>
      <c r="FMI133" s="311"/>
      <c r="FMJ133" s="311"/>
      <c r="FMK133" s="311"/>
      <c r="FML133" s="311"/>
      <c r="FMM133" s="311"/>
      <c r="FMN133" s="311"/>
      <c r="FMO133" s="311"/>
      <c r="FMP133" s="311"/>
      <c r="FMQ133" s="311"/>
      <c r="FMR133" s="311"/>
      <c r="FMS133" s="311"/>
      <c r="FMT133" s="311"/>
      <c r="FMU133" s="311"/>
      <c r="FMV133" s="311"/>
      <c r="FMW133" s="311"/>
      <c r="FMX133" s="311"/>
      <c r="FMY133" s="311"/>
      <c r="FMZ133" s="311"/>
      <c r="FNA133" s="311"/>
      <c r="FNB133" s="311"/>
      <c r="FNC133" s="311"/>
      <c r="FND133" s="311"/>
      <c r="FNE133" s="311"/>
      <c r="FNF133" s="311"/>
      <c r="FNG133" s="311"/>
      <c r="FNH133" s="311"/>
      <c r="FNI133" s="311"/>
      <c r="FNJ133" s="311"/>
      <c r="FNK133" s="311"/>
      <c r="FNL133" s="311"/>
      <c r="FNM133" s="311"/>
      <c r="FNN133" s="311"/>
      <c r="FNO133" s="311"/>
      <c r="FNP133" s="311"/>
      <c r="FNQ133" s="311"/>
      <c r="FNR133" s="311"/>
      <c r="FNS133" s="311"/>
      <c r="FNT133" s="311"/>
      <c r="FNU133" s="311"/>
      <c r="FNV133" s="311"/>
      <c r="FNW133" s="311"/>
      <c r="FNX133" s="311"/>
      <c r="FNY133" s="311"/>
      <c r="FNZ133" s="311"/>
      <c r="FOA133" s="311"/>
      <c r="FOB133" s="311"/>
      <c r="FOC133" s="311"/>
      <c r="FOD133" s="311"/>
      <c r="FOE133" s="311"/>
      <c r="FOF133" s="311"/>
      <c r="FOG133" s="311"/>
      <c r="FOH133" s="311"/>
      <c r="FOI133" s="311"/>
      <c r="FOJ133" s="311"/>
      <c r="FOK133" s="311"/>
      <c r="FOL133" s="311"/>
      <c r="FOM133" s="311"/>
      <c r="FON133" s="311"/>
      <c r="FOO133" s="311"/>
      <c r="FOP133" s="311"/>
      <c r="FOQ133" s="311"/>
      <c r="FOR133" s="311"/>
      <c r="FOS133" s="311"/>
      <c r="FOT133" s="311"/>
      <c r="FOU133" s="311"/>
      <c r="FOV133" s="311"/>
      <c r="FOW133" s="311"/>
      <c r="FOX133" s="311"/>
      <c r="FOY133" s="311"/>
      <c r="FOZ133" s="311"/>
      <c r="FPA133" s="311"/>
      <c r="FPB133" s="311"/>
      <c r="FPC133" s="311"/>
      <c r="FPD133" s="311"/>
      <c r="FPE133" s="311"/>
      <c r="FPF133" s="311"/>
      <c r="FPG133" s="311"/>
      <c r="FPH133" s="311"/>
      <c r="FPI133" s="311"/>
      <c r="FPJ133" s="311"/>
      <c r="FPK133" s="311"/>
      <c r="FPL133" s="311"/>
      <c r="FPM133" s="311"/>
      <c r="FPN133" s="311"/>
      <c r="FPO133" s="311"/>
      <c r="FPP133" s="311"/>
      <c r="FPQ133" s="311"/>
      <c r="FPR133" s="311"/>
      <c r="FPS133" s="311"/>
      <c r="FPT133" s="311"/>
      <c r="FPU133" s="311"/>
      <c r="FPV133" s="311"/>
      <c r="FPW133" s="311"/>
      <c r="FPX133" s="311"/>
      <c r="FPY133" s="311"/>
      <c r="FPZ133" s="311"/>
      <c r="FQA133" s="311"/>
      <c r="FQB133" s="311"/>
      <c r="FQC133" s="311"/>
      <c r="FQD133" s="311"/>
      <c r="FQE133" s="311"/>
      <c r="FQF133" s="311"/>
      <c r="FQG133" s="311"/>
      <c r="FQH133" s="311"/>
      <c r="FQI133" s="311"/>
      <c r="FQJ133" s="311"/>
      <c r="FQK133" s="311"/>
      <c r="FQL133" s="311"/>
      <c r="FQM133" s="311"/>
      <c r="FQN133" s="311"/>
      <c r="FQO133" s="311"/>
      <c r="FQP133" s="311"/>
      <c r="FQQ133" s="311"/>
      <c r="FQR133" s="311"/>
      <c r="FQS133" s="311"/>
      <c r="FQT133" s="311"/>
      <c r="FQU133" s="311"/>
      <c r="FQV133" s="311"/>
      <c r="FQW133" s="311"/>
      <c r="FQX133" s="311"/>
      <c r="FQY133" s="311"/>
      <c r="FQZ133" s="311"/>
      <c r="FRA133" s="311"/>
      <c r="FRB133" s="311"/>
      <c r="FRC133" s="311"/>
      <c r="FRD133" s="311"/>
      <c r="FRE133" s="311"/>
      <c r="FRF133" s="311"/>
      <c r="FRG133" s="311"/>
      <c r="FRH133" s="311"/>
      <c r="FRI133" s="311"/>
      <c r="FRJ133" s="311"/>
      <c r="FRK133" s="311"/>
      <c r="FRL133" s="311"/>
      <c r="FRM133" s="311"/>
      <c r="FRN133" s="311"/>
      <c r="FRO133" s="311"/>
      <c r="FRP133" s="311"/>
      <c r="FRQ133" s="311"/>
      <c r="FRR133" s="311"/>
      <c r="FRS133" s="311"/>
      <c r="FRT133" s="311"/>
      <c r="FRU133" s="311"/>
      <c r="FRV133" s="311"/>
      <c r="FRW133" s="311"/>
      <c r="FRX133" s="311"/>
      <c r="FRY133" s="311"/>
      <c r="FRZ133" s="311"/>
      <c r="FSA133" s="311"/>
      <c r="FSB133" s="311"/>
      <c r="FSC133" s="311"/>
      <c r="FSD133" s="311"/>
      <c r="FSE133" s="311"/>
      <c r="FSF133" s="311"/>
      <c r="FSG133" s="311"/>
      <c r="FSH133" s="311"/>
      <c r="FSI133" s="311"/>
      <c r="FSJ133" s="311"/>
      <c r="FSK133" s="311"/>
      <c r="FSL133" s="311"/>
      <c r="FSM133" s="311"/>
      <c r="FSN133" s="311"/>
      <c r="FSO133" s="311"/>
      <c r="FSP133" s="311"/>
      <c r="FSQ133" s="311"/>
      <c r="FSR133" s="311"/>
      <c r="FSS133" s="311"/>
      <c r="FST133" s="311"/>
      <c r="FSU133" s="311"/>
      <c r="FSV133" s="311"/>
      <c r="FSW133" s="311"/>
      <c r="FSX133" s="311"/>
      <c r="FSY133" s="311"/>
      <c r="FSZ133" s="311"/>
      <c r="FTA133" s="311"/>
      <c r="FTB133" s="311"/>
      <c r="FTC133" s="311"/>
      <c r="FTD133" s="311"/>
      <c r="FTE133" s="311"/>
      <c r="FTF133" s="311"/>
      <c r="FTG133" s="311"/>
      <c r="FTH133" s="311"/>
      <c r="FTI133" s="311"/>
      <c r="FTJ133" s="311"/>
      <c r="FTK133" s="311"/>
      <c r="FTL133" s="311"/>
      <c r="FTM133" s="311"/>
      <c r="FTN133" s="311"/>
      <c r="FTO133" s="311"/>
      <c r="FTP133" s="311"/>
      <c r="FTQ133" s="311"/>
      <c r="FTR133" s="311"/>
      <c r="FTS133" s="311"/>
      <c r="FTT133" s="311"/>
      <c r="FTU133" s="311"/>
      <c r="FTV133" s="311"/>
      <c r="FTW133" s="311"/>
      <c r="FTX133" s="311"/>
      <c r="FTY133" s="311"/>
      <c r="FTZ133" s="311"/>
      <c r="FUA133" s="311"/>
      <c r="FUB133" s="311"/>
      <c r="FUC133" s="311"/>
      <c r="FUD133" s="311"/>
      <c r="FUE133" s="311"/>
      <c r="FUF133" s="311"/>
      <c r="FUG133" s="311"/>
      <c r="FUH133" s="311"/>
      <c r="FUI133" s="311"/>
      <c r="FUJ133" s="311"/>
      <c r="FUK133" s="311"/>
      <c r="FUL133" s="311"/>
      <c r="FUM133" s="311"/>
      <c r="FUN133" s="311"/>
      <c r="FUO133" s="311"/>
      <c r="FUP133" s="311"/>
      <c r="FUQ133" s="311"/>
      <c r="FUR133" s="311"/>
      <c r="FUS133" s="311"/>
      <c r="FUT133" s="311"/>
      <c r="FUU133" s="311"/>
      <c r="FUV133" s="311"/>
      <c r="FUW133" s="311"/>
      <c r="FUX133" s="311"/>
      <c r="FUY133" s="311"/>
      <c r="FUZ133" s="311"/>
      <c r="FVA133" s="311"/>
      <c r="FVB133" s="311"/>
      <c r="FVC133" s="311"/>
      <c r="FVD133" s="311"/>
      <c r="FVE133" s="311"/>
      <c r="FVF133" s="311"/>
      <c r="FVG133" s="311"/>
      <c r="FVH133" s="311"/>
      <c r="FVI133" s="311"/>
      <c r="FVJ133" s="311"/>
      <c r="FVK133" s="311"/>
      <c r="FVL133" s="311"/>
      <c r="FVM133" s="311"/>
      <c r="FVN133" s="311"/>
      <c r="FVO133" s="311"/>
      <c r="FVP133" s="311"/>
      <c r="FVQ133" s="311"/>
      <c r="FVR133" s="311"/>
      <c r="FVS133" s="311"/>
      <c r="FVT133" s="311"/>
      <c r="FVU133" s="311"/>
      <c r="FVV133" s="311"/>
      <c r="FVW133" s="311"/>
      <c r="FVX133" s="311"/>
      <c r="FVY133" s="311"/>
      <c r="FVZ133" s="311"/>
      <c r="FWA133" s="311"/>
      <c r="FWB133" s="311"/>
      <c r="FWC133" s="311"/>
      <c r="FWD133" s="311"/>
      <c r="FWE133" s="311"/>
      <c r="FWF133" s="311"/>
      <c r="FWG133" s="311"/>
      <c r="FWH133" s="311"/>
      <c r="FWI133" s="311"/>
      <c r="FWJ133" s="311"/>
      <c r="FWK133" s="311"/>
      <c r="FWL133" s="311"/>
      <c r="FWM133" s="311"/>
      <c r="FWN133" s="311"/>
      <c r="FWO133" s="311"/>
      <c r="FWP133" s="311"/>
      <c r="FWQ133" s="311"/>
      <c r="FWR133" s="311"/>
      <c r="FWS133" s="311"/>
      <c r="FWT133" s="311"/>
      <c r="FWU133" s="311"/>
      <c r="FWV133" s="311"/>
      <c r="FWW133" s="311"/>
      <c r="FWX133" s="311"/>
      <c r="FWY133" s="311"/>
      <c r="FWZ133" s="311"/>
      <c r="FXA133" s="311"/>
      <c r="FXB133" s="311"/>
      <c r="FXC133" s="311"/>
      <c r="FXD133" s="311"/>
      <c r="FXE133" s="311"/>
      <c r="FXF133" s="311"/>
      <c r="FXG133" s="311"/>
      <c r="FXH133" s="311"/>
      <c r="FXI133" s="311"/>
      <c r="FXJ133" s="311"/>
      <c r="FXK133" s="311"/>
      <c r="FXL133" s="311"/>
      <c r="FXM133" s="311"/>
      <c r="FXN133" s="311"/>
      <c r="FXO133" s="311"/>
      <c r="FXP133" s="311"/>
      <c r="FXQ133" s="311"/>
      <c r="FXR133" s="311"/>
      <c r="FXS133" s="311"/>
      <c r="FXT133" s="311"/>
      <c r="FXU133" s="311"/>
      <c r="FXV133" s="311"/>
      <c r="FXW133" s="311"/>
      <c r="FXX133" s="311"/>
      <c r="FXY133" s="311"/>
      <c r="FXZ133" s="311"/>
      <c r="FYA133" s="311"/>
      <c r="FYB133" s="311"/>
      <c r="FYC133" s="311"/>
      <c r="FYD133" s="311"/>
      <c r="FYE133" s="311"/>
      <c r="FYF133" s="311"/>
      <c r="FYG133" s="311"/>
      <c r="FYH133" s="311"/>
      <c r="FYI133" s="311"/>
      <c r="FYJ133" s="311"/>
      <c r="FYK133" s="311"/>
      <c r="FYL133" s="311"/>
      <c r="FYM133" s="311"/>
      <c r="FYN133" s="311"/>
      <c r="FYO133" s="311"/>
      <c r="FYP133" s="311"/>
      <c r="FYQ133" s="311"/>
      <c r="FYR133" s="311"/>
      <c r="FYS133" s="311"/>
      <c r="FYT133" s="311"/>
      <c r="FYU133" s="311"/>
      <c r="FYV133" s="311"/>
      <c r="FYW133" s="311"/>
      <c r="FYX133" s="311"/>
      <c r="FYY133" s="311"/>
      <c r="FYZ133" s="311"/>
      <c r="FZA133" s="311"/>
      <c r="FZB133" s="311"/>
      <c r="FZC133" s="311"/>
      <c r="FZD133" s="311"/>
      <c r="FZE133" s="311"/>
      <c r="FZF133" s="311"/>
      <c r="FZG133" s="311"/>
      <c r="FZH133" s="311"/>
      <c r="FZI133" s="311"/>
      <c r="FZJ133" s="311"/>
      <c r="FZK133" s="311"/>
      <c r="FZL133" s="311"/>
      <c r="FZM133" s="311"/>
      <c r="FZN133" s="311"/>
      <c r="FZO133" s="311"/>
      <c r="FZP133" s="311"/>
      <c r="FZQ133" s="311"/>
      <c r="FZR133" s="311"/>
      <c r="FZS133" s="311"/>
      <c r="FZT133" s="311"/>
      <c r="FZU133" s="311"/>
      <c r="FZV133" s="311"/>
      <c r="FZW133" s="311"/>
      <c r="FZX133" s="311"/>
      <c r="FZY133" s="311"/>
      <c r="FZZ133" s="311"/>
      <c r="GAA133" s="311"/>
      <c r="GAB133" s="311"/>
      <c r="GAC133" s="311"/>
      <c r="GAD133" s="311"/>
      <c r="GAE133" s="311"/>
      <c r="GAF133" s="311"/>
      <c r="GAG133" s="311"/>
      <c r="GAH133" s="311"/>
      <c r="GAI133" s="311"/>
      <c r="GAJ133" s="311"/>
      <c r="GAK133" s="311"/>
      <c r="GAL133" s="311"/>
      <c r="GAM133" s="311"/>
      <c r="GAN133" s="311"/>
      <c r="GAO133" s="311"/>
      <c r="GAP133" s="311"/>
      <c r="GAQ133" s="311"/>
      <c r="GAR133" s="311"/>
      <c r="GAS133" s="311"/>
      <c r="GAT133" s="311"/>
      <c r="GAU133" s="311"/>
      <c r="GAV133" s="311"/>
      <c r="GAW133" s="311"/>
      <c r="GAX133" s="311"/>
      <c r="GAY133" s="311"/>
      <c r="GAZ133" s="311"/>
      <c r="GBA133" s="311"/>
      <c r="GBB133" s="311"/>
      <c r="GBC133" s="311"/>
      <c r="GBD133" s="311"/>
      <c r="GBE133" s="311"/>
      <c r="GBF133" s="311"/>
      <c r="GBG133" s="311"/>
      <c r="GBH133" s="311"/>
      <c r="GBI133" s="311"/>
      <c r="GBJ133" s="311"/>
      <c r="GBK133" s="311"/>
      <c r="GBL133" s="311"/>
      <c r="GBM133" s="311"/>
      <c r="GBN133" s="311"/>
      <c r="GBO133" s="311"/>
      <c r="GBP133" s="311"/>
      <c r="GBQ133" s="311"/>
      <c r="GBR133" s="311"/>
      <c r="GBS133" s="311"/>
      <c r="GBT133" s="311"/>
      <c r="GBU133" s="311"/>
      <c r="GBV133" s="311"/>
      <c r="GBW133" s="311"/>
      <c r="GBX133" s="311"/>
      <c r="GBY133" s="311"/>
      <c r="GBZ133" s="311"/>
      <c r="GCA133" s="311"/>
      <c r="GCB133" s="311"/>
      <c r="GCC133" s="311"/>
      <c r="GCD133" s="311"/>
      <c r="GCE133" s="311"/>
      <c r="GCF133" s="311"/>
      <c r="GCG133" s="311"/>
      <c r="GCH133" s="311"/>
      <c r="GCI133" s="311"/>
      <c r="GCJ133" s="311"/>
      <c r="GCK133" s="311"/>
      <c r="GCL133" s="311"/>
      <c r="GCM133" s="311"/>
      <c r="GCN133" s="311"/>
      <c r="GCO133" s="311"/>
      <c r="GCP133" s="311"/>
      <c r="GCQ133" s="311"/>
      <c r="GCR133" s="311"/>
      <c r="GCS133" s="311"/>
      <c r="GCT133" s="311"/>
      <c r="GCU133" s="311"/>
      <c r="GCV133" s="311"/>
      <c r="GCW133" s="311"/>
      <c r="GCX133" s="311"/>
      <c r="GCY133" s="311"/>
      <c r="GCZ133" s="311"/>
      <c r="GDA133" s="311"/>
      <c r="GDB133" s="311"/>
      <c r="GDC133" s="311"/>
      <c r="GDD133" s="311"/>
      <c r="GDE133" s="311"/>
      <c r="GDF133" s="311"/>
      <c r="GDG133" s="311"/>
      <c r="GDH133" s="311"/>
      <c r="GDI133" s="311"/>
      <c r="GDJ133" s="311"/>
      <c r="GDK133" s="311"/>
      <c r="GDL133" s="311"/>
      <c r="GDM133" s="311"/>
      <c r="GDN133" s="311"/>
      <c r="GDO133" s="311"/>
      <c r="GDP133" s="311"/>
      <c r="GDQ133" s="311"/>
      <c r="GDR133" s="311"/>
      <c r="GDS133" s="311"/>
      <c r="GDT133" s="311"/>
      <c r="GDU133" s="311"/>
      <c r="GDV133" s="311"/>
      <c r="GDW133" s="311"/>
      <c r="GDX133" s="311"/>
      <c r="GDY133" s="311"/>
      <c r="GDZ133" s="311"/>
      <c r="GEA133" s="311"/>
      <c r="GEB133" s="311"/>
      <c r="GEC133" s="311"/>
      <c r="GED133" s="311"/>
      <c r="GEE133" s="311"/>
      <c r="GEF133" s="311"/>
      <c r="GEG133" s="311"/>
      <c r="GEH133" s="311"/>
      <c r="GEI133" s="311"/>
      <c r="GEJ133" s="311"/>
      <c r="GEK133" s="311"/>
      <c r="GEL133" s="311"/>
      <c r="GEM133" s="311"/>
      <c r="GEN133" s="311"/>
      <c r="GEO133" s="311"/>
      <c r="GEP133" s="311"/>
      <c r="GEQ133" s="311"/>
      <c r="GER133" s="311"/>
      <c r="GES133" s="311"/>
      <c r="GET133" s="311"/>
      <c r="GEU133" s="311"/>
      <c r="GEV133" s="311"/>
      <c r="GEW133" s="311"/>
      <c r="GEX133" s="311"/>
      <c r="GEY133" s="311"/>
      <c r="GEZ133" s="311"/>
      <c r="GFA133" s="311"/>
      <c r="GFB133" s="311"/>
      <c r="GFC133" s="311"/>
      <c r="GFD133" s="311"/>
      <c r="GFE133" s="311"/>
      <c r="GFF133" s="311"/>
      <c r="GFG133" s="311"/>
      <c r="GFH133" s="311"/>
      <c r="GFI133" s="311"/>
      <c r="GFJ133" s="311"/>
      <c r="GFK133" s="311"/>
      <c r="GFL133" s="311"/>
      <c r="GFM133" s="311"/>
      <c r="GFN133" s="311"/>
      <c r="GFO133" s="311"/>
      <c r="GFP133" s="311"/>
      <c r="GFQ133" s="311"/>
      <c r="GFR133" s="311"/>
      <c r="GFS133" s="311"/>
      <c r="GFT133" s="311"/>
      <c r="GFU133" s="311"/>
      <c r="GFV133" s="311"/>
      <c r="GFW133" s="311"/>
      <c r="GFX133" s="311"/>
      <c r="GFY133" s="311"/>
      <c r="GFZ133" s="311"/>
      <c r="GGA133" s="311"/>
      <c r="GGB133" s="311"/>
      <c r="GGC133" s="311"/>
      <c r="GGD133" s="311"/>
      <c r="GGE133" s="311"/>
      <c r="GGF133" s="311"/>
      <c r="GGG133" s="311"/>
      <c r="GGH133" s="311"/>
      <c r="GGI133" s="311"/>
      <c r="GGJ133" s="311"/>
      <c r="GGK133" s="311"/>
      <c r="GGL133" s="311"/>
      <c r="GGM133" s="311"/>
      <c r="GGN133" s="311"/>
      <c r="GGO133" s="311"/>
      <c r="GGP133" s="311"/>
      <c r="GGQ133" s="311"/>
      <c r="GGR133" s="311"/>
      <c r="GGS133" s="311"/>
      <c r="GGT133" s="311"/>
      <c r="GGU133" s="311"/>
      <c r="GGV133" s="311"/>
      <c r="GGW133" s="311"/>
      <c r="GGX133" s="311"/>
      <c r="GGY133" s="311"/>
      <c r="GGZ133" s="311"/>
      <c r="GHA133" s="311"/>
      <c r="GHB133" s="311"/>
      <c r="GHC133" s="311"/>
      <c r="GHD133" s="311"/>
      <c r="GHE133" s="311"/>
      <c r="GHF133" s="311"/>
      <c r="GHG133" s="311"/>
      <c r="GHH133" s="311"/>
      <c r="GHI133" s="311"/>
      <c r="GHJ133" s="311"/>
      <c r="GHK133" s="311"/>
      <c r="GHL133" s="311"/>
      <c r="GHM133" s="311"/>
      <c r="GHN133" s="311"/>
      <c r="GHO133" s="311"/>
      <c r="GHP133" s="311"/>
      <c r="GHQ133" s="311"/>
      <c r="GHR133" s="311"/>
      <c r="GHS133" s="311"/>
      <c r="GHT133" s="311"/>
      <c r="GHU133" s="311"/>
      <c r="GHV133" s="311"/>
      <c r="GHW133" s="311"/>
      <c r="GHX133" s="311"/>
      <c r="GHY133" s="311"/>
      <c r="GHZ133" s="311"/>
      <c r="GIA133" s="311"/>
      <c r="GIB133" s="311"/>
      <c r="GIC133" s="311"/>
      <c r="GID133" s="311"/>
      <c r="GIE133" s="311"/>
      <c r="GIF133" s="311"/>
      <c r="GIG133" s="311"/>
      <c r="GIH133" s="311"/>
      <c r="GII133" s="311"/>
      <c r="GIJ133" s="311"/>
      <c r="GIK133" s="311"/>
      <c r="GIL133" s="311"/>
      <c r="GIM133" s="311"/>
      <c r="GIN133" s="311"/>
      <c r="GIO133" s="311"/>
      <c r="GIP133" s="311"/>
      <c r="GIQ133" s="311"/>
      <c r="GIR133" s="311"/>
      <c r="GIS133" s="311"/>
      <c r="GIT133" s="311"/>
      <c r="GIU133" s="311"/>
      <c r="GIV133" s="311"/>
      <c r="GIW133" s="311"/>
      <c r="GIX133" s="311"/>
      <c r="GIY133" s="311"/>
      <c r="GIZ133" s="311"/>
      <c r="GJA133" s="311"/>
      <c r="GJB133" s="311"/>
      <c r="GJC133" s="311"/>
      <c r="GJD133" s="311"/>
      <c r="GJE133" s="311"/>
      <c r="GJF133" s="311"/>
      <c r="GJG133" s="311"/>
      <c r="GJH133" s="311"/>
      <c r="GJI133" s="311"/>
      <c r="GJJ133" s="311"/>
      <c r="GJK133" s="311"/>
      <c r="GJL133" s="311"/>
      <c r="GJM133" s="311"/>
      <c r="GJN133" s="311"/>
      <c r="GJO133" s="311"/>
      <c r="GJP133" s="311"/>
      <c r="GJQ133" s="311"/>
      <c r="GJR133" s="311"/>
      <c r="GJS133" s="311"/>
      <c r="GJT133" s="311"/>
      <c r="GJU133" s="311"/>
      <c r="GJV133" s="311"/>
      <c r="GJW133" s="311"/>
      <c r="GJX133" s="311"/>
      <c r="GJY133" s="311"/>
      <c r="GJZ133" s="311"/>
      <c r="GKA133" s="311"/>
      <c r="GKB133" s="311"/>
      <c r="GKC133" s="311"/>
      <c r="GKD133" s="311"/>
      <c r="GKE133" s="311"/>
      <c r="GKF133" s="311"/>
      <c r="GKG133" s="311"/>
      <c r="GKH133" s="311"/>
      <c r="GKI133" s="311"/>
      <c r="GKJ133" s="311"/>
      <c r="GKK133" s="311"/>
      <c r="GKL133" s="311"/>
      <c r="GKM133" s="311"/>
      <c r="GKN133" s="311"/>
      <c r="GKO133" s="311"/>
      <c r="GKP133" s="311"/>
      <c r="GKQ133" s="311"/>
      <c r="GKR133" s="311"/>
      <c r="GKS133" s="311"/>
      <c r="GKT133" s="311"/>
      <c r="GKU133" s="311"/>
      <c r="GKV133" s="311"/>
      <c r="GKW133" s="311"/>
      <c r="GKX133" s="311"/>
      <c r="GKY133" s="311"/>
      <c r="GKZ133" s="311"/>
      <c r="GLA133" s="311"/>
      <c r="GLB133" s="311"/>
      <c r="GLC133" s="311"/>
      <c r="GLD133" s="311"/>
      <c r="GLE133" s="311"/>
      <c r="GLF133" s="311"/>
      <c r="GLG133" s="311"/>
      <c r="GLH133" s="311"/>
      <c r="GLI133" s="311"/>
      <c r="GLJ133" s="311"/>
      <c r="GLK133" s="311"/>
      <c r="GLL133" s="311"/>
      <c r="GLM133" s="311"/>
      <c r="GLN133" s="311"/>
      <c r="GLO133" s="311"/>
      <c r="GLP133" s="311"/>
      <c r="GLQ133" s="311"/>
      <c r="GLR133" s="311"/>
      <c r="GLS133" s="311"/>
      <c r="GLT133" s="311"/>
      <c r="GLU133" s="311"/>
      <c r="GLV133" s="311"/>
      <c r="GLW133" s="311"/>
      <c r="GLX133" s="311"/>
      <c r="GLY133" s="311"/>
      <c r="GLZ133" s="311"/>
      <c r="GMA133" s="311"/>
      <c r="GMB133" s="311"/>
      <c r="GMC133" s="311"/>
      <c r="GMD133" s="311"/>
      <c r="GME133" s="311"/>
      <c r="GMF133" s="311"/>
      <c r="GMG133" s="311"/>
      <c r="GMH133" s="311"/>
      <c r="GMI133" s="311"/>
      <c r="GMJ133" s="311"/>
      <c r="GMK133" s="311"/>
      <c r="GML133" s="311"/>
      <c r="GMM133" s="311"/>
      <c r="GMN133" s="311"/>
      <c r="GMO133" s="311"/>
      <c r="GMP133" s="311"/>
      <c r="GMQ133" s="311"/>
      <c r="GMR133" s="311"/>
      <c r="GMS133" s="311"/>
      <c r="GMT133" s="311"/>
      <c r="GMU133" s="311"/>
      <c r="GMV133" s="311"/>
      <c r="GMW133" s="311"/>
      <c r="GMX133" s="311"/>
      <c r="GMY133" s="311"/>
      <c r="GMZ133" s="311"/>
      <c r="GNA133" s="311"/>
      <c r="GNB133" s="311"/>
      <c r="GNC133" s="311"/>
      <c r="GND133" s="311"/>
      <c r="GNE133" s="311"/>
      <c r="GNF133" s="311"/>
      <c r="GNG133" s="311"/>
      <c r="GNH133" s="311"/>
      <c r="GNI133" s="311"/>
      <c r="GNJ133" s="311"/>
      <c r="GNK133" s="311"/>
      <c r="GNL133" s="311"/>
      <c r="GNM133" s="311"/>
      <c r="GNN133" s="311"/>
      <c r="GNO133" s="311"/>
      <c r="GNP133" s="311"/>
      <c r="GNQ133" s="311"/>
      <c r="GNR133" s="311"/>
      <c r="GNS133" s="311"/>
      <c r="GNT133" s="311"/>
      <c r="GNU133" s="311"/>
      <c r="GNV133" s="311"/>
      <c r="GNW133" s="311"/>
      <c r="GNX133" s="311"/>
      <c r="GNY133" s="311"/>
      <c r="GNZ133" s="311"/>
      <c r="GOA133" s="311"/>
      <c r="GOB133" s="311"/>
      <c r="GOC133" s="311"/>
      <c r="GOD133" s="311"/>
      <c r="GOE133" s="311"/>
      <c r="GOF133" s="311"/>
      <c r="GOG133" s="311"/>
      <c r="GOH133" s="311"/>
      <c r="GOI133" s="311"/>
      <c r="GOJ133" s="311"/>
      <c r="GOK133" s="311"/>
      <c r="GOL133" s="311"/>
      <c r="GOM133" s="311"/>
      <c r="GON133" s="311"/>
      <c r="GOO133" s="311"/>
      <c r="GOP133" s="311"/>
      <c r="GOQ133" s="311"/>
      <c r="GOR133" s="311"/>
      <c r="GOS133" s="311"/>
      <c r="GOT133" s="311"/>
      <c r="GOU133" s="311"/>
      <c r="GOV133" s="311"/>
      <c r="GOW133" s="311"/>
      <c r="GOX133" s="311"/>
      <c r="GOY133" s="311"/>
      <c r="GOZ133" s="311"/>
      <c r="GPA133" s="311"/>
      <c r="GPB133" s="311"/>
      <c r="GPC133" s="311"/>
      <c r="GPD133" s="311"/>
      <c r="GPE133" s="311"/>
      <c r="GPF133" s="311"/>
      <c r="GPG133" s="311"/>
      <c r="GPH133" s="311"/>
      <c r="GPI133" s="311"/>
      <c r="GPJ133" s="311"/>
      <c r="GPK133" s="311"/>
      <c r="GPL133" s="311"/>
      <c r="GPM133" s="311"/>
      <c r="GPN133" s="311"/>
      <c r="GPO133" s="311"/>
      <c r="GPP133" s="311"/>
      <c r="GPQ133" s="311"/>
      <c r="GPR133" s="311"/>
      <c r="GPS133" s="311"/>
      <c r="GPT133" s="311"/>
      <c r="GPU133" s="311"/>
      <c r="GPV133" s="311"/>
      <c r="GPW133" s="311"/>
      <c r="GPX133" s="311"/>
      <c r="GPY133" s="311"/>
      <c r="GPZ133" s="311"/>
      <c r="GQA133" s="311"/>
      <c r="GQB133" s="311"/>
      <c r="GQC133" s="311"/>
      <c r="GQD133" s="311"/>
      <c r="GQE133" s="311"/>
      <c r="GQF133" s="311"/>
      <c r="GQG133" s="311"/>
      <c r="GQH133" s="311"/>
      <c r="GQI133" s="311"/>
      <c r="GQJ133" s="311"/>
      <c r="GQK133" s="311"/>
      <c r="GQL133" s="311"/>
      <c r="GQM133" s="311"/>
      <c r="GQN133" s="311"/>
      <c r="GQO133" s="311"/>
      <c r="GQP133" s="311"/>
      <c r="GQQ133" s="311"/>
      <c r="GQR133" s="311"/>
      <c r="GQS133" s="311"/>
      <c r="GQT133" s="311"/>
      <c r="GQU133" s="311"/>
      <c r="GQV133" s="311"/>
      <c r="GQW133" s="311"/>
      <c r="GQX133" s="311"/>
      <c r="GQY133" s="311"/>
      <c r="GQZ133" s="311"/>
      <c r="GRA133" s="311"/>
      <c r="GRB133" s="311"/>
      <c r="GRC133" s="311"/>
      <c r="GRD133" s="311"/>
      <c r="GRE133" s="311"/>
      <c r="GRF133" s="311"/>
      <c r="GRG133" s="311"/>
      <c r="GRH133" s="311"/>
      <c r="GRI133" s="311"/>
      <c r="GRJ133" s="311"/>
      <c r="GRK133" s="311"/>
      <c r="GRL133" s="311"/>
      <c r="GRM133" s="311"/>
      <c r="GRN133" s="311"/>
      <c r="GRO133" s="311"/>
      <c r="GRP133" s="311"/>
      <c r="GRQ133" s="311"/>
      <c r="GRR133" s="311"/>
      <c r="GRS133" s="311"/>
      <c r="GRT133" s="311"/>
      <c r="GRU133" s="311"/>
      <c r="GRV133" s="311"/>
      <c r="GRW133" s="311"/>
      <c r="GRX133" s="311"/>
      <c r="GRY133" s="311"/>
      <c r="GRZ133" s="311"/>
      <c r="GSA133" s="311"/>
      <c r="GSB133" s="311"/>
      <c r="GSC133" s="311"/>
      <c r="GSD133" s="311"/>
      <c r="GSE133" s="311"/>
      <c r="GSF133" s="311"/>
      <c r="GSG133" s="311"/>
      <c r="GSH133" s="311"/>
      <c r="GSI133" s="311"/>
      <c r="GSJ133" s="311"/>
      <c r="GSK133" s="311"/>
      <c r="GSL133" s="311"/>
      <c r="GSM133" s="311"/>
      <c r="GSN133" s="311"/>
      <c r="GSO133" s="311"/>
      <c r="GSP133" s="311"/>
      <c r="GSQ133" s="311"/>
      <c r="GSR133" s="311"/>
      <c r="GSS133" s="311"/>
      <c r="GST133" s="311"/>
      <c r="GSU133" s="311"/>
      <c r="GSV133" s="311"/>
      <c r="GSW133" s="311"/>
      <c r="GSX133" s="311"/>
      <c r="GSY133" s="311"/>
      <c r="GSZ133" s="311"/>
      <c r="GTA133" s="311"/>
      <c r="GTB133" s="311"/>
      <c r="GTC133" s="311"/>
      <c r="GTD133" s="311"/>
      <c r="GTE133" s="311"/>
      <c r="GTF133" s="311"/>
      <c r="GTG133" s="311"/>
      <c r="GTH133" s="311"/>
      <c r="GTI133" s="311"/>
      <c r="GTJ133" s="311"/>
      <c r="GTK133" s="311"/>
      <c r="GTL133" s="311"/>
      <c r="GTM133" s="311"/>
      <c r="GTN133" s="311"/>
      <c r="GTO133" s="311"/>
      <c r="GTP133" s="311"/>
      <c r="GTQ133" s="311"/>
      <c r="GTR133" s="311"/>
      <c r="GTS133" s="311"/>
      <c r="GTT133" s="311"/>
      <c r="GTU133" s="311"/>
      <c r="GTV133" s="311"/>
      <c r="GTW133" s="311"/>
      <c r="GTX133" s="311"/>
      <c r="GTY133" s="311"/>
      <c r="GTZ133" s="311"/>
      <c r="GUA133" s="311"/>
      <c r="GUB133" s="311"/>
      <c r="GUC133" s="311"/>
      <c r="GUD133" s="311"/>
      <c r="GUE133" s="311"/>
      <c r="GUF133" s="311"/>
      <c r="GUG133" s="311"/>
      <c r="GUH133" s="311"/>
      <c r="GUI133" s="311"/>
      <c r="GUJ133" s="311"/>
      <c r="GUK133" s="311"/>
      <c r="GUL133" s="311"/>
      <c r="GUM133" s="311"/>
      <c r="GUN133" s="311"/>
      <c r="GUO133" s="311"/>
      <c r="GUP133" s="311"/>
      <c r="GUQ133" s="311"/>
      <c r="GUR133" s="311"/>
      <c r="GUS133" s="311"/>
      <c r="GUT133" s="311"/>
      <c r="GUU133" s="311"/>
      <c r="GUV133" s="311"/>
      <c r="GUW133" s="311"/>
      <c r="GUX133" s="311"/>
      <c r="GUY133" s="311"/>
      <c r="GUZ133" s="311"/>
      <c r="GVA133" s="311"/>
      <c r="GVB133" s="311"/>
      <c r="GVC133" s="311"/>
      <c r="GVD133" s="311"/>
      <c r="GVE133" s="311"/>
      <c r="GVF133" s="311"/>
      <c r="GVG133" s="311"/>
      <c r="GVH133" s="311"/>
      <c r="GVI133" s="311"/>
      <c r="GVJ133" s="311"/>
      <c r="GVK133" s="311"/>
      <c r="GVL133" s="311"/>
      <c r="GVM133" s="311"/>
      <c r="GVN133" s="311"/>
      <c r="GVO133" s="311"/>
      <c r="GVP133" s="311"/>
      <c r="GVQ133" s="311"/>
      <c r="GVR133" s="311"/>
      <c r="GVS133" s="311"/>
      <c r="GVT133" s="311"/>
      <c r="GVU133" s="311"/>
      <c r="GVV133" s="311"/>
      <c r="GVW133" s="311"/>
      <c r="GVX133" s="311"/>
      <c r="GVY133" s="311"/>
      <c r="GVZ133" s="311"/>
      <c r="GWA133" s="311"/>
      <c r="GWB133" s="311"/>
      <c r="GWC133" s="311"/>
      <c r="GWD133" s="311"/>
      <c r="GWE133" s="311"/>
      <c r="GWF133" s="311"/>
      <c r="GWG133" s="311"/>
      <c r="GWH133" s="311"/>
      <c r="GWI133" s="311"/>
      <c r="GWJ133" s="311"/>
      <c r="GWK133" s="311"/>
      <c r="GWL133" s="311"/>
      <c r="GWM133" s="311"/>
      <c r="GWN133" s="311"/>
      <c r="GWO133" s="311"/>
      <c r="GWP133" s="311"/>
      <c r="GWQ133" s="311"/>
      <c r="GWR133" s="311"/>
      <c r="GWS133" s="311"/>
      <c r="GWT133" s="311"/>
      <c r="GWU133" s="311"/>
      <c r="GWV133" s="311"/>
      <c r="GWW133" s="311"/>
      <c r="GWX133" s="311"/>
      <c r="GWY133" s="311"/>
      <c r="GWZ133" s="311"/>
      <c r="GXA133" s="311"/>
      <c r="GXB133" s="311"/>
      <c r="GXC133" s="311"/>
      <c r="GXD133" s="311"/>
      <c r="GXE133" s="311"/>
      <c r="GXF133" s="311"/>
      <c r="GXG133" s="311"/>
      <c r="GXH133" s="311"/>
      <c r="GXI133" s="311"/>
      <c r="GXJ133" s="311"/>
      <c r="GXK133" s="311"/>
      <c r="GXL133" s="311"/>
      <c r="GXM133" s="311"/>
      <c r="GXN133" s="311"/>
      <c r="GXO133" s="311"/>
      <c r="GXP133" s="311"/>
      <c r="GXQ133" s="311"/>
      <c r="GXR133" s="311"/>
      <c r="GXS133" s="311"/>
      <c r="GXT133" s="311"/>
      <c r="GXU133" s="311"/>
      <c r="GXV133" s="311"/>
      <c r="GXW133" s="311"/>
      <c r="GXX133" s="311"/>
      <c r="GXY133" s="311"/>
      <c r="GXZ133" s="311"/>
      <c r="GYA133" s="311"/>
      <c r="GYB133" s="311"/>
      <c r="GYC133" s="311"/>
      <c r="GYD133" s="311"/>
      <c r="GYE133" s="311"/>
      <c r="GYF133" s="311"/>
      <c r="GYG133" s="311"/>
      <c r="GYH133" s="311"/>
      <c r="GYI133" s="311"/>
      <c r="GYJ133" s="311"/>
      <c r="GYK133" s="311"/>
      <c r="GYL133" s="311"/>
      <c r="GYM133" s="311"/>
      <c r="GYN133" s="311"/>
      <c r="GYO133" s="311"/>
      <c r="GYP133" s="311"/>
      <c r="GYQ133" s="311"/>
      <c r="GYR133" s="311"/>
      <c r="GYS133" s="311"/>
      <c r="GYT133" s="311"/>
      <c r="GYU133" s="311"/>
      <c r="GYV133" s="311"/>
      <c r="GYW133" s="311"/>
      <c r="GYX133" s="311"/>
      <c r="GYY133" s="311"/>
      <c r="GYZ133" s="311"/>
      <c r="GZA133" s="311"/>
      <c r="GZB133" s="311"/>
      <c r="GZC133" s="311"/>
      <c r="GZD133" s="311"/>
      <c r="GZE133" s="311"/>
      <c r="GZF133" s="311"/>
      <c r="GZG133" s="311"/>
      <c r="GZH133" s="311"/>
      <c r="GZI133" s="311"/>
      <c r="GZJ133" s="311"/>
      <c r="GZK133" s="311"/>
      <c r="GZL133" s="311"/>
      <c r="GZM133" s="311"/>
      <c r="GZN133" s="311"/>
      <c r="GZO133" s="311"/>
      <c r="GZP133" s="311"/>
      <c r="GZQ133" s="311"/>
      <c r="GZR133" s="311"/>
      <c r="GZS133" s="311"/>
      <c r="GZT133" s="311"/>
      <c r="GZU133" s="311"/>
      <c r="GZV133" s="311"/>
      <c r="GZW133" s="311"/>
      <c r="GZX133" s="311"/>
      <c r="GZY133" s="311"/>
      <c r="GZZ133" s="311"/>
      <c r="HAA133" s="311"/>
      <c r="HAB133" s="311"/>
      <c r="HAC133" s="311"/>
      <c r="HAD133" s="311"/>
      <c r="HAE133" s="311"/>
      <c r="HAF133" s="311"/>
      <c r="HAG133" s="311"/>
      <c r="HAH133" s="311"/>
      <c r="HAI133" s="311"/>
      <c r="HAJ133" s="311"/>
      <c r="HAK133" s="311"/>
      <c r="HAL133" s="311"/>
      <c r="HAM133" s="311"/>
      <c r="HAN133" s="311"/>
      <c r="HAO133" s="311"/>
      <c r="HAP133" s="311"/>
      <c r="HAQ133" s="311"/>
      <c r="HAR133" s="311"/>
      <c r="HAS133" s="311"/>
      <c r="HAT133" s="311"/>
      <c r="HAU133" s="311"/>
      <c r="HAV133" s="311"/>
      <c r="HAW133" s="311"/>
      <c r="HAX133" s="311"/>
      <c r="HAY133" s="311"/>
      <c r="HAZ133" s="311"/>
      <c r="HBA133" s="311"/>
      <c r="HBB133" s="311"/>
      <c r="HBC133" s="311"/>
      <c r="HBD133" s="311"/>
      <c r="HBE133" s="311"/>
      <c r="HBF133" s="311"/>
      <c r="HBG133" s="311"/>
      <c r="HBH133" s="311"/>
      <c r="HBI133" s="311"/>
      <c r="HBJ133" s="311"/>
      <c r="HBK133" s="311"/>
      <c r="HBL133" s="311"/>
      <c r="HBM133" s="311"/>
      <c r="HBN133" s="311"/>
      <c r="HBO133" s="311"/>
      <c r="HBP133" s="311"/>
      <c r="HBQ133" s="311"/>
      <c r="HBR133" s="311"/>
      <c r="HBS133" s="311"/>
      <c r="HBT133" s="311"/>
      <c r="HBU133" s="311"/>
      <c r="HBV133" s="311"/>
      <c r="HBW133" s="311"/>
      <c r="HBX133" s="311"/>
      <c r="HBY133" s="311"/>
      <c r="HBZ133" s="311"/>
      <c r="HCA133" s="311"/>
      <c r="HCB133" s="311"/>
      <c r="HCC133" s="311"/>
      <c r="HCD133" s="311"/>
      <c r="HCE133" s="311"/>
      <c r="HCF133" s="311"/>
      <c r="HCG133" s="311"/>
      <c r="HCH133" s="311"/>
      <c r="HCI133" s="311"/>
      <c r="HCJ133" s="311"/>
      <c r="HCK133" s="311"/>
      <c r="HCL133" s="311"/>
      <c r="HCM133" s="311"/>
      <c r="HCN133" s="311"/>
      <c r="HCO133" s="311"/>
      <c r="HCP133" s="311"/>
      <c r="HCQ133" s="311"/>
      <c r="HCR133" s="311"/>
      <c r="HCS133" s="311"/>
      <c r="HCT133" s="311"/>
      <c r="HCU133" s="311"/>
      <c r="HCV133" s="311"/>
      <c r="HCW133" s="311"/>
      <c r="HCX133" s="311"/>
      <c r="HCY133" s="311"/>
      <c r="HCZ133" s="311"/>
      <c r="HDA133" s="311"/>
      <c r="HDB133" s="311"/>
      <c r="HDC133" s="311"/>
      <c r="HDD133" s="311"/>
      <c r="HDE133" s="311"/>
      <c r="HDF133" s="311"/>
      <c r="HDG133" s="311"/>
      <c r="HDH133" s="311"/>
      <c r="HDI133" s="311"/>
      <c r="HDJ133" s="311"/>
      <c r="HDK133" s="311"/>
      <c r="HDL133" s="311"/>
      <c r="HDM133" s="311"/>
      <c r="HDN133" s="311"/>
      <c r="HDO133" s="311"/>
      <c r="HDP133" s="311"/>
      <c r="HDQ133" s="311"/>
      <c r="HDR133" s="311"/>
      <c r="HDS133" s="311"/>
      <c r="HDT133" s="311"/>
      <c r="HDU133" s="311"/>
      <c r="HDV133" s="311"/>
      <c r="HDW133" s="311"/>
      <c r="HDX133" s="311"/>
      <c r="HDY133" s="311"/>
      <c r="HDZ133" s="311"/>
      <c r="HEA133" s="311"/>
      <c r="HEB133" s="311"/>
      <c r="HEC133" s="311"/>
      <c r="HED133" s="311"/>
      <c r="HEE133" s="311"/>
      <c r="HEF133" s="311"/>
      <c r="HEG133" s="311"/>
      <c r="HEH133" s="311"/>
      <c r="HEI133" s="311"/>
      <c r="HEJ133" s="311"/>
      <c r="HEK133" s="311"/>
      <c r="HEL133" s="311"/>
      <c r="HEM133" s="311"/>
      <c r="HEN133" s="311"/>
      <c r="HEO133" s="311"/>
      <c r="HEP133" s="311"/>
      <c r="HEQ133" s="311"/>
      <c r="HER133" s="311"/>
      <c r="HES133" s="311"/>
      <c r="HET133" s="311"/>
      <c r="HEU133" s="311"/>
      <c r="HEV133" s="311"/>
      <c r="HEW133" s="311"/>
      <c r="HEX133" s="311"/>
      <c r="HEY133" s="311"/>
      <c r="HEZ133" s="311"/>
      <c r="HFA133" s="311"/>
      <c r="HFB133" s="311"/>
      <c r="HFC133" s="311"/>
      <c r="HFD133" s="311"/>
      <c r="HFE133" s="311"/>
      <c r="HFF133" s="311"/>
      <c r="HFG133" s="311"/>
      <c r="HFH133" s="311"/>
      <c r="HFI133" s="311"/>
      <c r="HFJ133" s="311"/>
      <c r="HFK133" s="311"/>
      <c r="HFL133" s="311"/>
      <c r="HFM133" s="311"/>
      <c r="HFN133" s="311"/>
      <c r="HFO133" s="311"/>
      <c r="HFP133" s="311"/>
      <c r="HFQ133" s="311"/>
      <c r="HFR133" s="311"/>
      <c r="HFS133" s="311"/>
      <c r="HFT133" s="311"/>
      <c r="HFU133" s="311"/>
      <c r="HFV133" s="311"/>
      <c r="HFW133" s="311"/>
      <c r="HFX133" s="311"/>
      <c r="HFY133" s="311"/>
      <c r="HFZ133" s="311"/>
      <c r="HGA133" s="311"/>
      <c r="HGB133" s="311"/>
      <c r="HGC133" s="311"/>
      <c r="HGD133" s="311"/>
      <c r="HGE133" s="311"/>
      <c r="HGF133" s="311"/>
      <c r="HGG133" s="311"/>
      <c r="HGH133" s="311"/>
      <c r="HGI133" s="311"/>
      <c r="HGJ133" s="311"/>
      <c r="HGK133" s="311"/>
      <c r="HGL133" s="311"/>
      <c r="HGM133" s="311"/>
      <c r="HGN133" s="311"/>
      <c r="HGO133" s="311"/>
      <c r="HGP133" s="311"/>
      <c r="HGQ133" s="311"/>
      <c r="HGR133" s="311"/>
      <c r="HGS133" s="311"/>
      <c r="HGT133" s="311"/>
      <c r="HGU133" s="311"/>
      <c r="HGV133" s="311"/>
      <c r="HGW133" s="311"/>
      <c r="HGX133" s="311"/>
      <c r="HGY133" s="311"/>
      <c r="HGZ133" s="311"/>
      <c r="HHA133" s="311"/>
      <c r="HHB133" s="311"/>
      <c r="HHC133" s="311"/>
      <c r="HHD133" s="311"/>
      <c r="HHE133" s="311"/>
      <c r="HHF133" s="311"/>
      <c r="HHG133" s="311"/>
      <c r="HHH133" s="311"/>
      <c r="HHI133" s="311"/>
      <c r="HHJ133" s="311"/>
      <c r="HHK133" s="311"/>
      <c r="HHL133" s="311"/>
      <c r="HHM133" s="311"/>
      <c r="HHN133" s="311"/>
      <c r="HHO133" s="311"/>
      <c r="HHP133" s="311"/>
      <c r="HHQ133" s="311"/>
      <c r="HHR133" s="311"/>
      <c r="HHS133" s="311"/>
      <c r="HHT133" s="311"/>
      <c r="HHU133" s="311"/>
      <c r="HHV133" s="311"/>
      <c r="HHW133" s="311"/>
      <c r="HHX133" s="311"/>
      <c r="HHY133" s="311"/>
      <c r="HHZ133" s="311"/>
      <c r="HIA133" s="311"/>
      <c r="HIB133" s="311"/>
      <c r="HIC133" s="311"/>
      <c r="HID133" s="311"/>
      <c r="HIE133" s="311"/>
      <c r="HIF133" s="311"/>
      <c r="HIG133" s="311"/>
      <c r="HIH133" s="311"/>
      <c r="HII133" s="311"/>
      <c r="HIJ133" s="311"/>
      <c r="HIK133" s="311"/>
      <c r="HIL133" s="311"/>
      <c r="HIM133" s="311"/>
      <c r="HIN133" s="311"/>
      <c r="HIO133" s="311"/>
      <c r="HIP133" s="311"/>
      <c r="HIQ133" s="311"/>
      <c r="HIR133" s="311"/>
      <c r="HIS133" s="311"/>
      <c r="HIT133" s="311"/>
      <c r="HIU133" s="311"/>
      <c r="HIV133" s="311"/>
      <c r="HIW133" s="311"/>
      <c r="HIX133" s="311"/>
      <c r="HIY133" s="311"/>
      <c r="HIZ133" s="311"/>
      <c r="HJA133" s="311"/>
      <c r="HJB133" s="311"/>
      <c r="HJC133" s="311"/>
      <c r="HJD133" s="311"/>
      <c r="HJE133" s="311"/>
      <c r="HJF133" s="311"/>
      <c r="HJG133" s="311"/>
      <c r="HJH133" s="311"/>
      <c r="HJI133" s="311"/>
      <c r="HJJ133" s="311"/>
      <c r="HJK133" s="311"/>
      <c r="HJL133" s="311"/>
      <c r="HJM133" s="311"/>
      <c r="HJN133" s="311"/>
      <c r="HJO133" s="311"/>
      <c r="HJP133" s="311"/>
      <c r="HJQ133" s="311"/>
      <c r="HJR133" s="311"/>
      <c r="HJS133" s="311"/>
      <c r="HJT133" s="311"/>
      <c r="HJU133" s="311"/>
      <c r="HJV133" s="311"/>
      <c r="HJW133" s="311"/>
      <c r="HJX133" s="311"/>
      <c r="HJY133" s="311"/>
      <c r="HJZ133" s="311"/>
      <c r="HKA133" s="311"/>
      <c r="HKB133" s="311"/>
      <c r="HKC133" s="311"/>
      <c r="HKD133" s="311"/>
      <c r="HKE133" s="311"/>
      <c r="HKF133" s="311"/>
      <c r="HKG133" s="311"/>
      <c r="HKH133" s="311"/>
      <c r="HKI133" s="311"/>
      <c r="HKJ133" s="311"/>
      <c r="HKK133" s="311"/>
      <c r="HKL133" s="311"/>
      <c r="HKM133" s="311"/>
      <c r="HKN133" s="311"/>
      <c r="HKO133" s="311"/>
      <c r="HKP133" s="311"/>
      <c r="HKQ133" s="311"/>
      <c r="HKR133" s="311"/>
      <c r="HKS133" s="311"/>
      <c r="HKT133" s="311"/>
      <c r="HKU133" s="311"/>
      <c r="HKV133" s="311"/>
      <c r="HKW133" s="311"/>
      <c r="HKX133" s="311"/>
      <c r="HKY133" s="311"/>
      <c r="HKZ133" s="311"/>
      <c r="HLA133" s="311"/>
      <c r="HLB133" s="311"/>
      <c r="HLC133" s="311"/>
      <c r="HLD133" s="311"/>
      <c r="HLE133" s="311"/>
      <c r="HLF133" s="311"/>
      <c r="HLG133" s="311"/>
      <c r="HLH133" s="311"/>
      <c r="HLI133" s="311"/>
      <c r="HLJ133" s="311"/>
      <c r="HLK133" s="311"/>
      <c r="HLL133" s="311"/>
      <c r="HLM133" s="311"/>
      <c r="HLN133" s="311"/>
      <c r="HLO133" s="311"/>
      <c r="HLP133" s="311"/>
      <c r="HLQ133" s="311"/>
      <c r="HLR133" s="311"/>
      <c r="HLS133" s="311"/>
      <c r="HLT133" s="311"/>
      <c r="HLU133" s="311"/>
      <c r="HLV133" s="311"/>
      <c r="HLW133" s="311"/>
      <c r="HLX133" s="311"/>
      <c r="HLY133" s="311"/>
      <c r="HLZ133" s="311"/>
      <c r="HMA133" s="311"/>
      <c r="HMB133" s="311"/>
      <c r="HMC133" s="311"/>
      <c r="HMD133" s="311"/>
      <c r="HME133" s="311"/>
      <c r="HMF133" s="311"/>
      <c r="HMG133" s="311"/>
      <c r="HMH133" s="311"/>
      <c r="HMI133" s="311"/>
      <c r="HMJ133" s="311"/>
      <c r="HMK133" s="311"/>
      <c r="HML133" s="311"/>
      <c r="HMM133" s="311"/>
      <c r="HMN133" s="311"/>
      <c r="HMO133" s="311"/>
      <c r="HMP133" s="311"/>
      <c r="HMQ133" s="311"/>
      <c r="HMR133" s="311"/>
      <c r="HMS133" s="311"/>
      <c r="HMT133" s="311"/>
      <c r="HMU133" s="311"/>
      <c r="HMV133" s="311"/>
      <c r="HMW133" s="311"/>
      <c r="HMX133" s="311"/>
      <c r="HMY133" s="311"/>
      <c r="HMZ133" s="311"/>
      <c r="HNA133" s="311"/>
      <c r="HNB133" s="311"/>
      <c r="HNC133" s="311"/>
      <c r="HND133" s="311"/>
      <c r="HNE133" s="311"/>
      <c r="HNF133" s="311"/>
      <c r="HNG133" s="311"/>
      <c r="HNH133" s="311"/>
      <c r="HNI133" s="311"/>
      <c r="HNJ133" s="311"/>
      <c r="HNK133" s="311"/>
      <c r="HNL133" s="311"/>
      <c r="HNM133" s="311"/>
      <c r="HNN133" s="311"/>
      <c r="HNO133" s="311"/>
      <c r="HNP133" s="311"/>
      <c r="HNQ133" s="311"/>
      <c r="HNR133" s="311"/>
      <c r="HNS133" s="311"/>
      <c r="HNT133" s="311"/>
      <c r="HNU133" s="311"/>
      <c r="HNV133" s="311"/>
      <c r="HNW133" s="311"/>
      <c r="HNX133" s="311"/>
      <c r="HNY133" s="311"/>
      <c r="HNZ133" s="311"/>
      <c r="HOA133" s="311"/>
      <c r="HOB133" s="311"/>
      <c r="HOC133" s="311"/>
      <c r="HOD133" s="311"/>
      <c r="HOE133" s="311"/>
      <c r="HOF133" s="311"/>
      <c r="HOG133" s="311"/>
      <c r="HOH133" s="311"/>
      <c r="HOI133" s="311"/>
      <c r="HOJ133" s="311"/>
      <c r="HOK133" s="311"/>
      <c r="HOL133" s="311"/>
      <c r="HOM133" s="311"/>
      <c r="HON133" s="311"/>
      <c r="HOO133" s="311"/>
      <c r="HOP133" s="311"/>
      <c r="HOQ133" s="311"/>
      <c r="HOR133" s="311"/>
      <c r="HOS133" s="311"/>
      <c r="HOT133" s="311"/>
      <c r="HOU133" s="311"/>
      <c r="HOV133" s="311"/>
      <c r="HOW133" s="311"/>
      <c r="HOX133" s="311"/>
      <c r="HOY133" s="311"/>
      <c r="HOZ133" s="311"/>
      <c r="HPA133" s="311"/>
      <c r="HPB133" s="311"/>
      <c r="HPC133" s="311"/>
      <c r="HPD133" s="311"/>
      <c r="HPE133" s="311"/>
      <c r="HPF133" s="311"/>
      <c r="HPG133" s="311"/>
      <c r="HPH133" s="311"/>
      <c r="HPI133" s="311"/>
      <c r="HPJ133" s="311"/>
      <c r="HPK133" s="311"/>
      <c r="HPL133" s="311"/>
      <c r="HPM133" s="311"/>
      <c r="HPN133" s="311"/>
      <c r="HPO133" s="311"/>
      <c r="HPP133" s="311"/>
      <c r="HPQ133" s="311"/>
      <c r="HPR133" s="311"/>
      <c r="HPS133" s="311"/>
      <c r="HPT133" s="311"/>
      <c r="HPU133" s="311"/>
      <c r="HPV133" s="311"/>
      <c r="HPW133" s="311"/>
      <c r="HPX133" s="311"/>
      <c r="HPY133" s="311"/>
      <c r="HPZ133" s="311"/>
      <c r="HQA133" s="311"/>
      <c r="HQB133" s="311"/>
      <c r="HQC133" s="311"/>
      <c r="HQD133" s="311"/>
      <c r="HQE133" s="311"/>
      <c r="HQF133" s="311"/>
      <c r="HQG133" s="311"/>
      <c r="HQH133" s="311"/>
      <c r="HQI133" s="311"/>
      <c r="HQJ133" s="311"/>
      <c r="HQK133" s="311"/>
      <c r="HQL133" s="311"/>
      <c r="HQM133" s="311"/>
      <c r="HQN133" s="311"/>
      <c r="HQO133" s="311"/>
      <c r="HQP133" s="311"/>
      <c r="HQQ133" s="311"/>
      <c r="HQR133" s="311"/>
      <c r="HQS133" s="311"/>
      <c r="HQT133" s="311"/>
      <c r="HQU133" s="311"/>
      <c r="HQV133" s="311"/>
      <c r="HQW133" s="311"/>
      <c r="HQX133" s="311"/>
      <c r="HQY133" s="311"/>
      <c r="HQZ133" s="311"/>
      <c r="HRA133" s="311"/>
      <c r="HRB133" s="311"/>
      <c r="HRC133" s="311"/>
      <c r="HRD133" s="311"/>
      <c r="HRE133" s="311"/>
      <c r="HRF133" s="311"/>
      <c r="HRG133" s="311"/>
      <c r="HRH133" s="311"/>
      <c r="HRI133" s="311"/>
      <c r="HRJ133" s="311"/>
      <c r="HRK133" s="311"/>
      <c r="HRL133" s="311"/>
      <c r="HRM133" s="311"/>
      <c r="HRN133" s="311"/>
      <c r="HRO133" s="311"/>
      <c r="HRP133" s="311"/>
      <c r="HRQ133" s="311"/>
      <c r="HRR133" s="311"/>
      <c r="HRS133" s="311"/>
      <c r="HRT133" s="311"/>
      <c r="HRU133" s="311"/>
      <c r="HRV133" s="311"/>
      <c r="HRW133" s="311"/>
      <c r="HRX133" s="311"/>
      <c r="HRY133" s="311"/>
      <c r="HRZ133" s="311"/>
      <c r="HSA133" s="311"/>
      <c r="HSB133" s="311"/>
      <c r="HSC133" s="311"/>
      <c r="HSD133" s="311"/>
      <c r="HSE133" s="311"/>
      <c r="HSF133" s="311"/>
      <c r="HSG133" s="311"/>
      <c r="HSH133" s="311"/>
      <c r="HSI133" s="311"/>
      <c r="HSJ133" s="311"/>
      <c r="HSK133" s="311"/>
      <c r="HSL133" s="311"/>
      <c r="HSM133" s="311"/>
      <c r="HSN133" s="311"/>
      <c r="HSO133" s="311"/>
      <c r="HSP133" s="311"/>
      <c r="HSQ133" s="311"/>
      <c r="HSR133" s="311"/>
      <c r="HSS133" s="311"/>
      <c r="HST133" s="311"/>
      <c r="HSU133" s="311"/>
      <c r="HSV133" s="311"/>
      <c r="HSW133" s="311"/>
      <c r="HSX133" s="311"/>
      <c r="HSY133" s="311"/>
      <c r="HSZ133" s="311"/>
      <c r="HTA133" s="311"/>
      <c r="HTB133" s="311"/>
      <c r="HTC133" s="311"/>
      <c r="HTD133" s="311"/>
      <c r="HTE133" s="311"/>
      <c r="HTF133" s="311"/>
      <c r="HTG133" s="311"/>
      <c r="HTH133" s="311"/>
      <c r="HTI133" s="311"/>
      <c r="HTJ133" s="311"/>
      <c r="HTK133" s="311"/>
      <c r="HTL133" s="311"/>
      <c r="HTM133" s="311"/>
      <c r="HTN133" s="311"/>
      <c r="HTO133" s="311"/>
      <c r="HTP133" s="311"/>
      <c r="HTQ133" s="311"/>
      <c r="HTR133" s="311"/>
      <c r="HTS133" s="311"/>
      <c r="HTT133" s="311"/>
      <c r="HTU133" s="311"/>
      <c r="HTV133" s="311"/>
      <c r="HTW133" s="311"/>
      <c r="HTX133" s="311"/>
      <c r="HTY133" s="311"/>
      <c r="HTZ133" s="311"/>
      <c r="HUA133" s="311"/>
      <c r="HUB133" s="311"/>
      <c r="HUC133" s="311"/>
      <c r="HUD133" s="311"/>
      <c r="HUE133" s="311"/>
      <c r="HUF133" s="311"/>
      <c r="HUG133" s="311"/>
      <c r="HUH133" s="311"/>
      <c r="HUI133" s="311"/>
      <c r="HUJ133" s="311"/>
      <c r="HUK133" s="311"/>
      <c r="HUL133" s="311"/>
      <c r="HUM133" s="311"/>
      <c r="HUN133" s="311"/>
      <c r="HUO133" s="311"/>
      <c r="HUP133" s="311"/>
      <c r="HUQ133" s="311"/>
      <c r="HUR133" s="311"/>
      <c r="HUS133" s="311"/>
      <c r="HUT133" s="311"/>
      <c r="HUU133" s="311"/>
      <c r="HUV133" s="311"/>
      <c r="HUW133" s="311"/>
      <c r="HUX133" s="311"/>
      <c r="HUY133" s="311"/>
      <c r="HUZ133" s="311"/>
      <c r="HVA133" s="311"/>
      <c r="HVB133" s="311"/>
      <c r="HVC133" s="311"/>
      <c r="HVD133" s="311"/>
      <c r="HVE133" s="311"/>
      <c r="HVF133" s="311"/>
      <c r="HVG133" s="311"/>
      <c r="HVH133" s="311"/>
      <c r="HVI133" s="311"/>
      <c r="HVJ133" s="311"/>
      <c r="HVK133" s="311"/>
      <c r="HVL133" s="311"/>
      <c r="HVM133" s="311"/>
      <c r="HVN133" s="311"/>
      <c r="HVO133" s="311"/>
      <c r="HVP133" s="311"/>
      <c r="HVQ133" s="311"/>
      <c r="HVR133" s="311"/>
      <c r="HVS133" s="311"/>
      <c r="HVT133" s="311"/>
      <c r="HVU133" s="311"/>
      <c r="HVV133" s="311"/>
      <c r="HVW133" s="311"/>
      <c r="HVX133" s="311"/>
      <c r="HVY133" s="311"/>
      <c r="HVZ133" s="311"/>
      <c r="HWA133" s="311"/>
      <c r="HWB133" s="311"/>
      <c r="HWC133" s="311"/>
      <c r="HWD133" s="311"/>
      <c r="HWE133" s="311"/>
      <c r="HWF133" s="311"/>
      <c r="HWG133" s="311"/>
      <c r="HWH133" s="311"/>
      <c r="HWI133" s="311"/>
      <c r="HWJ133" s="311"/>
      <c r="HWK133" s="311"/>
      <c r="HWL133" s="311"/>
      <c r="HWM133" s="311"/>
      <c r="HWN133" s="311"/>
      <c r="HWO133" s="311"/>
      <c r="HWP133" s="311"/>
      <c r="HWQ133" s="311"/>
      <c r="HWR133" s="311"/>
      <c r="HWS133" s="311"/>
      <c r="HWT133" s="311"/>
      <c r="HWU133" s="311"/>
      <c r="HWV133" s="311"/>
      <c r="HWW133" s="311"/>
      <c r="HWX133" s="311"/>
      <c r="HWY133" s="311"/>
      <c r="HWZ133" s="311"/>
      <c r="HXA133" s="311"/>
      <c r="HXB133" s="311"/>
      <c r="HXC133" s="311"/>
      <c r="HXD133" s="311"/>
      <c r="HXE133" s="311"/>
      <c r="HXF133" s="311"/>
      <c r="HXG133" s="311"/>
      <c r="HXH133" s="311"/>
      <c r="HXI133" s="311"/>
      <c r="HXJ133" s="311"/>
      <c r="HXK133" s="311"/>
      <c r="HXL133" s="311"/>
      <c r="HXM133" s="311"/>
      <c r="HXN133" s="311"/>
      <c r="HXO133" s="311"/>
      <c r="HXP133" s="311"/>
      <c r="HXQ133" s="311"/>
      <c r="HXR133" s="311"/>
      <c r="HXS133" s="311"/>
      <c r="HXT133" s="311"/>
      <c r="HXU133" s="311"/>
      <c r="HXV133" s="311"/>
      <c r="HXW133" s="311"/>
      <c r="HXX133" s="311"/>
      <c r="HXY133" s="311"/>
      <c r="HXZ133" s="311"/>
      <c r="HYA133" s="311"/>
      <c r="HYB133" s="311"/>
      <c r="HYC133" s="311"/>
      <c r="HYD133" s="311"/>
      <c r="HYE133" s="311"/>
      <c r="HYF133" s="311"/>
      <c r="HYG133" s="311"/>
      <c r="HYH133" s="311"/>
      <c r="HYI133" s="311"/>
      <c r="HYJ133" s="311"/>
      <c r="HYK133" s="311"/>
      <c r="HYL133" s="311"/>
      <c r="HYM133" s="311"/>
      <c r="HYN133" s="311"/>
      <c r="HYO133" s="311"/>
      <c r="HYP133" s="311"/>
      <c r="HYQ133" s="311"/>
      <c r="HYR133" s="311"/>
      <c r="HYS133" s="311"/>
      <c r="HYT133" s="311"/>
      <c r="HYU133" s="311"/>
      <c r="HYV133" s="311"/>
      <c r="HYW133" s="311"/>
      <c r="HYX133" s="311"/>
      <c r="HYY133" s="311"/>
      <c r="HYZ133" s="311"/>
      <c r="HZA133" s="311"/>
      <c r="HZB133" s="311"/>
      <c r="HZC133" s="311"/>
      <c r="HZD133" s="311"/>
      <c r="HZE133" s="311"/>
      <c r="HZF133" s="311"/>
      <c r="HZG133" s="311"/>
      <c r="HZH133" s="311"/>
      <c r="HZI133" s="311"/>
      <c r="HZJ133" s="311"/>
      <c r="HZK133" s="311"/>
      <c r="HZL133" s="311"/>
      <c r="HZM133" s="311"/>
      <c r="HZN133" s="311"/>
      <c r="HZO133" s="311"/>
      <c r="HZP133" s="311"/>
      <c r="HZQ133" s="311"/>
      <c r="HZR133" s="311"/>
      <c r="HZS133" s="311"/>
      <c r="HZT133" s="311"/>
      <c r="HZU133" s="311"/>
      <c r="HZV133" s="311"/>
      <c r="HZW133" s="311"/>
      <c r="HZX133" s="311"/>
      <c r="HZY133" s="311"/>
      <c r="HZZ133" s="311"/>
      <c r="IAA133" s="311"/>
      <c r="IAB133" s="311"/>
      <c r="IAC133" s="311"/>
      <c r="IAD133" s="311"/>
      <c r="IAE133" s="311"/>
      <c r="IAF133" s="311"/>
      <c r="IAG133" s="311"/>
      <c r="IAH133" s="311"/>
      <c r="IAI133" s="311"/>
      <c r="IAJ133" s="311"/>
      <c r="IAK133" s="311"/>
      <c r="IAL133" s="311"/>
      <c r="IAM133" s="311"/>
      <c r="IAN133" s="311"/>
      <c r="IAO133" s="311"/>
      <c r="IAP133" s="311"/>
      <c r="IAQ133" s="311"/>
      <c r="IAR133" s="311"/>
      <c r="IAS133" s="311"/>
      <c r="IAT133" s="311"/>
      <c r="IAU133" s="311"/>
      <c r="IAV133" s="311"/>
      <c r="IAW133" s="311"/>
      <c r="IAX133" s="311"/>
      <c r="IAY133" s="311"/>
      <c r="IAZ133" s="311"/>
      <c r="IBA133" s="311"/>
      <c r="IBB133" s="311"/>
      <c r="IBC133" s="311"/>
      <c r="IBD133" s="311"/>
      <c r="IBE133" s="311"/>
      <c r="IBF133" s="311"/>
      <c r="IBG133" s="311"/>
      <c r="IBH133" s="311"/>
      <c r="IBI133" s="311"/>
      <c r="IBJ133" s="311"/>
      <c r="IBK133" s="311"/>
      <c r="IBL133" s="311"/>
      <c r="IBM133" s="311"/>
      <c r="IBN133" s="311"/>
      <c r="IBO133" s="311"/>
      <c r="IBP133" s="311"/>
      <c r="IBQ133" s="311"/>
      <c r="IBR133" s="311"/>
      <c r="IBS133" s="311"/>
      <c r="IBT133" s="311"/>
      <c r="IBU133" s="311"/>
      <c r="IBV133" s="311"/>
      <c r="IBW133" s="311"/>
      <c r="IBX133" s="311"/>
      <c r="IBY133" s="311"/>
      <c r="IBZ133" s="311"/>
      <c r="ICA133" s="311"/>
      <c r="ICB133" s="311"/>
      <c r="ICC133" s="311"/>
      <c r="ICD133" s="311"/>
      <c r="ICE133" s="311"/>
      <c r="ICF133" s="311"/>
      <c r="ICG133" s="311"/>
      <c r="ICH133" s="311"/>
      <c r="ICI133" s="311"/>
      <c r="ICJ133" s="311"/>
      <c r="ICK133" s="311"/>
      <c r="ICL133" s="311"/>
      <c r="ICM133" s="311"/>
      <c r="ICN133" s="311"/>
      <c r="ICO133" s="311"/>
      <c r="ICP133" s="311"/>
      <c r="ICQ133" s="311"/>
      <c r="ICR133" s="311"/>
      <c r="ICS133" s="311"/>
      <c r="ICT133" s="311"/>
      <c r="ICU133" s="311"/>
      <c r="ICV133" s="311"/>
      <c r="ICW133" s="311"/>
      <c r="ICX133" s="311"/>
      <c r="ICY133" s="311"/>
      <c r="ICZ133" s="311"/>
      <c r="IDA133" s="311"/>
      <c r="IDB133" s="311"/>
      <c r="IDC133" s="311"/>
      <c r="IDD133" s="311"/>
      <c r="IDE133" s="311"/>
      <c r="IDF133" s="311"/>
      <c r="IDG133" s="311"/>
      <c r="IDH133" s="311"/>
      <c r="IDI133" s="311"/>
      <c r="IDJ133" s="311"/>
      <c r="IDK133" s="311"/>
      <c r="IDL133" s="311"/>
      <c r="IDM133" s="311"/>
      <c r="IDN133" s="311"/>
      <c r="IDO133" s="311"/>
      <c r="IDP133" s="311"/>
      <c r="IDQ133" s="311"/>
      <c r="IDR133" s="311"/>
      <c r="IDS133" s="311"/>
      <c r="IDT133" s="311"/>
      <c r="IDU133" s="311"/>
      <c r="IDV133" s="311"/>
      <c r="IDW133" s="311"/>
      <c r="IDX133" s="311"/>
      <c r="IDY133" s="311"/>
      <c r="IDZ133" s="311"/>
      <c r="IEA133" s="311"/>
      <c r="IEB133" s="311"/>
      <c r="IEC133" s="311"/>
      <c r="IED133" s="311"/>
      <c r="IEE133" s="311"/>
      <c r="IEF133" s="311"/>
      <c r="IEG133" s="311"/>
      <c r="IEH133" s="311"/>
      <c r="IEI133" s="311"/>
      <c r="IEJ133" s="311"/>
      <c r="IEK133" s="311"/>
      <c r="IEL133" s="311"/>
      <c r="IEM133" s="311"/>
      <c r="IEN133" s="311"/>
      <c r="IEO133" s="311"/>
      <c r="IEP133" s="311"/>
      <c r="IEQ133" s="311"/>
      <c r="IER133" s="311"/>
      <c r="IES133" s="311"/>
      <c r="IET133" s="311"/>
      <c r="IEU133" s="311"/>
      <c r="IEV133" s="311"/>
      <c r="IEW133" s="311"/>
      <c r="IEX133" s="311"/>
      <c r="IEY133" s="311"/>
      <c r="IEZ133" s="311"/>
      <c r="IFA133" s="311"/>
      <c r="IFB133" s="311"/>
      <c r="IFC133" s="311"/>
      <c r="IFD133" s="311"/>
      <c r="IFE133" s="311"/>
      <c r="IFF133" s="311"/>
      <c r="IFG133" s="311"/>
      <c r="IFH133" s="311"/>
      <c r="IFI133" s="311"/>
      <c r="IFJ133" s="311"/>
      <c r="IFK133" s="311"/>
      <c r="IFL133" s="311"/>
      <c r="IFM133" s="311"/>
      <c r="IFN133" s="311"/>
      <c r="IFO133" s="311"/>
      <c r="IFP133" s="311"/>
      <c r="IFQ133" s="311"/>
      <c r="IFR133" s="311"/>
      <c r="IFS133" s="311"/>
      <c r="IFT133" s="311"/>
      <c r="IFU133" s="311"/>
      <c r="IFV133" s="311"/>
      <c r="IFW133" s="311"/>
      <c r="IFX133" s="311"/>
      <c r="IFY133" s="311"/>
      <c r="IFZ133" s="311"/>
      <c r="IGA133" s="311"/>
      <c r="IGB133" s="311"/>
      <c r="IGC133" s="311"/>
      <c r="IGD133" s="311"/>
      <c r="IGE133" s="311"/>
      <c r="IGF133" s="311"/>
      <c r="IGG133" s="311"/>
      <c r="IGH133" s="311"/>
      <c r="IGI133" s="311"/>
      <c r="IGJ133" s="311"/>
      <c r="IGK133" s="311"/>
      <c r="IGL133" s="311"/>
      <c r="IGM133" s="311"/>
      <c r="IGN133" s="311"/>
      <c r="IGO133" s="311"/>
      <c r="IGP133" s="311"/>
      <c r="IGQ133" s="311"/>
      <c r="IGR133" s="311"/>
      <c r="IGS133" s="311"/>
      <c r="IGT133" s="311"/>
      <c r="IGU133" s="311"/>
      <c r="IGV133" s="311"/>
      <c r="IGW133" s="311"/>
      <c r="IGX133" s="311"/>
      <c r="IGY133" s="311"/>
      <c r="IGZ133" s="311"/>
      <c r="IHA133" s="311"/>
      <c r="IHB133" s="311"/>
      <c r="IHC133" s="311"/>
      <c r="IHD133" s="311"/>
      <c r="IHE133" s="311"/>
      <c r="IHF133" s="311"/>
      <c r="IHG133" s="311"/>
      <c r="IHH133" s="311"/>
      <c r="IHI133" s="311"/>
      <c r="IHJ133" s="311"/>
      <c r="IHK133" s="311"/>
      <c r="IHL133" s="311"/>
      <c r="IHM133" s="311"/>
      <c r="IHN133" s="311"/>
      <c r="IHO133" s="311"/>
      <c r="IHP133" s="311"/>
      <c r="IHQ133" s="311"/>
      <c r="IHR133" s="311"/>
      <c r="IHS133" s="311"/>
      <c r="IHT133" s="311"/>
      <c r="IHU133" s="311"/>
      <c r="IHV133" s="311"/>
      <c r="IHW133" s="311"/>
      <c r="IHX133" s="311"/>
      <c r="IHY133" s="311"/>
      <c r="IHZ133" s="311"/>
      <c r="IIA133" s="311"/>
      <c r="IIB133" s="311"/>
      <c r="IIC133" s="311"/>
      <c r="IID133" s="311"/>
      <c r="IIE133" s="311"/>
      <c r="IIF133" s="311"/>
      <c r="IIG133" s="311"/>
      <c r="IIH133" s="311"/>
      <c r="III133" s="311"/>
      <c r="IIJ133" s="311"/>
      <c r="IIK133" s="311"/>
      <c r="IIL133" s="311"/>
      <c r="IIM133" s="311"/>
      <c r="IIN133" s="311"/>
      <c r="IIO133" s="311"/>
      <c r="IIP133" s="311"/>
      <c r="IIQ133" s="311"/>
      <c r="IIR133" s="311"/>
      <c r="IIS133" s="311"/>
      <c r="IIT133" s="311"/>
      <c r="IIU133" s="311"/>
      <c r="IIV133" s="311"/>
      <c r="IIW133" s="311"/>
      <c r="IIX133" s="311"/>
      <c r="IIY133" s="311"/>
      <c r="IIZ133" s="311"/>
      <c r="IJA133" s="311"/>
      <c r="IJB133" s="311"/>
      <c r="IJC133" s="311"/>
      <c r="IJD133" s="311"/>
      <c r="IJE133" s="311"/>
      <c r="IJF133" s="311"/>
      <c r="IJG133" s="311"/>
      <c r="IJH133" s="311"/>
      <c r="IJI133" s="311"/>
      <c r="IJJ133" s="311"/>
      <c r="IJK133" s="311"/>
      <c r="IJL133" s="311"/>
      <c r="IJM133" s="311"/>
      <c r="IJN133" s="311"/>
      <c r="IJO133" s="311"/>
      <c r="IJP133" s="311"/>
      <c r="IJQ133" s="311"/>
      <c r="IJR133" s="311"/>
      <c r="IJS133" s="311"/>
      <c r="IJT133" s="311"/>
      <c r="IJU133" s="311"/>
      <c r="IJV133" s="311"/>
      <c r="IJW133" s="311"/>
      <c r="IJX133" s="311"/>
      <c r="IJY133" s="311"/>
      <c r="IJZ133" s="311"/>
      <c r="IKA133" s="311"/>
      <c r="IKB133" s="311"/>
      <c r="IKC133" s="311"/>
      <c r="IKD133" s="311"/>
      <c r="IKE133" s="311"/>
      <c r="IKF133" s="311"/>
      <c r="IKG133" s="311"/>
      <c r="IKH133" s="311"/>
      <c r="IKI133" s="311"/>
      <c r="IKJ133" s="311"/>
      <c r="IKK133" s="311"/>
      <c r="IKL133" s="311"/>
      <c r="IKM133" s="311"/>
      <c r="IKN133" s="311"/>
      <c r="IKO133" s="311"/>
      <c r="IKP133" s="311"/>
      <c r="IKQ133" s="311"/>
      <c r="IKR133" s="311"/>
      <c r="IKS133" s="311"/>
      <c r="IKT133" s="311"/>
      <c r="IKU133" s="311"/>
      <c r="IKV133" s="311"/>
      <c r="IKW133" s="311"/>
      <c r="IKX133" s="311"/>
      <c r="IKY133" s="311"/>
      <c r="IKZ133" s="311"/>
      <c r="ILA133" s="311"/>
      <c r="ILB133" s="311"/>
      <c r="ILC133" s="311"/>
      <c r="ILD133" s="311"/>
      <c r="ILE133" s="311"/>
      <c r="ILF133" s="311"/>
      <c r="ILG133" s="311"/>
      <c r="ILH133" s="311"/>
      <c r="ILI133" s="311"/>
      <c r="ILJ133" s="311"/>
      <c r="ILK133" s="311"/>
      <c r="ILL133" s="311"/>
      <c r="ILM133" s="311"/>
      <c r="ILN133" s="311"/>
      <c r="ILO133" s="311"/>
      <c r="ILP133" s="311"/>
      <c r="ILQ133" s="311"/>
      <c r="ILR133" s="311"/>
      <c r="ILS133" s="311"/>
      <c r="ILT133" s="311"/>
      <c r="ILU133" s="311"/>
      <c r="ILV133" s="311"/>
      <c r="ILW133" s="311"/>
      <c r="ILX133" s="311"/>
      <c r="ILY133" s="311"/>
      <c r="ILZ133" s="311"/>
      <c r="IMA133" s="311"/>
      <c r="IMB133" s="311"/>
      <c r="IMC133" s="311"/>
      <c r="IMD133" s="311"/>
      <c r="IME133" s="311"/>
      <c r="IMF133" s="311"/>
      <c r="IMG133" s="311"/>
      <c r="IMH133" s="311"/>
      <c r="IMI133" s="311"/>
      <c r="IMJ133" s="311"/>
      <c r="IMK133" s="311"/>
      <c r="IML133" s="311"/>
      <c r="IMM133" s="311"/>
      <c r="IMN133" s="311"/>
      <c r="IMO133" s="311"/>
      <c r="IMP133" s="311"/>
      <c r="IMQ133" s="311"/>
      <c r="IMR133" s="311"/>
      <c r="IMS133" s="311"/>
      <c r="IMT133" s="311"/>
      <c r="IMU133" s="311"/>
      <c r="IMV133" s="311"/>
      <c r="IMW133" s="311"/>
      <c r="IMX133" s="311"/>
      <c r="IMY133" s="311"/>
      <c r="IMZ133" s="311"/>
      <c r="INA133" s="311"/>
      <c r="INB133" s="311"/>
      <c r="INC133" s="311"/>
      <c r="IND133" s="311"/>
      <c r="INE133" s="311"/>
      <c r="INF133" s="311"/>
      <c r="ING133" s="311"/>
      <c r="INH133" s="311"/>
      <c r="INI133" s="311"/>
      <c r="INJ133" s="311"/>
      <c r="INK133" s="311"/>
      <c r="INL133" s="311"/>
      <c r="INM133" s="311"/>
      <c r="INN133" s="311"/>
      <c r="INO133" s="311"/>
      <c r="INP133" s="311"/>
      <c r="INQ133" s="311"/>
      <c r="INR133" s="311"/>
      <c r="INS133" s="311"/>
      <c r="INT133" s="311"/>
      <c r="INU133" s="311"/>
      <c r="INV133" s="311"/>
      <c r="INW133" s="311"/>
      <c r="INX133" s="311"/>
      <c r="INY133" s="311"/>
      <c r="INZ133" s="311"/>
      <c r="IOA133" s="311"/>
      <c r="IOB133" s="311"/>
      <c r="IOC133" s="311"/>
      <c r="IOD133" s="311"/>
      <c r="IOE133" s="311"/>
      <c r="IOF133" s="311"/>
      <c r="IOG133" s="311"/>
      <c r="IOH133" s="311"/>
      <c r="IOI133" s="311"/>
      <c r="IOJ133" s="311"/>
      <c r="IOK133" s="311"/>
      <c r="IOL133" s="311"/>
      <c r="IOM133" s="311"/>
      <c r="ION133" s="311"/>
      <c r="IOO133" s="311"/>
      <c r="IOP133" s="311"/>
      <c r="IOQ133" s="311"/>
      <c r="IOR133" s="311"/>
      <c r="IOS133" s="311"/>
      <c r="IOT133" s="311"/>
      <c r="IOU133" s="311"/>
      <c r="IOV133" s="311"/>
      <c r="IOW133" s="311"/>
      <c r="IOX133" s="311"/>
      <c r="IOY133" s="311"/>
      <c r="IOZ133" s="311"/>
      <c r="IPA133" s="311"/>
      <c r="IPB133" s="311"/>
      <c r="IPC133" s="311"/>
      <c r="IPD133" s="311"/>
      <c r="IPE133" s="311"/>
      <c r="IPF133" s="311"/>
      <c r="IPG133" s="311"/>
      <c r="IPH133" s="311"/>
      <c r="IPI133" s="311"/>
      <c r="IPJ133" s="311"/>
      <c r="IPK133" s="311"/>
      <c r="IPL133" s="311"/>
      <c r="IPM133" s="311"/>
      <c r="IPN133" s="311"/>
      <c r="IPO133" s="311"/>
      <c r="IPP133" s="311"/>
      <c r="IPQ133" s="311"/>
      <c r="IPR133" s="311"/>
      <c r="IPS133" s="311"/>
      <c r="IPT133" s="311"/>
      <c r="IPU133" s="311"/>
      <c r="IPV133" s="311"/>
      <c r="IPW133" s="311"/>
      <c r="IPX133" s="311"/>
      <c r="IPY133" s="311"/>
      <c r="IPZ133" s="311"/>
      <c r="IQA133" s="311"/>
      <c r="IQB133" s="311"/>
      <c r="IQC133" s="311"/>
      <c r="IQD133" s="311"/>
      <c r="IQE133" s="311"/>
      <c r="IQF133" s="311"/>
      <c r="IQG133" s="311"/>
      <c r="IQH133" s="311"/>
      <c r="IQI133" s="311"/>
      <c r="IQJ133" s="311"/>
      <c r="IQK133" s="311"/>
      <c r="IQL133" s="311"/>
      <c r="IQM133" s="311"/>
      <c r="IQN133" s="311"/>
      <c r="IQO133" s="311"/>
      <c r="IQP133" s="311"/>
      <c r="IQQ133" s="311"/>
      <c r="IQR133" s="311"/>
      <c r="IQS133" s="311"/>
      <c r="IQT133" s="311"/>
      <c r="IQU133" s="311"/>
      <c r="IQV133" s="311"/>
      <c r="IQW133" s="311"/>
      <c r="IQX133" s="311"/>
      <c r="IQY133" s="311"/>
      <c r="IQZ133" s="311"/>
      <c r="IRA133" s="311"/>
      <c r="IRB133" s="311"/>
      <c r="IRC133" s="311"/>
      <c r="IRD133" s="311"/>
      <c r="IRE133" s="311"/>
      <c r="IRF133" s="311"/>
      <c r="IRG133" s="311"/>
      <c r="IRH133" s="311"/>
      <c r="IRI133" s="311"/>
      <c r="IRJ133" s="311"/>
      <c r="IRK133" s="311"/>
      <c r="IRL133" s="311"/>
      <c r="IRM133" s="311"/>
      <c r="IRN133" s="311"/>
      <c r="IRO133" s="311"/>
      <c r="IRP133" s="311"/>
      <c r="IRQ133" s="311"/>
      <c r="IRR133" s="311"/>
      <c r="IRS133" s="311"/>
      <c r="IRT133" s="311"/>
      <c r="IRU133" s="311"/>
      <c r="IRV133" s="311"/>
      <c r="IRW133" s="311"/>
      <c r="IRX133" s="311"/>
      <c r="IRY133" s="311"/>
      <c r="IRZ133" s="311"/>
      <c r="ISA133" s="311"/>
      <c r="ISB133" s="311"/>
      <c r="ISC133" s="311"/>
      <c r="ISD133" s="311"/>
      <c r="ISE133" s="311"/>
      <c r="ISF133" s="311"/>
      <c r="ISG133" s="311"/>
      <c r="ISH133" s="311"/>
      <c r="ISI133" s="311"/>
      <c r="ISJ133" s="311"/>
      <c r="ISK133" s="311"/>
      <c r="ISL133" s="311"/>
      <c r="ISM133" s="311"/>
      <c r="ISN133" s="311"/>
      <c r="ISO133" s="311"/>
      <c r="ISP133" s="311"/>
      <c r="ISQ133" s="311"/>
      <c r="ISR133" s="311"/>
      <c r="ISS133" s="311"/>
      <c r="IST133" s="311"/>
      <c r="ISU133" s="311"/>
      <c r="ISV133" s="311"/>
      <c r="ISW133" s="311"/>
      <c r="ISX133" s="311"/>
      <c r="ISY133" s="311"/>
      <c r="ISZ133" s="311"/>
      <c r="ITA133" s="311"/>
      <c r="ITB133" s="311"/>
      <c r="ITC133" s="311"/>
      <c r="ITD133" s="311"/>
      <c r="ITE133" s="311"/>
      <c r="ITF133" s="311"/>
      <c r="ITG133" s="311"/>
      <c r="ITH133" s="311"/>
      <c r="ITI133" s="311"/>
      <c r="ITJ133" s="311"/>
      <c r="ITK133" s="311"/>
      <c r="ITL133" s="311"/>
      <c r="ITM133" s="311"/>
      <c r="ITN133" s="311"/>
      <c r="ITO133" s="311"/>
      <c r="ITP133" s="311"/>
      <c r="ITQ133" s="311"/>
      <c r="ITR133" s="311"/>
      <c r="ITS133" s="311"/>
      <c r="ITT133" s="311"/>
      <c r="ITU133" s="311"/>
      <c r="ITV133" s="311"/>
      <c r="ITW133" s="311"/>
      <c r="ITX133" s="311"/>
      <c r="ITY133" s="311"/>
      <c r="ITZ133" s="311"/>
      <c r="IUA133" s="311"/>
      <c r="IUB133" s="311"/>
      <c r="IUC133" s="311"/>
      <c r="IUD133" s="311"/>
      <c r="IUE133" s="311"/>
      <c r="IUF133" s="311"/>
      <c r="IUG133" s="311"/>
      <c r="IUH133" s="311"/>
      <c r="IUI133" s="311"/>
      <c r="IUJ133" s="311"/>
      <c r="IUK133" s="311"/>
      <c r="IUL133" s="311"/>
      <c r="IUM133" s="311"/>
      <c r="IUN133" s="311"/>
      <c r="IUO133" s="311"/>
      <c r="IUP133" s="311"/>
      <c r="IUQ133" s="311"/>
      <c r="IUR133" s="311"/>
      <c r="IUS133" s="311"/>
      <c r="IUT133" s="311"/>
      <c r="IUU133" s="311"/>
      <c r="IUV133" s="311"/>
      <c r="IUW133" s="311"/>
      <c r="IUX133" s="311"/>
      <c r="IUY133" s="311"/>
      <c r="IUZ133" s="311"/>
      <c r="IVA133" s="311"/>
      <c r="IVB133" s="311"/>
      <c r="IVC133" s="311"/>
      <c r="IVD133" s="311"/>
      <c r="IVE133" s="311"/>
      <c r="IVF133" s="311"/>
      <c r="IVG133" s="311"/>
      <c r="IVH133" s="311"/>
      <c r="IVI133" s="311"/>
      <c r="IVJ133" s="311"/>
      <c r="IVK133" s="311"/>
      <c r="IVL133" s="311"/>
      <c r="IVM133" s="311"/>
      <c r="IVN133" s="311"/>
      <c r="IVO133" s="311"/>
      <c r="IVP133" s="311"/>
      <c r="IVQ133" s="311"/>
      <c r="IVR133" s="311"/>
      <c r="IVS133" s="311"/>
      <c r="IVT133" s="311"/>
      <c r="IVU133" s="311"/>
      <c r="IVV133" s="311"/>
      <c r="IVW133" s="311"/>
      <c r="IVX133" s="311"/>
      <c r="IVY133" s="311"/>
      <c r="IVZ133" s="311"/>
      <c r="IWA133" s="311"/>
      <c r="IWB133" s="311"/>
      <c r="IWC133" s="311"/>
      <c r="IWD133" s="311"/>
      <c r="IWE133" s="311"/>
      <c r="IWF133" s="311"/>
      <c r="IWG133" s="311"/>
      <c r="IWH133" s="311"/>
      <c r="IWI133" s="311"/>
      <c r="IWJ133" s="311"/>
      <c r="IWK133" s="311"/>
      <c r="IWL133" s="311"/>
      <c r="IWM133" s="311"/>
      <c r="IWN133" s="311"/>
      <c r="IWO133" s="311"/>
      <c r="IWP133" s="311"/>
      <c r="IWQ133" s="311"/>
      <c r="IWR133" s="311"/>
      <c r="IWS133" s="311"/>
      <c r="IWT133" s="311"/>
      <c r="IWU133" s="311"/>
      <c r="IWV133" s="311"/>
      <c r="IWW133" s="311"/>
      <c r="IWX133" s="311"/>
      <c r="IWY133" s="311"/>
      <c r="IWZ133" s="311"/>
      <c r="IXA133" s="311"/>
      <c r="IXB133" s="311"/>
      <c r="IXC133" s="311"/>
      <c r="IXD133" s="311"/>
      <c r="IXE133" s="311"/>
      <c r="IXF133" s="311"/>
      <c r="IXG133" s="311"/>
      <c r="IXH133" s="311"/>
      <c r="IXI133" s="311"/>
      <c r="IXJ133" s="311"/>
      <c r="IXK133" s="311"/>
      <c r="IXL133" s="311"/>
      <c r="IXM133" s="311"/>
      <c r="IXN133" s="311"/>
      <c r="IXO133" s="311"/>
      <c r="IXP133" s="311"/>
      <c r="IXQ133" s="311"/>
      <c r="IXR133" s="311"/>
      <c r="IXS133" s="311"/>
      <c r="IXT133" s="311"/>
      <c r="IXU133" s="311"/>
      <c r="IXV133" s="311"/>
      <c r="IXW133" s="311"/>
      <c r="IXX133" s="311"/>
      <c r="IXY133" s="311"/>
      <c r="IXZ133" s="311"/>
      <c r="IYA133" s="311"/>
      <c r="IYB133" s="311"/>
      <c r="IYC133" s="311"/>
      <c r="IYD133" s="311"/>
      <c r="IYE133" s="311"/>
      <c r="IYF133" s="311"/>
      <c r="IYG133" s="311"/>
      <c r="IYH133" s="311"/>
      <c r="IYI133" s="311"/>
      <c r="IYJ133" s="311"/>
      <c r="IYK133" s="311"/>
      <c r="IYL133" s="311"/>
      <c r="IYM133" s="311"/>
      <c r="IYN133" s="311"/>
      <c r="IYO133" s="311"/>
      <c r="IYP133" s="311"/>
      <c r="IYQ133" s="311"/>
      <c r="IYR133" s="311"/>
      <c r="IYS133" s="311"/>
      <c r="IYT133" s="311"/>
      <c r="IYU133" s="311"/>
      <c r="IYV133" s="311"/>
      <c r="IYW133" s="311"/>
      <c r="IYX133" s="311"/>
      <c r="IYY133" s="311"/>
      <c r="IYZ133" s="311"/>
      <c r="IZA133" s="311"/>
      <c r="IZB133" s="311"/>
      <c r="IZC133" s="311"/>
      <c r="IZD133" s="311"/>
      <c r="IZE133" s="311"/>
      <c r="IZF133" s="311"/>
      <c r="IZG133" s="311"/>
      <c r="IZH133" s="311"/>
      <c r="IZI133" s="311"/>
      <c r="IZJ133" s="311"/>
      <c r="IZK133" s="311"/>
      <c r="IZL133" s="311"/>
      <c r="IZM133" s="311"/>
      <c r="IZN133" s="311"/>
      <c r="IZO133" s="311"/>
      <c r="IZP133" s="311"/>
      <c r="IZQ133" s="311"/>
      <c r="IZR133" s="311"/>
      <c r="IZS133" s="311"/>
      <c r="IZT133" s="311"/>
      <c r="IZU133" s="311"/>
      <c r="IZV133" s="311"/>
      <c r="IZW133" s="311"/>
      <c r="IZX133" s="311"/>
      <c r="IZY133" s="311"/>
      <c r="IZZ133" s="311"/>
      <c r="JAA133" s="311"/>
      <c r="JAB133" s="311"/>
      <c r="JAC133" s="311"/>
      <c r="JAD133" s="311"/>
      <c r="JAE133" s="311"/>
      <c r="JAF133" s="311"/>
      <c r="JAG133" s="311"/>
      <c r="JAH133" s="311"/>
      <c r="JAI133" s="311"/>
      <c r="JAJ133" s="311"/>
      <c r="JAK133" s="311"/>
      <c r="JAL133" s="311"/>
      <c r="JAM133" s="311"/>
      <c r="JAN133" s="311"/>
      <c r="JAO133" s="311"/>
      <c r="JAP133" s="311"/>
      <c r="JAQ133" s="311"/>
      <c r="JAR133" s="311"/>
      <c r="JAS133" s="311"/>
      <c r="JAT133" s="311"/>
      <c r="JAU133" s="311"/>
      <c r="JAV133" s="311"/>
      <c r="JAW133" s="311"/>
      <c r="JAX133" s="311"/>
      <c r="JAY133" s="311"/>
      <c r="JAZ133" s="311"/>
      <c r="JBA133" s="311"/>
      <c r="JBB133" s="311"/>
      <c r="JBC133" s="311"/>
      <c r="JBD133" s="311"/>
      <c r="JBE133" s="311"/>
      <c r="JBF133" s="311"/>
      <c r="JBG133" s="311"/>
      <c r="JBH133" s="311"/>
      <c r="JBI133" s="311"/>
      <c r="JBJ133" s="311"/>
      <c r="JBK133" s="311"/>
      <c r="JBL133" s="311"/>
      <c r="JBM133" s="311"/>
      <c r="JBN133" s="311"/>
      <c r="JBO133" s="311"/>
      <c r="JBP133" s="311"/>
      <c r="JBQ133" s="311"/>
      <c r="JBR133" s="311"/>
      <c r="JBS133" s="311"/>
      <c r="JBT133" s="311"/>
      <c r="JBU133" s="311"/>
      <c r="JBV133" s="311"/>
      <c r="JBW133" s="311"/>
      <c r="JBX133" s="311"/>
      <c r="JBY133" s="311"/>
      <c r="JBZ133" s="311"/>
      <c r="JCA133" s="311"/>
      <c r="JCB133" s="311"/>
      <c r="JCC133" s="311"/>
      <c r="JCD133" s="311"/>
      <c r="JCE133" s="311"/>
      <c r="JCF133" s="311"/>
      <c r="JCG133" s="311"/>
      <c r="JCH133" s="311"/>
      <c r="JCI133" s="311"/>
      <c r="JCJ133" s="311"/>
      <c r="JCK133" s="311"/>
      <c r="JCL133" s="311"/>
      <c r="JCM133" s="311"/>
      <c r="JCN133" s="311"/>
      <c r="JCO133" s="311"/>
      <c r="JCP133" s="311"/>
      <c r="JCQ133" s="311"/>
      <c r="JCR133" s="311"/>
      <c r="JCS133" s="311"/>
      <c r="JCT133" s="311"/>
      <c r="JCU133" s="311"/>
      <c r="JCV133" s="311"/>
      <c r="JCW133" s="311"/>
      <c r="JCX133" s="311"/>
      <c r="JCY133" s="311"/>
      <c r="JCZ133" s="311"/>
      <c r="JDA133" s="311"/>
      <c r="JDB133" s="311"/>
      <c r="JDC133" s="311"/>
      <c r="JDD133" s="311"/>
      <c r="JDE133" s="311"/>
      <c r="JDF133" s="311"/>
      <c r="JDG133" s="311"/>
      <c r="JDH133" s="311"/>
      <c r="JDI133" s="311"/>
      <c r="JDJ133" s="311"/>
      <c r="JDK133" s="311"/>
      <c r="JDL133" s="311"/>
      <c r="JDM133" s="311"/>
      <c r="JDN133" s="311"/>
      <c r="JDO133" s="311"/>
      <c r="JDP133" s="311"/>
      <c r="JDQ133" s="311"/>
      <c r="JDR133" s="311"/>
      <c r="JDS133" s="311"/>
      <c r="JDT133" s="311"/>
      <c r="JDU133" s="311"/>
      <c r="JDV133" s="311"/>
      <c r="JDW133" s="311"/>
      <c r="JDX133" s="311"/>
      <c r="JDY133" s="311"/>
      <c r="JDZ133" s="311"/>
      <c r="JEA133" s="311"/>
      <c r="JEB133" s="311"/>
      <c r="JEC133" s="311"/>
      <c r="JED133" s="311"/>
      <c r="JEE133" s="311"/>
      <c r="JEF133" s="311"/>
      <c r="JEG133" s="311"/>
      <c r="JEH133" s="311"/>
      <c r="JEI133" s="311"/>
      <c r="JEJ133" s="311"/>
      <c r="JEK133" s="311"/>
      <c r="JEL133" s="311"/>
      <c r="JEM133" s="311"/>
      <c r="JEN133" s="311"/>
      <c r="JEO133" s="311"/>
      <c r="JEP133" s="311"/>
      <c r="JEQ133" s="311"/>
      <c r="JER133" s="311"/>
      <c r="JES133" s="311"/>
      <c r="JET133" s="311"/>
      <c r="JEU133" s="311"/>
      <c r="JEV133" s="311"/>
      <c r="JEW133" s="311"/>
      <c r="JEX133" s="311"/>
      <c r="JEY133" s="311"/>
      <c r="JEZ133" s="311"/>
      <c r="JFA133" s="311"/>
      <c r="JFB133" s="311"/>
      <c r="JFC133" s="311"/>
      <c r="JFD133" s="311"/>
      <c r="JFE133" s="311"/>
      <c r="JFF133" s="311"/>
      <c r="JFG133" s="311"/>
      <c r="JFH133" s="311"/>
      <c r="JFI133" s="311"/>
      <c r="JFJ133" s="311"/>
      <c r="JFK133" s="311"/>
      <c r="JFL133" s="311"/>
      <c r="JFM133" s="311"/>
      <c r="JFN133" s="311"/>
      <c r="JFO133" s="311"/>
      <c r="JFP133" s="311"/>
      <c r="JFQ133" s="311"/>
      <c r="JFR133" s="311"/>
      <c r="JFS133" s="311"/>
      <c r="JFT133" s="311"/>
      <c r="JFU133" s="311"/>
      <c r="JFV133" s="311"/>
      <c r="JFW133" s="311"/>
      <c r="JFX133" s="311"/>
      <c r="JFY133" s="311"/>
      <c r="JFZ133" s="311"/>
      <c r="JGA133" s="311"/>
      <c r="JGB133" s="311"/>
      <c r="JGC133" s="311"/>
      <c r="JGD133" s="311"/>
      <c r="JGE133" s="311"/>
      <c r="JGF133" s="311"/>
      <c r="JGG133" s="311"/>
      <c r="JGH133" s="311"/>
      <c r="JGI133" s="311"/>
      <c r="JGJ133" s="311"/>
      <c r="JGK133" s="311"/>
      <c r="JGL133" s="311"/>
      <c r="JGM133" s="311"/>
      <c r="JGN133" s="311"/>
      <c r="JGO133" s="311"/>
      <c r="JGP133" s="311"/>
      <c r="JGQ133" s="311"/>
      <c r="JGR133" s="311"/>
      <c r="JGS133" s="311"/>
      <c r="JGT133" s="311"/>
      <c r="JGU133" s="311"/>
      <c r="JGV133" s="311"/>
      <c r="JGW133" s="311"/>
      <c r="JGX133" s="311"/>
      <c r="JGY133" s="311"/>
      <c r="JGZ133" s="311"/>
      <c r="JHA133" s="311"/>
      <c r="JHB133" s="311"/>
      <c r="JHC133" s="311"/>
      <c r="JHD133" s="311"/>
      <c r="JHE133" s="311"/>
      <c r="JHF133" s="311"/>
      <c r="JHG133" s="311"/>
      <c r="JHH133" s="311"/>
      <c r="JHI133" s="311"/>
      <c r="JHJ133" s="311"/>
      <c r="JHK133" s="311"/>
      <c r="JHL133" s="311"/>
      <c r="JHM133" s="311"/>
      <c r="JHN133" s="311"/>
      <c r="JHO133" s="311"/>
      <c r="JHP133" s="311"/>
      <c r="JHQ133" s="311"/>
      <c r="JHR133" s="311"/>
      <c r="JHS133" s="311"/>
      <c r="JHT133" s="311"/>
      <c r="JHU133" s="311"/>
      <c r="JHV133" s="311"/>
      <c r="JHW133" s="311"/>
      <c r="JHX133" s="311"/>
      <c r="JHY133" s="311"/>
      <c r="JHZ133" s="311"/>
      <c r="JIA133" s="311"/>
      <c r="JIB133" s="311"/>
      <c r="JIC133" s="311"/>
      <c r="JID133" s="311"/>
      <c r="JIE133" s="311"/>
      <c r="JIF133" s="311"/>
      <c r="JIG133" s="311"/>
      <c r="JIH133" s="311"/>
      <c r="JII133" s="311"/>
      <c r="JIJ133" s="311"/>
      <c r="JIK133" s="311"/>
      <c r="JIL133" s="311"/>
      <c r="JIM133" s="311"/>
      <c r="JIN133" s="311"/>
      <c r="JIO133" s="311"/>
      <c r="JIP133" s="311"/>
      <c r="JIQ133" s="311"/>
      <c r="JIR133" s="311"/>
      <c r="JIS133" s="311"/>
      <c r="JIT133" s="311"/>
      <c r="JIU133" s="311"/>
      <c r="JIV133" s="311"/>
      <c r="JIW133" s="311"/>
      <c r="JIX133" s="311"/>
      <c r="JIY133" s="311"/>
      <c r="JIZ133" s="311"/>
      <c r="JJA133" s="311"/>
      <c r="JJB133" s="311"/>
      <c r="JJC133" s="311"/>
      <c r="JJD133" s="311"/>
      <c r="JJE133" s="311"/>
      <c r="JJF133" s="311"/>
      <c r="JJG133" s="311"/>
      <c r="JJH133" s="311"/>
      <c r="JJI133" s="311"/>
      <c r="JJJ133" s="311"/>
      <c r="JJK133" s="311"/>
      <c r="JJL133" s="311"/>
      <c r="JJM133" s="311"/>
      <c r="JJN133" s="311"/>
      <c r="JJO133" s="311"/>
      <c r="JJP133" s="311"/>
      <c r="JJQ133" s="311"/>
      <c r="JJR133" s="311"/>
      <c r="JJS133" s="311"/>
      <c r="JJT133" s="311"/>
      <c r="JJU133" s="311"/>
      <c r="JJV133" s="311"/>
      <c r="JJW133" s="311"/>
      <c r="JJX133" s="311"/>
      <c r="JJY133" s="311"/>
      <c r="JJZ133" s="311"/>
      <c r="JKA133" s="311"/>
      <c r="JKB133" s="311"/>
      <c r="JKC133" s="311"/>
      <c r="JKD133" s="311"/>
      <c r="JKE133" s="311"/>
      <c r="JKF133" s="311"/>
      <c r="JKG133" s="311"/>
      <c r="JKH133" s="311"/>
      <c r="JKI133" s="311"/>
      <c r="JKJ133" s="311"/>
      <c r="JKK133" s="311"/>
      <c r="JKL133" s="311"/>
      <c r="JKM133" s="311"/>
      <c r="JKN133" s="311"/>
      <c r="JKO133" s="311"/>
      <c r="JKP133" s="311"/>
      <c r="JKQ133" s="311"/>
      <c r="JKR133" s="311"/>
      <c r="JKS133" s="311"/>
      <c r="JKT133" s="311"/>
      <c r="JKU133" s="311"/>
      <c r="JKV133" s="311"/>
      <c r="JKW133" s="311"/>
      <c r="JKX133" s="311"/>
      <c r="JKY133" s="311"/>
      <c r="JKZ133" s="311"/>
      <c r="JLA133" s="311"/>
      <c r="JLB133" s="311"/>
      <c r="JLC133" s="311"/>
      <c r="JLD133" s="311"/>
      <c r="JLE133" s="311"/>
      <c r="JLF133" s="311"/>
      <c r="JLG133" s="311"/>
      <c r="JLH133" s="311"/>
      <c r="JLI133" s="311"/>
      <c r="JLJ133" s="311"/>
      <c r="JLK133" s="311"/>
      <c r="JLL133" s="311"/>
      <c r="JLM133" s="311"/>
      <c r="JLN133" s="311"/>
      <c r="JLO133" s="311"/>
      <c r="JLP133" s="311"/>
      <c r="JLQ133" s="311"/>
      <c r="JLR133" s="311"/>
      <c r="JLS133" s="311"/>
      <c r="JLT133" s="311"/>
      <c r="JLU133" s="311"/>
      <c r="JLV133" s="311"/>
      <c r="JLW133" s="311"/>
      <c r="JLX133" s="311"/>
      <c r="JLY133" s="311"/>
      <c r="JLZ133" s="311"/>
      <c r="JMA133" s="311"/>
      <c r="JMB133" s="311"/>
      <c r="JMC133" s="311"/>
      <c r="JMD133" s="311"/>
      <c r="JME133" s="311"/>
      <c r="JMF133" s="311"/>
      <c r="JMG133" s="311"/>
      <c r="JMH133" s="311"/>
      <c r="JMI133" s="311"/>
      <c r="JMJ133" s="311"/>
      <c r="JMK133" s="311"/>
      <c r="JML133" s="311"/>
      <c r="JMM133" s="311"/>
      <c r="JMN133" s="311"/>
      <c r="JMO133" s="311"/>
      <c r="JMP133" s="311"/>
      <c r="JMQ133" s="311"/>
      <c r="JMR133" s="311"/>
      <c r="JMS133" s="311"/>
      <c r="JMT133" s="311"/>
      <c r="JMU133" s="311"/>
      <c r="JMV133" s="311"/>
      <c r="JMW133" s="311"/>
      <c r="JMX133" s="311"/>
      <c r="JMY133" s="311"/>
      <c r="JMZ133" s="311"/>
      <c r="JNA133" s="311"/>
      <c r="JNB133" s="311"/>
      <c r="JNC133" s="311"/>
      <c r="JND133" s="311"/>
      <c r="JNE133" s="311"/>
      <c r="JNF133" s="311"/>
      <c r="JNG133" s="311"/>
      <c r="JNH133" s="311"/>
      <c r="JNI133" s="311"/>
      <c r="JNJ133" s="311"/>
      <c r="JNK133" s="311"/>
      <c r="JNL133" s="311"/>
      <c r="JNM133" s="311"/>
      <c r="JNN133" s="311"/>
      <c r="JNO133" s="311"/>
      <c r="JNP133" s="311"/>
      <c r="JNQ133" s="311"/>
      <c r="JNR133" s="311"/>
      <c r="JNS133" s="311"/>
      <c r="JNT133" s="311"/>
      <c r="JNU133" s="311"/>
      <c r="JNV133" s="311"/>
      <c r="JNW133" s="311"/>
      <c r="JNX133" s="311"/>
      <c r="JNY133" s="311"/>
      <c r="JNZ133" s="311"/>
      <c r="JOA133" s="311"/>
      <c r="JOB133" s="311"/>
      <c r="JOC133" s="311"/>
      <c r="JOD133" s="311"/>
      <c r="JOE133" s="311"/>
      <c r="JOF133" s="311"/>
      <c r="JOG133" s="311"/>
      <c r="JOH133" s="311"/>
      <c r="JOI133" s="311"/>
      <c r="JOJ133" s="311"/>
      <c r="JOK133" s="311"/>
      <c r="JOL133" s="311"/>
      <c r="JOM133" s="311"/>
      <c r="JON133" s="311"/>
      <c r="JOO133" s="311"/>
      <c r="JOP133" s="311"/>
      <c r="JOQ133" s="311"/>
      <c r="JOR133" s="311"/>
      <c r="JOS133" s="311"/>
      <c r="JOT133" s="311"/>
      <c r="JOU133" s="311"/>
      <c r="JOV133" s="311"/>
      <c r="JOW133" s="311"/>
      <c r="JOX133" s="311"/>
      <c r="JOY133" s="311"/>
      <c r="JOZ133" s="311"/>
      <c r="JPA133" s="311"/>
      <c r="JPB133" s="311"/>
      <c r="JPC133" s="311"/>
      <c r="JPD133" s="311"/>
      <c r="JPE133" s="311"/>
      <c r="JPF133" s="311"/>
      <c r="JPG133" s="311"/>
      <c r="JPH133" s="311"/>
      <c r="JPI133" s="311"/>
      <c r="JPJ133" s="311"/>
      <c r="JPK133" s="311"/>
      <c r="JPL133" s="311"/>
      <c r="JPM133" s="311"/>
      <c r="JPN133" s="311"/>
      <c r="JPO133" s="311"/>
      <c r="JPP133" s="311"/>
      <c r="JPQ133" s="311"/>
      <c r="JPR133" s="311"/>
      <c r="JPS133" s="311"/>
      <c r="JPT133" s="311"/>
      <c r="JPU133" s="311"/>
      <c r="JPV133" s="311"/>
      <c r="JPW133" s="311"/>
      <c r="JPX133" s="311"/>
      <c r="JPY133" s="311"/>
      <c r="JPZ133" s="311"/>
      <c r="JQA133" s="311"/>
      <c r="JQB133" s="311"/>
      <c r="JQC133" s="311"/>
      <c r="JQD133" s="311"/>
      <c r="JQE133" s="311"/>
      <c r="JQF133" s="311"/>
      <c r="JQG133" s="311"/>
      <c r="JQH133" s="311"/>
      <c r="JQI133" s="311"/>
      <c r="JQJ133" s="311"/>
      <c r="JQK133" s="311"/>
      <c r="JQL133" s="311"/>
      <c r="JQM133" s="311"/>
      <c r="JQN133" s="311"/>
      <c r="JQO133" s="311"/>
      <c r="JQP133" s="311"/>
      <c r="JQQ133" s="311"/>
      <c r="JQR133" s="311"/>
      <c r="JQS133" s="311"/>
      <c r="JQT133" s="311"/>
      <c r="JQU133" s="311"/>
      <c r="JQV133" s="311"/>
      <c r="JQW133" s="311"/>
      <c r="JQX133" s="311"/>
      <c r="JQY133" s="311"/>
      <c r="JQZ133" s="311"/>
      <c r="JRA133" s="311"/>
      <c r="JRB133" s="311"/>
      <c r="JRC133" s="311"/>
      <c r="JRD133" s="311"/>
      <c r="JRE133" s="311"/>
      <c r="JRF133" s="311"/>
      <c r="JRG133" s="311"/>
      <c r="JRH133" s="311"/>
      <c r="JRI133" s="311"/>
      <c r="JRJ133" s="311"/>
      <c r="JRK133" s="311"/>
      <c r="JRL133" s="311"/>
      <c r="JRM133" s="311"/>
      <c r="JRN133" s="311"/>
      <c r="JRO133" s="311"/>
      <c r="JRP133" s="311"/>
      <c r="JRQ133" s="311"/>
      <c r="JRR133" s="311"/>
      <c r="JRS133" s="311"/>
      <c r="JRT133" s="311"/>
      <c r="JRU133" s="311"/>
      <c r="JRV133" s="311"/>
      <c r="JRW133" s="311"/>
      <c r="JRX133" s="311"/>
      <c r="JRY133" s="311"/>
      <c r="JRZ133" s="311"/>
      <c r="JSA133" s="311"/>
      <c r="JSB133" s="311"/>
      <c r="JSC133" s="311"/>
      <c r="JSD133" s="311"/>
      <c r="JSE133" s="311"/>
      <c r="JSF133" s="311"/>
      <c r="JSG133" s="311"/>
      <c r="JSH133" s="311"/>
      <c r="JSI133" s="311"/>
      <c r="JSJ133" s="311"/>
      <c r="JSK133" s="311"/>
      <c r="JSL133" s="311"/>
      <c r="JSM133" s="311"/>
      <c r="JSN133" s="311"/>
      <c r="JSO133" s="311"/>
      <c r="JSP133" s="311"/>
      <c r="JSQ133" s="311"/>
      <c r="JSR133" s="311"/>
      <c r="JSS133" s="311"/>
      <c r="JST133" s="311"/>
      <c r="JSU133" s="311"/>
      <c r="JSV133" s="311"/>
      <c r="JSW133" s="311"/>
      <c r="JSX133" s="311"/>
      <c r="JSY133" s="311"/>
      <c r="JSZ133" s="311"/>
      <c r="JTA133" s="311"/>
      <c r="JTB133" s="311"/>
      <c r="JTC133" s="311"/>
      <c r="JTD133" s="311"/>
      <c r="JTE133" s="311"/>
      <c r="JTF133" s="311"/>
      <c r="JTG133" s="311"/>
      <c r="JTH133" s="311"/>
      <c r="JTI133" s="311"/>
      <c r="JTJ133" s="311"/>
      <c r="JTK133" s="311"/>
      <c r="JTL133" s="311"/>
      <c r="JTM133" s="311"/>
      <c r="JTN133" s="311"/>
      <c r="JTO133" s="311"/>
      <c r="JTP133" s="311"/>
      <c r="JTQ133" s="311"/>
      <c r="JTR133" s="311"/>
      <c r="JTS133" s="311"/>
      <c r="JTT133" s="311"/>
      <c r="JTU133" s="311"/>
      <c r="JTV133" s="311"/>
      <c r="JTW133" s="311"/>
      <c r="JTX133" s="311"/>
      <c r="JTY133" s="311"/>
      <c r="JTZ133" s="311"/>
      <c r="JUA133" s="311"/>
      <c r="JUB133" s="311"/>
      <c r="JUC133" s="311"/>
      <c r="JUD133" s="311"/>
      <c r="JUE133" s="311"/>
      <c r="JUF133" s="311"/>
      <c r="JUG133" s="311"/>
      <c r="JUH133" s="311"/>
      <c r="JUI133" s="311"/>
      <c r="JUJ133" s="311"/>
      <c r="JUK133" s="311"/>
      <c r="JUL133" s="311"/>
      <c r="JUM133" s="311"/>
      <c r="JUN133" s="311"/>
      <c r="JUO133" s="311"/>
      <c r="JUP133" s="311"/>
      <c r="JUQ133" s="311"/>
      <c r="JUR133" s="311"/>
      <c r="JUS133" s="311"/>
      <c r="JUT133" s="311"/>
      <c r="JUU133" s="311"/>
      <c r="JUV133" s="311"/>
      <c r="JUW133" s="311"/>
      <c r="JUX133" s="311"/>
      <c r="JUY133" s="311"/>
      <c r="JUZ133" s="311"/>
      <c r="JVA133" s="311"/>
      <c r="JVB133" s="311"/>
      <c r="JVC133" s="311"/>
      <c r="JVD133" s="311"/>
      <c r="JVE133" s="311"/>
      <c r="JVF133" s="311"/>
      <c r="JVG133" s="311"/>
      <c r="JVH133" s="311"/>
      <c r="JVI133" s="311"/>
      <c r="JVJ133" s="311"/>
      <c r="JVK133" s="311"/>
      <c r="JVL133" s="311"/>
      <c r="JVM133" s="311"/>
      <c r="JVN133" s="311"/>
      <c r="JVO133" s="311"/>
      <c r="JVP133" s="311"/>
      <c r="JVQ133" s="311"/>
      <c r="JVR133" s="311"/>
      <c r="JVS133" s="311"/>
      <c r="JVT133" s="311"/>
      <c r="JVU133" s="311"/>
      <c r="JVV133" s="311"/>
      <c r="JVW133" s="311"/>
      <c r="JVX133" s="311"/>
      <c r="JVY133" s="311"/>
      <c r="JVZ133" s="311"/>
      <c r="JWA133" s="311"/>
      <c r="JWB133" s="311"/>
      <c r="JWC133" s="311"/>
      <c r="JWD133" s="311"/>
      <c r="JWE133" s="311"/>
      <c r="JWF133" s="311"/>
      <c r="JWG133" s="311"/>
      <c r="JWH133" s="311"/>
      <c r="JWI133" s="311"/>
      <c r="JWJ133" s="311"/>
      <c r="JWK133" s="311"/>
      <c r="JWL133" s="311"/>
      <c r="JWM133" s="311"/>
      <c r="JWN133" s="311"/>
      <c r="JWO133" s="311"/>
      <c r="JWP133" s="311"/>
      <c r="JWQ133" s="311"/>
      <c r="JWR133" s="311"/>
      <c r="JWS133" s="311"/>
      <c r="JWT133" s="311"/>
      <c r="JWU133" s="311"/>
      <c r="JWV133" s="311"/>
      <c r="JWW133" s="311"/>
      <c r="JWX133" s="311"/>
      <c r="JWY133" s="311"/>
      <c r="JWZ133" s="311"/>
      <c r="JXA133" s="311"/>
      <c r="JXB133" s="311"/>
      <c r="JXC133" s="311"/>
      <c r="JXD133" s="311"/>
      <c r="JXE133" s="311"/>
      <c r="JXF133" s="311"/>
      <c r="JXG133" s="311"/>
      <c r="JXH133" s="311"/>
      <c r="JXI133" s="311"/>
      <c r="JXJ133" s="311"/>
      <c r="JXK133" s="311"/>
      <c r="JXL133" s="311"/>
      <c r="JXM133" s="311"/>
      <c r="JXN133" s="311"/>
      <c r="JXO133" s="311"/>
      <c r="JXP133" s="311"/>
      <c r="JXQ133" s="311"/>
      <c r="JXR133" s="311"/>
      <c r="JXS133" s="311"/>
      <c r="JXT133" s="311"/>
      <c r="JXU133" s="311"/>
      <c r="JXV133" s="311"/>
      <c r="JXW133" s="311"/>
      <c r="JXX133" s="311"/>
      <c r="JXY133" s="311"/>
      <c r="JXZ133" s="311"/>
      <c r="JYA133" s="311"/>
      <c r="JYB133" s="311"/>
      <c r="JYC133" s="311"/>
      <c r="JYD133" s="311"/>
      <c r="JYE133" s="311"/>
      <c r="JYF133" s="311"/>
      <c r="JYG133" s="311"/>
      <c r="JYH133" s="311"/>
      <c r="JYI133" s="311"/>
      <c r="JYJ133" s="311"/>
      <c r="JYK133" s="311"/>
      <c r="JYL133" s="311"/>
      <c r="JYM133" s="311"/>
      <c r="JYN133" s="311"/>
      <c r="JYO133" s="311"/>
      <c r="JYP133" s="311"/>
      <c r="JYQ133" s="311"/>
      <c r="JYR133" s="311"/>
      <c r="JYS133" s="311"/>
      <c r="JYT133" s="311"/>
      <c r="JYU133" s="311"/>
      <c r="JYV133" s="311"/>
      <c r="JYW133" s="311"/>
      <c r="JYX133" s="311"/>
      <c r="JYY133" s="311"/>
      <c r="JYZ133" s="311"/>
      <c r="JZA133" s="311"/>
      <c r="JZB133" s="311"/>
      <c r="JZC133" s="311"/>
      <c r="JZD133" s="311"/>
      <c r="JZE133" s="311"/>
      <c r="JZF133" s="311"/>
      <c r="JZG133" s="311"/>
      <c r="JZH133" s="311"/>
      <c r="JZI133" s="311"/>
      <c r="JZJ133" s="311"/>
      <c r="JZK133" s="311"/>
      <c r="JZL133" s="311"/>
      <c r="JZM133" s="311"/>
      <c r="JZN133" s="311"/>
      <c r="JZO133" s="311"/>
      <c r="JZP133" s="311"/>
      <c r="JZQ133" s="311"/>
      <c r="JZR133" s="311"/>
      <c r="JZS133" s="311"/>
      <c r="JZT133" s="311"/>
      <c r="JZU133" s="311"/>
      <c r="JZV133" s="311"/>
      <c r="JZW133" s="311"/>
      <c r="JZX133" s="311"/>
      <c r="JZY133" s="311"/>
      <c r="JZZ133" s="311"/>
      <c r="KAA133" s="311"/>
      <c r="KAB133" s="311"/>
      <c r="KAC133" s="311"/>
      <c r="KAD133" s="311"/>
      <c r="KAE133" s="311"/>
      <c r="KAF133" s="311"/>
      <c r="KAG133" s="311"/>
      <c r="KAH133" s="311"/>
      <c r="KAI133" s="311"/>
      <c r="KAJ133" s="311"/>
      <c r="KAK133" s="311"/>
      <c r="KAL133" s="311"/>
      <c r="KAM133" s="311"/>
      <c r="KAN133" s="311"/>
      <c r="KAO133" s="311"/>
      <c r="KAP133" s="311"/>
      <c r="KAQ133" s="311"/>
      <c r="KAR133" s="311"/>
      <c r="KAS133" s="311"/>
      <c r="KAT133" s="311"/>
      <c r="KAU133" s="311"/>
      <c r="KAV133" s="311"/>
      <c r="KAW133" s="311"/>
      <c r="KAX133" s="311"/>
      <c r="KAY133" s="311"/>
      <c r="KAZ133" s="311"/>
      <c r="KBA133" s="311"/>
      <c r="KBB133" s="311"/>
      <c r="KBC133" s="311"/>
      <c r="KBD133" s="311"/>
      <c r="KBE133" s="311"/>
      <c r="KBF133" s="311"/>
      <c r="KBG133" s="311"/>
      <c r="KBH133" s="311"/>
      <c r="KBI133" s="311"/>
      <c r="KBJ133" s="311"/>
      <c r="KBK133" s="311"/>
      <c r="KBL133" s="311"/>
      <c r="KBM133" s="311"/>
      <c r="KBN133" s="311"/>
      <c r="KBO133" s="311"/>
      <c r="KBP133" s="311"/>
      <c r="KBQ133" s="311"/>
      <c r="KBR133" s="311"/>
      <c r="KBS133" s="311"/>
      <c r="KBT133" s="311"/>
      <c r="KBU133" s="311"/>
      <c r="KBV133" s="311"/>
      <c r="KBW133" s="311"/>
      <c r="KBX133" s="311"/>
      <c r="KBY133" s="311"/>
      <c r="KBZ133" s="311"/>
      <c r="KCA133" s="311"/>
      <c r="KCB133" s="311"/>
      <c r="KCC133" s="311"/>
      <c r="KCD133" s="311"/>
      <c r="KCE133" s="311"/>
      <c r="KCF133" s="311"/>
      <c r="KCG133" s="311"/>
      <c r="KCH133" s="311"/>
      <c r="KCI133" s="311"/>
      <c r="KCJ133" s="311"/>
      <c r="KCK133" s="311"/>
      <c r="KCL133" s="311"/>
      <c r="KCM133" s="311"/>
      <c r="KCN133" s="311"/>
      <c r="KCO133" s="311"/>
      <c r="KCP133" s="311"/>
      <c r="KCQ133" s="311"/>
      <c r="KCR133" s="311"/>
      <c r="KCS133" s="311"/>
      <c r="KCT133" s="311"/>
      <c r="KCU133" s="311"/>
      <c r="KCV133" s="311"/>
      <c r="KCW133" s="311"/>
      <c r="KCX133" s="311"/>
      <c r="KCY133" s="311"/>
      <c r="KCZ133" s="311"/>
      <c r="KDA133" s="311"/>
      <c r="KDB133" s="311"/>
      <c r="KDC133" s="311"/>
      <c r="KDD133" s="311"/>
      <c r="KDE133" s="311"/>
      <c r="KDF133" s="311"/>
      <c r="KDG133" s="311"/>
      <c r="KDH133" s="311"/>
      <c r="KDI133" s="311"/>
      <c r="KDJ133" s="311"/>
      <c r="KDK133" s="311"/>
      <c r="KDL133" s="311"/>
      <c r="KDM133" s="311"/>
      <c r="KDN133" s="311"/>
      <c r="KDO133" s="311"/>
      <c r="KDP133" s="311"/>
      <c r="KDQ133" s="311"/>
      <c r="KDR133" s="311"/>
      <c r="KDS133" s="311"/>
      <c r="KDT133" s="311"/>
      <c r="KDU133" s="311"/>
      <c r="KDV133" s="311"/>
      <c r="KDW133" s="311"/>
      <c r="KDX133" s="311"/>
      <c r="KDY133" s="311"/>
      <c r="KDZ133" s="311"/>
      <c r="KEA133" s="311"/>
      <c r="KEB133" s="311"/>
      <c r="KEC133" s="311"/>
      <c r="KED133" s="311"/>
      <c r="KEE133" s="311"/>
      <c r="KEF133" s="311"/>
      <c r="KEG133" s="311"/>
      <c r="KEH133" s="311"/>
      <c r="KEI133" s="311"/>
      <c r="KEJ133" s="311"/>
      <c r="KEK133" s="311"/>
      <c r="KEL133" s="311"/>
      <c r="KEM133" s="311"/>
      <c r="KEN133" s="311"/>
      <c r="KEO133" s="311"/>
      <c r="KEP133" s="311"/>
      <c r="KEQ133" s="311"/>
      <c r="KER133" s="311"/>
      <c r="KES133" s="311"/>
      <c r="KET133" s="311"/>
      <c r="KEU133" s="311"/>
      <c r="KEV133" s="311"/>
      <c r="KEW133" s="311"/>
      <c r="KEX133" s="311"/>
      <c r="KEY133" s="311"/>
      <c r="KEZ133" s="311"/>
      <c r="KFA133" s="311"/>
      <c r="KFB133" s="311"/>
      <c r="KFC133" s="311"/>
      <c r="KFD133" s="311"/>
      <c r="KFE133" s="311"/>
      <c r="KFF133" s="311"/>
      <c r="KFG133" s="311"/>
      <c r="KFH133" s="311"/>
      <c r="KFI133" s="311"/>
      <c r="KFJ133" s="311"/>
      <c r="KFK133" s="311"/>
      <c r="KFL133" s="311"/>
      <c r="KFM133" s="311"/>
      <c r="KFN133" s="311"/>
      <c r="KFO133" s="311"/>
      <c r="KFP133" s="311"/>
      <c r="KFQ133" s="311"/>
      <c r="KFR133" s="311"/>
      <c r="KFS133" s="311"/>
      <c r="KFT133" s="311"/>
      <c r="KFU133" s="311"/>
      <c r="KFV133" s="311"/>
      <c r="KFW133" s="311"/>
      <c r="KFX133" s="311"/>
      <c r="KFY133" s="311"/>
      <c r="KFZ133" s="311"/>
      <c r="KGA133" s="311"/>
      <c r="KGB133" s="311"/>
      <c r="KGC133" s="311"/>
      <c r="KGD133" s="311"/>
      <c r="KGE133" s="311"/>
      <c r="KGF133" s="311"/>
      <c r="KGG133" s="311"/>
      <c r="KGH133" s="311"/>
      <c r="KGI133" s="311"/>
      <c r="KGJ133" s="311"/>
      <c r="KGK133" s="311"/>
      <c r="KGL133" s="311"/>
      <c r="KGM133" s="311"/>
      <c r="KGN133" s="311"/>
      <c r="KGO133" s="311"/>
      <c r="KGP133" s="311"/>
      <c r="KGQ133" s="311"/>
      <c r="KGR133" s="311"/>
      <c r="KGS133" s="311"/>
      <c r="KGT133" s="311"/>
      <c r="KGU133" s="311"/>
      <c r="KGV133" s="311"/>
      <c r="KGW133" s="311"/>
      <c r="KGX133" s="311"/>
      <c r="KGY133" s="311"/>
      <c r="KGZ133" s="311"/>
      <c r="KHA133" s="311"/>
      <c r="KHB133" s="311"/>
      <c r="KHC133" s="311"/>
      <c r="KHD133" s="311"/>
      <c r="KHE133" s="311"/>
      <c r="KHF133" s="311"/>
      <c r="KHG133" s="311"/>
      <c r="KHH133" s="311"/>
      <c r="KHI133" s="311"/>
      <c r="KHJ133" s="311"/>
      <c r="KHK133" s="311"/>
      <c r="KHL133" s="311"/>
      <c r="KHM133" s="311"/>
      <c r="KHN133" s="311"/>
      <c r="KHO133" s="311"/>
      <c r="KHP133" s="311"/>
      <c r="KHQ133" s="311"/>
      <c r="KHR133" s="311"/>
      <c r="KHS133" s="311"/>
      <c r="KHT133" s="311"/>
      <c r="KHU133" s="311"/>
      <c r="KHV133" s="311"/>
      <c r="KHW133" s="311"/>
      <c r="KHX133" s="311"/>
      <c r="KHY133" s="311"/>
      <c r="KHZ133" s="311"/>
      <c r="KIA133" s="311"/>
      <c r="KIB133" s="311"/>
      <c r="KIC133" s="311"/>
      <c r="KID133" s="311"/>
      <c r="KIE133" s="311"/>
      <c r="KIF133" s="311"/>
      <c r="KIG133" s="311"/>
      <c r="KIH133" s="311"/>
      <c r="KII133" s="311"/>
      <c r="KIJ133" s="311"/>
      <c r="KIK133" s="311"/>
      <c r="KIL133" s="311"/>
      <c r="KIM133" s="311"/>
      <c r="KIN133" s="311"/>
      <c r="KIO133" s="311"/>
      <c r="KIP133" s="311"/>
      <c r="KIQ133" s="311"/>
      <c r="KIR133" s="311"/>
      <c r="KIS133" s="311"/>
      <c r="KIT133" s="311"/>
      <c r="KIU133" s="311"/>
      <c r="KIV133" s="311"/>
      <c r="KIW133" s="311"/>
      <c r="KIX133" s="311"/>
      <c r="KIY133" s="311"/>
      <c r="KIZ133" s="311"/>
      <c r="KJA133" s="311"/>
      <c r="KJB133" s="311"/>
      <c r="KJC133" s="311"/>
      <c r="KJD133" s="311"/>
      <c r="KJE133" s="311"/>
      <c r="KJF133" s="311"/>
      <c r="KJG133" s="311"/>
      <c r="KJH133" s="311"/>
      <c r="KJI133" s="311"/>
      <c r="KJJ133" s="311"/>
      <c r="KJK133" s="311"/>
      <c r="KJL133" s="311"/>
      <c r="KJM133" s="311"/>
      <c r="KJN133" s="311"/>
      <c r="KJO133" s="311"/>
      <c r="KJP133" s="311"/>
      <c r="KJQ133" s="311"/>
      <c r="KJR133" s="311"/>
      <c r="KJS133" s="311"/>
      <c r="KJT133" s="311"/>
      <c r="KJU133" s="311"/>
      <c r="KJV133" s="311"/>
      <c r="KJW133" s="311"/>
      <c r="KJX133" s="311"/>
      <c r="KJY133" s="311"/>
      <c r="KJZ133" s="311"/>
      <c r="KKA133" s="311"/>
      <c r="KKB133" s="311"/>
      <c r="KKC133" s="311"/>
      <c r="KKD133" s="311"/>
      <c r="KKE133" s="311"/>
      <c r="KKF133" s="311"/>
      <c r="KKG133" s="311"/>
      <c r="KKH133" s="311"/>
      <c r="KKI133" s="311"/>
      <c r="KKJ133" s="311"/>
      <c r="KKK133" s="311"/>
      <c r="KKL133" s="311"/>
      <c r="KKM133" s="311"/>
      <c r="KKN133" s="311"/>
      <c r="KKO133" s="311"/>
      <c r="KKP133" s="311"/>
      <c r="KKQ133" s="311"/>
      <c r="KKR133" s="311"/>
      <c r="KKS133" s="311"/>
      <c r="KKT133" s="311"/>
      <c r="KKU133" s="311"/>
      <c r="KKV133" s="311"/>
      <c r="KKW133" s="311"/>
      <c r="KKX133" s="311"/>
      <c r="KKY133" s="311"/>
      <c r="KKZ133" s="311"/>
      <c r="KLA133" s="311"/>
      <c r="KLB133" s="311"/>
      <c r="KLC133" s="311"/>
      <c r="KLD133" s="311"/>
      <c r="KLE133" s="311"/>
      <c r="KLF133" s="311"/>
      <c r="KLG133" s="311"/>
      <c r="KLH133" s="311"/>
      <c r="KLI133" s="311"/>
      <c r="KLJ133" s="311"/>
      <c r="KLK133" s="311"/>
      <c r="KLL133" s="311"/>
      <c r="KLM133" s="311"/>
      <c r="KLN133" s="311"/>
      <c r="KLO133" s="311"/>
      <c r="KLP133" s="311"/>
      <c r="KLQ133" s="311"/>
      <c r="KLR133" s="311"/>
      <c r="KLS133" s="311"/>
      <c r="KLT133" s="311"/>
      <c r="KLU133" s="311"/>
      <c r="KLV133" s="311"/>
      <c r="KLW133" s="311"/>
      <c r="KLX133" s="311"/>
      <c r="KLY133" s="311"/>
      <c r="KLZ133" s="311"/>
      <c r="KMA133" s="311"/>
      <c r="KMB133" s="311"/>
      <c r="KMC133" s="311"/>
      <c r="KMD133" s="311"/>
      <c r="KME133" s="311"/>
      <c r="KMF133" s="311"/>
      <c r="KMG133" s="311"/>
      <c r="KMH133" s="311"/>
      <c r="KMI133" s="311"/>
      <c r="KMJ133" s="311"/>
      <c r="KMK133" s="311"/>
      <c r="KML133" s="311"/>
      <c r="KMM133" s="311"/>
      <c r="KMN133" s="311"/>
      <c r="KMO133" s="311"/>
      <c r="KMP133" s="311"/>
      <c r="KMQ133" s="311"/>
      <c r="KMR133" s="311"/>
      <c r="KMS133" s="311"/>
      <c r="KMT133" s="311"/>
      <c r="KMU133" s="311"/>
      <c r="KMV133" s="311"/>
      <c r="KMW133" s="311"/>
      <c r="KMX133" s="311"/>
      <c r="KMY133" s="311"/>
      <c r="KMZ133" s="311"/>
      <c r="KNA133" s="311"/>
      <c r="KNB133" s="311"/>
      <c r="KNC133" s="311"/>
      <c r="KND133" s="311"/>
      <c r="KNE133" s="311"/>
      <c r="KNF133" s="311"/>
      <c r="KNG133" s="311"/>
      <c r="KNH133" s="311"/>
      <c r="KNI133" s="311"/>
      <c r="KNJ133" s="311"/>
      <c r="KNK133" s="311"/>
      <c r="KNL133" s="311"/>
      <c r="KNM133" s="311"/>
      <c r="KNN133" s="311"/>
      <c r="KNO133" s="311"/>
      <c r="KNP133" s="311"/>
      <c r="KNQ133" s="311"/>
      <c r="KNR133" s="311"/>
      <c r="KNS133" s="311"/>
      <c r="KNT133" s="311"/>
      <c r="KNU133" s="311"/>
      <c r="KNV133" s="311"/>
      <c r="KNW133" s="311"/>
      <c r="KNX133" s="311"/>
      <c r="KNY133" s="311"/>
      <c r="KNZ133" s="311"/>
      <c r="KOA133" s="311"/>
      <c r="KOB133" s="311"/>
      <c r="KOC133" s="311"/>
      <c r="KOD133" s="311"/>
      <c r="KOE133" s="311"/>
      <c r="KOF133" s="311"/>
      <c r="KOG133" s="311"/>
      <c r="KOH133" s="311"/>
      <c r="KOI133" s="311"/>
      <c r="KOJ133" s="311"/>
      <c r="KOK133" s="311"/>
      <c r="KOL133" s="311"/>
      <c r="KOM133" s="311"/>
      <c r="KON133" s="311"/>
      <c r="KOO133" s="311"/>
      <c r="KOP133" s="311"/>
      <c r="KOQ133" s="311"/>
      <c r="KOR133" s="311"/>
      <c r="KOS133" s="311"/>
      <c r="KOT133" s="311"/>
      <c r="KOU133" s="311"/>
      <c r="KOV133" s="311"/>
      <c r="KOW133" s="311"/>
      <c r="KOX133" s="311"/>
      <c r="KOY133" s="311"/>
      <c r="KOZ133" s="311"/>
      <c r="KPA133" s="311"/>
      <c r="KPB133" s="311"/>
      <c r="KPC133" s="311"/>
      <c r="KPD133" s="311"/>
      <c r="KPE133" s="311"/>
      <c r="KPF133" s="311"/>
      <c r="KPG133" s="311"/>
      <c r="KPH133" s="311"/>
      <c r="KPI133" s="311"/>
      <c r="KPJ133" s="311"/>
      <c r="KPK133" s="311"/>
      <c r="KPL133" s="311"/>
      <c r="KPM133" s="311"/>
      <c r="KPN133" s="311"/>
      <c r="KPO133" s="311"/>
      <c r="KPP133" s="311"/>
      <c r="KPQ133" s="311"/>
      <c r="KPR133" s="311"/>
      <c r="KPS133" s="311"/>
      <c r="KPT133" s="311"/>
      <c r="KPU133" s="311"/>
      <c r="KPV133" s="311"/>
      <c r="KPW133" s="311"/>
      <c r="KPX133" s="311"/>
      <c r="KPY133" s="311"/>
      <c r="KPZ133" s="311"/>
      <c r="KQA133" s="311"/>
      <c r="KQB133" s="311"/>
      <c r="KQC133" s="311"/>
      <c r="KQD133" s="311"/>
      <c r="KQE133" s="311"/>
      <c r="KQF133" s="311"/>
      <c r="KQG133" s="311"/>
      <c r="KQH133" s="311"/>
      <c r="KQI133" s="311"/>
      <c r="KQJ133" s="311"/>
      <c r="KQK133" s="311"/>
      <c r="KQL133" s="311"/>
      <c r="KQM133" s="311"/>
      <c r="KQN133" s="311"/>
      <c r="KQO133" s="311"/>
      <c r="KQP133" s="311"/>
      <c r="KQQ133" s="311"/>
      <c r="KQR133" s="311"/>
      <c r="KQS133" s="311"/>
      <c r="KQT133" s="311"/>
      <c r="KQU133" s="311"/>
      <c r="KQV133" s="311"/>
      <c r="KQW133" s="311"/>
      <c r="KQX133" s="311"/>
      <c r="KQY133" s="311"/>
      <c r="KQZ133" s="311"/>
      <c r="KRA133" s="311"/>
      <c r="KRB133" s="311"/>
      <c r="KRC133" s="311"/>
      <c r="KRD133" s="311"/>
      <c r="KRE133" s="311"/>
      <c r="KRF133" s="311"/>
      <c r="KRG133" s="311"/>
      <c r="KRH133" s="311"/>
      <c r="KRI133" s="311"/>
      <c r="KRJ133" s="311"/>
      <c r="KRK133" s="311"/>
      <c r="KRL133" s="311"/>
      <c r="KRM133" s="311"/>
      <c r="KRN133" s="311"/>
      <c r="KRO133" s="311"/>
      <c r="KRP133" s="311"/>
      <c r="KRQ133" s="311"/>
      <c r="KRR133" s="311"/>
      <c r="KRS133" s="311"/>
      <c r="KRT133" s="311"/>
      <c r="KRU133" s="311"/>
      <c r="KRV133" s="311"/>
      <c r="KRW133" s="311"/>
      <c r="KRX133" s="311"/>
      <c r="KRY133" s="311"/>
      <c r="KRZ133" s="311"/>
      <c r="KSA133" s="311"/>
      <c r="KSB133" s="311"/>
      <c r="KSC133" s="311"/>
      <c r="KSD133" s="311"/>
      <c r="KSE133" s="311"/>
      <c r="KSF133" s="311"/>
      <c r="KSG133" s="311"/>
      <c r="KSH133" s="311"/>
      <c r="KSI133" s="311"/>
      <c r="KSJ133" s="311"/>
      <c r="KSK133" s="311"/>
      <c r="KSL133" s="311"/>
      <c r="KSM133" s="311"/>
      <c r="KSN133" s="311"/>
      <c r="KSO133" s="311"/>
      <c r="KSP133" s="311"/>
      <c r="KSQ133" s="311"/>
      <c r="KSR133" s="311"/>
      <c r="KSS133" s="311"/>
      <c r="KST133" s="311"/>
      <c r="KSU133" s="311"/>
      <c r="KSV133" s="311"/>
      <c r="KSW133" s="311"/>
      <c r="KSX133" s="311"/>
      <c r="KSY133" s="311"/>
      <c r="KSZ133" s="311"/>
      <c r="KTA133" s="311"/>
      <c r="KTB133" s="311"/>
      <c r="KTC133" s="311"/>
      <c r="KTD133" s="311"/>
      <c r="KTE133" s="311"/>
      <c r="KTF133" s="311"/>
      <c r="KTG133" s="311"/>
      <c r="KTH133" s="311"/>
      <c r="KTI133" s="311"/>
      <c r="KTJ133" s="311"/>
      <c r="KTK133" s="311"/>
      <c r="KTL133" s="311"/>
      <c r="KTM133" s="311"/>
      <c r="KTN133" s="311"/>
      <c r="KTO133" s="311"/>
      <c r="KTP133" s="311"/>
      <c r="KTQ133" s="311"/>
      <c r="KTR133" s="311"/>
      <c r="KTS133" s="311"/>
      <c r="KTT133" s="311"/>
      <c r="KTU133" s="311"/>
      <c r="KTV133" s="311"/>
      <c r="KTW133" s="311"/>
      <c r="KTX133" s="311"/>
      <c r="KTY133" s="311"/>
      <c r="KTZ133" s="311"/>
      <c r="KUA133" s="311"/>
      <c r="KUB133" s="311"/>
      <c r="KUC133" s="311"/>
      <c r="KUD133" s="311"/>
      <c r="KUE133" s="311"/>
      <c r="KUF133" s="311"/>
      <c r="KUG133" s="311"/>
      <c r="KUH133" s="311"/>
      <c r="KUI133" s="311"/>
      <c r="KUJ133" s="311"/>
      <c r="KUK133" s="311"/>
      <c r="KUL133" s="311"/>
      <c r="KUM133" s="311"/>
      <c r="KUN133" s="311"/>
      <c r="KUO133" s="311"/>
      <c r="KUP133" s="311"/>
      <c r="KUQ133" s="311"/>
      <c r="KUR133" s="311"/>
      <c r="KUS133" s="311"/>
      <c r="KUT133" s="311"/>
      <c r="KUU133" s="311"/>
      <c r="KUV133" s="311"/>
      <c r="KUW133" s="311"/>
      <c r="KUX133" s="311"/>
      <c r="KUY133" s="311"/>
      <c r="KUZ133" s="311"/>
      <c r="KVA133" s="311"/>
      <c r="KVB133" s="311"/>
      <c r="KVC133" s="311"/>
      <c r="KVD133" s="311"/>
      <c r="KVE133" s="311"/>
      <c r="KVF133" s="311"/>
      <c r="KVG133" s="311"/>
      <c r="KVH133" s="311"/>
      <c r="KVI133" s="311"/>
      <c r="KVJ133" s="311"/>
      <c r="KVK133" s="311"/>
      <c r="KVL133" s="311"/>
      <c r="KVM133" s="311"/>
      <c r="KVN133" s="311"/>
      <c r="KVO133" s="311"/>
      <c r="KVP133" s="311"/>
      <c r="KVQ133" s="311"/>
      <c r="KVR133" s="311"/>
      <c r="KVS133" s="311"/>
      <c r="KVT133" s="311"/>
      <c r="KVU133" s="311"/>
      <c r="KVV133" s="311"/>
      <c r="KVW133" s="311"/>
      <c r="KVX133" s="311"/>
      <c r="KVY133" s="311"/>
      <c r="KVZ133" s="311"/>
      <c r="KWA133" s="311"/>
      <c r="KWB133" s="311"/>
      <c r="KWC133" s="311"/>
      <c r="KWD133" s="311"/>
      <c r="KWE133" s="311"/>
      <c r="KWF133" s="311"/>
      <c r="KWG133" s="311"/>
      <c r="KWH133" s="311"/>
      <c r="KWI133" s="311"/>
      <c r="KWJ133" s="311"/>
      <c r="KWK133" s="311"/>
      <c r="KWL133" s="311"/>
      <c r="KWM133" s="311"/>
      <c r="KWN133" s="311"/>
      <c r="KWO133" s="311"/>
      <c r="KWP133" s="311"/>
      <c r="KWQ133" s="311"/>
      <c r="KWR133" s="311"/>
      <c r="KWS133" s="311"/>
      <c r="KWT133" s="311"/>
      <c r="KWU133" s="311"/>
      <c r="KWV133" s="311"/>
      <c r="KWW133" s="311"/>
      <c r="KWX133" s="311"/>
      <c r="KWY133" s="311"/>
      <c r="KWZ133" s="311"/>
      <c r="KXA133" s="311"/>
      <c r="KXB133" s="311"/>
      <c r="KXC133" s="311"/>
      <c r="KXD133" s="311"/>
      <c r="KXE133" s="311"/>
      <c r="KXF133" s="311"/>
      <c r="KXG133" s="311"/>
      <c r="KXH133" s="311"/>
      <c r="KXI133" s="311"/>
      <c r="KXJ133" s="311"/>
      <c r="KXK133" s="311"/>
      <c r="KXL133" s="311"/>
      <c r="KXM133" s="311"/>
      <c r="KXN133" s="311"/>
      <c r="KXO133" s="311"/>
      <c r="KXP133" s="311"/>
      <c r="KXQ133" s="311"/>
      <c r="KXR133" s="311"/>
      <c r="KXS133" s="311"/>
      <c r="KXT133" s="311"/>
      <c r="KXU133" s="311"/>
      <c r="KXV133" s="311"/>
      <c r="KXW133" s="311"/>
      <c r="KXX133" s="311"/>
      <c r="KXY133" s="311"/>
      <c r="KXZ133" s="311"/>
      <c r="KYA133" s="311"/>
      <c r="KYB133" s="311"/>
      <c r="KYC133" s="311"/>
      <c r="KYD133" s="311"/>
      <c r="KYE133" s="311"/>
      <c r="KYF133" s="311"/>
      <c r="KYG133" s="311"/>
      <c r="KYH133" s="311"/>
      <c r="KYI133" s="311"/>
      <c r="KYJ133" s="311"/>
      <c r="KYK133" s="311"/>
      <c r="KYL133" s="311"/>
      <c r="KYM133" s="311"/>
      <c r="KYN133" s="311"/>
      <c r="KYO133" s="311"/>
      <c r="KYP133" s="311"/>
      <c r="KYQ133" s="311"/>
      <c r="KYR133" s="311"/>
      <c r="KYS133" s="311"/>
      <c r="KYT133" s="311"/>
      <c r="KYU133" s="311"/>
      <c r="KYV133" s="311"/>
      <c r="KYW133" s="311"/>
      <c r="KYX133" s="311"/>
      <c r="KYY133" s="311"/>
      <c r="KYZ133" s="311"/>
      <c r="KZA133" s="311"/>
      <c r="KZB133" s="311"/>
      <c r="KZC133" s="311"/>
      <c r="KZD133" s="311"/>
      <c r="KZE133" s="311"/>
      <c r="KZF133" s="311"/>
      <c r="KZG133" s="311"/>
      <c r="KZH133" s="311"/>
      <c r="KZI133" s="311"/>
      <c r="KZJ133" s="311"/>
      <c r="KZK133" s="311"/>
      <c r="KZL133" s="311"/>
      <c r="KZM133" s="311"/>
      <c r="KZN133" s="311"/>
      <c r="KZO133" s="311"/>
      <c r="KZP133" s="311"/>
      <c r="KZQ133" s="311"/>
      <c r="KZR133" s="311"/>
      <c r="KZS133" s="311"/>
      <c r="KZT133" s="311"/>
      <c r="KZU133" s="311"/>
      <c r="KZV133" s="311"/>
      <c r="KZW133" s="311"/>
      <c r="KZX133" s="311"/>
      <c r="KZY133" s="311"/>
      <c r="KZZ133" s="311"/>
      <c r="LAA133" s="311"/>
      <c r="LAB133" s="311"/>
      <c r="LAC133" s="311"/>
      <c r="LAD133" s="311"/>
      <c r="LAE133" s="311"/>
      <c r="LAF133" s="311"/>
      <c r="LAG133" s="311"/>
      <c r="LAH133" s="311"/>
      <c r="LAI133" s="311"/>
      <c r="LAJ133" s="311"/>
      <c r="LAK133" s="311"/>
      <c r="LAL133" s="311"/>
      <c r="LAM133" s="311"/>
      <c r="LAN133" s="311"/>
      <c r="LAO133" s="311"/>
      <c r="LAP133" s="311"/>
      <c r="LAQ133" s="311"/>
      <c r="LAR133" s="311"/>
      <c r="LAS133" s="311"/>
      <c r="LAT133" s="311"/>
      <c r="LAU133" s="311"/>
      <c r="LAV133" s="311"/>
      <c r="LAW133" s="311"/>
      <c r="LAX133" s="311"/>
      <c r="LAY133" s="311"/>
      <c r="LAZ133" s="311"/>
      <c r="LBA133" s="311"/>
      <c r="LBB133" s="311"/>
      <c r="LBC133" s="311"/>
      <c r="LBD133" s="311"/>
      <c r="LBE133" s="311"/>
      <c r="LBF133" s="311"/>
      <c r="LBG133" s="311"/>
      <c r="LBH133" s="311"/>
      <c r="LBI133" s="311"/>
      <c r="LBJ133" s="311"/>
      <c r="LBK133" s="311"/>
      <c r="LBL133" s="311"/>
      <c r="LBM133" s="311"/>
      <c r="LBN133" s="311"/>
      <c r="LBO133" s="311"/>
      <c r="LBP133" s="311"/>
      <c r="LBQ133" s="311"/>
      <c r="LBR133" s="311"/>
      <c r="LBS133" s="311"/>
      <c r="LBT133" s="311"/>
      <c r="LBU133" s="311"/>
      <c r="LBV133" s="311"/>
      <c r="LBW133" s="311"/>
      <c r="LBX133" s="311"/>
      <c r="LBY133" s="311"/>
      <c r="LBZ133" s="311"/>
      <c r="LCA133" s="311"/>
      <c r="LCB133" s="311"/>
      <c r="LCC133" s="311"/>
      <c r="LCD133" s="311"/>
      <c r="LCE133" s="311"/>
      <c r="LCF133" s="311"/>
      <c r="LCG133" s="311"/>
      <c r="LCH133" s="311"/>
      <c r="LCI133" s="311"/>
      <c r="LCJ133" s="311"/>
      <c r="LCK133" s="311"/>
      <c r="LCL133" s="311"/>
      <c r="LCM133" s="311"/>
      <c r="LCN133" s="311"/>
      <c r="LCO133" s="311"/>
      <c r="LCP133" s="311"/>
      <c r="LCQ133" s="311"/>
      <c r="LCR133" s="311"/>
      <c r="LCS133" s="311"/>
      <c r="LCT133" s="311"/>
      <c r="LCU133" s="311"/>
      <c r="LCV133" s="311"/>
      <c r="LCW133" s="311"/>
      <c r="LCX133" s="311"/>
      <c r="LCY133" s="311"/>
      <c r="LCZ133" s="311"/>
      <c r="LDA133" s="311"/>
      <c r="LDB133" s="311"/>
      <c r="LDC133" s="311"/>
      <c r="LDD133" s="311"/>
      <c r="LDE133" s="311"/>
      <c r="LDF133" s="311"/>
      <c r="LDG133" s="311"/>
      <c r="LDH133" s="311"/>
      <c r="LDI133" s="311"/>
      <c r="LDJ133" s="311"/>
      <c r="LDK133" s="311"/>
      <c r="LDL133" s="311"/>
      <c r="LDM133" s="311"/>
      <c r="LDN133" s="311"/>
      <c r="LDO133" s="311"/>
      <c r="LDP133" s="311"/>
      <c r="LDQ133" s="311"/>
      <c r="LDR133" s="311"/>
      <c r="LDS133" s="311"/>
      <c r="LDT133" s="311"/>
      <c r="LDU133" s="311"/>
      <c r="LDV133" s="311"/>
      <c r="LDW133" s="311"/>
      <c r="LDX133" s="311"/>
      <c r="LDY133" s="311"/>
      <c r="LDZ133" s="311"/>
      <c r="LEA133" s="311"/>
      <c r="LEB133" s="311"/>
      <c r="LEC133" s="311"/>
      <c r="LED133" s="311"/>
      <c r="LEE133" s="311"/>
      <c r="LEF133" s="311"/>
      <c r="LEG133" s="311"/>
      <c r="LEH133" s="311"/>
      <c r="LEI133" s="311"/>
      <c r="LEJ133" s="311"/>
      <c r="LEK133" s="311"/>
      <c r="LEL133" s="311"/>
      <c r="LEM133" s="311"/>
      <c r="LEN133" s="311"/>
      <c r="LEO133" s="311"/>
      <c r="LEP133" s="311"/>
      <c r="LEQ133" s="311"/>
      <c r="LER133" s="311"/>
      <c r="LES133" s="311"/>
      <c r="LET133" s="311"/>
      <c r="LEU133" s="311"/>
      <c r="LEV133" s="311"/>
      <c r="LEW133" s="311"/>
      <c r="LEX133" s="311"/>
      <c r="LEY133" s="311"/>
      <c r="LEZ133" s="311"/>
      <c r="LFA133" s="311"/>
      <c r="LFB133" s="311"/>
      <c r="LFC133" s="311"/>
      <c r="LFD133" s="311"/>
      <c r="LFE133" s="311"/>
      <c r="LFF133" s="311"/>
      <c r="LFG133" s="311"/>
      <c r="LFH133" s="311"/>
      <c r="LFI133" s="311"/>
      <c r="LFJ133" s="311"/>
      <c r="LFK133" s="311"/>
      <c r="LFL133" s="311"/>
      <c r="LFM133" s="311"/>
      <c r="LFN133" s="311"/>
      <c r="LFO133" s="311"/>
      <c r="LFP133" s="311"/>
      <c r="LFQ133" s="311"/>
      <c r="LFR133" s="311"/>
      <c r="LFS133" s="311"/>
      <c r="LFT133" s="311"/>
      <c r="LFU133" s="311"/>
      <c r="LFV133" s="311"/>
      <c r="LFW133" s="311"/>
      <c r="LFX133" s="311"/>
      <c r="LFY133" s="311"/>
      <c r="LFZ133" s="311"/>
      <c r="LGA133" s="311"/>
      <c r="LGB133" s="311"/>
      <c r="LGC133" s="311"/>
      <c r="LGD133" s="311"/>
      <c r="LGE133" s="311"/>
      <c r="LGF133" s="311"/>
      <c r="LGG133" s="311"/>
      <c r="LGH133" s="311"/>
      <c r="LGI133" s="311"/>
      <c r="LGJ133" s="311"/>
      <c r="LGK133" s="311"/>
      <c r="LGL133" s="311"/>
      <c r="LGM133" s="311"/>
      <c r="LGN133" s="311"/>
      <c r="LGO133" s="311"/>
      <c r="LGP133" s="311"/>
      <c r="LGQ133" s="311"/>
      <c r="LGR133" s="311"/>
      <c r="LGS133" s="311"/>
      <c r="LGT133" s="311"/>
      <c r="LGU133" s="311"/>
      <c r="LGV133" s="311"/>
      <c r="LGW133" s="311"/>
      <c r="LGX133" s="311"/>
      <c r="LGY133" s="311"/>
      <c r="LGZ133" s="311"/>
      <c r="LHA133" s="311"/>
      <c r="LHB133" s="311"/>
      <c r="LHC133" s="311"/>
      <c r="LHD133" s="311"/>
      <c r="LHE133" s="311"/>
      <c r="LHF133" s="311"/>
      <c r="LHG133" s="311"/>
      <c r="LHH133" s="311"/>
      <c r="LHI133" s="311"/>
      <c r="LHJ133" s="311"/>
      <c r="LHK133" s="311"/>
      <c r="LHL133" s="311"/>
      <c r="LHM133" s="311"/>
      <c r="LHN133" s="311"/>
      <c r="LHO133" s="311"/>
      <c r="LHP133" s="311"/>
      <c r="LHQ133" s="311"/>
      <c r="LHR133" s="311"/>
      <c r="LHS133" s="311"/>
      <c r="LHT133" s="311"/>
      <c r="LHU133" s="311"/>
      <c r="LHV133" s="311"/>
      <c r="LHW133" s="311"/>
      <c r="LHX133" s="311"/>
      <c r="LHY133" s="311"/>
      <c r="LHZ133" s="311"/>
      <c r="LIA133" s="311"/>
      <c r="LIB133" s="311"/>
      <c r="LIC133" s="311"/>
      <c r="LID133" s="311"/>
      <c r="LIE133" s="311"/>
      <c r="LIF133" s="311"/>
      <c r="LIG133" s="311"/>
      <c r="LIH133" s="311"/>
      <c r="LII133" s="311"/>
      <c r="LIJ133" s="311"/>
      <c r="LIK133" s="311"/>
      <c r="LIL133" s="311"/>
      <c r="LIM133" s="311"/>
      <c r="LIN133" s="311"/>
      <c r="LIO133" s="311"/>
      <c r="LIP133" s="311"/>
      <c r="LIQ133" s="311"/>
      <c r="LIR133" s="311"/>
      <c r="LIS133" s="311"/>
      <c r="LIT133" s="311"/>
      <c r="LIU133" s="311"/>
      <c r="LIV133" s="311"/>
      <c r="LIW133" s="311"/>
      <c r="LIX133" s="311"/>
      <c r="LIY133" s="311"/>
      <c r="LIZ133" s="311"/>
      <c r="LJA133" s="311"/>
      <c r="LJB133" s="311"/>
      <c r="LJC133" s="311"/>
      <c r="LJD133" s="311"/>
      <c r="LJE133" s="311"/>
      <c r="LJF133" s="311"/>
      <c r="LJG133" s="311"/>
      <c r="LJH133" s="311"/>
      <c r="LJI133" s="311"/>
      <c r="LJJ133" s="311"/>
      <c r="LJK133" s="311"/>
      <c r="LJL133" s="311"/>
      <c r="LJM133" s="311"/>
      <c r="LJN133" s="311"/>
      <c r="LJO133" s="311"/>
      <c r="LJP133" s="311"/>
      <c r="LJQ133" s="311"/>
      <c r="LJR133" s="311"/>
      <c r="LJS133" s="311"/>
      <c r="LJT133" s="311"/>
      <c r="LJU133" s="311"/>
      <c r="LJV133" s="311"/>
      <c r="LJW133" s="311"/>
      <c r="LJX133" s="311"/>
      <c r="LJY133" s="311"/>
      <c r="LJZ133" s="311"/>
      <c r="LKA133" s="311"/>
      <c r="LKB133" s="311"/>
      <c r="LKC133" s="311"/>
      <c r="LKD133" s="311"/>
      <c r="LKE133" s="311"/>
      <c r="LKF133" s="311"/>
      <c r="LKG133" s="311"/>
      <c r="LKH133" s="311"/>
      <c r="LKI133" s="311"/>
      <c r="LKJ133" s="311"/>
      <c r="LKK133" s="311"/>
      <c r="LKL133" s="311"/>
      <c r="LKM133" s="311"/>
      <c r="LKN133" s="311"/>
      <c r="LKO133" s="311"/>
      <c r="LKP133" s="311"/>
      <c r="LKQ133" s="311"/>
      <c r="LKR133" s="311"/>
      <c r="LKS133" s="311"/>
      <c r="LKT133" s="311"/>
      <c r="LKU133" s="311"/>
      <c r="LKV133" s="311"/>
      <c r="LKW133" s="311"/>
      <c r="LKX133" s="311"/>
      <c r="LKY133" s="311"/>
      <c r="LKZ133" s="311"/>
      <c r="LLA133" s="311"/>
      <c r="LLB133" s="311"/>
      <c r="LLC133" s="311"/>
      <c r="LLD133" s="311"/>
      <c r="LLE133" s="311"/>
      <c r="LLF133" s="311"/>
      <c r="LLG133" s="311"/>
      <c r="LLH133" s="311"/>
      <c r="LLI133" s="311"/>
      <c r="LLJ133" s="311"/>
      <c r="LLK133" s="311"/>
      <c r="LLL133" s="311"/>
      <c r="LLM133" s="311"/>
      <c r="LLN133" s="311"/>
      <c r="LLO133" s="311"/>
      <c r="LLP133" s="311"/>
      <c r="LLQ133" s="311"/>
      <c r="LLR133" s="311"/>
      <c r="LLS133" s="311"/>
      <c r="LLT133" s="311"/>
      <c r="LLU133" s="311"/>
      <c r="LLV133" s="311"/>
      <c r="LLW133" s="311"/>
      <c r="LLX133" s="311"/>
      <c r="LLY133" s="311"/>
      <c r="LLZ133" s="311"/>
      <c r="LMA133" s="311"/>
      <c r="LMB133" s="311"/>
      <c r="LMC133" s="311"/>
      <c r="LMD133" s="311"/>
      <c r="LME133" s="311"/>
      <c r="LMF133" s="311"/>
      <c r="LMG133" s="311"/>
      <c r="LMH133" s="311"/>
      <c r="LMI133" s="311"/>
      <c r="LMJ133" s="311"/>
      <c r="LMK133" s="311"/>
      <c r="LML133" s="311"/>
      <c r="LMM133" s="311"/>
      <c r="LMN133" s="311"/>
      <c r="LMO133" s="311"/>
      <c r="LMP133" s="311"/>
      <c r="LMQ133" s="311"/>
      <c r="LMR133" s="311"/>
      <c r="LMS133" s="311"/>
      <c r="LMT133" s="311"/>
      <c r="LMU133" s="311"/>
      <c r="LMV133" s="311"/>
      <c r="LMW133" s="311"/>
      <c r="LMX133" s="311"/>
      <c r="LMY133" s="311"/>
      <c r="LMZ133" s="311"/>
      <c r="LNA133" s="311"/>
      <c r="LNB133" s="311"/>
      <c r="LNC133" s="311"/>
      <c r="LND133" s="311"/>
      <c r="LNE133" s="311"/>
      <c r="LNF133" s="311"/>
      <c r="LNG133" s="311"/>
      <c r="LNH133" s="311"/>
      <c r="LNI133" s="311"/>
      <c r="LNJ133" s="311"/>
      <c r="LNK133" s="311"/>
      <c r="LNL133" s="311"/>
      <c r="LNM133" s="311"/>
      <c r="LNN133" s="311"/>
      <c r="LNO133" s="311"/>
      <c r="LNP133" s="311"/>
      <c r="LNQ133" s="311"/>
      <c r="LNR133" s="311"/>
      <c r="LNS133" s="311"/>
      <c r="LNT133" s="311"/>
      <c r="LNU133" s="311"/>
      <c r="LNV133" s="311"/>
      <c r="LNW133" s="311"/>
      <c r="LNX133" s="311"/>
      <c r="LNY133" s="311"/>
      <c r="LNZ133" s="311"/>
      <c r="LOA133" s="311"/>
      <c r="LOB133" s="311"/>
      <c r="LOC133" s="311"/>
      <c r="LOD133" s="311"/>
      <c r="LOE133" s="311"/>
      <c r="LOF133" s="311"/>
      <c r="LOG133" s="311"/>
      <c r="LOH133" s="311"/>
      <c r="LOI133" s="311"/>
      <c r="LOJ133" s="311"/>
      <c r="LOK133" s="311"/>
      <c r="LOL133" s="311"/>
      <c r="LOM133" s="311"/>
      <c r="LON133" s="311"/>
      <c r="LOO133" s="311"/>
      <c r="LOP133" s="311"/>
      <c r="LOQ133" s="311"/>
      <c r="LOR133" s="311"/>
      <c r="LOS133" s="311"/>
      <c r="LOT133" s="311"/>
      <c r="LOU133" s="311"/>
      <c r="LOV133" s="311"/>
      <c r="LOW133" s="311"/>
      <c r="LOX133" s="311"/>
      <c r="LOY133" s="311"/>
      <c r="LOZ133" s="311"/>
      <c r="LPA133" s="311"/>
      <c r="LPB133" s="311"/>
      <c r="LPC133" s="311"/>
      <c r="LPD133" s="311"/>
      <c r="LPE133" s="311"/>
      <c r="LPF133" s="311"/>
      <c r="LPG133" s="311"/>
      <c r="LPH133" s="311"/>
      <c r="LPI133" s="311"/>
      <c r="LPJ133" s="311"/>
      <c r="LPK133" s="311"/>
      <c r="LPL133" s="311"/>
      <c r="LPM133" s="311"/>
      <c r="LPN133" s="311"/>
      <c r="LPO133" s="311"/>
      <c r="LPP133" s="311"/>
      <c r="LPQ133" s="311"/>
      <c r="LPR133" s="311"/>
      <c r="LPS133" s="311"/>
      <c r="LPT133" s="311"/>
      <c r="LPU133" s="311"/>
      <c r="LPV133" s="311"/>
      <c r="LPW133" s="311"/>
      <c r="LPX133" s="311"/>
      <c r="LPY133" s="311"/>
      <c r="LPZ133" s="311"/>
      <c r="LQA133" s="311"/>
      <c r="LQB133" s="311"/>
      <c r="LQC133" s="311"/>
      <c r="LQD133" s="311"/>
      <c r="LQE133" s="311"/>
      <c r="LQF133" s="311"/>
      <c r="LQG133" s="311"/>
      <c r="LQH133" s="311"/>
      <c r="LQI133" s="311"/>
      <c r="LQJ133" s="311"/>
      <c r="LQK133" s="311"/>
      <c r="LQL133" s="311"/>
      <c r="LQM133" s="311"/>
      <c r="LQN133" s="311"/>
      <c r="LQO133" s="311"/>
      <c r="LQP133" s="311"/>
      <c r="LQQ133" s="311"/>
      <c r="LQR133" s="311"/>
      <c r="LQS133" s="311"/>
      <c r="LQT133" s="311"/>
      <c r="LQU133" s="311"/>
      <c r="LQV133" s="311"/>
      <c r="LQW133" s="311"/>
      <c r="LQX133" s="311"/>
      <c r="LQY133" s="311"/>
      <c r="LQZ133" s="311"/>
      <c r="LRA133" s="311"/>
      <c r="LRB133" s="311"/>
      <c r="LRC133" s="311"/>
      <c r="LRD133" s="311"/>
      <c r="LRE133" s="311"/>
      <c r="LRF133" s="311"/>
      <c r="LRG133" s="311"/>
      <c r="LRH133" s="311"/>
      <c r="LRI133" s="311"/>
      <c r="LRJ133" s="311"/>
      <c r="LRK133" s="311"/>
      <c r="LRL133" s="311"/>
      <c r="LRM133" s="311"/>
      <c r="LRN133" s="311"/>
      <c r="LRO133" s="311"/>
      <c r="LRP133" s="311"/>
      <c r="LRQ133" s="311"/>
      <c r="LRR133" s="311"/>
      <c r="LRS133" s="311"/>
      <c r="LRT133" s="311"/>
      <c r="LRU133" s="311"/>
      <c r="LRV133" s="311"/>
      <c r="LRW133" s="311"/>
      <c r="LRX133" s="311"/>
      <c r="LRY133" s="311"/>
      <c r="LRZ133" s="311"/>
      <c r="LSA133" s="311"/>
      <c r="LSB133" s="311"/>
      <c r="LSC133" s="311"/>
      <c r="LSD133" s="311"/>
      <c r="LSE133" s="311"/>
      <c r="LSF133" s="311"/>
      <c r="LSG133" s="311"/>
      <c r="LSH133" s="311"/>
      <c r="LSI133" s="311"/>
      <c r="LSJ133" s="311"/>
      <c r="LSK133" s="311"/>
      <c r="LSL133" s="311"/>
      <c r="LSM133" s="311"/>
      <c r="LSN133" s="311"/>
      <c r="LSO133" s="311"/>
      <c r="LSP133" s="311"/>
      <c r="LSQ133" s="311"/>
      <c r="LSR133" s="311"/>
      <c r="LSS133" s="311"/>
      <c r="LST133" s="311"/>
      <c r="LSU133" s="311"/>
      <c r="LSV133" s="311"/>
      <c r="LSW133" s="311"/>
      <c r="LSX133" s="311"/>
      <c r="LSY133" s="311"/>
      <c r="LSZ133" s="311"/>
      <c r="LTA133" s="311"/>
      <c r="LTB133" s="311"/>
      <c r="LTC133" s="311"/>
      <c r="LTD133" s="311"/>
      <c r="LTE133" s="311"/>
      <c r="LTF133" s="311"/>
      <c r="LTG133" s="311"/>
      <c r="LTH133" s="311"/>
      <c r="LTI133" s="311"/>
      <c r="LTJ133" s="311"/>
      <c r="LTK133" s="311"/>
      <c r="LTL133" s="311"/>
      <c r="LTM133" s="311"/>
      <c r="LTN133" s="311"/>
      <c r="LTO133" s="311"/>
      <c r="LTP133" s="311"/>
      <c r="LTQ133" s="311"/>
      <c r="LTR133" s="311"/>
      <c r="LTS133" s="311"/>
      <c r="LTT133" s="311"/>
      <c r="LTU133" s="311"/>
      <c r="LTV133" s="311"/>
      <c r="LTW133" s="311"/>
      <c r="LTX133" s="311"/>
      <c r="LTY133" s="311"/>
      <c r="LTZ133" s="311"/>
      <c r="LUA133" s="311"/>
      <c r="LUB133" s="311"/>
      <c r="LUC133" s="311"/>
      <c r="LUD133" s="311"/>
      <c r="LUE133" s="311"/>
      <c r="LUF133" s="311"/>
      <c r="LUG133" s="311"/>
      <c r="LUH133" s="311"/>
      <c r="LUI133" s="311"/>
      <c r="LUJ133" s="311"/>
      <c r="LUK133" s="311"/>
      <c r="LUL133" s="311"/>
      <c r="LUM133" s="311"/>
      <c r="LUN133" s="311"/>
      <c r="LUO133" s="311"/>
      <c r="LUP133" s="311"/>
      <c r="LUQ133" s="311"/>
      <c r="LUR133" s="311"/>
      <c r="LUS133" s="311"/>
      <c r="LUT133" s="311"/>
      <c r="LUU133" s="311"/>
      <c r="LUV133" s="311"/>
      <c r="LUW133" s="311"/>
      <c r="LUX133" s="311"/>
      <c r="LUY133" s="311"/>
      <c r="LUZ133" s="311"/>
      <c r="LVA133" s="311"/>
      <c r="LVB133" s="311"/>
      <c r="LVC133" s="311"/>
      <c r="LVD133" s="311"/>
      <c r="LVE133" s="311"/>
      <c r="LVF133" s="311"/>
      <c r="LVG133" s="311"/>
      <c r="LVH133" s="311"/>
      <c r="LVI133" s="311"/>
      <c r="LVJ133" s="311"/>
      <c r="LVK133" s="311"/>
      <c r="LVL133" s="311"/>
      <c r="LVM133" s="311"/>
      <c r="LVN133" s="311"/>
      <c r="LVO133" s="311"/>
      <c r="LVP133" s="311"/>
      <c r="LVQ133" s="311"/>
      <c r="LVR133" s="311"/>
      <c r="LVS133" s="311"/>
      <c r="LVT133" s="311"/>
      <c r="LVU133" s="311"/>
      <c r="LVV133" s="311"/>
      <c r="LVW133" s="311"/>
      <c r="LVX133" s="311"/>
      <c r="LVY133" s="311"/>
      <c r="LVZ133" s="311"/>
      <c r="LWA133" s="311"/>
      <c r="LWB133" s="311"/>
      <c r="LWC133" s="311"/>
      <c r="LWD133" s="311"/>
      <c r="LWE133" s="311"/>
      <c r="LWF133" s="311"/>
      <c r="LWG133" s="311"/>
      <c r="LWH133" s="311"/>
      <c r="LWI133" s="311"/>
      <c r="LWJ133" s="311"/>
      <c r="LWK133" s="311"/>
      <c r="LWL133" s="311"/>
      <c r="LWM133" s="311"/>
      <c r="LWN133" s="311"/>
      <c r="LWO133" s="311"/>
      <c r="LWP133" s="311"/>
      <c r="LWQ133" s="311"/>
      <c r="LWR133" s="311"/>
      <c r="LWS133" s="311"/>
      <c r="LWT133" s="311"/>
      <c r="LWU133" s="311"/>
      <c r="LWV133" s="311"/>
      <c r="LWW133" s="311"/>
      <c r="LWX133" s="311"/>
      <c r="LWY133" s="311"/>
      <c r="LWZ133" s="311"/>
      <c r="LXA133" s="311"/>
      <c r="LXB133" s="311"/>
      <c r="LXC133" s="311"/>
      <c r="LXD133" s="311"/>
      <c r="LXE133" s="311"/>
      <c r="LXF133" s="311"/>
      <c r="LXG133" s="311"/>
      <c r="LXH133" s="311"/>
      <c r="LXI133" s="311"/>
      <c r="LXJ133" s="311"/>
      <c r="LXK133" s="311"/>
      <c r="LXL133" s="311"/>
      <c r="LXM133" s="311"/>
      <c r="LXN133" s="311"/>
      <c r="LXO133" s="311"/>
      <c r="LXP133" s="311"/>
      <c r="LXQ133" s="311"/>
      <c r="LXR133" s="311"/>
      <c r="LXS133" s="311"/>
      <c r="LXT133" s="311"/>
      <c r="LXU133" s="311"/>
      <c r="LXV133" s="311"/>
      <c r="LXW133" s="311"/>
      <c r="LXX133" s="311"/>
      <c r="LXY133" s="311"/>
      <c r="LXZ133" s="311"/>
      <c r="LYA133" s="311"/>
      <c r="LYB133" s="311"/>
      <c r="LYC133" s="311"/>
      <c r="LYD133" s="311"/>
      <c r="LYE133" s="311"/>
      <c r="LYF133" s="311"/>
      <c r="LYG133" s="311"/>
      <c r="LYH133" s="311"/>
      <c r="LYI133" s="311"/>
      <c r="LYJ133" s="311"/>
      <c r="LYK133" s="311"/>
      <c r="LYL133" s="311"/>
      <c r="LYM133" s="311"/>
      <c r="LYN133" s="311"/>
      <c r="LYO133" s="311"/>
      <c r="LYP133" s="311"/>
      <c r="LYQ133" s="311"/>
      <c r="LYR133" s="311"/>
      <c r="LYS133" s="311"/>
      <c r="LYT133" s="311"/>
      <c r="LYU133" s="311"/>
      <c r="LYV133" s="311"/>
      <c r="LYW133" s="311"/>
      <c r="LYX133" s="311"/>
      <c r="LYY133" s="311"/>
      <c r="LYZ133" s="311"/>
      <c r="LZA133" s="311"/>
      <c r="LZB133" s="311"/>
      <c r="LZC133" s="311"/>
      <c r="LZD133" s="311"/>
      <c r="LZE133" s="311"/>
      <c r="LZF133" s="311"/>
      <c r="LZG133" s="311"/>
      <c r="LZH133" s="311"/>
      <c r="LZI133" s="311"/>
      <c r="LZJ133" s="311"/>
      <c r="LZK133" s="311"/>
      <c r="LZL133" s="311"/>
      <c r="LZM133" s="311"/>
      <c r="LZN133" s="311"/>
      <c r="LZO133" s="311"/>
      <c r="LZP133" s="311"/>
      <c r="LZQ133" s="311"/>
      <c r="LZR133" s="311"/>
      <c r="LZS133" s="311"/>
      <c r="LZT133" s="311"/>
      <c r="LZU133" s="311"/>
      <c r="LZV133" s="311"/>
      <c r="LZW133" s="311"/>
      <c r="LZX133" s="311"/>
      <c r="LZY133" s="311"/>
      <c r="LZZ133" s="311"/>
      <c r="MAA133" s="311"/>
      <c r="MAB133" s="311"/>
      <c r="MAC133" s="311"/>
      <c r="MAD133" s="311"/>
      <c r="MAE133" s="311"/>
      <c r="MAF133" s="311"/>
      <c r="MAG133" s="311"/>
      <c r="MAH133" s="311"/>
      <c r="MAI133" s="311"/>
      <c r="MAJ133" s="311"/>
      <c r="MAK133" s="311"/>
      <c r="MAL133" s="311"/>
      <c r="MAM133" s="311"/>
      <c r="MAN133" s="311"/>
      <c r="MAO133" s="311"/>
      <c r="MAP133" s="311"/>
      <c r="MAQ133" s="311"/>
      <c r="MAR133" s="311"/>
      <c r="MAS133" s="311"/>
      <c r="MAT133" s="311"/>
      <c r="MAU133" s="311"/>
      <c r="MAV133" s="311"/>
      <c r="MAW133" s="311"/>
      <c r="MAX133" s="311"/>
      <c r="MAY133" s="311"/>
      <c r="MAZ133" s="311"/>
      <c r="MBA133" s="311"/>
      <c r="MBB133" s="311"/>
      <c r="MBC133" s="311"/>
      <c r="MBD133" s="311"/>
      <c r="MBE133" s="311"/>
      <c r="MBF133" s="311"/>
      <c r="MBG133" s="311"/>
      <c r="MBH133" s="311"/>
      <c r="MBI133" s="311"/>
      <c r="MBJ133" s="311"/>
      <c r="MBK133" s="311"/>
      <c r="MBL133" s="311"/>
      <c r="MBM133" s="311"/>
      <c r="MBN133" s="311"/>
      <c r="MBO133" s="311"/>
      <c r="MBP133" s="311"/>
      <c r="MBQ133" s="311"/>
      <c r="MBR133" s="311"/>
      <c r="MBS133" s="311"/>
      <c r="MBT133" s="311"/>
      <c r="MBU133" s="311"/>
      <c r="MBV133" s="311"/>
      <c r="MBW133" s="311"/>
      <c r="MBX133" s="311"/>
      <c r="MBY133" s="311"/>
      <c r="MBZ133" s="311"/>
      <c r="MCA133" s="311"/>
      <c r="MCB133" s="311"/>
      <c r="MCC133" s="311"/>
      <c r="MCD133" s="311"/>
      <c r="MCE133" s="311"/>
      <c r="MCF133" s="311"/>
      <c r="MCG133" s="311"/>
      <c r="MCH133" s="311"/>
      <c r="MCI133" s="311"/>
      <c r="MCJ133" s="311"/>
      <c r="MCK133" s="311"/>
      <c r="MCL133" s="311"/>
      <c r="MCM133" s="311"/>
      <c r="MCN133" s="311"/>
      <c r="MCO133" s="311"/>
      <c r="MCP133" s="311"/>
      <c r="MCQ133" s="311"/>
      <c r="MCR133" s="311"/>
      <c r="MCS133" s="311"/>
      <c r="MCT133" s="311"/>
      <c r="MCU133" s="311"/>
      <c r="MCV133" s="311"/>
      <c r="MCW133" s="311"/>
      <c r="MCX133" s="311"/>
      <c r="MCY133" s="311"/>
      <c r="MCZ133" s="311"/>
      <c r="MDA133" s="311"/>
      <c r="MDB133" s="311"/>
      <c r="MDC133" s="311"/>
      <c r="MDD133" s="311"/>
      <c r="MDE133" s="311"/>
      <c r="MDF133" s="311"/>
      <c r="MDG133" s="311"/>
      <c r="MDH133" s="311"/>
      <c r="MDI133" s="311"/>
      <c r="MDJ133" s="311"/>
      <c r="MDK133" s="311"/>
      <c r="MDL133" s="311"/>
      <c r="MDM133" s="311"/>
      <c r="MDN133" s="311"/>
      <c r="MDO133" s="311"/>
      <c r="MDP133" s="311"/>
      <c r="MDQ133" s="311"/>
      <c r="MDR133" s="311"/>
      <c r="MDS133" s="311"/>
      <c r="MDT133" s="311"/>
      <c r="MDU133" s="311"/>
      <c r="MDV133" s="311"/>
      <c r="MDW133" s="311"/>
      <c r="MDX133" s="311"/>
      <c r="MDY133" s="311"/>
      <c r="MDZ133" s="311"/>
      <c r="MEA133" s="311"/>
      <c r="MEB133" s="311"/>
      <c r="MEC133" s="311"/>
      <c r="MED133" s="311"/>
      <c r="MEE133" s="311"/>
      <c r="MEF133" s="311"/>
      <c r="MEG133" s="311"/>
      <c r="MEH133" s="311"/>
      <c r="MEI133" s="311"/>
      <c r="MEJ133" s="311"/>
      <c r="MEK133" s="311"/>
      <c r="MEL133" s="311"/>
      <c r="MEM133" s="311"/>
      <c r="MEN133" s="311"/>
      <c r="MEO133" s="311"/>
      <c r="MEP133" s="311"/>
      <c r="MEQ133" s="311"/>
      <c r="MER133" s="311"/>
      <c r="MES133" s="311"/>
      <c r="MET133" s="311"/>
      <c r="MEU133" s="311"/>
      <c r="MEV133" s="311"/>
      <c r="MEW133" s="311"/>
      <c r="MEX133" s="311"/>
      <c r="MEY133" s="311"/>
      <c r="MEZ133" s="311"/>
      <c r="MFA133" s="311"/>
      <c r="MFB133" s="311"/>
      <c r="MFC133" s="311"/>
      <c r="MFD133" s="311"/>
      <c r="MFE133" s="311"/>
      <c r="MFF133" s="311"/>
      <c r="MFG133" s="311"/>
      <c r="MFH133" s="311"/>
      <c r="MFI133" s="311"/>
      <c r="MFJ133" s="311"/>
      <c r="MFK133" s="311"/>
      <c r="MFL133" s="311"/>
      <c r="MFM133" s="311"/>
      <c r="MFN133" s="311"/>
      <c r="MFO133" s="311"/>
      <c r="MFP133" s="311"/>
      <c r="MFQ133" s="311"/>
      <c r="MFR133" s="311"/>
      <c r="MFS133" s="311"/>
      <c r="MFT133" s="311"/>
      <c r="MFU133" s="311"/>
      <c r="MFV133" s="311"/>
      <c r="MFW133" s="311"/>
      <c r="MFX133" s="311"/>
      <c r="MFY133" s="311"/>
      <c r="MFZ133" s="311"/>
      <c r="MGA133" s="311"/>
      <c r="MGB133" s="311"/>
      <c r="MGC133" s="311"/>
      <c r="MGD133" s="311"/>
      <c r="MGE133" s="311"/>
      <c r="MGF133" s="311"/>
      <c r="MGG133" s="311"/>
      <c r="MGH133" s="311"/>
      <c r="MGI133" s="311"/>
      <c r="MGJ133" s="311"/>
      <c r="MGK133" s="311"/>
      <c r="MGL133" s="311"/>
      <c r="MGM133" s="311"/>
      <c r="MGN133" s="311"/>
      <c r="MGO133" s="311"/>
      <c r="MGP133" s="311"/>
      <c r="MGQ133" s="311"/>
      <c r="MGR133" s="311"/>
      <c r="MGS133" s="311"/>
      <c r="MGT133" s="311"/>
      <c r="MGU133" s="311"/>
      <c r="MGV133" s="311"/>
      <c r="MGW133" s="311"/>
      <c r="MGX133" s="311"/>
      <c r="MGY133" s="311"/>
      <c r="MGZ133" s="311"/>
      <c r="MHA133" s="311"/>
      <c r="MHB133" s="311"/>
      <c r="MHC133" s="311"/>
      <c r="MHD133" s="311"/>
      <c r="MHE133" s="311"/>
      <c r="MHF133" s="311"/>
      <c r="MHG133" s="311"/>
      <c r="MHH133" s="311"/>
      <c r="MHI133" s="311"/>
      <c r="MHJ133" s="311"/>
      <c r="MHK133" s="311"/>
      <c r="MHL133" s="311"/>
      <c r="MHM133" s="311"/>
      <c r="MHN133" s="311"/>
      <c r="MHO133" s="311"/>
      <c r="MHP133" s="311"/>
      <c r="MHQ133" s="311"/>
      <c r="MHR133" s="311"/>
      <c r="MHS133" s="311"/>
      <c r="MHT133" s="311"/>
      <c r="MHU133" s="311"/>
      <c r="MHV133" s="311"/>
      <c r="MHW133" s="311"/>
      <c r="MHX133" s="311"/>
      <c r="MHY133" s="311"/>
      <c r="MHZ133" s="311"/>
      <c r="MIA133" s="311"/>
      <c r="MIB133" s="311"/>
      <c r="MIC133" s="311"/>
      <c r="MID133" s="311"/>
      <c r="MIE133" s="311"/>
      <c r="MIF133" s="311"/>
      <c r="MIG133" s="311"/>
      <c r="MIH133" s="311"/>
      <c r="MII133" s="311"/>
      <c r="MIJ133" s="311"/>
      <c r="MIK133" s="311"/>
      <c r="MIL133" s="311"/>
      <c r="MIM133" s="311"/>
      <c r="MIN133" s="311"/>
      <c r="MIO133" s="311"/>
      <c r="MIP133" s="311"/>
      <c r="MIQ133" s="311"/>
      <c r="MIR133" s="311"/>
      <c r="MIS133" s="311"/>
      <c r="MIT133" s="311"/>
      <c r="MIU133" s="311"/>
      <c r="MIV133" s="311"/>
      <c r="MIW133" s="311"/>
      <c r="MIX133" s="311"/>
      <c r="MIY133" s="311"/>
      <c r="MIZ133" s="311"/>
      <c r="MJA133" s="311"/>
      <c r="MJB133" s="311"/>
      <c r="MJC133" s="311"/>
      <c r="MJD133" s="311"/>
      <c r="MJE133" s="311"/>
      <c r="MJF133" s="311"/>
      <c r="MJG133" s="311"/>
      <c r="MJH133" s="311"/>
      <c r="MJI133" s="311"/>
      <c r="MJJ133" s="311"/>
      <c r="MJK133" s="311"/>
      <c r="MJL133" s="311"/>
      <c r="MJM133" s="311"/>
      <c r="MJN133" s="311"/>
      <c r="MJO133" s="311"/>
      <c r="MJP133" s="311"/>
      <c r="MJQ133" s="311"/>
      <c r="MJR133" s="311"/>
      <c r="MJS133" s="311"/>
      <c r="MJT133" s="311"/>
      <c r="MJU133" s="311"/>
      <c r="MJV133" s="311"/>
      <c r="MJW133" s="311"/>
      <c r="MJX133" s="311"/>
      <c r="MJY133" s="311"/>
      <c r="MJZ133" s="311"/>
      <c r="MKA133" s="311"/>
      <c r="MKB133" s="311"/>
      <c r="MKC133" s="311"/>
      <c r="MKD133" s="311"/>
      <c r="MKE133" s="311"/>
      <c r="MKF133" s="311"/>
      <c r="MKG133" s="311"/>
      <c r="MKH133" s="311"/>
      <c r="MKI133" s="311"/>
      <c r="MKJ133" s="311"/>
      <c r="MKK133" s="311"/>
      <c r="MKL133" s="311"/>
      <c r="MKM133" s="311"/>
      <c r="MKN133" s="311"/>
      <c r="MKO133" s="311"/>
      <c r="MKP133" s="311"/>
      <c r="MKQ133" s="311"/>
      <c r="MKR133" s="311"/>
      <c r="MKS133" s="311"/>
      <c r="MKT133" s="311"/>
      <c r="MKU133" s="311"/>
      <c r="MKV133" s="311"/>
      <c r="MKW133" s="311"/>
      <c r="MKX133" s="311"/>
      <c r="MKY133" s="311"/>
      <c r="MKZ133" s="311"/>
      <c r="MLA133" s="311"/>
      <c r="MLB133" s="311"/>
      <c r="MLC133" s="311"/>
      <c r="MLD133" s="311"/>
      <c r="MLE133" s="311"/>
      <c r="MLF133" s="311"/>
      <c r="MLG133" s="311"/>
      <c r="MLH133" s="311"/>
      <c r="MLI133" s="311"/>
      <c r="MLJ133" s="311"/>
      <c r="MLK133" s="311"/>
      <c r="MLL133" s="311"/>
      <c r="MLM133" s="311"/>
      <c r="MLN133" s="311"/>
      <c r="MLO133" s="311"/>
      <c r="MLP133" s="311"/>
      <c r="MLQ133" s="311"/>
      <c r="MLR133" s="311"/>
      <c r="MLS133" s="311"/>
      <c r="MLT133" s="311"/>
      <c r="MLU133" s="311"/>
      <c r="MLV133" s="311"/>
      <c r="MLW133" s="311"/>
      <c r="MLX133" s="311"/>
      <c r="MLY133" s="311"/>
      <c r="MLZ133" s="311"/>
      <c r="MMA133" s="311"/>
      <c r="MMB133" s="311"/>
      <c r="MMC133" s="311"/>
      <c r="MMD133" s="311"/>
      <c r="MME133" s="311"/>
      <c r="MMF133" s="311"/>
      <c r="MMG133" s="311"/>
      <c r="MMH133" s="311"/>
      <c r="MMI133" s="311"/>
      <c r="MMJ133" s="311"/>
      <c r="MMK133" s="311"/>
      <c r="MML133" s="311"/>
      <c r="MMM133" s="311"/>
      <c r="MMN133" s="311"/>
      <c r="MMO133" s="311"/>
      <c r="MMP133" s="311"/>
      <c r="MMQ133" s="311"/>
      <c r="MMR133" s="311"/>
      <c r="MMS133" s="311"/>
      <c r="MMT133" s="311"/>
      <c r="MMU133" s="311"/>
      <c r="MMV133" s="311"/>
      <c r="MMW133" s="311"/>
      <c r="MMX133" s="311"/>
      <c r="MMY133" s="311"/>
      <c r="MMZ133" s="311"/>
      <c r="MNA133" s="311"/>
      <c r="MNB133" s="311"/>
      <c r="MNC133" s="311"/>
      <c r="MND133" s="311"/>
      <c r="MNE133" s="311"/>
      <c r="MNF133" s="311"/>
      <c r="MNG133" s="311"/>
      <c r="MNH133" s="311"/>
      <c r="MNI133" s="311"/>
      <c r="MNJ133" s="311"/>
      <c r="MNK133" s="311"/>
      <c r="MNL133" s="311"/>
      <c r="MNM133" s="311"/>
      <c r="MNN133" s="311"/>
      <c r="MNO133" s="311"/>
      <c r="MNP133" s="311"/>
      <c r="MNQ133" s="311"/>
      <c r="MNR133" s="311"/>
      <c r="MNS133" s="311"/>
      <c r="MNT133" s="311"/>
      <c r="MNU133" s="311"/>
      <c r="MNV133" s="311"/>
      <c r="MNW133" s="311"/>
      <c r="MNX133" s="311"/>
      <c r="MNY133" s="311"/>
      <c r="MNZ133" s="311"/>
      <c r="MOA133" s="311"/>
      <c r="MOB133" s="311"/>
      <c r="MOC133" s="311"/>
      <c r="MOD133" s="311"/>
      <c r="MOE133" s="311"/>
      <c r="MOF133" s="311"/>
      <c r="MOG133" s="311"/>
      <c r="MOH133" s="311"/>
      <c r="MOI133" s="311"/>
      <c r="MOJ133" s="311"/>
      <c r="MOK133" s="311"/>
      <c r="MOL133" s="311"/>
      <c r="MOM133" s="311"/>
      <c r="MON133" s="311"/>
      <c r="MOO133" s="311"/>
      <c r="MOP133" s="311"/>
      <c r="MOQ133" s="311"/>
      <c r="MOR133" s="311"/>
      <c r="MOS133" s="311"/>
      <c r="MOT133" s="311"/>
      <c r="MOU133" s="311"/>
      <c r="MOV133" s="311"/>
      <c r="MOW133" s="311"/>
      <c r="MOX133" s="311"/>
      <c r="MOY133" s="311"/>
      <c r="MOZ133" s="311"/>
      <c r="MPA133" s="311"/>
      <c r="MPB133" s="311"/>
      <c r="MPC133" s="311"/>
      <c r="MPD133" s="311"/>
      <c r="MPE133" s="311"/>
      <c r="MPF133" s="311"/>
      <c r="MPG133" s="311"/>
      <c r="MPH133" s="311"/>
      <c r="MPI133" s="311"/>
      <c r="MPJ133" s="311"/>
      <c r="MPK133" s="311"/>
      <c r="MPL133" s="311"/>
      <c r="MPM133" s="311"/>
      <c r="MPN133" s="311"/>
      <c r="MPO133" s="311"/>
      <c r="MPP133" s="311"/>
      <c r="MPQ133" s="311"/>
      <c r="MPR133" s="311"/>
      <c r="MPS133" s="311"/>
      <c r="MPT133" s="311"/>
      <c r="MPU133" s="311"/>
      <c r="MPV133" s="311"/>
      <c r="MPW133" s="311"/>
      <c r="MPX133" s="311"/>
      <c r="MPY133" s="311"/>
      <c r="MPZ133" s="311"/>
      <c r="MQA133" s="311"/>
      <c r="MQB133" s="311"/>
      <c r="MQC133" s="311"/>
      <c r="MQD133" s="311"/>
      <c r="MQE133" s="311"/>
      <c r="MQF133" s="311"/>
      <c r="MQG133" s="311"/>
      <c r="MQH133" s="311"/>
      <c r="MQI133" s="311"/>
      <c r="MQJ133" s="311"/>
      <c r="MQK133" s="311"/>
      <c r="MQL133" s="311"/>
      <c r="MQM133" s="311"/>
      <c r="MQN133" s="311"/>
      <c r="MQO133" s="311"/>
      <c r="MQP133" s="311"/>
      <c r="MQQ133" s="311"/>
      <c r="MQR133" s="311"/>
      <c r="MQS133" s="311"/>
      <c r="MQT133" s="311"/>
      <c r="MQU133" s="311"/>
      <c r="MQV133" s="311"/>
      <c r="MQW133" s="311"/>
      <c r="MQX133" s="311"/>
      <c r="MQY133" s="311"/>
      <c r="MQZ133" s="311"/>
      <c r="MRA133" s="311"/>
      <c r="MRB133" s="311"/>
      <c r="MRC133" s="311"/>
      <c r="MRD133" s="311"/>
      <c r="MRE133" s="311"/>
      <c r="MRF133" s="311"/>
      <c r="MRG133" s="311"/>
      <c r="MRH133" s="311"/>
      <c r="MRI133" s="311"/>
      <c r="MRJ133" s="311"/>
      <c r="MRK133" s="311"/>
      <c r="MRL133" s="311"/>
      <c r="MRM133" s="311"/>
      <c r="MRN133" s="311"/>
      <c r="MRO133" s="311"/>
      <c r="MRP133" s="311"/>
      <c r="MRQ133" s="311"/>
      <c r="MRR133" s="311"/>
      <c r="MRS133" s="311"/>
      <c r="MRT133" s="311"/>
      <c r="MRU133" s="311"/>
      <c r="MRV133" s="311"/>
      <c r="MRW133" s="311"/>
      <c r="MRX133" s="311"/>
      <c r="MRY133" s="311"/>
      <c r="MRZ133" s="311"/>
      <c r="MSA133" s="311"/>
      <c r="MSB133" s="311"/>
      <c r="MSC133" s="311"/>
      <c r="MSD133" s="311"/>
      <c r="MSE133" s="311"/>
      <c r="MSF133" s="311"/>
      <c r="MSG133" s="311"/>
      <c r="MSH133" s="311"/>
      <c r="MSI133" s="311"/>
      <c r="MSJ133" s="311"/>
      <c r="MSK133" s="311"/>
      <c r="MSL133" s="311"/>
      <c r="MSM133" s="311"/>
      <c r="MSN133" s="311"/>
      <c r="MSO133" s="311"/>
      <c r="MSP133" s="311"/>
      <c r="MSQ133" s="311"/>
      <c r="MSR133" s="311"/>
      <c r="MSS133" s="311"/>
      <c r="MST133" s="311"/>
      <c r="MSU133" s="311"/>
      <c r="MSV133" s="311"/>
      <c r="MSW133" s="311"/>
      <c r="MSX133" s="311"/>
      <c r="MSY133" s="311"/>
      <c r="MSZ133" s="311"/>
      <c r="MTA133" s="311"/>
      <c r="MTB133" s="311"/>
      <c r="MTC133" s="311"/>
      <c r="MTD133" s="311"/>
      <c r="MTE133" s="311"/>
      <c r="MTF133" s="311"/>
      <c r="MTG133" s="311"/>
      <c r="MTH133" s="311"/>
      <c r="MTI133" s="311"/>
      <c r="MTJ133" s="311"/>
      <c r="MTK133" s="311"/>
      <c r="MTL133" s="311"/>
      <c r="MTM133" s="311"/>
      <c r="MTN133" s="311"/>
      <c r="MTO133" s="311"/>
      <c r="MTP133" s="311"/>
      <c r="MTQ133" s="311"/>
      <c r="MTR133" s="311"/>
      <c r="MTS133" s="311"/>
      <c r="MTT133" s="311"/>
      <c r="MTU133" s="311"/>
      <c r="MTV133" s="311"/>
      <c r="MTW133" s="311"/>
      <c r="MTX133" s="311"/>
      <c r="MTY133" s="311"/>
      <c r="MTZ133" s="311"/>
      <c r="MUA133" s="311"/>
      <c r="MUB133" s="311"/>
      <c r="MUC133" s="311"/>
      <c r="MUD133" s="311"/>
      <c r="MUE133" s="311"/>
      <c r="MUF133" s="311"/>
      <c r="MUG133" s="311"/>
      <c r="MUH133" s="311"/>
      <c r="MUI133" s="311"/>
      <c r="MUJ133" s="311"/>
      <c r="MUK133" s="311"/>
      <c r="MUL133" s="311"/>
      <c r="MUM133" s="311"/>
      <c r="MUN133" s="311"/>
      <c r="MUO133" s="311"/>
      <c r="MUP133" s="311"/>
      <c r="MUQ133" s="311"/>
      <c r="MUR133" s="311"/>
      <c r="MUS133" s="311"/>
      <c r="MUT133" s="311"/>
      <c r="MUU133" s="311"/>
      <c r="MUV133" s="311"/>
      <c r="MUW133" s="311"/>
      <c r="MUX133" s="311"/>
      <c r="MUY133" s="311"/>
      <c r="MUZ133" s="311"/>
      <c r="MVA133" s="311"/>
      <c r="MVB133" s="311"/>
      <c r="MVC133" s="311"/>
      <c r="MVD133" s="311"/>
      <c r="MVE133" s="311"/>
      <c r="MVF133" s="311"/>
      <c r="MVG133" s="311"/>
      <c r="MVH133" s="311"/>
      <c r="MVI133" s="311"/>
      <c r="MVJ133" s="311"/>
      <c r="MVK133" s="311"/>
      <c r="MVL133" s="311"/>
      <c r="MVM133" s="311"/>
      <c r="MVN133" s="311"/>
      <c r="MVO133" s="311"/>
      <c r="MVP133" s="311"/>
      <c r="MVQ133" s="311"/>
      <c r="MVR133" s="311"/>
      <c r="MVS133" s="311"/>
      <c r="MVT133" s="311"/>
      <c r="MVU133" s="311"/>
      <c r="MVV133" s="311"/>
      <c r="MVW133" s="311"/>
      <c r="MVX133" s="311"/>
      <c r="MVY133" s="311"/>
      <c r="MVZ133" s="311"/>
      <c r="MWA133" s="311"/>
      <c r="MWB133" s="311"/>
      <c r="MWC133" s="311"/>
      <c r="MWD133" s="311"/>
      <c r="MWE133" s="311"/>
      <c r="MWF133" s="311"/>
      <c r="MWG133" s="311"/>
      <c r="MWH133" s="311"/>
      <c r="MWI133" s="311"/>
      <c r="MWJ133" s="311"/>
      <c r="MWK133" s="311"/>
      <c r="MWL133" s="311"/>
      <c r="MWM133" s="311"/>
      <c r="MWN133" s="311"/>
      <c r="MWO133" s="311"/>
      <c r="MWP133" s="311"/>
      <c r="MWQ133" s="311"/>
      <c r="MWR133" s="311"/>
      <c r="MWS133" s="311"/>
      <c r="MWT133" s="311"/>
      <c r="MWU133" s="311"/>
      <c r="MWV133" s="311"/>
      <c r="MWW133" s="311"/>
      <c r="MWX133" s="311"/>
      <c r="MWY133" s="311"/>
      <c r="MWZ133" s="311"/>
      <c r="MXA133" s="311"/>
      <c r="MXB133" s="311"/>
      <c r="MXC133" s="311"/>
      <c r="MXD133" s="311"/>
      <c r="MXE133" s="311"/>
      <c r="MXF133" s="311"/>
      <c r="MXG133" s="311"/>
      <c r="MXH133" s="311"/>
      <c r="MXI133" s="311"/>
      <c r="MXJ133" s="311"/>
      <c r="MXK133" s="311"/>
      <c r="MXL133" s="311"/>
      <c r="MXM133" s="311"/>
      <c r="MXN133" s="311"/>
      <c r="MXO133" s="311"/>
      <c r="MXP133" s="311"/>
      <c r="MXQ133" s="311"/>
      <c r="MXR133" s="311"/>
      <c r="MXS133" s="311"/>
      <c r="MXT133" s="311"/>
      <c r="MXU133" s="311"/>
      <c r="MXV133" s="311"/>
      <c r="MXW133" s="311"/>
      <c r="MXX133" s="311"/>
      <c r="MXY133" s="311"/>
      <c r="MXZ133" s="311"/>
      <c r="MYA133" s="311"/>
      <c r="MYB133" s="311"/>
      <c r="MYC133" s="311"/>
      <c r="MYD133" s="311"/>
      <c r="MYE133" s="311"/>
      <c r="MYF133" s="311"/>
      <c r="MYG133" s="311"/>
      <c r="MYH133" s="311"/>
      <c r="MYI133" s="311"/>
      <c r="MYJ133" s="311"/>
      <c r="MYK133" s="311"/>
      <c r="MYL133" s="311"/>
      <c r="MYM133" s="311"/>
      <c r="MYN133" s="311"/>
      <c r="MYO133" s="311"/>
      <c r="MYP133" s="311"/>
      <c r="MYQ133" s="311"/>
      <c r="MYR133" s="311"/>
      <c r="MYS133" s="311"/>
      <c r="MYT133" s="311"/>
      <c r="MYU133" s="311"/>
      <c r="MYV133" s="311"/>
      <c r="MYW133" s="311"/>
      <c r="MYX133" s="311"/>
      <c r="MYY133" s="311"/>
      <c r="MYZ133" s="311"/>
      <c r="MZA133" s="311"/>
      <c r="MZB133" s="311"/>
      <c r="MZC133" s="311"/>
      <c r="MZD133" s="311"/>
      <c r="MZE133" s="311"/>
      <c r="MZF133" s="311"/>
      <c r="MZG133" s="311"/>
      <c r="MZH133" s="311"/>
      <c r="MZI133" s="311"/>
      <c r="MZJ133" s="311"/>
      <c r="MZK133" s="311"/>
      <c r="MZL133" s="311"/>
      <c r="MZM133" s="311"/>
      <c r="MZN133" s="311"/>
      <c r="MZO133" s="311"/>
      <c r="MZP133" s="311"/>
      <c r="MZQ133" s="311"/>
      <c r="MZR133" s="311"/>
      <c r="MZS133" s="311"/>
      <c r="MZT133" s="311"/>
      <c r="MZU133" s="311"/>
      <c r="MZV133" s="311"/>
      <c r="MZW133" s="311"/>
      <c r="MZX133" s="311"/>
      <c r="MZY133" s="311"/>
      <c r="MZZ133" s="311"/>
      <c r="NAA133" s="311"/>
      <c r="NAB133" s="311"/>
      <c r="NAC133" s="311"/>
      <c r="NAD133" s="311"/>
      <c r="NAE133" s="311"/>
      <c r="NAF133" s="311"/>
      <c r="NAG133" s="311"/>
      <c r="NAH133" s="311"/>
      <c r="NAI133" s="311"/>
      <c r="NAJ133" s="311"/>
      <c r="NAK133" s="311"/>
      <c r="NAL133" s="311"/>
      <c r="NAM133" s="311"/>
      <c r="NAN133" s="311"/>
      <c r="NAO133" s="311"/>
      <c r="NAP133" s="311"/>
      <c r="NAQ133" s="311"/>
      <c r="NAR133" s="311"/>
      <c r="NAS133" s="311"/>
      <c r="NAT133" s="311"/>
      <c r="NAU133" s="311"/>
      <c r="NAV133" s="311"/>
      <c r="NAW133" s="311"/>
      <c r="NAX133" s="311"/>
      <c r="NAY133" s="311"/>
      <c r="NAZ133" s="311"/>
      <c r="NBA133" s="311"/>
      <c r="NBB133" s="311"/>
      <c r="NBC133" s="311"/>
      <c r="NBD133" s="311"/>
      <c r="NBE133" s="311"/>
      <c r="NBF133" s="311"/>
      <c r="NBG133" s="311"/>
      <c r="NBH133" s="311"/>
      <c r="NBI133" s="311"/>
      <c r="NBJ133" s="311"/>
      <c r="NBK133" s="311"/>
      <c r="NBL133" s="311"/>
      <c r="NBM133" s="311"/>
      <c r="NBN133" s="311"/>
      <c r="NBO133" s="311"/>
      <c r="NBP133" s="311"/>
      <c r="NBQ133" s="311"/>
      <c r="NBR133" s="311"/>
      <c r="NBS133" s="311"/>
      <c r="NBT133" s="311"/>
      <c r="NBU133" s="311"/>
      <c r="NBV133" s="311"/>
      <c r="NBW133" s="311"/>
      <c r="NBX133" s="311"/>
      <c r="NBY133" s="311"/>
      <c r="NBZ133" s="311"/>
      <c r="NCA133" s="311"/>
      <c r="NCB133" s="311"/>
      <c r="NCC133" s="311"/>
      <c r="NCD133" s="311"/>
      <c r="NCE133" s="311"/>
      <c r="NCF133" s="311"/>
      <c r="NCG133" s="311"/>
      <c r="NCH133" s="311"/>
      <c r="NCI133" s="311"/>
      <c r="NCJ133" s="311"/>
      <c r="NCK133" s="311"/>
      <c r="NCL133" s="311"/>
      <c r="NCM133" s="311"/>
      <c r="NCN133" s="311"/>
      <c r="NCO133" s="311"/>
      <c r="NCP133" s="311"/>
      <c r="NCQ133" s="311"/>
      <c r="NCR133" s="311"/>
      <c r="NCS133" s="311"/>
      <c r="NCT133" s="311"/>
      <c r="NCU133" s="311"/>
      <c r="NCV133" s="311"/>
      <c r="NCW133" s="311"/>
      <c r="NCX133" s="311"/>
      <c r="NCY133" s="311"/>
      <c r="NCZ133" s="311"/>
      <c r="NDA133" s="311"/>
      <c r="NDB133" s="311"/>
      <c r="NDC133" s="311"/>
      <c r="NDD133" s="311"/>
      <c r="NDE133" s="311"/>
      <c r="NDF133" s="311"/>
      <c r="NDG133" s="311"/>
      <c r="NDH133" s="311"/>
      <c r="NDI133" s="311"/>
      <c r="NDJ133" s="311"/>
      <c r="NDK133" s="311"/>
      <c r="NDL133" s="311"/>
      <c r="NDM133" s="311"/>
      <c r="NDN133" s="311"/>
      <c r="NDO133" s="311"/>
      <c r="NDP133" s="311"/>
      <c r="NDQ133" s="311"/>
      <c r="NDR133" s="311"/>
      <c r="NDS133" s="311"/>
      <c r="NDT133" s="311"/>
      <c r="NDU133" s="311"/>
      <c r="NDV133" s="311"/>
      <c r="NDW133" s="311"/>
      <c r="NDX133" s="311"/>
      <c r="NDY133" s="311"/>
      <c r="NDZ133" s="311"/>
      <c r="NEA133" s="311"/>
      <c r="NEB133" s="311"/>
      <c r="NEC133" s="311"/>
      <c r="NED133" s="311"/>
      <c r="NEE133" s="311"/>
      <c r="NEF133" s="311"/>
      <c r="NEG133" s="311"/>
      <c r="NEH133" s="311"/>
      <c r="NEI133" s="311"/>
      <c r="NEJ133" s="311"/>
      <c r="NEK133" s="311"/>
      <c r="NEL133" s="311"/>
      <c r="NEM133" s="311"/>
      <c r="NEN133" s="311"/>
      <c r="NEO133" s="311"/>
      <c r="NEP133" s="311"/>
      <c r="NEQ133" s="311"/>
      <c r="NER133" s="311"/>
      <c r="NES133" s="311"/>
      <c r="NET133" s="311"/>
      <c r="NEU133" s="311"/>
      <c r="NEV133" s="311"/>
      <c r="NEW133" s="311"/>
      <c r="NEX133" s="311"/>
      <c r="NEY133" s="311"/>
      <c r="NEZ133" s="311"/>
      <c r="NFA133" s="311"/>
      <c r="NFB133" s="311"/>
      <c r="NFC133" s="311"/>
      <c r="NFD133" s="311"/>
      <c r="NFE133" s="311"/>
      <c r="NFF133" s="311"/>
      <c r="NFG133" s="311"/>
      <c r="NFH133" s="311"/>
      <c r="NFI133" s="311"/>
      <c r="NFJ133" s="311"/>
      <c r="NFK133" s="311"/>
      <c r="NFL133" s="311"/>
      <c r="NFM133" s="311"/>
      <c r="NFN133" s="311"/>
      <c r="NFO133" s="311"/>
      <c r="NFP133" s="311"/>
      <c r="NFQ133" s="311"/>
      <c r="NFR133" s="311"/>
      <c r="NFS133" s="311"/>
      <c r="NFT133" s="311"/>
      <c r="NFU133" s="311"/>
      <c r="NFV133" s="311"/>
      <c r="NFW133" s="311"/>
      <c r="NFX133" s="311"/>
      <c r="NFY133" s="311"/>
      <c r="NFZ133" s="311"/>
      <c r="NGA133" s="311"/>
      <c r="NGB133" s="311"/>
      <c r="NGC133" s="311"/>
      <c r="NGD133" s="311"/>
      <c r="NGE133" s="311"/>
      <c r="NGF133" s="311"/>
      <c r="NGG133" s="311"/>
      <c r="NGH133" s="311"/>
      <c r="NGI133" s="311"/>
      <c r="NGJ133" s="311"/>
      <c r="NGK133" s="311"/>
      <c r="NGL133" s="311"/>
      <c r="NGM133" s="311"/>
      <c r="NGN133" s="311"/>
      <c r="NGO133" s="311"/>
      <c r="NGP133" s="311"/>
      <c r="NGQ133" s="311"/>
      <c r="NGR133" s="311"/>
      <c r="NGS133" s="311"/>
      <c r="NGT133" s="311"/>
      <c r="NGU133" s="311"/>
      <c r="NGV133" s="311"/>
      <c r="NGW133" s="311"/>
      <c r="NGX133" s="311"/>
      <c r="NGY133" s="311"/>
      <c r="NGZ133" s="311"/>
      <c r="NHA133" s="311"/>
      <c r="NHB133" s="311"/>
      <c r="NHC133" s="311"/>
      <c r="NHD133" s="311"/>
      <c r="NHE133" s="311"/>
      <c r="NHF133" s="311"/>
      <c r="NHG133" s="311"/>
      <c r="NHH133" s="311"/>
      <c r="NHI133" s="311"/>
      <c r="NHJ133" s="311"/>
      <c r="NHK133" s="311"/>
      <c r="NHL133" s="311"/>
      <c r="NHM133" s="311"/>
      <c r="NHN133" s="311"/>
      <c r="NHO133" s="311"/>
      <c r="NHP133" s="311"/>
      <c r="NHQ133" s="311"/>
      <c r="NHR133" s="311"/>
      <c r="NHS133" s="311"/>
      <c r="NHT133" s="311"/>
      <c r="NHU133" s="311"/>
      <c r="NHV133" s="311"/>
      <c r="NHW133" s="311"/>
      <c r="NHX133" s="311"/>
      <c r="NHY133" s="311"/>
      <c r="NHZ133" s="311"/>
      <c r="NIA133" s="311"/>
      <c r="NIB133" s="311"/>
      <c r="NIC133" s="311"/>
      <c r="NID133" s="311"/>
      <c r="NIE133" s="311"/>
      <c r="NIF133" s="311"/>
      <c r="NIG133" s="311"/>
      <c r="NIH133" s="311"/>
      <c r="NII133" s="311"/>
      <c r="NIJ133" s="311"/>
      <c r="NIK133" s="311"/>
      <c r="NIL133" s="311"/>
      <c r="NIM133" s="311"/>
      <c r="NIN133" s="311"/>
      <c r="NIO133" s="311"/>
      <c r="NIP133" s="311"/>
      <c r="NIQ133" s="311"/>
      <c r="NIR133" s="311"/>
      <c r="NIS133" s="311"/>
      <c r="NIT133" s="311"/>
      <c r="NIU133" s="311"/>
      <c r="NIV133" s="311"/>
      <c r="NIW133" s="311"/>
      <c r="NIX133" s="311"/>
      <c r="NIY133" s="311"/>
      <c r="NIZ133" s="311"/>
      <c r="NJA133" s="311"/>
      <c r="NJB133" s="311"/>
      <c r="NJC133" s="311"/>
      <c r="NJD133" s="311"/>
      <c r="NJE133" s="311"/>
      <c r="NJF133" s="311"/>
      <c r="NJG133" s="311"/>
      <c r="NJH133" s="311"/>
      <c r="NJI133" s="311"/>
      <c r="NJJ133" s="311"/>
      <c r="NJK133" s="311"/>
      <c r="NJL133" s="311"/>
      <c r="NJM133" s="311"/>
      <c r="NJN133" s="311"/>
      <c r="NJO133" s="311"/>
      <c r="NJP133" s="311"/>
      <c r="NJQ133" s="311"/>
      <c r="NJR133" s="311"/>
      <c r="NJS133" s="311"/>
      <c r="NJT133" s="311"/>
      <c r="NJU133" s="311"/>
      <c r="NJV133" s="311"/>
      <c r="NJW133" s="311"/>
      <c r="NJX133" s="311"/>
      <c r="NJY133" s="311"/>
      <c r="NJZ133" s="311"/>
      <c r="NKA133" s="311"/>
      <c r="NKB133" s="311"/>
      <c r="NKC133" s="311"/>
      <c r="NKD133" s="311"/>
      <c r="NKE133" s="311"/>
      <c r="NKF133" s="311"/>
      <c r="NKG133" s="311"/>
      <c r="NKH133" s="311"/>
      <c r="NKI133" s="311"/>
      <c r="NKJ133" s="311"/>
      <c r="NKK133" s="311"/>
      <c r="NKL133" s="311"/>
      <c r="NKM133" s="311"/>
      <c r="NKN133" s="311"/>
      <c r="NKO133" s="311"/>
      <c r="NKP133" s="311"/>
      <c r="NKQ133" s="311"/>
      <c r="NKR133" s="311"/>
      <c r="NKS133" s="311"/>
      <c r="NKT133" s="311"/>
      <c r="NKU133" s="311"/>
      <c r="NKV133" s="311"/>
      <c r="NKW133" s="311"/>
      <c r="NKX133" s="311"/>
      <c r="NKY133" s="311"/>
      <c r="NKZ133" s="311"/>
      <c r="NLA133" s="311"/>
      <c r="NLB133" s="311"/>
      <c r="NLC133" s="311"/>
      <c r="NLD133" s="311"/>
      <c r="NLE133" s="311"/>
      <c r="NLF133" s="311"/>
      <c r="NLG133" s="311"/>
      <c r="NLH133" s="311"/>
      <c r="NLI133" s="311"/>
      <c r="NLJ133" s="311"/>
      <c r="NLK133" s="311"/>
      <c r="NLL133" s="311"/>
      <c r="NLM133" s="311"/>
      <c r="NLN133" s="311"/>
      <c r="NLO133" s="311"/>
      <c r="NLP133" s="311"/>
      <c r="NLQ133" s="311"/>
      <c r="NLR133" s="311"/>
      <c r="NLS133" s="311"/>
      <c r="NLT133" s="311"/>
      <c r="NLU133" s="311"/>
      <c r="NLV133" s="311"/>
      <c r="NLW133" s="311"/>
      <c r="NLX133" s="311"/>
      <c r="NLY133" s="311"/>
      <c r="NLZ133" s="311"/>
      <c r="NMA133" s="311"/>
      <c r="NMB133" s="311"/>
      <c r="NMC133" s="311"/>
      <c r="NMD133" s="311"/>
      <c r="NME133" s="311"/>
      <c r="NMF133" s="311"/>
      <c r="NMG133" s="311"/>
      <c r="NMH133" s="311"/>
      <c r="NMI133" s="311"/>
      <c r="NMJ133" s="311"/>
      <c r="NMK133" s="311"/>
      <c r="NML133" s="311"/>
      <c r="NMM133" s="311"/>
      <c r="NMN133" s="311"/>
      <c r="NMO133" s="311"/>
      <c r="NMP133" s="311"/>
      <c r="NMQ133" s="311"/>
      <c r="NMR133" s="311"/>
      <c r="NMS133" s="311"/>
      <c r="NMT133" s="311"/>
      <c r="NMU133" s="311"/>
      <c r="NMV133" s="311"/>
      <c r="NMW133" s="311"/>
      <c r="NMX133" s="311"/>
      <c r="NMY133" s="311"/>
      <c r="NMZ133" s="311"/>
      <c r="NNA133" s="311"/>
      <c r="NNB133" s="311"/>
      <c r="NNC133" s="311"/>
      <c r="NND133" s="311"/>
      <c r="NNE133" s="311"/>
      <c r="NNF133" s="311"/>
      <c r="NNG133" s="311"/>
      <c r="NNH133" s="311"/>
      <c r="NNI133" s="311"/>
      <c r="NNJ133" s="311"/>
      <c r="NNK133" s="311"/>
      <c r="NNL133" s="311"/>
      <c r="NNM133" s="311"/>
      <c r="NNN133" s="311"/>
      <c r="NNO133" s="311"/>
      <c r="NNP133" s="311"/>
      <c r="NNQ133" s="311"/>
      <c r="NNR133" s="311"/>
      <c r="NNS133" s="311"/>
      <c r="NNT133" s="311"/>
      <c r="NNU133" s="311"/>
      <c r="NNV133" s="311"/>
      <c r="NNW133" s="311"/>
      <c r="NNX133" s="311"/>
      <c r="NNY133" s="311"/>
      <c r="NNZ133" s="311"/>
      <c r="NOA133" s="311"/>
      <c r="NOB133" s="311"/>
      <c r="NOC133" s="311"/>
      <c r="NOD133" s="311"/>
      <c r="NOE133" s="311"/>
      <c r="NOF133" s="311"/>
      <c r="NOG133" s="311"/>
      <c r="NOH133" s="311"/>
      <c r="NOI133" s="311"/>
      <c r="NOJ133" s="311"/>
      <c r="NOK133" s="311"/>
      <c r="NOL133" s="311"/>
      <c r="NOM133" s="311"/>
      <c r="NON133" s="311"/>
      <c r="NOO133" s="311"/>
      <c r="NOP133" s="311"/>
      <c r="NOQ133" s="311"/>
      <c r="NOR133" s="311"/>
      <c r="NOS133" s="311"/>
      <c r="NOT133" s="311"/>
      <c r="NOU133" s="311"/>
      <c r="NOV133" s="311"/>
      <c r="NOW133" s="311"/>
      <c r="NOX133" s="311"/>
      <c r="NOY133" s="311"/>
      <c r="NOZ133" s="311"/>
      <c r="NPA133" s="311"/>
      <c r="NPB133" s="311"/>
      <c r="NPC133" s="311"/>
      <c r="NPD133" s="311"/>
      <c r="NPE133" s="311"/>
      <c r="NPF133" s="311"/>
      <c r="NPG133" s="311"/>
      <c r="NPH133" s="311"/>
      <c r="NPI133" s="311"/>
      <c r="NPJ133" s="311"/>
      <c r="NPK133" s="311"/>
      <c r="NPL133" s="311"/>
      <c r="NPM133" s="311"/>
      <c r="NPN133" s="311"/>
      <c r="NPO133" s="311"/>
      <c r="NPP133" s="311"/>
      <c r="NPQ133" s="311"/>
      <c r="NPR133" s="311"/>
      <c r="NPS133" s="311"/>
      <c r="NPT133" s="311"/>
      <c r="NPU133" s="311"/>
      <c r="NPV133" s="311"/>
      <c r="NPW133" s="311"/>
      <c r="NPX133" s="311"/>
      <c r="NPY133" s="311"/>
      <c r="NPZ133" s="311"/>
      <c r="NQA133" s="311"/>
      <c r="NQB133" s="311"/>
      <c r="NQC133" s="311"/>
      <c r="NQD133" s="311"/>
      <c r="NQE133" s="311"/>
      <c r="NQF133" s="311"/>
      <c r="NQG133" s="311"/>
      <c r="NQH133" s="311"/>
      <c r="NQI133" s="311"/>
      <c r="NQJ133" s="311"/>
      <c r="NQK133" s="311"/>
      <c r="NQL133" s="311"/>
      <c r="NQM133" s="311"/>
      <c r="NQN133" s="311"/>
      <c r="NQO133" s="311"/>
      <c r="NQP133" s="311"/>
      <c r="NQQ133" s="311"/>
      <c r="NQR133" s="311"/>
      <c r="NQS133" s="311"/>
      <c r="NQT133" s="311"/>
      <c r="NQU133" s="311"/>
      <c r="NQV133" s="311"/>
      <c r="NQW133" s="311"/>
      <c r="NQX133" s="311"/>
      <c r="NQY133" s="311"/>
      <c r="NQZ133" s="311"/>
      <c r="NRA133" s="311"/>
      <c r="NRB133" s="311"/>
      <c r="NRC133" s="311"/>
      <c r="NRD133" s="311"/>
      <c r="NRE133" s="311"/>
      <c r="NRF133" s="311"/>
      <c r="NRG133" s="311"/>
      <c r="NRH133" s="311"/>
      <c r="NRI133" s="311"/>
      <c r="NRJ133" s="311"/>
      <c r="NRK133" s="311"/>
      <c r="NRL133" s="311"/>
      <c r="NRM133" s="311"/>
      <c r="NRN133" s="311"/>
      <c r="NRO133" s="311"/>
      <c r="NRP133" s="311"/>
      <c r="NRQ133" s="311"/>
      <c r="NRR133" s="311"/>
      <c r="NRS133" s="311"/>
      <c r="NRT133" s="311"/>
      <c r="NRU133" s="311"/>
      <c r="NRV133" s="311"/>
      <c r="NRW133" s="311"/>
      <c r="NRX133" s="311"/>
      <c r="NRY133" s="311"/>
      <c r="NRZ133" s="311"/>
      <c r="NSA133" s="311"/>
      <c r="NSB133" s="311"/>
      <c r="NSC133" s="311"/>
      <c r="NSD133" s="311"/>
      <c r="NSE133" s="311"/>
      <c r="NSF133" s="311"/>
      <c r="NSG133" s="311"/>
      <c r="NSH133" s="311"/>
      <c r="NSI133" s="311"/>
      <c r="NSJ133" s="311"/>
      <c r="NSK133" s="311"/>
      <c r="NSL133" s="311"/>
      <c r="NSM133" s="311"/>
      <c r="NSN133" s="311"/>
      <c r="NSO133" s="311"/>
      <c r="NSP133" s="311"/>
      <c r="NSQ133" s="311"/>
      <c r="NSR133" s="311"/>
      <c r="NSS133" s="311"/>
      <c r="NST133" s="311"/>
      <c r="NSU133" s="311"/>
      <c r="NSV133" s="311"/>
      <c r="NSW133" s="311"/>
      <c r="NSX133" s="311"/>
      <c r="NSY133" s="311"/>
      <c r="NSZ133" s="311"/>
      <c r="NTA133" s="311"/>
      <c r="NTB133" s="311"/>
      <c r="NTC133" s="311"/>
      <c r="NTD133" s="311"/>
      <c r="NTE133" s="311"/>
      <c r="NTF133" s="311"/>
      <c r="NTG133" s="311"/>
      <c r="NTH133" s="311"/>
      <c r="NTI133" s="311"/>
      <c r="NTJ133" s="311"/>
      <c r="NTK133" s="311"/>
      <c r="NTL133" s="311"/>
      <c r="NTM133" s="311"/>
      <c r="NTN133" s="311"/>
      <c r="NTO133" s="311"/>
      <c r="NTP133" s="311"/>
      <c r="NTQ133" s="311"/>
      <c r="NTR133" s="311"/>
      <c r="NTS133" s="311"/>
      <c r="NTT133" s="311"/>
      <c r="NTU133" s="311"/>
      <c r="NTV133" s="311"/>
      <c r="NTW133" s="311"/>
      <c r="NTX133" s="311"/>
      <c r="NTY133" s="311"/>
      <c r="NTZ133" s="311"/>
      <c r="NUA133" s="311"/>
      <c r="NUB133" s="311"/>
      <c r="NUC133" s="311"/>
      <c r="NUD133" s="311"/>
      <c r="NUE133" s="311"/>
      <c r="NUF133" s="311"/>
      <c r="NUG133" s="311"/>
      <c r="NUH133" s="311"/>
      <c r="NUI133" s="311"/>
      <c r="NUJ133" s="311"/>
      <c r="NUK133" s="311"/>
      <c r="NUL133" s="311"/>
      <c r="NUM133" s="311"/>
      <c r="NUN133" s="311"/>
      <c r="NUO133" s="311"/>
      <c r="NUP133" s="311"/>
      <c r="NUQ133" s="311"/>
      <c r="NUR133" s="311"/>
      <c r="NUS133" s="311"/>
      <c r="NUT133" s="311"/>
      <c r="NUU133" s="311"/>
      <c r="NUV133" s="311"/>
      <c r="NUW133" s="311"/>
      <c r="NUX133" s="311"/>
      <c r="NUY133" s="311"/>
      <c r="NUZ133" s="311"/>
      <c r="NVA133" s="311"/>
      <c r="NVB133" s="311"/>
      <c r="NVC133" s="311"/>
      <c r="NVD133" s="311"/>
      <c r="NVE133" s="311"/>
      <c r="NVF133" s="311"/>
      <c r="NVG133" s="311"/>
      <c r="NVH133" s="311"/>
      <c r="NVI133" s="311"/>
      <c r="NVJ133" s="311"/>
      <c r="NVK133" s="311"/>
      <c r="NVL133" s="311"/>
      <c r="NVM133" s="311"/>
      <c r="NVN133" s="311"/>
      <c r="NVO133" s="311"/>
      <c r="NVP133" s="311"/>
      <c r="NVQ133" s="311"/>
      <c r="NVR133" s="311"/>
      <c r="NVS133" s="311"/>
      <c r="NVT133" s="311"/>
      <c r="NVU133" s="311"/>
      <c r="NVV133" s="311"/>
      <c r="NVW133" s="311"/>
      <c r="NVX133" s="311"/>
      <c r="NVY133" s="311"/>
      <c r="NVZ133" s="311"/>
      <c r="NWA133" s="311"/>
      <c r="NWB133" s="311"/>
      <c r="NWC133" s="311"/>
      <c r="NWD133" s="311"/>
      <c r="NWE133" s="311"/>
      <c r="NWF133" s="311"/>
      <c r="NWG133" s="311"/>
      <c r="NWH133" s="311"/>
      <c r="NWI133" s="311"/>
      <c r="NWJ133" s="311"/>
      <c r="NWK133" s="311"/>
      <c r="NWL133" s="311"/>
      <c r="NWM133" s="311"/>
      <c r="NWN133" s="311"/>
      <c r="NWO133" s="311"/>
      <c r="NWP133" s="311"/>
      <c r="NWQ133" s="311"/>
      <c r="NWR133" s="311"/>
      <c r="NWS133" s="311"/>
      <c r="NWT133" s="311"/>
      <c r="NWU133" s="311"/>
      <c r="NWV133" s="311"/>
      <c r="NWW133" s="311"/>
      <c r="NWX133" s="311"/>
      <c r="NWY133" s="311"/>
      <c r="NWZ133" s="311"/>
      <c r="NXA133" s="311"/>
      <c r="NXB133" s="311"/>
      <c r="NXC133" s="311"/>
      <c r="NXD133" s="311"/>
      <c r="NXE133" s="311"/>
      <c r="NXF133" s="311"/>
      <c r="NXG133" s="311"/>
      <c r="NXH133" s="311"/>
      <c r="NXI133" s="311"/>
      <c r="NXJ133" s="311"/>
      <c r="NXK133" s="311"/>
      <c r="NXL133" s="311"/>
      <c r="NXM133" s="311"/>
      <c r="NXN133" s="311"/>
      <c r="NXO133" s="311"/>
      <c r="NXP133" s="311"/>
      <c r="NXQ133" s="311"/>
      <c r="NXR133" s="311"/>
      <c r="NXS133" s="311"/>
      <c r="NXT133" s="311"/>
      <c r="NXU133" s="311"/>
      <c r="NXV133" s="311"/>
      <c r="NXW133" s="311"/>
      <c r="NXX133" s="311"/>
      <c r="NXY133" s="311"/>
      <c r="NXZ133" s="311"/>
      <c r="NYA133" s="311"/>
      <c r="NYB133" s="311"/>
      <c r="NYC133" s="311"/>
      <c r="NYD133" s="311"/>
      <c r="NYE133" s="311"/>
      <c r="NYF133" s="311"/>
      <c r="NYG133" s="311"/>
      <c r="NYH133" s="311"/>
      <c r="NYI133" s="311"/>
      <c r="NYJ133" s="311"/>
      <c r="NYK133" s="311"/>
      <c r="NYL133" s="311"/>
      <c r="NYM133" s="311"/>
      <c r="NYN133" s="311"/>
      <c r="NYO133" s="311"/>
      <c r="NYP133" s="311"/>
      <c r="NYQ133" s="311"/>
      <c r="NYR133" s="311"/>
      <c r="NYS133" s="311"/>
      <c r="NYT133" s="311"/>
      <c r="NYU133" s="311"/>
      <c r="NYV133" s="311"/>
      <c r="NYW133" s="311"/>
      <c r="NYX133" s="311"/>
      <c r="NYY133" s="311"/>
      <c r="NYZ133" s="311"/>
      <c r="NZA133" s="311"/>
      <c r="NZB133" s="311"/>
      <c r="NZC133" s="311"/>
      <c r="NZD133" s="311"/>
      <c r="NZE133" s="311"/>
      <c r="NZF133" s="311"/>
      <c r="NZG133" s="311"/>
      <c r="NZH133" s="311"/>
      <c r="NZI133" s="311"/>
      <c r="NZJ133" s="311"/>
      <c r="NZK133" s="311"/>
      <c r="NZL133" s="311"/>
      <c r="NZM133" s="311"/>
      <c r="NZN133" s="311"/>
      <c r="NZO133" s="311"/>
      <c r="NZP133" s="311"/>
      <c r="NZQ133" s="311"/>
      <c r="NZR133" s="311"/>
      <c r="NZS133" s="311"/>
      <c r="NZT133" s="311"/>
      <c r="NZU133" s="311"/>
      <c r="NZV133" s="311"/>
      <c r="NZW133" s="311"/>
      <c r="NZX133" s="311"/>
      <c r="NZY133" s="311"/>
      <c r="NZZ133" s="311"/>
      <c r="OAA133" s="311"/>
      <c r="OAB133" s="311"/>
      <c r="OAC133" s="311"/>
      <c r="OAD133" s="311"/>
      <c r="OAE133" s="311"/>
      <c r="OAF133" s="311"/>
      <c r="OAG133" s="311"/>
      <c r="OAH133" s="311"/>
      <c r="OAI133" s="311"/>
      <c r="OAJ133" s="311"/>
      <c r="OAK133" s="311"/>
      <c r="OAL133" s="311"/>
      <c r="OAM133" s="311"/>
      <c r="OAN133" s="311"/>
      <c r="OAO133" s="311"/>
      <c r="OAP133" s="311"/>
      <c r="OAQ133" s="311"/>
      <c r="OAR133" s="311"/>
      <c r="OAS133" s="311"/>
      <c r="OAT133" s="311"/>
      <c r="OAU133" s="311"/>
      <c r="OAV133" s="311"/>
      <c r="OAW133" s="311"/>
      <c r="OAX133" s="311"/>
      <c r="OAY133" s="311"/>
      <c r="OAZ133" s="311"/>
      <c r="OBA133" s="311"/>
      <c r="OBB133" s="311"/>
      <c r="OBC133" s="311"/>
      <c r="OBD133" s="311"/>
      <c r="OBE133" s="311"/>
      <c r="OBF133" s="311"/>
      <c r="OBG133" s="311"/>
      <c r="OBH133" s="311"/>
      <c r="OBI133" s="311"/>
      <c r="OBJ133" s="311"/>
      <c r="OBK133" s="311"/>
      <c r="OBL133" s="311"/>
      <c r="OBM133" s="311"/>
      <c r="OBN133" s="311"/>
      <c r="OBO133" s="311"/>
      <c r="OBP133" s="311"/>
      <c r="OBQ133" s="311"/>
      <c r="OBR133" s="311"/>
      <c r="OBS133" s="311"/>
      <c r="OBT133" s="311"/>
      <c r="OBU133" s="311"/>
      <c r="OBV133" s="311"/>
      <c r="OBW133" s="311"/>
      <c r="OBX133" s="311"/>
      <c r="OBY133" s="311"/>
      <c r="OBZ133" s="311"/>
      <c r="OCA133" s="311"/>
      <c r="OCB133" s="311"/>
      <c r="OCC133" s="311"/>
      <c r="OCD133" s="311"/>
      <c r="OCE133" s="311"/>
      <c r="OCF133" s="311"/>
      <c r="OCG133" s="311"/>
      <c r="OCH133" s="311"/>
      <c r="OCI133" s="311"/>
      <c r="OCJ133" s="311"/>
      <c r="OCK133" s="311"/>
      <c r="OCL133" s="311"/>
      <c r="OCM133" s="311"/>
      <c r="OCN133" s="311"/>
      <c r="OCO133" s="311"/>
      <c r="OCP133" s="311"/>
      <c r="OCQ133" s="311"/>
      <c r="OCR133" s="311"/>
      <c r="OCS133" s="311"/>
      <c r="OCT133" s="311"/>
      <c r="OCU133" s="311"/>
      <c r="OCV133" s="311"/>
      <c r="OCW133" s="311"/>
      <c r="OCX133" s="311"/>
      <c r="OCY133" s="311"/>
      <c r="OCZ133" s="311"/>
      <c r="ODA133" s="311"/>
      <c r="ODB133" s="311"/>
      <c r="ODC133" s="311"/>
      <c r="ODD133" s="311"/>
      <c r="ODE133" s="311"/>
      <c r="ODF133" s="311"/>
      <c r="ODG133" s="311"/>
      <c r="ODH133" s="311"/>
      <c r="ODI133" s="311"/>
      <c r="ODJ133" s="311"/>
      <c r="ODK133" s="311"/>
      <c r="ODL133" s="311"/>
      <c r="ODM133" s="311"/>
      <c r="ODN133" s="311"/>
      <c r="ODO133" s="311"/>
      <c r="ODP133" s="311"/>
      <c r="ODQ133" s="311"/>
      <c r="ODR133" s="311"/>
      <c r="ODS133" s="311"/>
      <c r="ODT133" s="311"/>
      <c r="ODU133" s="311"/>
      <c r="ODV133" s="311"/>
      <c r="ODW133" s="311"/>
      <c r="ODX133" s="311"/>
      <c r="ODY133" s="311"/>
      <c r="ODZ133" s="311"/>
      <c r="OEA133" s="311"/>
      <c r="OEB133" s="311"/>
      <c r="OEC133" s="311"/>
      <c r="OED133" s="311"/>
      <c r="OEE133" s="311"/>
      <c r="OEF133" s="311"/>
      <c r="OEG133" s="311"/>
      <c r="OEH133" s="311"/>
      <c r="OEI133" s="311"/>
      <c r="OEJ133" s="311"/>
      <c r="OEK133" s="311"/>
      <c r="OEL133" s="311"/>
      <c r="OEM133" s="311"/>
      <c r="OEN133" s="311"/>
      <c r="OEO133" s="311"/>
      <c r="OEP133" s="311"/>
      <c r="OEQ133" s="311"/>
      <c r="OER133" s="311"/>
      <c r="OES133" s="311"/>
      <c r="OET133" s="311"/>
      <c r="OEU133" s="311"/>
      <c r="OEV133" s="311"/>
      <c r="OEW133" s="311"/>
      <c r="OEX133" s="311"/>
      <c r="OEY133" s="311"/>
      <c r="OEZ133" s="311"/>
      <c r="OFA133" s="311"/>
      <c r="OFB133" s="311"/>
      <c r="OFC133" s="311"/>
      <c r="OFD133" s="311"/>
      <c r="OFE133" s="311"/>
      <c r="OFF133" s="311"/>
      <c r="OFG133" s="311"/>
      <c r="OFH133" s="311"/>
      <c r="OFI133" s="311"/>
      <c r="OFJ133" s="311"/>
      <c r="OFK133" s="311"/>
      <c r="OFL133" s="311"/>
      <c r="OFM133" s="311"/>
      <c r="OFN133" s="311"/>
      <c r="OFO133" s="311"/>
      <c r="OFP133" s="311"/>
      <c r="OFQ133" s="311"/>
      <c r="OFR133" s="311"/>
      <c r="OFS133" s="311"/>
      <c r="OFT133" s="311"/>
      <c r="OFU133" s="311"/>
      <c r="OFV133" s="311"/>
      <c r="OFW133" s="311"/>
      <c r="OFX133" s="311"/>
      <c r="OFY133" s="311"/>
      <c r="OFZ133" s="311"/>
      <c r="OGA133" s="311"/>
      <c r="OGB133" s="311"/>
      <c r="OGC133" s="311"/>
      <c r="OGD133" s="311"/>
      <c r="OGE133" s="311"/>
      <c r="OGF133" s="311"/>
      <c r="OGG133" s="311"/>
      <c r="OGH133" s="311"/>
      <c r="OGI133" s="311"/>
      <c r="OGJ133" s="311"/>
      <c r="OGK133" s="311"/>
      <c r="OGL133" s="311"/>
      <c r="OGM133" s="311"/>
      <c r="OGN133" s="311"/>
      <c r="OGO133" s="311"/>
      <c r="OGP133" s="311"/>
      <c r="OGQ133" s="311"/>
      <c r="OGR133" s="311"/>
      <c r="OGS133" s="311"/>
      <c r="OGT133" s="311"/>
      <c r="OGU133" s="311"/>
      <c r="OGV133" s="311"/>
      <c r="OGW133" s="311"/>
      <c r="OGX133" s="311"/>
      <c r="OGY133" s="311"/>
      <c r="OGZ133" s="311"/>
      <c r="OHA133" s="311"/>
      <c r="OHB133" s="311"/>
      <c r="OHC133" s="311"/>
      <c r="OHD133" s="311"/>
      <c r="OHE133" s="311"/>
      <c r="OHF133" s="311"/>
      <c r="OHG133" s="311"/>
      <c r="OHH133" s="311"/>
      <c r="OHI133" s="311"/>
      <c r="OHJ133" s="311"/>
      <c r="OHK133" s="311"/>
      <c r="OHL133" s="311"/>
      <c r="OHM133" s="311"/>
      <c r="OHN133" s="311"/>
      <c r="OHO133" s="311"/>
      <c r="OHP133" s="311"/>
      <c r="OHQ133" s="311"/>
      <c r="OHR133" s="311"/>
      <c r="OHS133" s="311"/>
      <c r="OHT133" s="311"/>
      <c r="OHU133" s="311"/>
      <c r="OHV133" s="311"/>
      <c r="OHW133" s="311"/>
      <c r="OHX133" s="311"/>
      <c r="OHY133" s="311"/>
      <c r="OHZ133" s="311"/>
      <c r="OIA133" s="311"/>
      <c r="OIB133" s="311"/>
      <c r="OIC133" s="311"/>
      <c r="OID133" s="311"/>
      <c r="OIE133" s="311"/>
      <c r="OIF133" s="311"/>
      <c r="OIG133" s="311"/>
      <c r="OIH133" s="311"/>
      <c r="OII133" s="311"/>
      <c r="OIJ133" s="311"/>
      <c r="OIK133" s="311"/>
      <c r="OIL133" s="311"/>
      <c r="OIM133" s="311"/>
      <c r="OIN133" s="311"/>
      <c r="OIO133" s="311"/>
      <c r="OIP133" s="311"/>
      <c r="OIQ133" s="311"/>
      <c r="OIR133" s="311"/>
      <c r="OIS133" s="311"/>
      <c r="OIT133" s="311"/>
      <c r="OIU133" s="311"/>
      <c r="OIV133" s="311"/>
      <c r="OIW133" s="311"/>
      <c r="OIX133" s="311"/>
      <c r="OIY133" s="311"/>
      <c r="OIZ133" s="311"/>
      <c r="OJA133" s="311"/>
      <c r="OJB133" s="311"/>
      <c r="OJC133" s="311"/>
      <c r="OJD133" s="311"/>
      <c r="OJE133" s="311"/>
      <c r="OJF133" s="311"/>
      <c r="OJG133" s="311"/>
      <c r="OJH133" s="311"/>
      <c r="OJI133" s="311"/>
      <c r="OJJ133" s="311"/>
      <c r="OJK133" s="311"/>
      <c r="OJL133" s="311"/>
      <c r="OJM133" s="311"/>
      <c r="OJN133" s="311"/>
      <c r="OJO133" s="311"/>
      <c r="OJP133" s="311"/>
      <c r="OJQ133" s="311"/>
      <c r="OJR133" s="311"/>
      <c r="OJS133" s="311"/>
      <c r="OJT133" s="311"/>
      <c r="OJU133" s="311"/>
      <c r="OJV133" s="311"/>
      <c r="OJW133" s="311"/>
      <c r="OJX133" s="311"/>
      <c r="OJY133" s="311"/>
      <c r="OJZ133" s="311"/>
      <c r="OKA133" s="311"/>
      <c r="OKB133" s="311"/>
      <c r="OKC133" s="311"/>
      <c r="OKD133" s="311"/>
      <c r="OKE133" s="311"/>
      <c r="OKF133" s="311"/>
      <c r="OKG133" s="311"/>
      <c r="OKH133" s="311"/>
      <c r="OKI133" s="311"/>
      <c r="OKJ133" s="311"/>
      <c r="OKK133" s="311"/>
      <c r="OKL133" s="311"/>
      <c r="OKM133" s="311"/>
      <c r="OKN133" s="311"/>
      <c r="OKO133" s="311"/>
      <c r="OKP133" s="311"/>
      <c r="OKQ133" s="311"/>
      <c r="OKR133" s="311"/>
      <c r="OKS133" s="311"/>
      <c r="OKT133" s="311"/>
      <c r="OKU133" s="311"/>
      <c r="OKV133" s="311"/>
      <c r="OKW133" s="311"/>
      <c r="OKX133" s="311"/>
      <c r="OKY133" s="311"/>
      <c r="OKZ133" s="311"/>
      <c r="OLA133" s="311"/>
      <c r="OLB133" s="311"/>
      <c r="OLC133" s="311"/>
      <c r="OLD133" s="311"/>
      <c r="OLE133" s="311"/>
      <c r="OLF133" s="311"/>
      <c r="OLG133" s="311"/>
      <c r="OLH133" s="311"/>
      <c r="OLI133" s="311"/>
      <c r="OLJ133" s="311"/>
      <c r="OLK133" s="311"/>
      <c r="OLL133" s="311"/>
      <c r="OLM133" s="311"/>
      <c r="OLN133" s="311"/>
      <c r="OLO133" s="311"/>
      <c r="OLP133" s="311"/>
      <c r="OLQ133" s="311"/>
      <c r="OLR133" s="311"/>
      <c r="OLS133" s="311"/>
      <c r="OLT133" s="311"/>
      <c r="OLU133" s="311"/>
      <c r="OLV133" s="311"/>
      <c r="OLW133" s="311"/>
      <c r="OLX133" s="311"/>
      <c r="OLY133" s="311"/>
      <c r="OLZ133" s="311"/>
      <c r="OMA133" s="311"/>
      <c r="OMB133" s="311"/>
      <c r="OMC133" s="311"/>
      <c r="OMD133" s="311"/>
      <c r="OME133" s="311"/>
      <c r="OMF133" s="311"/>
      <c r="OMG133" s="311"/>
      <c r="OMH133" s="311"/>
      <c r="OMI133" s="311"/>
      <c r="OMJ133" s="311"/>
      <c r="OMK133" s="311"/>
      <c r="OML133" s="311"/>
      <c r="OMM133" s="311"/>
      <c r="OMN133" s="311"/>
      <c r="OMO133" s="311"/>
      <c r="OMP133" s="311"/>
      <c r="OMQ133" s="311"/>
      <c r="OMR133" s="311"/>
      <c r="OMS133" s="311"/>
      <c r="OMT133" s="311"/>
      <c r="OMU133" s="311"/>
      <c r="OMV133" s="311"/>
      <c r="OMW133" s="311"/>
      <c r="OMX133" s="311"/>
      <c r="OMY133" s="311"/>
      <c r="OMZ133" s="311"/>
      <c r="ONA133" s="311"/>
      <c r="ONB133" s="311"/>
      <c r="ONC133" s="311"/>
      <c r="OND133" s="311"/>
      <c r="ONE133" s="311"/>
      <c r="ONF133" s="311"/>
      <c r="ONG133" s="311"/>
      <c r="ONH133" s="311"/>
      <c r="ONI133" s="311"/>
      <c r="ONJ133" s="311"/>
      <c r="ONK133" s="311"/>
      <c r="ONL133" s="311"/>
      <c r="ONM133" s="311"/>
      <c r="ONN133" s="311"/>
      <c r="ONO133" s="311"/>
      <c r="ONP133" s="311"/>
      <c r="ONQ133" s="311"/>
      <c r="ONR133" s="311"/>
      <c r="ONS133" s="311"/>
      <c r="ONT133" s="311"/>
      <c r="ONU133" s="311"/>
      <c r="ONV133" s="311"/>
      <c r="ONW133" s="311"/>
      <c r="ONX133" s="311"/>
      <c r="ONY133" s="311"/>
      <c r="ONZ133" s="311"/>
      <c r="OOA133" s="311"/>
      <c r="OOB133" s="311"/>
      <c r="OOC133" s="311"/>
      <c r="OOD133" s="311"/>
      <c r="OOE133" s="311"/>
      <c r="OOF133" s="311"/>
      <c r="OOG133" s="311"/>
      <c r="OOH133" s="311"/>
      <c r="OOI133" s="311"/>
      <c r="OOJ133" s="311"/>
      <c r="OOK133" s="311"/>
      <c r="OOL133" s="311"/>
      <c r="OOM133" s="311"/>
      <c r="OON133" s="311"/>
      <c r="OOO133" s="311"/>
      <c r="OOP133" s="311"/>
      <c r="OOQ133" s="311"/>
      <c r="OOR133" s="311"/>
      <c r="OOS133" s="311"/>
      <c r="OOT133" s="311"/>
      <c r="OOU133" s="311"/>
      <c r="OOV133" s="311"/>
      <c r="OOW133" s="311"/>
      <c r="OOX133" s="311"/>
      <c r="OOY133" s="311"/>
      <c r="OOZ133" s="311"/>
      <c r="OPA133" s="311"/>
      <c r="OPB133" s="311"/>
      <c r="OPC133" s="311"/>
      <c r="OPD133" s="311"/>
      <c r="OPE133" s="311"/>
      <c r="OPF133" s="311"/>
      <c r="OPG133" s="311"/>
      <c r="OPH133" s="311"/>
      <c r="OPI133" s="311"/>
      <c r="OPJ133" s="311"/>
      <c r="OPK133" s="311"/>
      <c r="OPL133" s="311"/>
      <c r="OPM133" s="311"/>
      <c r="OPN133" s="311"/>
      <c r="OPO133" s="311"/>
      <c r="OPP133" s="311"/>
      <c r="OPQ133" s="311"/>
      <c r="OPR133" s="311"/>
      <c r="OPS133" s="311"/>
      <c r="OPT133" s="311"/>
      <c r="OPU133" s="311"/>
      <c r="OPV133" s="311"/>
      <c r="OPW133" s="311"/>
      <c r="OPX133" s="311"/>
      <c r="OPY133" s="311"/>
      <c r="OPZ133" s="311"/>
      <c r="OQA133" s="311"/>
      <c r="OQB133" s="311"/>
      <c r="OQC133" s="311"/>
      <c r="OQD133" s="311"/>
      <c r="OQE133" s="311"/>
      <c r="OQF133" s="311"/>
      <c r="OQG133" s="311"/>
      <c r="OQH133" s="311"/>
      <c r="OQI133" s="311"/>
      <c r="OQJ133" s="311"/>
      <c r="OQK133" s="311"/>
      <c r="OQL133" s="311"/>
      <c r="OQM133" s="311"/>
      <c r="OQN133" s="311"/>
      <c r="OQO133" s="311"/>
      <c r="OQP133" s="311"/>
      <c r="OQQ133" s="311"/>
      <c r="OQR133" s="311"/>
      <c r="OQS133" s="311"/>
      <c r="OQT133" s="311"/>
      <c r="OQU133" s="311"/>
      <c r="OQV133" s="311"/>
      <c r="OQW133" s="311"/>
      <c r="OQX133" s="311"/>
      <c r="OQY133" s="311"/>
      <c r="OQZ133" s="311"/>
      <c r="ORA133" s="311"/>
      <c r="ORB133" s="311"/>
      <c r="ORC133" s="311"/>
      <c r="ORD133" s="311"/>
      <c r="ORE133" s="311"/>
      <c r="ORF133" s="311"/>
      <c r="ORG133" s="311"/>
      <c r="ORH133" s="311"/>
      <c r="ORI133" s="311"/>
      <c r="ORJ133" s="311"/>
      <c r="ORK133" s="311"/>
      <c r="ORL133" s="311"/>
      <c r="ORM133" s="311"/>
      <c r="ORN133" s="311"/>
      <c r="ORO133" s="311"/>
      <c r="ORP133" s="311"/>
      <c r="ORQ133" s="311"/>
      <c r="ORR133" s="311"/>
      <c r="ORS133" s="311"/>
      <c r="ORT133" s="311"/>
      <c r="ORU133" s="311"/>
      <c r="ORV133" s="311"/>
      <c r="ORW133" s="311"/>
      <c r="ORX133" s="311"/>
      <c r="ORY133" s="311"/>
      <c r="ORZ133" s="311"/>
      <c r="OSA133" s="311"/>
      <c r="OSB133" s="311"/>
      <c r="OSC133" s="311"/>
      <c r="OSD133" s="311"/>
      <c r="OSE133" s="311"/>
      <c r="OSF133" s="311"/>
      <c r="OSG133" s="311"/>
      <c r="OSH133" s="311"/>
      <c r="OSI133" s="311"/>
      <c r="OSJ133" s="311"/>
      <c r="OSK133" s="311"/>
      <c r="OSL133" s="311"/>
      <c r="OSM133" s="311"/>
      <c r="OSN133" s="311"/>
      <c r="OSO133" s="311"/>
      <c r="OSP133" s="311"/>
      <c r="OSQ133" s="311"/>
      <c r="OSR133" s="311"/>
      <c r="OSS133" s="311"/>
      <c r="OST133" s="311"/>
      <c r="OSU133" s="311"/>
      <c r="OSV133" s="311"/>
      <c r="OSW133" s="311"/>
      <c r="OSX133" s="311"/>
      <c r="OSY133" s="311"/>
      <c r="OSZ133" s="311"/>
      <c r="OTA133" s="311"/>
      <c r="OTB133" s="311"/>
      <c r="OTC133" s="311"/>
      <c r="OTD133" s="311"/>
      <c r="OTE133" s="311"/>
      <c r="OTF133" s="311"/>
      <c r="OTG133" s="311"/>
      <c r="OTH133" s="311"/>
      <c r="OTI133" s="311"/>
      <c r="OTJ133" s="311"/>
      <c r="OTK133" s="311"/>
      <c r="OTL133" s="311"/>
      <c r="OTM133" s="311"/>
      <c r="OTN133" s="311"/>
      <c r="OTO133" s="311"/>
      <c r="OTP133" s="311"/>
      <c r="OTQ133" s="311"/>
      <c r="OTR133" s="311"/>
      <c r="OTS133" s="311"/>
      <c r="OTT133" s="311"/>
      <c r="OTU133" s="311"/>
      <c r="OTV133" s="311"/>
      <c r="OTW133" s="311"/>
      <c r="OTX133" s="311"/>
      <c r="OTY133" s="311"/>
      <c r="OTZ133" s="311"/>
      <c r="OUA133" s="311"/>
      <c r="OUB133" s="311"/>
      <c r="OUC133" s="311"/>
      <c r="OUD133" s="311"/>
      <c r="OUE133" s="311"/>
      <c r="OUF133" s="311"/>
      <c r="OUG133" s="311"/>
      <c r="OUH133" s="311"/>
      <c r="OUI133" s="311"/>
      <c r="OUJ133" s="311"/>
      <c r="OUK133" s="311"/>
      <c r="OUL133" s="311"/>
      <c r="OUM133" s="311"/>
      <c r="OUN133" s="311"/>
      <c r="OUO133" s="311"/>
      <c r="OUP133" s="311"/>
      <c r="OUQ133" s="311"/>
      <c r="OUR133" s="311"/>
      <c r="OUS133" s="311"/>
      <c r="OUT133" s="311"/>
      <c r="OUU133" s="311"/>
      <c r="OUV133" s="311"/>
      <c r="OUW133" s="311"/>
      <c r="OUX133" s="311"/>
      <c r="OUY133" s="311"/>
      <c r="OUZ133" s="311"/>
      <c r="OVA133" s="311"/>
      <c r="OVB133" s="311"/>
      <c r="OVC133" s="311"/>
      <c r="OVD133" s="311"/>
      <c r="OVE133" s="311"/>
      <c r="OVF133" s="311"/>
      <c r="OVG133" s="311"/>
      <c r="OVH133" s="311"/>
      <c r="OVI133" s="311"/>
      <c r="OVJ133" s="311"/>
      <c r="OVK133" s="311"/>
      <c r="OVL133" s="311"/>
      <c r="OVM133" s="311"/>
      <c r="OVN133" s="311"/>
      <c r="OVO133" s="311"/>
      <c r="OVP133" s="311"/>
      <c r="OVQ133" s="311"/>
      <c r="OVR133" s="311"/>
      <c r="OVS133" s="311"/>
      <c r="OVT133" s="311"/>
      <c r="OVU133" s="311"/>
      <c r="OVV133" s="311"/>
      <c r="OVW133" s="311"/>
      <c r="OVX133" s="311"/>
      <c r="OVY133" s="311"/>
      <c r="OVZ133" s="311"/>
      <c r="OWA133" s="311"/>
      <c r="OWB133" s="311"/>
      <c r="OWC133" s="311"/>
      <c r="OWD133" s="311"/>
      <c r="OWE133" s="311"/>
      <c r="OWF133" s="311"/>
      <c r="OWG133" s="311"/>
      <c r="OWH133" s="311"/>
      <c r="OWI133" s="311"/>
      <c r="OWJ133" s="311"/>
      <c r="OWK133" s="311"/>
      <c r="OWL133" s="311"/>
      <c r="OWM133" s="311"/>
      <c r="OWN133" s="311"/>
      <c r="OWO133" s="311"/>
      <c r="OWP133" s="311"/>
      <c r="OWQ133" s="311"/>
      <c r="OWR133" s="311"/>
      <c r="OWS133" s="311"/>
      <c r="OWT133" s="311"/>
      <c r="OWU133" s="311"/>
      <c r="OWV133" s="311"/>
      <c r="OWW133" s="311"/>
      <c r="OWX133" s="311"/>
      <c r="OWY133" s="311"/>
      <c r="OWZ133" s="311"/>
      <c r="OXA133" s="311"/>
      <c r="OXB133" s="311"/>
      <c r="OXC133" s="311"/>
      <c r="OXD133" s="311"/>
      <c r="OXE133" s="311"/>
      <c r="OXF133" s="311"/>
      <c r="OXG133" s="311"/>
      <c r="OXH133" s="311"/>
      <c r="OXI133" s="311"/>
      <c r="OXJ133" s="311"/>
      <c r="OXK133" s="311"/>
      <c r="OXL133" s="311"/>
      <c r="OXM133" s="311"/>
      <c r="OXN133" s="311"/>
      <c r="OXO133" s="311"/>
      <c r="OXP133" s="311"/>
      <c r="OXQ133" s="311"/>
      <c r="OXR133" s="311"/>
      <c r="OXS133" s="311"/>
      <c r="OXT133" s="311"/>
      <c r="OXU133" s="311"/>
      <c r="OXV133" s="311"/>
      <c r="OXW133" s="311"/>
      <c r="OXX133" s="311"/>
      <c r="OXY133" s="311"/>
      <c r="OXZ133" s="311"/>
      <c r="OYA133" s="311"/>
      <c r="OYB133" s="311"/>
      <c r="OYC133" s="311"/>
      <c r="OYD133" s="311"/>
      <c r="OYE133" s="311"/>
      <c r="OYF133" s="311"/>
      <c r="OYG133" s="311"/>
      <c r="OYH133" s="311"/>
      <c r="OYI133" s="311"/>
      <c r="OYJ133" s="311"/>
      <c r="OYK133" s="311"/>
      <c r="OYL133" s="311"/>
      <c r="OYM133" s="311"/>
      <c r="OYN133" s="311"/>
      <c r="OYO133" s="311"/>
      <c r="OYP133" s="311"/>
      <c r="OYQ133" s="311"/>
      <c r="OYR133" s="311"/>
      <c r="OYS133" s="311"/>
      <c r="OYT133" s="311"/>
      <c r="OYU133" s="311"/>
      <c r="OYV133" s="311"/>
      <c r="OYW133" s="311"/>
      <c r="OYX133" s="311"/>
      <c r="OYY133" s="311"/>
      <c r="OYZ133" s="311"/>
      <c r="OZA133" s="311"/>
      <c r="OZB133" s="311"/>
      <c r="OZC133" s="311"/>
      <c r="OZD133" s="311"/>
      <c r="OZE133" s="311"/>
      <c r="OZF133" s="311"/>
      <c r="OZG133" s="311"/>
      <c r="OZH133" s="311"/>
      <c r="OZI133" s="311"/>
      <c r="OZJ133" s="311"/>
      <c r="OZK133" s="311"/>
      <c r="OZL133" s="311"/>
      <c r="OZM133" s="311"/>
      <c r="OZN133" s="311"/>
      <c r="OZO133" s="311"/>
      <c r="OZP133" s="311"/>
      <c r="OZQ133" s="311"/>
      <c r="OZR133" s="311"/>
      <c r="OZS133" s="311"/>
      <c r="OZT133" s="311"/>
      <c r="OZU133" s="311"/>
      <c r="OZV133" s="311"/>
      <c r="OZW133" s="311"/>
      <c r="OZX133" s="311"/>
      <c r="OZY133" s="311"/>
      <c r="OZZ133" s="311"/>
      <c r="PAA133" s="311"/>
      <c r="PAB133" s="311"/>
      <c r="PAC133" s="311"/>
      <c r="PAD133" s="311"/>
      <c r="PAE133" s="311"/>
      <c r="PAF133" s="311"/>
      <c r="PAG133" s="311"/>
      <c r="PAH133" s="311"/>
      <c r="PAI133" s="311"/>
      <c r="PAJ133" s="311"/>
      <c r="PAK133" s="311"/>
      <c r="PAL133" s="311"/>
      <c r="PAM133" s="311"/>
      <c r="PAN133" s="311"/>
      <c r="PAO133" s="311"/>
      <c r="PAP133" s="311"/>
      <c r="PAQ133" s="311"/>
      <c r="PAR133" s="311"/>
      <c r="PAS133" s="311"/>
      <c r="PAT133" s="311"/>
      <c r="PAU133" s="311"/>
      <c r="PAV133" s="311"/>
      <c r="PAW133" s="311"/>
      <c r="PAX133" s="311"/>
      <c r="PAY133" s="311"/>
      <c r="PAZ133" s="311"/>
      <c r="PBA133" s="311"/>
      <c r="PBB133" s="311"/>
      <c r="PBC133" s="311"/>
      <c r="PBD133" s="311"/>
      <c r="PBE133" s="311"/>
      <c r="PBF133" s="311"/>
      <c r="PBG133" s="311"/>
      <c r="PBH133" s="311"/>
      <c r="PBI133" s="311"/>
      <c r="PBJ133" s="311"/>
      <c r="PBK133" s="311"/>
      <c r="PBL133" s="311"/>
      <c r="PBM133" s="311"/>
      <c r="PBN133" s="311"/>
      <c r="PBO133" s="311"/>
      <c r="PBP133" s="311"/>
      <c r="PBQ133" s="311"/>
      <c r="PBR133" s="311"/>
      <c r="PBS133" s="311"/>
      <c r="PBT133" s="311"/>
      <c r="PBU133" s="311"/>
      <c r="PBV133" s="311"/>
      <c r="PBW133" s="311"/>
      <c r="PBX133" s="311"/>
      <c r="PBY133" s="311"/>
      <c r="PBZ133" s="311"/>
      <c r="PCA133" s="311"/>
      <c r="PCB133" s="311"/>
      <c r="PCC133" s="311"/>
      <c r="PCD133" s="311"/>
      <c r="PCE133" s="311"/>
      <c r="PCF133" s="311"/>
      <c r="PCG133" s="311"/>
      <c r="PCH133" s="311"/>
      <c r="PCI133" s="311"/>
      <c r="PCJ133" s="311"/>
      <c r="PCK133" s="311"/>
      <c r="PCL133" s="311"/>
      <c r="PCM133" s="311"/>
      <c r="PCN133" s="311"/>
      <c r="PCO133" s="311"/>
      <c r="PCP133" s="311"/>
      <c r="PCQ133" s="311"/>
      <c r="PCR133" s="311"/>
      <c r="PCS133" s="311"/>
      <c r="PCT133" s="311"/>
      <c r="PCU133" s="311"/>
      <c r="PCV133" s="311"/>
      <c r="PCW133" s="311"/>
      <c r="PCX133" s="311"/>
      <c r="PCY133" s="311"/>
      <c r="PCZ133" s="311"/>
      <c r="PDA133" s="311"/>
      <c r="PDB133" s="311"/>
      <c r="PDC133" s="311"/>
      <c r="PDD133" s="311"/>
      <c r="PDE133" s="311"/>
      <c r="PDF133" s="311"/>
      <c r="PDG133" s="311"/>
      <c r="PDH133" s="311"/>
      <c r="PDI133" s="311"/>
      <c r="PDJ133" s="311"/>
      <c r="PDK133" s="311"/>
      <c r="PDL133" s="311"/>
      <c r="PDM133" s="311"/>
      <c r="PDN133" s="311"/>
      <c r="PDO133" s="311"/>
      <c r="PDP133" s="311"/>
      <c r="PDQ133" s="311"/>
      <c r="PDR133" s="311"/>
      <c r="PDS133" s="311"/>
      <c r="PDT133" s="311"/>
      <c r="PDU133" s="311"/>
      <c r="PDV133" s="311"/>
      <c r="PDW133" s="311"/>
      <c r="PDX133" s="311"/>
      <c r="PDY133" s="311"/>
      <c r="PDZ133" s="311"/>
      <c r="PEA133" s="311"/>
      <c r="PEB133" s="311"/>
      <c r="PEC133" s="311"/>
      <c r="PED133" s="311"/>
      <c r="PEE133" s="311"/>
      <c r="PEF133" s="311"/>
      <c r="PEG133" s="311"/>
      <c r="PEH133" s="311"/>
      <c r="PEI133" s="311"/>
      <c r="PEJ133" s="311"/>
      <c r="PEK133" s="311"/>
      <c r="PEL133" s="311"/>
      <c r="PEM133" s="311"/>
      <c r="PEN133" s="311"/>
      <c r="PEO133" s="311"/>
      <c r="PEP133" s="311"/>
      <c r="PEQ133" s="311"/>
      <c r="PER133" s="311"/>
      <c r="PES133" s="311"/>
      <c r="PET133" s="311"/>
      <c r="PEU133" s="311"/>
      <c r="PEV133" s="311"/>
      <c r="PEW133" s="311"/>
      <c r="PEX133" s="311"/>
      <c r="PEY133" s="311"/>
      <c r="PEZ133" s="311"/>
      <c r="PFA133" s="311"/>
      <c r="PFB133" s="311"/>
      <c r="PFC133" s="311"/>
      <c r="PFD133" s="311"/>
      <c r="PFE133" s="311"/>
      <c r="PFF133" s="311"/>
      <c r="PFG133" s="311"/>
      <c r="PFH133" s="311"/>
      <c r="PFI133" s="311"/>
      <c r="PFJ133" s="311"/>
      <c r="PFK133" s="311"/>
      <c r="PFL133" s="311"/>
      <c r="PFM133" s="311"/>
      <c r="PFN133" s="311"/>
      <c r="PFO133" s="311"/>
      <c r="PFP133" s="311"/>
      <c r="PFQ133" s="311"/>
      <c r="PFR133" s="311"/>
      <c r="PFS133" s="311"/>
      <c r="PFT133" s="311"/>
      <c r="PFU133" s="311"/>
      <c r="PFV133" s="311"/>
      <c r="PFW133" s="311"/>
      <c r="PFX133" s="311"/>
      <c r="PFY133" s="311"/>
      <c r="PFZ133" s="311"/>
      <c r="PGA133" s="311"/>
      <c r="PGB133" s="311"/>
      <c r="PGC133" s="311"/>
      <c r="PGD133" s="311"/>
      <c r="PGE133" s="311"/>
      <c r="PGF133" s="311"/>
      <c r="PGG133" s="311"/>
      <c r="PGH133" s="311"/>
      <c r="PGI133" s="311"/>
      <c r="PGJ133" s="311"/>
      <c r="PGK133" s="311"/>
      <c r="PGL133" s="311"/>
      <c r="PGM133" s="311"/>
      <c r="PGN133" s="311"/>
      <c r="PGO133" s="311"/>
      <c r="PGP133" s="311"/>
      <c r="PGQ133" s="311"/>
      <c r="PGR133" s="311"/>
      <c r="PGS133" s="311"/>
      <c r="PGT133" s="311"/>
      <c r="PGU133" s="311"/>
      <c r="PGV133" s="311"/>
      <c r="PGW133" s="311"/>
      <c r="PGX133" s="311"/>
      <c r="PGY133" s="311"/>
      <c r="PGZ133" s="311"/>
      <c r="PHA133" s="311"/>
      <c r="PHB133" s="311"/>
      <c r="PHC133" s="311"/>
      <c r="PHD133" s="311"/>
      <c r="PHE133" s="311"/>
      <c r="PHF133" s="311"/>
      <c r="PHG133" s="311"/>
      <c r="PHH133" s="311"/>
      <c r="PHI133" s="311"/>
      <c r="PHJ133" s="311"/>
      <c r="PHK133" s="311"/>
      <c r="PHL133" s="311"/>
      <c r="PHM133" s="311"/>
      <c r="PHN133" s="311"/>
      <c r="PHO133" s="311"/>
      <c r="PHP133" s="311"/>
      <c r="PHQ133" s="311"/>
      <c r="PHR133" s="311"/>
      <c r="PHS133" s="311"/>
      <c r="PHT133" s="311"/>
      <c r="PHU133" s="311"/>
      <c r="PHV133" s="311"/>
      <c r="PHW133" s="311"/>
      <c r="PHX133" s="311"/>
      <c r="PHY133" s="311"/>
      <c r="PHZ133" s="311"/>
      <c r="PIA133" s="311"/>
      <c r="PIB133" s="311"/>
      <c r="PIC133" s="311"/>
      <c r="PID133" s="311"/>
      <c r="PIE133" s="311"/>
      <c r="PIF133" s="311"/>
      <c r="PIG133" s="311"/>
      <c r="PIH133" s="311"/>
      <c r="PII133" s="311"/>
      <c r="PIJ133" s="311"/>
      <c r="PIK133" s="311"/>
      <c r="PIL133" s="311"/>
      <c r="PIM133" s="311"/>
      <c r="PIN133" s="311"/>
      <c r="PIO133" s="311"/>
      <c r="PIP133" s="311"/>
      <c r="PIQ133" s="311"/>
      <c r="PIR133" s="311"/>
      <c r="PIS133" s="311"/>
      <c r="PIT133" s="311"/>
      <c r="PIU133" s="311"/>
      <c r="PIV133" s="311"/>
      <c r="PIW133" s="311"/>
      <c r="PIX133" s="311"/>
      <c r="PIY133" s="311"/>
      <c r="PIZ133" s="311"/>
      <c r="PJA133" s="311"/>
      <c r="PJB133" s="311"/>
      <c r="PJC133" s="311"/>
      <c r="PJD133" s="311"/>
      <c r="PJE133" s="311"/>
      <c r="PJF133" s="311"/>
      <c r="PJG133" s="311"/>
      <c r="PJH133" s="311"/>
      <c r="PJI133" s="311"/>
      <c r="PJJ133" s="311"/>
      <c r="PJK133" s="311"/>
      <c r="PJL133" s="311"/>
      <c r="PJM133" s="311"/>
      <c r="PJN133" s="311"/>
      <c r="PJO133" s="311"/>
      <c r="PJP133" s="311"/>
      <c r="PJQ133" s="311"/>
      <c r="PJR133" s="311"/>
      <c r="PJS133" s="311"/>
      <c r="PJT133" s="311"/>
      <c r="PJU133" s="311"/>
      <c r="PJV133" s="311"/>
      <c r="PJW133" s="311"/>
      <c r="PJX133" s="311"/>
      <c r="PJY133" s="311"/>
      <c r="PJZ133" s="311"/>
      <c r="PKA133" s="311"/>
      <c r="PKB133" s="311"/>
      <c r="PKC133" s="311"/>
      <c r="PKD133" s="311"/>
      <c r="PKE133" s="311"/>
      <c r="PKF133" s="311"/>
      <c r="PKG133" s="311"/>
      <c r="PKH133" s="311"/>
      <c r="PKI133" s="311"/>
      <c r="PKJ133" s="311"/>
      <c r="PKK133" s="311"/>
      <c r="PKL133" s="311"/>
      <c r="PKM133" s="311"/>
      <c r="PKN133" s="311"/>
      <c r="PKO133" s="311"/>
      <c r="PKP133" s="311"/>
      <c r="PKQ133" s="311"/>
      <c r="PKR133" s="311"/>
      <c r="PKS133" s="311"/>
      <c r="PKT133" s="311"/>
      <c r="PKU133" s="311"/>
      <c r="PKV133" s="311"/>
      <c r="PKW133" s="311"/>
      <c r="PKX133" s="311"/>
      <c r="PKY133" s="311"/>
      <c r="PKZ133" s="311"/>
      <c r="PLA133" s="311"/>
      <c r="PLB133" s="311"/>
      <c r="PLC133" s="311"/>
      <c r="PLD133" s="311"/>
      <c r="PLE133" s="311"/>
      <c r="PLF133" s="311"/>
      <c r="PLG133" s="311"/>
      <c r="PLH133" s="311"/>
      <c r="PLI133" s="311"/>
      <c r="PLJ133" s="311"/>
      <c r="PLK133" s="311"/>
      <c r="PLL133" s="311"/>
      <c r="PLM133" s="311"/>
      <c r="PLN133" s="311"/>
      <c r="PLO133" s="311"/>
      <c r="PLP133" s="311"/>
      <c r="PLQ133" s="311"/>
      <c r="PLR133" s="311"/>
      <c r="PLS133" s="311"/>
      <c r="PLT133" s="311"/>
      <c r="PLU133" s="311"/>
      <c r="PLV133" s="311"/>
      <c r="PLW133" s="311"/>
      <c r="PLX133" s="311"/>
      <c r="PLY133" s="311"/>
      <c r="PLZ133" s="311"/>
      <c r="PMA133" s="311"/>
      <c r="PMB133" s="311"/>
      <c r="PMC133" s="311"/>
      <c r="PMD133" s="311"/>
      <c r="PME133" s="311"/>
      <c r="PMF133" s="311"/>
      <c r="PMG133" s="311"/>
      <c r="PMH133" s="311"/>
      <c r="PMI133" s="311"/>
      <c r="PMJ133" s="311"/>
      <c r="PMK133" s="311"/>
      <c r="PML133" s="311"/>
      <c r="PMM133" s="311"/>
      <c r="PMN133" s="311"/>
      <c r="PMO133" s="311"/>
      <c r="PMP133" s="311"/>
      <c r="PMQ133" s="311"/>
      <c r="PMR133" s="311"/>
      <c r="PMS133" s="311"/>
      <c r="PMT133" s="311"/>
      <c r="PMU133" s="311"/>
      <c r="PMV133" s="311"/>
      <c r="PMW133" s="311"/>
      <c r="PMX133" s="311"/>
      <c r="PMY133" s="311"/>
      <c r="PMZ133" s="311"/>
      <c r="PNA133" s="311"/>
      <c r="PNB133" s="311"/>
      <c r="PNC133" s="311"/>
      <c r="PND133" s="311"/>
      <c r="PNE133" s="311"/>
      <c r="PNF133" s="311"/>
      <c r="PNG133" s="311"/>
      <c r="PNH133" s="311"/>
      <c r="PNI133" s="311"/>
      <c r="PNJ133" s="311"/>
      <c r="PNK133" s="311"/>
      <c r="PNL133" s="311"/>
      <c r="PNM133" s="311"/>
      <c r="PNN133" s="311"/>
      <c r="PNO133" s="311"/>
      <c r="PNP133" s="311"/>
      <c r="PNQ133" s="311"/>
      <c r="PNR133" s="311"/>
      <c r="PNS133" s="311"/>
      <c r="PNT133" s="311"/>
      <c r="PNU133" s="311"/>
      <c r="PNV133" s="311"/>
      <c r="PNW133" s="311"/>
      <c r="PNX133" s="311"/>
      <c r="PNY133" s="311"/>
      <c r="PNZ133" s="311"/>
      <c r="POA133" s="311"/>
      <c r="POB133" s="311"/>
      <c r="POC133" s="311"/>
      <c r="POD133" s="311"/>
      <c r="POE133" s="311"/>
      <c r="POF133" s="311"/>
      <c r="POG133" s="311"/>
      <c r="POH133" s="311"/>
      <c r="POI133" s="311"/>
      <c r="POJ133" s="311"/>
      <c r="POK133" s="311"/>
      <c r="POL133" s="311"/>
      <c r="POM133" s="311"/>
      <c r="PON133" s="311"/>
      <c r="POO133" s="311"/>
      <c r="POP133" s="311"/>
      <c r="POQ133" s="311"/>
      <c r="POR133" s="311"/>
      <c r="POS133" s="311"/>
      <c r="POT133" s="311"/>
      <c r="POU133" s="311"/>
      <c r="POV133" s="311"/>
      <c r="POW133" s="311"/>
      <c r="POX133" s="311"/>
      <c r="POY133" s="311"/>
      <c r="POZ133" s="311"/>
      <c r="PPA133" s="311"/>
      <c r="PPB133" s="311"/>
      <c r="PPC133" s="311"/>
      <c r="PPD133" s="311"/>
      <c r="PPE133" s="311"/>
      <c r="PPF133" s="311"/>
      <c r="PPG133" s="311"/>
      <c r="PPH133" s="311"/>
      <c r="PPI133" s="311"/>
      <c r="PPJ133" s="311"/>
      <c r="PPK133" s="311"/>
      <c r="PPL133" s="311"/>
      <c r="PPM133" s="311"/>
      <c r="PPN133" s="311"/>
      <c r="PPO133" s="311"/>
      <c r="PPP133" s="311"/>
      <c r="PPQ133" s="311"/>
      <c r="PPR133" s="311"/>
      <c r="PPS133" s="311"/>
      <c r="PPT133" s="311"/>
      <c r="PPU133" s="311"/>
      <c r="PPV133" s="311"/>
      <c r="PPW133" s="311"/>
      <c r="PPX133" s="311"/>
      <c r="PPY133" s="311"/>
      <c r="PPZ133" s="311"/>
      <c r="PQA133" s="311"/>
      <c r="PQB133" s="311"/>
      <c r="PQC133" s="311"/>
      <c r="PQD133" s="311"/>
      <c r="PQE133" s="311"/>
      <c r="PQF133" s="311"/>
      <c r="PQG133" s="311"/>
      <c r="PQH133" s="311"/>
      <c r="PQI133" s="311"/>
      <c r="PQJ133" s="311"/>
      <c r="PQK133" s="311"/>
      <c r="PQL133" s="311"/>
      <c r="PQM133" s="311"/>
      <c r="PQN133" s="311"/>
      <c r="PQO133" s="311"/>
      <c r="PQP133" s="311"/>
      <c r="PQQ133" s="311"/>
      <c r="PQR133" s="311"/>
      <c r="PQS133" s="311"/>
      <c r="PQT133" s="311"/>
      <c r="PQU133" s="311"/>
      <c r="PQV133" s="311"/>
      <c r="PQW133" s="311"/>
      <c r="PQX133" s="311"/>
      <c r="PQY133" s="311"/>
      <c r="PQZ133" s="311"/>
      <c r="PRA133" s="311"/>
      <c r="PRB133" s="311"/>
      <c r="PRC133" s="311"/>
      <c r="PRD133" s="311"/>
      <c r="PRE133" s="311"/>
      <c r="PRF133" s="311"/>
      <c r="PRG133" s="311"/>
      <c r="PRH133" s="311"/>
      <c r="PRI133" s="311"/>
      <c r="PRJ133" s="311"/>
      <c r="PRK133" s="311"/>
      <c r="PRL133" s="311"/>
      <c r="PRM133" s="311"/>
      <c r="PRN133" s="311"/>
      <c r="PRO133" s="311"/>
      <c r="PRP133" s="311"/>
      <c r="PRQ133" s="311"/>
      <c r="PRR133" s="311"/>
      <c r="PRS133" s="311"/>
      <c r="PRT133" s="311"/>
      <c r="PRU133" s="311"/>
      <c r="PRV133" s="311"/>
      <c r="PRW133" s="311"/>
      <c r="PRX133" s="311"/>
      <c r="PRY133" s="311"/>
      <c r="PRZ133" s="311"/>
      <c r="PSA133" s="311"/>
      <c r="PSB133" s="311"/>
      <c r="PSC133" s="311"/>
      <c r="PSD133" s="311"/>
      <c r="PSE133" s="311"/>
      <c r="PSF133" s="311"/>
      <c r="PSG133" s="311"/>
      <c r="PSH133" s="311"/>
      <c r="PSI133" s="311"/>
      <c r="PSJ133" s="311"/>
      <c r="PSK133" s="311"/>
      <c r="PSL133" s="311"/>
      <c r="PSM133" s="311"/>
      <c r="PSN133" s="311"/>
      <c r="PSO133" s="311"/>
      <c r="PSP133" s="311"/>
      <c r="PSQ133" s="311"/>
      <c r="PSR133" s="311"/>
      <c r="PSS133" s="311"/>
      <c r="PST133" s="311"/>
      <c r="PSU133" s="311"/>
      <c r="PSV133" s="311"/>
      <c r="PSW133" s="311"/>
      <c r="PSX133" s="311"/>
      <c r="PSY133" s="311"/>
      <c r="PSZ133" s="311"/>
      <c r="PTA133" s="311"/>
      <c r="PTB133" s="311"/>
      <c r="PTC133" s="311"/>
      <c r="PTD133" s="311"/>
      <c r="PTE133" s="311"/>
      <c r="PTF133" s="311"/>
      <c r="PTG133" s="311"/>
      <c r="PTH133" s="311"/>
      <c r="PTI133" s="311"/>
      <c r="PTJ133" s="311"/>
      <c r="PTK133" s="311"/>
      <c r="PTL133" s="311"/>
      <c r="PTM133" s="311"/>
      <c r="PTN133" s="311"/>
      <c r="PTO133" s="311"/>
      <c r="PTP133" s="311"/>
      <c r="PTQ133" s="311"/>
      <c r="PTR133" s="311"/>
      <c r="PTS133" s="311"/>
      <c r="PTT133" s="311"/>
      <c r="PTU133" s="311"/>
      <c r="PTV133" s="311"/>
      <c r="PTW133" s="311"/>
      <c r="PTX133" s="311"/>
      <c r="PTY133" s="311"/>
      <c r="PTZ133" s="311"/>
      <c r="PUA133" s="311"/>
      <c r="PUB133" s="311"/>
      <c r="PUC133" s="311"/>
      <c r="PUD133" s="311"/>
      <c r="PUE133" s="311"/>
      <c r="PUF133" s="311"/>
      <c r="PUG133" s="311"/>
      <c r="PUH133" s="311"/>
      <c r="PUI133" s="311"/>
      <c r="PUJ133" s="311"/>
      <c r="PUK133" s="311"/>
      <c r="PUL133" s="311"/>
      <c r="PUM133" s="311"/>
      <c r="PUN133" s="311"/>
      <c r="PUO133" s="311"/>
      <c r="PUP133" s="311"/>
      <c r="PUQ133" s="311"/>
      <c r="PUR133" s="311"/>
      <c r="PUS133" s="311"/>
      <c r="PUT133" s="311"/>
      <c r="PUU133" s="311"/>
      <c r="PUV133" s="311"/>
      <c r="PUW133" s="311"/>
      <c r="PUX133" s="311"/>
      <c r="PUY133" s="311"/>
      <c r="PUZ133" s="311"/>
      <c r="PVA133" s="311"/>
      <c r="PVB133" s="311"/>
      <c r="PVC133" s="311"/>
      <c r="PVD133" s="311"/>
      <c r="PVE133" s="311"/>
      <c r="PVF133" s="311"/>
      <c r="PVG133" s="311"/>
      <c r="PVH133" s="311"/>
      <c r="PVI133" s="311"/>
      <c r="PVJ133" s="311"/>
      <c r="PVK133" s="311"/>
      <c r="PVL133" s="311"/>
      <c r="PVM133" s="311"/>
      <c r="PVN133" s="311"/>
      <c r="PVO133" s="311"/>
      <c r="PVP133" s="311"/>
      <c r="PVQ133" s="311"/>
      <c r="PVR133" s="311"/>
      <c r="PVS133" s="311"/>
      <c r="PVT133" s="311"/>
      <c r="PVU133" s="311"/>
      <c r="PVV133" s="311"/>
      <c r="PVW133" s="311"/>
      <c r="PVX133" s="311"/>
      <c r="PVY133" s="311"/>
      <c r="PVZ133" s="311"/>
      <c r="PWA133" s="311"/>
      <c r="PWB133" s="311"/>
      <c r="PWC133" s="311"/>
      <c r="PWD133" s="311"/>
      <c r="PWE133" s="311"/>
      <c r="PWF133" s="311"/>
      <c r="PWG133" s="311"/>
      <c r="PWH133" s="311"/>
      <c r="PWI133" s="311"/>
      <c r="PWJ133" s="311"/>
      <c r="PWK133" s="311"/>
      <c r="PWL133" s="311"/>
      <c r="PWM133" s="311"/>
      <c r="PWN133" s="311"/>
      <c r="PWO133" s="311"/>
      <c r="PWP133" s="311"/>
      <c r="PWQ133" s="311"/>
      <c r="PWR133" s="311"/>
      <c r="PWS133" s="311"/>
      <c r="PWT133" s="311"/>
      <c r="PWU133" s="311"/>
      <c r="PWV133" s="311"/>
      <c r="PWW133" s="311"/>
      <c r="PWX133" s="311"/>
      <c r="PWY133" s="311"/>
      <c r="PWZ133" s="311"/>
      <c r="PXA133" s="311"/>
      <c r="PXB133" s="311"/>
      <c r="PXC133" s="311"/>
      <c r="PXD133" s="311"/>
      <c r="PXE133" s="311"/>
      <c r="PXF133" s="311"/>
      <c r="PXG133" s="311"/>
      <c r="PXH133" s="311"/>
      <c r="PXI133" s="311"/>
      <c r="PXJ133" s="311"/>
      <c r="PXK133" s="311"/>
      <c r="PXL133" s="311"/>
      <c r="PXM133" s="311"/>
      <c r="PXN133" s="311"/>
      <c r="PXO133" s="311"/>
      <c r="PXP133" s="311"/>
      <c r="PXQ133" s="311"/>
      <c r="PXR133" s="311"/>
      <c r="PXS133" s="311"/>
      <c r="PXT133" s="311"/>
      <c r="PXU133" s="311"/>
      <c r="PXV133" s="311"/>
      <c r="PXW133" s="311"/>
      <c r="PXX133" s="311"/>
      <c r="PXY133" s="311"/>
      <c r="PXZ133" s="311"/>
      <c r="PYA133" s="311"/>
      <c r="PYB133" s="311"/>
      <c r="PYC133" s="311"/>
      <c r="PYD133" s="311"/>
      <c r="PYE133" s="311"/>
      <c r="PYF133" s="311"/>
      <c r="PYG133" s="311"/>
      <c r="PYH133" s="311"/>
      <c r="PYI133" s="311"/>
      <c r="PYJ133" s="311"/>
      <c r="PYK133" s="311"/>
      <c r="PYL133" s="311"/>
      <c r="PYM133" s="311"/>
      <c r="PYN133" s="311"/>
      <c r="PYO133" s="311"/>
      <c r="PYP133" s="311"/>
      <c r="PYQ133" s="311"/>
      <c r="PYR133" s="311"/>
      <c r="PYS133" s="311"/>
      <c r="PYT133" s="311"/>
      <c r="PYU133" s="311"/>
      <c r="PYV133" s="311"/>
      <c r="PYW133" s="311"/>
      <c r="PYX133" s="311"/>
      <c r="PYY133" s="311"/>
      <c r="PYZ133" s="311"/>
      <c r="PZA133" s="311"/>
      <c r="PZB133" s="311"/>
      <c r="PZC133" s="311"/>
      <c r="PZD133" s="311"/>
      <c r="PZE133" s="311"/>
      <c r="PZF133" s="311"/>
      <c r="PZG133" s="311"/>
      <c r="PZH133" s="311"/>
      <c r="PZI133" s="311"/>
      <c r="PZJ133" s="311"/>
      <c r="PZK133" s="311"/>
      <c r="PZL133" s="311"/>
      <c r="PZM133" s="311"/>
      <c r="PZN133" s="311"/>
      <c r="PZO133" s="311"/>
      <c r="PZP133" s="311"/>
      <c r="PZQ133" s="311"/>
      <c r="PZR133" s="311"/>
      <c r="PZS133" s="311"/>
      <c r="PZT133" s="311"/>
      <c r="PZU133" s="311"/>
      <c r="PZV133" s="311"/>
      <c r="PZW133" s="311"/>
      <c r="PZX133" s="311"/>
      <c r="PZY133" s="311"/>
      <c r="PZZ133" s="311"/>
      <c r="QAA133" s="311"/>
      <c r="QAB133" s="311"/>
      <c r="QAC133" s="311"/>
      <c r="QAD133" s="311"/>
      <c r="QAE133" s="311"/>
      <c r="QAF133" s="311"/>
      <c r="QAG133" s="311"/>
      <c r="QAH133" s="311"/>
      <c r="QAI133" s="311"/>
      <c r="QAJ133" s="311"/>
      <c r="QAK133" s="311"/>
      <c r="QAL133" s="311"/>
      <c r="QAM133" s="311"/>
      <c r="QAN133" s="311"/>
      <c r="QAO133" s="311"/>
      <c r="QAP133" s="311"/>
      <c r="QAQ133" s="311"/>
      <c r="QAR133" s="311"/>
      <c r="QAS133" s="311"/>
      <c r="QAT133" s="311"/>
      <c r="QAU133" s="311"/>
      <c r="QAV133" s="311"/>
      <c r="QAW133" s="311"/>
      <c r="QAX133" s="311"/>
      <c r="QAY133" s="311"/>
      <c r="QAZ133" s="311"/>
      <c r="QBA133" s="311"/>
      <c r="QBB133" s="311"/>
      <c r="QBC133" s="311"/>
      <c r="QBD133" s="311"/>
      <c r="QBE133" s="311"/>
      <c r="QBF133" s="311"/>
      <c r="QBG133" s="311"/>
      <c r="QBH133" s="311"/>
      <c r="QBI133" s="311"/>
      <c r="QBJ133" s="311"/>
      <c r="QBK133" s="311"/>
      <c r="QBL133" s="311"/>
      <c r="QBM133" s="311"/>
      <c r="QBN133" s="311"/>
      <c r="QBO133" s="311"/>
      <c r="QBP133" s="311"/>
      <c r="QBQ133" s="311"/>
      <c r="QBR133" s="311"/>
      <c r="QBS133" s="311"/>
      <c r="QBT133" s="311"/>
      <c r="QBU133" s="311"/>
      <c r="QBV133" s="311"/>
      <c r="QBW133" s="311"/>
      <c r="QBX133" s="311"/>
      <c r="QBY133" s="311"/>
      <c r="QBZ133" s="311"/>
      <c r="QCA133" s="311"/>
      <c r="QCB133" s="311"/>
      <c r="QCC133" s="311"/>
      <c r="QCD133" s="311"/>
      <c r="QCE133" s="311"/>
      <c r="QCF133" s="311"/>
      <c r="QCG133" s="311"/>
      <c r="QCH133" s="311"/>
      <c r="QCI133" s="311"/>
      <c r="QCJ133" s="311"/>
      <c r="QCK133" s="311"/>
      <c r="QCL133" s="311"/>
      <c r="QCM133" s="311"/>
      <c r="QCN133" s="311"/>
      <c r="QCO133" s="311"/>
      <c r="QCP133" s="311"/>
      <c r="QCQ133" s="311"/>
      <c r="QCR133" s="311"/>
      <c r="QCS133" s="311"/>
      <c r="QCT133" s="311"/>
      <c r="QCU133" s="311"/>
      <c r="QCV133" s="311"/>
      <c r="QCW133" s="311"/>
      <c r="QCX133" s="311"/>
      <c r="QCY133" s="311"/>
      <c r="QCZ133" s="311"/>
      <c r="QDA133" s="311"/>
      <c r="QDB133" s="311"/>
      <c r="QDC133" s="311"/>
      <c r="QDD133" s="311"/>
      <c r="QDE133" s="311"/>
      <c r="QDF133" s="311"/>
      <c r="QDG133" s="311"/>
      <c r="QDH133" s="311"/>
      <c r="QDI133" s="311"/>
      <c r="QDJ133" s="311"/>
      <c r="QDK133" s="311"/>
      <c r="QDL133" s="311"/>
      <c r="QDM133" s="311"/>
      <c r="QDN133" s="311"/>
      <c r="QDO133" s="311"/>
      <c r="QDP133" s="311"/>
      <c r="QDQ133" s="311"/>
      <c r="QDR133" s="311"/>
      <c r="QDS133" s="311"/>
      <c r="QDT133" s="311"/>
      <c r="QDU133" s="311"/>
      <c r="QDV133" s="311"/>
      <c r="QDW133" s="311"/>
      <c r="QDX133" s="311"/>
      <c r="QDY133" s="311"/>
      <c r="QDZ133" s="311"/>
      <c r="QEA133" s="311"/>
      <c r="QEB133" s="311"/>
      <c r="QEC133" s="311"/>
      <c r="QED133" s="311"/>
      <c r="QEE133" s="311"/>
      <c r="QEF133" s="311"/>
      <c r="QEG133" s="311"/>
      <c r="QEH133" s="311"/>
      <c r="QEI133" s="311"/>
      <c r="QEJ133" s="311"/>
      <c r="QEK133" s="311"/>
      <c r="QEL133" s="311"/>
      <c r="QEM133" s="311"/>
      <c r="QEN133" s="311"/>
      <c r="QEO133" s="311"/>
      <c r="QEP133" s="311"/>
      <c r="QEQ133" s="311"/>
      <c r="QER133" s="311"/>
      <c r="QES133" s="311"/>
      <c r="QET133" s="311"/>
      <c r="QEU133" s="311"/>
      <c r="QEV133" s="311"/>
      <c r="QEW133" s="311"/>
      <c r="QEX133" s="311"/>
      <c r="QEY133" s="311"/>
      <c r="QEZ133" s="311"/>
      <c r="QFA133" s="311"/>
      <c r="QFB133" s="311"/>
      <c r="QFC133" s="311"/>
      <c r="QFD133" s="311"/>
      <c r="QFE133" s="311"/>
      <c r="QFF133" s="311"/>
      <c r="QFG133" s="311"/>
      <c r="QFH133" s="311"/>
      <c r="QFI133" s="311"/>
      <c r="QFJ133" s="311"/>
      <c r="QFK133" s="311"/>
      <c r="QFL133" s="311"/>
      <c r="QFM133" s="311"/>
      <c r="QFN133" s="311"/>
      <c r="QFO133" s="311"/>
      <c r="QFP133" s="311"/>
      <c r="QFQ133" s="311"/>
      <c r="QFR133" s="311"/>
      <c r="QFS133" s="311"/>
      <c r="QFT133" s="311"/>
      <c r="QFU133" s="311"/>
      <c r="QFV133" s="311"/>
      <c r="QFW133" s="311"/>
      <c r="QFX133" s="311"/>
      <c r="QFY133" s="311"/>
      <c r="QFZ133" s="311"/>
      <c r="QGA133" s="311"/>
      <c r="QGB133" s="311"/>
      <c r="QGC133" s="311"/>
      <c r="QGD133" s="311"/>
      <c r="QGE133" s="311"/>
      <c r="QGF133" s="311"/>
      <c r="QGG133" s="311"/>
      <c r="QGH133" s="311"/>
      <c r="QGI133" s="311"/>
      <c r="QGJ133" s="311"/>
      <c r="QGK133" s="311"/>
      <c r="QGL133" s="311"/>
      <c r="QGM133" s="311"/>
      <c r="QGN133" s="311"/>
      <c r="QGO133" s="311"/>
      <c r="QGP133" s="311"/>
      <c r="QGQ133" s="311"/>
      <c r="QGR133" s="311"/>
      <c r="QGS133" s="311"/>
      <c r="QGT133" s="311"/>
      <c r="QGU133" s="311"/>
      <c r="QGV133" s="311"/>
      <c r="QGW133" s="311"/>
      <c r="QGX133" s="311"/>
      <c r="QGY133" s="311"/>
      <c r="QGZ133" s="311"/>
      <c r="QHA133" s="311"/>
      <c r="QHB133" s="311"/>
      <c r="QHC133" s="311"/>
      <c r="QHD133" s="311"/>
      <c r="QHE133" s="311"/>
      <c r="QHF133" s="311"/>
      <c r="QHG133" s="311"/>
      <c r="QHH133" s="311"/>
      <c r="QHI133" s="311"/>
      <c r="QHJ133" s="311"/>
      <c r="QHK133" s="311"/>
      <c r="QHL133" s="311"/>
      <c r="QHM133" s="311"/>
      <c r="QHN133" s="311"/>
      <c r="QHO133" s="311"/>
      <c r="QHP133" s="311"/>
      <c r="QHQ133" s="311"/>
      <c r="QHR133" s="311"/>
      <c r="QHS133" s="311"/>
      <c r="QHT133" s="311"/>
      <c r="QHU133" s="311"/>
      <c r="QHV133" s="311"/>
      <c r="QHW133" s="311"/>
      <c r="QHX133" s="311"/>
      <c r="QHY133" s="311"/>
      <c r="QHZ133" s="311"/>
      <c r="QIA133" s="311"/>
      <c r="QIB133" s="311"/>
      <c r="QIC133" s="311"/>
      <c r="QID133" s="311"/>
      <c r="QIE133" s="311"/>
      <c r="QIF133" s="311"/>
      <c r="QIG133" s="311"/>
      <c r="QIH133" s="311"/>
      <c r="QII133" s="311"/>
      <c r="QIJ133" s="311"/>
      <c r="QIK133" s="311"/>
      <c r="QIL133" s="311"/>
      <c r="QIM133" s="311"/>
      <c r="QIN133" s="311"/>
      <c r="QIO133" s="311"/>
      <c r="QIP133" s="311"/>
      <c r="QIQ133" s="311"/>
      <c r="QIR133" s="311"/>
      <c r="QIS133" s="311"/>
      <c r="QIT133" s="311"/>
      <c r="QIU133" s="311"/>
      <c r="QIV133" s="311"/>
      <c r="QIW133" s="311"/>
      <c r="QIX133" s="311"/>
      <c r="QIY133" s="311"/>
      <c r="QIZ133" s="311"/>
      <c r="QJA133" s="311"/>
      <c r="QJB133" s="311"/>
      <c r="QJC133" s="311"/>
      <c r="QJD133" s="311"/>
      <c r="QJE133" s="311"/>
      <c r="QJF133" s="311"/>
      <c r="QJG133" s="311"/>
      <c r="QJH133" s="311"/>
      <c r="QJI133" s="311"/>
      <c r="QJJ133" s="311"/>
      <c r="QJK133" s="311"/>
      <c r="QJL133" s="311"/>
      <c r="QJM133" s="311"/>
      <c r="QJN133" s="311"/>
      <c r="QJO133" s="311"/>
      <c r="QJP133" s="311"/>
      <c r="QJQ133" s="311"/>
      <c r="QJR133" s="311"/>
      <c r="QJS133" s="311"/>
      <c r="QJT133" s="311"/>
      <c r="QJU133" s="311"/>
      <c r="QJV133" s="311"/>
      <c r="QJW133" s="311"/>
      <c r="QJX133" s="311"/>
      <c r="QJY133" s="311"/>
      <c r="QJZ133" s="311"/>
      <c r="QKA133" s="311"/>
      <c r="QKB133" s="311"/>
      <c r="QKC133" s="311"/>
      <c r="QKD133" s="311"/>
      <c r="QKE133" s="311"/>
      <c r="QKF133" s="311"/>
      <c r="QKG133" s="311"/>
      <c r="QKH133" s="311"/>
      <c r="QKI133" s="311"/>
      <c r="QKJ133" s="311"/>
      <c r="QKK133" s="311"/>
      <c r="QKL133" s="311"/>
      <c r="QKM133" s="311"/>
      <c r="QKN133" s="311"/>
      <c r="QKO133" s="311"/>
      <c r="QKP133" s="311"/>
      <c r="QKQ133" s="311"/>
      <c r="QKR133" s="311"/>
      <c r="QKS133" s="311"/>
      <c r="QKT133" s="311"/>
      <c r="QKU133" s="311"/>
      <c r="QKV133" s="311"/>
      <c r="QKW133" s="311"/>
      <c r="QKX133" s="311"/>
      <c r="QKY133" s="311"/>
      <c r="QKZ133" s="311"/>
      <c r="QLA133" s="311"/>
      <c r="QLB133" s="311"/>
      <c r="QLC133" s="311"/>
      <c r="QLD133" s="311"/>
      <c r="QLE133" s="311"/>
      <c r="QLF133" s="311"/>
      <c r="QLG133" s="311"/>
      <c r="QLH133" s="311"/>
      <c r="QLI133" s="311"/>
      <c r="QLJ133" s="311"/>
      <c r="QLK133" s="311"/>
      <c r="QLL133" s="311"/>
      <c r="QLM133" s="311"/>
      <c r="QLN133" s="311"/>
      <c r="QLO133" s="311"/>
      <c r="QLP133" s="311"/>
      <c r="QLQ133" s="311"/>
      <c r="QLR133" s="311"/>
      <c r="QLS133" s="311"/>
      <c r="QLT133" s="311"/>
      <c r="QLU133" s="311"/>
      <c r="QLV133" s="311"/>
      <c r="QLW133" s="311"/>
      <c r="QLX133" s="311"/>
      <c r="QLY133" s="311"/>
      <c r="QLZ133" s="311"/>
      <c r="QMA133" s="311"/>
      <c r="QMB133" s="311"/>
      <c r="QMC133" s="311"/>
      <c r="QMD133" s="311"/>
      <c r="QME133" s="311"/>
      <c r="QMF133" s="311"/>
      <c r="QMG133" s="311"/>
      <c r="QMH133" s="311"/>
      <c r="QMI133" s="311"/>
      <c r="QMJ133" s="311"/>
      <c r="QMK133" s="311"/>
      <c r="QML133" s="311"/>
      <c r="QMM133" s="311"/>
      <c r="QMN133" s="311"/>
      <c r="QMO133" s="311"/>
      <c r="QMP133" s="311"/>
      <c r="QMQ133" s="311"/>
      <c r="QMR133" s="311"/>
      <c r="QMS133" s="311"/>
      <c r="QMT133" s="311"/>
      <c r="QMU133" s="311"/>
      <c r="QMV133" s="311"/>
      <c r="QMW133" s="311"/>
      <c r="QMX133" s="311"/>
      <c r="QMY133" s="311"/>
      <c r="QMZ133" s="311"/>
      <c r="QNA133" s="311"/>
      <c r="QNB133" s="311"/>
      <c r="QNC133" s="311"/>
      <c r="QND133" s="311"/>
      <c r="QNE133" s="311"/>
      <c r="QNF133" s="311"/>
      <c r="QNG133" s="311"/>
      <c r="QNH133" s="311"/>
      <c r="QNI133" s="311"/>
      <c r="QNJ133" s="311"/>
      <c r="QNK133" s="311"/>
      <c r="QNL133" s="311"/>
      <c r="QNM133" s="311"/>
      <c r="QNN133" s="311"/>
      <c r="QNO133" s="311"/>
      <c r="QNP133" s="311"/>
      <c r="QNQ133" s="311"/>
      <c r="QNR133" s="311"/>
      <c r="QNS133" s="311"/>
      <c r="QNT133" s="311"/>
      <c r="QNU133" s="311"/>
      <c r="QNV133" s="311"/>
      <c r="QNW133" s="311"/>
      <c r="QNX133" s="311"/>
      <c r="QNY133" s="311"/>
      <c r="QNZ133" s="311"/>
      <c r="QOA133" s="311"/>
      <c r="QOB133" s="311"/>
      <c r="QOC133" s="311"/>
      <c r="QOD133" s="311"/>
      <c r="QOE133" s="311"/>
      <c r="QOF133" s="311"/>
      <c r="QOG133" s="311"/>
      <c r="QOH133" s="311"/>
      <c r="QOI133" s="311"/>
      <c r="QOJ133" s="311"/>
      <c r="QOK133" s="311"/>
      <c r="QOL133" s="311"/>
      <c r="QOM133" s="311"/>
      <c r="QON133" s="311"/>
      <c r="QOO133" s="311"/>
      <c r="QOP133" s="311"/>
      <c r="QOQ133" s="311"/>
      <c r="QOR133" s="311"/>
      <c r="QOS133" s="311"/>
      <c r="QOT133" s="311"/>
      <c r="QOU133" s="311"/>
      <c r="QOV133" s="311"/>
      <c r="QOW133" s="311"/>
      <c r="QOX133" s="311"/>
      <c r="QOY133" s="311"/>
      <c r="QOZ133" s="311"/>
      <c r="QPA133" s="311"/>
      <c r="QPB133" s="311"/>
      <c r="QPC133" s="311"/>
      <c r="QPD133" s="311"/>
      <c r="QPE133" s="311"/>
      <c r="QPF133" s="311"/>
      <c r="QPG133" s="311"/>
      <c r="QPH133" s="311"/>
      <c r="QPI133" s="311"/>
      <c r="QPJ133" s="311"/>
      <c r="QPK133" s="311"/>
      <c r="QPL133" s="311"/>
      <c r="QPM133" s="311"/>
      <c r="QPN133" s="311"/>
      <c r="QPO133" s="311"/>
      <c r="QPP133" s="311"/>
      <c r="QPQ133" s="311"/>
      <c r="QPR133" s="311"/>
      <c r="QPS133" s="311"/>
      <c r="QPT133" s="311"/>
      <c r="QPU133" s="311"/>
      <c r="QPV133" s="311"/>
      <c r="QPW133" s="311"/>
      <c r="QPX133" s="311"/>
      <c r="QPY133" s="311"/>
      <c r="QPZ133" s="311"/>
      <c r="QQA133" s="311"/>
      <c r="QQB133" s="311"/>
      <c r="QQC133" s="311"/>
      <c r="QQD133" s="311"/>
      <c r="QQE133" s="311"/>
      <c r="QQF133" s="311"/>
      <c r="QQG133" s="311"/>
      <c r="QQH133" s="311"/>
      <c r="QQI133" s="311"/>
      <c r="QQJ133" s="311"/>
      <c r="QQK133" s="311"/>
      <c r="QQL133" s="311"/>
      <c r="QQM133" s="311"/>
      <c r="QQN133" s="311"/>
      <c r="QQO133" s="311"/>
      <c r="QQP133" s="311"/>
      <c r="QQQ133" s="311"/>
      <c r="QQR133" s="311"/>
      <c r="QQS133" s="311"/>
      <c r="QQT133" s="311"/>
      <c r="QQU133" s="311"/>
      <c r="QQV133" s="311"/>
      <c r="QQW133" s="311"/>
      <c r="QQX133" s="311"/>
      <c r="QQY133" s="311"/>
      <c r="QQZ133" s="311"/>
      <c r="QRA133" s="311"/>
      <c r="QRB133" s="311"/>
      <c r="QRC133" s="311"/>
      <c r="QRD133" s="311"/>
      <c r="QRE133" s="311"/>
      <c r="QRF133" s="311"/>
      <c r="QRG133" s="311"/>
      <c r="QRH133" s="311"/>
      <c r="QRI133" s="311"/>
      <c r="QRJ133" s="311"/>
      <c r="QRK133" s="311"/>
      <c r="QRL133" s="311"/>
      <c r="QRM133" s="311"/>
      <c r="QRN133" s="311"/>
      <c r="QRO133" s="311"/>
      <c r="QRP133" s="311"/>
      <c r="QRQ133" s="311"/>
      <c r="QRR133" s="311"/>
      <c r="QRS133" s="311"/>
      <c r="QRT133" s="311"/>
      <c r="QRU133" s="311"/>
      <c r="QRV133" s="311"/>
      <c r="QRW133" s="311"/>
      <c r="QRX133" s="311"/>
      <c r="QRY133" s="311"/>
      <c r="QRZ133" s="311"/>
      <c r="QSA133" s="311"/>
      <c r="QSB133" s="311"/>
      <c r="QSC133" s="311"/>
      <c r="QSD133" s="311"/>
      <c r="QSE133" s="311"/>
      <c r="QSF133" s="311"/>
      <c r="QSG133" s="311"/>
      <c r="QSH133" s="311"/>
      <c r="QSI133" s="311"/>
      <c r="QSJ133" s="311"/>
      <c r="QSK133" s="311"/>
      <c r="QSL133" s="311"/>
      <c r="QSM133" s="311"/>
      <c r="QSN133" s="311"/>
      <c r="QSO133" s="311"/>
      <c r="QSP133" s="311"/>
      <c r="QSQ133" s="311"/>
      <c r="QSR133" s="311"/>
      <c r="QSS133" s="311"/>
      <c r="QST133" s="311"/>
      <c r="QSU133" s="311"/>
      <c r="QSV133" s="311"/>
      <c r="QSW133" s="311"/>
      <c r="QSX133" s="311"/>
      <c r="QSY133" s="311"/>
      <c r="QSZ133" s="311"/>
      <c r="QTA133" s="311"/>
      <c r="QTB133" s="311"/>
      <c r="QTC133" s="311"/>
      <c r="QTD133" s="311"/>
      <c r="QTE133" s="311"/>
      <c r="QTF133" s="311"/>
      <c r="QTG133" s="311"/>
      <c r="QTH133" s="311"/>
      <c r="QTI133" s="311"/>
      <c r="QTJ133" s="311"/>
      <c r="QTK133" s="311"/>
      <c r="QTL133" s="311"/>
      <c r="QTM133" s="311"/>
      <c r="QTN133" s="311"/>
      <c r="QTO133" s="311"/>
      <c r="QTP133" s="311"/>
      <c r="QTQ133" s="311"/>
      <c r="QTR133" s="311"/>
      <c r="QTS133" s="311"/>
      <c r="QTT133" s="311"/>
      <c r="QTU133" s="311"/>
      <c r="QTV133" s="311"/>
      <c r="QTW133" s="311"/>
      <c r="QTX133" s="311"/>
      <c r="QTY133" s="311"/>
      <c r="QTZ133" s="311"/>
      <c r="QUA133" s="311"/>
      <c r="QUB133" s="311"/>
      <c r="QUC133" s="311"/>
      <c r="QUD133" s="311"/>
      <c r="QUE133" s="311"/>
      <c r="QUF133" s="311"/>
      <c r="QUG133" s="311"/>
      <c r="QUH133" s="311"/>
      <c r="QUI133" s="311"/>
      <c r="QUJ133" s="311"/>
      <c r="QUK133" s="311"/>
      <c r="QUL133" s="311"/>
      <c r="QUM133" s="311"/>
      <c r="QUN133" s="311"/>
      <c r="QUO133" s="311"/>
      <c r="QUP133" s="311"/>
      <c r="QUQ133" s="311"/>
      <c r="QUR133" s="311"/>
      <c r="QUS133" s="311"/>
      <c r="QUT133" s="311"/>
      <c r="QUU133" s="311"/>
      <c r="QUV133" s="311"/>
      <c r="QUW133" s="311"/>
      <c r="QUX133" s="311"/>
      <c r="QUY133" s="311"/>
      <c r="QUZ133" s="311"/>
      <c r="QVA133" s="311"/>
      <c r="QVB133" s="311"/>
      <c r="QVC133" s="311"/>
      <c r="QVD133" s="311"/>
      <c r="QVE133" s="311"/>
      <c r="QVF133" s="311"/>
      <c r="QVG133" s="311"/>
      <c r="QVH133" s="311"/>
      <c r="QVI133" s="311"/>
      <c r="QVJ133" s="311"/>
      <c r="QVK133" s="311"/>
      <c r="QVL133" s="311"/>
      <c r="QVM133" s="311"/>
      <c r="QVN133" s="311"/>
      <c r="QVO133" s="311"/>
      <c r="QVP133" s="311"/>
      <c r="QVQ133" s="311"/>
      <c r="QVR133" s="311"/>
      <c r="QVS133" s="311"/>
      <c r="QVT133" s="311"/>
      <c r="QVU133" s="311"/>
      <c r="QVV133" s="311"/>
      <c r="QVW133" s="311"/>
      <c r="QVX133" s="311"/>
      <c r="QVY133" s="311"/>
      <c r="QVZ133" s="311"/>
      <c r="QWA133" s="311"/>
      <c r="QWB133" s="311"/>
      <c r="QWC133" s="311"/>
      <c r="QWD133" s="311"/>
      <c r="QWE133" s="311"/>
      <c r="QWF133" s="311"/>
      <c r="QWG133" s="311"/>
      <c r="QWH133" s="311"/>
      <c r="QWI133" s="311"/>
      <c r="QWJ133" s="311"/>
      <c r="QWK133" s="311"/>
      <c r="QWL133" s="311"/>
      <c r="QWM133" s="311"/>
      <c r="QWN133" s="311"/>
      <c r="QWO133" s="311"/>
      <c r="QWP133" s="311"/>
      <c r="QWQ133" s="311"/>
      <c r="QWR133" s="311"/>
      <c r="QWS133" s="311"/>
      <c r="QWT133" s="311"/>
      <c r="QWU133" s="311"/>
      <c r="QWV133" s="311"/>
      <c r="QWW133" s="311"/>
      <c r="QWX133" s="311"/>
      <c r="QWY133" s="311"/>
      <c r="QWZ133" s="311"/>
      <c r="QXA133" s="311"/>
      <c r="QXB133" s="311"/>
      <c r="QXC133" s="311"/>
      <c r="QXD133" s="311"/>
      <c r="QXE133" s="311"/>
      <c r="QXF133" s="311"/>
      <c r="QXG133" s="311"/>
      <c r="QXH133" s="311"/>
      <c r="QXI133" s="311"/>
      <c r="QXJ133" s="311"/>
      <c r="QXK133" s="311"/>
      <c r="QXL133" s="311"/>
      <c r="QXM133" s="311"/>
      <c r="QXN133" s="311"/>
      <c r="QXO133" s="311"/>
      <c r="QXP133" s="311"/>
      <c r="QXQ133" s="311"/>
      <c r="QXR133" s="311"/>
      <c r="QXS133" s="311"/>
      <c r="QXT133" s="311"/>
      <c r="QXU133" s="311"/>
      <c r="QXV133" s="311"/>
      <c r="QXW133" s="311"/>
      <c r="QXX133" s="311"/>
      <c r="QXY133" s="311"/>
      <c r="QXZ133" s="311"/>
      <c r="QYA133" s="311"/>
      <c r="QYB133" s="311"/>
      <c r="QYC133" s="311"/>
      <c r="QYD133" s="311"/>
      <c r="QYE133" s="311"/>
      <c r="QYF133" s="311"/>
      <c r="QYG133" s="311"/>
      <c r="QYH133" s="311"/>
      <c r="QYI133" s="311"/>
      <c r="QYJ133" s="311"/>
      <c r="QYK133" s="311"/>
      <c r="QYL133" s="311"/>
      <c r="QYM133" s="311"/>
      <c r="QYN133" s="311"/>
      <c r="QYO133" s="311"/>
      <c r="QYP133" s="311"/>
      <c r="QYQ133" s="311"/>
      <c r="QYR133" s="311"/>
      <c r="QYS133" s="311"/>
      <c r="QYT133" s="311"/>
      <c r="QYU133" s="311"/>
      <c r="QYV133" s="311"/>
      <c r="QYW133" s="311"/>
      <c r="QYX133" s="311"/>
      <c r="QYY133" s="311"/>
      <c r="QYZ133" s="311"/>
      <c r="QZA133" s="311"/>
      <c r="QZB133" s="311"/>
      <c r="QZC133" s="311"/>
      <c r="QZD133" s="311"/>
      <c r="QZE133" s="311"/>
      <c r="QZF133" s="311"/>
      <c r="QZG133" s="311"/>
      <c r="QZH133" s="311"/>
      <c r="QZI133" s="311"/>
      <c r="QZJ133" s="311"/>
      <c r="QZK133" s="311"/>
      <c r="QZL133" s="311"/>
      <c r="QZM133" s="311"/>
      <c r="QZN133" s="311"/>
      <c r="QZO133" s="311"/>
      <c r="QZP133" s="311"/>
      <c r="QZQ133" s="311"/>
      <c r="QZR133" s="311"/>
      <c r="QZS133" s="311"/>
      <c r="QZT133" s="311"/>
      <c r="QZU133" s="311"/>
      <c r="QZV133" s="311"/>
      <c r="QZW133" s="311"/>
      <c r="QZX133" s="311"/>
      <c r="QZY133" s="311"/>
      <c r="QZZ133" s="311"/>
      <c r="RAA133" s="311"/>
      <c r="RAB133" s="311"/>
      <c r="RAC133" s="311"/>
      <c r="RAD133" s="311"/>
      <c r="RAE133" s="311"/>
      <c r="RAF133" s="311"/>
      <c r="RAG133" s="311"/>
      <c r="RAH133" s="311"/>
      <c r="RAI133" s="311"/>
      <c r="RAJ133" s="311"/>
      <c r="RAK133" s="311"/>
      <c r="RAL133" s="311"/>
      <c r="RAM133" s="311"/>
      <c r="RAN133" s="311"/>
      <c r="RAO133" s="311"/>
      <c r="RAP133" s="311"/>
      <c r="RAQ133" s="311"/>
      <c r="RAR133" s="311"/>
      <c r="RAS133" s="311"/>
      <c r="RAT133" s="311"/>
      <c r="RAU133" s="311"/>
      <c r="RAV133" s="311"/>
      <c r="RAW133" s="311"/>
      <c r="RAX133" s="311"/>
      <c r="RAY133" s="311"/>
      <c r="RAZ133" s="311"/>
      <c r="RBA133" s="311"/>
      <c r="RBB133" s="311"/>
      <c r="RBC133" s="311"/>
      <c r="RBD133" s="311"/>
      <c r="RBE133" s="311"/>
      <c r="RBF133" s="311"/>
      <c r="RBG133" s="311"/>
      <c r="RBH133" s="311"/>
      <c r="RBI133" s="311"/>
      <c r="RBJ133" s="311"/>
      <c r="RBK133" s="311"/>
      <c r="RBL133" s="311"/>
      <c r="RBM133" s="311"/>
      <c r="RBN133" s="311"/>
      <c r="RBO133" s="311"/>
      <c r="RBP133" s="311"/>
      <c r="RBQ133" s="311"/>
      <c r="RBR133" s="311"/>
      <c r="RBS133" s="311"/>
      <c r="RBT133" s="311"/>
      <c r="RBU133" s="311"/>
      <c r="RBV133" s="311"/>
      <c r="RBW133" s="311"/>
      <c r="RBX133" s="311"/>
      <c r="RBY133" s="311"/>
      <c r="RBZ133" s="311"/>
      <c r="RCA133" s="311"/>
      <c r="RCB133" s="311"/>
      <c r="RCC133" s="311"/>
      <c r="RCD133" s="311"/>
      <c r="RCE133" s="311"/>
      <c r="RCF133" s="311"/>
      <c r="RCG133" s="311"/>
      <c r="RCH133" s="311"/>
      <c r="RCI133" s="311"/>
      <c r="RCJ133" s="311"/>
      <c r="RCK133" s="311"/>
      <c r="RCL133" s="311"/>
      <c r="RCM133" s="311"/>
      <c r="RCN133" s="311"/>
      <c r="RCO133" s="311"/>
      <c r="RCP133" s="311"/>
      <c r="RCQ133" s="311"/>
      <c r="RCR133" s="311"/>
      <c r="RCS133" s="311"/>
      <c r="RCT133" s="311"/>
      <c r="RCU133" s="311"/>
      <c r="RCV133" s="311"/>
      <c r="RCW133" s="311"/>
      <c r="RCX133" s="311"/>
      <c r="RCY133" s="311"/>
      <c r="RCZ133" s="311"/>
      <c r="RDA133" s="311"/>
      <c r="RDB133" s="311"/>
      <c r="RDC133" s="311"/>
      <c r="RDD133" s="311"/>
      <c r="RDE133" s="311"/>
      <c r="RDF133" s="311"/>
      <c r="RDG133" s="311"/>
      <c r="RDH133" s="311"/>
      <c r="RDI133" s="311"/>
      <c r="RDJ133" s="311"/>
      <c r="RDK133" s="311"/>
      <c r="RDL133" s="311"/>
      <c r="RDM133" s="311"/>
      <c r="RDN133" s="311"/>
      <c r="RDO133" s="311"/>
      <c r="RDP133" s="311"/>
      <c r="RDQ133" s="311"/>
      <c r="RDR133" s="311"/>
      <c r="RDS133" s="311"/>
      <c r="RDT133" s="311"/>
      <c r="RDU133" s="311"/>
      <c r="RDV133" s="311"/>
      <c r="RDW133" s="311"/>
      <c r="RDX133" s="311"/>
      <c r="RDY133" s="311"/>
      <c r="RDZ133" s="311"/>
      <c r="REA133" s="311"/>
      <c r="REB133" s="311"/>
      <c r="REC133" s="311"/>
      <c r="RED133" s="311"/>
      <c r="REE133" s="311"/>
      <c r="REF133" s="311"/>
      <c r="REG133" s="311"/>
      <c r="REH133" s="311"/>
      <c r="REI133" s="311"/>
      <c r="REJ133" s="311"/>
      <c r="REK133" s="311"/>
      <c r="REL133" s="311"/>
      <c r="REM133" s="311"/>
      <c r="REN133" s="311"/>
      <c r="REO133" s="311"/>
      <c r="REP133" s="311"/>
      <c r="REQ133" s="311"/>
      <c r="RER133" s="311"/>
      <c r="RES133" s="311"/>
      <c r="RET133" s="311"/>
      <c r="REU133" s="311"/>
      <c r="REV133" s="311"/>
      <c r="REW133" s="311"/>
      <c r="REX133" s="311"/>
      <c r="REY133" s="311"/>
      <c r="REZ133" s="311"/>
      <c r="RFA133" s="311"/>
      <c r="RFB133" s="311"/>
      <c r="RFC133" s="311"/>
      <c r="RFD133" s="311"/>
      <c r="RFE133" s="311"/>
      <c r="RFF133" s="311"/>
      <c r="RFG133" s="311"/>
      <c r="RFH133" s="311"/>
      <c r="RFI133" s="311"/>
      <c r="RFJ133" s="311"/>
      <c r="RFK133" s="311"/>
      <c r="RFL133" s="311"/>
      <c r="RFM133" s="311"/>
      <c r="RFN133" s="311"/>
      <c r="RFO133" s="311"/>
      <c r="RFP133" s="311"/>
      <c r="RFQ133" s="311"/>
      <c r="RFR133" s="311"/>
      <c r="RFS133" s="311"/>
      <c r="RFT133" s="311"/>
      <c r="RFU133" s="311"/>
      <c r="RFV133" s="311"/>
      <c r="RFW133" s="311"/>
      <c r="RFX133" s="311"/>
      <c r="RFY133" s="311"/>
      <c r="RFZ133" s="311"/>
      <c r="RGA133" s="311"/>
      <c r="RGB133" s="311"/>
      <c r="RGC133" s="311"/>
      <c r="RGD133" s="311"/>
      <c r="RGE133" s="311"/>
      <c r="RGF133" s="311"/>
      <c r="RGG133" s="311"/>
      <c r="RGH133" s="311"/>
      <c r="RGI133" s="311"/>
      <c r="RGJ133" s="311"/>
      <c r="RGK133" s="311"/>
      <c r="RGL133" s="311"/>
      <c r="RGM133" s="311"/>
      <c r="RGN133" s="311"/>
      <c r="RGO133" s="311"/>
      <c r="RGP133" s="311"/>
      <c r="RGQ133" s="311"/>
      <c r="RGR133" s="311"/>
      <c r="RGS133" s="311"/>
      <c r="RGT133" s="311"/>
      <c r="RGU133" s="311"/>
      <c r="RGV133" s="311"/>
      <c r="RGW133" s="311"/>
      <c r="RGX133" s="311"/>
      <c r="RGY133" s="311"/>
      <c r="RGZ133" s="311"/>
      <c r="RHA133" s="311"/>
      <c r="RHB133" s="311"/>
      <c r="RHC133" s="311"/>
      <c r="RHD133" s="311"/>
      <c r="RHE133" s="311"/>
      <c r="RHF133" s="311"/>
      <c r="RHG133" s="311"/>
      <c r="RHH133" s="311"/>
      <c r="RHI133" s="311"/>
      <c r="RHJ133" s="311"/>
      <c r="RHK133" s="311"/>
      <c r="RHL133" s="311"/>
      <c r="RHM133" s="311"/>
      <c r="RHN133" s="311"/>
      <c r="RHO133" s="311"/>
      <c r="RHP133" s="311"/>
      <c r="RHQ133" s="311"/>
      <c r="RHR133" s="311"/>
      <c r="RHS133" s="311"/>
      <c r="RHT133" s="311"/>
      <c r="RHU133" s="311"/>
      <c r="RHV133" s="311"/>
      <c r="RHW133" s="311"/>
      <c r="RHX133" s="311"/>
      <c r="RHY133" s="311"/>
      <c r="RHZ133" s="311"/>
      <c r="RIA133" s="311"/>
      <c r="RIB133" s="311"/>
      <c r="RIC133" s="311"/>
      <c r="RID133" s="311"/>
      <c r="RIE133" s="311"/>
      <c r="RIF133" s="311"/>
      <c r="RIG133" s="311"/>
      <c r="RIH133" s="311"/>
      <c r="RII133" s="311"/>
      <c r="RIJ133" s="311"/>
      <c r="RIK133" s="311"/>
      <c r="RIL133" s="311"/>
      <c r="RIM133" s="311"/>
      <c r="RIN133" s="311"/>
      <c r="RIO133" s="311"/>
      <c r="RIP133" s="311"/>
      <c r="RIQ133" s="311"/>
      <c r="RIR133" s="311"/>
      <c r="RIS133" s="311"/>
      <c r="RIT133" s="311"/>
      <c r="RIU133" s="311"/>
      <c r="RIV133" s="311"/>
      <c r="RIW133" s="311"/>
      <c r="RIX133" s="311"/>
      <c r="RIY133" s="311"/>
      <c r="RIZ133" s="311"/>
      <c r="RJA133" s="311"/>
      <c r="RJB133" s="311"/>
      <c r="RJC133" s="311"/>
      <c r="RJD133" s="311"/>
      <c r="RJE133" s="311"/>
      <c r="RJF133" s="311"/>
      <c r="RJG133" s="311"/>
      <c r="RJH133" s="311"/>
      <c r="RJI133" s="311"/>
      <c r="RJJ133" s="311"/>
      <c r="RJK133" s="311"/>
      <c r="RJL133" s="311"/>
      <c r="RJM133" s="311"/>
      <c r="RJN133" s="311"/>
      <c r="RJO133" s="311"/>
      <c r="RJP133" s="311"/>
      <c r="RJQ133" s="311"/>
      <c r="RJR133" s="311"/>
      <c r="RJS133" s="311"/>
      <c r="RJT133" s="311"/>
      <c r="RJU133" s="311"/>
      <c r="RJV133" s="311"/>
      <c r="RJW133" s="311"/>
      <c r="RJX133" s="311"/>
      <c r="RJY133" s="311"/>
      <c r="RJZ133" s="311"/>
      <c r="RKA133" s="311"/>
      <c r="RKB133" s="311"/>
      <c r="RKC133" s="311"/>
      <c r="RKD133" s="311"/>
      <c r="RKE133" s="311"/>
      <c r="RKF133" s="311"/>
      <c r="RKG133" s="311"/>
      <c r="RKH133" s="311"/>
      <c r="RKI133" s="311"/>
      <c r="RKJ133" s="311"/>
      <c r="RKK133" s="311"/>
      <c r="RKL133" s="311"/>
      <c r="RKM133" s="311"/>
      <c r="RKN133" s="311"/>
      <c r="RKO133" s="311"/>
      <c r="RKP133" s="311"/>
      <c r="RKQ133" s="311"/>
      <c r="RKR133" s="311"/>
      <c r="RKS133" s="311"/>
      <c r="RKT133" s="311"/>
      <c r="RKU133" s="311"/>
      <c r="RKV133" s="311"/>
      <c r="RKW133" s="311"/>
      <c r="RKX133" s="311"/>
      <c r="RKY133" s="311"/>
      <c r="RKZ133" s="311"/>
      <c r="RLA133" s="311"/>
      <c r="RLB133" s="311"/>
      <c r="RLC133" s="311"/>
      <c r="RLD133" s="311"/>
      <c r="RLE133" s="311"/>
      <c r="RLF133" s="311"/>
      <c r="RLG133" s="311"/>
      <c r="RLH133" s="311"/>
      <c r="RLI133" s="311"/>
      <c r="RLJ133" s="311"/>
      <c r="RLK133" s="311"/>
      <c r="RLL133" s="311"/>
      <c r="RLM133" s="311"/>
      <c r="RLN133" s="311"/>
      <c r="RLO133" s="311"/>
      <c r="RLP133" s="311"/>
      <c r="RLQ133" s="311"/>
      <c r="RLR133" s="311"/>
      <c r="RLS133" s="311"/>
      <c r="RLT133" s="311"/>
      <c r="RLU133" s="311"/>
      <c r="RLV133" s="311"/>
      <c r="RLW133" s="311"/>
      <c r="RLX133" s="311"/>
      <c r="RLY133" s="311"/>
      <c r="RLZ133" s="311"/>
      <c r="RMA133" s="311"/>
      <c r="RMB133" s="311"/>
      <c r="RMC133" s="311"/>
      <c r="RMD133" s="311"/>
      <c r="RME133" s="311"/>
      <c r="RMF133" s="311"/>
      <c r="RMG133" s="311"/>
      <c r="RMH133" s="311"/>
      <c r="RMI133" s="311"/>
      <c r="RMJ133" s="311"/>
      <c r="RMK133" s="311"/>
      <c r="RML133" s="311"/>
      <c r="RMM133" s="311"/>
      <c r="RMN133" s="311"/>
      <c r="RMO133" s="311"/>
      <c r="RMP133" s="311"/>
      <c r="RMQ133" s="311"/>
      <c r="RMR133" s="311"/>
      <c r="RMS133" s="311"/>
      <c r="RMT133" s="311"/>
      <c r="RMU133" s="311"/>
      <c r="RMV133" s="311"/>
      <c r="RMW133" s="311"/>
      <c r="RMX133" s="311"/>
      <c r="RMY133" s="311"/>
      <c r="RMZ133" s="311"/>
      <c r="RNA133" s="311"/>
      <c r="RNB133" s="311"/>
      <c r="RNC133" s="311"/>
      <c r="RND133" s="311"/>
      <c r="RNE133" s="311"/>
      <c r="RNF133" s="311"/>
      <c r="RNG133" s="311"/>
      <c r="RNH133" s="311"/>
      <c r="RNI133" s="311"/>
      <c r="RNJ133" s="311"/>
      <c r="RNK133" s="311"/>
      <c r="RNL133" s="311"/>
      <c r="RNM133" s="311"/>
      <c r="RNN133" s="311"/>
      <c r="RNO133" s="311"/>
      <c r="RNP133" s="311"/>
      <c r="RNQ133" s="311"/>
      <c r="RNR133" s="311"/>
      <c r="RNS133" s="311"/>
      <c r="RNT133" s="311"/>
      <c r="RNU133" s="311"/>
      <c r="RNV133" s="311"/>
      <c r="RNW133" s="311"/>
      <c r="RNX133" s="311"/>
      <c r="RNY133" s="311"/>
      <c r="RNZ133" s="311"/>
      <c r="ROA133" s="311"/>
      <c r="ROB133" s="311"/>
      <c r="ROC133" s="311"/>
      <c r="ROD133" s="311"/>
      <c r="ROE133" s="311"/>
      <c r="ROF133" s="311"/>
      <c r="ROG133" s="311"/>
      <c r="ROH133" s="311"/>
      <c r="ROI133" s="311"/>
      <c r="ROJ133" s="311"/>
      <c r="ROK133" s="311"/>
      <c r="ROL133" s="311"/>
      <c r="ROM133" s="311"/>
      <c r="RON133" s="311"/>
      <c r="ROO133" s="311"/>
      <c r="ROP133" s="311"/>
      <c r="ROQ133" s="311"/>
      <c r="ROR133" s="311"/>
      <c r="ROS133" s="311"/>
      <c r="ROT133" s="311"/>
      <c r="ROU133" s="311"/>
      <c r="ROV133" s="311"/>
      <c r="ROW133" s="311"/>
      <c r="ROX133" s="311"/>
      <c r="ROY133" s="311"/>
      <c r="ROZ133" s="311"/>
      <c r="RPA133" s="311"/>
      <c r="RPB133" s="311"/>
      <c r="RPC133" s="311"/>
      <c r="RPD133" s="311"/>
      <c r="RPE133" s="311"/>
      <c r="RPF133" s="311"/>
      <c r="RPG133" s="311"/>
      <c r="RPH133" s="311"/>
      <c r="RPI133" s="311"/>
      <c r="RPJ133" s="311"/>
      <c r="RPK133" s="311"/>
      <c r="RPL133" s="311"/>
      <c r="RPM133" s="311"/>
      <c r="RPN133" s="311"/>
      <c r="RPO133" s="311"/>
      <c r="RPP133" s="311"/>
      <c r="RPQ133" s="311"/>
      <c r="RPR133" s="311"/>
      <c r="RPS133" s="311"/>
      <c r="RPT133" s="311"/>
      <c r="RPU133" s="311"/>
      <c r="RPV133" s="311"/>
      <c r="RPW133" s="311"/>
      <c r="RPX133" s="311"/>
      <c r="RPY133" s="311"/>
      <c r="RPZ133" s="311"/>
      <c r="RQA133" s="311"/>
      <c r="RQB133" s="311"/>
      <c r="RQC133" s="311"/>
      <c r="RQD133" s="311"/>
      <c r="RQE133" s="311"/>
      <c r="RQF133" s="311"/>
      <c r="RQG133" s="311"/>
      <c r="RQH133" s="311"/>
      <c r="RQI133" s="311"/>
      <c r="RQJ133" s="311"/>
      <c r="RQK133" s="311"/>
      <c r="RQL133" s="311"/>
      <c r="RQM133" s="311"/>
      <c r="RQN133" s="311"/>
      <c r="RQO133" s="311"/>
      <c r="RQP133" s="311"/>
      <c r="RQQ133" s="311"/>
      <c r="RQR133" s="311"/>
      <c r="RQS133" s="311"/>
      <c r="RQT133" s="311"/>
      <c r="RQU133" s="311"/>
      <c r="RQV133" s="311"/>
      <c r="RQW133" s="311"/>
      <c r="RQX133" s="311"/>
      <c r="RQY133" s="311"/>
      <c r="RQZ133" s="311"/>
      <c r="RRA133" s="311"/>
      <c r="RRB133" s="311"/>
      <c r="RRC133" s="311"/>
      <c r="RRD133" s="311"/>
      <c r="RRE133" s="311"/>
      <c r="RRF133" s="311"/>
      <c r="RRG133" s="311"/>
      <c r="RRH133" s="311"/>
      <c r="RRI133" s="311"/>
      <c r="RRJ133" s="311"/>
      <c r="RRK133" s="311"/>
      <c r="RRL133" s="311"/>
      <c r="RRM133" s="311"/>
      <c r="RRN133" s="311"/>
      <c r="RRO133" s="311"/>
      <c r="RRP133" s="311"/>
      <c r="RRQ133" s="311"/>
      <c r="RRR133" s="311"/>
      <c r="RRS133" s="311"/>
      <c r="RRT133" s="311"/>
      <c r="RRU133" s="311"/>
      <c r="RRV133" s="311"/>
      <c r="RRW133" s="311"/>
      <c r="RRX133" s="311"/>
      <c r="RRY133" s="311"/>
      <c r="RRZ133" s="311"/>
      <c r="RSA133" s="311"/>
      <c r="RSB133" s="311"/>
      <c r="RSC133" s="311"/>
      <c r="RSD133" s="311"/>
      <c r="RSE133" s="311"/>
      <c r="RSF133" s="311"/>
      <c r="RSG133" s="311"/>
      <c r="RSH133" s="311"/>
      <c r="RSI133" s="311"/>
      <c r="RSJ133" s="311"/>
      <c r="RSK133" s="311"/>
      <c r="RSL133" s="311"/>
      <c r="RSM133" s="311"/>
      <c r="RSN133" s="311"/>
      <c r="RSO133" s="311"/>
      <c r="RSP133" s="311"/>
      <c r="RSQ133" s="311"/>
      <c r="RSR133" s="311"/>
      <c r="RSS133" s="311"/>
      <c r="RST133" s="311"/>
      <c r="RSU133" s="311"/>
      <c r="RSV133" s="311"/>
      <c r="RSW133" s="311"/>
      <c r="RSX133" s="311"/>
      <c r="RSY133" s="311"/>
      <c r="RSZ133" s="311"/>
      <c r="RTA133" s="311"/>
      <c r="RTB133" s="311"/>
      <c r="RTC133" s="311"/>
      <c r="RTD133" s="311"/>
      <c r="RTE133" s="311"/>
      <c r="RTF133" s="311"/>
      <c r="RTG133" s="311"/>
      <c r="RTH133" s="311"/>
      <c r="RTI133" s="311"/>
      <c r="RTJ133" s="311"/>
      <c r="RTK133" s="311"/>
      <c r="RTL133" s="311"/>
      <c r="RTM133" s="311"/>
      <c r="RTN133" s="311"/>
      <c r="RTO133" s="311"/>
      <c r="RTP133" s="311"/>
      <c r="RTQ133" s="311"/>
      <c r="RTR133" s="311"/>
      <c r="RTS133" s="311"/>
      <c r="RTT133" s="311"/>
      <c r="RTU133" s="311"/>
      <c r="RTV133" s="311"/>
      <c r="RTW133" s="311"/>
      <c r="RTX133" s="311"/>
      <c r="RTY133" s="311"/>
      <c r="RTZ133" s="311"/>
      <c r="RUA133" s="311"/>
      <c r="RUB133" s="311"/>
      <c r="RUC133" s="311"/>
      <c r="RUD133" s="311"/>
      <c r="RUE133" s="311"/>
      <c r="RUF133" s="311"/>
      <c r="RUG133" s="311"/>
      <c r="RUH133" s="311"/>
      <c r="RUI133" s="311"/>
      <c r="RUJ133" s="311"/>
      <c r="RUK133" s="311"/>
      <c r="RUL133" s="311"/>
      <c r="RUM133" s="311"/>
      <c r="RUN133" s="311"/>
      <c r="RUO133" s="311"/>
      <c r="RUP133" s="311"/>
      <c r="RUQ133" s="311"/>
      <c r="RUR133" s="311"/>
      <c r="RUS133" s="311"/>
      <c r="RUT133" s="311"/>
      <c r="RUU133" s="311"/>
      <c r="RUV133" s="311"/>
      <c r="RUW133" s="311"/>
      <c r="RUX133" s="311"/>
      <c r="RUY133" s="311"/>
      <c r="RUZ133" s="311"/>
      <c r="RVA133" s="311"/>
      <c r="RVB133" s="311"/>
      <c r="RVC133" s="311"/>
      <c r="RVD133" s="311"/>
      <c r="RVE133" s="311"/>
      <c r="RVF133" s="311"/>
      <c r="RVG133" s="311"/>
      <c r="RVH133" s="311"/>
      <c r="RVI133" s="311"/>
      <c r="RVJ133" s="311"/>
      <c r="RVK133" s="311"/>
      <c r="RVL133" s="311"/>
      <c r="RVM133" s="311"/>
      <c r="RVN133" s="311"/>
      <c r="RVO133" s="311"/>
      <c r="RVP133" s="311"/>
      <c r="RVQ133" s="311"/>
      <c r="RVR133" s="311"/>
      <c r="RVS133" s="311"/>
      <c r="RVT133" s="311"/>
      <c r="RVU133" s="311"/>
      <c r="RVV133" s="311"/>
      <c r="RVW133" s="311"/>
      <c r="RVX133" s="311"/>
      <c r="RVY133" s="311"/>
      <c r="RVZ133" s="311"/>
      <c r="RWA133" s="311"/>
      <c r="RWB133" s="311"/>
      <c r="RWC133" s="311"/>
      <c r="RWD133" s="311"/>
      <c r="RWE133" s="311"/>
      <c r="RWF133" s="311"/>
      <c r="RWG133" s="311"/>
      <c r="RWH133" s="311"/>
      <c r="RWI133" s="311"/>
      <c r="RWJ133" s="311"/>
      <c r="RWK133" s="311"/>
      <c r="RWL133" s="311"/>
      <c r="RWM133" s="311"/>
      <c r="RWN133" s="311"/>
      <c r="RWO133" s="311"/>
      <c r="RWP133" s="311"/>
      <c r="RWQ133" s="311"/>
      <c r="RWR133" s="311"/>
      <c r="RWS133" s="311"/>
      <c r="RWT133" s="311"/>
      <c r="RWU133" s="311"/>
      <c r="RWV133" s="311"/>
      <c r="RWW133" s="311"/>
      <c r="RWX133" s="311"/>
      <c r="RWY133" s="311"/>
      <c r="RWZ133" s="311"/>
      <c r="RXA133" s="311"/>
      <c r="RXB133" s="311"/>
      <c r="RXC133" s="311"/>
      <c r="RXD133" s="311"/>
      <c r="RXE133" s="311"/>
      <c r="RXF133" s="311"/>
      <c r="RXG133" s="311"/>
      <c r="RXH133" s="311"/>
      <c r="RXI133" s="311"/>
      <c r="RXJ133" s="311"/>
      <c r="RXK133" s="311"/>
      <c r="RXL133" s="311"/>
      <c r="RXM133" s="311"/>
      <c r="RXN133" s="311"/>
      <c r="RXO133" s="311"/>
      <c r="RXP133" s="311"/>
      <c r="RXQ133" s="311"/>
      <c r="RXR133" s="311"/>
      <c r="RXS133" s="311"/>
      <c r="RXT133" s="311"/>
      <c r="RXU133" s="311"/>
      <c r="RXV133" s="311"/>
      <c r="RXW133" s="311"/>
      <c r="RXX133" s="311"/>
      <c r="RXY133" s="311"/>
      <c r="RXZ133" s="311"/>
      <c r="RYA133" s="311"/>
      <c r="RYB133" s="311"/>
      <c r="RYC133" s="311"/>
      <c r="RYD133" s="311"/>
      <c r="RYE133" s="311"/>
      <c r="RYF133" s="311"/>
      <c r="RYG133" s="311"/>
      <c r="RYH133" s="311"/>
      <c r="RYI133" s="311"/>
      <c r="RYJ133" s="311"/>
      <c r="RYK133" s="311"/>
      <c r="RYL133" s="311"/>
      <c r="RYM133" s="311"/>
      <c r="RYN133" s="311"/>
      <c r="RYO133" s="311"/>
      <c r="RYP133" s="311"/>
      <c r="RYQ133" s="311"/>
      <c r="RYR133" s="311"/>
      <c r="RYS133" s="311"/>
      <c r="RYT133" s="311"/>
      <c r="RYU133" s="311"/>
      <c r="RYV133" s="311"/>
      <c r="RYW133" s="311"/>
      <c r="RYX133" s="311"/>
      <c r="RYY133" s="311"/>
      <c r="RYZ133" s="311"/>
      <c r="RZA133" s="311"/>
      <c r="RZB133" s="311"/>
      <c r="RZC133" s="311"/>
      <c r="RZD133" s="311"/>
      <c r="RZE133" s="311"/>
      <c r="RZF133" s="311"/>
      <c r="RZG133" s="311"/>
      <c r="RZH133" s="311"/>
      <c r="RZI133" s="311"/>
      <c r="RZJ133" s="311"/>
      <c r="RZK133" s="311"/>
      <c r="RZL133" s="311"/>
      <c r="RZM133" s="311"/>
      <c r="RZN133" s="311"/>
      <c r="RZO133" s="311"/>
      <c r="RZP133" s="311"/>
      <c r="RZQ133" s="311"/>
      <c r="RZR133" s="311"/>
      <c r="RZS133" s="311"/>
      <c r="RZT133" s="311"/>
      <c r="RZU133" s="311"/>
      <c r="RZV133" s="311"/>
      <c r="RZW133" s="311"/>
      <c r="RZX133" s="311"/>
      <c r="RZY133" s="311"/>
      <c r="RZZ133" s="311"/>
      <c r="SAA133" s="311"/>
      <c r="SAB133" s="311"/>
      <c r="SAC133" s="311"/>
      <c r="SAD133" s="311"/>
      <c r="SAE133" s="311"/>
      <c r="SAF133" s="311"/>
      <c r="SAG133" s="311"/>
      <c r="SAH133" s="311"/>
      <c r="SAI133" s="311"/>
      <c r="SAJ133" s="311"/>
      <c r="SAK133" s="311"/>
      <c r="SAL133" s="311"/>
      <c r="SAM133" s="311"/>
      <c r="SAN133" s="311"/>
      <c r="SAO133" s="311"/>
      <c r="SAP133" s="311"/>
      <c r="SAQ133" s="311"/>
      <c r="SAR133" s="311"/>
      <c r="SAS133" s="311"/>
      <c r="SAT133" s="311"/>
      <c r="SAU133" s="311"/>
      <c r="SAV133" s="311"/>
      <c r="SAW133" s="311"/>
      <c r="SAX133" s="311"/>
      <c r="SAY133" s="311"/>
      <c r="SAZ133" s="311"/>
      <c r="SBA133" s="311"/>
      <c r="SBB133" s="311"/>
      <c r="SBC133" s="311"/>
      <c r="SBD133" s="311"/>
      <c r="SBE133" s="311"/>
      <c r="SBF133" s="311"/>
      <c r="SBG133" s="311"/>
      <c r="SBH133" s="311"/>
      <c r="SBI133" s="311"/>
      <c r="SBJ133" s="311"/>
      <c r="SBK133" s="311"/>
      <c r="SBL133" s="311"/>
      <c r="SBM133" s="311"/>
      <c r="SBN133" s="311"/>
      <c r="SBO133" s="311"/>
      <c r="SBP133" s="311"/>
      <c r="SBQ133" s="311"/>
      <c r="SBR133" s="311"/>
      <c r="SBS133" s="311"/>
      <c r="SBT133" s="311"/>
      <c r="SBU133" s="311"/>
      <c r="SBV133" s="311"/>
      <c r="SBW133" s="311"/>
      <c r="SBX133" s="311"/>
      <c r="SBY133" s="311"/>
      <c r="SBZ133" s="311"/>
      <c r="SCA133" s="311"/>
      <c r="SCB133" s="311"/>
      <c r="SCC133" s="311"/>
      <c r="SCD133" s="311"/>
      <c r="SCE133" s="311"/>
      <c r="SCF133" s="311"/>
      <c r="SCG133" s="311"/>
      <c r="SCH133" s="311"/>
      <c r="SCI133" s="311"/>
      <c r="SCJ133" s="311"/>
      <c r="SCK133" s="311"/>
      <c r="SCL133" s="311"/>
      <c r="SCM133" s="311"/>
      <c r="SCN133" s="311"/>
      <c r="SCO133" s="311"/>
      <c r="SCP133" s="311"/>
      <c r="SCQ133" s="311"/>
      <c r="SCR133" s="311"/>
      <c r="SCS133" s="311"/>
      <c r="SCT133" s="311"/>
      <c r="SCU133" s="311"/>
      <c r="SCV133" s="311"/>
      <c r="SCW133" s="311"/>
      <c r="SCX133" s="311"/>
      <c r="SCY133" s="311"/>
      <c r="SCZ133" s="311"/>
      <c r="SDA133" s="311"/>
      <c r="SDB133" s="311"/>
      <c r="SDC133" s="311"/>
      <c r="SDD133" s="311"/>
      <c r="SDE133" s="311"/>
      <c r="SDF133" s="311"/>
      <c r="SDG133" s="311"/>
      <c r="SDH133" s="311"/>
      <c r="SDI133" s="311"/>
      <c r="SDJ133" s="311"/>
      <c r="SDK133" s="311"/>
      <c r="SDL133" s="311"/>
      <c r="SDM133" s="311"/>
      <c r="SDN133" s="311"/>
      <c r="SDO133" s="311"/>
      <c r="SDP133" s="311"/>
      <c r="SDQ133" s="311"/>
      <c r="SDR133" s="311"/>
      <c r="SDS133" s="311"/>
      <c r="SDT133" s="311"/>
      <c r="SDU133" s="311"/>
      <c r="SDV133" s="311"/>
      <c r="SDW133" s="311"/>
      <c r="SDX133" s="311"/>
      <c r="SDY133" s="311"/>
      <c r="SDZ133" s="311"/>
      <c r="SEA133" s="311"/>
      <c r="SEB133" s="311"/>
      <c r="SEC133" s="311"/>
      <c r="SED133" s="311"/>
      <c r="SEE133" s="311"/>
      <c r="SEF133" s="311"/>
      <c r="SEG133" s="311"/>
      <c r="SEH133" s="311"/>
      <c r="SEI133" s="311"/>
      <c r="SEJ133" s="311"/>
      <c r="SEK133" s="311"/>
      <c r="SEL133" s="311"/>
      <c r="SEM133" s="311"/>
      <c r="SEN133" s="311"/>
      <c r="SEO133" s="311"/>
      <c r="SEP133" s="311"/>
      <c r="SEQ133" s="311"/>
      <c r="SER133" s="311"/>
      <c r="SES133" s="311"/>
      <c r="SET133" s="311"/>
      <c r="SEU133" s="311"/>
      <c r="SEV133" s="311"/>
      <c r="SEW133" s="311"/>
      <c r="SEX133" s="311"/>
      <c r="SEY133" s="311"/>
      <c r="SEZ133" s="311"/>
      <c r="SFA133" s="311"/>
      <c r="SFB133" s="311"/>
      <c r="SFC133" s="311"/>
      <c r="SFD133" s="311"/>
      <c r="SFE133" s="311"/>
      <c r="SFF133" s="311"/>
      <c r="SFG133" s="311"/>
      <c r="SFH133" s="311"/>
      <c r="SFI133" s="311"/>
      <c r="SFJ133" s="311"/>
      <c r="SFK133" s="311"/>
      <c r="SFL133" s="311"/>
      <c r="SFM133" s="311"/>
      <c r="SFN133" s="311"/>
      <c r="SFO133" s="311"/>
      <c r="SFP133" s="311"/>
      <c r="SFQ133" s="311"/>
      <c r="SFR133" s="311"/>
      <c r="SFS133" s="311"/>
      <c r="SFT133" s="311"/>
      <c r="SFU133" s="311"/>
      <c r="SFV133" s="311"/>
      <c r="SFW133" s="311"/>
      <c r="SFX133" s="311"/>
      <c r="SFY133" s="311"/>
      <c r="SFZ133" s="311"/>
      <c r="SGA133" s="311"/>
      <c r="SGB133" s="311"/>
      <c r="SGC133" s="311"/>
      <c r="SGD133" s="311"/>
      <c r="SGE133" s="311"/>
      <c r="SGF133" s="311"/>
      <c r="SGG133" s="311"/>
      <c r="SGH133" s="311"/>
      <c r="SGI133" s="311"/>
      <c r="SGJ133" s="311"/>
      <c r="SGK133" s="311"/>
      <c r="SGL133" s="311"/>
      <c r="SGM133" s="311"/>
      <c r="SGN133" s="311"/>
      <c r="SGO133" s="311"/>
      <c r="SGP133" s="311"/>
      <c r="SGQ133" s="311"/>
      <c r="SGR133" s="311"/>
      <c r="SGS133" s="311"/>
      <c r="SGT133" s="311"/>
      <c r="SGU133" s="311"/>
      <c r="SGV133" s="311"/>
      <c r="SGW133" s="311"/>
      <c r="SGX133" s="311"/>
      <c r="SGY133" s="311"/>
      <c r="SGZ133" s="311"/>
      <c r="SHA133" s="311"/>
      <c r="SHB133" s="311"/>
      <c r="SHC133" s="311"/>
      <c r="SHD133" s="311"/>
      <c r="SHE133" s="311"/>
      <c r="SHF133" s="311"/>
      <c r="SHG133" s="311"/>
      <c r="SHH133" s="311"/>
      <c r="SHI133" s="311"/>
      <c r="SHJ133" s="311"/>
      <c r="SHK133" s="311"/>
      <c r="SHL133" s="311"/>
      <c r="SHM133" s="311"/>
      <c r="SHN133" s="311"/>
      <c r="SHO133" s="311"/>
      <c r="SHP133" s="311"/>
      <c r="SHQ133" s="311"/>
      <c r="SHR133" s="311"/>
      <c r="SHS133" s="311"/>
      <c r="SHT133" s="311"/>
      <c r="SHU133" s="311"/>
      <c r="SHV133" s="311"/>
      <c r="SHW133" s="311"/>
      <c r="SHX133" s="311"/>
      <c r="SHY133" s="311"/>
      <c r="SHZ133" s="311"/>
      <c r="SIA133" s="311"/>
      <c r="SIB133" s="311"/>
      <c r="SIC133" s="311"/>
      <c r="SID133" s="311"/>
      <c r="SIE133" s="311"/>
      <c r="SIF133" s="311"/>
      <c r="SIG133" s="311"/>
      <c r="SIH133" s="311"/>
      <c r="SII133" s="311"/>
      <c r="SIJ133" s="311"/>
      <c r="SIK133" s="311"/>
      <c r="SIL133" s="311"/>
      <c r="SIM133" s="311"/>
      <c r="SIN133" s="311"/>
      <c r="SIO133" s="311"/>
      <c r="SIP133" s="311"/>
      <c r="SIQ133" s="311"/>
      <c r="SIR133" s="311"/>
      <c r="SIS133" s="311"/>
      <c r="SIT133" s="311"/>
      <c r="SIU133" s="311"/>
      <c r="SIV133" s="311"/>
      <c r="SIW133" s="311"/>
      <c r="SIX133" s="311"/>
      <c r="SIY133" s="311"/>
      <c r="SIZ133" s="311"/>
      <c r="SJA133" s="311"/>
      <c r="SJB133" s="311"/>
      <c r="SJC133" s="311"/>
      <c r="SJD133" s="311"/>
      <c r="SJE133" s="311"/>
      <c r="SJF133" s="311"/>
      <c r="SJG133" s="311"/>
      <c r="SJH133" s="311"/>
      <c r="SJI133" s="311"/>
      <c r="SJJ133" s="311"/>
      <c r="SJK133" s="311"/>
      <c r="SJL133" s="311"/>
      <c r="SJM133" s="311"/>
      <c r="SJN133" s="311"/>
      <c r="SJO133" s="311"/>
      <c r="SJP133" s="311"/>
      <c r="SJQ133" s="311"/>
      <c r="SJR133" s="311"/>
      <c r="SJS133" s="311"/>
      <c r="SJT133" s="311"/>
      <c r="SJU133" s="311"/>
      <c r="SJV133" s="311"/>
      <c r="SJW133" s="311"/>
      <c r="SJX133" s="311"/>
      <c r="SJY133" s="311"/>
      <c r="SJZ133" s="311"/>
      <c r="SKA133" s="311"/>
      <c r="SKB133" s="311"/>
      <c r="SKC133" s="311"/>
      <c r="SKD133" s="311"/>
      <c r="SKE133" s="311"/>
      <c r="SKF133" s="311"/>
      <c r="SKG133" s="311"/>
      <c r="SKH133" s="311"/>
      <c r="SKI133" s="311"/>
      <c r="SKJ133" s="311"/>
      <c r="SKK133" s="311"/>
      <c r="SKL133" s="311"/>
      <c r="SKM133" s="311"/>
      <c r="SKN133" s="311"/>
      <c r="SKO133" s="311"/>
      <c r="SKP133" s="311"/>
      <c r="SKQ133" s="311"/>
      <c r="SKR133" s="311"/>
      <c r="SKS133" s="311"/>
      <c r="SKT133" s="311"/>
      <c r="SKU133" s="311"/>
      <c r="SKV133" s="311"/>
      <c r="SKW133" s="311"/>
      <c r="SKX133" s="311"/>
      <c r="SKY133" s="311"/>
      <c r="SKZ133" s="311"/>
      <c r="SLA133" s="311"/>
      <c r="SLB133" s="311"/>
      <c r="SLC133" s="311"/>
      <c r="SLD133" s="311"/>
      <c r="SLE133" s="311"/>
      <c r="SLF133" s="311"/>
      <c r="SLG133" s="311"/>
      <c r="SLH133" s="311"/>
      <c r="SLI133" s="311"/>
      <c r="SLJ133" s="311"/>
      <c r="SLK133" s="311"/>
      <c r="SLL133" s="311"/>
      <c r="SLM133" s="311"/>
      <c r="SLN133" s="311"/>
      <c r="SLO133" s="311"/>
      <c r="SLP133" s="311"/>
      <c r="SLQ133" s="311"/>
      <c r="SLR133" s="311"/>
      <c r="SLS133" s="311"/>
      <c r="SLT133" s="311"/>
      <c r="SLU133" s="311"/>
      <c r="SLV133" s="311"/>
      <c r="SLW133" s="311"/>
      <c r="SLX133" s="311"/>
      <c r="SLY133" s="311"/>
      <c r="SLZ133" s="311"/>
      <c r="SMA133" s="311"/>
      <c r="SMB133" s="311"/>
      <c r="SMC133" s="311"/>
      <c r="SMD133" s="311"/>
      <c r="SME133" s="311"/>
      <c r="SMF133" s="311"/>
      <c r="SMG133" s="311"/>
      <c r="SMH133" s="311"/>
      <c r="SMI133" s="311"/>
      <c r="SMJ133" s="311"/>
      <c r="SMK133" s="311"/>
      <c r="SML133" s="311"/>
      <c r="SMM133" s="311"/>
      <c r="SMN133" s="311"/>
      <c r="SMO133" s="311"/>
      <c r="SMP133" s="311"/>
      <c r="SMQ133" s="311"/>
      <c r="SMR133" s="311"/>
      <c r="SMS133" s="311"/>
      <c r="SMT133" s="311"/>
      <c r="SMU133" s="311"/>
      <c r="SMV133" s="311"/>
      <c r="SMW133" s="311"/>
      <c r="SMX133" s="311"/>
      <c r="SMY133" s="311"/>
      <c r="SMZ133" s="311"/>
      <c r="SNA133" s="311"/>
      <c r="SNB133" s="311"/>
      <c r="SNC133" s="311"/>
      <c r="SND133" s="311"/>
      <c r="SNE133" s="311"/>
      <c r="SNF133" s="311"/>
      <c r="SNG133" s="311"/>
      <c r="SNH133" s="311"/>
      <c r="SNI133" s="311"/>
      <c r="SNJ133" s="311"/>
      <c r="SNK133" s="311"/>
      <c r="SNL133" s="311"/>
      <c r="SNM133" s="311"/>
      <c r="SNN133" s="311"/>
      <c r="SNO133" s="311"/>
      <c r="SNP133" s="311"/>
      <c r="SNQ133" s="311"/>
      <c r="SNR133" s="311"/>
      <c r="SNS133" s="311"/>
      <c r="SNT133" s="311"/>
      <c r="SNU133" s="311"/>
      <c r="SNV133" s="311"/>
      <c r="SNW133" s="311"/>
      <c r="SNX133" s="311"/>
      <c r="SNY133" s="311"/>
      <c r="SNZ133" s="311"/>
      <c r="SOA133" s="311"/>
      <c r="SOB133" s="311"/>
      <c r="SOC133" s="311"/>
      <c r="SOD133" s="311"/>
      <c r="SOE133" s="311"/>
      <c r="SOF133" s="311"/>
      <c r="SOG133" s="311"/>
      <c r="SOH133" s="311"/>
      <c r="SOI133" s="311"/>
      <c r="SOJ133" s="311"/>
      <c r="SOK133" s="311"/>
      <c r="SOL133" s="311"/>
      <c r="SOM133" s="311"/>
      <c r="SON133" s="311"/>
      <c r="SOO133" s="311"/>
      <c r="SOP133" s="311"/>
      <c r="SOQ133" s="311"/>
      <c r="SOR133" s="311"/>
      <c r="SOS133" s="311"/>
      <c r="SOT133" s="311"/>
      <c r="SOU133" s="311"/>
      <c r="SOV133" s="311"/>
      <c r="SOW133" s="311"/>
      <c r="SOX133" s="311"/>
      <c r="SOY133" s="311"/>
      <c r="SOZ133" s="311"/>
      <c r="SPA133" s="311"/>
      <c r="SPB133" s="311"/>
      <c r="SPC133" s="311"/>
      <c r="SPD133" s="311"/>
      <c r="SPE133" s="311"/>
      <c r="SPF133" s="311"/>
      <c r="SPG133" s="311"/>
      <c r="SPH133" s="311"/>
      <c r="SPI133" s="311"/>
      <c r="SPJ133" s="311"/>
      <c r="SPK133" s="311"/>
      <c r="SPL133" s="311"/>
      <c r="SPM133" s="311"/>
      <c r="SPN133" s="311"/>
      <c r="SPO133" s="311"/>
      <c r="SPP133" s="311"/>
      <c r="SPQ133" s="311"/>
      <c r="SPR133" s="311"/>
      <c r="SPS133" s="311"/>
      <c r="SPT133" s="311"/>
      <c r="SPU133" s="311"/>
      <c r="SPV133" s="311"/>
      <c r="SPW133" s="311"/>
      <c r="SPX133" s="311"/>
      <c r="SPY133" s="311"/>
      <c r="SPZ133" s="311"/>
      <c r="SQA133" s="311"/>
      <c r="SQB133" s="311"/>
      <c r="SQC133" s="311"/>
      <c r="SQD133" s="311"/>
      <c r="SQE133" s="311"/>
      <c r="SQF133" s="311"/>
      <c r="SQG133" s="311"/>
      <c r="SQH133" s="311"/>
      <c r="SQI133" s="311"/>
      <c r="SQJ133" s="311"/>
      <c r="SQK133" s="311"/>
      <c r="SQL133" s="311"/>
      <c r="SQM133" s="311"/>
      <c r="SQN133" s="311"/>
      <c r="SQO133" s="311"/>
      <c r="SQP133" s="311"/>
      <c r="SQQ133" s="311"/>
      <c r="SQR133" s="311"/>
      <c r="SQS133" s="311"/>
      <c r="SQT133" s="311"/>
      <c r="SQU133" s="311"/>
      <c r="SQV133" s="311"/>
      <c r="SQW133" s="311"/>
      <c r="SQX133" s="311"/>
      <c r="SQY133" s="311"/>
      <c r="SQZ133" s="311"/>
      <c r="SRA133" s="311"/>
      <c r="SRB133" s="311"/>
      <c r="SRC133" s="311"/>
      <c r="SRD133" s="311"/>
      <c r="SRE133" s="311"/>
      <c r="SRF133" s="311"/>
      <c r="SRG133" s="311"/>
      <c r="SRH133" s="311"/>
      <c r="SRI133" s="311"/>
      <c r="SRJ133" s="311"/>
      <c r="SRK133" s="311"/>
      <c r="SRL133" s="311"/>
      <c r="SRM133" s="311"/>
      <c r="SRN133" s="311"/>
      <c r="SRO133" s="311"/>
      <c r="SRP133" s="311"/>
      <c r="SRQ133" s="311"/>
      <c r="SRR133" s="311"/>
      <c r="SRS133" s="311"/>
      <c r="SRT133" s="311"/>
      <c r="SRU133" s="311"/>
      <c r="SRV133" s="311"/>
      <c r="SRW133" s="311"/>
      <c r="SRX133" s="311"/>
      <c r="SRY133" s="311"/>
      <c r="SRZ133" s="311"/>
      <c r="SSA133" s="311"/>
      <c r="SSB133" s="311"/>
      <c r="SSC133" s="311"/>
      <c r="SSD133" s="311"/>
      <c r="SSE133" s="311"/>
      <c r="SSF133" s="311"/>
      <c r="SSG133" s="311"/>
      <c r="SSH133" s="311"/>
      <c r="SSI133" s="311"/>
      <c r="SSJ133" s="311"/>
      <c r="SSK133" s="311"/>
      <c r="SSL133" s="311"/>
      <c r="SSM133" s="311"/>
      <c r="SSN133" s="311"/>
      <c r="SSO133" s="311"/>
      <c r="SSP133" s="311"/>
      <c r="SSQ133" s="311"/>
      <c r="SSR133" s="311"/>
      <c r="SSS133" s="311"/>
      <c r="SST133" s="311"/>
      <c r="SSU133" s="311"/>
      <c r="SSV133" s="311"/>
      <c r="SSW133" s="311"/>
      <c r="SSX133" s="311"/>
      <c r="SSY133" s="311"/>
      <c r="SSZ133" s="311"/>
      <c r="STA133" s="311"/>
      <c r="STB133" s="311"/>
      <c r="STC133" s="311"/>
      <c r="STD133" s="311"/>
      <c r="STE133" s="311"/>
      <c r="STF133" s="311"/>
      <c r="STG133" s="311"/>
      <c r="STH133" s="311"/>
      <c r="STI133" s="311"/>
      <c r="STJ133" s="311"/>
      <c r="STK133" s="311"/>
      <c r="STL133" s="311"/>
      <c r="STM133" s="311"/>
      <c r="STN133" s="311"/>
      <c r="STO133" s="311"/>
      <c r="STP133" s="311"/>
      <c r="STQ133" s="311"/>
      <c r="STR133" s="311"/>
      <c r="STS133" s="311"/>
      <c r="STT133" s="311"/>
      <c r="STU133" s="311"/>
      <c r="STV133" s="311"/>
      <c r="STW133" s="311"/>
      <c r="STX133" s="311"/>
      <c r="STY133" s="311"/>
      <c r="STZ133" s="311"/>
      <c r="SUA133" s="311"/>
      <c r="SUB133" s="311"/>
      <c r="SUC133" s="311"/>
      <c r="SUD133" s="311"/>
      <c r="SUE133" s="311"/>
      <c r="SUF133" s="311"/>
      <c r="SUG133" s="311"/>
      <c r="SUH133" s="311"/>
      <c r="SUI133" s="311"/>
      <c r="SUJ133" s="311"/>
      <c r="SUK133" s="311"/>
      <c r="SUL133" s="311"/>
      <c r="SUM133" s="311"/>
      <c r="SUN133" s="311"/>
      <c r="SUO133" s="311"/>
      <c r="SUP133" s="311"/>
      <c r="SUQ133" s="311"/>
      <c r="SUR133" s="311"/>
      <c r="SUS133" s="311"/>
      <c r="SUT133" s="311"/>
      <c r="SUU133" s="311"/>
      <c r="SUV133" s="311"/>
      <c r="SUW133" s="311"/>
      <c r="SUX133" s="311"/>
      <c r="SUY133" s="311"/>
      <c r="SUZ133" s="311"/>
      <c r="SVA133" s="311"/>
      <c r="SVB133" s="311"/>
      <c r="SVC133" s="311"/>
      <c r="SVD133" s="311"/>
      <c r="SVE133" s="311"/>
      <c r="SVF133" s="311"/>
      <c r="SVG133" s="311"/>
      <c r="SVH133" s="311"/>
      <c r="SVI133" s="311"/>
      <c r="SVJ133" s="311"/>
      <c r="SVK133" s="311"/>
      <c r="SVL133" s="311"/>
      <c r="SVM133" s="311"/>
      <c r="SVN133" s="311"/>
      <c r="SVO133" s="311"/>
      <c r="SVP133" s="311"/>
      <c r="SVQ133" s="311"/>
      <c r="SVR133" s="311"/>
      <c r="SVS133" s="311"/>
      <c r="SVT133" s="311"/>
      <c r="SVU133" s="311"/>
      <c r="SVV133" s="311"/>
      <c r="SVW133" s="311"/>
      <c r="SVX133" s="311"/>
      <c r="SVY133" s="311"/>
      <c r="SVZ133" s="311"/>
      <c r="SWA133" s="311"/>
      <c r="SWB133" s="311"/>
      <c r="SWC133" s="311"/>
      <c r="SWD133" s="311"/>
      <c r="SWE133" s="311"/>
      <c r="SWF133" s="311"/>
      <c r="SWG133" s="311"/>
      <c r="SWH133" s="311"/>
      <c r="SWI133" s="311"/>
      <c r="SWJ133" s="311"/>
      <c r="SWK133" s="311"/>
      <c r="SWL133" s="311"/>
      <c r="SWM133" s="311"/>
      <c r="SWN133" s="311"/>
      <c r="SWO133" s="311"/>
      <c r="SWP133" s="311"/>
      <c r="SWQ133" s="311"/>
      <c r="SWR133" s="311"/>
      <c r="SWS133" s="311"/>
      <c r="SWT133" s="311"/>
      <c r="SWU133" s="311"/>
      <c r="SWV133" s="311"/>
      <c r="SWW133" s="311"/>
      <c r="SWX133" s="311"/>
      <c r="SWY133" s="311"/>
      <c r="SWZ133" s="311"/>
      <c r="SXA133" s="311"/>
      <c r="SXB133" s="311"/>
      <c r="SXC133" s="311"/>
      <c r="SXD133" s="311"/>
      <c r="SXE133" s="311"/>
      <c r="SXF133" s="311"/>
      <c r="SXG133" s="311"/>
      <c r="SXH133" s="311"/>
      <c r="SXI133" s="311"/>
      <c r="SXJ133" s="311"/>
      <c r="SXK133" s="311"/>
      <c r="SXL133" s="311"/>
      <c r="SXM133" s="311"/>
      <c r="SXN133" s="311"/>
      <c r="SXO133" s="311"/>
      <c r="SXP133" s="311"/>
      <c r="SXQ133" s="311"/>
      <c r="SXR133" s="311"/>
      <c r="SXS133" s="311"/>
      <c r="SXT133" s="311"/>
      <c r="SXU133" s="311"/>
      <c r="SXV133" s="311"/>
      <c r="SXW133" s="311"/>
      <c r="SXX133" s="311"/>
      <c r="SXY133" s="311"/>
      <c r="SXZ133" s="311"/>
      <c r="SYA133" s="311"/>
      <c r="SYB133" s="311"/>
      <c r="SYC133" s="311"/>
      <c r="SYD133" s="311"/>
      <c r="SYE133" s="311"/>
      <c r="SYF133" s="311"/>
      <c r="SYG133" s="311"/>
      <c r="SYH133" s="311"/>
      <c r="SYI133" s="311"/>
      <c r="SYJ133" s="311"/>
      <c r="SYK133" s="311"/>
      <c r="SYL133" s="311"/>
      <c r="SYM133" s="311"/>
      <c r="SYN133" s="311"/>
      <c r="SYO133" s="311"/>
      <c r="SYP133" s="311"/>
      <c r="SYQ133" s="311"/>
      <c r="SYR133" s="311"/>
      <c r="SYS133" s="311"/>
      <c r="SYT133" s="311"/>
      <c r="SYU133" s="311"/>
      <c r="SYV133" s="311"/>
      <c r="SYW133" s="311"/>
      <c r="SYX133" s="311"/>
      <c r="SYY133" s="311"/>
      <c r="SYZ133" s="311"/>
      <c r="SZA133" s="311"/>
      <c r="SZB133" s="311"/>
      <c r="SZC133" s="311"/>
      <c r="SZD133" s="311"/>
      <c r="SZE133" s="311"/>
      <c r="SZF133" s="311"/>
      <c r="SZG133" s="311"/>
      <c r="SZH133" s="311"/>
      <c r="SZI133" s="311"/>
      <c r="SZJ133" s="311"/>
      <c r="SZK133" s="311"/>
      <c r="SZL133" s="311"/>
      <c r="SZM133" s="311"/>
      <c r="SZN133" s="311"/>
      <c r="SZO133" s="311"/>
      <c r="SZP133" s="311"/>
      <c r="SZQ133" s="311"/>
      <c r="SZR133" s="311"/>
      <c r="SZS133" s="311"/>
      <c r="SZT133" s="311"/>
      <c r="SZU133" s="311"/>
      <c r="SZV133" s="311"/>
      <c r="SZW133" s="311"/>
      <c r="SZX133" s="311"/>
      <c r="SZY133" s="311"/>
      <c r="SZZ133" s="311"/>
      <c r="TAA133" s="311"/>
      <c r="TAB133" s="311"/>
      <c r="TAC133" s="311"/>
      <c r="TAD133" s="311"/>
      <c r="TAE133" s="311"/>
      <c r="TAF133" s="311"/>
      <c r="TAG133" s="311"/>
      <c r="TAH133" s="311"/>
      <c r="TAI133" s="311"/>
      <c r="TAJ133" s="311"/>
      <c r="TAK133" s="311"/>
      <c r="TAL133" s="311"/>
      <c r="TAM133" s="311"/>
      <c r="TAN133" s="311"/>
      <c r="TAO133" s="311"/>
      <c r="TAP133" s="311"/>
      <c r="TAQ133" s="311"/>
      <c r="TAR133" s="311"/>
      <c r="TAS133" s="311"/>
      <c r="TAT133" s="311"/>
      <c r="TAU133" s="311"/>
      <c r="TAV133" s="311"/>
      <c r="TAW133" s="311"/>
      <c r="TAX133" s="311"/>
      <c r="TAY133" s="311"/>
      <c r="TAZ133" s="311"/>
      <c r="TBA133" s="311"/>
      <c r="TBB133" s="311"/>
      <c r="TBC133" s="311"/>
      <c r="TBD133" s="311"/>
      <c r="TBE133" s="311"/>
      <c r="TBF133" s="311"/>
      <c r="TBG133" s="311"/>
      <c r="TBH133" s="311"/>
      <c r="TBI133" s="311"/>
      <c r="TBJ133" s="311"/>
      <c r="TBK133" s="311"/>
      <c r="TBL133" s="311"/>
      <c r="TBM133" s="311"/>
      <c r="TBN133" s="311"/>
      <c r="TBO133" s="311"/>
      <c r="TBP133" s="311"/>
      <c r="TBQ133" s="311"/>
      <c r="TBR133" s="311"/>
      <c r="TBS133" s="311"/>
      <c r="TBT133" s="311"/>
      <c r="TBU133" s="311"/>
      <c r="TBV133" s="311"/>
      <c r="TBW133" s="311"/>
      <c r="TBX133" s="311"/>
      <c r="TBY133" s="311"/>
      <c r="TBZ133" s="311"/>
      <c r="TCA133" s="311"/>
      <c r="TCB133" s="311"/>
      <c r="TCC133" s="311"/>
      <c r="TCD133" s="311"/>
      <c r="TCE133" s="311"/>
      <c r="TCF133" s="311"/>
      <c r="TCG133" s="311"/>
      <c r="TCH133" s="311"/>
      <c r="TCI133" s="311"/>
      <c r="TCJ133" s="311"/>
      <c r="TCK133" s="311"/>
      <c r="TCL133" s="311"/>
      <c r="TCM133" s="311"/>
      <c r="TCN133" s="311"/>
      <c r="TCO133" s="311"/>
      <c r="TCP133" s="311"/>
      <c r="TCQ133" s="311"/>
      <c r="TCR133" s="311"/>
      <c r="TCS133" s="311"/>
      <c r="TCT133" s="311"/>
      <c r="TCU133" s="311"/>
      <c r="TCV133" s="311"/>
      <c r="TCW133" s="311"/>
      <c r="TCX133" s="311"/>
      <c r="TCY133" s="311"/>
      <c r="TCZ133" s="311"/>
      <c r="TDA133" s="311"/>
      <c r="TDB133" s="311"/>
      <c r="TDC133" s="311"/>
      <c r="TDD133" s="311"/>
      <c r="TDE133" s="311"/>
      <c r="TDF133" s="311"/>
      <c r="TDG133" s="311"/>
      <c r="TDH133" s="311"/>
      <c r="TDI133" s="311"/>
      <c r="TDJ133" s="311"/>
      <c r="TDK133" s="311"/>
      <c r="TDL133" s="311"/>
      <c r="TDM133" s="311"/>
      <c r="TDN133" s="311"/>
      <c r="TDO133" s="311"/>
      <c r="TDP133" s="311"/>
      <c r="TDQ133" s="311"/>
      <c r="TDR133" s="311"/>
      <c r="TDS133" s="311"/>
      <c r="TDT133" s="311"/>
      <c r="TDU133" s="311"/>
      <c r="TDV133" s="311"/>
      <c r="TDW133" s="311"/>
      <c r="TDX133" s="311"/>
      <c r="TDY133" s="311"/>
      <c r="TDZ133" s="311"/>
      <c r="TEA133" s="311"/>
      <c r="TEB133" s="311"/>
      <c r="TEC133" s="311"/>
      <c r="TED133" s="311"/>
      <c r="TEE133" s="311"/>
      <c r="TEF133" s="311"/>
      <c r="TEG133" s="311"/>
      <c r="TEH133" s="311"/>
      <c r="TEI133" s="311"/>
      <c r="TEJ133" s="311"/>
      <c r="TEK133" s="311"/>
      <c r="TEL133" s="311"/>
      <c r="TEM133" s="311"/>
      <c r="TEN133" s="311"/>
      <c r="TEO133" s="311"/>
      <c r="TEP133" s="311"/>
      <c r="TEQ133" s="311"/>
      <c r="TER133" s="311"/>
      <c r="TES133" s="311"/>
      <c r="TET133" s="311"/>
      <c r="TEU133" s="311"/>
      <c r="TEV133" s="311"/>
      <c r="TEW133" s="311"/>
      <c r="TEX133" s="311"/>
      <c r="TEY133" s="311"/>
      <c r="TEZ133" s="311"/>
      <c r="TFA133" s="311"/>
      <c r="TFB133" s="311"/>
      <c r="TFC133" s="311"/>
      <c r="TFD133" s="311"/>
      <c r="TFE133" s="311"/>
      <c r="TFF133" s="311"/>
      <c r="TFG133" s="311"/>
      <c r="TFH133" s="311"/>
      <c r="TFI133" s="311"/>
      <c r="TFJ133" s="311"/>
      <c r="TFK133" s="311"/>
      <c r="TFL133" s="311"/>
      <c r="TFM133" s="311"/>
      <c r="TFN133" s="311"/>
      <c r="TFO133" s="311"/>
      <c r="TFP133" s="311"/>
      <c r="TFQ133" s="311"/>
      <c r="TFR133" s="311"/>
      <c r="TFS133" s="311"/>
      <c r="TFT133" s="311"/>
      <c r="TFU133" s="311"/>
      <c r="TFV133" s="311"/>
      <c r="TFW133" s="311"/>
      <c r="TFX133" s="311"/>
      <c r="TFY133" s="311"/>
      <c r="TFZ133" s="311"/>
      <c r="TGA133" s="311"/>
      <c r="TGB133" s="311"/>
      <c r="TGC133" s="311"/>
      <c r="TGD133" s="311"/>
      <c r="TGE133" s="311"/>
      <c r="TGF133" s="311"/>
      <c r="TGG133" s="311"/>
      <c r="TGH133" s="311"/>
      <c r="TGI133" s="311"/>
      <c r="TGJ133" s="311"/>
      <c r="TGK133" s="311"/>
      <c r="TGL133" s="311"/>
      <c r="TGM133" s="311"/>
      <c r="TGN133" s="311"/>
      <c r="TGO133" s="311"/>
      <c r="TGP133" s="311"/>
      <c r="TGQ133" s="311"/>
      <c r="TGR133" s="311"/>
      <c r="TGS133" s="311"/>
      <c r="TGT133" s="311"/>
      <c r="TGU133" s="311"/>
      <c r="TGV133" s="311"/>
      <c r="TGW133" s="311"/>
      <c r="TGX133" s="311"/>
      <c r="TGY133" s="311"/>
      <c r="TGZ133" s="311"/>
      <c r="THA133" s="311"/>
      <c r="THB133" s="311"/>
      <c r="THC133" s="311"/>
      <c r="THD133" s="311"/>
      <c r="THE133" s="311"/>
      <c r="THF133" s="311"/>
      <c r="THG133" s="311"/>
      <c r="THH133" s="311"/>
      <c r="THI133" s="311"/>
      <c r="THJ133" s="311"/>
      <c r="THK133" s="311"/>
      <c r="THL133" s="311"/>
      <c r="THM133" s="311"/>
      <c r="THN133" s="311"/>
      <c r="THO133" s="311"/>
      <c r="THP133" s="311"/>
      <c r="THQ133" s="311"/>
      <c r="THR133" s="311"/>
      <c r="THS133" s="311"/>
      <c r="THT133" s="311"/>
      <c r="THU133" s="311"/>
      <c r="THV133" s="311"/>
      <c r="THW133" s="311"/>
      <c r="THX133" s="311"/>
      <c r="THY133" s="311"/>
      <c r="THZ133" s="311"/>
      <c r="TIA133" s="311"/>
      <c r="TIB133" s="311"/>
      <c r="TIC133" s="311"/>
      <c r="TID133" s="311"/>
      <c r="TIE133" s="311"/>
      <c r="TIF133" s="311"/>
      <c r="TIG133" s="311"/>
      <c r="TIH133" s="311"/>
      <c r="TII133" s="311"/>
      <c r="TIJ133" s="311"/>
      <c r="TIK133" s="311"/>
      <c r="TIL133" s="311"/>
      <c r="TIM133" s="311"/>
      <c r="TIN133" s="311"/>
      <c r="TIO133" s="311"/>
      <c r="TIP133" s="311"/>
      <c r="TIQ133" s="311"/>
      <c r="TIR133" s="311"/>
      <c r="TIS133" s="311"/>
      <c r="TIT133" s="311"/>
      <c r="TIU133" s="311"/>
      <c r="TIV133" s="311"/>
      <c r="TIW133" s="311"/>
      <c r="TIX133" s="311"/>
      <c r="TIY133" s="311"/>
      <c r="TIZ133" s="311"/>
      <c r="TJA133" s="311"/>
      <c r="TJB133" s="311"/>
      <c r="TJC133" s="311"/>
      <c r="TJD133" s="311"/>
      <c r="TJE133" s="311"/>
      <c r="TJF133" s="311"/>
      <c r="TJG133" s="311"/>
      <c r="TJH133" s="311"/>
      <c r="TJI133" s="311"/>
      <c r="TJJ133" s="311"/>
      <c r="TJK133" s="311"/>
      <c r="TJL133" s="311"/>
      <c r="TJM133" s="311"/>
      <c r="TJN133" s="311"/>
      <c r="TJO133" s="311"/>
      <c r="TJP133" s="311"/>
      <c r="TJQ133" s="311"/>
      <c r="TJR133" s="311"/>
      <c r="TJS133" s="311"/>
      <c r="TJT133" s="311"/>
      <c r="TJU133" s="311"/>
      <c r="TJV133" s="311"/>
      <c r="TJW133" s="311"/>
      <c r="TJX133" s="311"/>
      <c r="TJY133" s="311"/>
      <c r="TJZ133" s="311"/>
      <c r="TKA133" s="311"/>
      <c r="TKB133" s="311"/>
      <c r="TKC133" s="311"/>
      <c r="TKD133" s="311"/>
      <c r="TKE133" s="311"/>
      <c r="TKF133" s="311"/>
      <c r="TKG133" s="311"/>
      <c r="TKH133" s="311"/>
      <c r="TKI133" s="311"/>
      <c r="TKJ133" s="311"/>
      <c r="TKK133" s="311"/>
      <c r="TKL133" s="311"/>
      <c r="TKM133" s="311"/>
      <c r="TKN133" s="311"/>
      <c r="TKO133" s="311"/>
      <c r="TKP133" s="311"/>
      <c r="TKQ133" s="311"/>
      <c r="TKR133" s="311"/>
      <c r="TKS133" s="311"/>
      <c r="TKT133" s="311"/>
      <c r="TKU133" s="311"/>
      <c r="TKV133" s="311"/>
      <c r="TKW133" s="311"/>
      <c r="TKX133" s="311"/>
      <c r="TKY133" s="311"/>
      <c r="TKZ133" s="311"/>
      <c r="TLA133" s="311"/>
      <c r="TLB133" s="311"/>
      <c r="TLC133" s="311"/>
      <c r="TLD133" s="311"/>
      <c r="TLE133" s="311"/>
      <c r="TLF133" s="311"/>
      <c r="TLG133" s="311"/>
      <c r="TLH133" s="311"/>
      <c r="TLI133" s="311"/>
      <c r="TLJ133" s="311"/>
      <c r="TLK133" s="311"/>
      <c r="TLL133" s="311"/>
      <c r="TLM133" s="311"/>
      <c r="TLN133" s="311"/>
      <c r="TLO133" s="311"/>
      <c r="TLP133" s="311"/>
      <c r="TLQ133" s="311"/>
      <c r="TLR133" s="311"/>
      <c r="TLS133" s="311"/>
      <c r="TLT133" s="311"/>
      <c r="TLU133" s="311"/>
      <c r="TLV133" s="311"/>
      <c r="TLW133" s="311"/>
      <c r="TLX133" s="311"/>
      <c r="TLY133" s="311"/>
      <c r="TLZ133" s="311"/>
      <c r="TMA133" s="311"/>
      <c r="TMB133" s="311"/>
      <c r="TMC133" s="311"/>
      <c r="TMD133" s="311"/>
      <c r="TME133" s="311"/>
      <c r="TMF133" s="311"/>
      <c r="TMG133" s="311"/>
      <c r="TMH133" s="311"/>
      <c r="TMI133" s="311"/>
      <c r="TMJ133" s="311"/>
      <c r="TMK133" s="311"/>
      <c r="TML133" s="311"/>
      <c r="TMM133" s="311"/>
      <c r="TMN133" s="311"/>
      <c r="TMO133" s="311"/>
      <c r="TMP133" s="311"/>
      <c r="TMQ133" s="311"/>
      <c r="TMR133" s="311"/>
      <c r="TMS133" s="311"/>
      <c r="TMT133" s="311"/>
      <c r="TMU133" s="311"/>
      <c r="TMV133" s="311"/>
      <c r="TMW133" s="311"/>
      <c r="TMX133" s="311"/>
      <c r="TMY133" s="311"/>
      <c r="TMZ133" s="311"/>
      <c r="TNA133" s="311"/>
      <c r="TNB133" s="311"/>
      <c r="TNC133" s="311"/>
      <c r="TND133" s="311"/>
      <c r="TNE133" s="311"/>
      <c r="TNF133" s="311"/>
      <c r="TNG133" s="311"/>
      <c r="TNH133" s="311"/>
      <c r="TNI133" s="311"/>
      <c r="TNJ133" s="311"/>
      <c r="TNK133" s="311"/>
      <c r="TNL133" s="311"/>
      <c r="TNM133" s="311"/>
      <c r="TNN133" s="311"/>
      <c r="TNO133" s="311"/>
      <c r="TNP133" s="311"/>
      <c r="TNQ133" s="311"/>
      <c r="TNR133" s="311"/>
      <c r="TNS133" s="311"/>
      <c r="TNT133" s="311"/>
      <c r="TNU133" s="311"/>
      <c r="TNV133" s="311"/>
      <c r="TNW133" s="311"/>
      <c r="TNX133" s="311"/>
      <c r="TNY133" s="311"/>
      <c r="TNZ133" s="311"/>
      <c r="TOA133" s="311"/>
      <c r="TOB133" s="311"/>
      <c r="TOC133" s="311"/>
      <c r="TOD133" s="311"/>
      <c r="TOE133" s="311"/>
      <c r="TOF133" s="311"/>
      <c r="TOG133" s="311"/>
      <c r="TOH133" s="311"/>
      <c r="TOI133" s="311"/>
      <c r="TOJ133" s="311"/>
      <c r="TOK133" s="311"/>
      <c r="TOL133" s="311"/>
      <c r="TOM133" s="311"/>
      <c r="TON133" s="311"/>
      <c r="TOO133" s="311"/>
      <c r="TOP133" s="311"/>
      <c r="TOQ133" s="311"/>
      <c r="TOR133" s="311"/>
      <c r="TOS133" s="311"/>
      <c r="TOT133" s="311"/>
      <c r="TOU133" s="311"/>
      <c r="TOV133" s="311"/>
      <c r="TOW133" s="311"/>
      <c r="TOX133" s="311"/>
      <c r="TOY133" s="311"/>
      <c r="TOZ133" s="311"/>
      <c r="TPA133" s="311"/>
      <c r="TPB133" s="311"/>
      <c r="TPC133" s="311"/>
      <c r="TPD133" s="311"/>
      <c r="TPE133" s="311"/>
      <c r="TPF133" s="311"/>
      <c r="TPG133" s="311"/>
      <c r="TPH133" s="311"/>
      <c r="TPI133" s="311"/>
      <c r="TPJ133" s="311"/>
      <c r="TPK133" s="311"/>
      <c r="TPL133" s="311"/>
      <c r="TPM133" s="311"/>
      <c r="TPN133" s="311"/>
      <c r="TPO133" s="311"/>
      <c r="TPP133" s="311"/>
      <c r="TPQ133" s="311"/>
      <c r="TPR133" s="311"/>
      <c r="TPS133" s="311"/>
      <c r="TPT133" s="311"/>
      <c r="TPU133" s="311"/>
      <c r="TPV133" s="311"/>
      <c r="TPW133" s="311"/>
      <c r="TPX133" s="311"/>
      <c r="TPY133" s="311"/>
      <c r="TPZ133" s="311"/>
      <c r="TQA133" s="311"/>
      <c r="TQB133" s="311"/>
      <c r="TQC133" s="311"/>
      <c r="TQD133" s="311"/>
      <c r="TQE133" s="311"/>
      <c r="TQF133" s="311"/>
      <c r="TQG133" s="311"/>
      <c r="TQH133" s="311"/>
      <c r="TQI133" s="311"/>
      <c r="TQJ133" s="311"/>
      <c r="TQK133" s="311"/>
      <c r="TQL133" s="311"/>
      <c r="TQM133" s="311"/>
      <c r="TQN133" s="311"/>
      <c r="TQO133" s="311"/>
      <c r="TQP133" s="311"/>
      <c r="TQQ133" s="311"/>
      <c r="TQR133" s="311"/>
      <c r="TQS133" s="311"/>
      <c r="TQT133" s="311"/>
      <c r="TQU133" s="311"/>
      <c r="TQV133" s="311"/>
      <c r="TQW133" s="311"/>
      <c r="TQX133" s="311"/>
      <c r="TQY133" s="311"/>
      <c r="TQZ133" s="311"/>
      <c r="TRA133" s="311"/>
      <c r="TRB133" s="311"/>
      <c r="TRC133" s="311"/>
      <c r="TRD133" s="311"/>
      <c r="TRE133" s="311"/>
      <c r="TRF133" s="311"/>
      <c r="TRG133" s="311"/>
      <c r="TRH133" s="311"/>
      <c r="TRI133" s="311"/>
      <c r="TRJ133" s="311"/>
      <c r="TRK133" s="311"/>
      <c r="TRL133" s="311"/>
      <c r="TRM133" s="311"/>
      <c r="TRN133" s="311"/>
      <c r="TRO133" s="311"/>
      <c r="TRP133" s="311"/>
      <c r="TRQ133" s="311"/>
      <c r="TRR133" s="311"/>
      <c r="TRS133" s="311"/>
      <c r="TRT133" s="311"/>
      <c r="TRU133" s="311"/>
      <c r="TRV133" s="311"/>
      <c r="TRW133" s="311"/>
      <c r="TRX133" s="311"/>
      <c r="TRY133" s="311"/>
      <c r="TRZ133" s="311"/>
      <c r="TSA133" s="311"/>
      <c r="TSB133" s="311"/>
      <c r="TSC133" s="311"/>
      <c r="TSD133" s="311"/>
      <c r="TSE133" s="311"/>
      <c r="TSF133" s="311"/>
      <c r="TSG133" s="311"/>
      <c r="TSH133" s="311"/>
      <c r="TSI133" s="311"/>
      <c r="TSJ133" s="311"/>
      <c r="TSK133" s="311"/>
      <c r="TSL133" s="311"/>
      <c r="TSM133" s="311"/>
      <c r="TSN133" s="311"/>
      <c r="TSO133" s="311"/>
      <c r="TSP133" s="311"/>
      <c r="TSQ133" s="311"/>
      <c r="TSR133" s="311"/>
      <c r="TSS133" s="311"/>
      <c r="TST133" s="311"/>
      <c r="TSU133" s="311"/>
      <c r="TSV133" s="311"/>
      <c r="TSW133" s="311"/>
      <c r="TSX133" s="311"/>
      <c r="TSY133" s="311"/>
      <c r="TSZ133" s="311"/>
      <c r="TTA133" s="311"/>
      <c r="TTB133" s="311"/>
      <c r="TTC133" s="311"/>
      <c r="TTD133" s="311"/>
      <c r="TTE133" s="311"/>
      <c r="TTF133" s="311"/>
      <c r="TTG133" s="311"/>
      <c r="TTH133" s="311"/>
      <c r="TTI133" s="311"/>
      <c r="TTJ133" s="311"/>
      <c r="TTK133" s="311"/>
      <c r="TTL133" s="311"/>
      <c r="TTM133" s="311"/>
      <c r="TTN133" s="311"/>
      <c r="TTO133" s="311"/>
      <c r="TTP133" s="311"/>
      <c r="TTQ133" s="311"/>
      <c r="TTR133" s="311"/>
      <c r="TTS133" s="311"/>
      <c r="TTT133" s="311"/>
      <c r="TTU133" s="311"/>
      <c r="TTV133" s="311"/>
      <c r="TTW133" s="311"/>
      <c r="TTX133" s="311"/>
      <c r="TTY133" s="311"/>
      <c r="TTZ133" s="311"/>
      <c r="TUA133" s="311"/>
      <c r="TUB133" s="311"/>
      <c r="TUC133" s="311"/>
      <c r="TUD133" s="311"/>
      <c r="TUE133" s="311"/>
      <c r="TUF133" s="311"/>
      <c r="TUG133" s="311"/>
      <c r="TUH133" s="311"/>
      <c r="TUI133" s="311"/>
      <c r="TUJ133" s="311"/>
      <c r="TUK133" s="311"/>
      <c r="TUL133" s="311"/>
      <c r="TUM133" s="311"/>
      <c r="TUN133" s="311"/>
      <c r="TUO133" s="311"/>
      <c r="TUP133" s="311"/>
      <c r="TUQ133" s="311"/>
      <c r="TUR133" s="311"/>
      <c r="TUS133" s="311"/>
      <c r="TUT133" s="311"/>
      <c r="TUU133" s="311"/>
      <c r="TUV133" s="311"/>
      <c r="TUW133" s="311"/>
      <c r="TUX133" s="311"/>
      <c r="TUY133" s="311"/>
      <c r="TUZ133" s="311"/>
      <c r="TVA133" s="311"/>
      <c r="TVB133" s="311"/>
      <c r="TVC133" s="311"/>
      <c r="TVD133" s="311"/>
      <c r="TVE133" s="311"/>
      <c r="TVF133" s="311"/>
      <c r="TVG133" s="311"/>
      <c r="TVH133" s="311"/>
      <c r="TVI133" s="311"/>
      <c r="TVJ133" s="311"/>
      <c r="TVK133" s="311"/>
      <c r="TVL133" s="311"/>
      <c r="TVM133" s="311"/>
      <c r="TVN133" s="311"/>
      <c r="TVO133" s="311"/>
      <c r="TVP133" s="311"/>
      <c r="TVQ133" s="311"/>
      <c r="TVR133" s="311"/>
      <c r="TVS133" s="311"/>
      <c r="TVT133" s="311"/>
      <c r="TVU133" s="311"/>
      <c r="TVV133" s="311"/>
      <c r="TVW133" s="311"/>
      <c r="TVX133" s="311"/>
      <c r="TVY133" s="311"/>
      <c r="TVZ133" s="311"/>
      <c r="TWA133" s="311"/>
      <c r="TWB133" s="311"/>
      <c r="TWC133" s="311"/>
      <c r="TWD133" s="311"/>
      <c r="TWE133" s="311"/>
      <c r="TWF133" s="311"/>
      <c r="TWG133" s="311"/>
      <c r="TWH133" s="311"/>
      <c r="TWI133" s="311"/>
      <c r="TWJ133" s="311"/>
      <c r="TWK133" s="311"/>
      <c r="TWL133" s="311"/>
      <c r="TWM133" s="311"/>
      <c r="TWN133" s="311"/>
      <c r="TWO133" s="311"/>
      <c r="TWP133" s="311"/>
      <c r="TWQ133" s="311"/>
      <c r="TWR133" s="311"/>
      <c r="TWS133" s="311"/>
      <c r="TWT133" s="311"/>
      <c r="TWU133" s="311"/>
      <c r="TWV133" s="311"/>
      <c r="TWW133" s="311"/>
      <c r="TWX133" s="311"/>
      <c r="TWY133" s="311"/>
      <c r="TWZ133" s="311"/>
      <c r="TXA133" s="311"/>
      <c r="TXB133" s="311"/>
      <c r="TXC133" s="311"/>
      <c r="TXD133" s="311"/>
      <c r="TXE133" s="311"/>
      <c r="TXF133" s="311"/>
      <c r="TXG133" s="311"/>
      <c r="TXH133" s="311"/>
      <c r="TXI133" s="311"/>
      <c r="TXJ133" s="311"/>
      <c r="TXK133" s="311"/>
      <c r="TXL133" s="311"/>
      <c r="TXM133" s="311"/>
      <c r="TXN133" s="311"/>
      <c r="TXO133" s="311"/>
      <c r="TXP133" s="311"/>
      <c r="TXQ133" s="311"/>
      <c r="TXR133" s="311"/>
      <c r="TXS133" s="311"/>
      <c r="TXT133" s="311"/>
      <c r="TXU133" s="311"/>
      <c r="TXV133" s="311"/>
      <c r="TXW133" s="311"/>
      <c r="TXX133" s="311"/>
      <c r="TXY133" s="311"/>
      <c r="TXZ133" s="311"/>
      <c r="TYA133" s="311"/>
      <c r="TYB133" s="311"/>
      <c r="TYC133" s="311"/>
      <c r="TYD133" s="311"/>
      <c r="TYE133" s="311"/>
      <c r="TYF133" s="311"/>
      <c r="TYG133" s="311"/>
      <c r="TYH133" s="311"/>
      <c r="TYI133" s="311"/>
      <c r="TYJ133" s="311"/>
      <c r="TYK133" s="311"/>
      <c r="TYL133" s="311"/>
      <c r="TYM133" s="311"/>
      <c r="TYN133" s="311"/>
      <c r="TYO133" s="311"/>
      <c r="TYP133" s="311"/>
      <c r="TYQ133" s="311"/>
      <c r="TYR133" s="311"/>
      <c r="TYS133" s="311"/>
      <c r="TYT133" s="311"/>
      <c r="TYU133" s="311"/>
      <c r="TYV133" s="311"/>
      <c r="TYW133" s="311"/>
      <c r="TYX133" s="311"/>
      <c r="TYY133" s="311"/>
      <c r="TYZ133" s="311"/>
      <c r="TZA133" s="311"/>
      <c r="TZB133" s="311"/>
      <c r="TZC133" s="311"/>
      <c r="TZD133" s="311"/>
      <c r="TZE133" s="311"/>
      <c r="TZF133" s="311"/>
      <c r="TZG133" s="311"/>
      <c r="TZH133" s="311"/>
      <c r="TZI133" s="311"/>
      <c r="TZJ133" s="311"/>
      <c r="TZK133" s="311"/>
      <c r="TZL133" s="311"/>
      <c r="TZM133" s="311"/>
      <c r="TZN133" s="311"/>
      <c r="TZO133" s="311"/>
      <c r="TZP133" s="311"/>
      <c r="TZQ133" s="311"/>
      <c r="TZR133" s="311"/>
      <c r="TZS133" s="311"/>
      <c r="TZT133" s="311"/>
      <c r="TZU133" s="311"/>
      <c r="TZV133" s="311"/>
      <c r="TZW133" s="311"/>
      <c r="TZX133" s="311"/>
      <c r="TZY133" s="311"/>
      <c r="TZZ133" s="311"/>
      <c r="UAA133" s="311"/>
      <c r="UAB133" s="311"/>
      <c r="UAC133" s="311"/>
      <c r="UAD133" s="311"/>
      <c r="UAE133" s="311"/>
      <c r="UAF133" s="311"/>
      <c r="UAG133" s="311"/>
      <c r="UAH133" s="311"/>
      <c r="UAI133" s="311"/>
      <c r="UAJ133" s="311"/>
      <c r="UAK133" s="311"/>
      <c r="UAL133" s="311"/>
      <c r="UAM133" s="311"/>
      <c r="UAN133" s="311"/>
      <c r="UAO133" s="311"/>
      <c r="UAP133" s="311"/>
      <c r="UAQ133" s="311"/>
      <c r="UAR133" s="311"/>
      <c r="UAS133" s="311"/>
      <c r="UAT133" s="311"/>
      <c r="UAU133" s="311"/>
      <c r="UAV133" s="311"/>
      <c r="UAW133" s="311"/>
      <c r="UAX133" s="311"/>
      <c r="UAY133" s="311"/>
      <c r="UAZ133" s="311"/>
      <c r="UBA133" s="311"/>
      <c r="UBB133" s="311"/>
      <c r="UBC133" s="311"/>
      <c r="UBD133" s="311"/>
      <c r="UBE133" s="311"/>
      <c r="UBF133" s="311"/>
      <c r="UBG133" s="311"/>
      <c r="UBH133" s="311"/>
      <c r="UBI133" s="311"/>
      <c r="UBJ133" s="311"/>
      <c r="UBK133" s="311"/>
      <c r="UBL133" s="311"/>
      <c r="UBM133" s="311"/>
      <c r="UBN133" s="311"/>
      <c r="UBO133" s="311"/>
      <c r="UBP133" s="311"/>
      <c r="UBQ133" s="311"/>
      <c r="UBR133" s="311"/>
      <c r="UBS133" s="311"/>
      <c r="UBT133" s="311"/>
      <c r="UBU133" s="311"/>
      <c r="UBV133" s="311"/>
      <c r="UBW133" s="311"/>
      <c r="UBX133" s="311"/>
      <c r="UBY133" s="311"/>
      <c r="UBZ133" s="311"/>
      <c r="UCA133" s="311"/>
      <c r="UCB133" s="311"/>
      <c r="UCC133" s="311"/>
      <c r="UCD133" s="311"/>
      <c r="UCE133" s="311"/>
      <c r="UCF133" s="311"/>
      <c r="UCG133" s="311"/>
      <c r="UCH133" s="311"/>
      <c r="UCI133" s="311"/>
      <c r="UCJ133" s="311"/>
      <c r="UCK133" s="311"/>
      <c r="UCL133" s="311"/>
      <c r="UCM133" s="311"/>
      <c r="UCN133" s="311"/>
      <c r="UCO133" s="311"/>
      <c r="UCP133" s="311"/>
      <c r="UCQ133" s="311"/>
      <c r="UCR133" s="311"/>
      <c r="UCS133" s="311"/>
      <c r="UCT133" s="311"/>
      <c r="UCU133" s="311"/>
      <c r="UCV133" s="311"/>
      <c r="UCW133" s="311"/>
      <c r="UCX133" s="311"/>
      <c r="UCY133" s="311"/>
      <c r="UCZ133" s="311"/>
      <c r="UDA133" s="311"/>
      <c r="UDB133" s="311"/>
      <c r="UDC133" s="311"/>
      <c r="UDD133" s="311"/>
      <c r="UDE133" s="311"/>
      <c r="UDF133" s="311"/>
      <c r="UDG133" s="311"/>
      <c r="UDH133" s="311"/>
      <c r="UDI133" s="311"/>
      <c r="UDJ133" s="311"/>
      <c r="UDK133" s="311"/>
      <c r="UDL133" s="311"/>
      <c r="UDM133" s="311"/>
      <c r="UDN133" s="311"/>
      <c r="UDO133" s="311"/>
      <c r="UDP133" s="311"/>
      <c r="UDQ133" s="311"/>
      <c r="UDR133" s="311"/>
      <c r="UDS133" s="311"/>
      <c r="UDT133" s="311"/>
      <c r="UDU133" s="311"/>
      <c r="UDV133" s="311"/>
      <c r="UDW133" s="311"/>
      <c r="UDX133" s="311"/>
      <c r="UDY133" s="311"/>
      <c r="UDZ133" s="311"/>
      <c r="UEA133" s="311"/>
      <c r="UEB133" s="311"/>
      <c r="UEC133" s="311"/>
      <c r="UED133" s="311"/>
      <c r="UEE133" s="311"/>
      <c r="UEF133" s="311"/>
      <c r="UEG133" s="311"/>
      <c r="UEH133" s="311"/>
      <c r="UEI133" s="311"/>
      <c r="UEJ133" s="311"/>
      <c r="UEK133" s="311"/>
      <c r="UEL133" s="311"/>
      <c r="UEM133" s="311"/>
      <c r="UEN133" s="311"/>
      <c r="UEO133" s="311"/>
      <c r="UEP133" s="311"/>
      <c r="UEQ133" s="311"/>
      <c r="UER133" s="311"/>
      <c r="UES133" s="311"/>
      <c r="UET133" s="311"/>
      <c r="UEU133" s="311"/>
      <c r="UEV133" s="311"/>
      <c r="UEW133" s="311"/>
      <c r="UEX133" s="311"/>
      <c r="UEY133" s="311"/>
      <c r="UEZ133" s="311"/>
      <c r="UFA133" s="311"/>
      <c r="UFB133" s="311"/>
      <c r="UFC133" s="311"/>
      <c r="UFD133" s="311"/>
      <c r="UFE133" s="311"/>
      <c r="UFF133" s="311"/>
      <c r="UFG133" s="311"/>
      <c r="UFH133" s="311"/>
      <c r="UFI133" s="311"/>
      <c r="UFJ133" s="311"/>
      <c r="UFK133" s="311"/>
      <c r="UFL133" s="311"/>
      <c r="UFM133" s="311"/>
      <c r="UFN133" s="311"/>
      <c r="UFO133" s="311"/>
      <c r="UFP133" s="311"/>
      <c r="UFQ133" s="311"/>
      <c r="UFR133" s="311"/>
      <c r="UFS133" s="311"/>
      <c r="UFT133" s="311"/>
      <c r="UFU133" s="311"/>
      <c r="UFV133" s="311"/>
      <c r="UFW133" s="311"/>
      <c r="UFX133" s="311"/>
      <c r="UFY133" s="311"/>
      <c r="UFZ133" s="311"/>
      <c r="UGA133" s="311"/>
      <c r="UGB133" s="311"/>
      <c r="UGC133" s="311"/>
      <c r="UGD133" s="311"/>
      <c r="UGE133" s="311"/>
      <c r="UGF133" s="311"/>
      <c r="UGG133" s="311"/>
      <c r="UGH133" s="311"/>
      <c r="UGI133" s="311"/>
      <c r="UGJ133" s="311"/>
      <c r="UGK133" s="311"/>
      <c r="UGL133" s="311"/>
      <c r="UGM133" s="311"/>
      <c r="UGN133" s="311"/>
      <c r="UGO133" s="311"/>
      <c r="UGP133" s="311"/>
      <c r="UGQ133" s="311"/>
      <c r="UGR133" s="311"/>
      <c r="UGS133" s="311"/>
      <c r="UGT133" s="311"/>
      <c r="UGU133" s="311"/>
      <c r="UGV133" s="311"/>
      <c r="UGW133" s="311"/>
      <c r="UGX133" s="311"/>
      <c r="UGY133" s="311"/>
      <c r="UGZ133" s="311"/>
      <c r="UHA133" s="311"/>
      <c r="UHB133" s="311"/>
      <c r="UHC133" s="311"/>
      <c r="UHD133" s="311"/>
      <c r="UHE133" s="311"/>
      <c r="UHF133" s="311"/>
      <c r="UHG133" s="311"/>
      <c r="UHH133" s="311"/>
      <c r="UHI133" s="311"/>
      <c r="UHJ133" s="311"/>
      <c r="UHK133" s="311"/>
      <c r="UHL133" s="311"/>
      <c r="UHM133" s="311"/>
      <c r="UHN133" s="311"/>
      <c r="UHO133" s="311"/>
      <c r="UHP133" s="311"/>
      <c r="UHQ133" s="311"/>
      <c r="UHR133" s="311"/>
      <c r="UHS133" s="311"/>
      <c r="UHT133" s="311"/>
      <c r="UHU133" s="311"/>
      <c r="UHV133" s="311"/>
      <c r="UHW133" s="311"/>
      <c r="UHX133" s="311"/>
      <c r="UHY133" s="311"/>
      <c r="UHZ133" s="311"/>
      <c r="UIA133" s="311"/>
      <c r="UIB133" s="311"/>
      <c r="UIC133" s="311"/>
      <c r="UID133" s="311"/>
      <c r="UIE133" s="311"/>
      <c r="UIF133" s="311"/>
      <c r="UIG133" s="311"/>
      <c r="UIH133" s="311"/>
      <c r="UII133" s="311"/>
      <c r="UIJ133" s="311"/>
      <c r="UIK133" s="311"/>
      <c r="UIL133" s="311"/>
      <c r="UIM133" s="311"/>
      <c r="UIN133" s="311"/>
      <c r="UIO133" s="311"/>
      <c r="UIP133" s="311"/>
      <c r="UIQ133" s="311"/>
      <c r="UIR133" s="311"/>
      <c r="UIS133" s="311"/>
      <c r="UIT133" s="311"/>
      <c r="UIU133" s="311"/>
      <c r="UIV133" s="311"/>
      <c r="UIW133" s="311"/>
      <c r="UIX133" s="311"/>
      <c r="UIY133" s="311"/>
      <c r="UIZ133" s="311"/>
      <c r="UJA133" s="311"/>
      <c r="UJB133" s="311"/>
      <c r="UJC133" s="311"/>
      <c r="UJD133" s="311"/>
      <c r="UJE133" s="311"/>
      <c r="UJF133" s="311"/>
      <c r="UJG133" s="311"/>
      <c r="UJH133" s="311"/>
      <c r="UJI133" s="311"/>
      <c r="UJJ133" s="311"/>
      <c r="UJK133" s="311"/>
      <c r="UJL133" s="311"/>
      <c r="UJM133" s="311"/>
      <c r="UJN133" s="311"/>
      <c r="UJO133" s="311"/>
      <c r="UJP133" s="311"/>
      <c r="UJQ133" s="311"/>
      <c r="UJR133" s="311"/>
      <c r="UJS133" s="311"/>
      <c r="UJT133" s="311"/>
      <c r="UJU133" s="311"/>
      <c r="UJV133" s="311"/>
      <c r="UJW133" s="311"/>
      <c r="UJX133" s="311"/>
      <c r="UJY133" s="311"/>
      <c r="UJZ133" s="311"/>
      <c r="UKA133" s="311"/>
      <c r="UKB133" s="311"/>
      <c r="UKC133" s="311"/>
      <c r="UKD133" s="311"/>
      <c r="UKE133" s="311"/>
      <c r="UKF133" s="311"/>
      <c r="UKG133" s="311"/>
      <c r="UKH133" s="311"/>
      <c r="UKI133" s="311"/>
      <c r="UKJ133" s="311"/>
      <c r="UKK133" s="311"/>
      <c r="UKL133" s="311"/>
      <c r="UKM133" s="311"/>
      <c r="UKN133" s="311"/>
      <c r="UKO133" s="311"/>
      <c r="UKP133" s="311"/>
      <c r="UKQ133" s="311"/>
      <c r="UKR133" s="311"/>
      <c r="UKS133" s="311"/>
      <c r="UKT133" s="311"/>
      <c r="UKU133" s="311"/>
      <c r="UKV133" s="311"/>
      <c r="UKW133" s="311"/>
      <c r="UKX133" s="311"/>
      <c r="UKY133" s="311"/>
      <c r="UKZ133" s="311"/>
      <c r="ULA133" s="311"/>
      <c r="ULB133" s="311"/>
      <c r="ULC133" s="311"/>
      <c r="ULD133" s="311"/>
      <c r="ULE133" s="311"/>
      <c r="ULF133" s="311"/>
      <c r="ULG133" s="311"/>
      <c r="ULH133" s="311"/>
      <c r="ULI133" s="311"/>
      <c r="ULJ133" s="311"/>
      <c r="ULK133" s="311"/>
      <c r="ULL133" s="311"/>
      <c r="ULM133" s="311"/>
      <c r="ULN133" s="311"/>
      <c r="ULO133" s="311"/>
      <c r="ULP133" s="311"/>
      <c r="ULQ133" s="311"/>
      <c r="ULR133" s="311"/>
      <c r="ULS133" s="311"/>
      <c r="ULT133" s="311"/>
      <c r="ULU133" s="311"/>
      <c r="ULV133" s="311"/>
      <c r="ULW133" s="311"/>
      <c r="ULX133" s="311"/>
      <c r="ULY133" s="311"/>
      <c r="ULZ133" s="311"/>
      <c r="UMA133" s="311"/>
      <c r="UMB133" s="311"/>
      <c r="UMC133" s="311"/>
      <c r="UMD133" s="311"/>
      <c r="UME133" s="311"/>
      <c r="UMF133" s="311"/>
      <c r="UMG133" s="311"/>
      <c r="UMH133" s="311"/>
      <c r="UMI133" s="311"/>
      <c r="UMJ133" s="311"/>
      <c r="UMK133" s="311"/>
      <c r="UML133" s="311"/>
      <c r="UMM133" s="311"/>
      <c r="UMN133" s="311"/>
      <c r="UMO133" s="311"/>
      <c r="UMP133" s="311"/>
      <c r="UMQ133" s="311"/>
      <c r="UMR133" s="311"/>
      <c r="UMS133" s="311"/>
      <c r="UMT133" s="311"/>
      <c r="UMU133" s="311"/>
      <c r="UMV133" s="311"/>
      <c r="UMW133" s="311"/>
      <c r="UMX133" s="311"/>
      <c r="UMY133" s="311"/>
      <c r="UMZ133" s="311"/>
      <c r="UNA133" s="311"/>
      <c r="UNB133" s="311"/>
      <c r="UNC133" s="311"/>
      <c r="UND133" s="311"/>
      <c r="UNE133" s="311"/>
      <c r="UNF133" s="311"/>
      <c r="UNG133" s="311"/>
      <c r="UNH133" s="311"/>
      <c r="UNI133" s="311"/>
      <c r="UNJ133" s="311"/>
      <c r="UNK133" s="311"/>
      <c r="UNL133" s="311"/>
      <c r="UNM133" s="311"/>
      <c r="UNN133" s="311"/>
      <c r="UNO133" s="311"/>
      <c r="UNP133" s="311"/>
      <c r="UNQ133" s="311"/>
      <c r="UNR133" s="311"/>
      <c r="UNS133" s="311"/>
      <c r="UNT133" s="311"/>
      <c r="UNU133" s="311"/>
      <c r="UNV133" s="311"/>
      <c r="UNW133" s="311"/>
      <c r="UNX133" s="311"/>
      <c r="UNY133" s="311"/>
      <c r="UNZ133" s="311"/>
      <c r="UOA133" s="311"/>
      <c r="UOB133" s="311"/>
      <c r="UOC133" s="311"/>
      <c r="UOD133" s="311"/>
      <c r="UOE133" s="311"/>
      <c r="UOF133" s="311"/>
      <c r="UOG133" s="311"/>
      <c r="UOH133" s="311"/>
      <c r="UOI133" s="311"/>
      <c r="UOJ133" s="311"/>
      <c r="UOK133" s="311"/>
      <c r="UOL133" s="311"/>
      <c r="UOM133" s="311"/>
      <c r="UON133" s="311"/>
      <c r="UOO133" s="311"/>
      <c r="UOP133" s="311"/>
      <c r="UOQ133" s="311"/>
      <c r="UOR133" s="311"/>
      <c r="UOS133" s="311"/>
      <c r="UOT133" s="311"/>
      <c r="UOU133" s="311"/>
      <c r="UOV133" s="311"/>
      <c r="UOW133" s="311"/>
      <c r="UOX133" s="311"/>
      <c r="UOY133" s="311"/>
      <c r="UOZ133" s="311"/>
      <c r="UPA133" s="311"/>
      <c r="UPB133" s="311"/>
      <c r="UPC133" s="311"/>
      <c r="UPD133" s="311"/>
      <c r="UPE133" s="311"/>
      <c r="UPF133" s="311"/>
      <c r="UPG133" s="311"/>
      <c r="UPH133" s="311"/>
      <c r="UPI133" s="311"/>
      <c r="UPJ133" s="311"/>
      <c r="UPK133" s="311"/>
      <c r="UPL133" s="311"/>
      <c r="UPM133" s="311"/>
      <c r="UPN133" s="311"/>
      <c r="UPO133" s="311"/>
      <c r="UPP133" s="311"/>
      <c r="UPQ133" s="311"/>
      <c r="UPR133" s="311"/>
      <c r="UPS133" s="311"/>
      <c r="UPT133" s="311"/>
      <c r="UPU133" s="311"/>
      <c r="UPV133" s="311"/>
      <c r="UPW133" s="311"/>
      <c r="UPX133" s="311"/>
      <c r="UPY133" s="311"/>
      <c r="UPZ133" s="311"/>
      <c r="UQA133" s="311"/>
      <c r="UQB133" s="311"/>
      <c r="UQC133" s="311"/>
      <c r="UQD133" s="311"/>
      <c r="UQE133" s="311"/>
      <c r="UQF133" s="311"/>
      <c r="UQG133" s="311"/>
      <c r="UQH133" s="311"/>
      <c r="UQI133" s="311"/>
      <c r="UQJ133" s="311"/>
      <c r="UQK133" s="311"/>
      <c r="UQL133" s="311"/>
      <c r="UQM133" s="311"/>
      <c r="UQN133" s="311"/>
      <c r="UQO133" s="311"/>
      <c r="UQP133" s="311"/>
      <c r="UQQ133" s="311"/>
      <c r="UQR133" s="311"/>
      <c r="UQS133" s="311"/>
      <c r="UQT133" s="311"/>
      <c r="UQU133" s="311"/>
      <c r="UQV133" s="311"/>
      <c r="UQW133" s="311"/>
      <c r="UQX133" s="311"/>
      <c r="UQY133" s="311"/>
      <c r="UQZ133" s="311"/>
      <c r="URA133" s="311"/>
      <c r="URB133" s="311"/>
      <c r="URC133" s="311"/>
      <c r="URD133" s="311"/>
      <c r="URE133" s="311"/>
      <c r="URF133" s="311"/>
      <c r="URG133" s="311"/>
      <c r="URH133" s="311"/>
      <c r="URI133" s="311"/>
      <c r="URJ133" s="311"/>
      <c r="URK133" s="311"/>
      <c r="URL133" s="311"/>
      <c r="URM133" s="311"/>
      <c r="URN133" s="311"/>
      <c r="URO133" s="311"/>
      <c r="URP133" s="311"/>
      <c r="URQ133" s="311"/>
      <c r="URR133" s="311"/>
      <c r="URS133" s="311"/>
      <c r="URT133" s="311"/>
      <c r="URU133" s="311"/>
      <c r="URV133" s="311"/>
      <c r="URW133" s="311"/>
      <c r="URX133" s="311"/>
      <c r="URY133" s="311"/>
      <c r="URZ133" s="311"/>
      <c r="USA133" s="311"/>
      <c r="USB133" s="311"/>
      <c r="USC133" s="311"/>
      <c r="USD133" s="311"/>
      <c r="USE133" s="311"/>
      <c r="USF133" s="311"/>
      <c r="USG133" s="311"/>
      <c r="USH133" s="311"/>
      <c r="USI133" s="311"/>
      <c r="USJ133" s="311"/>
      <c r="USK133" s="311"/>
      <c r="USL133" s="311"/>
      <c r="USM133" s="311"/>
      <c r="USN133" s="311"/>
      <c r="USO133" s="311"/>
      <c r="USP133" s="311"/>
      <c r="USQ133" s="311"/>
      <c r="USR133" s="311"/>
      <c r="USS133" s="311"/>
      <c r="UST133" s="311"/>
      <c r="USU133" s="311"/>
      <c r="USV133" s="311"/>
      <c r="USW133" s="311"/>
      <c r="USX133" s="311"/>
      <c r="USY133" s="311"/>
      <c r="USZ133" s="311"/>
      <c r="UTA133" s="311"/>
      <c r="UTB133" s="311"/>
      <c r="UTC133" s="311"/>
      <c r="UTD133" s="311"/>
      <c r="UTE133" s="311"/>
      <c r="UTF133" s="311"/>
      <c r="UTG133" s="311"/>
      <c r="UTH133" s="311"/>
      <c r="UTI133" s="311"/>
      <c r="UTJ133" s="311"/>
      <c r="UTK133" s="311"/>
      <c r="UTL133" s="311"/>
      <c r="UTM133" s="311"/>
      <c r="UTN133" s="311"/>
      <c r="UTO133" s="311"/>
      <c r="UTP133" s="311"/>
      <c r="UTQ133" s="311"/>
      <c r="UTR133" s="311"/>
      <c r="UTS133" s="311"/>
      <c r="UTT133" s="311"/>
      <c r="UTU133" s="311"/>
      <c r="UTV133" s="311"/>
      <c r="UTW133" s="311"/>
      <c r="UTX133" s="311"/>
      <c r="UTY133" s="311"/>
      <c r="UTZ133" s="311"/>
      <c r="UUA133" s="311"/>
      <c r="UUB133" s="311"/>
      <c r="UUC133" s="311"/>
      <c r="UUD133" s="311"/>
      <c r="UUE133" s="311"/>
      <c r="UUF133" s="311"/>
      <c r="UUG133" s="311"/>
      <c r="UUH133" s="311"/>
      <c r="UUI133" s="311"/>
      <c r="UUJ133" s="311"/>
      <c r="UUK133" s="311"/>
      <c r="UUL133" s="311"/>
      <c r="UUM133" s="311"/>
      <c r="UUN133" s="311"/>
      <c r="UUO133" s="311"/>
      <c r="UUP133" s="311"/>
      <c r="UUQ133" s="311"/>
      <c r="UUR133" s="311"/>
      <c r="UUS133" s="311"/>
      <c r="UUT133" s="311"/>
      <c r="UUU133" s="311"/>
      <c r="UUV133" s="311"/>
      <c r="UUW133" s="311"/>
      <c r="UUX133" s="311"/>
      <c r="UUY133" s="311"/>
      <c r="UUZ133" s="311"/>
      <c r="UVA133" s="311"/>
      <c r="UVB133" s="311"/>
      <c r="UVC133" s="311"/>
      <c r="UVD133" s="311"/>
      <c r="UVE133" s="311"/>
      <c r="UVF133" s="311"/>
      <c r="UVG133" s="311"/>
      <c r="UVH133" s="311"/>
      <c r="UVI133" s="311"/>
      <c r="UVJ133" s="311"/>
      <c r="UVK133" s="311"/>
      <c r="UVL133" s="311"/>
      <c r="UVM133" s="311"/>
      <c r="UVN133" s="311"/>
      <c r="UVO133" s="311"/>
      <c r="UVP133" s="311"/>
      <c r="UVQ133" s="311"/>
      <c r="UVR133" s="311"/>
      <c r="UVS133" s="311"/>
      <c r="UVT133" s="311"/>
      <c r="UVU133" s="311"/>
      <c r="UVV133" s="311"/>
      <c r="UVW133" s="311"/>
      <c r="UVX133" s="311"/>
      <c r="UVY133" s="311"/>
      <c r="UVZ133" s="311"/>
      <c r="UWA133" s="311"/>
      <c r="UWB133" s="311"/>
      <c r="UWC133" s="311"/>
      <c r="UWD133" s="311"/>
      <c r="UWE133" s="311"/>
      <c r="UWF133" s="311"/>
      <c r="UWG133" s="311"/>
      <c r="UWH133" s="311"/>
      <c r="UWI133" s="311"/>
      <c r="UWJ133" s="311"/>
      <c r="UWK133" s="311"/>
      <c r="UWL133" s="311"/>
      <c r="UWM133" s="311"/>
      <c r="UWN133" s="311"/>
      <c r="UWO133" s="311"/>
      <c r="UWP133" s="311"/>
      <c r="UWQ133" s="311"/>
      <c r="UWR133" s="311"/>
      <c r="UWS133" s="311"/>
      <c r="UWT133" s="311"/>
      <c r="UWU133" s="311"/>
      <c r="UWV133" s="311"/>
      <c r="UWW133" s="311"/>
      <c r="UWX133" s="311"/>
      <c r="UWY133" s="311"/>
      <c r="UWZ133" s="311"/>
      <c r="UXA133" s="311"/>
      <c r="UXB133" s="311"/>
      <c r="UXC133" s="311"/>
      <c r="UXD133" s="311"/>
      <c r="UXE133" s="311"/>
      <c r="UXF133" s="311"/>
      <c r="UXG133" s="311"/>
      <c r="UXH133" s="311"/>
      <c r="UXI133" s="311"/>
      <c r="UXJ133" s="311"/>
      <c r="UXK133" s="311"/>
      <c r="UXL133" s="311"/>
      <c r="UXM133" s="311"/>
      <c r="UXN133" s="311"/>
      <c r="UXO133" s="311"/>
      <c r="UXP133" s="311"/>
      <c r="UXQ133" s="311"/>
      <c r="UXR133" s="311"/>
      <c r="UXS133" s="311"/>
      <c r="UXT133" s="311"/>
      <c r="UXU133" s="311"/>
      <c r="UXV133" s="311"/>
      <c r="UXW133" s="311"/>
      <c r="UXX133" s="311"/>
      <c r="UXY133" s="311"/>
      <c r="UXZ133" s="311"/>
      <c r="UYA133" s="311"/>
      <c r="UYB133" s="311"/>
      <c r="UYC133" s="311"/>
      <c r="UYD133" s="311"/>
      <c r="UYE133" s="311"/>
      <c r="UYF133" s="311"/>
      <c r="UYG133" s="311"/>
      <c r="UYH133" s="311"/>
      <c r="UYI133" s="311"/>
      <c r="UYJ133" s="311"/>
      <c r="UYK133" s="311"/>
      <c r="UYL133" s="311"/>
      <c r="UYM133" s="311"/>
      <c r="UYN133" s="311"/>
      <c r="UYO133" s="311"/>
      <c r="UYP133" s="311"/>
      <c r="UYQ133" s="311"/>
      <c r="UYR133" s="311"/>
      <c r="UYS133" s="311"/>
      <c r="UYT133" s="311"/>
      <c r="UYU133" s="311"/>
      <c r="UYV133" s="311"/>
      <c r="UYW133" s="311"/>
      <c r="UYX133" s="311"/>
      <c r="UYY133" s="311"/>
      <c r="UYZ133" s="311"/>
      <c r="UZA133" s="311"/>
      <c r="UZB133" s="311"/>
      <c r="UZC133" s="311"/>
      <c r="UZD133" s="311"/>
      <c r="UZE133" s="311"/>
      <c r="UZF133" s="311"/>
      <c r="UZG133" s="311"/>
      <c r="UZH133" s="311"/>
      <c r="UZI133" s="311"/>
      <c r="UZJ133" s="311"/>
      <c r="UZK133" s="311"/>
      <c r="UZL133" s="311"/>
      <c r="UZM133" s="311"/>
      <c r="UZN133" s="311"/>
      <c r="UZO133" s="311"/>
      <c r="UZP133" s="311"/>
      <c r="UZQ133" s="311"/>
      <c r="UZR133" s="311"/>
      <c r="UZS133" s="311"/>
      <c r="UZT133" s="311"/>
      <c r="UZU133" s="311"/>
      <c r="UZV133" s="311"/>
      <c r="UZW133" s="311"/>
      <c r="UZX133" s="311"/>
      <c r="UZY133" s="311"/>
      <c r="UZZ133" s="311"/>
      <c r="VAA133" s="311"/>
      <c r="VAB133" s="311"/>
      <c r="VAC133" s="311"/>
      <c r="VAD133" s="311"/>
      <c r="VAE133" s="311"/>
      <c r="VAF133" s="311"/>
      <c r="VAG133" s="311"/>
      <c r="VAH133" s="311"/>
      <c r="VAI133" s="311"/>
      <c r="VAJ133" s="311"/>
      <c r="VAK133" s="311"/>
      <c r="VAL133" s="311"/>
      <c r="VAM133" s="311"/>
      <c r="VAN133" s="311"/>
      <c r="VAO133" s="311"/>
      <c r="VAP133" s="311"/>
      <c r="VAQ133" s="311"/>
      <c r="VAR133" s="311"/>
      <c r="VAS133" s="311"/>
      <c r="VAT133" s="311"/>
      <c r="VAU133" s="311"/>
      <c r="VAV133" s="311"/>
      <c r="VAW133" s="311"/>
      <c r="VAX133" s="311"/>
      <c r="VAY133" s="311"/>
      <c r="VAZ133" s="311"/>
      <c r="VBA133" s="311"/>
      <c r="VBB133" s="311"/>
      <c r="VBC133" s="311"/>
      <c r="VBD133" s="311"/>
      <c r="VBE133" s="311"/>
      <c r="VBF133" s="311"/>
      <c r="VBG133" s="311"/>
      <c r="VBH133" s="311"/>
      <c r="VBI133" s="311"/>
      <c r="VBJ133" s="311"/>
      <c r="VBK133" s="311"/>
      <c r="VBL133" s="311"/>
      <c r="VBM133" s="311"/>
      <c r="VBN133" s="311"/>
      <c r="VBO133" s="311"/>
      <c r="VBP133" s="311"/>
      <c r="VBQ133" s="311"/>
      <c r="VBR133" s="311"/>
      <c r="VBS133" s="311"/>
      <c r="VBT133" s="311"/>
      <c r="VBU133" s="311"/>
      <c r="VBV133" s="311"/>
      <c r="VBW133" s="311"/>
      <c r="VBX133" s="311"/>
      <c r="VBY133" s="311"/>
      <c r="VBZ133" s="311"/>
      <c r="VCA133" s="311"/>
      <c r="VCB133" s="311"/>
      <c r="VCC133" s="311"/>
      <c r="VCD133" s="311"/>
      <c r="VCE133" s="311"/>
      <c r="VCF133" s="311"/>
      <c r="VCG133" s="311"/>
      <c r="VCH133" s="311"/>
      <c r="VCI133" s="311"/>
      <c r="VCJ133" s="311"/>
      <c r="VCK133" s="311"/>
      <c r="VCL133" s="311"/>
      <c r="VCM133" s="311"/>
      <c r="VCN133" s="311"/>
      <c r="VCO133" s="311"/>
      <c r="VCP133" s="311"/>
      <c r="VCQ133" s="311"/>
      <c r="VCR133" s="311"/>
      <c r="VCS133" s="311"/>
      <c r="VCT133" s="311"/>
      <c r="VCU133" s="311"/>
      <c r="VCV133" s="311"/>
      <c r="VCW133" s="311"/>
      <c r="VCX133" s="311"/>
      <c r="VCY133" s="311"/>
      <c r="VCZ133" s="311"/>
      <c r="VDA133" s="311"/>
      <c r="VDB133" s="311"/>
      <c r="VDC133" s="311"/>
      <c r="VDD133" s="311"/>
      <c r="VDE133" s="311"/>
      <c r="VDF133" s="311"/>
      <c r="VDG133" s="311"/>
      <c r="VDH133" s="311"/>
      <c r="VDI133" s="311"/>
      <c r="VDJ133" s="311"/>
      <c r="VDK133" s="311"/>
      <c r="VDL133" s="311"/>
      <c r="VDM133" s="311"/>
      <c r="VDN133" s="311"/>
      <c r="VDO133" s="311"/>
      <c r="VDP133" s="311"/>
      <c r="VDQ133" s="311"/>
      <c r="VDR133" s="311"/>
      <c r="VDS133" s="311"/>
      <c r="VDT133" s="311"/>
      <c r="VDU133" s="311"/>
      <c r="VDV133" s="311"/>
      <c r="VDW133" s="311"/>
      <c r="VDX133" s="311"/>
      <c r="VDY133" s="311"/>
      <c r="VDZ133" s="311"/>
      <c r="VEA133" s="311"/>
      <c r="VEB133" s="311"/>
      <c r="VEC133" s="311"/>
      <c r="VED133" s="311"/>
      <c r="VEE133" s="311"/>
      <c r="VEF133" s="311"/>
      <c r="VEG133" s="311"/>
      <c r="VEH133" s="311"/>
      <c r="VEI133" s="311"/>
      <c r="VEJ133" s="311"/>
      <c r="VEK133" s="311"/>
      <c r="VEL133" s="311"/>
      <c r="VEM133" s="311"/>
      <c r="VEN133" s="311"/>
      <c r="VEO133" s="311"/>
      <c r="VEP133" s="311"/>
      <c r="VEQ133" s="311"/>
      <c r="VER133" s="311"/>
      <c r="VES133" s="311"/>
      <c r="VET133" s="311"/>
      <c r="VEU133" s="311"/>
      <c r="VEV133" s="311"/>
      <c r="VEW133" s="311"/>
      <c r="VEX133" s="311"/>
      <c r="VEY133" s="311"/>
      <c r="VEZ133" s="311"/>
      <c r="VFA133" s="311"/>
      <c r="VFB133" s="311"/>
      <c r="VFC133" s="311"/>
      <c r="VFD133" s="311"/>
      <c r="VFE133" s="311"/>
      <c r="VFF133" s="311"/>
      <c r="VFG133" s="311"/>
      <c r="VFH133" s="311"/>
      <c r="VFI133" s="311"/>
      <c r="VFJ133" s="311"/>
      <c r="VFK133" s="311"/>
      <c r="VFL133" s="311"/>
      <c r="VFM133" s="311"/>
      <c r="VFN133" s="311"/>
      <c r="VFO133" s="311"/>
      <c r="VFP133" s="311"/>
      <c r="VFQ133" s="311"/>
      <c r="VFR133" s="311"/>
      <c r="VFS133" s="311"/>
      <c r="VFT133" s="311"/>
      <c r="VFU133" s="311"/>
      <c r="VFV133" s="311"/>
      <c r="VFW133" s="311"/>
      <c r="VFX133" s="311"/>
      <c r="VFY133" s="311"/>
      <c r="VFZ133" s="311"/>
      <c r="VGA133" s="311"/>
      <c r="VGB133" s="311"/>
      <c r="VGC133" s="311"/>
      <c r="VGD133" s="311"/>
      <c r="VGE133" s="311"/>
      <c r="VGF133" s="311"/>
      <c r="VGG133" s="311"/>
      <c r="VGH133" s="311"/>
      <c r="VGI133" s="311"/>
      <c r="VGJ133" s="311"/>
      <c r="VGK133" s="311"/>
      <c r="VGL133" s="311"/>
      <c r="VGM133" s="311"/>
      <c r="VGN133" s="311"/>
      <c r="VGO133" s="311"/>
      <c r="VGP133" s="311"/>
      <c r="VGQ133" s="311"/>
      <c r="VGR133" s="311"/>
      <c r="VGS133" s="311"/>
      <c r="VGT133" s="311"/>
      <c r="VGU133" s="311"/>
      <c r="VGV133" s="311"/>
      <c r="VGW133" s="311"/>
      <c r="VGX133" s="311"/>
      <c r="VGY133" s="311"/>
      <c r="VGZ133" s="311"/>
      <c r="VHA133" s="311"/>
      <c r="VHB133" s="311"/>
      <c r="VHC133" s="311"/>
      <c r="VHD133" s="311"/>
      <c r="VHE133" s="311"/>
      <c r="VHF133" s="311"/>
      <c r="VHG133" s="311"/>
      <c r="VHH133" s="311"/>
      <c r="VHI133" s="311"/>
      <c r="VHJ133" s="311"/>
      <c r="VHK133" s="311"/>
      <c r="VHL133" s="311"/>
      <c r="VHM133" s="311"/>
      <c r="VHN133" s="311"/>
      <c r="VHO133" s="311"/>
      <c r="VHP133" s="311"/>
      <c r="VHQ133" s="311"/>
      <c r="VHR133" s="311"/>
      <c r="VHS133" s="311"/>
      <c r="VHT133" s="311"/>
      <c r="VHU133" s="311"/>
      <c r="VHV133" s="311"/>
      <c r="VHW133" s="311"/>
      <c r="VHX133" s="311"/>
      <c r="VHY133" s="311"/>
      <c r="VHZ133" s="311"/>
      <c r="VIA133" s="311"/>
      <c r="VIB133" s="311"/>
      <c r="VIC133" s="311"/>
      <c r="VID133" s="311"/>
      <c r="VIE133" s="311"/>
      <c r="VIF133" s="311"/>
      <c r="VIG133" s="311"/>
      <c r="VIH133" s="311"/>
      <c r="VII133" s="311"/>
      <c r="VIJ133" s="311"/>
      <c r="VIK133" s="311"/>
      <c r="VIL133" s="311"/>
      <c r="VIM133" s="311"/>
      <c r="VIN133" s="311"/>
      <c r="VIO133" s="311"/>
      <c r="VIP133" s="311"/>
      <c r="VIQ133" s="311"/>
      <c r="VIR133" s="311"/>
      <c r="VIS133" s="311"/>
      <c r="VIT133" s="311"/>
      <c r="VIU133" s="311"/>
      <c r="VIV133" s="311"/>
      <c r="VIW133" s="311"/>
      <c r="VIX133" s="311"/>
      <c r="VIY133" s="311"/>
      <c r="VIZ133" s="311"/>
      <c r="VJA133" s="311"/>
      <c r="VJB133" s="311"/>
      <c r="VJC133" s="311"/>
      <c r="VJD133" s="311"/>
      <c r="VJE133" s="311"/>
      <c r="VJF133" s="311"/>
      <c r="VJG133" s="311"/>
      <c r="VJH133" s="311"/>
      <c r="VJI133" s="311"/>
      <c r="VJJ133" s="311"/>
      <c r="VJK133" s="311"/>
      <c r="VJL133" s="311"/>
      <c r="VJM133" s="311"/>
      <c r="VJN133" s="311"/>
      <c r="VJO133" s="311"/>
      <c r="VJP133" s="311"/>
      <c r="VJQ133" s="311"/>
      <c r="VJR133" s="311"/>
      <c r="VJS133" s="311"/>
      <c r="VJT133" s="311"/>
      <c r="VJU133" s="311"/>
      <c r="VJV133" s="311"/>
      <c r="VJW133" s="311"/>
      <c r="VJX133" s="311"/>
      <c r="VJY133" s="311"/>
      <c r="VJZ133" s="311"/>
      <c r="VKA133" s="311"/>
      <c r="VKB133" s="311"/>
      <c r="VKC133" s="311"/>
      <c r="VKD133" s="311"/>
      <c r="VKE133" s="311"/>
      <c r="VKF133" s="311"/>
      <c r="VKG133" s="311"/>
      <c r="VKH133" s="311"/>
      <c r="VKI133" s="311"/>
      <c r="VKJ133" s="311"/>
      <c r="VKK133" s="311"/>
      <c r="VKL133" s="311"/>
      <c r="VKM133" s="311"/>
      <c r="VKN133" s="311"/>
      <c r="VKO133" s="311"/>
      <c r="VKP133" s="311"/>
      <c r="VKQ133" s="311"/>
      <c r="VKR133" s="311"/>
      <c r="VKS133" s="311"/>
      <c r="VKT133" s="311"/>
      <c r="VKU133" s="311"/>
      <c r="VKV133" s="311"/>
      <c r="VKW133" s="311"/>
      <c r="VKX133" s="311"/>
      <c r="VKY133" s="311"/>
      <c r="VKZ133" s="311"/>
      <c r="VLA133" s="311"/>
      <c r="VLB133" s="311"/>
      <c r="VLC133" s="311"/>
      <c r="VLD133" s="311"/>
      <c r="VLE133" s="311"/>
      <c r="VLF133" s="311"/>
      <c r="VLG133" s="311"/>
      <c r="VLH133" s="311"/>
      <c r="VLI133" s="311"/>
      <c r="VLJ133" s="311"/>
      <c r="VLK133" s="311"/>
      <c r="VLL133" s="311"/>
      <c r="VLM133" s="311"/>
      <c r="VLN133" s="311"/>
      <c r="VLO133" s="311"/>
      <c r="VLP133" s="311"/>
      <c r="VLQ133" s="311"/>
      <c r="VLR133" s="311"/>
      <c r="VLS133" s="311"/>
      <c r="VLT133" s="311"/>
      <c r="VLU133" s="311"/>
      <c r="VLV133" s="311"/>
      <c r="VLW133" s="311"/>
      <c r="VLX133" s="311"/>
      <c r="VLY133" s="311"/>
      <c r="VLZ133" s="311"/>
      <c r="VMA133" s="311"/>
      <c r="VMB133" s="311"/>
      <c r="VMC133" s="311"/>
      <c r="VMD133" s="311"/>
      <c r="VME133" s="311"/>
      <c r="VMF133" s="311"/>
      <c r="VMG133" s="311"/>
      <c r="VMH133" s="311"/>
      <c r="VMI133" s="311"/>
      <c r="VMJ133" s="311"/>
      <c r="VMK133" s="311"/>
      <c r="VML133" s="311"/>
      <c r="VMM133" s="311"/>
      <c r="VMN133" s="311"/>
      <c r="VMO133" s="311"/>
      <c r="VMP133" s="311"/>
      <c r="VMQ133" s="311"/>
      <c r="VMR133" s="311"/>
      <c r="VMS133" s="311"/>
      <c r="VMT133" s="311"/>
      <c r="VMU133" s="311"/>
      <c r="VMV133" s="311"/>
      <c r="VMW133" s="311"/>
      <c r="VMX133" s="311"/>
      <c r="VMY133" s="311"/>
      <c r="VMZ133" s="311"/>
      <c r="VNA133" s="311"/>
      <c r="VNB133" s="311"/>
      <c r="VNC133" s="311"/>
      <c r="VND133" s="311"/>
      <c r="VNE133" s="311"/>
      <c r="VNF133" s="311"/>
      <c r="VNG133" s="311"/>
      <c r="VNH133" s="311"/>
      <c r="VNI133" s="311"/>
      <c r="VNJ133" s="311"/>
      <c r="VNK133" s="311"/>
      <c r="VNL133" s="311"/>
      <c r="VNM133" s="311"/>
      <c r="VNN133" s="311"/>
      <c r="VNO133" s="311"/>
      <c r="VNP133" s="311"/>
      <c r="VNQ133" s="311"/>
      <c r="VNR133" s="311"/>
      <c r="VNS133" s="311"/>
      <c r="VNT133" s="311"/>
      <c r="VNU133" s="311"/>
      <c r="VNV133" s="311"/>
      <c r="VNW133" s="311"/>
      <c r="VNX133" s="311"/>
      <c r="VNY133" s="311"/>
      <c r="VNZ133" s="311"/>
      <c r="VOA133" s="311"/>
      <c r="VOB133" s="311"/>
      <c r="VOC133" s="311"/>
      <c r="VOD133" s="311"/>
      <c r="VOE133" s="311"/>
      <c r="VOF133" s="311"/>
      <c r="VOG133" s="311"/>
      <c r="VOH133" s="311"/>
      <c r="VOI133" s="311"/>
      <c r="VOJ133" s="311"/>
      <c r="VOK133" s="311"/>
      <c r="VOL133" s="311"/>
      <c r="VOM133" s="311"/>
      <c r="VON133" s="311"/>
      <c r="VOO133" s="311"/>
      <c r="VOP133" s="311"/>
      <c r="VOQ133" s="311"/>
      <c r="VOR133" s="311"/>
      <c r="VOS133" s="311"/>
      <c r="VOT133" s="311"/>
      <c r="VOU133" s="311"/>
      <c r="VOV133" s="311"/>
      <c r="VOW133" s="311"/>
      <c r="VOX133" s="311"/>
      <c r="VOY133" s="311"/>
      <c r="VOZ133" s="311"/>
      <c r="VPA133" s="311"/>
      <c r="VPB133" s="311"/>
      <c r="VPC133" s="311"/>
      <c r="VPD133" s="311"/>
      <c r="VPE133" s="311"/>
      <c r="VPF133" s="311"/>
      <c r="VPG133" s="311"/>
      <c r="VPH133" s="311"/>
      <c r="VPI133" s="311"/>
      <c r="VPJ133" s="311"/>
      <c r="VPK133" s="311"/>
      <c r="VPL133" s="311"/>
      <c r="VPM133" s="311"/>
      <c r="VPN133" s="311"/>
      <c r="VPO133" s="311"/>
      <c r="VPP133" s="311"/>
      <c r="VPQ133" s="311"/>
      <c r="VPR133" s="311"/>
      <c r="VPS133" s="311"/>
      <c r="VPT133" s="311"/>
      <c r="VPU133" s="311"/>
      <c r="VPV133" s="311"/>
      <c r="VPW133" s="311"/>
      <c r="VPX133" s="311"/>
      <c r="VPY133" s="311"/>
      <c r="VPZ133" s="311"/>
      <c r="VQA133" s="311"/>
      <c r="VQB133" s="311"/>
      <c r="VQC133" s="311"/>
      <c r="VQD133" s="311"/>
      <c r="VQE133" s="311"/>
      <c r="VQF133" s="311"/>
      <c r="VQG133" s="311"/>
      <c r="VQH133" s="311"/>
      <c r="VQI133" s="311"/>
      <c r="VQJ133" s="311"/>
      <c r="VQK133" s="311"/>
      <c r="VQL133" s="311"/>
      <c r="VQM133" s="311"/>
      <c r="VQN133" s="311"/>
      <c r="VQO133" s="311"/>
      <c r="VQP133" s="311"/>
      <c r="VQQ133" s="311"/>
      <c r="VQR133" s="311"/>
      <c r="VQS133" s="311"/>
      <c r="VQT133" s="311"/>
      <c r="VQU133" s="311"/>
      <c r="VQV133" s="311"/>
      <c r="VQW133" s="311"/>
      <c r="VQX133" s="311"/>
      <c r="VQY133" s="311"/>
      <c r="VQZ133" s="311"/>
      <c r="VRA133" s="311"/>
      <c r="VRB133" s="311"/>
      <c r="VRC133" s="311"/>
      <c r="VRD133" s="311"/>
      <c r="VRE133" s="311"/>
      <c r="VRF133" s="311"/>
      <c r="VRG133" s="311"/>
      <c r="VRH133" s="311"/>
      <c r="VRI133" s="311"/>
      <c r="VRJ133" s="311"/>
      <c r="VRK133" s="311"/>
      <c r="VRL133" s="311"/>
      <c r="VRM133" s="311"/>
      <c r="VRN133" s="311"/>
      <c r="VRO133" s="311"/>
      <c r="VRP133" s="311"/>
      <c r="VRQ133" s="311"/>
      <c r="VRR133" s="311"/>
      <c r="VRS133" s="311"/>
      <c r="VRT133" s="311"/>
      <c r="VRU133" s="311"/>
      <c r="VRV133" s="311"/>
      <c r="VRW133" s="311"/>
      <c r="VRX133" s="311"/>
      <c r="VRY133" s="311"/>
      <c r="VRZ133" s="311"/>
      <c r="VSA133" s="311"/>
      <c r="VSB133" s="311"/>
      <c r="VSC133" s="311"/>
      <c r="VSD133" s="311"/>
      <c r="VSE133" s="311"/>
      <c r="VSF133" s="311"/>
      <c r="VSG133" s="311"/>
      <c r="VSH133" s="311"/>
      <c r="VSI133" s="311"/>
      <c r="VSJ133" s="311"/>
      <c r="VSK133" s="311"/>
      <c r="VSL133" s="311"/>
      <c r="VSM133" s="311"/>
      <c r="VSN133" s="311"/>
      <c r="VSO133" s="311"/>
      <c r="VSP133" s="311"/>
      <c r="VSQ133" s="311"/>
      <c r="VSR133" s="311"/>
      <c r="VSS133" s="311"/>
      <c r="VST133" s="311"/>
      <c r="VSU133" s="311"/>
      <c r="VSV133" s="311"/>
      <c r="VSW133" s="311"/>
      <c r="VSX133" s="311"/>
      <c r="VSY133" s="311"/>
      <c r="VSZ133" s="311"/>
      <c r="VTA133" s="311"/>
      <c r="VTB133" s="311"/>
      <c r="VTC133" s="311"/>
      <c r="VTD133" s="311"/>
      <c r="VTE133" s="311"/>
      <c r="VTF133" s="311"/>
      <c r="VTG133" s="311"/>
      <c r="VTH133" s="311"/>
      <c r="VTI133" s="311"/>
      <c r="VTJ133" s="311"/>
      <c r="VTK133" s="311"/>
      <c r="VTL133" s="311"/>
      <c r="VTM133" s="311"/>
      <c r="VTN133" s="311"/>
      <c r="VTO133" s="311"/>
      <c r="VTP133" s="311"/>
      <c r="VTQ133" s="311"/>
      <c r="VTR133" s="311"/>
      <c r="VTS133" s="311"/>
      <c r="VTT133" s="311"/>
      <c r="VTU133" s="311"/>
      <c r="VTV133" s="311"/>
      <c r="VTW133" s="311"/>
      <c r="VTX133" s="311"/>
      <c r="VTY133" s="311"/>
      <c r="VTZ133" s="311"/>
      <c r="VUA133" s="311"/>
      <c r="VUB133" s="311"/>
      <c r="VUC133" s="311"/>
      <c r="VUD133" s="311"/>
      <c r="VUE133" s="311"/>
      <c r="VUF133" s="311"/>
      <c r="VUG133" s="311"/>
      <c r="VUH133" s="311"/>
      <c r="VUI133" s="311"/>
      <c r="VUJ133" s="311"/>
      <c r="VUK133" s="311"/>
      <c r="VUL133" s="311"/>
      <c r="VUM133" s="311"/>
      <c r="VUN133" s="311"/>
      <c r="VUO133" s="311"/>
      <c r="VUP133" s="311"/>
      <c r="VUQ133" s="311"/>
      <c r="VUR133" s="311"/>
      <c r="VUS133" s="311"/>
      <c r="VUT133" s="311"/>
      <c r="VUU133" s="311"/>
      <c r="VUV133" s="311"/>
      <c r="VUW133" s="311"/>
      <c r="VUX133" s="311"/>
      <c r="VUY133" s="311"/>
      <c r="VUZ133" s="311"/>
      <c r="VVA133" s="311"/>
      <c r="VVB133" s="311"/>
      <c r="VVC133" s="311"/>
      <c r="VVD133" s="311"/>
      <c r="VVE133" s="311"/>
      <c r="VVF133" s="311"/>
      <c r="VVG133" s="311"/>
      <c r="VVH133" s="311"/>
      <c r="VVI133" s="311"/>
      <c r="VVJ133" s="311"/>
      <c r="VVK133" s="311"/>
      <c r="VVL133" s="311"/>
      <c r="VVM133" s="311"/>
      <c r="VVN133" s="311"/>
      <c r="VVO133" s="311"/>
      <c r="VVP133" s="311"/>
      <c r="VVQ133" s="311"/>
      <c r="VVR133" s="311"/>
      <c r="VVS133" s="311"/>
      <c r="VVT133" s="311"/>
      <c r="VVU133" s="311"/>
      <c r="VVV133" s="311"/>
      <c r="VVW133" s="311"/>
      <c r="VVX133" s="311"/>
      <c r="VVY133" s="311"/>
      <c r="VVZ133" s="311"/>
      <c r="VWA133" s="311"/>
      <c r="VWB133" s="311"/>
      <c r="VWC133" s="311"/>
      <c r="VWD133" s="311"/>
      <c r="VWE133" s="311"/>
      <c r="VWF133" s="311"/>
      <c r="VWG133" s="311"/>
      <c r="VWH133" s="311"/>
      <c r="VWI133" s="311"/>
      <c r="VWJ133" s="311"/>
      <c r="VWK133" s="311"/>
      <c r="VWL133" s="311"/>
      <c r="VWM133" s="311"/>
      <c r="VWN133" s="311"/>
      <c r="VWO133" s="311"/>
      <c r="VWP133" s="311"/>
      <c r="VWQ133" s="311"/>
      <c r="VWR133" s="311"/>
      <c r="VWS133" s="311"/>
      <c r="VWT133" s="311"/>
      <c r="VWU133" s="311"/>
      <c r="VWV133" s="311"/>
      <c r="VWW133" s="311"/>
      <c r="VWX133" s="311"/>
      <c r="VWY133" s="311"/>
      <c r="VWZ133" s="311"/>
      <c r="VXA133" s="311"/>
      <c r="VXB133" s="311"/>
      <c r="VXC133" s="311"/>
      <c r="VXD133" s="311"/>
      <c r="VXE133" s="311"/>
      <c r="VXF133" s="311"/>
      <c r="VXG133" s="311"/>
      <c r="VXH133" s="311"/>
      <c r="VXI133" s="311"/>
      <c r="VXJ133" s="311"/>
      <c r="VXK133" s="311"/>
      <c r="VXL133" s="311"/>
      <c r="VXM133" s="311"/>
      <c r="VXN133" s="311"/>
      <c r="VXO133" s="311"/>
      <c r="VXP133" s="311"/>
      <c r="VXQ133" s="311"/>
      <c r="VXR133" s="311"/>
      <c r="VXS133" s="311"/>
      <c r="VXT133" s="311"/>
      <c r="VXU133" s="311"/>
      <c r="VXV133" s="311"/>
      <c r="VXW133" s="311"/>
      <c r="VXX133" s="311"/>
      <c r="VXY133" s="311"/>
      <c r="VXZ133" s="311"/>
      <c r="VYA133" s="311"/>
      <c r="VYB133" s="311"/>
      <c r="VYC133" s="311"/>
      <c r="VYD133" s="311"/>
      <c r="VYE133" s="311"/>
      <c r="VYF133" s="311"/>
      <c r="VYG133" s="311"/>
      <c r="VYH133" s="311"/>
      <c r="VYI133" s="311"/>
      <c r="VYJ133" s="311"/>
      <c r="VYK133" s="311"/>
      <c r="VYL133" s="311"/>
      <c r="VYM133" s="311"/>
      <c r="VYN133" s="311"/>
      <c r="VYO133" s="311"/>
      <c r="VYP133" s="311"/>
      <c r="VYQ133" s="311"/>
      <c r="VYR133" s="311"/>
      <c r="VYS133" s="311"/>
      <c r="VYT133" s="311"/>
      <c r="VYU133" s="311"/>
      <c r="VYV133" s="311"/>
      <c r="VYW133" s="311"/>
      <c r="VYX133" s="311"/>
      <c r="VYY133" s="311"/>
      <c r="VYZ133" s="311"/>
      <c r="VZA133" s="311"/>
      <c r="VZB133" s="311"/>
      <c r="VZC133" s="311"/>
      <c r="VZD133" s="311"/>
      <c r="VZE133" s="311"/>
      <c r="VZF133" s="311"/>
      <c r="VZG133" s="311"/>
      <c r="VZH133" s="311"/>
      <c r="VZI133" s="311"/>
      <c r="VZJ133" s="311"/>
      <c r="VZK133" s="311"/>
      <c r="VZL133" s="311"/>
      <c r="VZM133" s="311"/>
      <c r="VZN133" s="311"/>
      <c r="VZO133" s="311"/>
      <c r="VZP133" s="311"/>
      <c r="VZQ133" s="311"/>
      <c r="VZR133" s="311"/>
      <c r="VZS133" s="311"/>
      <c r="VZT133" s="311"/>
      <c r="VZU133" s="311"/>
      <c r="VZV133" s="311"/>
      <c r="VZW133" s="311"/>
      <c r="VZX133" s="311"/>
      <c r="VZY133" s="311"/>
      <c r="VZZ133" s="311"/>
      <c r="WAA133" s="311"/>
      <c r="WAB133" s="311"/>
      <c r="WAC133" s="311"/>
      <c r="WAD133" s="311"/>
      <c r="WAE133" s="311"/>
      <c r="WAF133" s="311"/>
      <c r="WAG133" s="311"/>
      <c r="WAH133" s="311"/>
      <c r="WAI133" s="311"/>
      <c r="WAJ133" s="311"/>
      <c r="WAK133" s="311"/>
      <c r="WAL133" s="311"/>
      <c r="WAM133" s="311"/>
      <c r="WAN133" s="311"/>
      <c r="WAO133" s="311"/>
      <c r="WAP133" s="311"/>
      <c r="WAQ133" s="311"/>
      <c r="WAR133" s="311"/>
      <c r="WAS133" s="311"/>
      <c r="WAT133" s="311"/>
      <c r="WAU133" s="311"/>
      <c r="WAV133" s="311"/>
      <c r="WAW133" s="311"/>
      <c r="WAX133" s="311"/>
      <c r="WAY133" s="311"/>
      <c r="WAZ133" s="311"/>
      <c r="WBA133" s="311"/>
      <c r="WBB133" s="311"/>
      <c r="WBC133" s="311"/>
      <c r="WBD133" s="311"/>
      <c r="WBE133" s="311"/>
      <c r="WBF133" s="311"/>
      <c r="WBG133" s="311"/>
      <c r="WBH133" s="311"/>
      <c r="WBI133" s="311"/>
      <c r="WBJ133" s="311"/>
      <c r="WBK133" s="311"/>
      <c r="WBL133" s="311"/>
      <c r="WBM133" s="311"/>
      <c r="WBN133" s="311"/>
      <c r="WBO133" s="311"/>
      <c r="WBP133" s="311"/>
      <c r="WBQ133" s="311"/>
      <c r="WBR133" s="311"/>
      <c r="WBS133" s="311"/>
      <c r="WBT133" s="311"/>
      <c r="WBU133" s="311"/>
      <c r="WBV133" s="311"/>
      <c r="WBW133" s="311"/>
      <c r="WBX133" s="311"/>
      <c r="WBY133" s="311"/>
      <c r="WBZ133" s="311"/>
      <c r="WCA133" s="311"/>
      <c r="WCB133" s="311"/>
      <c r="WCC133" s="311"/>
      <c r="WCD133" s="311"/>
      <c r="WCE133" s="311"/>
      <c r="WCF133" s="311"/>
      <c r="WCG133" s="311"/>
      <c r="WCH133" s="311"/>
      <c r="WCI133" s="311"/>
      <c r="WCJ133" s="311"/>
      <c r="WCK133" s="311"/>
      <c r="WCL133" s="311"/>
      <c r="WCM133" s="311"/>
      <c r="WCN133" s="311"/>
      <c r="WCO133" s="311"/>
      <c r="WCP133" s="311"/>
      <c r="WCQ133" s="311"/>
      <c r="WCR133" s="311"/>
      <c r="WCS133" s="311"/>
      <c r="WCT133" s="311"/>
      <c r="WCU133" s="311"/>
      <c r="WCV133" s="311"/>
      <c r="WCW133" s="311"/>
      <c r="WCX133" s="311"/>
      <c r="WCY133" s="311"/>
      <c r="WCZ133" s="311"/>
      <c r="WDA133" s="311"/>
      <c r="WDB133" s="311"/>
      <c r="WDC133" s="311"/>
      <c r="WDD133" s="311"/>
      <c r="WDE133" s="311"/>
      <c r="WDF133" s="311"/>
      <c r="WDG133" s="311"/>
      <c r="WDH133" s="311"/>
      <c r="WDI133" s="311"/>
      <c r="WDJ133" s="311"/>
      <c r="WDK133" s="311"/>
      <c r="WDL133" s="311"/>
      <c r="WDM133" s="311"/>
      <c r="WDN133" s="311"/>
      <c r="WDO133" s="311"/>
      <c r="WDP133" s="311"/>
      <c r="WDQ133" s="311"/>
      <c r="WDR133" s="311"/>
      <c r="WDS133" s="311"/>
      <c r="WDT133" s="311"/>
      <c r="WDU133" s="311"/>
      <c r="WDV133" s="311"/>
      <c r="WDW133" s="311"/>
      <c r="WDX133" s="311"/>
      <c r="WDY133" s="311"/>
      <c r="WDZ133" s="311"/>
      <c r="WEA133" s="311"/>
      <c r="WEB133" s="311"/>
      <c r="WEC133" s="311"/>
      <c r="WED133" s="311"/>
      <c r="WEE133" s="311"/>
      <c r="WEF133" s="311"/>
      <c r="WEG133" s="311"/>
      <c r="WEH133" s="311"/>
      <c r="WEI133" s="311"/>
      <c r="WEJ133" s="311"/>
      <c r="WEK133" s="311"/>
      <c r="WEL133" s="311"/>
      <c r="WEM133" s="311"/>
      <c r="WEN133" s="311"/>
      <c r="WEO133" s="311"/>
      <c r="WEP133" s="311"/>
      <c r="WEQ133" s="311"/>
      <c r="WER133" s="311"/>
      <c r="WES133" s="311"/>
      <c r="WET133" s="311"/>
      <c r="WEU133" s="311"/>
      <c r="WEV133" s="311"/>
      <c r="WEW133" s="311"/>
      <c r="WEX133" s="311"/>
      <c r="WEY133" s="311"/>
      <c r="WEZ133" s="311"/>
      <c r="WFA133" s="311"/>
      <c r="WFB133" s="311"/>
      <c r="WFC133" s="311"/>
      <c r="WFD133" s="311"/>
      <c r="WFE133" s="311"/>
      <c r="WFF133" s="311"/>
      <c r="WFG133" s="311"/>
      <c r="WFH133" s="311"/>
      <c r="WFI133" s="311"/>
      <c r="WFJ133" s="311"/>
      <c r="WFK133" s="311"/>
      <c r="WFL133" s="311"/>
      <c r="WFM133" s="311"/>
      <c r="WFN133" s="311"/>
      <c r="WFO133" s="311"/>
      <c r="WFP133" s="311"/>
      <c r="WFQ133" s="311"/>
      <c r="WFR133" s="311"/>
      <c r="WFS133" s="311"/>
      <c r="WFT133" s="311"/>
      <c r="WFU133" s="311"/>
      <c r="WFV133" s="311"/>
      <c r="WFW133" s="311"/>
      <c r="WFX133" s="311"/>
      <c r="WFY133" s="311"/>
      <c r="WFZ133" s="311"/>
      <c r="WGA133" s="311"/>
      <c r="WGB133" s="311"/>
      <c r="WGC133" s="311"/>
      <c r="WGD133" s="311"/>
      <c r="WGE133" s="311"/>
      <c r="WGF133" s="311"/>
      <c r="WGG133" s="311"/>
      <c r="WGH133" s="311"/>
      <c r="WGI133" s="311"/>
      <c r="WGJ133" s="311"/>
      <c r="WGK133" s="311"/>
      <c r="WGL133" s="311"/>
      <c r="WGM133" s="311"/>
      <c r="WGN133" s="311"/>
      <c r="WGO133" s="311"/>
      <c r="WGP133" s="311"/>
      <c r="WGQ133" s="311"/>
      <c r="WGR133" s="311"/>
      <c r="WGS133" s="311"/>
      <c r="WGT133" s="311"/>
      <c r="WGU133" s="311"/>
      <c r="WGV133" s="311"/>
      <c r="WGW133" s="311"/>
      <c r="WGX133" s="311"/>
      <c r="WGY133" s="311"/>
      <c r="WGZ133" s="311"/>
      <c r="WHA133" s="311"/>
      <c r="WHB133" s="311"/>
      <c r="WHC133" s="311"/>
      <c r="WHD133" s="311"/>
      <c r="WHE133" s="311"/>
      <c r="WHF133" s="311"/>
      <c r="WHG133" s="311"/>
      <c r="WHH133" s="311"/>
      <c r="WHI133" s="311"/>
      <c r="WHJ133" s="311"/>
      <c r="WHK133" s="311"/>
      <c r="WHL133" s="311"/>
      <c r="WHM133" s="311"/>
      <c r="WHN133" s="311"/>
      <c r="WHO133" s="311"/>
      <c r="WHP133" s="311"/>
      <c r="WHQ133" s="311"/>
      <c r="WHR133" s="311"/>
      <c r="WHS133" s="311"/>
      <c r="WHT133" s="311"/>
      <c r="WHU133" s="311"/>
      <c r="WHV133" s="311"/>
      <c r="WHW133" s="311"/>
      <c r="WHX133" s="311"/>
      <c r="WHY133" s="311"/>
      <c r="WHZ133" s="311"/>
      <c r="WIA133" s="311"/>
      <c r="WIB133" s="311"/>
      <c r="WIC133" s="311"/>
      <c r="WID133" s="311"/>
      <c r="WIE133" s="311"/>
      <c r="WIF133" s="311"/>
      <c r="WIG133" s="311"/>
      <c r="WIH133" s="311"/>
      <c r="WII133" s="311"/>
      <c r="WIJ133" s="311"/>
      <c r="WIK133" s="311"/>
      <c r="WIL133" s="311"/>
      <c r="WIM133" s="311"/>
      <c r="WIN133" s="311"/>
      <c r="WIO133" s="311"/>
      <c r="WIP133" s="311"/>
      <c r="WIQ133" s="311"/>
      <c r="WIR133" s="311"/>
      <c r="WIS133" s="311"/>
      <c r="WIT133" s="311"/>
      <c r="WIU133" s="311"/>
      <c r="WIV133" s="311"/>
      <c r="WIW133" s="311"/>
      <c r="WIX133" s="311"/>
      <c r="WIY133" s="311"/>
      <c r="WIZ133" s="311"/>
      <c r="WJA133" s="311"/>
      <c r="WJB133" s="311"/>
      <c r="WJC133" s="311"/>
      <c r="WJD133" s="311"/>
      <c r="WJE133" s="311"/>
      <c r="WJF133" s="311"/>
      <c r="WJG133" s="311"/>
      <c r="WJH133" s="311"/>
      <c r="WJI133" s="311"/>
      <c r="WJJ133" s="311"/>
      <c r="WJK133" s="311"/>
      <c r="WJL133" s="311"/>
      <c r="WJM133" s="311"/>
      <c r="WJN133" s="311"/>
      <c r="WJO133" s="311"/>
      <c r="WJP133" s="311"/>
      <c r="WJQ133" s="311"/>
      <c r="WJR133" s="311"/>
      <c r="WJS133" s="311"/>
      <c r="WJT133" s="311"/>
      <c r="WJU133" s="311"/>
      <c r="WJV133" s="311"/>
      <c r="WJW133" s="311"/>
      <c r="WJX133" s="311"/>
      <c r="WJY133" s="311"/>
      <c r="WJZ133" s="311"/>
      <c r="WKA133" s="311"/>
      <c r="WKB133" s="311"/>
      <c r="WKC133" s="311"/>
      <c r="WKD133" s="311"/>
      <c r="WKE133" s="311"/>
      <c r="WKF133" s="311"/>
      <c r="WKG133" s="311"/>
      <c r="WKH133" s="311"/>
      <c r="WKI133" s="311"/>
      <c r="WKJ133" s="311"/>
      <c r="WKK133" s="311"/>
      <c r="WKL133" s="311"/>
      <c r="WKM133" s="311"/>
      <c r="WKN133" s="311"/>
      <c r="WKO133" s="311"/>
      <c r="WKP133" s="311"/>
      <c r="WKQ133" s="311"/>
      <c r="WKR133" s="311"/>
      <c r="WKS133" s="311"/>
      <c r="WKT133" s="311"/>
      <c r="WKU133" s="311"/>
      <c r="WKV133" s="311"/>
      <c r="WKW133" s="311"/>
      <c r="WKX133" s="311"/>
      <c r="WKY133" s="311"/>
      <c r="WKZ133" s="311"/>
      <c r="WLA133" s="311"/>
      <c r="WLB133" s="311"/>
      <c r="WLC133" s="311"/>
      <c r="WLD133" s="311"/>
      <c r="WLE133" s="311"/>
      <c r="WLF133" s="311"/>
      <c r="WLG133" s="311"/>
      <c r="WLH133" s="311"/>
      <c r="WLI133" s="311"/>
      <c r="WLJ133" s="311"/>
      <c r="WLK133" s="311"/>
      <c r="WLL133" s="311"/>
      <c r="WLM133" s="311"/>
      <c r="WLN133" s="311"/>
      <c r="WLO133" s="311"/>
      <c r="WLP133" s="311"/>
      <c r="WLQ133" s="311"/>
      <c r="WLR133" s="311"/>
      <c r="WLS133" s="311"/>
      <c r="WLT133" s="311"/>
      <c r="WLU133" s="311"/>
      <c r="WLV133" s="311"/>
      <c r="WLW133" s="311"/>
      <c r="WLX133" s="311"/>
      <c r="WLY133" s="311"/>
      <c r="WLZ133" s="311"/>
      <c r="WMA133" s="311"/>
      <c r="WMB133" s="311"/>
      <c r="WMC133" s="311"/>
      <c r="WMD133" s="311"/>
      <c r="WME133" s="311"/>
      <c r="WMF133" s="311"/>
      <c r="WMG133" s="311"/>
      <c r="WMH133" s="311"/>
      <c r="WMI133" s="311"/>
      <c r="WMJ133" s="311"/>
      <c r="WMK133" s="311"/>
      <c r="WML133" s="311"/>
      <c r="WMM133" s="311"/>
      <c r="WMN133" s="311"/>
      <c r="WMO133" s="311"/>
      <c r="WMP133" s="311"/>
      <c r="WMQ133" s="311"/>
      <c r="WMR133" s="311"/>
      <c r="WMS133" s="311"/>
      <c r="WMT133" s="311"/>
      <c r="WMU133" s="311"/>
      <c r="WMV133" s="311"/>
      <c r="WMW133" s="311"/>
      <c r="WMX133" s="311"/>
      <c r="WMY133" s="311"/>
      <c r="WMZ133" s="311"/>
      <c r="WNA133" s="311"/>
      <c r="WNB133" s="311"/>
      <c r="WNC133" s="311"/>
      <c r="WND133" s="311"/>
      <c r="WNE133" s="311"/>
      <c r="WNF133" s="311"/>
      <c r="WNG133" s="311"/>
      <c r="WNH133" s="311"/>
      <c r="WNI133" s="311"/>
      <c r="WNJ133" s="311"/>
      <c r="WNK133" s="311"/>
      <c r="WNL133" s="311"/>
      <c r="WNM133" s="311"/>
      <c r="WNN133" s="311"/>
      <c r="WNO133" s="311"/>
      <c r="WNP133" s="311"/>
      <c r="WNQ133" s="311"/>
      <c r="WNR133" s="311"/>
      <c r="WNS133" s="311"/>
      <c r="WNT133" s="311"/>
      <c r="WNU133" s="311"/>
      <c r="WNV133" s="311"/>
      <c r="WNW133" s="311"/>
      <c r="WNX133" s="311"/>
      <c r="WNY133" s="311"/>
      <c r="WNZ133" s="311"/>
      <c r="WOA133" s="311"/>
      <c r="WOB133" s="311"/>
      <c r="WOC133" s="311"/>
      <c r="WOD133" s="311"/>
      <c r="WOE133" s="311"/>
      <c r="WOF133" s="311"/>
      <c r="WOG133" s="311"/>
      <c r="WOH133" s="311"/>
      <c r="WOI133" s="311"/>
      <c r="WOJ133" s="311"/>
      <c r="WOK133" s="311"/>
      <c r="WOL133" s="311"/>
      <c r="WOM133" s="311"/>
      <c r="WON133" s="311"/>
      <c r="WOO133" s="311"/>
      <c r="WOP133" s="311"/>
      <c r="WOQ133" s="311"/>
      <c r="WOR133" s="311"/>
      <c r="WOS133" s="311"/>
      <c r="WOT133" s="311"/>
      <c r="WOU133" s="311"/>
      <c r="WOV133" s="311"/>
      <c r="WOW133" s="311"/>
      <c r="WOX133" s="311"/>
      <c r="WOY133" s="311"/>
      <c r="WOZ133" s="311"/>
      <c r="WPA133" s="311"/>
      <c r="WPB133" s="311"/>
      <c r="WPC133" s="311"/>
      <c r="WPD133" s="311"/>
      <c r="WPE133" s="311"/>
      <c r="WPF133" s="311"/>
      <c r="WPG133" s="311"/>
      <c r="WPH133" s="311"/>
      <c r="WPI133" s="311"/>
      <c r="WPJ133" s="311"/>
      <c r="WPK133" s="311"/>
      <c r="WPL133" s="311"/>
      <c r="WPM133" s="311"/>
      <c r="WPN133" s="311"/>
      <c r="WPO133" s="311"/>
      <c r="WPP133" s="311"/>
      <c r="WPQ133" s="311"/>
      <c r="WPR133" s="311"/>
      <c r="WPS133" s="311"/>
      <c r="WPT133" s="311"/>
      <c r="WPU133" s="311"/>
      <c r="WPV133" s="311"/>
      <c r="WPW133" s="311"/>
      <c r="WPX133" s="311"/>
      <c r="WPY133" s="311"/>
      <c r="WPZ133" s="311"/>
      <c r="WQA133" s="311"/>
      <c r="WQB133" s="311"/>
      <c r="WQC133" s="311"/>
      <c r="WQD133" s="311"/>
      <c r="WQE133" s="311"/>
      <c r="WQF133" s="311"/>
      <c r="WQG133" s="311"/>
      <c r="WQH133" s="311"/>
      <c r="WQI133" s="311"/>
      <c r="WQJ133" s="311"/>
      <c r="WQK133" s="311"/>
      <c r="WQL133" s="311"/>
      <c r="WQM133" s="311"/>
      <c r="WQN133" s="311"/>
      <c r="WQO133" s="311"/>
      <c r="WQP133" s="311"/>
      <c r="WQQ133" s="311"/>
      <c r="WQR133" s="311"/>
      <c r="WQS133" s="311"/>
      <c r="WQT133" s="311"/>
      <c r="WQU133" s="311"/>
      <c r="WQV133" s="311"/>
      <c r="WQW133" s="311"/>
      <c r="WQX133" s="311"/>
      <c r="WQY133" s="311"/>
      <c r="WQZ133" s="311"/>
      <c r="WRA133" s="311"/>
      <c r="WRB133" s="311"/>
      <c r="WRC133" s="311"/>
      <c r="WRD133" s="311"/>
      <c r="WRE133" s="311"/>
      <c r="WRF133" s="311"/>
      <c r="WRG133" s="311"/>
      <c r="WRH133" s="311"/>
      <c r="WRI133" s="311"/>
      <c r="WRJ133" s="311"/>
      <c r="WRK133" s="311"/>
      <c r="WRL133" s="311"/>
      <c r="WRM133" s="311"/>
      <c r="WRN133" s="311"/>
      <c r="WRO133" s="311"/>
      <c r="WRP133" s="311"/>
      <c r="WRQ133" s="311"/>
      <c r="WRR133" s="311"/>
      <c r="WRS133" s="311"/>
      <c r="WRT133" s="311"/>
      <c r="WRU133" s="311"/>
      <c r="WRV133" s="311"/>
      <c r="WRW133" s="311"/>
      <c r="WRX133" s="311"/>
      <c r="WRY133" s="311"/>
      <c r="WRZ133" s="311"/>
      <c r="WSA133" s="311"/>
      <c r="WSB133" s="311"/>
      <c r="WSC133" s="311"/>
      <c r="WSD133" s="311"/>
      <c r="WSE133" s="311"/>
      <c r="WSF133" s="311"/>
      <c r="WSG133" s="311"/>
      <c r="WSH133" s="311"/>
      <c r="WSI133" s="311"/>
      <c r="WSJ133" s="311"/>
      <c r="WSK133" s="311"/>
      <c r="WSL133" s="311"/>
      <c r="WSM133" s="311"/>
      <c r="WSN133" s="311"/>
      <c r="WSO133" s="311"/>
      <c r="WSP133" s="311"/>
      <c r="WSQ133" s="311"/>
      <c r="WSR133" s="311"/>
      <c r="WSS133" s="311"/>
      <c r="WST133" s="311"/>
      <c r="WSU133" s="311"/>
      <c r="WSV133" s="311"/>
      <c r="WSW133" s="311"/>
      <c r="WSX133" s="311"/>
      <c r="WSY133" s="311"/>
      <c r="WSZ133" s="311"/>
      <c r="WTA133" s="311"/>
      <c r="WTB133" s="311"/>
      <c r="WTC133" s="311"/>
      <c r="WTD133" s="311"/>
      <c r="WTE133" s="311"/>
      <c r="WTF133" s="311"/>
      <c r="WTG133" s="311"/>
      <c r="WTH133" s="311"/>
      <c r="WTI133" s="311"/>
      <c r="WTJ133" s="311"/>
      <c r="WTK133" s="311"/>
      <c r="WTL133" s="311"/>
      <c r="WTM133" s="311"/>
      <c r="WTN133" s="311"/>
      <c r="WTO133" s="311"/>
      <c r="WTP133" s="311"/>
      <c r="WTQ133" s="311"/>
      <c r="WTR133" s="311"/>
      <c r="WTS133" s="311"/>
      <c r="WTT133" s="311"/>
      <c r="WTU133" s="311"/>
      <c r="WTV133" s="311"/>
      <c r="WTW133" s="311"/>
      <c r="WTX133" s="311"/>
      <c r="WTY133" s="311"/>
      <c r="WTZ133" s="311"/>
      <c r="WUA133" s="311"/>
      <c r="WUB133" s="311"/>
      <c r="WUC133" s="311"/>
      <c r="WUD133" s="311"/>
      <c r="WUE133" s="311"/>
      <c r="WUF133" s="311"/>
      <c r="WUG133" s="311"/>
      <c r="WUH133" s="311"/>
      <c r="WUI133" s="311"/>
      <c r="WUJ133" s="311"/>
      <c r="WUK133" s="311"/>
      <c r="WUL133" s="311"/>
      <c r="WUM133" s="311"/>
      <c r="WUN133" s="311"/>
      <c r="WUO133" s="311"/>
      <c r="WUP133" s="311"/>
      <c r="WUQ133" s="311"/>
      <c r="WUR133" s="311"/>
      <c r="WUS133" s="311"/>
      <c r="WUT133" s="311"/>
      <c r="WUU133" s="311"/>
      <c r="WUV133" s="311"/>
      <c r="WUW133" s="311"/>
      <c r="WUX133" s="311"/>
      <c r="WUY133" s="311"/>
      <c r="WUZ133" s="311"/>
      <c r="WVA133" s="311"/>
      <c r="WVB133" s="311"/>
      <c r="WVC133" s="311"/>
      <c r="WVD133" s="311"/>
      <c r="WVE133" s="311"/>
      <c r="WVF133" s="311"/>
      <c r="WVG133" s="311"/>
      <c r="WVH133" s="311"/>
      <c r="WVI133" s="311"/>
      <c r="WVJ133" s="311"/>
      <c r="WVK133" s="311"/>
      <c r="WVL133" s="311"/>
      <c r="WVM133" s="311"/>
      <c r="WVN133" s="311"/>
      <c r="WVO133" s="311"/>
      <c r="WVP133" s="311"/>
      <c r="WVQ133" s="311"/>
      <c r="WVR133" s="311"/>
      <c r="WVS133" s="311"/>
      <c r="WVT133" s="311"/>
      <c r="WVU133" s="311"/>
      <c r="WVV133" s="311"/>
      <c r="WVW133" s="311"/>
      <c r="WVX133" s="311"/>
      <c r="WVY133" s="311"/>
      <c r="WVZ133" s="311"/>
      <c r="WWA133" s="311"/>
      <c r="WWB133" s="311"/>
      <c r="WWC133" s="311"/>
      <c r="WWD133" s="311"/>
      <c r="WWE133" s="311"/>
      <c r="WWF133" s="311"/>
      <c r="WWG133" s="311"/>
      <c r="WWH133" s="311"/>
      <c r="WWI133" s="311"/>
      <c r="WWJ133" s="311"/>
      <c r="WWK133" s="311"/>
      <c r="WWL133" s="311"/>
      <c r="WWM133" s="311"/>
      <c r="WWN133" s="311"/>
      <c r="WWO133" s="311"/>
      <c r="WWP133" s="311"/>
      <c r="WWQ133" s="311"/>
      <c r="WWR133" s="311"/>
      <c r="WWS133" s="311"/>
      <c r="WWT133" s="311"/>
      <c r="WWU133" s="311"/>
      <c r="WWV133" s="311"/>
      <c r="WWW133" s="311"/>
      <c r="WWX133" s="311"/>
      <c r="WWY133" s="311"/>
      <c r="WWZ133" s="311"/>
      <c r="WXA133" s="311"/>
      <c r="WXB133" s="311"/>
      <c r="WXC133" s="311"/>
      <c r="WXD133" s="311"/>
      <c r="WXE133" s="311"/>
      <c r="WXF133" s="311"/>
      <c r="WXG133" s="311"/>
      <c r="WXH133" s="311"/>
      <c r="WXI133" s="311"/>
      <c r="WXJ133" s="311"/>
      <c r="WXK133" s="311"/>
      <c r="WXL133" s="311"/>
      <c r="WXM133" s="311"/>
      <c r="WXN133" s="311"/>
      <c r="WXO133" s="311"/>
      <c r="WXP133" s="311"/>
      <c r="WXQ133" s="311"/>
      <c r="WXR133" s="311"/>
      <c r="WXS133" s="311"/>
      <c r="WXT133" s="311"/>
      <c r="WXU133" s="311"/>
      <c r="WXV133" s="311"/>
      <c r="WXW133" s="311"/>
      <c r="WXX133" s="311"/>
      <c r="WXY133" s="311"/>
      <c r="WXZ133" s="311"/>
      <c r="WYA133" s="311"/>
      <c r="WYB133" s="311"/>
      <c r="WYC133" s="311"/>
      <c r="WYD133" s="311"/>
      <c r="WYE133" s="311"/>
      <c r="WYF133" s="311"/>
      <c r="WYG133" s="311"/>
      <c r="WYH133" s="311"/>
      <c r="WYI133" s="311"/>
      <c r="WYJ133" s="311"/>
      <c r="WYK133" s="311"/>
      <c r="WYL133" s="311"/>
      <c r="WYM133" s="311"/>
      <c r="WYN133" s="311"/>
      <c r="WYO133" s="311"/>
      <c r="WYP133" s="311"/>
      <c r="WYQ133" s="311"/>
      <c r="WYR133" s="311"/>
      <c r="WYS133" s="311"/>
      <c r="WYT133" s="311"/>
      <c r="WYU133" s="311"/>
      <c r="WYV133" s="311"/>
      <c r="WYW133" s="311"/>
      <c r="WYX133" s="311"/>
      <c r="WYY133" s="311"/>
      <c r="WYZ133" s="311"/>
      <c r="WZA133" s="311"/>
      <c r="WZB133" s="311"/>
      <c r="WZC133" s="311"/>
      <c r="WZD133" s="311"/>
      <c r="WZE133" s="311"/>
      <c r="WZF133" s="311"/>
      <c r="WZG133" s="311"/>
      <c r="WZH133" s="311"/>
      <c r="WZI133" s="311"/>
      <c r="WZJ133" s="311"/>
      <c r="WZK133" s="311"/>
      <c r="WZL133" s="311"/>
      <c r="WZM133" s="311"/>
      <c r="WZN133" s="311"/>
      <c r="WZO133" s="311"/>
      <c r="WZP133" s="311"/>
      <c r="WZQ133" s="311"/>
      <c r="WZR133" s="311"/>
      <c r="WZS133" s="311"/>
      <c r="WZT133" s="311"/>
      <c r="WZU133" s="311"/>
      <c r="WZV133" s="311"/>
      <c r="WZW133" s="311"/>
      <c r="WZX133" s="311"/>
      <c r="WZY133" s="311"/>
      <c r="WZZ133" s="311"/>
      <c r="XAA133" s="311"/>
      <c r="XAB133" s="311"/>
      <c r="XAC133" s="311"/>
      <c r="XAD133" s="311"/>
      <c r="XAE133" s="311"/>
      <c r="XAF133" s="311"/>
      <c r="XAG133" s="311"/>
      <c r="XAH133" s="311"/>
      <c r="XAI133" s="311"/>
      <c r="XAJ133" s="311"/>
      <c r="XAK133" s="311"/>
      <c r="XAL133" s="311"/>
      <c r="XAM133" s="311"/>
      <c r="XAN133" s="311"/>
      <c r="XAO133" s="311"/>
      <c r="XAP133" s="311"/>
      <c r="XAQ133" s="311"/>
      <c r="XAR133" s="311"/>
      <c r="XAS133" s="311"/>
      <c r="XAT133" s="311"/>
      <c r="XAU133" s="311"/>
      <c r="XAV133" s="311"/>
      <c r="XAW133" s="311"/>
      <c r="XAX133" s="311"/>
      <c r="XAY133" s="311"/>
      <c r="XAZ133" s="311"/>
      <c r="XBA133" s="311"/>
      <c r="XBB133" s="311"/>
      <c r="XBC133" s="311"/>
      <c r="XBD133" s="311"/>
      <c r="XBE133" s="311"/>
      <c r="XBF133" s="311"/>
      <c r="XBG133" s="311"/>
      <c r="XBH133" s="311"/>
      <c r="XBI133" s="311"/>
      <c r="XBJ133" s="311"/>
      <c r="XBK133" s="311"/>
      <c r="XBL133" s="311"/>
      <c r="XBM133" s="311"/>
      <c r="XBN133" s="311"/>
      <c r="XBO133" s="311"/>
      <c r="XBP133" s="311"/>
      <c r="XBQ133" s="311"/>
      <c r="XBR133" s="311"/>
      <c r="XBS133" s="311"/>
      <c r="XBT133" s="311"/>
      <c r="XBU133" s="311"/>
      <c r="XBV133" s="311"/>
      <c r="XBW133" s="311"/>
      <c r="XBX133" s="311"/>
      <c r="XBY133" s="311"/>
      <c r="XBZ133" s="311"/>
      <c r="XCA133" s="311"/>
      <c r="XCB133" s="311"/>
      <c r="XCC133" s="311"/>
      <c r="XCD133" s="311"/>
      <c r="XCE133" s="311"/>
      <c r="XCF133" s="311"/>
      <c r="XCG133" s="311"/>
      <c r="XCH133" s="311"/>
      <c r="XCI133" s="311"/>
      <c r="XCJ133" s="311"/>
      <c r="XCK133" s="311"/>
      <c r="XCL133" s="311"/>
      <c r="XCM133" s="311"/>
      <c r="XCN133" s="311"/>
      <c r="XCO133" s="311"/>
      <c r="XCP133" s="311"/>
      <c r="XCQ133" s="311"/>
      <c r="XCR133" s="311"/>
      <c r="XCS133" s="311"/>
      <c r="XCT133" s="311"/>
      <c r="XCU133" s="311"/>
      <c r="XCV133" s="311"/>
      <c r="XCW133" s="311"/>
      <c r="XCX133" s="311"/>
      <c r="XCY133" s="311"/>
      <c r="XCZ133" s="311"/>
      <c r="XDA133" s="311"/>
      <c r="XDB133" s="311"/>
      <c r="XDC133" s="311"/>
      <c r="XDD133" s="311"/>
      <c r="XDE133" s="311"/>
      <c r="XDF133" s="311"/>
      <c r="XDG133" s="311"/>
      <c r="XDH133" s="311"/>
      <c r="XDI133" s="311"/>
      <c r="XDJ133" s="311"/>
      <c r="XDK133" s="311"/>
      <c r="XDL133" s="311"/>
      <c r="XDM133" s="311"/>
      <c r="XDN133" s="311"/>
      <c r="XDO133" s="311"/>
      <c r="XDP133" s="311"/>
      <c r="XDQ133" s="311"/>
      <c r="XDR133" s="311"/>
      <c r="XDS133" s="311"/>
      <c r="XDT133" s="311"/>
      <c r="XDU133" s="311"/>
      <c r="XDV133" s="311"/>
      <c r="XDW133" s="311"/>
      <c r="XDX133" s="311"/>
      <c r="XDY133" s="311"/>
      <c r="XDZ133" s="311"/>
      <c r="XEA133" s="311"/>
      <c r="XEB133" s="311"/>
      <c r="XEC133" s="311"/>
      <c r="XED133" s="311"/>
      <c r="XEE133" s="311"/>
      <c r="XEF133" s="311"/>
      <c r="XEG133" s="311"/>
      <c r="XEH133" s="311"/>
      <c r="XEI133" s="311"/>
      <c r="XEJ133" s="311"/>
      <c r="XEK133" s="311"/>
      <c r="XEL133" s="311"/>
      <c r="XEM133" s="311"/>
      <c r="XEN133" s="311"/>
      <c r="XEO133" s="311"/>
      <c r="XEP133" s="311"/>
      <c r="XEQ133" s="311"/>
      <c r="XER133" s="311"/>
      <c r="XES133" s="311"/>
      <c r="XET133" s="311"/>
      <c r="XEU133" s="311"/>
      <c r="XEV133" s="311"/>
      <c r="XEW133" s="311"/>
      <c r="XEX133" s="311"/>
      <c r="XEY133" s="311"/>
      <c r="XEZ133" s="311"/>
      <c r="XFA133" s="311"/>
      <c r="XFB133" s="311"/>
      <c r="XFC133" s="311"/>
      <c r="XFD133" s="311"/>
    </row>
    <row r="134" spans="2:16384">
      <c r="C134" s="357" t="s">
        <v>291</v>
      </c>
      <c r="D134" s="311"/>
      <c r="E134" s="329">
        <f t="shared" ref="E134:N134" si="136">D136</f>
        <v>1848.5160000000001</v>
      </c>
      <c r="F134" s="329">
        <f t="shared" ca="1" si="136"/>
        <v>1184.6816918952804</v>
      </c>
      <c r="G134" s="329">
        <f t="shared" ca="1" si="136"/>
        <v>447.32841832283157</v>
      </c>
      <c r="H134" s="329">
        <f t="shared" ca="1" si="136"/>
        <v>0</v>
      </c>
      <c r="I134" s="329">
        <f t="shared" ca="1" si="136"/>
        <v>0</v>
      </c>
      <c r="J134" s="329">
        <f t="shared" ca="1" si="136"/>
        <v>0</v>
      </c>
      <c r="K134" s="329">
        <f t="shared" ca="1" si="136"/>
        <v>0</v>
      </c>
      <c r="L134" s="329">
        <f t="shared" ca="1" si="136"/>
        <v>0</v>
      </c>
      <c r="M134" s="329">
        <f t="shared" ca="1" si="136"/>
        <v>0</v>
      </c>
      <c r="N134" s="329">
        <f t="shared" ca="1" si="136"/>
        <v>0</v>
      </c>
      <c r="O134" s="311"/>
      <c r="P134" s="329"/>
      <c r="Q134" s="329">
        <f t="shared" ref="Q134:AE134" si="137">P136</f>
        <v>5.4539999999999997</v>
      </c>
      <c r="R134" s="329">
        <f t="shared" si="137"/>
        <v>64.685308669487569</v>
      </c>
      <c r="S134" s="329">
        <f t="shared" si="137"/>
        <v>96.401056146312456</v>
      </c>
      <c r="T134" s="329">
        <f t="shared" si="137"/>
        <v>96.166111487530685</v>
      </c>
      <c r="U134" s="329">
        <f t="shared" si="137"/>
        <v>62.73818827392337</v>
      </c>
      <c r="V134" s="329">
        <f t="shared" si="137"/>
        <v>0</v>
      </c>
      <c r="W134" s="329">
        <f t="shared" si="137"/>
        <v>0</v>
      </c>
      <c r="X134" s="329">
        <f t="shared" si="137"/>
        <v>0</v>
      </c>
      <c r="Y134" s="329">
        <f t="shared" si="137"/>
        <v>0</v>
      </c>
      <c r="Z134" s="329">
        <f t="shared" si="137"/>
        <v>0</v>
      </c>
      <c r="AA134" s="329">
        <f t="shared" si="137"/>
        <v>0</v>
      </c>
      <c r="AB134" s="329">
        <f t="shared" si="137"/>
        <v>0</v>
      </c>
      <c r="AC134" s="329">
        <f t="shared" si="137"/>
        <v>0</v>
      </c>
      <c r="AD134" s="329">
        <f t="shared" si="137"/>
        <v>0</v>
      </c>
      <c r="AE134" s="329">
        <f t="shared" si="137"/>
        <v>0</v>
      </c>
      <c r="AF134" s="311"/>
      <c r="AG134" s="329"/>
      <c r="AH134" s="329"/>
      <c r="AI134" s="329"/>
      <c r="AJ134" s="329"/>
      <c r="AK134" s="329"/>
      <c r="AL134" s="329"/>
      <c r="AM134" s="329"/>
      <c r="AN134" s="329"/>
      <c r="AO134" s="329"/>
      <c r="AP134" s="329"/>
      <c r="AQ134" s="329"/>
      <c r="AR134" s="329"/>
      <c r="AS134" s="329"/>
      <c r="AT134" s="329"/>
      <c r="AU134" s="329"/>
      <c r="AV134" s="311"/>
      <c r="AW134" s="358">
        <v>0</v>
      </c>
      <c r="AX134" s="329">
        <f t="shared" ref="AX134:BK134" ca="1" si="138">AW136</f>
        <v>1243.913000564768</v>
      </c>
      <c r="AY134" s="329">
        <f t="shared" ca="1" si="138"/>
        <v>387.71397931354227</v>
      </c>
      <c r="AZ134" s="329">
        <f t="shared" ca="1" si="138"/>
        <v>0</v>
      </c>
      <c r="BA134" s="329">
        <f t="shared" ca="1" si="138"/>
        <v>0</v>
      </c>
      <c r="BB134" s="329">
        <f t="shared" ca="1" si="138"/>
        <v>0</v>
      </c>
      <c r="BC134" s="329">
        <f t="shared" ca="1" si="138"/>
        <v>0</v>
      </c>
      <c r="BD134" s="329">
        <f t="shared" ca="1" si="138"/>
        <v>0</v>
      </c>
      <c r="BE134" s="329">
        <f t="shared" ca="1" si="138"/>
        <v>0</v>
      </c>
      <c r="BF134" s="329">
        <f t="shared" ca="1" si="138"/>
        <v>0</v>
      </c>
      <c r="BG134" s="329">
        <f t="shared" ca="1" si="138"/>
        <v>0</v>
      </c>
      <c r="BH134" s="329">
        <f t="shared" ca="1" si="138"/>
        <v>0</v>
      </c>
      <c r="BI134" s="329">
        <f t="shared" ca="1" si="138"/>
        <v>0</v>
      </c>
      <c r="BJ134" s="329">
        <f t="shared" ca="1" si="138"/>
        <v>0</v>
      </c>
      <c r="BK134" s="329">
        <f t="shared" ca="1" si="138"/>
        <v>0</v>
      </c>
      <c r="BL134" s="311"/>
      <c r="BM134" s="311"/>
      <c r="BN134" s="311"/>
      <c r="BO134" s="311"/>
      <c r="BP134" s="311"/>
      <c r="BQ134" s="311"/>
      <c r="BR134" s="311"/>
      <c r="BS134" s="311"/>
      <c r="BT134" s="311"/>
      <c r="BU134" s="311"/>
      <c r="BV134" s="311"/>
      <c r="BW134" s="311"/>
      <c r="BX134" s="311"/>
      <c r="BY134" s="311"/>
      <c r="BZ134" s="311"/>
      <c r="CA134" s="311"/>
      <c r="CB134" s="311"/>
      <c r="CC134" s="311"/>
      <c r="CD134" s="311"/>
      <c r="CE134" s="311"/>
      <c r="CF134" s="311"/>
      <c r="CG134" s="311"/>
      <c r="CH134" s="311"/>
      <c r="CI134" s="311"/>
      <c r="CJ134" s="311"/>
      <c r="CK134" s="311"/>
      <c r="CL134" s="311"/>
      <c r="CM134" s="311"/>
      <c r="CN134" s="311"/>
      <c r="CO134" s="311"/>
      <c r="CP134" s="311"/>
      <c r="CQ134" s="311"/>
      <c r="CR134" s="311"/>
      <c r="CS134" s="311"/>
      <c r="CT134" s="311"/>
      <c r="CU134" s="311"/>
      <c r="CV134" s="311"/>
      <c r="CW134" s="311"/>
      <c r="CX134" s="311"/>
      <c r="CY134" s="311"/>
      <c r="CZ134" s="311"/>
      <c r="DA134" s="311"/>
      <c r="DB134" s="311"/>
      <c r="DC134" s="311"/>
      <c r="DD134" s="311"/>
      <c r="DE134" s="311"/>
      <c r="DF134" s="311"/>
      <c r="DG134" s="311"/>
      <c r="DH134" s="311"/>
      <c r="DI134" s="311"/>
      <c r="DJ134" s="311"/>
      <c r="DK134" s="311"/>
      <c r="DL134" s="311"/>
      <c r="DM134" s="311"/>
      <c r="DN134" s="311"/>
      <c r="DO134" s="311"/>
      <c r="DP134" s="311"/>
      <c r="DQ134" s="311"/>
      <c r="DR134" s="311"/>
      <c r="DS134" s="311"/>
      <c r="DT134" s="311"/>
      <c r="DU134" s="311"/>
      <c r="DV134" s="311"/>
      <c r="DW134" s="311"/>
      <c r="DX134" s="311"/>
      <c r="DY134" s="311"/>
      <c r="DZ134" s="311"/>
      <c r="EA134" s="311"/>
      <c r="EB134" s="311"/>
      <c r="EC134" s="311"/>
      <c r="ED134" s="311"/>
      <c r="EE134" s="311"/>
      <c r="EF134" s="311"/>
      <c r="EG134" s="311"/>
      <c r="EH134" s="311"/>
      <c r="EI134" s="311"/>
      <c r="EJ134" s="311"/>
      <c r="EK134" s="311"/>
      <c r="EL134" s="311"/>
      <c r="EM134" s="311"/>
      <c r="EN134" s="311"/>
      <c r="EO134" s="311"/>
      <c r="EP134" s="311"/>
      <c r="EQ134" s="311"/>
      <c r="ER134" s="311"/>
      <c r="ES134" s="311"/>
      <c r="ET134" s="311"/>
      <c r="EU134" s="311"/>
      <c r="EV134" s="311"/>
      <c r="EW134" s="311"/>
      <c r="EX134" s="311"/>
      <c r="EY134" s="311"/>
      <c r="EZ134" s="311"/>
      <c r="FA134" s="311"/>
      <c r="FB134" s="311"/>
      <c r="FC134" s="311"/>
      <c r="FD134" s="311"/>
      <c r="FE134" s="311"/>
      <c r="FF134" s="311"/>
      <c r="FG134" s="311"/>
      <c r="FH134" s="311"/>
      <c r="FI134" s="311"/>
      <c r="FJ134" s="311"/>
      <c r="FK134" s="311"/>
      <c r="FL134" s="311"/>
      <c r="FM134" s="311"/>
      <c r="FN134" s="311"/>
      <c r="FO134" s="311"/>
      <c r="FP134" s="311"/>
      <c r="FQ134" s="311"/>
      <c r="FR134" s="311"/>
      <c r="FS134" s="311"/>
      <c r="FT134" s="311"/>
      <c r="FU134" s="311"/>
      <c r="FV134" s="311"/>
      <c r="FW134" s="311"/>
      <c r="FX134" s="311"/>
      <c r="FY134" s="311"/>
      <c r="FZ134" s="311"/>
      <c r="GA134" s="311"/>
      <c r="GB134" s="311"/>
      <c r="GC134" s="311"/>
      <c r="GD134" s="311"/>
      <c r="GE134" s="311"/>
      <c r="GF134" s="311"/>
      <c r="GG134" s="311"/>
      <c r="GH134" s="311"/>
      <c r="GI134" s="311"/>
      <c r="GJ134" s="311"/>
      <c r="GK134" s="311"/>
      <c r="GL134" s="311"/>
      <c r="GM134" s="311"/>
      <c r="GN134" s="311"/>
      <c r="GO134" s="311"/>
      <c r="GP134" s="311"/>
      <c r="GQ134" s="311"/>
      <c r="GR134" s="311"/>
      <c r="GS134" s="311"/>
      <c r="GT134" s="311"/>
      <c r="GU134" s="311"/>
      <c r="GV134" s="311"/>
      <c r="GW134" s="311"/>
      <c r="GX134" s="311"/>
      <c r="GY134" s="311"/>
      <c r="GZ134" s="311"/>
      <c r="HA134" s="311"/>
      <c r="HB134" s="311"/>
      <c r="HC134" s="311"/>
      <c r="HD134" s="311"/>
      <c r="HE134" s="311"/>
      <c r="HF134" s="311"/>
      <c r="HG134" s="311"/>
      <c r="HH134" s="311"/>
      <c r="HI134" s="311"/>
      <c r="HJ134" s="311"/>
      <c r="HK134" s="311"/>
      <c r="HL134" s="311"/>
      <c r="HM134" s="311"/>
      <c r="HN134" s="311"/>
      <c r="HO134" s="311"/>
      <c r="HP134" s="311"/>
      <c r="HQ134" s="311"/>
      <c r="HR134" s="311"/>
      <c r="HS134" s="311"/>
      <c r="HT134" s="311"/>
      <c r="HU134" s="311"/>
      <c r="HV134" s="311"/>
      <c r="HW134" s="311"/>
      <c r="HX134" s="311"/>
      <c r="HY134" s="311"/>
      <c r="HZ134" s="311"/>
      <c r="IA134" s="311"/>
      <c r="IB134" s="311"/>
      <c r="IC134" s="311"/>
      <c r="ID134" s="311"/>
      <c r="IE134" s="311"/>
      <c r="IF134" s="311"/>
      <c r="IG134" s="311"/>
      <c r="IH134" s="311"/>
      <c r="II134" s="311"/>
      <c r="IJ134" s="311"/>
      <c r="IK134" s="311"/>
      <c r="IL134" s="311"/>
      <c r="IM134" s="311"/>
      <c r="IN134" s="311"/>
      <c r="IO134" s="311"/>
      <c r="IP134" s="311"/>
      <c r="IQ134" s="311"/>
      <c r="IR134" s="311"/>
      <c r="IS134" s="311"/>
      <c r="IT134" s="311"/>
      <c r="IU134" s="311"/>
      <c r="IV134" s="311"/>
      <c r="IW134" s="311"/>
      <c r="IX134" s="311"/>
      <c r="IY134" s="311"/>
      <c r="IZ134" s="311"/>
      <c r="JA134" s="311"/>
      <c r="JB134" s="311"/>
      <c r="JC134" s="311"/>
      <c r="JD134" s="311"/>
      <c r="JE134" s="311"/>
      <c r="JF134" s="311"/>
      <c r="JG134" s="311"/>
      <c r="JH134" s="311"/>
      <c r="JI134" s="311"/>
      <c r="JJ134" s="311"/>
      <c r="JK134" s="311"/>
      <c r="JL134" s="311"/>
      <c r="JM134" s="311"/>
      <c r="JN134" s="311"/>
      <c r="JO134" s="311"/>
      <c r="JP134" s="311"/>
      <c r="JQ134" s="311"/>
      <c r="JR134" s="311"/>
      <c r="JS134" s="311"/>
      <c r="JT134" s="311"/>
      <c r="JU134" s="311"/>
      <c r="JV134" s="311"/>
      <c r="JW134" s="311"/>
      <c r="JX134" s="311"/>
      <c r="JY134" s="311"/>
      <c r="JZ134" s="311"/>
      <c r="KA134" s="311"/>
      <c r="KB134" s="311"/>
      <c r="KC134" s="311"/>
      <c r="KD134" s="311"/>
      <c r="KE134" s="311"/>
      <c r="KF134" s="311"/>
      <c r="KG134" s="311"/>
      <c r="KH134" s="311"/>
      <c r="KI134" s="311"/>
      <c r="KJ134" s="311"/>
      <c r="KK134" s="311"/>
      <c r="KL134" s="311"/>
      <c r="KM134" s="311"/>
      <c r="KN134" s="311"/>
      <c r="KO134" s="311"/>
      <c r="KP134" s="311"/>
      <c r="KQ134" s="311"/>
      <c r="KR134" s="311"/>
      <c r="KS134" s="311"/>
      <c r="KT134" s="311"/>
      <c r="KU134" s="311"/>
      <c r="KV134" s="311"/>
      <c r="KW134" s="311"/>
      <c r="KX134" s="311"/>
      <c r="KY134" s="311"/>
      <c r="KZ134" s="311"/>
      <c r="LA134" s="311"/>
      <c r="LB134" s="311"/>
      <c r="LC134" s="311"/>
      <c r="LD134" s="311"/>
      <c r="LE134" s="311"/>
      <c r="LF134" s="311"/>
      <c r="LG134" s="311"/>
      <c r="LH134" s="311"/>
      <c r="LI134" s="311"/>
      <c r="LJ134" s="311"/>
      <c r="LK134" s="311"/>
      <c r="LL134" s="311"/>
      <c r="LM134" s="311"/>
      <c r="LN134" s="311"/>
      <c r="LO134" s="311"/>
      <c r="LP134" s="311"/>
      <c r="LQ134" s="311"/>
      <c r="LR134" s="311"/>
      <c r="LS134" s="311"/>
      <c r="LT134" s="311"/>
      <c r="LU134" s="311"/>
      <c r="LV134" s="311"/>
      <c r="LW134" s="311"/>
      <c r="LX134" s="311"/>
      <c r="LY134" s="311"/>
      <c r="LZ134" s="311"/>
      <c r="MA134" s="311"/>
      <c r="MB134" s="311"/>
      <c r="MC134" s="311"/>
      <c r="MD134" s="311"/>
      <c r="ME134" s="311"/>
      <c r="MF134" s="311"/>
      <c r="MG134" s="311"/>
      <c r="MH134" s="311"/>
      <c r="MI134" s="311"/>
      <c r="MJ134" s="311"/>
      <c r="MK134" s="311"/>
      <c r="ML134" s="311"/>
      <c r="MM134" s="311"/>
      <c r="MN134" s="311"/>
      <c r="MO134" s="311"/>
      <c r="MP134" s="311"/>
      <c r="MQ134" s="311"/>
      <c r="MR134" s="311"/>
      <c r="MS134" s="311"/>
      <c r="MT134" s="311"/>
      <c r="MU134" s="311"/>
      <c r="MV134" s="311"/>
      <c r="MW134" s="311"/>
      <c r="MX134" s="311"/>
      <c r="MY134" s="311"/>
      <c r="MZ134" s="311"/>
      <c r="NA134" s="311"/>
      <c r="NB134" s="311"/>
      <c r="NC134" s="311"/>
      <c r="ND134" s="311"/>
      <c r="NE134" s="311"/>
      <c r="NF134" s="311"/>
      <c r="NG134" s="311"/>
      <c r="NH134" s="311"/>
      <c r="NI134" s="311"/>
      <c r="NJ134" s="311"/>
      <c r="NK134" s="311"/>
      <c r="NL134" s="311"/>
      <c r="NM134" s="311"/>
      <c r="NN134" s="311"/>
      <c r="NO134" s="311"/>
      <c r="NP134" s="311"/>
      <c r="NQ134" s="311"/>
      <c r="NR134" s="311"/>
      <c r="NS134" s="311"/>
      <c r="NT134" s="311"/>
      <c r="NU134" s="311"/>
      <c r="NV134" s="311"/>
      <c r="NW134" s="311"/>
      <c r="NX134" s="311"/>
      <c r="NY134" s="311"/>
      <c r="NZ134" s="311"/>
      <c r="OA134" s="311"/>
      <c r="OB134" s="311"/>
      <c r="OC134" s="311"/>
      <c r="OD134" s="311"/>
      <c r="OE134" s="311"/>
      <c r="OF134" s="311"/>
      <c r="OG134" s="311"/>
      <c r="OH134" s="311"/>
      <c r="OI134" s="311"/>
      <c r="OJ134" s="311"/>
      <c r="OK134" s="311"/>
      <c r="OL134" s="311"/>
      <c r="OM134" s="311"/>
      <c r="ON134" s="311"/>
      <c r="OO134" s="311"/>
      <c r="OP134" s="311"/>
      <c r="OQ134" s="311"/>
      <c r="OR134" s="311"/>
      <c r="OS134" s="311"/>
      <c r="OT134" s="311"/>
      <c r="OU134" s="311"/>
      <c r="OV134" s="311"/>
      <c r="OW134" s="311"/>
      <c r="OX134" s="311"/>
      <c r="OY134" s="311"/>
      <c r="OZ134" s="311"/>
      <c r="PA134" s="311"/>
      <c r="PB134" s="311"/>
      <c r="PC134" s="311"/>
      <c r="PD134" s="311"/>
      <c r="PE134" s="311"/>
      <c r="PF134" s="311"/>
      <c r="PG134" s="311"/>
      <c r="PH134" s="311"/>
      <c r="PI134" s="311"/>
      <c r="PJ134" s="311"/>
      <c r="PK134" s="311"/>
      <c r="PL134" s="311"/>
      <c r="PM134" s="311"/>
      <c r="PN134" s="311"/>
      <c r="PO134" s="311"/>
      <c r="PP134" s="311"/>
      <c r="PQ134" s="311"/>
      <c r="PR134" s="311"/>
      <c r="PS134" s="311"/>
      <c r="PT134" s="311"/>
      <c r="PU134" s="311"/>
      <c r="PV134" s="311"/>
      <c r="PW134" s="311"/>
      <c r="PX134" s="311"/>
      <c r="PY134" s="311"/>
      <c r="PZ134" s="311"/>
      <c r="QA134" s="311"/>
      <c r="QB134" s="311"/>
      <c r="QC134" s="311"/>
      <c r="QD134" s="311"/>
      <c r="QE134" s="311"/>
      <c r="QF134" s="311"/>
      <c r="QG134" s="311"/>
      <c r="QH134" s="311"/>
      <c r="QI134" s="311"/>
      <c r="QJ134" s="311"/>
      <c r="QK134" s="311"/>
      <c r="QL134" s="311"/>
      <c r="QM134" s="311"/>
      <c r="QN134" s="311"/>
      <c r="QO134" s="311"/>
      <c r="QP134" s="311"/>
      <c r="QQ134" s="311"/>
      <c r="QR134" s="311"/>
      <c r="QS134" s="311"/>
      <c r="QT134" s="311"/>
      <c r="QU134" s="311"/>
      <c r="QV134" s="311"/>
      <c r="QW134" s="311"/>
      <c r="QX134" s="311"/>
      <c r="QY134" s="311"/>
      <c r="QZ134" s="311"/>
      <c r="RA134" s="311"/>
      <c r="RB134" s="311"/>
      <c r="RC134" s="311"/>
      <c r="RD134" s="311"/>
      <c r="RE134" s="311"/>
      <c r="RF134" s="311"/>
      <c r="RG134" s="311"/>
      <c r="RH134" s="311"/>
      <c r="RI134" s="311"/>
      <c r="RJ134" s="311"/>
      <c r="RK134" s="311"/>
      <c r="RL134" s="311"/>
      <c r="RM134" s="311"/>
      <c r="RN134" s="311"/>
      <c r="RO134" s="311"/>
      <c r="RP134" s="311"/>
      <c r="RQ134" s="311"/>
      <c r="RR134" s="311"/>
      <c r="RS134" s="311"/>
      <c r="RT134" s="311"/>
      <c r="RU134" s="311"/>
      <c r="RV134" s="311"/>
      <c r="RW134" s="311"/>
      <c r="RX134" s="311"/>
      <c r="RY134" s="311"/>
      <c r="RZ134" s="311"/>
      <c r="SA134" s="311"/>
      <c r="SB134" s="311"/>
      <c r="SC134" s="311"/>
      <c r="SD134" s="311"/>
      <c r="SE134" s="311"/>
      <c r="SF134" s="311"/>
      <c r="SG134" s="311"/>
      <c r="SH134" s="311"/>
      <c r="SI134" s="311"/>
      <c r="SJ134" s="311"/>
      <c r="SK134" s="311"/>
      <c r="SL134" s="311"/>
      <c r="SM134" s="311"/>
      <c r="SN134" s="311"/>
      <c r="SO134" s="311"/>
      <c r="SP134" s="311"/>
      <c r="SQ134" s="311"/>
      <c r="SR134" s="311"/>
      <c r="SS134" s="311"/>
      <c r="ST134" s="311"/>
      <c r="SU134" s="311"/>
      <c r="SV134" s="311"/>
      <c r="SW134" s="311"/>
      <c r="SX134" s="311"/>
      <c r="SY134" s="311"/>
      <c r="SZ134" s="311"/>
      <c r="TA134" s="311"/>
      <c r="TB134" s="311"/>
      <c r="TC134" s="311"/>
      <c r="TD134" s="311"/>
      <c r="TE134" s="311"/>
      <c r="TF134" s="311"/>
      <c r="TG134" s="311"/>
      <c r="TH134" s="311"/>
      <c r="TI134" s="311"/>
      <c r="TJ134" s="311"/>
      <c r="TK134" s="311"/>
      <c r="TL134" s="311"/>
      <c r="TM134" s="311"/>
      <c r="TN134" s="311"/>
      <c r="TO134" s="311"/>
      <c r="TP134" s="311"/>
      <c r="TQ134" s="311"/>
      <c r="TR134" s="311"/>
      <c r="TS134" s="311"/>
      <c r="TT134" s="311"/>
      <c r="TU134" s="311"/>
      <c r="TV134" s="311"/>
      <c r="TW134" s="311"/>
      <c r="TX134" s="311"/>
      <c r="TY134" s="311"/>
      <c r="TZ134" s="311"/>
      <c r="UA134" s="311"/>
      <c r="UB134" s="311"/>
      <c r="UC134" s="311"/>
      <c r="UD134" s="311"/>
      <c r="UE134" s="311"/>
      <c r="UF134" s="311"/>
      <c r="UG134" s="311"/>
      <c r="UH134" s="311"/>
      <c r="UI134" s="311"/>
      <c r="UJ134" s="311"/>
      <c r="UK134" s="311"/>
      <c r="UL134" s="311"/>
      <c r="UM134" s="311"/>
      <c r="UN134" s="311"/>
      <c r="UO134" s="311"/>
      <c r="UP134" s="311"/>
      <c r="UQ134" s="311"/>
      <c r="UR134" s="311"/>
      <c r="US134" s="311"/>
      <c r="UT134" s="311"/>
      <c r="UU134" s="311"/>
      <c r="UV134" s="311"/>
      <c r="UW134" s="311"/>
      <c r="UX134" s="311"/>
      <c r="UY134" s="311"/>
      <c r="UZ134" s="311"/>
      <c r="VA134" s="311"/>
      <c r="VB134" s="311"/>
      <c r="VC134" s="311"/>
      <c r="VD134" s="311"/>
      <c r="VE134" s="311"/>
      <c r="VF134" s="311"/>
      <c r="VG134" s="311"/>
      <c r="VH134" s="311"/>
      <c r="VI134" s="311"/>
      <c r="VJ134" s="311"/>
      <c r="VK134" s="311"/>
      <c r="VL134" s="311"/>
      <c r="VM134" s="311"/>
      <c r="VN134" s="311"/>
      <c r="VO134" s="311"/>
      <c r="VP134" s="311"/>
      <c r="VQ134" s="311"/>
      <c r="VR134" s="311"/>
      <c r="VS134" s="311"/>
      <c r="VT134" s="311"/>
      <c r="VU134" s="311"/>
      <c r="VV134" s="311"/>
      <c r="VW134" s="311"/>
      <c r="VX134" s="311"/>
      <c r="VY134" s="311"/>
      <c r="VZ134" s="311"/>
      <c r="WA134" s="311"/>
      <c r="WB134" s="311"/>
      <c r="WC134" s="311"/>
      <c r="WD134" s="311"/>
      <c r="WE134" s="311"/>
      <c r="WF134" s="311"/>
      <c r="WG134" s="311"/>
      <c r="WH134" s="311"/>
      <c r="WI134" s="311"/>
      <c r="WJ134" s="311"/>
      <c r="WK134" s="311"/>
      <c r="WL134" s="311"/>
      <c r="WM134" s="311"/>
      <c r="WN134" s="311"/>
      <c r="WO134" s="311"/>
      <c r="WP134" s="311"/>
      <c r="WQ134" s="311"/>
      <c r="WR134" s="311"/>
      <c r="WS134" s="311"/>
      <c r="WT134" s="311"/>
      <c r="WU134" s="311"/>
      <c r="WV134" s="311"/>
      <c r="WW134" s="311"/>
      <c r="WX134" s="311"/>
      <c r="WY134" s="311"/>
      <c r="WZ134" s="311"/>
      <c r="XA134" s="311"/>
      <c r="XB134" s="311"/>
      <c r="XC134" s="311"/>
      <c r="XD134" s="311"/>
      <c r="XE134" s="311"/>
      <c r="XF134" s="311"/>
      <c r="XG134" s="311"/>
      <c r="XH134" s="311"/>
      <c r="XI134" s="311"/>
      <c r="XJ134" s="311"/>
      <c r="XK134" s="311"/>
      <c r="XL134" s="311"/>
      <c r="XM134" s="311"/>
      <c r="XN134" s="311"/>
      <c r="XO134" s="311"/>
      <c r="XP134" s="311"/>
      <c r="XQ134" s="311"/>
      <c r="XR134" s="311"/>
      <c r="XS134" s="311"/>
      <c r="XT134" s="311"/>
      <c r="XU134" s="311"/>
      <c r="XV134" s="311"/>
      <c r="XW134" s="311"/>
      <c r="XX134" s="311"/>
      <c r="XY134" s="311"/>
      <c r="XZ134" s="311"/>
      <c r="YA134" s="311"/>
      <c r="YB134" s="311"/>
      <c r="YC134" s="311"/>
      <c r="YD134" s="311"/>
      <c r="YE134" s="311"/>
      <c r="YF134" s="311"/>
      <c r="YG134" s="311"/>
      <c r="YH134" s="311"/>
      <c r="YI134" s="311"/>
      <c r="YJ134" s="311"/>
      <c r="YK134" s="311"/>
      <c r="YL134" s="311"/>
      <c r="YM134" s="311"/>
      <c r="YN134" s="311"/>
      <c r="YO134" s="311"/>
      <c r="YP134" s="311"/>
      <c r="YQ134" s="311"/>
      <c r="YR134" s="311"/>
      <c r="YS134" s="311"/>
      <c r="YT134" s="311"/>
      <c r="YU134" s="311"/>
      <c r="YV134" s="311"/>
      <c r="YW134" s="311"/>
      <c r="YX134" s="311"/>
      <c r="YY134" s="311"/>
      <c r="YZ134" s="311"/>
      <c r="ZA134" s="311"/>
      <c r="ZB134" s="311"/>
      <c r="ZC134" s="311"/>
      <c r="ZD134" s="311"/>
      <c r="ZE134" s="311"/>
      <c r="ZF134" s="311"/>
      <c r="ZG134" s="311"/>
      <c r="ZH134" s="311"/>
      <c r="ZI134" s="311"/>
      <c r="ZJ134" s="311"/>
      <c r="ZK134" s="311"/>
      <c r="ZL134" s="311"/>
      <c r="ZM134" s="311"/>
      <c r="ZN134" s="311"/>
      <c r="ZO134" s="311"/>
      <c r="ZP134" s="311"/>
      <c r="ZQ134" s="311"/>
      <c r="ZR134" s="311"/>
      <c r="ZS134" s="311"/>
      <c r="ZT134" s="311"/>
      <c r="ZU134" s="311"/>
      <c r="ZV134" s="311"/>
      <c r="ZW134" s="311"/>
      <c r="ZX134" s="311"/>
      <c r="ZY134" s="311"/>
      <c r="ZZ134" s="311"/>
      <c r="AAA134" s="311"/>
      <c r="AAB134" s="311"/>
      <c r="AAC134" s="311"/>
      <c r="AAD134" s="311"/>
      <c r="AAE134" s="311"/>
      <c r="AAF134" s="311"/>
      <c r="AAG134" s="311"/>
      <c r="AAH134" s="311"/>
      <c r="AAI134" s="311"/>
      <c r="AAJ134" s="311"/>
      <c r="AAK134" s="311"/>
      <c r="AAL134" s="311"/>
      <c r="AAM134" s="311"/>
      <c r="AAN134" s="311"/>
      <c r="AAO134" s="311"/>
      <c r="AAP134" s="311"/>
      <c r="AAQ134" s="311"/>
      <c r="AAR134" s="311"/>
      <c r="AAS134" s="311"/>
      <c r="AAT134" s="311"/>
      <c r="AAU134" s="311"/>
      <c r="AAV134" s="311"/>
      <c r="AAW134" s="311"/>
      <c r="AAX134" s="311"/>
      <c r="AAY134" s="311"/>
      <c r="AAZ134" s="311"/>
      <c r="ABA134" s="311"/>
      <c r="ABB134" s="311"/>
      <c r="ABC134" s="311"/>
      <c r="ABD134" s="311"/>
      <c r="ABE134" s="311"/>
      <c r="ABF134" s="311"/>
      <c r="ABG134" s="311"/>
      <c r="ABH134" s="311"/>
      <c r="ABI134" s="311"/>
      <c r="ABJ134" s="311"/>
      <c r="ABK134" s="311"/>
      <c r="ABL134" s="311"/>
      <c r="ABM134" s="311"/>
      <c r="ABN134" s="311"/>
      <c r="ABO134" s="311"/>
      <c r="ABP134" s="311"/>
      <c r="ABQ134" s="311"/>
      <c r="ABR134" s="311"/>
      <c r="ABS134" s="311"/>
      <c r="ABT134" s="311"/>
      <c r="ABU134" s="311"/>
      <c r="ABV134" s="311"/>
      <c r="ABW134" s="311"/>
      <c r="ABX134" s="311"/>
      <c r="ABY134" s="311"/>
      <c r="ABZ134" s="311"/>
      <c r="ACA134" s="311"/>
      <c r="ACB134" s="311"/>
      <c r="ACC134" s="311"/>
      <c r="ACD134" s="311"/>
      <c r="ACE134" s="311"/>
      <c r="ACF134" s="311"/>
      <c r="ACG134" s="311"/>
      <c r="ACH134" s="311"/>
      <c r="ACI134" s="311"/>
      <c r="ACJ134" s="311"/>
      <c r="ACK134" s="311"/>
      <c r="ACL134" s="311"/>
      <c r="ACM134" s="311"/>
      <c r="ACN134" s="311"/>
      <c r="ACO134" s="311"/>
      <c r="ACP134" s="311"/>
      <c r="ACQ134" s="311"/>
      <c r="ACR134" s="311"/>
      <c r="ACS134" s="311"/>
      <c r="ACT134" s="311"/>
      <c r="ACU134" s="311"/>
      <c r="ACV134" s="311"/>
      <c r="ACW134" s="311"/>
      <c r="ACX134" s="311"/>
      <c r="ACY134" s="311"/>
      <c r="ACZ134" s="311"/>
      <c r="ADA134" s="311"/>
      <c r="ADB134" s="311"/>
      <c r="ADC134" s="311"/>
      <c r="ADD134" s="311"/>
      <c r="ADE134" s="311"/>
      <c r="ADF134" s="311"/>
      <c r="ADG134" s="311"/>
      <c r="ADH134" s="311"/>
      <c r="ADI134" s="311"/>
      <c r="ADJ134" s="311"/>
      <c r="ADK134" s="311"/>
      <c r="ADL134" s="311"/>
      <c r="ADM134" s="311"/>
      <c r="ADN134" s="311"/>
      <c r="ADO134" s="311"/>
      <c r="ADP134" s="311"/>
      <c r="ADQ134" s="311"/>
      <c r="ADR134" s="311"/>
      <c r="ADS134" s="311"/>
      <c r="ADT134" s="311"/>
      <c r="ADU134" s="311"/>
      <c r="ADV134" s="311"/>
      <c r="ADW134" s="311"/>
      <c r="ADX134" s="311"/>
      <c r="ADY134" s="311"/>
      <c r="ADZ134" s="311"/>
      <c r="AEA134" s="311"/>
      <c r="AEB134" s="311"/>
      <c r="AEC134" s="311"/>
      <c r="AED134" s="311"/>
      <c r="AEE134" s="311"/>
      <c r="AEF134" s="311"/>
      <c r="AEG134" s="311"/>
      <c r="AEH134" s="311"/>
      <c r="AEI134" s="311"/>
      <c r="AEJ134" s="311"/>
      <c r="AEK134" s="311"/>
      <c r="AEL134" s="311"/>
      <c r="AEM134" s="311"/>
      <c r="AEN134" s="311"/>
      <c r="AEO134" s="311"/>
      <c r="AEP134" s="311"/>
      <c r="AEQ134" s="311"/>
      <c r="AER134" s="311"/>
      <c r="AES134" s="311"/>
      <c r="AET134" s="311"/>
      <c r="AEU134" s="311"/>
      <c r="AEV134" s="311"/>
      <c r="AEW134" s="311"/>
      <c r="AEX134" s="311"/>
      <c r="AEY134" s="311"/>
      <c r="AEZ134" s="311"/>
      <c r="AFA134" s="311"/>
      <c r="AFB134" s="311"/>
      <c r="AFC134" s="311"/>
      <c r="AFD134" s="311"/>
      <c r="AFE134" s="311"/>
      <c r="AFF134" s="311"/>
      <c r="AFG134" s="311"/>
      <c r="AFH134" s="311"/>
      <c r="AFI134" s="311"/>
      <c r="AFJ134" s="311"/>
      <c r="AFK134" s="311"/>
      <c r="AFL134" s="311"/>
      <c r="AFM134" s="311"/>
      <c r="AFN134" s="311"/>
      <c r="AFO134" s="311"/>
      <c r="AFP134" s="311"/>
      <c r="AFQ134" s="311"/>
      <c r="AFR134" s="311"/>
      <c r="AFS134" s="311"/>
      <c r="AFT134" s="311"/>
      <c r="AFU134" s="311"/>
      <c r="AFV134" s="311"/>
      <c r="AFW134" s="311"/>
      <c r="AFX134" s="311"/>
      <c r="AFY134" s="311"/>
      <c r="AFZ134" s="311"/>
      <c r="AGA134" s="311"/>
      <c r="AGB134" s="311"/>
      <c r="AGC134" s="311"/>
      <c r="AGD134" s="311"/>
      <c r="AGE134" s="311"/>
      <c r="AGF134" s="311"/>
      <c r="AGG134" s="311"/>
      <c r="AGH134" s="311"/>
      <c r="AGI134" s="311"/>
      <c r="AGJ134" s="311"/>
      <c r="AGK134" s="311"/>
      <c r="AGL134" s="311"/>
      <c r="AGM134" s="311"/>
      <c r="AGN134" s="311"/>
      <c r="AGO134" s="311"/>
      <c r="AGP134" s="311"/>
      <c r="AGQ134" s="311"/>
      <c r="AGR134" s="311"/>
      <c r="AGS134" s="311"/>
      <c r="AGT134" s="311"/>
      <c r="AGU134" s="311"/>
      <c r="AGV134" s="311"/>
      <c r="AGW134" s="311"/>
      <c r="AGX134" s="311"/>
      <c r="AGY134" s="311"/>
      <c r="AGZ134" s="311"/>
      <c r="AHA134" s="311"/>
      <c r="AHB134" s="311"/>
      <c r="AHC134" s="311"/>
      <c r="AHD134" s="311"/>
      <c r="AHE134" s="311"/>
      <c r="AHF134" s="311"/>
      <c r="AHG134" s="311"/>
      <c r="AHH134" s="311"/>
      <c r="AHI134" s="311"/>
      <c r="AHJ134" s="311"/>
      <c r="AHK134" s="311"/>
      <c r="AHL134" s="311"/>
      <c r="AHM134" s="311"/>
      <c r="AHN134" s="311"/>
      <c r="AHO134" s="311"/>
      <c r="AHP134" s="311"/>
      <c r="AHQ134" s="311"/>
      <c r="AHR134" s="311"/>
      <c r="AHS134" s="311"/>
      <c r="AHT134" s="311"/>
      <c r="AHU134" s="311"/>
      <c r="AHV134" s="311"/>
      <c r="AHW134" s="311"/>
      <c r="AHX134" s="311"/>
      <c r="AHY134" s="311"/>
      <c r="AHZ134" s="311"/>
      <c r="AIA134" s="311"/>
      <c r="AIB134" s="311"/>
      <c r="AIC134" s="311"/>
      <c r="AID134" s="311"/>
      <c r="AIE134" s="311"/>
      <c r="AIF134" s="311"/>
      <c r="AIG134" s="311"/>
      <c r="AIH134" s="311"/>
      <c r="AII134" s="311"/>
      <c r="AIJ134" s="311"/>
      <c r="AIK134" s="311"/>
      <c r="AIL134" s="311"/>
      <c r="AIM134" s="311"/>
      <c r="AIN134" s="311"/>
      <c r="AIO134" s="311"/>
      <c r="AIP134" s="311"/>
      <c r="AIQ134" s="311"/>
      <c r="AIR134" s="311"/>
      <c r="AIS134" s="311"/>
      <c r="AIT134" s="311"/>
      <c r="AIU134" s="311"/>
      <c r="AIV134" s="311"/>
      <c r="AIW134" s="311"/>
      <c r="AIX134" s="311"/>
      <c r="AIY134" s="311"/>
      <c r="AIZ134" s="311"/>
      <c r="AJA134" s="311"/>
      <c r="AJB134" s="311"/>
      <c r="AJC134" s="311"/>
      <c r="AJD134" s="311"/>
      <c r="AJE134" s="311"/>
      <c r="AJF134" s="311"/>
      <c r="AJG134" s="311"/>
      <c r="AJH134" s="311"/>
      <c r="AJI134" s="311"/>
      <c r="AJJ134" s="311"/>
      <c r="AJK134" s="311"/>
      <c r="AJL134" s="311"/>
      <c r="AJM134" s="311"/>
      <c r="AJN134" s="311"/>
      <c r="AJO134" s="311"/>
      <c r="AJP134" s="311"/>
      <c r="AJQ134" s="311"/>
      <c r="AJR134" s="311"/>
      <c r="AJS134" s="311"/>
      <c r="AJT134" s="311"/>
      <c r="AJU134" s="311"/>
      <c r="AJV134" s="311"/>
      <c r="AJW134" s="311"/>
      <c r="AJX134" s="311"/>
      <c r="AJY134" s="311"/>
      <c r="AJZ134" s="311"/>
      <c r="AKA134" s="311"/>
      <c r="AKB134" s="311"/>
      <c r="AKC134" s="311"/>
      <c r="AKD134" s="311"/>
      <c r="AKE134" s="311"/>
      <c r="AKF134" s="311"/>
      <c r="AKG134" s="311"/>
      <c r="AKH134" s="311"/>
      <c r="AKI134" s="311"/>
      <c r="AKJ134" s="311"/>
      <c r="AKK134" s="311"/>
      <c r="AKL134" s="311"/>
      <c r="AKM134" s="311"/>
      <c r="AKN134" s="311"/>
      <c r="AKO134" s="311"/>
      <c r="AKP134" s="311"/>
      <c r="AKQ134" s="311"/>
      <c r="AKR134" s="311"/>
      <c r="AKS134" s="311"/>
      <c r="AKT134" s="311"/>
      <c r="AKU134" s="311"/>
      <c r="AKV134" s="311"/>
      <c r="AKW134" s="311"/>
      <c r="AKX134" s="311"/>
      <c r="AKY134" s="311"/>
      <c r="AKZ134" s="311"/>
      <c r="ALA134" s="311"/>
      <c r="ALB134" s="311"/>
      <c r="ALC134" s="311"/>
      <c r="ALD134" s="311"/>
      <c r="ALE134" s="311"/>
      <c r="ALF134" s="311"/>
      <c r="ALG134" s="311"/>
      <c r="ALH134" s="311"/>
      <c r="ALI134" s="311"/>
      <c r="ALJ134" s="311"/>
      <c r="ALK134" s="311"/>
      <c r="ALL134" s="311"/>
      <c r="ALM134" s="311"/>
      <c r="ALN134" s="311"/>
      <c r="ALO134" s="311"/>
      <c r="ALP134" s="311"/>
      <c r="ALQ134" s="311"/>
      <c r="ALR134" s="311"/>
      <c r="ALS134" s="311"/>
      <c r="ALT134" s="311"/>
      <c r="ALU134" s="311"/>
      <c r="ALV134" s="311"/>
      <c r="ALW134" s="311"/>
      <c r="ALX134" s="311"/>
      <c r="ALY134" s="311"/>
      <c r="ALZ134" s="311"/>
      <c r="AMA134" s="311"/>
      <c r="AMB134" s="311"/>
      <c r="AMC134" s="311"/>
      <c r="AMD134" s="311"/>
      <c r="AME134" s="311"/>
      <c r="AMF134" s="311"/>
      <c r="AMG134" s="311"/>
      <c r="AMH134" s="311"/>
      <c r="AMI134" s="311"/>
      <c r="AMJ134" s="311"/>
      <c r="AMK134" s="311"/>
      <c r="AML134" s="311"/>
      <c r="AMM134" s="311"/>
      <c r="AMN134" s="311"/>
      <c r="AMO134" s="311"/>
      <c r="AMP134" s="311"/>
      <c r="AMQ134" s="311"/>
      <c r="AMR134" s="311"/>
      <c r="AMS134" s="311"/>
      <c r="AMT134" s="311"/>
      <c r="AMU134" s="311"/>
      <c r="AMV134" s="311"/>
      <c r="AMW134" s="311"/>
      <c r="AMX134" s="311"/>
      <c r="AMY134" s="311"/>
      <c r="AMZ134" s="311"/>
      <c r="ANA134" s="311"/>
      <c r="ANB134" s="311"/>
      <c r="ANC134" s="311"/>
      <c r="AND134" s="311"/>
      <c r="ANE134" s="311"/>
      <c r="ANF134" s="311"/>
      <c r="ANG134" s="311"/>
      <c r="ANH134" s="311"/>
      <c r="ANI134" s="311"/>
      <c r="ANJ134" s="311"/>
      <c r="ANK134" s="311"/>
      <c r="ANL134" s="311"/>
      <c r="ANM134" s="311"/>
      <c r="ANN134" s="311"/>
      <c r="ANO134" s="311"/>
      <c r="ANP134" s="311"/>
      <c r="ANQ134" s="311"/>
      <c r="ANR134" s="311"/>
      <c r="ANS134" s="311"/>
      <c r="ANT134" s="311"/>
      <c r="ANU134" s="311"/>
      <c r="ANV134" s="311"/>
      <c r="ANW134" s="311"/>
      <c r="ANX134" s="311"/>
      <c r="ANY134" s="311"/>
      <c r="ANZ134" s="311"/>
      <c r="AOA134" s="311"/>
      <c r="AOB134" s="311"/>
      <c r="AOC134" s="311"/>
      <c r="AOD134" s="311"/>
      <c r="AOE134" s="311"/>
      <c r="AOF134" s="311"/>
      <c r="AOG134" s="311"/>
      <c r="AOH134" s="311"/>
      <c r="AOI134" s="311"/>
      <c r="AOJ134" s="311"/>
      <c r="AOK134" s="311"/>
      <c r="AOL134" s="311"/>
      <c r="AOM134" s="311"/>
      <c r="AON134" s="311"/>
      <c r="AOO134" s="311"/>
      <c r="AOP134" s="311"/>
      <c r="AOQ134" s="311"/>
      <c r="AOR134" s="311"/>
      <c r="AOS134" s="311"/>
      <c r="AOT134" s="311"/>
      <c r="AOU134" s="311"/>
      <c r="AOV134" s="311"/>
      <c r="AOW134" s="311"/>
      <c r="AOX134" s="311"/>
      <c r="AOY134" s="311"/>
      <c r="AOZ134" s="311"/>
      <c r="APA134" s="311"/>
      <c r="APB134" s="311"/>
      <c r="APC134" s="311"/>
      <c r="APD134" s="311"/>
      <c r="APE134" s="311"/>
      <c r="APF134" s="311"/>
      <c r="APG134" s="311"/>
      <c r="APH134" s="311"/>
      <c r="API134" s="311"/>
      <c r="APJ134" s="311"/>
      <c r="APK134" s="311"/>
      <c r="APL134" s="311"/>
      <c r="APM134" s="311"/>
      <c r="APN134" s="311"/>
      <c r="APO134" s="311"/>
      <c r="APP134" s="311"/>
      <c r="APQ134" s="311"/>
      <c r="APR134" s="311"/>
      <c r="APS134" s="311"/>
      <c r="APT134" s="311"/>
      <c r="APU134" s="311"/>
      <c r="APV134" s="311"/>
      <c r="APW134" s="311"/>
      <c r="APX134" s="311"/>
      <c r="APY134" s="311"/>
      <c r="APZ134" s="311"/>
      <c r="AQA134" s="311"/>
      <c r="AQB134" s="311"/>
      <c r="AQC134" s="311"/>
      <c r="AQD134" s="311"/>
      <c r="AQE134" s="311"/>
      <c r="AQF134" s="311"/>
      <c r="AQG134" s="311"/>
      <c r="AQH134" s="311"/>
      <c r="AQI134" s="311"/>
      <c r="AQJ134" s="311"/>
      <c r="AQK134" s="311"/>
      <c r="AQL134" s="311"/>
      <c r="AQM134" s="311"/>
      <c r="AQN134" s="311"/>
      <c r="AQO134" s="311"/>
      <c r="AQP134" s="311"/>
      <c r="AQQ134" s="311"/>
      <c r="AQR134" s="311"/>
      <c r="AQS134" s="311"/>
      <c r="AQT134" s="311"/>
      <c r="AQU134" s="311"/>
      <c r="AQV134" s="311"/>
      <c r="AQW134" s="311"/>
      <c r="AQX134" s="311"/>
      <c r="AQY134" s="311"/>
      <c r="AQZ134" s="311"/>
      <c r="ARA134" s="311"/>
      <c r="ARB134" s="311"/>
      <c r="ARC134" s="311"/>
      <c r="ARD134" s="311"/>
      <c r="ARE134" s="311"/>
      <c r="ARF134" s="311"/>
      <c r="ARG134" s="311"/>
      <c r="ARH134" s="311"/>
      <c r="ARI134" s="311"/>
      <c r="ARJ134" s="311"/>
      <c r="ARK134" s="311"/>
      <c r="ARL134" s="311"/>
      <c r="ARM134" s="311"/>
      <c r="ARN134" s="311"/>
      <c r="ARO134" s="311"/>
      <c r="ARP134" s="311"/>
      <c r="ARQ134" s="311"/>
      <c r="ARR134" s="311"/>
      <c r="ARS134" s="311"/>
      <c r="ART134" s="311"/>
      <c r="ARU134" s="311"/>
      <c r="ARV134" s="311"/>
      <c r="ARW134" s="311"/>
      <c r="ARX134" s="311"/>
      <c r="ARY134" s="311"/>
      <c r="ARZ134" s="311"/>
      <c r="ASA134" s="311"/>
      <c r="ASB134" s="311"/>
      <c r="ASC134" s="311"/>
      <c r="ASD134" s="311"/>
      <c r="ASE134" s="311"/>
      <c r="ASF134" s="311"/>
      <c r="ASG134" s="311"/>
      <c r="ASH134" s="311"/>
      <c r="ASI134" s="311"/>
      <c r="ASJ134" s="311"/>
      <c r="ASK134" s="311"/>
      <c r="ASL134" s="311"/>
      <c r="ASM134" s="311"/>
      <c r="ASN134" s="311"/>
      <c r="ASO134" s="311"/>
      <c r="ASP134" s="311"/>
      <c r="ASQ134" s="311"/>
      <c r="ASR134" s="311"/>
      <c r="ASS134" s="311"/>
      <c r="AST134" s="311"/>
      <c r="ASU134" s="311"/>
      <c r="ASV134" s="311"/>
      <c r="ASW134" s="311"/>
      <c r="ASX134" s="311"/>
      <c r="ASY134" s="311"/>
      <c r="ASZ134" s="311"/>
      <c r="ATA134" s="311"/>
      <c r="ATB134" s="311"/>
      <c r="ATC134" s="311"/>
      <c r="ATD134" s="311"/>
      <c r="ATE134" s="311"/>
      <c r="ATF134" s="311"/>
      <c r="ATG134" s="311"/>
      <c r="ATH134" s="311"/>
      <c r="ATI134" s="311"/>
      <c r="ATJ134" s="311"/>
      <c r="ATK134" s="311"/>
      <c r="ATL134" s="311"/>
      <c r="ATM134" s="311"/>
      <c r="ATN134" s="311"/>
      <c r="ATO134" s="311"/>
      <c r="ATP134" s="311"/>
      <c r="ATQ134" s="311"/>
      <c r="ATR134" s="311"/>
      <c r="ATS134" s="311"/>
      <c r="ATT134" s="311"/>
      <c r="ATU134" s="311"/>
      <c r="ATV134" s="311"/>
      <c r="ATW134" s="311"/>
      <c r="ATX134" s="311"/>
      <c r="ATY134" s="311"/>
      <c r="ATZ134" s="311"/>
      <c r="AUA134" s="311"/>
      <c r="AUB134" s="311"/>
      <c r="AUC134" s="311"/>
      <c r="AUD134" s="311"/>
      <c r="AUE134" s="311"/>
      <c r="AUF134" s="311"/>
      <c r="AUG134" s="311"/>
      <c r="AUH134" s="311"/>
      <c r="AUI134" s="311"/>
      <c r="AUJ134" s="311"/>
      <c r="AUK134" s="311"/>
      <c r="AUL134" s="311"/>
      <c r="AUM134" s="311"/>
      <c r="AUN134" s="311"/>
      <c r="AUO134" s="311"/>
      <c r="AUP134" s="311"/>
      <c r="AUQ134" s="311"/>
      <c r="AUR134" s="311"/>
      <c r="AUS134" s="311"/>
      <c r="AUT134" s="311"/>
      <c r="AUU134" s="311"/>
      <c r="AUV134" s="311"/>
      <c r="AUW134" s="311"/>
      <c r="AUX134" s="311"/>
      <c r="AUY134" s="311"/>
      <c r="AUZ134" s="311"/>
      <c r="AVA134" s="311"/>
      <c r="AVB134" s="311"/>
      <c r="AVC134" s="311"/>
      <c r="AVD134" s="311"/>
      <c r="AVE134" s="311"/>
      <c r="AVF134" s="311"/>
      <c r="AVG134" s="311"/>
      <c r="AVH134" s="311"/>
      <c r="AVI134" s="311"/>
      <c r="AVJ134" s="311"/>
      <c r="AVK134" s="311"/>
      <c r="AVL134" s="311"/>
      <c r="AVM134" s="311"/>
      <c r="AVN134" s="311"/>
      <c r="AVO134" s="311"/>
      <c r="AVP134" s="311"/>
      <c r="AVQ134" s="311"/>
      <c r="AVR134" s="311"/>
      <c r="AVS134" s="311"/>
      <c r="AVT134" s="311"/>
      <c r="AVU134" s="311"/>
      <c r="AVV134" s="311"/>
      <c r="AVW134" s="311"/>
      <c r="AVX134" s="311"/>
      <c r="AVY134" s="311"/>
      <c r="AVZ134" s="311"/>
      <c r="AWA134" s="311"/>
      <c r="AWB134" s="311"/>
      <c r="AWC134" s="311"/>
      <c r="AWD134" s="311"/>
      <c r="AWE134" s="311"/>
      <c r="AWF134" s="311"/>
      <c r="AWG134" s="311"/>
      <c r="AWH134" s="311"/>
      <c r="AWI134" s="311"/>
      <c r="AWJ134" s="311"/>
      <c r="AWK134" s="311"/>
      <c r="AWL134" s="311"/>
      <c r="AWM134" s="311"/>
      <c r="AWN134" s="311"/>
      <c r="AWO134" s="311"/>
      <c r="AWP134" s="311"/>
      <c r="AWQ134" s="311"/>
      <c r="AWR134" s="311"/>
      <c r="AWS134" s="311"/>
      <c r="AWT134" s="311"/>
      <c r="AWU134" s="311"/>
      <c r="AWV134" s="311"/>
      <c r="AWW134" s="311"/>
      <c r="AWX134" s="311"/>
      <c r="AWY134" s="311"/>
      <c r="AWZ134" s="311"/>
      <c r="AXA134" s="311"/>
      <c r="AXB134" s="311"/>
      <c r="AXC134" s="311"/>
      <c r="AXD134" s="311"/>
      <c r="AXE134" s="311"/>
      <c r="AXF134" s="311"/>
      <c r="AXG134" s="311"/>
      <c r="AXH134" s="311"/>
      <c r="AXI134" s="311"/>
      <c r="AXJ134" s="311"/>
      <c r="AXK134" s="311"/>
      <c r="AXL134" s="311"/>
      <c r="AXM134" s="311"/>
      <c r="AXN134" s="311"/>
      <c r="AXO134" s="311"/>
      <c r="AXP134" s="311"/>
      <c r="AXQ134" s="311"/>
      <c r="AXR134" s="311"/>
      <c r="AXS134" s="311"/>
      <c r="AXT134" s="311"/>
      <c r="AXU134" s="311"/>
      <c r="AXV134" s="311"/>
      <c r="AXW134" s="311"/>
      <c r="AXX134" s="311"/>
      <c r="AXY134" s="311"/>
      <c r="AXZ134" s="311"/>
      <c r="AYA134" s="311"/>
      <c r="AYB134" s="311"/>
      <c r="AYC134" s="311"/>
      <c r="AYD134" s="311"/>
      <c r="AYE134" s="311"/>
      <c r="AYF134" s="311"/>
      <c r="AYG134" s="311"/>
      <c r="AYH134" s="311"/>
      <c r="AYI134" s="311"/>
      <c r="AYJ134" s="311"/>
      <c r="AYK134" s="311"/>
      <c r="AYL134" s="311"/>
      <c r="AYM134" s="311"/>
      <c r="AYN134" s="311"/>
      <c r="AYO134" s="311"/>
      <c r="AYP134" s="311"/>
      <c r="AYQ134" s="311"/>
      <c r="AYR134" s="311"/>
      <c r="AYS134" s="311"/>
      <c r="AYT134" s="311"/>
      <c r="AYU134" s="311"/>
      <c r="AYV134" s="311"/>
      <c r="AYW134" s="311"/>
      <c r="AYX134" s="311"/>
      <c r="AYY134" s="311"/>
      <c r="AYZ134" s="311"/>
      <c r="AZA134" s="311"/>
      <c r="AZB134" s="311"/>
      <c r="AZC134" s="311"/>
      <c r="AZD134" s="311"/>
      <c r="AZE134" s="311"/>
      <c r="AZF134" s="311"/>
      <c r="AZG134" s="311"/>
      <c r="AZH134" s="311"/>
      <c r="AZI134" s="311"/>
      <c r="AZJ134" s="311"/>
      <c r="AZK134" s="311"/>
      <c r="AZL134" s="311"/>
      <c r="AZM134" s="311"/>
      <c r="AZN134" s="311"/>
      <c r="AZO134" s="311"/>
      <c r="AZP134" s="311"/>
      <c r="AZQ134" s="311"/>
      <c r="AZR134" s="311"/>
      <c r="AZS134" s="311"/>
      <c r="AZT134" s="311"/>
      <c r="AZU134" s="311"/>
      <c r="AZV134" s="311"/>
      <c r="AZW134" s="311"/>
      <c r="AZX134" s="311"/>
      <c r="AZY134" s="311"/>
      <c r="AZZ134" s="311"/>
      <c r="BAA134" s="311"/>
      <c r="BAB134" s="311"/>
      <c r="BAC134" s="311"/>
      <c r="BAD134" s="311"/>
      <c r="BAE134" s="311"/>
      <c r="BAF134" s="311"/>
      <c r="BAG134" s="311"/>
      <c r="BAH134" s="311"/>
      <c r="BAI134" s="311"/>
      <c r="BAJ134" s="311"/>
      <c r="BAK134" s="311"/>
      <c r="BAL134" s="311"/>
      <c r="BAM134" s="311"/>
      <c r="BAN134" s="311"/>
      <c r="BAO134" s="311"/>
      <c r="BAP134" s="311"/>
      <c r="BAQ134" s="311"/>
      <c r="BAR134" s="311"/>
      <c r="BAS134" s="311"/>
      <c r="BAT134" s="311"/>
      <c r="BAU134" s="311"/>
      <c r="BAV134" s="311"/>
      <c r="BAW134" s="311"/>
      <c r="BAX134" s="311"/>
      <c r="BAY134" s="311"/>
      <c r="BAZ134" s="311"/>
      <c r="BBA134" s="311"/>
      <c r="BBB134" s="311"/>
      <c r="BBC134" s="311"/>
      <c r="BBD134" s="311"/>
      <c r="BBE134" s="311"/>
      <c r="BBF134" s="311"/>
      <c r="BBG134" s="311"/>
      <c r="BBH134" s="311"/>
      <c r="BBI134" s="311"/>
      <c r="BBJ134" s="311"/>
      <c r="BBK134" s="311"/>
      <c r="BBL134" s="311"/>
      <c r="BBM134" s="311"/>
      <c r="BBN134" s="311"/>
      <c r="BBO134" s="311"/>
      <c r="BBP134" s="311"/>
      <c r="BBQ134" s="311"/>
      <c r="BBR134" s="311"/>
      <c r="BBS134" s="311"/>
      <c r="BBT134" s="311"/>
      <c r="BBU134" s="311"/>
      <c r="BBV134" s="311"/>
      <c r="BBW134" s="311"/>
      <c r="BBX134" s="311"/>
      <c r="BBY134" s="311"/>
      <c r="BBZ134" s="311"/>
      <c r="BCA134" s="311"/>
      <c r="BCB134" s="311"/>
      <c r="BCC134" s="311"/>
      <c r="BCD134" s="311"/>
      <c r="BCE134" s="311"/>
      <c r="BCF134" s="311"/>
      <c r="BCG134" s="311"/>
      <c r="BCH134" s="311"/>
      <c r="BCI134" s="311"/>
      <c r="BCJ134" s="311"/>
      <c r="BCK134" s="311"/>
      <c r="BCL134" s="311"/>
      <c r="BCM134" s="311"/>
      <c r="BCN134" s="311"/>
      <c r="BCO134" s="311"/>
      <c r="BCP134" s="311"/>
      <c r="BCQ134" s="311"/>
      <c r="BCR134" s="311"/>
      <c r="BCS134" s="311"/>
      <c r="BCT134" s="311"/>
      <c r="BCU134" s="311"/>
      <c r="BCV134" s="311"/>
      <c r="BCW134" s="311"/>
      <c r="BCX134" s="311"/>
      <c r="BCY134" s="311"/>
      <c r="BCZ134" s="311"/>
      <c r="BDA134" s="311"/>
      <c r="BDB134" s="311"/>
      <c r="BDC134" s="311"/>
      <c r="BDD134" s="311"/>
      <c r="BDE134" s="311"/>
      <c r="BDF134" s="311"/>
      <c r="BDG134" s="311"/>
      <c r="BDH134" s="311"/>
      <c r="BDI134" s="311"/>
      <c r="BDJ134" s="311"/>
      <c r="BDK134" s="311"/>
      <c r="BDL134" s="311"/>
      <c r="BDM134" s="311"/>
      <c r="BDN134" s="311"/>
      <c r="BDO134" s="311"/>
      <c r="BDP134" s="311"/>
      <c r="BDQ134" s="311"/>
      <c r="BDR134" s="311"/>
      <c r="BDS134" s="311"/>
      <c r="BDT134" s="311"/>
      <c r="BDU134" s="311"/>
      <c r="BDV134" s="311"/>
      <c r="BDW134" s="311"/>
      <c r="BDX134" s="311"/>
      <c r="BDY134" s="311"/>
      <c r="BDZ134" s="311"/>
      <c r="BEA134" s="311"/>
      <c r="BEB134" s="311"/>
      <c r="BEC134" s="311"/>
      <c r="BED134" s="311"/>
      <c r="BEE134" s="311"/>
      <c r="BEF134" s="311"/>
      <c r="BEG134" s="311"/>
      <c r="BEH134" s="311"/>
      <c r="BEI134" s="311"/>
      <c r="BEJ134" s="311"/>
      <c r="BEK134" s="311"/>
      <c r="BEL134" s="311"/>
      <c r="BEM134" s="311"/>
      <c r="BEN134" s="311"/>
      <c r="BEO134" s="311"/>
      <c r="BEP134" s="311"/>
      <c r="BEQ134" s="311"/>
      <c r="BER134" s="311"/>
      <c r="BES134" s="311"/>
      <c r="BET134" s="311"/>
      <c r="BEU134" s="311"/>
      <c r="BEV134" s="311"/>
      <c r="BEW134" s="311"/>
      <c r="BEX134" s="311"/>
      <c r="BEY134" s="311"/>
      <c r="BEZ134" s="311"/>
      <c r="BFA134" s="311"/>
      <c r="BFB134" s="311"/>
      <c r="BFC134" s="311"/>
      <c r="BFD134" s="311"/>
      <c r="BFE134" s="311"/>
      <c r="BFF134" s="311"/>
      <c r="BFG134" s="311"/>
      <c r="BFH134" s="311"/>
      <c r="BFI134" s="311"/>
      <c r="BFJ134" s="311"/>
      <c r="BFK134" s="311"/>
      <c r="BFL134" s="311"/>
      <c r="BFM134" s="311"/>
      <c r="BFN134" s="311"/>
      <c r="BFO134" s="311"/>
      <c r="BFP134" s="311"/>
      <c r="BFQ134" s="311"/>
      <c r="BFR134" s="311"/>
      <c r="BFS134" s="311"/>
      <c r="BFT134" s="311"/>
      <c r="BFU134" s="311"/>
      <c r="BFV134" s="311"/>
      <c r="BFW134" s="311"/>
      <c r="BFX134" s="311"/>
      <c r="BFY134" s="311"/>
      <c r="BFZ134" s="311"/>
      <c r="BGA134" s="311"/>
      <c r="BGB134" s="311"/>
      <c r="BGC134" s="311"/>
      <c r="BGD134" s="311"/>
      <c r="BGE134" s="311"/>
      <c r="BGF134" s="311"/>
      <c r="BGG134" s="311"/>
      <c r="BGH134" s="311"/>
      <c r="BGI134" s="311"/>
      <c r="BGJ134" s="311"/>
      <c r="BGK134" s="311"/>
      <c r="BGL134" s="311"/>
      <c r="BGM134" s="311"/>
      <c r="BGN134" s="311"/>
      <c r="BGO134" s="311"/>
      <c r="BGP134" s="311"/>
      <c r="BGQ134" s="311"/>
      <c r="BGR134" s="311"/>
      <c r="BGS134" s="311"/>
      <c r="BGT134" s="311"/>
      <c r="BGU134" s="311"/>
      <c r="BGV134" s="311"/>
      <c r="BGW134" s="311"/>
      <c r="BGX134" s="311"/>
      <c r="BGY134" s="311"/>
      <c r="BGZ134" s="311"/>
      <c r="BHA134" s="311"/>
      <c r="BHB134" s="311"/>
      <c r="BHC134" s="311"/>
      <c r="BHD134" s="311"/>
      <c r="BHE134" s="311"/>
      <c r="BHF134" s="311"/>
      <c r="BHG134" s="311"/>
      <c r="BHH134" s="311"/>
      <c r="BHI134" s="311"/>
      <c r="BHJ134" s="311"/>
      <c r="BHK134" s="311"/>
      <c r="BHL134" s="311"/>
      <c r="BHM134" s="311"/>
      <c r="BHN134" s="311"/>
      <c r="BHO134" s="311"/>
      <c r="BHP134" s="311"/>
      <c r="BHQ134" s="311"/>
      <c r="BHR134" s="311"/>
      <c r="BHS134" s="311"/>
      <c r="BHT134" s="311"/>
      <c r="BHU134" s="311"/>
      <c r="BHV134" s="311"/>
      <c r="BHW134" s="311"/>
      <c r="BHX134" s="311"/>
      <c r="BHY134" s="311"/>
      <c r="BHZ134" s="311"/>
      <c r="BIA134" s="311"/>
      <c r="BIB134" s="311"/>
      <c r="BIC134" s="311"/>
      <c r="BID134" s="311"/>
      <c r="BIE134" s="311"/>
      <c r="BIF134" s="311"/>
      <c r="BIG134" s="311"/>
      <c r="BIH134" s="311"/>
      <c r="BII134" s="311"/>
      <c r="BIJ134" s="311"/>
      <c r="BIK134" s="311"/>
      <c r="BIL134" s="311"/>
      <c r="BIM134" s="311"/>
      <c r="BIN134" s="311"/>
      <c r="BIO134" s="311"/>
      <c r="BIP134" s="311"/>
      <c r="BIQ134" s="311"/>
      <c r="BIR134" s="311"/>
      <c r="BIS134" s="311"/>
      <c r="BIT134" s="311"/>
      <c r="BIU134" s="311"/>
      <c r="BIV134" s="311"/>
      <c r="BIW134" s="311"/>
      <c r="BIX134" s="311"/>
      <c r="BIY134" s="311"/>
      <c r="BIZ134" s="311"/>
      <c r="BJA134" s="311"/>
      <c r="BJB134" s="311"/>
      <c r="BJC134" s="311"/>
      <c r="BJD134" s="311"/>
      <c r="BJE134" s="311"/>
      <c r="BJF134" s="311"/>
      <c r="BJG134" s="311"/>
      <c r="BJH134" s="311"/>
      <c r="BJI134" s="311"/>
      <c r="BJJ134" s="311"/>
      <c r="BJK134" s="311"/>
      <c r="BJL134" s="311"/>
      <c r="BJM134" s="311"/>
      <c r="BJN134" s="311"/>
      <c r="BJO134" s="311"/>
      <c r="BJP134" s="311"/>
      <c r="BJQ134" s="311"/>
      <c r="BJR134" s="311"/>
      <c r="BJS134" s="311"/>
      <c r="BJT134" s="311"/>
      <c r="BJU134" s="311"/>
      <c r="BJV134" s="311"/>
      <c r="BJW134" s="311"/>
      <c r="BJX134" s="311"/>
      <c r="BJY134" s="311"/>
      <c r="BJZ134" s="311"/>
      <c r="BKA134" s="311"/>
      <c r="BKB134" s="311"/>
      <c r="BKC134" s="311"/>
      <c r="BKD134" s="311"/>
      <c r="BKE134" s="311"/>
      <c r="BKF134" s="311"/>
      <c r="BKG134" s="311"/>
      <c r="BKH134" s="311"/>
      <c r="BKI134" s="311"/>
      <c r="BKJ134" s="311"/>
      <c r="BKK134" s="311"/>
      <c r="BKL134" s="311"/>
      <c r="BKM134" s="311"/>
      <c r="BKN134" s="311"/>
      <c r="BKO134" s="311"/>
      <c r="BKP134" s="311"/>
      <c r="BKQ134" s="311"/>
      <c r="BKR134" s="311"/>
      <c r="BKS134" s="311"/>
      <c r="BKT134" s="311"/>
      <c r="BKU134" s="311"/>
      <c r="BKV134" s="311"/>
      <c r="BKW134" s="311"/>
      <c r="BKX134" s="311"/>
      <c r="BKY134" s="311"/>
      <c r="BKZ134" s="311"/>
      <c r="BLA134" s="311"/>
      <c r="BLB134" s="311"/>
      <c r="BLC134" s="311"/>
      <c r="BLD134" s="311"/>
      <c r="BLE134" s="311"/>
      <c r="BLF134" s="311"/>
      <c r="BLG134" s="311"/>
      <c r="BLH134" s="311"/>
      <c r="BLI134" s="311"/>
      <c r="BLJ134" s="311"/>
      <c r="BLK134" s="311"/>
      <c r="BLL134" s="311"/>
      <c r="BLM134" s="311"/>
      <c r="BLN134" s="311"/>
      <c r="BLO134" s="311"/>
      <c r="BLP134" s="311"/>
      <c r="BLQ134" s="311"/>
      <c r="BLR134" s="311"/>
      <c r="BLS134" s="311"/>
      <c r="BLT134" s="311"/>
      <c r="BLU134" s="311"/>
      <c r="BLV134" s="311"/>
      <c r="BLW134" s="311"/>
      <c r="BLX134" s="311"/>
      <c r="BLY134" s="311"/>
      <c r="BLZ134" s="311"/>
      <c r="BMA134" s="311"/>
      <c r="BMB134" s="311"/>
      <c r="BMC134" s="311"/>
      <c r="BMD134" s="311"/>
      <c r="BME134" s="311"/>
      <c r="BMF134" s="311"/>
      <c r="BMG134" s="311"/>
      <c r="BMH134" s="311"/>
      <c r="BMI134" s="311"/>
      <c r="BMJ134" s="311"/>
      <c r="BMK134" s="311"/>
      <c r="BML134" s="311"/>
      <c r="BMM134" s="311"/>
      <c r="BMN134" s="311"/>
      <c r="BMO134" s="311"/>
      <c r="BMP134" s="311"/>
      <c r="BMQ134" s="311"/>
      <c r="BMR134" s="311"/>
      <c r="BMS134" s="311"/>
      <c r="BMT134" s="311"/>
      <c r="BMU134" s="311"/>
      <c r="BMV134" s="311"/>
      <c r="BMW134" s="311"/>
      <c r="BMX134" s="311"/>
      <c r="BMY134" s="311"/>
      <c r="BMZ134" s="311"/>
      <c r="BNA134" s="311"/>
      <c r="BNB134" s="311"/>
      <c r="BNC134" s="311"/>
      <c r="BND134" s="311"/>
      <c r="BNE134" s="311"/>
      <c r="BNF134" s="311"/>
      <c r="BNG134" s="311"/>
      <c r="BNH134" s="311"/>
      <c r="BNI134" s="311"/>
      <c r="BNJ134" s="311"/>
      <c r="BNK134" s="311"/>
      <c r="BNL134" s="311"/>
      <c r="BNM134" s="311"/>
      <c r="BNN134" s="311"/>
      <c r="BNO134" s="311"/>
      <c r="BNP134" s="311"/>
      <c r="BNQ134" s="311"/>
      <c r="BNR134" s="311"/>
      <c r="BNS134" s="311"/>
      <c r="BNT134" s="311"/>
      <c r="BNU134" s="311"/>
      <c r="BNV134" s="311"/>
      <c r="BNW134" s="311"/>
      <c r="BNX134" s="311"/>
      <c r="BNY134" s="311"/>
      <c r="BNZ134" s="311"/>
      <c r="BOA134" s="311"/>
      <c r="BOB134" s="311"/>
      <c r="BOC134" s="311"/>
      <c r="BOD134" s="311"/>
      <c r="BOE134" s="311"/>
      <c r="BOF134" s="311"/>
      <c r="BOG134" s="311"/>
      <c r="BOH134" s="311"/>
      <c r="BOI134" s="311"/>
      <c r="BOJ134" s="311"/>
      <c r="BOK134" s="311"/>
      <c r="BOL134" s="311"/>
      <c r="BOM134" s="311"/>
      <c r="BON134" s="311"/>
      <c r="BOO134" s="311"/>
      <c r="BOP134" s="311"/>
      <c r="BOQ134" s="311"/>
      <c r="BOR134" s="311"/>
      <c r="BOS134" s="311"/>
      <c r="BOT134" s="311"/>
      <c r="BOU134" s="311"/>
      <c r="BOV134" s="311"/>
      <c r="BOW134" s="311"/>
      <c r="BOX134" s="311"/>
      <c r="BOY134" s="311"/>
      <c r="BOZ134" s="311"/>
      <c r="BPA134" s="311"/>
      <c r="BPB134" s="311"/>
      <c r="BPC134" s="311"/>
      <c r="BPD134" s="311"/>
      <c r="BPE134" s="311"/>
      <c r="BPF134" s="311"/>
      <c r="BPG134" s="311"/>
      <c r="BPH134" s="311"/>
      <c r="BPI134" s="311"/>
      <c r="BPJ134" s="311"/>
      <c r="BPK134" s="311"/>
      <c r="BPL134" s="311"/>
      <c r="BPM134" s="311"/>
      <c r="BPN134" s="311"/>
      <c r="BPO134" s="311"/>
      <c r="BPP134" s="311"/>
      <c r="BPQ134" s="311"/>
      <c r="BPR134" s="311"/>
      <c r="BPS134" s="311"/>
      <c r="BPT134" s="311"/>
      <c r="BPU134" s="311"/>
      <c r="BPV134" s="311"/>
      <c r="BPW134" s="311"/>
      <c r="BPX134" s="311"/>
      <c r="BPY134" s="311"/>
      <c r="BPZ134" s="311"/>
      <c r="BQA134" s="311"/>
      <c r="BQB134" s="311"/>
      <c r="BQC134" s="311"/>
      <c r="BQD134" s="311"/>
      <c r="BQE134" s="311"/>
      <c r="BQF134" s="311"/>
      <c r="BQG134" s="311"/>
      <c r="BQH134" s="311"/>
      <c r="BQI134" s="311"/>
      <c r="BQJ134" s="311"/>
      <c r="BQK134" s="311"/>
      <c r="BQL134" s="311"/>
      <c r="BQM134" s="311"/>
      <c r="BQN134" s="311"/>
      <c r="BQO134" s="311"/>
      <c r="BQP134" s="311"/>
      <c r="BQQ134" s="311"/>
      <c r="BQR134" s="311"/>
      <c r="BQS134" s="311"/>
      <c r="BQT134" s="311"/>
      <c r="BQU134" s="311"/>
      <c r="BQV134" s="311"/>
      <c r="BQW134" s="311"/>
      <c r="BQX134" s="311"/>
      <c r="BQY134" s="311"/>
      <c r="BQZ134" s="311"/>
      <c r="BRA134" s="311"/>
      <c r="BRB134" s="311"/>
      <c r="BRC134" s="311"/>
      <c r="BRD134" s="311"/>
      <c r="BRE134" s="311"/>
      <c r="BRF134" s="311"/>
      <c r="BRG134" s="311"/>
      <c r="BRH134" s="311"/>
      <c r="BRI134" s="311"/>
      <c r="BRJ134" s="311"/>
      <c r="BRK134" s="311"/>
      <c r="BRL134" s="311"/>
      <c r="BRM134" s="311"/>
      <c r="BRN134" s="311"/>
      <c r="BRO134" s="311"/>
      <c r="BRP134" s="311"/>
      <c r="BRQ134" s="311"/>
      <c r="BRR134" s="311"/>
      <c r="BRS134" s="311"/>
      <c r="BRT134" s="311"/>
      <c r="BRU134" s="311"/>
      <c r="BRV134" s="311"/>
      <c r="BRW134" s="311"/>
      <c r="BRX134" s="311"/>
      <c r="BRY134" s="311"/>
      <c r="BRZ134" s="311"/>
      <c r="BSA134" s="311"/>
      <c r="BSB134" s="311"/>
      <c r="BSC134" s="311"/>
      <c r="BSD134" s="311"/>
      <c r="BSE134" s="311"/>
      <c r="BSF134" s="311"/>
      <c r="BSG134" s="311"/>
      <c r="BSH134" s="311"/>
      <c r="BSI134" s="311"/>
      <c r="BSJ134" s="311"/>
      <c r="BSK134" s="311"/>
      <c r="BSL134" s="311"/>
      <c r="BSM134" s="311"/>
      <c r="BSN134" s="311"/>
      <c r="BSO134" s="311"/>
      <c r="BSP134" s="311"/>
      <c r="BSQ134" s="311"/>
      <c r="BSR134" s="311"/>
      <c r="BSS134" s="311"/>
      <c r="BST134" s="311"/>
      <c r="BSU134" s="311"/>
      <c r="BSV134" s="311"/>
      <c r="BSW134" s="311"/>
      <c r="BSX134" s="311"/>
      <c r="BSY134" s="311"/>
      <c r="BSZ134" s="311"/>
      <c r="BTA134" s="311"/>
      <c r="BTB134" s="311"/>
      <c r="BTC134" s="311"/>
      <c r="BTD134" s="311"/>
      <c r="BTE134" s="311"/>
      <c r="BTF134" s="311"/>
      <c r="BTG134" s="311"/>
      <c r="BTH134" s="311"/>
      <c r="BTI134" s="311"/>
      <c r="BTJ134" s="311"/>
      <c r="BTK134" s="311"/>
      <c r="BTL134" s="311"/>
      <c r="BTM134" s="311"/>
      <c r="BTN134" s="311"/>
      <c r="BTO134" s="311"/>
      <c r="BTP134" s="311"/>
      <c r="BTQ134" s="311"/>
      <c r="BTR134" s="311"/>
      <c r="BTS134" s="311"/>
      <c r="BTT134" s="311"/>
      <c r="BTU134" s="311"/>
      <c r="BTV134" s="311"/>
      <c r="BTW134" s="311"/>
      <c r="BTX134" s="311"/>
      <c r="BTY134" s="311"/>
      <c r="BTZ134" s="311"/>
      <c r="BUA134" s="311"/>
      <c r="BUB134" s="311"/>
      <c r="BUC134" s="311"/>
      <c r="BUD134" s="311"/>
      <c r="BUE134" s="311"/>
      <c r="BUF134" s="311"/>
      <c r="BUG134" s="311"/>
      <c r="BUH134" s="311"/>
      <c r="BUI134" s="311"/>
      <c r="BUJ134" s="311"/>
      <c r="BUK134" s="311"/>
      <c r="BUL134" s="311"/>
      <c r="BUM134" s="311"/>
      <c r="BUN134" s="311"/>
      <c r="BUO134" s="311"/>
      <c r="BUP134" s="311"/>
      <c r="BUQ134" s="311"/>
      <c r="BUR134" s="311"/>
      <c r="BUS134" s="311"/>
      <c r="BUT134" s="311"/>
      <c r="BUU134" s="311"/>
      <c r="BUV134" s="311"/>
      <c r="BUW134" s="311"/>
      <c r="BUX134" s="311"/>
      <c r="BUY134" s="311"/>
      <c r="BUZ134" s="311"/>
      <c r="BVA134" s="311"/>
      <c r="BVB134" s="311"/>
      <c r="BVC134" s="311"/>
      <c r="BVD134" s="311"/>
      <c r="BVE134" s="311"/>
      <c r="BVF134" s="311"/>
      <c r="BVG134" s="311"/>
      <c r="BVH134" s="311"/>
      <c r="BVI134" s="311"/>
      <c r="BVJ134" s="311"/>
      <c r="BVK134" s="311"/>
      <c r="BVL134" s="311"/>
      <c r="BVM134" s="311"/>
      <c r="BVN134" s="311"/>
      <c r="BVO134" s="311"/>
      <c r="BVP134" s="311"/>
      <c r="BVQ134" s="311"/>
      <c r="BVR134" s="311"/>
      <c r="BVS134" s="311"/>
      <c r="BVT134" s="311"/>
      <c r="BVU134" s="311"/>
      <c r="BVV134" s="311"/>
      <c r="BVW134" s="311"/>
      <c r="BVX134" s="311"/>
      <c r="BVY134" s="311"/>
      <c r="BVZ134" s="311"/>
      <c r="BWA134" s="311"/>
      <c r="BWB134" s="311"/>
      <c r="BWC134" s="311"/>
      <c r="BWD134" s="311"/>
      <c r="BWE134" s="311"/>
      <c r="BWF134" s="311"/>
      <c r="BWG134" s="311"/>
      <c r="BWH134" s="311"/>
      <c r="BWI134" s="311"/>
      <c r="BWJ134" s="311"/>
      <c r="BWK134" s="311"/>
      <c r="BWL134" s="311"/>
      <c r="BWM134" s="311"/>
      <c r="BWN134" s="311"/>
      <c r="BWO134" s="311"/>
      <c r="BWP134" s="311"/>
      <c r="BWQ134" s="311"/>
      <c r="BWR134" s="311"/>
      <c r="BWS134" s="311"/>
      <c r="BWT134" s="311"/>
      <c r="BWU134" s="311"/>
      <c r="BWV134" s="311"/>
      <c r="BWW134" s="311"/>
      <c r="BWX134" s="311"/>
      <c r="BWY134" s="311"/>
      <c r="BWZ134" s="311"/>
      <c r="BXA134" s="311"/>
      <c r="BXB134" s="311"/>
      <c r="BXC134" s="311"/>
      <c r="BXD134" s="311"/>
      <c r="BXE134" s="311"/>
      <c r="BXF134" s="311"/>
      <c r="BXG134" s="311"/>
      <c r="BXH134" s="311"/>
      <c r="BXI134" s="311"/>
      <c r="BXJ134" s="311"/>
      <c r="BXK134" s="311"/>
      <c r="BXL134" s="311"/>
      <c r="BXM134" s="311"/>
      <c r="BXN134" s="311"/>
      <c r="BXO134" s="311"/>
      <c r="BXP134" s="311"/>
      <c r="BXQ134" s="311"/>
      <c r="BXR134" s="311"/>
      <c r="BXS134" s="311"/>
      <c r="BXT134" s="311"/>
      <c r="BXU134" s="311"/>
      <c r="BXV134" s="311"/>
      <c r="BXW134" s="311"/>
      <c r="BXX134" s="311"/>
      <c r="BXY134" s="311"/>
      <c r="BXZ134" s="311"/>
      <c r="BYA134" s="311"/>
      <c r="BYB134" s="311"/>
      <c r="BYC134" s="311"/>
      <c r="BYD134" s="311"/>
      <c r="BYE134" s="311"/>
      <c r="BYF134" s="311"/>
      <c r="BYG134" s="311"/>
      <c r="BYH134" s="311"/>
      <c r="BYI134" s="311"/>
      <c r="BYJ134" s="311"/>
      <c r="BYK134" s="311"/>
      <c r="BYL134" s="311"/>
      <c r="BYM134" s="311"/>
      <c r="BYN134" s="311"/>
      <c r="BYO134" s="311"/>
      <c r="BYP134" s="311"/>
      <c r="BYQ134" s="311"/>
      <c r="BYR134" s="311"/>
      <c r="BYS134" s="311"/>
      <c r="BYT134" s="311"/>
      <c r="BYU134" s="311"/>
      <c r="BYV134" s="311"/>
      <c r="BYW134" s="311"/>
      <c r="BYX134" s="311"/>
      <c r="BYY134" s="311"/>
      <c r="BYZ134" s="311"/>
      <c r="BZA134" s="311"/>
      <c r="BZB134" s="311"/>
      <c r="BZC134" s="311"/>
      <c r="BZD134" s="311"/>
      <c r="BZE134" s="311"/>
      <c r="BZF134" s="311"/>
      <c r="BZG134" s="311"/>
      <c r="BZH134" s="311"/>
      <c r="BZI134" s="311"/>
      <c r="BZJ134" s="311"/>
      <c r="BZK134" s="311"/>
      <c r="BZL134" s="311"/>
      <c r="BZM134" s="311"/>
      <c r="BZN134" s="311"/>
      <c r="BZO134" s="311"/>
      <c r="BZP134" s="311"/>
      <c r="BZQ134" s="311"/>
      <c r="BZR134" s="311"/>
      <c r="BZS134" s="311"/>
      <c r="BZT134" s="311"/>
      <c r="BZU134" s="311"/>
      <c r="BZV134" s="311"/>
      <c r="BZW134" s="311"/>
      <c r="BZX134" s="311"/>
      <c r="BZY134" s="311"/>
      <c r="BZZ134" s="311"/>
      <c r="CAA134" s="311"/>
      <c r="CAB134" s="311"/>
      <c r="CAC134" s="311"/>
      <c r="CAD134" s="311"/>
      <c r="CAE134" s="311"/>
      <c r="CAF134" s="311"/>
      <c r="CAG134" s="311"/>
      <c r="CAH134" s="311"/>
      <c r="CAI134" s="311"/>
      <c r="CAJ134" s="311"/>
      <c r="CAK134" s="311"/>
      <c r="CAL134" s="311"/>
      <c r="CAM134" s="311"/>
      <c r="CAN134" s="311"/>
      <c r="CAO134" s="311"/>
      <c r="CAP134" s="311"/>
      <c r="CAQ134" s="311"/>
      <c r="CAR134" s="311"/>
      <c r="CAS134" s="311"/>
      <c r="CAT134" s="311"/>
      <c r="CAU134" s="311"/>
      <c r="CAV134" s="311"/>
      <c r="CAW134" s="311"/>
      <c r="CAX134" s="311"/>
      <c r="CAY134" s="311"/>
      <c r="CAZ134" s="311"/>
      <c r="CBA134" s="311"/>
      <c r="CBB134" s="311"/>
      <c r="CBC134" s="311"/>
      <c r="CBD134" s="311"/>
      <c r="CBE134" s="311"/>
      <c r="CBF134" s="311"/>
      <c r="CBG134" s="311"/>
      <c r="CBH134" s="311"/>
      <c r="CBI134" s="311"/>
      <c r="CBJ134" s="311"/>
      <c r="CBK134" s="311"/>
      <c r="CBL134" s="311"/>
      <c r="CBM134" s="311"/>
      <c r="CBN134" s="311"/>
      <c r="CBO134" s="311"/>
      <c r="CBP134" s="311"/>
      <c r="CBQ134" s="311"/>
      <c r="CBR134" s="311"/>
      <c r="CBS134" s="311"/>
      <c r="CBT134" s="311"/>
      <c r="CBU134" s="311"/>
      <c r="CBV134" s="311"/>
      <c r="CBW134" s="311"/>
      <c r="CBX134" s="311"/>
      <c r="CBY134" s="311"/>
      <c r="CBZ134" s="311"/>
      <c r="CCA134" s="311"/>
      <c r="CCB134" s="311"/>
      <c r="CCC134" s="311"/>
      <c r="CCD134" s="311"/>
      <c r="CCE134" s="311"/>
      <c r="CCF134" s="311"/>
      <c r="CCG134" s="311"/>
      <c r="CCH134" s="311"/>
      <c r="CCI134" s="311"/>
      <c r="CCJ134" s="311"/>
      <c r="CCK134" s="311"/>
      <c r="CCL134" s="311"/>
      <c r="CCM134" s="311"/>
      <c r="CCN134" s="311"/>
      <c r="CCO134" s="311"/>
      <c r="CCP134" s="311"/>
      <c r="CCQ134" s="311"/>
      <c r="CCR134" s="311"/>
      <c r="CCS134" s="311"/>
      <c r="CCT134" s="311"/>
      <c r="CCU134" s="311"/>
      <c r="CCV134" s="311"/>
      <c r="CCW134" s="311"/>
      <c r="CCX134" s="311"/>
      <c r="CCY134" s="311"/>
      <c r="CCZ134" s="311"/>
      <c r="CDA134" s="311"/>
      <c r="CDB134" s="311"/>
      <c r="CDC134" s="311"/>
      <c r="CDD134" s="311"/>
      <c r="CDE134" s="311"/>
      <c r="CDF134" s="311"/>
      <c r="CDG134" s="311"/>
      <c r="CDH134" s="311"/>
      <c r="CDI134" s="311"/>
      <c r="CDJ134" s="311"/>
      <c r="CDK134" s="311"/>
      <c r="CDL134" s="311"/>
      <c r="CDM134" s="311"/>
      <c r="CDN134" s="311"/>
      <c r="CDO134" s="311"/>
      <c r="CDP134" s="311"/>
      <c r="CDQ134" s="311"/>
      <c r="CDR134" s="311"/>
      <c r="CDS134" s="311"/>
      <c r="CDT134" s="311"/>
      <c r="CDU134" s="311"/>
      <c r="CDV134" s="311"/>
      <c r="CDW134" s="311"/>
      <c r="CDX134" s="311"/>
      <c r="CDY134" s="311"/>
      <c r="CDZ134" s="311"/>
      <c r="CEA134" s="311"/>
      <c r="CEB134" s="311"/>
      <c r="CEC134" s="311"/>
      <c r="CED134" s="311"/>
      <c r="CEE134" s="311"/>
      <c r="CEF134" s="311"/>
      <c r="CEG134" s="311"/>
      <c r="CEH134" s="311"/>
      <c r="CEI134" s="311"/>
      <c r="CEJ134" s="311"/>
      <c r="CEK134" s="311"/>
      <c r="CEL134" s="311"/>
      <c r="CEM134" s="311"/>
      <c r="CEN134" s="311"/>
      <c r="CEO134" s="311"/>
      <c r="CEP134" s="311"/>
      <c r="CEQ134" s="311"/>
      <c r="CER134" s="311"/>
      <c r="CES134" s="311"/>
      <c r="CET134" s="311"/>
      <c r="CEU134" s="311"/>
      <c r="CEV134" s="311"/>
      <c r="CEW134" s="311"/>
      <c r="CEX134" s="311"/>
      <c r="CEY134" s="311"/>
      <c r="CEZ134" s="311"/>
      <c r="CFA134" s="311"/>
      <c r="CFB134" s="311"/>
      <c r="CFC134" s="311"/>
      <c r="CFD134" s="311"/>
      <c r="CFE134" s="311"/>
      <c r="CFF134" s="311"/>
      <c r="CFG134" s="311"/>
      <c r="CFH134" s="311"/>
      <c r="CFI134" s="311"/>
      <c r="CFJ134" s="311"/>
      <c r="CFK134" s="311"/>
      <c r="CFL134" s="311"/>
      <c r="CFM134" s="311"/>
      <c r="CFN134" s="311"/>
      <c r="CFO134" s="311"/>
      <c r="CFP134" s="311"/>
      <c r="CFQ134" s="311"/>
      <c r="CFR134" s="311"/>
      <c r="CFS134" s="311"/>
      <c r="CFT134" s="311"/>
      <c r="CFU134" s="311"/>
      <c r="CFV134" s="311"/>
      <c r="CFW134" s="311"/>
      <c r="CFX134" s="311"/>
      <c r="CFY134" s="311"/>
      <c r="CFZ134" s="311"/>
      <c r="CGA134" s="311"/>
      <c r="CGB134" s="311"/>
      <c r="CGC134" s="311"/>
      <c r="CGD134" s="311"/>
      <c r="CGE134" s="311"/>
      <c r="CGF134" s="311"/>
      <c r="CGG134" s="311"/>
      <c r="CGH134" s="311"/>
      <c r="CGI134" s="311"/>
      <c r="CGJ134" s="311"/>
      <c r="CGK134" s="311"/>
      <c r="CGL134" s="311"/>
      <c r="CGM134" s="311"/>
      <c r="CGN134" s="311"/>
      <c r="CGO134" s="311"/>
      <c r="CGP134" s="311"/>
      <c r="CGQ134" s="311"/>
      <c r="CGR134" s="311"/>
      <c r="CGS134" s="311"/>
      <c r="CGT134" s="311"/>
      <c r="CGU134" s="311"/>
      <c r="CGV134" s="311"/>
      <c r="CGW134" s="311"/>
      <c r="CGX134" s="311"/>
      <c r="CGY134" s="311"/>
      <c r="CGZ134" s="311"/>
      <c r="CHA134" s="311"/>
      <c r="CHB134" s="311"/>
      <c r="CHC134" s="311"/>
      <c r="CHD134" s="311"/>
      <c r="CHE134" s="311"/>
      <c r="CHF134" s="311"/>
      <c r="CHG134" s="311"/>
      <c r="CHH134" s="311"/>
      <c r="CHI134" s="311"/>
      <c r="CHJ134" s="311"/>
      <c r="CHK134" s="311"/>
      <c r="CHL134" s="311"/>
      <c r="CHM134" s="311"/>
      <c r="CHN134" s="311"/>
      <c r="CHO134" s="311"/>
      <c r="CHP134" s="311"/>
      <c r="CHQ134" s="311"/>
      <c r="CHR134" s="311"/>
      <c r="CHS134" s="311"/>
      <c r="CHT134" s="311"/>
      <c r="CHU134" s="311"/>
      <c r="CHV134" s="311"/>
      <c r="CHW134" s="311"/>
      <c r="CHX134" s="311"/>
      <c r="CHY134" s="311"/>
      <c r="CHZ134" s="311"/>
      <c r="CIA134" s="311"/>
      <c r="CIB134" s="311"/>
      <c r="CIC134" s="311"/>
      <c r="CID134" s="311"/>
      <c r="CIE134" s="311"/>
      <c r="CIF134" s="311"/>
      <c r="CIG134" s="311"/>
      <c r="CIH134" s="311"/>
      <c r="CII134" s="311"/>
      <c r="CIJ134" s="311"/>
      <c r="CIK134" s="311"/>
      <c r="CIL134" s="311"/>
      <c r="CIM134" s="311"/>
      <c r="CIN134" s="311"/>
      <c r="CIO134" s="311"/>
      <c r="CIP134" s="311"/>
      <c r="CIQ134" s="311"/>
      <c r="CIR134" s="311"/>
      <c r="CIS134" s="311"/>
      <c r="CIT134" s="311"/>
      <c r="CIU134" s="311"/>
      <c r="CIV134" s="311"/>
      <c r="CIW134" s="311"/>
      <c r="CIX134" s="311"/>
      <c r="CIY134" s="311"/>
      <c r="CIZ134" s="311"/>
      <c r="CJA134" s="311"/>
      <c r="CJB134" s="311"/>
      <c r="CJC134" s="311"/>
      <c r="CJD134" s="311"/>
      <c r="CJE134" s="311"/>
      <c r="CJF134" s="311"/>
      <c r="CJG134" s="311"/>
      <c r="CJH134" s="311"/>
      <c r="CJI134" s="311"/>
      <c r="CJJ134" s="311"/>
      <c r="CJK134" s="311"/>
      <c r="CJL134" s="311"/>
      <c r="CJM134" s="311"/>
      <c r="CJN134" s="311"/>
      <c r="CJO134" s="311"/>
      <c r="CJP134" s="311"/>
      <c r="CJQ134" s="311"/>
      <c r="CJR134" s="311"/>
      <c r="CJS134" s="311"/>
      <c r="CJT134" s="311"/>
      <c r="CJU134" s="311"/>
      <c r="CJV134" s="311"/>
      <c r="CJW134" s="311"/>
      <c r="CJX134" s="311"/>
      <c r="CJY134" s="311"/>
      <c r="CJZ134" s="311"/>
      <c r="CKA134" s="311"/>
      <c r="CKB134" s="311"/>
      <c r="CKC134" s="311"/>
      <c r="CKD134" s="311"/>
      <c r="CKE134" s="311"/>
      <c r="CKF134" s="311"/>
      <c r="CKG134" s="311"/>
      <c r="CKH134" s="311"/>
      <c r="CKI134" s="311"/>
      <c r="CKJ134" s="311"/>
      <c r="CKK134" s="311"/>
      <c r="CKL134" s="311"/>
      <c r="CKM134" s="311"/>
      <c r="CKN134" s="311"/>
      <c r="CKO134" s="311"/>
      <c r="CKP134" s="311"/>
      <c r="CKQ134" s="311"/>
      <c r="CKR134" s="311"/>
      <c r="CKS134" s="311"/>
      <c r="CKT134" s="311"/>
      <c r="CKU134" s="311"/>
      <c r="CKV134" s="311"/>
      <c r="CKW134" s="311"/>
      <c r="CKX134" s="311"/>
      <c r="CKY134" s="311"/>
      <c r="CKZ134" s="311"/>
      <c r="CLA134" s="311"/>
      <c r="CLB134" s="311"/>
      <c r="CLC134" s="311"/>
      <c r="CLD134" s="311"/>
      <c r="CLE134" s="311"/>
      <c r="CLF134" s="311"/>
      <c r="CLG134" s="311"/>
      <c r="CLH134" s="311"/>
      <c r="CLI134" s="311"/>
      <c r="CLJ134" s="311"/>
      <c r="CLK134" s="311"/>
      <c r="CLL134" s="311"/>
      <c r="CLM134" s="311"/>
      <c r="CLN134" s="311"/>
      <c r="CLO134" s="311"/>
      <c r="CLP134" s="311"/>
      <c r="CLQ134" s="311"/>
      <c r="CLR134" s="311"/>
      <c r="CLS134" s="311"/>
      <c r="CLT134" s="311"/>
      <c r="CLU134" s="311"/>
      <c r="CLV134" s="311"/>
      <c r="CLW134" s="311"/>
      <c r="CLX134" s="311"/>
      <c r="CLY134" s="311"/>
      <c r="CLZ134" s="311"/>
      <c r="CMA134" s="311"/>
      <c r="CMB134" s="311"/>
      <c r="CMC134" s="311"/>
      <c r="CMD134" s="311"/>
      <c r="CME134" s="311"/>
      <c r="CMF134" s="311"/>
      <c r="CMG134" s="311"/>
      <c r="CMH134" s="311"/>
      <c r="CMI134" s="311"/>
      <c r="CMJ134" s="311"/>
      <c r="CMK134" s="311"/>
      <c r="CML134" s="311"/>
      <c r="CMM134" s="311"/>
      <c r="CMN134" s="311"/>
      <c r="CMO134" s="311"/>
      <c r="CMP134" s="311"/>
      <c r="CMQ134" s="311"/>
      <c r="CMR134" s="311"/>
      <c r="CMS134" s="311"/>
      <c r="CMT134" s="311"/>
      <c r="CMU134" s="311"/>
      <c r="CMV134" s="311"/>
      <c r="CMW134" s="311"/>
      <c r="CMX134" s="311"/>
      <c r="CMY134" s="311"/>
      <c r="CMZ134" s="311"/>
      <c r="CNA134" s="311"/>
      <c r="CNB134" s="311"/>
      <c r="CNC134" s="311"/>
      <c r="CND134" s="311"/>
      <c r="CNE134" s="311"/>
      <c r="CNF134" s="311"/>
      <c r="CNG134" s="311"/>
      <c r="CNH134" s="311"/>
      <c r="CNI134" s="311"/>
      <c r="CNJ134" s="311"/>
      <c r="CNK134" s="311"/>
      <c r="CNL134" s="311"/>
      <c r="CNM134" s="311"/>
      <c r="CNN134" s="311"/>
      <c r="CNO134" s="311"/>
      <c r="CNP134" s="311"/>
      <c r="CNQ134" s="311"/>
      <c r="CNR134" s="311"/>
      <c r="CNS134" s="311"/>
      <c r="CNT134" s="311"/>
      <c r="CNU134" s="311"/>
      <c r="CNV134" s="311"/>
      <c r="CNW134" s="311"/>
      <c r="CNX134" s="311"/>
      <c r="CNY134" s="311"/>
      <c r="CNZ134" s="311"/>
      <c r="COA134" s="311"/>
      <c r="COB134" s="311"/>
      <c r="COC134" s="311"/>
      <c r="COD134" s="311"/>
      <c r="COE134" s="311"/>
      <c r="COF134" s="311"/>
      <c r="COG134" s="311"/>
      <c r="COH134" s="311"/>
      <c r="COI134" s="311"/>
      <c r="COJ134" s="311"/>
      <c r="COK134" s="311"/>
      <c r="COL134" s="311"/>
      <c r="COM134" s="311"/>
      <c r="CON134" s="311"/>
      <c r="COO134" s="311"/>
      <c r="COP134" s="311"/>
      <c r="COQ134" s="311"/>
      <c r="COR134" s="311"/>
      <c r="COS134" s="311"/>
      <c r="COT134" s="311"/>
      <c r="COU134" s="311"/>
      <c r="COV134" s="311"/>
      <c r="COW134" s="311"/>
      <c r="COX134" s="311"/>
      <c r="COY134" s="311"/>
      <c r="COZ134" s="311"/>
      <c r="CPA134" s="311"/>
      <c r="CPB134" s="311"/>
      <c r="CPC134" s="311"/>
      <c r="CPD134" s="311"/>
      <c r="CPE134" s="311"/>
      <c r="CPF134" s="311"/>
      <c r="CPG134" s="311"/>
      <c r="CPH134" s="311"/>
      <c r="CPI134" s="311"/>
      <c r="CPJ134" s="311"/>
      <c r="CPK134" s="311"/>
      <c r="CPL134" s="311"/>
      <c r="CPM134" s="311"/>
      <c r="CPN134" s="311"/>
      <c r="CPO134" s="311"/>
      <c r="CPP134" s="311"/>
      <c r="CPQ134" s="311"/>
      <c r="CPR134" s="311"/>
      <c r="CPS134" s="311"/>
      <c r="CPT134" s="311"/>
      <c r="CPU134" s="311"/>
      <c r="CPV134" s="311"/>
      <c r="CPW134" s="311"/>
      <c r="CPX134" s="311"/>
      <c r="CPY134" s="311"/>
      <c r="CPZ134" s="311"/>
      <c r="CQA134" s="311"/>
      <c r="CQB134" s="311"/>
      <c r="CQC134" s="311"/>
      <c r="CQD134" s="311"/>
      <c r="CQE134" s="311"/>
      <c r="CQF134" s="311"/>
      <c r="CQG134" s="311"/>
      <c r="CQH134" s="311"/>
      <c r="CQI134" s="311"/>
      <c r="CQJ134" s="311"/>
      <c r="CQK134" s="311"/>
      <c r="CQL134" s="311"/>
      <c r="CQM134" s="311"/>
      <c r="CQN134" s="311"/>
      <c r="CQO134" s="311"/>
      <c r="CQP134" s="311"/>
      <c r="CQQ134" s="311"/>
      <c r="CQR134" s="311"/>
      <c r="CQS134" s="311"/>
      <c r="CQT134" s="311"/>
      <c r="CQU134" s="311"/>
      <c r="CQV134" s="311"/>
      <c r="CQW134" s="311"/>
      <c r="CQX134" s="311"/>
      <c r="CQY134" s="311"/>
      <c r="CQZ134" s="311"/>
      <c r="CRA134" s="311"/>
      <c r="CRB134" s="311"/>
      <c r="CRC134" s="311"/>
      <c r="CRD134" s="311"/>
      <c r="CRE134" s="311"/>
      <c r="CRF134" s="311"/>
      <c r="CRG134" s="311"/>
      <c r="CRH134" s="311"/>
      <c r="CRI134" s="311"/>
      <c r="CRJ134" s="311"/>
      <c r="CRK134" s="311"/>
      <c r="CRL134" s="311"/>
      <c r="CRM134" s="311"/>
      <c r="CRN134" s="311"/>
      <c r="CRO134" s="311"/>
      <c r="CRP134" s="311"/>
      <c r="CRQ134" s="311"/>
      <c r="CRR134" s="311"/>
      <c r="CRS134" s="311"/>
      <c r="CRT134" s="311"/>
      <c r="CRU134" s="311"/>
      <c r="CRV134" s="311"/>
      <c r="CRW134" s="311"/>
      <c r="CRX134" s="311"/>
      <c r="CRY134" s="311"/>
      <c r="CRZ134" s="311"/>
      <c r="CSA134" s="311"/>
      <c r="CSB134" s="311"/>
      <c r="CSC134" s="311"/>
      <c r="CSD134" s="311"/>
      <c r="CSE134" s="311"/>
      <c r="CSF134" s="311"/>
      <c r="CSG134" s="311"/>
      <c r="CSH134" s="311"/>
      <c r="CSI134" s="311"/>
      <c r="CSJ134" s="311"/>
      <c r="CSK134" s="311"/>
      <c r="CSL134" s="311"/>
      <c r="CSM134" s="311"/>
      <c r="CSN134" s="311"/>
      <c r="CSO134" s="311"/>
      <c r="CSP134" s="311"/>
      <c r="CSQ134" s="311"/>
      <c r="CSR134" s="311"/>
      <c r="CSS134" s="311"/>
      <c r="CST134" s="311"/>
      <c r="CSU134" s="311"/>
      <c r="CSV134" s="311"/>
      <c r="CSW134" s="311"/>
      <c r="CSX134" s="311"/>
      <c r="CSY134" s="311"/>
      <c r="CSZ134" s="311"/>
      <c r="CTA134" s="311"/>
      <c r="CTB134" s="311"/>
      <c r="CTC134" s="311"/>
      <c r="CTD134" s="311"/>
      <c r="CTE134" s="311"/>
      <c r="CTF134" s="311"/>
      <c r="CTG134" s="311"/>
      <c r="CTH134" s="311"/>
      <c r="CTI134" s="311"/>
      <c r="CTJ134" s="311"/>
      <c r="CTK134" s="311"/>
      <c r="CTL134" s="311"/>
      <c r="CTM134" s="311"/>
      <c r="CTN134" s="311"/>
      <c r="CTO134" s="311"/>
      <c r="CTP134" s="311"/>
      <c r="CTQ134" s="311"/>
      <c r="CTR134" s="311"/>
      <c r="CTS134" s="311"/>
      <c r="CTT134" s="311"/>
      <c r="CTU134" s="311"/>
      <c r="CTV134" s="311"/>
      <c r="CTW134" s="311"/>
      <c r="CTX134" s="311"/>
      <c r="CTY134" s="311"/>
      <c r="CTZ134" s="311"/>
      <c r="CUA134" s="311"/>
      <c r="CUB134" s="311"/>
      <c r="CUC134" s="311"/>
      <c r="CUD134" s="311"/>
      <c r="CUE134" s="311"/>
      <c r="CUF134" s="311"/>
      <c r="CUG134" s="311"/>
      <c r="CUH134" s="311"/>
      <c r="CUI134" s="311"/>
      <c r="CUJ134" s="311"/>
      <c r="CUK134" s="311"/>
      <c r="CUL134" s="311"/>
      <c r="CUM134" s="311"/>
      <c r="CUN134" s="311"/>
      <c r="CUO134" s="311"/>
      <c r="CUP134" s="311"/>
      <c r="CUQ134" s="311"/>
      <c r="CUR134" s="311"/>
      <c r="CUS134" s="311"/>
      <c r="CUT134" s="311"/>
      <c r="CUU134" s="311"/>
      <c r="CUV134" s="311"/>
      <c r="CUW134" s="311"/>
      <c r="CUX134" s="311"/>
      <c r="CUY134" s="311"/>
      <c r="CUZ134" s="311"/>
      <c r="CVA134" s="311"/>
      <c r="CVB134" s="311"/>
      <c r="CVC134" s="311"/>
      <c r="CVD134" s="311"/>
      <c r="CVE134" s="311"/>
      <c r="CVF134" s="311"/>
      <c r="CVG134" s="311"/>
      <c r="CVH134" s="311"/>
      <c r="CVI134" s="311"/>
      <c r="CVJ134" s="311"/>
      <c r="CVK134" s="311"/>
      <c r="CVL134" s="311"/>
      <c r="CVM134" s="311"/>
      <c r="CVN134" s="311"/>
      <c r="CVO134" s="311"/>
      <c r="CVP134" s="311"/>
      <c r="CVQ134" s="311"/>
      <c r="CVR134" s="311"/>
      <c r="CVS134" s="311"/>
      <c r="CVT134" s="311"/>
      <c r="CVU134" s="311"/>
      <c r="CVV134" s="311"/>
      <c r="CVW134" s="311"/>
      <c r="CVX134" s="311"/>
      <c r="CVY134" s="311"/>
      <c r="CVZ134" s="311"/>
      <c r="CWA134" s="311"/>
      <c r="CWB134" s="311"/>
      <c r="CWC134" s="311"/>
      <c r="CWD134" s="311"/>
      <c r="CWE134" s="311"/>
      <c r="CWF134" s="311"/>
      <c r="CWG134" s="311"/>
      <c r="CWH134" s="311"/>
      <c r="CWI134" s="311"/>
      <c r="CWJ134" s="311"/>
      <c r="CWK134" s="311"/>
      <c r="CWL134" s="311"/>
      <c r="CWM134" s="311"/>
      <c r="CWN134" s="311"/>
      <c r="CWO134" s="311"/>
      <c r="CWP134" s="311"/>
      <c r="CWQ134" s="311"/>
      <c r="CWR134" s="311"/>
      <c r="CWS134" s="311"/>
      <c r="CWT134" s="311"/>
      <c r="CWU134" s="311"/>
      <c r="CWV134" s="311"/>
      <c r="CWW134" s="311"/>
      <c r="CWX134" s="311"/>
      <c r="CWY134" s="311"/>
      <c r="CWZ134" s="311"/>
      <c r="CXA134" s="311"/>
      <c r="CXB134" s="311"/>
      <c r="CXC134" s="311"/>
      <c r="CXD134" s="311"/>
      <c r="CXE134" s="311"/>
      <c r="CXF134" s="311"/>
      <c r="CXG134" s="311"/>
      <c r="CXH134" s="311"/>
      <c r="CXI134" s="311"/>
      <c r="CXJ134" s="311"/>
      <c r="CXK134" s="311"/>
      <c r="CXL134" s="311"/>
      <c r="CXM134" s="311"/>
      <c r="CXN134" s="311"/>
      <c r="CXO134" s="311"/>
      <c r="CXP134" s="311"/>
      <c r="CXQ134" s="311"/>
      <c r="CXR134" s="311"/>
      <c r="CXS134" s="311"/>
      <c r="CXT134" s="311"/>
      <c r="CXU134" s="311"/>
      <c r="CXV134" s="311"/>
      <c r="CXW134" s="311"/>
      <c r="CXX134" s="311"/>
      <c r="CXY134" s="311"/>
      <c r="CXZ134" s="311"/>
      <c r="CYA134" s="311"/>
      <c r="CYB134" s="311"/>
      <c r="CYC134" s="311"/>
      <c r="CYD134" s="311"/>
      <c r="CYE134" s="311"/>
      <c r="CYF134" s="311"/>
      <c r="CYG134" s="311"/>
      <c r="CYH134" s="311"/>
      <c r="CYI134" s="311"/>
      <c r="CYJ134" s="311"/>
      <c r="CYK134" s="311"/>
      <c r="CYL134" s="311"/>
      <c r="CYM134" s="311"/>
      <c r="CYN134" s="311"/>
      <c r="CYO134" s="311"/>
      <c r="CYP134" s="311"/>
      <c r="CYQ134" s="311"/>
      <c r="CYR134" s="311"/>
      <c r="CYS134" s="311"/>
      <c r="CYT134" s="311"/>
      <c r="CYU134" s="311"/>
      <c r="CYV134" s="311"/>
      <c r="CYW134" s="311"/>
      <c r="CYX134" s="311"/>
      <c r="CYY134" s="311"/>
      <c r="CYZ134" s="311"/>
      <c r="CZA134" s="311"/>
      <c r="CZB134" s="311"/>
      <c r="CZC134" s="311"/>
      <c r="CZD134" s="311"/>
      <c r="CZE134" s="311"/>
      <c r="CZF134" s="311"/>
      <c r="CZG134" s="311"/>
      <c r="CZH134" s="311"/>
      <c r="CZI134" s="311"/>
      <c r="CZJ134" s="311"/>
      <c r="CZK134" s="311"/>
      <c r="CZL134" s="311"/>
      <c r="CZM134" s="311"/>
      <c r="CZN134" s="311"/>
      <c r="CZO134" s="311"/>
      <c r="CZP134" s="311"/>
      <c r="CZQ134" s="311"/>
      <c r="CZR134" s="311"/>
      <c r="CZS134" s="311"/>
      <c r="CZT134" s="311"/>
      <c r="CZU134" s="311"/>
      <c r="CZV134" s="311"/>
      <c r="CZW134" s="311"/>
      <c r="CZX134" s="311"/>
      <c r="CZY134" s="311"/>
      <c r="CZZ134" s="311"/>
      <c r="DAA134" s="311"/>
      <c r="DAB134" s="311"/>
      <c r="DAC134" s="311"/>
      <c r="DAD134" s="311"/>
      <c r="DAE134" s="311"/>
      <c r="DAF134" s="311"/>
      <c r="DAG134" s="311"/>
      <c r="DAH134" s="311"/>
      <c r="DAI134" s="311"/>
      <c r="DAJ134" s="311"/>
      <c r="DAK134" s="311"/>
      <c r="DAL134" s="311"/>
      <c r="DAM134" s="311"/>
      <c r="DAN134" s="311"/>
      <c r="DAO134" s="311"/>
      <c r="DAP134" s="311"/>
      <c r="DAQ134" s="311"/>
      <c r="DAR134" s="311"/>
      <c r="DAS134" s="311"/>
      <c r="DAT134" s="311"/>
      <c r="DAU134" s="311"/>
      <c r="DAV134" s="311"/>
      <c r="DAW134" s="311"/>
      <c r="DAX134" s="311"/>
      <c r="DAY134" s="311"/>
      <c r="DAZ134" s="311"/>
      <c r="DBA134" s="311"/>
      <c r="DBB134" s="311"/>
      <c r="DBC134" s="311"/>
      <c r="DBD134" s="311"/>
      <c r="DBE134" s="311"/>
      <c r="DBF134" s="311"/>
      <c r="DBG134" s="311"/>
      <c r="DBH134" s="311"/>
      <c r="DBI134" s="311"/>
      <c r="DBJ134" s="311"/>
      <c r="DBK134" s="311"/>
      <c r="DBL134" s="311"/>
      <c r="DBM134" s="311"/>
      <c r="DBN134" s="311"/>
      <c r="DBO134" s="311"/>
      <c r="DBP134" s="311"/>
      <c r="DBQ134" s="311"/>
      <c r="DBR134" s="311"/>
      <c r="DBS134" s="311"/>
      <c r="DBT134" s="311"/>
      <c r="DBU134" s="311"/>
      <c r="DBV134" s="311"/>
      <c r="DBW134" s="311"/>
      <c r="DBX134" s="311"/>
      <c r="DBY134" s="311"/>
      <c r="DBZ134" s="311"/>
      <c r="DCA134" s="311"/>
      <c r="DCB134" s="311"/>
      <c r="DCC134" s="311"/>
      <c r="DCD134" s="311"/>
      <c r="DCE134" s="311"/>
      <c r="DCF134" s="311"/>
      <c r="DCG134" s="311"/>
      <c r="DCH134" s="311"/>
      <c r="DCI134" s="311"/>
      <c r="DCJ134" s="311"/>
      <c r="DCK134" s="311"/>
      <c r="DCL134" s="311"/>
      <c r="DCM134" s="311"/>
      <c r="DCN134" s="311"/>
      <c r="DCO134" s="311"/>
      <c r="DCP134" s="311"/>
      <c r="DCQ134" s="311"/>
      <c r="DCR134" s="311"/>
      <c r="DCS134" s="311"/>
      <c r="DCT134" s="311"/>
      <c r="DCU134" s="311"/>
      <c r="DCV134" s="311"/>
      <c r="DCW134" s="311"/>
      <c r="DCX134" s="311"/>
      <c r="DCY134" s="311"/>
      <c r="DCZ134" s="311"/>
      <c r="DDA134" s="311"/>
      <c r="DDB134" s="311"/>
      <c r="DDC134" s="311"/>
      <c r="DDD134" s="311"/>
      <c r="DDE134" s="311"/>
      <c r="DDF134" s="311"/>
      <c r="DDG134" s="311"/>
      <c r="DDH134" s="311"/>
      <c r="DDI134" s="311"/>
      <c r="DDJ134" s="311"/>
      <c r="DDK134" s="311"/>
      <c r="DDL134" s="311"/>
      <c r="DDM134" s="311"/>
      <c r="DDN134" s="311"/>
      <c r="DDO134" s="311"/>
      <c r="DDP134" s="311"/>
      <c r="DDQ134" s="311"/>
      <c r="DDR134" s="311"/>
      <c r="DDS134" s="311"/>
      <c r="DDT134" s="311"/>
      <c r="DDU134" s="311"/>
      <c r="DDV134" s="311"/>
      <c r="DDW134" s="311"/>
      <c r="DDX134" s="311"/>
      <c r="DDY134" s="311"/>
      <c r="DDZ134" s="311"/>
      <c r="DEA134" s="311"/>
      <c r="DEB134" s="311"/>
      <c r="DEC134" s="311"/>
      <c r="DED134" s="311"/>
      <c r="DEE134" s="311"/>
      <c r="DEF134" s="311"/>
      <c r="DEG134" s="311"/>
      <c r="DEH134" s="311"/>
      <c r="DEI134" s="311"/>
      <c r="DEJ134" s="311"/>
      <c r="DEK134" s="311"/>
      <c r="DEL134" s="311"/>
      <c r="DEM134" s="311"/>
      <c r="DEN134" s="311"/>
      <c r="DEO134" s="311"/>
      <c r="DEP134" s="311"/>
      <c r="DEQ134" s="311"/>
      <c r="DER134" s="311"/>
      <c r="DES134" s="311"/>
      <c r="DET134" s="311"/>
      <c r="DEU134" s="311"/>
      <c r="DEV134" s="311"/>
      <c r="DEW134" s="311"/>
      <c r="DEX134" s="311"/>
      <c r="DEY134" s="311"/>
      <c r="DEZ134" s="311"/>
      <c r="DFA134" s="311"/>
      <c r="DFB134" s="311"/>
      <c r="DFC134" s="311"/>
      <c r="DFD134" s="311"/>
      <c r="DFE134" s="311"/>
      <c r="DFF134" s="311"/>
      <c r="DFG134" s="311"/>
      <c r="DFH134" s="311"/>
      <c r="DFI134" s="311"/>
      <c r="DFJ134" s="311"/>
      <c r="DFK134" s="311"/>
      <c r="DFL134" s="311"/>
      <c r="DFM134" s="311"/>
      <c r="DFN134" s="311"/>
      <c r="DFO134" s="311"/>
      <c r="DFP134" s="311"/>
      <c r="DFQ134" s="311"/>
      <c r="DFR134" s="311"/>
      <c r="DFS134" s="311"/>
      <c r="DFT134" s="311"/>
      <c r="DFU134" s="311"/>
      <c r="DFV134" s="311"/>
      <c r="DFW134" s="311"/>
      <c r="DFX134" s="311"/>
      <c r="DFY134" s="311"/>
      <c r="DFZ134" s="311"/>
      <c r="DGA134" s="311"/>
      <c r="DGB134" s="311"/>
      <c r="DGC134" s="311"/>
      <c r="DGD134" s="311"/>
      <c r="DGE134" s="311"/>
      <c r="DGF134" s="311"/>
      <c r="DGG134" s="311"/>
      <c r="DGH134" s="311"/>
      <c r="DGI134" s="311"/>
      <c r="DGJ134" s="311"/>
      <c r="DGK134" s="311"/>
      <c r="DGL134" s="311"/>
      <c r="DGM134" s="311"/>
      <c r="DGN134" s="311"/>
      <c r="DGO134" s="311"/>
      <c r="DGP134" s="311"/>
      <c r="DGQ134" s="311"/>
      <c r="DGR134" s="311"/>
      <c r="DGS134" s="311"/>
      <c r="DGT134" s="311"/>
      <c r="DGU134" s="311"/>
      <c r="DGV134" s="311"/>
      <c r="DGW134" s="311"/>
      <c r="DGX134" s="311"/>
      <c r="DGY134" s="311"/>
      <c r="DGZ134" s="311"/>
      <c r="DHA134" s="311"/>
      <c r="DHB134" s="311"/>
      <c r="DHC134" s="311"/>
      <c r="DHD134" s="311"/>
      <c r="DHE134" s="311"/>
      <c r="DHF134" s="311"/>
      <c r="DHG134" s="311"/>
      <c r="DHH134" s="311"/>
      <c r="DHI134" s="311"/>
      <c r="DHJ134" s="311"/>
      <c r="DHK134" s="311"/>
      <c r="DHL134" s="311"/>
      <c r="DHM134" s="311"/>
      <c r="DHN134" s="311"/>
      <c r="DHO134" s="311"/>
      <c r="DHP134" s="311"/>
      <c r="DHQ134" s="311"/>
      <c r="DHR134" s="311"/>
      <c r="DHS134" s="311"/>
      <c r="DHT134" s="311"/>
      <c r="DHU134" s="311"/>
      <c r="DHV134" s="311"/>
      <c r="DHW134" s="311"/>
      <c r="DHX134" s="311"/>
      <c r="DHY134" s="311"/>
      <c r="DHZ134" s="311"/>
      <c r="DIA134" s="311"/>
      <c r="DIB134" s="311"/>
      <c r="DIC134" s="311"/>
      <c r="DID134" s="311"/>
      <c r="DIE134" s="311"/>
      <c r="DIF134" s="311"/>
      <c r="DIG134" s="311"/>
      <c r="DIH134" s="311"/>
      <c r="DII134" s="311"/>
      <c r="DIJ134" s="311"/>
      <c r="DIK134" s="311"/>
      <c r="DIL134" s="311"/>
      <c r="DIM134" s="311"/>
      <c r="DIN134" s="311"/>
      <c r="DIO134" s="311"/>
      <c r="DIP134" s="311"/>
      <c r="DIQ134" s="311"/>
      <c r="DIR134" s="311"/>
      <c r="DIS134" s="311"/>
      <c r="DIT134" s="311"/>
      <c r="DIU134" s="311"/>
      <c r="DIV134" s="311"/>
      <c r="DIW134" s="311"/>
      <c r="DIX134" s="311"/>
      <c r="DIY134" s="311"/>
      <c r="DIZ134" s="311"/>
      <c r="DJA134" s="311"/>
      <c r="DJB134" s="311"/>
      <c r="DJC134" s="311"/>
      <c r="DJD134" s="311"/>
      <c r="DJE134" s="311"/>
      <c r="DJF134" s="311"/>
      <c r="DJG134" s="311"/>
      <c r="DJH134" s="311"/>
      <c r="DJI134" s="311"/>
      <c r="DJJ134" s="311"/>
      <c r="DJK134" s="311"/>
      <c r="DJL134" s="311"/>
      <c r="DJM134" s="311"/>
      <c r="DJN134" s="311"/>
      <c r="DJO134" s="311"/>
      <c r="DJP134" s="311"/>
      <c r="DJQ134" s="311"/>
      <c r="DJR134" s="311"/>
      <c r="DJS134" s="311"/>
      <c r="DJT134" s="311"/>
      <c r="DJU134" s="311"/>
      <c r="DJV134" s="311"/>
      <c r="DJW134" s="311"/>
      <c r="DJX134" s="311"/>
      <c r="DJY134" s="311"/>
      <c r="DJZ134" s="311"/>
      <c r="DKA134" s="311"/>
      <c r="DKB134" s="311"/>
      <c r="DKC134" s="311"/>
      <c r="DKD134" s="311"/>
      <c r="DKE134" s="311"/>
      <c r="DKF134" s="311"/>
      <c r="DKG134" s="311"/>
      <c r="DKH134" s="311"/>
      <c r="DKI134" s="311"/>
      <c r="DKJ134" s="311"/>
      <c r="DKK134" s="311"/>
      <c r="DKL134" s="311"/>
      <c r="DKM134" s="311"/>
      <c r="DKN134" s="311"/>
      <c r="DKO134" s="311"/>
      <c r="DKP134" s="311"/>
      <c r="DKQ134" s="311"/>
      <c r="DKR134" s="311"/>
      <c r="DKS134" s="311"/>
      <c r="DKT134" s="311"/>
      <c r="DKU134" s="311"/>
      <c r="DKV134" s="311"/>
      <c r="DKW134" s="311"/>
      <c r="DKX134" s="311"/>
      <c r="DKY134" s="311"/>
      <c r="DKZ134" s="311"/>
      <c r="DLA134" s="311"/>
      <c r="DLB134" s="311"/>
      <c r="DLC134" s="311"/>
      <c r="DLD134" s="311"/>
      <c r="DLE134" s="311"/>
      <c r="DLF134" s="311"/>
      <c r="DLG134" s="311"/>
      <c r="DLH134" s="311"/>
      <c r="DLI134" s="311"/>
      <c r="DLJ134" s="311"/>
      <c r="DLK134" s="311"/>
      <c r="DLL134" s="311"/>
      <c r="DLM134" s="311"/>
      <c r="DLN134" s="311"/>
      <c r="DLO134" s="311"/>
      <c r="DLP134" s="311"/>
      <c r="DLQ134" s="311"/>
      <c r="DLR134" s="311"/>
      <c r="DLS134" s="311"/>
      <c r="DLT134" s="311"/>
      <c r="DLU134" s="311"/>
      <c r="DLV134" s="311"/>
      <c r="DLW134" s="311"/>
      <c r="DLX134" s="311"/>
      <c r="DLY134" s="311"/>
      <c r="DLZ134" s="311"/>
      <c r="DMA134" s="311"/>
      <c r="DMB134" s="311"/>
      <c r="DMC134" s="311"/>
      <c r="DMD134" s="311"/>
      <c r="DME134" s="311"/>
      <c r="DMF134" s="311"/>
      <c r="DMG134" s="311"/>
      <c r="DMH134" s="311"/>
      <c r="DMI134" s="311"/>
      <c r="DMJ134" s="311"/>
      <c r="DMK134" s="311"/>
      <c r="DML134" s="311"/>
      <c r="DMM134" s="311"/>
      <c r="DMN134" s="311"/>
      <c r="DMO134" s="311"/>
      <c r="DMP134" s="311"/>
      <c r="DMQ134" s="311"/>
      <c r="DMR134" s="311"/>
      <c r="DMS134" s="311"/>
      <c r="DMT134" s="311"/>
      <c r="DMU134" s="311"/>
      <c r="DMV134" s="311"/>
      <c r="DMW134" s="311"/>
      <c r="DMX134" s="311"/>
      <c r="DMY134" s="311"/>
      <c r="DMZ134" s="311"/>
      <c r="DNA134" s="311"/>
      <c r="DNB134" s="311"/>
      <c r="DNC134" s="311"/>
      <c r="DND134" s="311"/>
      <c r="DNE134" s="311"/>
      <c r="DNF134" s="311"/>
      <c r="DNG134" s="311"/>
      <c r="DNH134" s="311"/>
      <c r="DNI134" s="311"/>
      <c r="DNJ134" s="311"/>
      <c r="DNK134" s="311"/>
      <c r="DNL134" s="311"/>
      <c r="DNM134" s="311"/>
      <c r="DNN134" s="311"/>
      <c r="DNO134" s="311"/>
      <c r="DNP134" s="311"/>
      <c r="DNQ134" s="311"/>
      <c r="DNR134" s="311"/>
      <c r="DNS134" s="311"/>
      <c r="DNT134" s="311"/>
      <c r="DNU134" s="311"/>
      <c r="DNV134" s="311"/>
      <c r="DNW134" s="311"/>
      <c r="DNX134" s="311"/>
      <c r="DNY134" s="311"/>
      <c r="DNZ134" s="311"/>
      <c r="DOA134" s="311"/>
      <c r="DOB134" s="311"/>
      <c r="DOC134" s="311"/>
      <c r="DOD134" s="311"/>
      <c r="DOE134" s="311"/>
      <c r="DOF134" s="311"/>
      <c r="DOG134" s="311"/>
      <c r="DOH134" s="311"/>
      <c r="DOI134" s="311"/>
      <c r="DOJ134" s="311"/>
      <c r="DOK134" s="311"/>
      <c r="DOL134" s="311"/>
      <c r="DOM134" s="311"/>
      <c r="DON134" s="311"/>
      <c r="DOO134" s="311"/>
      <c r="DOP134" s="311"/>
      <c r="DOQ134" s="311"/>
      <c r="DOR134" s="311"/>
      <c r="DOS134" s="311"/>
      <c r="DOT134" s="311"/>
      <c r="DOU134" s="311"/>
      <c r="DOV134" s="311"/>
      <c r="DOW134" s="311"/>
      <c r="DOX134" s="311"/>
      <c r="DOY134" s="311"/>
      <c r="DOZ134" s="311"/>
      <c r="DPA134" s="311"/>
      <c r="DPB134" s="311"/>
      <c r="DPC134" s="311"/>
      <c r="DPD134" s="311"/>
      <c r="DPE134" s="311"/>
      <c r="DPF134" s="311"/>
      <c r="DPG134" s="311"/>
      <c r="DPH134" s="311"/>
      <c r="DPI134" s="311"/>
      <c r="DPJ134" s="311"/>
      <c r="DPK134" s="311"/>
      <c r="DPL134" s="311"/>
      <c r="DPM134" s="311"/>
      <c r="DPN134" s="311"/>
      <c r="DPO134" s="311"/>
      <c r="DPP134" s="311"/>
      <c r="DPQ134" s="311"/>
      <c r="DPR134" s="311"/>
      <c r="DPS134" s="311"/>
      <c r="DPT134" s="311"/>
      <c r="DPU134" s="311"/>
      <c r="DPV134" s="311"/>
      <c r="DPW134" s="311"/>
      <c r="DPX134" s="311"/>
      <c r="DPY134" s="311"/>
      <c r="DPZ134" s="311"/>
      <c r="DQA134" s="311"/>
      <c r="DQB134" s="311"/>
      <c r="DQC134" s="311"/>
      <c r="DQD134" s="311"/>
      <c r="DQE134" s="311"/>
      <c r="DQF134" s="311"/>
      <c r="DQG134" s="311"/>
      <c r="DQH134" s="311"/>
      <c r="DQI134" s="311"/>
      <c r="DQJ134" s="311"/>
      <c r="DQK134" s="311"/>
      <c r="DQL134" s="311"/>
      <c r="DQM134" s="311"/>
      <c r="DQN134" s="311"/>
      <c r="DQO134" s="311"/>
      <c r="DQP134" s="311"/>
      <c r="DQQ134" s="311"/>
      <c r="DQR134" s="311"/>
      <c r="DQS134" s="311"/>
      <c r="DQT134" s="311"/>
      <c r="DQU134" s="311"/>
      <c r="DQV134" s="311"/>
      <c r="DQW134" s="311"/>
      <c r="DQX134" s="311"/>
      <c r="DQY134" s="311"/>
      <c r="DQZ134" s="311"/>
      <c r="DRA134" s="311"/>
      <c r="DRB134" s="311"/>
      <c r="DRC134" s="311"/>
      <c r="DRD134" s="311"/>
      <c r="DRE134" s="311"/>
      <c r="DRF134" s="311"/>
      <c r="DRG134" s="311"/>
      <c r="DRH134" s="311"/>
      <c r="DRI134" s="311"/>
      <c r="DRJ134" s="311"/>
      <c r="DRK134" s="311"/>
      <c r="DRL134" s="311"/>
      <c r="DRM134" s="311"/>
      <c r="DRN134" s="311"/>
      <c r="DRO134" s="311"/>
      <c r="DRP134" s="311"/>
      <c r="DRQ134" s="311"/>
      <c r="DRR134" s="311"/>
      <c r="DRS134" s="311"/>
      <c r="DRT134" s="311"/>
      <c r="DRU134" s="311"/>
      <c r="DRV134" s="311"/>
      <c r="DRW134" s="311"/>
      <c r="DRX134" s="311"/>
      <c r="DRY134" s="311"/>
      <c r="DRZ134" s="311"/>
      <c r="DSA134" s="311"/>
      <c r="DSB134" s="311"/>
      <c r="DSC134" s="311"/>
      <c r="DSD134" s="311"/>
      <c r="DSE134" s="311"/>
      <c r="DSF134" s="311"/>
      <c r="DSG134" s="311"/>
      <c r="DSH134" s="311"/>
      <c r="DSI134" s="311"/>
      <c r="DSJ134" s="311"/>
      <c r="DSK134" s="311"/>
      <c r="DSL134" s="311"/>
      <c r="DSM134" s="311"/>
      <c r="DSN134" s="311"/>
      <c r="DSO134" s="311"/>
      <c r="DSP134" s="311"/>
      <c r="DSQ134" s="311"/>
      <c r="DSR134" s="311"/>
      <c r="DSS134" s="311"/>
      <c r="DST134" s="311"/>
      <c r="DSU134" s="311"/>
      <c r="DSV134" s="311"/>
      <c r="DSW134" s="311"/>
      <c r="DSX134" s="311"/>
      <c r="DSY134" s="311"/>
      <c r="DSZ134" s="311"/>
      <c r="DTA134" s="311"/>
      <c r="DTB134" s="311"/>
      <c r="DTC134" s="311"/>
      <c r="DTD134" s="311"/>
      <c r="DTE134" s="311"/>
      <c r="DTF134" s="311"/>
      <c r="DTG134" s="311"/>
      <c r="DTH134" s="311"/>
      <c r="DTI134" s="311"/>
      <c r="DTJ134" s="311"/>
      <c r="DTK134" s="311"/>
      <c r="DTL134" s="311"/>
      <c r="DTM134" s="311"/>
      <c r="DTN134" s="311"/>
      <c r="DTO134" s="311"/>
      <c r="DTP134" s="311"/>
      <c r="DTQ134" s="311"/>
      <c r="DTR134" s="311"/>
      <c r="DTS134" s="311"/>
      <c r="DTT134" s="311"/>
      <c r="DTU134" s="311"/>
      <c r="DTV134" s="311"/>
      <c r="DTW134" s="311"/>
      <c r="DTX134" s="311"/>
      <c r="DTY134" s="311"/>
      <c r="DTZ134" s="311"/>
      <c r="DUA134" s="311"/>
      <c r="DUB134" s="311"/>
      <c r="DUC134" s="311"/>
      <c r="DUD134" s="311"/>
      <c r="DUE134" s="311"/>
      <c r="DUF134" s="311"/>
      <c r="DUG134" s="311"/>
      <c r="DUH134" s="311"/>
      <c r="DUI134" s="311"/>
      <c r="DUJ134" s="311"/>
      <c r="DUK134" s="311"/>
      <c r="DUL134" s="311"/>
      <c r="DUM134" s="311"/>
      <c r="DUN134" s="311"/>
      <c r="DUO134" s="311"/>
      <c r="DUP134" s="311"/>
      <c r="DUQ134" s="311"/>
      <c r="DUR134" s="311"/>
      <c r="DUS134" s="311"/>
      <c r="DUT134" s="311"/>
      <c r="DUU134" s="311"/>
      <c r="DUV134" s="311"/>
      <c r="DUW134" s="311"/>
      <c r="DUX134" s="311"/>
      <c r="DUY134" s="311"/>
      <c r="DUZ134" s="311"/>
      <c r="DVA134" s="311"/>
      <c r="DVB134" s="311"/>
      <c r="DVC134" s="311"/>
      <c r="DVD134" s="311"/>
      <c r="DVE134" s="311"/>
      <c r="DVF134" s="311"/>
      <c r="DVG134" s="311"/>
      <c r="DVH134" s="311"/>
      <c r="DVI134" s="311"/>
      <c r="DVJ134" s="311"/>
      <c r="DVK134" s="311"/>
      <c r="DVL134" s="311"/>
      <c r="DVM134" s="311"/>
      <c r="DVN134" s="311"/>
      <c r="DVO134" s="311"/>
      <c r="DVP134" s="311"/>
      <c r="DVQ134" s="311"/>
      <c r="DVR134" s="311"/>
      <c r="DVS134" s="311"/>
      <c r="DVT134" s="311"/>
      <c r="DVU134" s="311"/>
      <c r="DVV134" s="311"/>
      <c r="DVW134" s="311"/>
      <c r="DVX134" s="311"/>
      <c r="DVY134" s="311"/>
      <c r="DVZ134" s="311"/>
      <c r="DWA134" s="311"/>
      <c r="DWB134" s="311"/>
      <c r="DWC134" s="311"/>
      <c r="DWD134" s="311"/>
      <c r="DWE134" s="311"/>
      <c r="DWF134" s="311"/>
      <c r="DWG134" s="311"/>
      <c r="DWH134" s="311"/>
      <c r="DWI134" s="311"/>
      <c r="DWJ134" s="311"/>
      <c r="DWK134" s="311"/>
      <c r="DWL134" s="311"/>
      <c r="DWM134" s="311"/>
      <c r="DWN134" s="311"/>
      <c r="DWO134" s="311"/>
      <c r="DWP134" s="311"/>
      <c r="DWQ134" s="311"/>
      <c r="DWR134" s="311"/>
      <c r="DWS134" s="311"/>
      <c r="DWT134" s="311"/>
      <c r="DWU134" s="311"/>
      <c r="DWV134" s="311"/>
      <c r="DWW134" s="311"/>
      <c r="DWX134" s="311"/>
      <c r="DWY134" s="311"/>
      <c r="DWZ134" s="311"/>
      <c r="DXA134" s="311"/>
      <c r="DXB134" s="311"/>
      <c r="DXC134" s="311"/>
      <c r="DXD134" s="311"/>
      <c r="DXE134" s="311"/>
      <c r="DXF134" s="311"/>
      <c r="DXG134" s="311"/>
      <c r="DXH134" s="311"/>
      <c r="DXI134" s="311"/>
      <c r="DXJ134" s="311"/>
      <c r="DXK134" s="311"/>
      <c r="DXL134" s="311"/>
      <c r="DXM134" s="311"/>
      <c r="DXN134" s="311"/>
      <c r="DXO134" s="311"/>
      <c r="DXP134" s="311"/>
      <c r="DXQ134" s="311"/>
      <c r="DXR134" s="311"/>
      <c r="DXS134" s="311"/>
      <c r="DXT134" s="311"/>
      <c r="DXU134" s="311"/>
      <c r="DXV134" s="311"/>
      <c r="DXW134" s="311"/>
      <c r="DXX134" s="311"/>
      <c r="DXY134" s="311"/>
      <c r="DXZ134" s="311"/>
      <c r="DYA134" s="311"/>
      <c r="DYB134" s="311"/>
      <c r="DYC134" s="311"/>
      <c r="DYD134" s="311"/>
      <c r="DYE134" s="311"/>
      <c r="DYF134" s="311"/>
      <c r="DYG134" s="311"/>
      <c r="DYH134" s="311"/>
      <c r="DYI134" s="311"/>
      <c r="DYJ134" s="311"/>
      <c r="DYK134" s="311"/>
      <c r="DYL134" s="311"/>
      <c r="DYM134" s="311"/>
      <c r="DYN134" s="311"/>
      <c r="DYO134" s="311"/>
      <c r="DYP134" s="311"/>
      <c r="DYQ134" s="311"/>
      <c r="DYR134" s="311"/>
      <c r="DYS134" s="311"/>
      <c r="DYT134" s="311"/>
      <c r="DYU134" s="311"/>
      <c r="DYV134" s="311"/>
      <c r="DYW134" s="311"/>
      <c r="DYX134" s="311"/>
      <c r="DYY134" s="311"/>
      <c r="DYZ134" s="311"/>
      <c r="DZA134" s="311"/>
      <c r="DZB134" s="311"/>
      <c r="DZC134" s="311"/>
      <c r="DZD134" s="311"/>
      <c r="DZE134" s="311"/>
      <c r="DZF134" s="311"/>
      <c r="DZG134" s="311"/>
      <c r="DZH134" s="311"/>
      <c r="DZI134" s="311"/>
      <c r="DZJ134" s="311"/>
      <c r="DZK134" s="311"/>
      <c r="DZL134" s="311"/>
      <c r="DZM134" s="311"/>
      <c r="DZN134" s="311"/>
      <c r="DZO134" s="311"/>
      <c r="DZP134" s="311"/>
      <c r="DZQ134" s="311"/>
      <c r="DZR134" s="311"/>
      <c r="DZS134" s="311"/>
      <c r="DZT134" s="311"/>
      <c r="DZU134" s="311"/>
      <c r="DZV134" s="311"/>
      <c r="DZW134" s="311"/>
      <c r="DZX134" s="311"/>
      <c r="DZY134" s="311"/>
      <c r="DZZ134" s="311"/>
      <c r="EAA134" s="311"/>
      <c r="EAB134" s="311"/>
      <c r="EAC134" s="311"/>
      <c r="EAD134" s="311"/>
      <c r="EAE134" s="311"/>
      <c r="EAF134" s="311"/>
      <c r="EAG134" s="311"/>
      <c r="EAH134" s="311"/>
      <c r="EAI134" s="311"/>
      <c r="EAJ134" s="311"/>
      <c r="EAK134" s="311"/>
      <c r="EAL134" s="311"/>
      <c r="EAM134" s="311"/>
      <c r="EAN134" s="311"/>
      <c r="EAO134" s="311"/>
      <c r="EAP134" s="311"/>
      <c r="EAQ134" s="311"/>
      <c r="EAR134" s="311"/>
      <c r="EAS134" s="311"/>
      <c r="EAT134" s="311"/>
      <c r="EAU134" s="311"/>
      <c r="EAV134" s="311"/>
      <c r="EAW134" s="311"/>
      <c r="EAX134" s="311"/>
      <c r="EAY134" s="311"/>
      <c r="EAZ134" s="311"/>
      <c r="EBA134" s="311"/>
      <c r="EBB134" s="311"/>
      <c r="EBC134" s="311"/>
      <c r="EBD134" s="311"/>
      <c r="EBE134" s="311"/>
      <c r="EBF134" s="311"/>
      <c r="EBG134" s="311"/>
      <c r="EBH134" s="311"/>
      <c r="EBI134" s="311"/>
      <c r="EBJ134" s="311"/>
      <c r="EBK134" s="311"/>
      <c r="EBL134" s="311"/>
      <c r="EBM134" s="311"/>
      <c r="EBN134" s="311"/>
      <c r="EBO134" s="311"/>
      <c r="EBP134" s="311"/>
      <c r="EBQ134" s="311"/>
      <c r="EBR134" s="311"/>
      <c r="EBS134" s="311"/>
      <c r="EBT134" s="311"/>
      <c r="EBU134" s="311"/>
      <c r="EBV134" s="311"/>
      <c r="EBW134" s="311"/>
      <c r="EBX134" s="311"/>
      <c r="EBY134" s="311"/>
      <c r="EBZ134" s="311"/>
      <c r="ECA134" s="311"/>
      <c r="ECB134" s="311"/>
      <c r="ECC134" s="311"/>
      <c r="ECD134" s="311"/>
      <c r="ECE134" s="311"/>
      <c r="ECF134" s="311"/>
      <c r="ECG134" s="311"/>
      <c r="ECH134" s="311"/>
      <c r="ECI134" s="311"/>
      <c r="ECJ134" s="311"/>
      <c r="ECK134" s="311"/>
      <c r="ECL134" s="311"/>
      <c r="ECM134" s="311"/>
      <c r="ECN134" s="311"/>
      <c r="ECO134" s="311"/>
      <c r="ECP134" s="311"/>
      <c r="ECQ134" s="311"/>
      <c r="ECR134" s="311"/>
      <c r="ECS134" s="311"/>
      <c r="ECT134" s="311"/>
      <c r="ECU134" s="311"/>
      <c r="ECV134" s="311"/>
      <c r="ECW134" s="311"/>
      <c r="ECX134" s="311"/>
      <c r="ECY134" s="311"/>
      <c r="ECZ134" s="311"/>
      <c r="EDA134" s="311"/>
      <c r="EDB134" s="311"/>
      <c r="EDC134" s="311"/>
      <c r="EDD134" s="311"/>
      <c r="EDE134" s="311"/>
      <c r="EDF134" s="311"/>
      <c r="EDG134" s="311"/>
      <c r="EDH134" s="311"/>
      <c r="EDI134" s="311"/>
      <c r="EDJ134" s="311"/>
      <c r="EDK134" s="311"/>
      <c r="EDL134" s="311"/>
      <c r="EDM134" s="311"/>
      <c r="EDN134" s="311"/>
      <c r="EDO134" s="311"/>
      <c r="EDP134" s="311"/>
      <c r="EDQ134" s="311"/>
      <c r="EDR134" s="311"/>
      <c r="EDS134" s="311"/>
      <c r="EDT134" s="311"/>
      <c r="EDU134" s="311"/>
      <c r="EDV134" s="311"/>
      <c r="EDW134" s="311"/>
      <c r="EDX134" s="311"/>
      <c r="EDY134" s="311"/>
      <c r="EDZ134" s="311"/>
      <c r="EEA134" s="311"/>
      <c r="EEB134" s="311"/>
      <c r="EEC134" s="311"/>
      <c r="EED134" s="311"/>
      <c r="EEE134" s="311"/>
      <c r="EEF134" s="311"/>
      <c r="EEG134" s="311"/>
      <c r="EEH134" s="311"/>
      <c r="EEI134" s="311"/>
      <c r="EEJ134" s="311"/>
      <c r="EEK134" s="311"/>
      <c r="EEL134" s="311"/>
      <c r="EEM134" s="311"/>
      <c r="EEN134" s="311"/>
      <c r="EEO134" s="311"/>
      <c r="EEP134" s="311"/>
      <c r="EEQ134" s="311"/>
      <c r="EER134" s="311"/>
      <c r="EES134" s="311"/>
      <c r="EET134" s="311"/>
      <c r="EEU134" s="311"/>
      <c r="EEV134" s="311"/>
      <c r="EEW134" s="311"/>
      <c r="EEX134" s="311"/>
      <c r="EEY134" s="311"/>
      <c r="EEZ134" s="311"/>
      <c r="EFA134" s="311"/>
      <c r="EFB134" s="311"/>
      <c r="EFC134" s="311"/>
      <c r="EFD134" s="311"/>
      <c r="EFE134" s="311"/>
      <c r="EFF134" s="311"/>
      <c r="EFG134" s="311"/>
      <c r="EFH134" s="311"/>
      <c r="EFI134" s="311"/>
      <c r="EFJ134" s="311"/>
      <c r="EFK134" s="311"/>
      <c r="EFL134" s="311"/>
      <c r="EFM134" s="311"/>
      <c r="EFN134" s="311"/>
      <c r="EFO134" s="311"/>
      <c r="EFP134" s="311"/>
      <c r="EFQ134" s="311"/>
      <c r="EFR134" s="311"/>
      <c r="EFS134" s="311"/>
      <c r="EFT134" s="311"/>
      <c r="EFU134" s="311"/>
      <c r="EFV134" s="311"/>
      <c r="EFW134" s="311"/>
      <c r="EFX134" s="311"/>
      <c r="EFY134" s="311"/>
      <c r="EFZ134" s="311"/>
      <c r="EGA134" s="311"/>
      <c r="EGB134" s="311"/>
      <c r="EGC134" s="311"/>
      <c r="EGD134" s="311"/>
      <c r="EGE134" s="311"/>
      <c r="EGF134" s="311"/>
      <c r="EGG134" s="311"/>
      <c r="EGH134" s="311"/>
      <c r="EGI134" s="311"/>
      <c r="EGJ134" s="311"/>
      <c r="EGK134" s="311"/>
      <c r="EGL134" s="311"/>
      <c r="EGM134" s="311"/>
      <c r="EGN134" s="311"/>
      <c r="EGO134" s="311"/>
      <c r="EGP134" s="311"/>
      <c r="EGQ134" s="311"/>
      <c r="EGR134" s="311"/>
      <c r="EGS134" s="311"/>
      <c r="EGT134" s="311"/>
      <c r="EGU134" s="311"/>
      <c r="EGV134" s="311"/>
      <c r="EGW134" s="311"/>
      <c r="EGX134" s="311"/>
      <c r="EGY134" s="311"/>
      <c r="EGZ134" s="311"/>
      <c r="EHA134" s="311"/>
      <c r="EHB134" s="311"/>
      <c r="EHC134" s="311"/>
      <c r="EHD134" s="311"/>
      <c r="EHE134" s="311"/>
      <c r="EHF134" s="311"/>
      <c r="EHG134" s="311"/>
      <c r="EHH134" s="311"/>
      <c r="EHI134" s="311"/>
      <c r="EHJ134" s="311"/>
      <c r="EHK134" s="311"/>
      <c r="EHL134" s="311"/>
      <c r="EHM134" s="311"/>
      <c r="EHN134" s="311"/>
      <c r="EHO134" s="311"/>
      <c r="EHP134" s="311"/>
      <c r="EHQ134" s="311"/>
      <c r="EHR134" s="311"/>
      <c r="EHS134" s="311"/>
      <c r="EHT134" s="311"/>
      <c r="EHU134" s="311"/>
      <c r="EHV134" s="311"/>
      <c r="EHW134" s="311"/>
      <c r="EHX134" s="311"/>
      <c r="EHY134" s="311"/>
      <c r="EHZ134" s="311"/>
      <c r="EIA134" s="311"/>
      <c r="EIB134" s="311"/>
      <c r="EIC134" s="311"/>
      <c r="EID134" s="311"/>
      <c r="EIE134" s="311"/>
      <c r="EIF134" s="311"/>
      <c r="EIG134" s="311"/>
      <c r="EIH134" s="311"/>
      <c r="EII134" s="311"/>
      <c r="EIJ134" s="311"/>
      <c r="EIK134" s="311"/>
      <c r="EIL134" s="311"/>
      <c r="EIM134" s="311"/>
      <c r="EIN134" s="311"/>
      <c r="EIO134" s="311"/>
      <c r="EIP134" s="311"/>
      <c r="EIQ134" s="311"/>
      <c r="EIR134" s="311"/>
      <c r="EIS134" s="311"/>
      <c r="EIT134" s="311"/>
      <c r="EIU134" s="311"/>
      <c r="EIV134" s="311"/>
      <c r="EIW134" s="311"/>
      <c r="EIX134" s="311"/>
      <c r="EIY134" s="311"/>
      <c r="EIZ134" s="311"/>
      <c r="EJA134" s="311"/>
      <c r="EJB134" s="311"/>
      <c r="EJC134" s="311"/>
      <c r="EJD134" s="311"/>
      <c r="EJE134" s="311"/>
      <c r="EJF134" s="311"/>
      <c r="EJG134" s="311"/>
      <c r="EJH134" s="311"/>
      <c r="EJI134" s="311"/>
      <c r="EJJ134" s="311"/>
      <c r="EJK134" s="311"/>
      <c r="EJL134" s="311"/>
      <c r="EJM134" s="311"/>
      <c r="EJN134" s="311"/>
      <c r="EJO134" s="311"/>
      <c r="EJP134" s="311"/>
      <c r="EJQ134" s="311"/>
      <c r="EJR134" s="311"/>
      <c r="EJS134" s="311"/>
      <c r="EJT134" s="311"/>
      <c r="EJU134" s="311"/>
      <c r="EJV134" s="311"/>
      <c r="EJW134" s="311"/>
      <c r="EJX134" s="311"/>
      <c r="EJY134" s="311"/>
      <c r="EJZ134" s="311"/>
      <c r="EKA134" s="311"/>
      <c r="EKB134" s="311"/>
      <c r="EKC134" s="311"/>
      <c r="EKD134" s="311"/>
      <c r="EKE134" s="311"/>
      <c r="EKF134" s="311"/>
      <c r="EKG134" s="311"/>
      <c r="EKH134" s="311"/>
      <c r="EKI134" s="311"/>
      <c r="EKJ134" s="311"/>
      <c r="EKK134" s="311"/>
      <c r="EKL134" s="311"/>
      <c r="EKM134" s="311"/>
      <c r="EKN134" s="311"/>
      <c r="EKO134" s="311"/>
      <c r="EKP134" s="311"/>
      <c r="EKQ134" s="311"/>
      <c r="EKR134" s="311"/>
      <c r="EKS134" s="311"/>
      <c r="EKT134" s="311"/>
      <c r="EKU134" s="311"/>
      <c r="EKV134" s="311"/>
      <c r="EKW134" s="311"/>
      <c r="EKX134" s="311"/>
      <c r="EKY134" s="311"/>
      <c r="EKZ134" s="311"/>
      <c r="ELA134" s="311"/>
      <c r="ELB134" s="311"/>
      <c r="ELC134" s="311"/>
      <c r="ELD134" s="311"/>
      <c r="ELE134" s="311"/>
      <c r="ELF134" s="311"/>
      <c r="ELG134" s="311"/>
      <c r="ELH134" s="311"/>
      <c r="ELI134" s="311"/>
      <c r="ELJ134" s="311"/>
      <c r="ELK134" s="311"/>
      <c r="ELL134" s="311"/>
      <c r="ELM134" s="311"/>
      <c r="ELN134" s="311"/>
      <c r="ELO134" s="311"/>
      <c r="ELP134" s="311"/>
      <c r="ELQ134" s="311"/>
      <c r="ELR134" s="311"/>
      <c r="ELS134" s="311"/>
      <c r="ELT134" s="311"/>
      <c r="ELU134" s="311"/>
      <c r="ELV134" s="311"/>
      <c r="ELW134" s="311"/>
      <c r="ELX134" s="311"/>
      <c r="ELY134" s="311"/>
      <c r="ELZ134" s="311"/>
      <c r="EMA134" s="311"/>
      <c r="EMB134" s="311"/>
      <c r="EMC134" s="311"/>
      <c r="EMD134" s="311"/>
      <c r="EME134" s="311"/>
      <c r="EMF134" s="311"/>
      <c r="EMG134" s="311"/>
      <c r="EMH134" s="311"/>
      <c r="EMI134" s="311"/>
      <c r="EMJ134" s="311"/>
      <c r="EMK134" s="311"/>
      <c r="EML134" s="311"/>
      <c r="EMM134" s="311"/>
      <c r="EMN134" s="311"/>
      <c r="EMO134" s="311"/>
      <c r="EMP134" s="311"/>
      <c r="EMQ134" s="311"/>
      <c r="EMR134" s="311"/>
      <c r="EMS134" s="311"/>
      <c r="EMT134" s="311"/>
      <c r="EMU134" s="311"/>
      <c r="EMV134" s="311"/>
      <c r="EMW134" s="311"/>
      <c r="EMX134" s="311"/>
      <c r="EMY134" s="311"/>
      <c r="EMZ134" s="311"/>
      <c r="ENA134" s="311"/>
      <c r="ENB134" s="311"/>
      <c r="ENC134" s="311"/>
      <c r="END134" s="311"/>
      <c r="ENE134" s="311"/>
      <c r="ENF134" s="311"/>
      <c r="ENG134" s="311"/>
      <c r="ENH134" s="311"/>
      <c r="ENI134" s="311"/>
      <c r="ENJ134" s="311"/>
      <c r="ENK134" s="311"/>
      <c r="ENL134" s="311"/>
      <c r="ENM134" s="311"/>
      <c r="ENN134" s="311"/>
      <c r="ENO134" s="311"/>
      <c r="ENP134" s="311"/>
      <c r="ENQ134" s="311"/>
      <c r="ENR134" s="311"/>
      <c r="ENS134" s="311"/>
      <c r="ENT134" s="311"/>
      <c r="ENU134" s="311"/>
      <c r="ENV134" s="311"/>
      <c r="ENW134" s="311"/>
      <c r="ENX134" s="311"/>
      <c r="ENY134" s="311"/>
      <c r="ENZ134" s="311"/>
      <c r="EOA134" s="311"/>
      <c r="EOB134" s="311"/>
      <c r="EOC134" s="311"/>
      <c r="EOD134" s="311"/>
      <c r="EOE134" s="311"/>
      <c r="EOF134" s="311"/>
      <c r="EOG134" s="311"/>
      <c r="EOH134" s="311"/>
      <c r="EOI134" s="311"/>
      <c r="EOJ134" s="311"/>
      <c r="EOK134" s="311"/>
      <c r="EOL134" s="311"/>
      <c r="EOM134" s="311"/>
      <c r="EON134" s="311"/>
      <c r="EOO134" s="311"/>
      <c r="EOP134" s="311"/>
      <c r="EOQ134" s="311"/>
      <c r="EOR134" s="311"/>
      <c r="EOS134" s="311"/>
      <c r="EOT134" s="311"/>
      <c r="EOU134" s="311"/>
      <c r="EOV134" s="311"/>
      <c r="EOW134" s="311"/>
      <c r="EOX134" s="311"/>
      <c r="EOY134" s="311"/>
      <c r="EOZ134" s="311"/>
      <c r="EPA134" s="311"/>
      <c r="EPB134" s="311"/>
      <c r="EPC134" s="311"/>
      <c r="EPD134" s="311"/>
      <c r="EPE134" s="311"/>
      <c r="EPF134" s="311"/>
      <c r="EPG134" s="311"/>
      <c r="EPH134" s="311"/>
      <c r="EPI134" s="311"/>
      <c r="EPJ134" s="311"/>
      <c r="EPK134" s="311"/>
      <c r="EPL134" s="311"/>
      <c r="EPM134" s="311"/>
      <c r="EPN134" s="311"/>
      <c r="EPO134" s="311"/>
      <c r="EPP134" s="311"/>
      <c r="EPQ134" s="311"/>
      <c r="EPR134" s="311"/>
      <c r="EPS134" s="311"/>
      <c r="EPT134" s="311"/>
      <c r="EPU134" s="311"/>
      <c r="EPV134" s="311"/>
      <c r="EPW134" s="311"/>
      <c r="EPX134" s="311"/>
      <c r="EPY134" s="311"/>
      <c r="EPZ134" s="311"/>
      <c r="EQA134" s="311"/>
      <c r="EQB134" s="311"/>
      <c r="EQC134" s="311"/>
      <c r="EQD134" s="311"/>
      <c r="EQE134" s="311"/>
      <c r="EQF134" s="311"/>
      <c r="EQG134" s="311"/>
      <c r="EQH134" s="311"/>
      <c r="EQI134" s="311"/>
      <c r="EQJ134" s="311"/>
      <c r="EQK134" s="311"/>
      <c r="EQL134" s="311"/>
      <c r="EQM134" s="311"/>
      <c r="EQN134" s="311"/>
      <c r="EQO134" s="311"/>
      <c r="EQP134" s="311"/>
      <c r="EQQ134" s="311"/>
      <c r="EQR134" s="311"/>
      <c r="EQS134" s="311"/>
      <c r="EQT134" s="311"/>
      <c r="EQU134" s="311"/>
      <c r="EQV134" s="311"/>
      <c r="EQW134" s="311"/>
      <c r="EQX134" s="311"/>
      <c r="EQY134" s="311"/>
      <c r="EQZ134" s="311"/>
      <c r="ERA134" s="311"/>
      <c r="ERB134" s="311"/>
      <c r="ERC134" s="311"/>
      <c r="ERD134" s="311"/>
      <c r="ERE134" s="311"/>
      <c r="ERF134" s="311"/>
      <c r="ERG134" s="311"/>
      <c r="ERH134" s="311"/>
      <c r="ERI134" s="311"/>
      <c r="ERJ134" s="311"/>
      <c r="ERK134" s="311"/>
      <c r="ERL134" s="311"/>
      <c r="ERM134" s="311"/>
      <c r="ERN134" s="311"/>
      <c r="ERO134" s="311"/>
      <c r="ERP134" s="311"/>
      <c r="ERQ134" s="311"/>
      <c r="ERR134" s="311"/>
      <c r="ERS134" s="311"/>
      <c r="ERT134" s="311"/>
      <c r="ERU134" s="311"/>
      <c r="ERV134" s="311"/>
      <c r="ERW134" s="311"/>
      <c r="ERX134" s="311"/>
      <c r="ERY134" s="311"/>
      <c r="ERZ134" s="311"/>
      <c r="ESA134" s="311"/>
      <c r="ESB134" s="311"/>
      <c r="ESC134" s="311"/>
      <c r="ESD134" s="311"/>
      <c r="ESE134" s="311"/>
      <c r="ESF134" s="311"/>
      <c r="ESG134" s="311"/>
      <c r="ESH134" s="311"/>
      <c r="ESI134" s="311"/>
      <c r="ESJ134" s="311"/>
      <c r="ESK134" s="311"/>
      <c r="ESL134" s="311"/>
      <c r="ESM134" s="311"/>
      <c r="ESN134" s="311"/>
      <c r="ESO134" s="311"/>
      <c r="ESP134" s="311"/>
      <c r="ESQ134" s="311"/>
      <c r="ESR134" s="311"/>
      <c r="ESS134" s="311"/>
      <c r="EST134" s="311"/>
      <c r="ESU134" s="311"/>
      <c r="ESV134" s="311"/>
      <c r="ESW134" s="311"/>
      <c r="ESX134" s="311"/>
      <c r="ESY134" s="311"/>
      <c r="ESZ134" s="311"/>
      <c r="ETA134" s="311"/>
      <c r="ETB134" s="311"/>
      <c r="ETC134" s="311"/>
      <c r="ETD134" s="311"/>
      <c r="ETE134" s="311"/>
      <c r="ETF134" s="311"/>
      <c r="ETG134" s="311"/>
      <c r="ETH134" s="311"/>
      <c r="ETI134" s="311"/>
      <c r="ETJ134" s="311"/>
      <c r="ETK134" s="311"/>
      <c r="ETL134" s="311"/>
      <c r="ETM134" s="311"/>
      <c r="ETN134" s="311"/>
      <c r="ETO134" s="311"/>
      <c r="ETP134" s="311"/>
      <c r="ETQ134" s="311"/>
      <c r="ETR134" s="311"/>
      <c r="ETS134" s="311"/>
      <c r="ETT134" s="311"/>
      <c r="ETU134" s="311"/>
      <c r="ETV134" s="311"/>
      <c r="ETW134" s="311"/>
      <c r="ETX134" s="311"/>
      <c r="ETY134" s="311"/>
      <c r="ETZ134" s="311"/>
      <c r="EUA134" s="311"/>
      <c r="EUB134" s="311"/>
      <c r="EUC134" s="311"/>
      <c r="EUD134" s="311"/>
      <c r="EUE134" s="311"/>
      <c r="EUF134" s="311"/>
      <c r="EUG134" s="311"/>
      <c r="EUH134" s="311"/>
      <c r="EUI134" s="311"/>
      <c r="EUJ134" s="311"/>
      <c r="EUK134" s="311"/>
      <c r="EUL134" s="311"/>
      <c r="EUM134" s="311"/>
      <c r="EUN134" s="311"/>
      <c r="EUO134" s="311"/>
      <c r="EUP134" s="311"/>
      <c r="EUQ134" s="311"/>
      <c r="EUR134" s="311"/>
      <c r="EUS134" s="311"/>
      <c r="EUT134" s="311"/>
      <c r="EUU134" s="311"/>
      <c r="EUV134" s="311"/>
      <c r="EUW134" s="311"/>
      <c r="EUX134" s="311"/>
      <c r="EUY134" s="311"/>
      <c r="EUZ134" s="311"/>
      <c r="EVA134" s="311"/>
      <c r="EVB134" s="311"/>
      <c r="EVC134" s="311"/>
      <c r="EVD134" s="311"/>
      <c r="EVE134" s="311"/>
      <c r="EVF134" s="311"/>
      <c r="EVG134" s="311"/>
      <c r="EVH134" s="311"/>
      <c r="EVI134" s="311"/>
      <c r="EVJ134" s="311"/>
      <c r="EVK134" s="311"/>
      <c r="EVL134" s="311"/>
      <c r="EVM134" s="311"/>
      <c r="EVN134" s="311"/>
      <c r="EVO134" s="311"/>
      <c r="EVP134" s="311"/>
      <c r="EVQ134" s="311"/>
      <c r="EVR134" s="311"/>
      <c r="EVS134" s="311"/>
      <c r="EVT134" s="311"/>
      <c r="EVU134" s="311"/>
      <c r="EVV134" s="311"/>
      <c r="EVW134" s="311"/>
      <c r="EVX134" s="311"/>
      <c r="EVY134" s="311"/>
      <c r="EVZ134" s="311"/>
      <c r="EWA134" s="311"/>
      <c r="EWB134" s="311"/>
      <c r="EWC134" s="311"/>
      <c r="EWD134" s="311"/>
      <c r="EWE134" s="311"/>
      <c r="EWF134" s="311"/>
      <c r="EWG134" s="311"/>
      <c r="EWH134" s="311"/>
      <c r="EWI134" s="311"/>
      <c r="EWJ134" s="311"/>
      <c r="EWK134" s="311"/>
      <c r="EWL134" s="311"/>
      <c r="EWM134" s="311"/>
      <c r="EWN134" s="311"/>
      <c r="EWO134" s="311"/>
      <c r="EWP134" s="311"/>
      <c r="EWQ134" s="311"/>
      <c r="EWR134" s="311"/>
      <c r="EWS134" s="311"/>
      <c r="EWT134" s="311"/>
      <c r="EWU134" s="311"/>
      <c r="EWV134" s="311"/>
      <c r="EWW134" s="311"/>
      <c r="EWX134" s="311"/>
      <c r="EWY134" s="311"/>
      <c r="EWZ134" s="311"/>
      <c r="EXA134" s="311"/>
      <c r="EXB134" s="311"/>
      <c r="EXC134" s="311"/>
      <c r="EXD134" s="311"/>
      <c r="EXE134" s="311"/>
      <c r="EXF134" s="311"/>
      <c r="EXG134" s="311"/>
      <c r="EXH134" s="311"/>
      <c r="EXI134" s="311"/>
      <c r="EXJ134" s="311"/>
      <c r="EXK134" s="311"/>
      <c r="EXL134" s="311"/>
      <c r="EXM134" s="311"/>
      <c r="EXN134" s="311"/>
      <c r="EXO134" s="311"/>
      <c r="EXP134" s="311"/>
      <c r="EXQ134" s="311"/>
      <c r="EXR134" s="311"/>
      <c r="EXS134" s="311"/>
      <c r="EXT134" s="311"/>
      <c r="EXU134" s="311"/>
      <c r="EXV134" s="311"/>
      <c r="EXW134" s="311"/>
      <c r="EXX134" s="311"/>
      <c r="EXY134" s="311"/>
      <c r="EXZ134" s="311"/>
      <c r="EYA134" s="311"/>
      <c r="EYB134" s="311"/>
      <c r="EYC134" s="311"/>
      <c r="EYD134" s="311"/>
      <c r="EYE134" s="311"/>
      <c r="EYF134" s="311"/>
      <c r="EYG134" s="311"/>
      <c r="EYH134" s="311"/>
      <c r="EYI134" s="311"/>
      <c r="EYJ134" s="311"/>
      <c r="EYK134" s="311"/>
      <c r="EYL134" s="311"/>
      <c r="EYM134" s="311"/>
      <c r="EYN134" s="311"/>
      <c r="EYO134" s="311"/>
      <c r="EYP134" s="311"/>
      <c r="EYQ134" s="311"/>
      <c r="EYR134" s="311"/>
      <c r="EYS134" s="311"/>
      <c r="EYT134" s="311"/>
      <c r="EYU134" s="311"/>
      <c r="EYV134" s="311"/>
      <c r="EYW134" s="311"/>
      <c r="EYX134" s="311"/>
      <c r="EYY134" s="311"/>
      <c r="EYZ134" s="311"/>
      <c r="EZA134" s="311"/>
      <c r="EZB134" s="311"/>
      <c r="EZC134" s="311"/>
      <c r="EZD134" s="311"/>
      <c r="EZE134" s="311"/>
      <c r="EZF134" s="311"/>
      <c r="EZG134" s="311"/>
      <c r="EZH134" s="311"/>
      <c r="EZI134" s="311"/>
      <c r="EZJ134" s="311"/>
      <c r="EZK134" s="311"/>
      <c r="EZL134" s="311"/>
      <c r="EZM134" s="311"/>
      <c r="EZN134" s="311"/>
      <c r="EZO134" s="311"/>
      <c r="EZP134" s="311"/>
      <c r="EZQ134" s="311"/>
      <c r="EZR134" s="311"/>
      <c r="EZS134" s="311"/>
      <c r="EZT134" s="311"/>
      <c r="EZU134" s="311"/>
      <c r="EZV134" s="311"/>
      <c r="EZW134" s="311"/>
      <c r="EZX134" s="311"/>
      <c r="EZY134" s="311"/>
      <c r="EZZ134" s="311"/>
      <c r="FAA134" s="311"/>
      <c r="FAB134" s="311"/>
      <c r="FAC134" s="311"/>
      <c r="FAD134" s="311"/>
      <c r="FAE134" s="311"/>
      <c r="FAF134" s="311"/>
      <c r="FAG134" s="311"/>
      <c r="FAH134" s="311"/>
      <c r="FAI134" s="311"/>
      <c r="FAJ134" s="311"/>
      <c r="FAK134" s="311"/>
      <c r="FAL134" s="311"/>
      <c r="FAM134" s="311"/>
      <c r="FAN134" s="311"/>
      <c r="FAO134" s="311"/>
      <c r="FAP134" s="311"/>
      <c r="FAQ134" s="311"/>
      <c r="FAR134" s="311"/>
      <c r="FAS134" s="311"/>
      <c r="FAT134" s="311"/>
      <c r="FAU134" s="311"/>
      <c r="FAV134" s="311"/>
      <c r="FAW134" s="311"/>
      <c r="FAX134" s="311"/>
      <c r="FAY134" s="311"/>
      <c r="FAZ134" s="311"/>
      <c r="FBA134" s="311"/>
      <c r="FBB134" s="311"/>
      <c r="FBC134" s="311"/>
      <c r="FBD134" s="311"/>
      <c r="FBE134" s="311"/>
      <c r="FBF134" s="311"/>
      <c r="FBG134" s="311"/>
      <c r="FBH134" s="311"/>
      <c r="FBI134" s="311"/>
      <c r="FBJ134" s="311"/>
      <c r="FBK134" s="311"/>
      <c r="FBL134" s="311"/>
      <c r="FBM134" s="311"/>
      <c r="FBN134" s="311"/>
      <c r="FBO134" s="311"/>
      <c r="FBP134" s="311"/>
      <c r="FBQ134" s="311"/>
      <c r="FBR134" s="311"/>
      <c r="FBS134" s="311"/>
      <c r="FBT134" s="311"/>
      <c r="FBU134" s="311"/>
      <c r="FBV134" s="311"/>
      <c r="FBW134" s="311"/>
      <c r="FBX134" s="311"/>
      <c r="FBY134" s="311"/>
      <c r="FBZ134" s="311"/>
      <c r="FCA134" s="311"/>
      <c r="FCB134" s="311"/>
      <c r="FCC134" s="311"/>
      <c r="FCD134" s="311"/>
      <c r="FCE134" s="311"/>
      <c r="FCF134" s="311"/>
      <c r="FCG134" s="311"/>
      <c r="FCH134" s="311"/>
      <c r="FCI134" s="311"/>
      <c r="FCJ134" s="311"/>
      <c r="FCK134" s="311"/>
      <c r="FCL134" s="311"/>
      <c r="FCM134" s="311"/>
      <c r="FCN134" s="311"/>
      <c r="FCO134" s="311"/>
      <c r="FCP134" s="311"/>
      <c r="FCQ134" s="311"/>
      <c r="FCR134" s="311"/>
      <c r="FCS134" s="311"/>
      <c r="FCT134" s="311"/>
      <c r="FCU134" s="311"/>
      <c r="FCV134" s="311"/>
      <c r="FCW134" s="311"/>
      <c r="FCX134" s="311"/>
      <c r="FCY134" s="311"/>
      <c r="FCZ134" s="311"/>
      <c r="FDA134" s="311"/>
      <c r="FDB134" s="311"/>
      <c r="FDC134" s="311"/>
      <c r="FDD134" s="311"/>
      <c r="FDE134" s="311"/>
      <c r="FDF134" s="311"/>
      <c r="FDG134" s="311"/>
      <c r="FDH134" s="311"/>
      <c r="FDI134" s="311"/>
      <c r="FDJ134" s="311"/>
      <c r="FDK134" s="311"/>
      <c r="FDL134" s="311"/>
      <c r="FDM134" s="311"/>
      <c r="FDN134" s="311"/>
      <c r="FDO134" s="311"/>
      <c r="FDP134" s="311"/>
      <c r="FDQ134" s="311"/>
      <c r="FDR134" s="311"/>
      <c r="FDS134" s="311"/>
      <c r="FDT134" s="311"/>
      <c r="FDU134" s="311"/>
      <c r="FDV134" s="311"/>
      <c r="FDW134" s="311"/>
      <c r="FDX134" s="311"/>
      <c r="FDY134" s="311"/>
      <c r="FDZ134" s="311"/>
      <c r="FEA134" s="311"/>
      <c r="FEB134" s="311"/>
      <c r="FEC134" s="311"/>
      <c r="FED134" s="311"/>
      <c r="FEE134" s="311"/>
      <c r="FEF134" s="311"/>
      <c r="FEG134" s="311"/>
      <c r="FEH134" s="311"/>
      <c r="FEI134" s="311"/>
      <c r="FEJ134" s="311"/>
      <c r="FEK134" s="311"/>
      <c r="FEL134" s="311"/>
      <c r="FEM134" s="311"/>
      <c r="FEN134" s="311"/>
      <c r="FEO134" s="311"/>
      <c r="FEP134" s="311"/>
      <c r="FEQ134" s="311"/>
      <c r="FER134" s="311"/>
      <c r="FES134" s="311"/>
      <c r="FET134" s="311"/>
      <c r="FEU134" s="311"/>
      <c r="FEV134" s="311"/>
      <c r="FEW134" s="311"/>
      <c r="FEX134" s="311"/>
      <c r="FEY134" s="311"/>
      <c r="FEZ134" s="311"/>
      <c r="FFA134" s="311"/>
      <c r="FFB134" s="311"/>
      <c r="FFC134" s="311"/>
      <c r="FFD134" s="311"/>
      <c r="FFE134" s="311"/>
      <c r="FFF134" s="311"/>
      <c r="FFG134" s="311"/>
      <c r="FFH134" s="311"/>
      <c r="FFI134" s="311"/>
      <c r="FFJ134" s="311"/>
      <c r="FFK134" s="311"/>
      <c r="FFL134" s="311"/>
      <c r="FFM134" s="311"/>
      <c r="FFN134" s="311"/>
      <c r="FFO134" s="311"/>
      <c r="FFP134" s="311"/>
      <c r="FFQ134" s="311"/>
      <c r="FFR134" s="311"/>
      <c r="FFS134" s="311"/>
      <c r="FFT134" s="311"/>
      <c r="FFU134" s="311"/>
      <c r="FFV134" s="311"/>
      <c r="FFW134" s="311"/>
      <c r="FFX134" s="311"/>
      <c r="FFY134" s="311"/>
      <c r="FFZ134" s="311"/>
      <c r="FGA134" s="311"/>
      <c r="FGB134" s="311"/>
      <c r="FGC134" s="311"/>
      <c r="FGD134" s="311"/>
      <c r="FGE134" s="311"/>
      <c r="FGF134" s="311"/>
      <c r="FGG134" s="311"/>
      <c r="FGH134" s="311"/>
      <c r="FGI134" s="311"/>
      <c r="FGJ134" s="311"/>
      <c r="FGK134" s="311"/>
      <c r="FGL134" s="311"/>
      <c r="FGM134" s="311"/>
      <c r="FGN134" s="311"/>
      <c r="FGO134" s="311"/>
      <c r="FGP134" s="311"/>
      <c r="FGQ134" s="311"/>
      <c r="FGR134" s="311"/>
      <c r="FGS134" s="311"/>
      <c r="FGT134" s="311"/>
      <c r="FGU134" s="311"/>
      <c r="FGV134" s="311"/>
      <c r="FGW134" s="311"/>
      <c r="FGX134" s="311"/>
      <c r="FGY134" s="311"/>
      <c r="FGZ134" s="311"/>
      <c r="FHA134" s="311"/>
      <c r="FHB134" s="311"/>
      <c r="FHC134" s="311"/>
      <c r="FHD134" s="311"/>
      <c r="FHE134" s="311"/>
      <c r="FHF134" s="311"/>
      <c r="FHG134" s="311"/>
      <c r="FHH134" s="311"/>
      <c r="FHI134" s="311"/>
      <c r="FHJ134" s="311"/>
      <c r="FHK134" s="311"/>
      <c r="FHL134" s="311"/>
      <c r="FHM134" s="311"/>
      <c r="FHN134" s="311"/>
      <c r="FHO134" s="311"/>
      <c r="FHP134" s="311"/>
      <c r="FHQ134" s="311"/>
      <c r="FHR134" s="311"/>
      <c r="FHS134" s="311"/>
      <c r="FHT134" s="311"/>
      <c r="FHU134" s="311"/>
      <c r="FHV134" s="311"/>
      <c r="FHW134" s="311"/>
      <c r="FHX134" s="311"/>
      <c r="FHY134" s="311"/>
      <c r="FHZ134" s="311"/>
      <c r="FIA134" s="311"/>
      <c r="FIB134" s="311"/>
      <c r="FIC134" s="311"/>
      <c r="FID134" s="311"/>
      <c r="FIE134" s="311"/>
      <c r="FIF134" s="311"/>
      <c r="FIG134" s="311"/>
      <c r="FIH134" s="311"/>
      <c r="FII134" s="311"/>
      <c r="FIJ134" s="311"/>
      <c r="FIK134" s="311"/>
      <c r="FIL134" s="311"/>
      <c r="FIM134" s="311"/>
      <c r="FIN134" s="311"/>
      <c r="FIO134" s="311"/>
      <c r="FIP134" s="311"/>
      <c r="FIQ134" s="311"/>
      <c r="FIR134" s="311"/>
      <c r="FIS134" s="311"/>
      <c r="FIT134" s="311"/>
      <c r="FIU134" s="311"/>
      <c r="FIV134" s="311"/>
      <c r="FIW134" s="311"/>
      <c r="FIX134" s="311"/>
      <c r="FIY134" s="311"/>
      <c r="FIZ134" s="311"/>
      <c r="FJA134" s="311"/>
      <c r="FJB134" s="311"/>
      <c r="FJC134" s="311"/>
      <c r="FJD134" s="311"/>
      <c r="FJE134" s="311"/>
      <c r="FJF134" s="311"/>
      <c r="FJG134" s="311"/>
      <c r="FJH134" s="311"/>
      <c r="FJI134" s="311"/>
      <c r="FJJ134" s="311"/>
      <c r="FJK134" s="311"/>
      <c r="FJL134" s="311"/>
      <c r="FJM134" s="311"/>
      <c r="FJN134" s="311"/>
      <c r="FJO134" s="311"/>
      <c r="FJP134" s="311"/>
      <c r="FJQ134" s="311"/>
      <c r="FJR134" s="311"/>
      <c r="FJS134" s="311"/>
      <c r="FJT134" s="311"/>
      <c r="FJU134" s="311"/>
      <c r="FJV134" s="311"/>
      <c r="FJW134" s="311"/>
      <c r="FJX134" s="311"/>
      <c r="FJY134" s="311"/>
      <c r="FJZ134" s="311"/>
      <c r="FKA134" s="311"/>
      <c r="FKB134" s="311"/>
      <c r="FKC134" s="311"/>
      <c r="FKD134" s="311"/>
      <c r="FKE134" s="311"/>
      <c r="FKF134" s="311"/>
      <c r="FKG134" s="311"/>
      <c r="FKH134" s="311"/>
      <c r="FKI134" s="311"/>
      <c r="FKJ134" s="311"/>
      <c r="FKK134" s="311"/>
      <c r="FKL134" s="311"/>
      <c r="FKM134" s="311"/>
      <c r="FKN134" s="311"/>
      <c r="FKO134" s="311"/>
      <c r="FKP134" s="311"/>
      <c r="FKQ134" s="311"/>
      <c r="FKR134" s="311"/>
      <c r="FKS134" s="311"/>
      <c r="FKT134" s="311"/>
      <c r="FKU134" s="311"/>
      <c r="FKV134" s="311"/>
      <c r="FKW134" s="311"/>
      <c r="FKX134" s="311"/>
      <c r="FKY134" s="311"/>
      <c r="FKZ134" s="311"/>
      <c r="FLA134" s="311"/>
      <c r="FLB134" s="311"/>
      <c r="FLC134" s="311"/>
      <c r="FLD134" s="311"/>
      <c r="FLE134" s="311"/>
      <c r="FLF134" s="311"/>
      <c r="FLG134" s="311"/>
      <c r="FLH134" s="311"/>
      <c r="FLI134" s="311"/>
      <c r="FLJ134" s="311"/>
      <c r="FLK134" s="311"/>
      <c r="FLL134" s="311"/>
      <c r="FLM134" s="311"/>
      <c r="FLN134" s="311"/>
      <c r="FLO134" s="311"/>
      <c r="FLP134" s="311"/>
      <c r="FLQ134" s="311"/>
      <c r="FLR134" s="311"/>
      <c r="FLS134" s="311"/>
      <c r="FLT134" s="311"/>
      <c r="FLU134" s="311"/>
      <c r="FLV134" s="311"/>
      <c r="FLW134" s="311"/>
      <c r="FLX134" s="311"/>
      <c r="FLY134" s="311"/>
      <c r="FLZ134" s="311"/>
      <c r="FMA134" s="311"/>
      <c r="FMB134" s="311"/>
      <c r="FMC134" s="311"/>
      <c r="FMD134" s="311"/>
      <c r="FME134" s="311"/>
      <c r="FMF134" s="311"/>
      <c r="FMG134" s="311"/>
      <c r="FMH134" s="311"/>
      <c r="FMI134" s="311"/>
      <c r="FMJ134" s="311"/>
      <c r="FMK134" s="311"/>
      <c r="FML134" s="311"/>
      <c r="FMM134" s="311"/>
      <c r="FMN134" s="311"/>
      <c r="FMO134" s="311"/>
      <c r="FMP134" s="311"/>
      <c r="FMQ134" s="311"/>
      <c r="FMR134" s="311"/>
      <c r="FMS134" s="311"/>
      <c r="FMT134" s="311"/>
      <c r="FMU134" s="311"/>
      <c r="FMV134" s="311"/>
      <c r="FMW134" s="311"/>
      <c r="FMX134" s="311"/>
      <c r="FMY134" s="311"/>
      <c r="FMZ134" s="311"/>
      <c r="FNA134" s="311"/>
      <c r="FNB134" s="311"/>
      <c r="FNC134" s="311"/>
      <c r="FND134" s="311"/>
      <c r="FNE134" s="311"/>
      <c r="FNF134" s="311"/>
      <c r="FNG134" s="311"/>
      <c r="FNH134" s="311"/>
      <c r="FNI134" s="311"/>
      <c r="FNJ134" s="311"/>
      <c r="FNK134" s="311"/>
      <c r="FNL134" s="311"/>
      <c r="FNM134" s="311"/>
      <c r="FNN134" s="311"/>
      <c r="FNO134" s="311"/>
      <c r="FNP134" s="311"/>
      <c r="FNQ134" s="311"/>
      <c r="FNR134" s="311"/>
      <c r="FNS134" s="311"/>
      <c r="FNT134" s="311"/>
      <c r="FNU134" s="311"/>
      <c r="FNV134" s="311"/>
      <c r="FNW134" s="311"/>
      <c r="FNX134" s="311"/>
      <c r="FNY134" s="311"/>
      <c r="FNZ134" s="311"/>
      <c r="FOA134" s="311"/>
      <c r="FOB134" s="311"/>
      <c r="FOC134" s="311"/>
      <c r="FOD134" s="311"/>
      <c r="FOE134" s="311"/>
      <c r="FOF134" s="311"/>
      <c r="FOG134" s="311"/>
      <c r="FOH134" s="311"/>
      <c r="FOI134" s="311"/>
      <c r="FOJ134" s="311"/>
      <c r="FOK134" s="311"/>
      <c r="FOL134" s="311"/>
      <c r="FOM134" s="311"/>
      <c r="FON134" s="311"/>
      <c r="FOO134" s="311"/>
      <c r="FOP134" s="311"/>
      <c r="FOQ134" s="311"/>
      <c r="FOR134" s="311"/>
      <c r="FOS134" s="311"/>
      <c r="FOT134" s="311"/>
      <c r="FOU134" s="311"/>
      <c r="FOV134" s="311"/>
      <c r="FOW134" s="311"/>
      <c r="FOX134" s="311"/>
      <c r="FOY134" s="311"/>
      <c r="FOZ134" s="311"/>
      <c r="FPA134" s="311"/>
      <c r="FPB134" s="311"/>
      <c r="FPC134" s="311"/>
      <c r="FPD134" s="311"/>
      <c r="FPE134" s="311"/>
      <c r="FPF134" s="311"/>
      <c r="FPG134" s="311"/>
      <c r="FPH134" s="311"/>
      <c r="FPI134" s="311"/>
      <c r="FPJ134" s="311"/>
      <c r="FPK134" s="311"/>
      <c r="FPL134" s="311"/>
      <c r="FPM134" s="311"/>
      <c r="FPN134" s="311"/>
      <c r="FPO134" s="311"/>
      <c r="FPP134" s="311"/>
      <c r="FPQ134" s="311"/>
      <c r="FPR134" s="311"/>
      <c r="FPS134" s="311"/>
      <c r="FPT134" s="311"/>
      <c r="FPU134" s="311"/>
      <c r="FPV134" s="311"/>
      <c r="FPW134" s="311"/>
      <c r="FPX134" s="311"/>
      <c r="FPY134" s="311"/>
      <c r="FPZ134" s="311"/>
      <c r="FQA134" s="311"/>
      <c r="FQB134" s="311"/>
      <c r="FQC134" s="311"/>
      <c r="FQD134" s="311"/>
      <c r="FQE134" s="311"/>
      <c r="FQF134" s="311"/>
      <c r="FQG134" s="311"/>
      <c r="FQH134" s="311"/>
      <c r="FQI134" s="311"/>
      <c r="FQJ134" s="311"/>
      <c r="FQK134" s="311"/>
      <c r="FQL134" s="311"/>
      <c r="FQM134" s="311"/>
      <c r="FQN134" s="311"/>
      <c r="FQO134" s="311"/>
      <c r="FQP134" s="311"/>
      <c r="FQQ134" s="311"/>
      <c r="FQR134" s="311"/>
      <c r="FQS134" s="311"/>
      <c r="FQT134" s="311"/>
      <c r="FQU134" s="311"/>
      <c r="FQV134" s="311"/>
      <c r="FQW134" s="311"/>
      <c r="FQX134" s="311"/>
      <c r="FQY134" s="311"/>
      <c r="FQZ134" s="311"/>
      <c r="FRA134" s="311"/>
      <c r="FRB134" s="311"/>
      <c r="FRC134" s="311"/>
      <c r="FRD134" s="311"/>
      <c r="FRE134" s="311"/>
      <c r="FRF134" s="311"/>
      <c r="FRG134" s="311"/>
      <c r="FRH134" s="311"/>
      <c r="FRI134" s="311"/>
      <c r="FRJ134" s="311"/>
      <c r="FRK134" s="311"/>
      <c r="FRL134" s="311"/>
      <c r="FRM134" s="311"/>
      <c r="FRN134" s="311"/>
      <c r="FRO134" s="311"/>
      <c r="FRP134" s="311"/>
      <c r="FRQ134" s="311"/>
      <c r="FRR134" s="311"/>
      <c r="FRS134" s="311"/>
      <c r="FRT134" s="311"/>
      <c r="FRU134" s="311"/>
      <c r="FRV134" s="311"/>
      <c r="FRW134" s="311"/>
      <c r="FRX134" s="311"/>
      <c r="FRY134" s="311"/>
      <c r="FRZ134" s="311"/>
      <c r="FSA134" s="311"/>
      <c r="FSB134" s="311"/>
      <c r="FSC134" s="311"/>
      <c r="FSD134" s="311"/>
      <c r="FSE134" s="311"/>
      <c r="FSF134" s="311"/>
      <c r="FSG134" s="311"/>
      <c r="FSH134" s="311"/>
      <c r="FSI134" s="311"/>
      <c r="FSJ134" s="311"/>
      <c r="FSK134" s="311"/>
      <c r="FSL134" s="311"/>
      <c r="FSM134" s="311"/>
      <c r="FSN134" s="311"/>
      <c r="FSO134" s="311"/>
      <c r="FSP134" s="311"/>
      <c r="FSQ134" s="311"/>
      <c r="FSR134" s="311"/>
      <c r="FSS134" s="311"/>
      <c r="FST134" s="311"/>
      <c r="FSU134" s="311"/>
      <c r="FSV134" s="311"/>
      <c r="FSW134" s="311"/>
      <c r="FSX134" s="311"/>
      <c r="FSY134" s="311"/>
      <c r="FSZ134" s="311"/>
      <c r="FTA134" s="311"/>
      <c r="FTB134" s="311"/>
      <c r="FTC134" s="311"/>
      <c r="FTD134" s="311"/>
      <c r="FTE134" s="311"/>
      <c r="FTF134" s="311"/>
      <c r="FTG134" s="311"/>
      <c r="FTH134" s="311"/>
      <c r="FTI134" s="311"/>
      <c r="FTJ134" s="311"/>
      <c r="FTK134" s="311"/>
      <c r="FTL134" s="311"/>
      <c r="FTM134" s="311"/>
      <c r="FTN134" s="311"/>
      <c r="FTO134" s="311"/>
      <c r="FTP134" s="311"/>
      <c r="FTQ134" s="311"/>
      <c r="FTR134" s="311"/>
      <c r="FTS134" s="311"/>
      <c r="FTT134" s="311"/>
      <c r="FTU134" s="311"/>
      <c r="FTV134" s="311"/>
      <c r="FTW134" s="311"/>
      <c r="FTX134" s="311"/>
      <c r="FTY134" s="311"/>
      <c r="FTZ134" s="311"/>
      <c r="FUA134" s="311"/>
      <c r="FUB134" s="311"/>
      <c r="FUC134" s="311"/>
      <c r="FUD134" s="311"/>
      <c r="FUE134" s="311"/>
      <c r="FUF134" s="311"/>
      <c r="FUG134" s="311"/>
      <c r="FUH134" s="311"/>
      <c r="FUI134" s="311"/>
      <c r="FUJ134" s="311"/>
      <c r="FUK134" s="311"/>
      <c r="FUL134" s="311"/>
      <c r="FUM134" s="311"/>
      <c r="FUN134" s="311"/>
      <c r="FUO134" s="311"/>
      <c r="FUP134" s="311"/>
      <c r="FUQ134" s="311"/>
      <c r="FUR134" s="311"/>
      <c r="FUS134" s="311"/>
      <c r="FUT134" s="311"/>
      <c r="FUU134" s="311"/>
      <c r="FUV134" s="311"/>
      <c r="FUW134" s="311"/>
      <c r="FUX134" s="311"/>
      <c r="FUY134" s="311"/>
      <c r="FUZ134" s="311"/>
      <c r="FVA134" s="311"/>
      <c r="FVB134" s="311"/>
      <c r="FVC134" s="311"/>
      <c r="FVD134" s="311"/>
      <c r="FVE134" s="311"/>
      <c r="FVF134" s="311"/>
      <c r="FVG134" s="311"/>
      <c r="FVH134" s="311"/>
      <c r="FVI134" s="311"/>
      <c r="FVJ134" s="311"/>
      <c r="FVK134" s="311"/>
      <c r="FVL134" s="311"/>
      <c r="FVM134" s="311"/>
      <c r="FVN134" s="311"/>
      <c r="FVO134" s="311"/>
      <c r="FVP134" s="311"/>
      <c r="FVQ134" s="311"/>
      <c r="FVR134" s="311"/>
      <c r="FVS134" s="311"/>
      <c r="FVT134" s="311"/>
      <c r="FVU134" s="311"/>
      <c r="FVV134" s="311"/>
      <c r="FVW134" s="311"/>
      <c r="FVX134" s="311"/>
      <c r="FVY134" s="311"/>
      <c r="FVZ134" s="311"/>
      <c r="FWA134" s="311"/>
      <c r="FWB134" s="311"/>
      <c r="FWC134" s="311"/>
      <c r="FWD134" s="311"/>
      <c r="FWE134" s="311"/>
      <c r="FWF134" s="311"/>
      <c r="FWG134" s="311"/>
      <c r="FWH134" s="311"/>
      <c r="FWI134" s="311"/>
      <c r="FWJ134" s="311"/>
      <c r="FWK134" s="311"/>
      <c r="FWL134" s="311"/>
      <c r="FWM134" s="311"/>
      <c r="FWN134" s="311"/>
      <c r="FWO134" s="311"/>
      <c r="FWP134" s="311"/>
      <c r="FWQ134" s="311"/>
      <c r="FWR134" s="311"/>
      <c r="FWS134" s="311"/>
      <c r="FWT134" s="311"/>
      <c r="FWU134" s="311"/>
      <c r="FWV134" s="311"/>
      <c r="FWW134" s="311"/>
      <c r="FWX134" s="311"/>
      <c r="FWY134" s="311"/>
      <c r="FWZ134" s="311"/>
      <c r="FXA134" s="311"/>
      <c r="FXB134" s="311"/>
      <c r="FXC134" s="311"/>
      <c r="FXD134" s="311"/>
      <c r="FXE134" s="311"/>
      <c r="FXF134" s="311"/>
      <c r="FXG134" s="311"/>
      <c r="FXH134" s="311"/>
      <c r="FXI134" s="311"/>
      <c r="FXJ134" s="311"/>
      <c r="FXK134" s="311"/>
      <c r="FXL134" s="311"/>
      <c r="FXM134" s="311"/>
      <c r="FXN134" s="311"/>
      <c r="FXO134" s="311"/>
      <c r="FXP134" s="311"/>
      <c r="FXQ134" s="311"/>
      <c r="FXR134" s="311"/>
      <c r="FXS134" s="311"/>
      <c r="FXT134" s="311"/>
      <c r="FXU134" s="311"/>
      <c r="FXV134" s="311"/>
      <c r="FXW134" s="311"/>
      <c r="FXX134" s="311"/>
      <c r="FXY134" s="311"/>
      <c r="FXZ134" s="311"/>
      <c r="FYA134" s="311"/>
      <c r="FYB134" s="311"/>
      <c r="FYC134" s="311"/>
      <c r="FYD134" s="311"/>
      <c r="FYE134" s="311"/>
      <c r="FYF134" s="311"/>
      <c r="FYG134" s="311"/>
      <c r="FYH134" s="311"/>
      <c r="FYI134" s="311"/>
      <c r="FYJ134" s="311"/>
      <c r="FYK134" s="311"/>
      <c r="FYL134" s="311"/>
      <c r="FYM134" s="311"/>
      <c r="FYN134" s="311"/>
      <c r="FYO134" s="311"/>
      <c r="FYP134" s="311"/>
      <c r="FYQ134" s="311"/>
      <c r="FYR134" s="311"/>
      <c r="FYS134" s="311"/>
      <c r="FYT134" s="311"/>
      <c r="FYU134" s="311"/>
      <c r="FYV134" s="311"/>
      <c r="FYW134" s="311"/>
      <c r="FYX134" s="311"/>
      <c r="FYY134" s="311"/>
      <c r="FYZ134" s="311"/>
      <c r="FZA134" s="311"/>
      <c r="FZB134" s="311"/>
      <c r="FZC134" s="311"/>
      <c r="FZD134" s="311"/>
      <c r="FZE134" s="311"/>
      <c r="FZF134" s="311"/>
      <c r="FZG134" s="311"/>
      <c r="FZH134" s="311"/>
      <c r="FZI134" s="311"/>
      <c r="FZJ134" s="311"/>
      <c r="FZK134" s="311"/>
      <c r="FZL134" s="311"/>
      <c r="FZM134" s="311"/>
      <c r="FZN134" s="311"/>
      <c r="FZO134" s="311"/>
      <c r="FZP134" s="311"/>
      <c r="FZQ134" s="311"/>
      <c r="FZR134" s="311"/>
      <c r="FZS134" s="311"/>
      <c r="FZT134" s="311"/>
      <c r="FZU134" s="311"/>
      <c r="FZV134" s="311"/>
      <c r="FZW134" s="311"/>
      <c r="FZX134" s="311"/>
      <c r="FZY134" s="311"/>
      <c r="FZZ134" s="311"/>
      <c r="GAA134" s="311"/>
      <c r="GAB134" s="311"/>
      <c r="GAC134" s="311"/>
      <c r="GAD134" s="311"/>
      <c r="GAE134" s="311"/>
      <c r="GAF134" s="311"/>
      <c r="GAG134" s="311"/>
      <c r="GAH134" s="311"/>
      <c r="GAI134" s="311"/>
      <c r="GAJ134" s="311"/>
      <c r="GAK134" s="311"/>
      <c r="GAL134" s="311"/>
      <c r="GAM134" s="311"/>
      <c r="GAN134" s="311"/>
      <c r="GAO134" s="311"/>
      <c r="GAP134" s="311"/>
      <c r="GAQ134" s="311"/>
      <c r="GAR134" s="311"/>
      <c r="GAS134" s="311"/>
      <c r="GAT134" s="311"/>
      <c r="GAU134" s="311"/>
      <c r="GAV134" s="311"/>
      <c r="GAW134" s="311"/>
      <c r="GAX134" s="311"/>
      <c r="GAY134" s="311"/>
      <c r="GAZ134" s="311"/>
      <c r="GBA134" s="311"/>
      <c r="GBB134" s="311"/>
      <c r="GBC134" s="311"/>
      <c r="GBD134" s="311"/>
      <c r="GBE134" s="311"/>
      <c r="GBF134" s="311"/>
      <c r="GBG134" s="311"/>
      <c r="GBH134" s="311"/>
      <c r="GBI134" s="311"/>
      <c r="GBJ134" s="311"/>
      <c r="GBK134" s="311"/>
      <c r="GBL134" s="311"/>
      <c r="GBM134" s="311"/>
      <c r="GBN134" s="311"/>
      <c r="GBO134" s="311"/>
      <c r="GBP134" s="311"/>
      <c r="GBQ134" s="311"/>
      <c r="GBR134" s="311"/>
      <c r="GBS134" s="311"/>
      <c r="GBT134" s="311"/>
      <c r="GBU134" s="311"/>
      <c r="GBV134" s="311"/>
      <c r="GBW134" s="311"/>
      <c r="GBX134" s="311"/>
      <c r="GBY134" s="311"/>
      <c r="GBZ134" s="311"/>
      <c r="GCA134" s="311"/>
      <c r="GCB134" s="311"/>
      <c r="GCC134" s="311"/>
      <c r="GCD134" s="311"/>
      <c r="GCE134" s="311"/>
      <c r="GCF134" s="311"/>
      <c r="GCG134" s="311"/>
      <c r="GCH134" s="311"/>
      <c r="GCI134" s="311"/>
      <c r="GCJ134" s="311"/>
      <c r="GCK134" s="311"/>
      <c r="GCL134" s="311"/>
      <c r="GCM134" s="311"/>
      <c r="GCN134" s="311"/>
      <c r="GCO134" s="311"/>
      <c r="GCP134" s="311"/>
      <c r="GCQ134" s="311"/>
      <c r="GCR134" s="311"/>
      <c r="GCS134" s="311"/>
      <c r="GCT134" s="311"/>
      <c r="GCU134" s="311"/>
      <c r="GCV134" s="311"/>
      <c r="GCW134" s="311"/>
      <c r="GCX134" s="311"/>
      <c r="GCY134" s="311"/>
      <c r="GCZ134" s="311"/>
      <c r="GDA134" s="311"/>
      <c r="GDB134" s="311"/>
      <c r="GDC134" s="311"/>
      <c r="GDD134" s="311"/>
      <c r="GDE134" s="311"/>
      <c r="GDF134" s="311"/>
      <c r="GDG134" s="311"/>
      <c r="GDH134" s="311"/>
      <c r="GDI134" s="311"/>
      <c r="GDJ134" s="311"/>
      <c r="GDK134" s="311"/>
      <c r="GDL134" s="311"/>
      <c r="GDM134" s="311"/>
      <c r="GDN134" s="311"/>
      <c r="GDO134" s="311"/>
      <c r="GDP134" s="311"/>
      <c r="GDQ134" s="311"/>
      <c r="GDR134" s="311"/>
      <c r="GDS134" s="311"/>
      <c r="GDT134" s="311"/>
      <c r="GDU134" s="311"/>
      <c r="GDV134" s="311"/>
      <c r="GDW134" s="311"/>
      <c r="GDX134" s="311"/>
      <c r="GDY134" s="311"/>
      <c r="GDZ134" s="311"/>
      <c r="GEA134" s="311"/>
      <c r="GEB134" s="311"/>
      <c r="GEC134" s="311"/>
      <c r="GED134" s="311"/>
      <c r="GEE134" s="311"/>
      <c r="GEF134" s="311"/>
      <c r="GEG134" s="311"/>
      <c r="GEH134" s="311"/>
      <c r="GEI134" s="311"/>
      <c r="GEJ134" s="311"/>
      <c r="GEK134" s="311"/>
      <c r="GEL134" s="311"/>
      <c r="GEM134" s="311"/>
      <c r="GEN134" s="311"/>
      <c r="GEO134" s="311"/>
      <c r="GEP134" s="311"/>
      <c r="GEQ134" s="311"/>
      <c r="GER134" s="311"/>
      <c r="GES134" s="311"/>
      <c r="GET134" s="311"/>
      <c r="GEU134" s="311"/>
      <c r="GEV134" s="311"/>
      <c r="GEW134" s="311"/>
      <c r="GEX134" s="311"/>
      <c r="GEY134" s="311"/>
      <c r="GEZ134" s="311"/>
      <c r="GFA134" s="311"/>
      <c r="GFB134" s="311"/>
      <c r="GFC134" s="311"/>
      <c r="GFD134" s="311"/>
      <c r="GFE134" s="311"/>
      <c r="GFF134" s="311"/>
      <c r="GFG134" s="311"/>
      <c r="GFH134" s="311"/>
      <c r="GFI134" s="311"/>
      <c r="GFJ134" s="311"/>
      <c r="GFK134" s="311"/>
      <c r="GFL134" s="311"/>
      <c r="GFM134" s="311"/>
      <c r="GFN134" s="311"/>
      <c r="GFO134" s="311"/>
      <c r="GFP134" s="311"/>
      <c r="GFQ134" s="311"/>
      <c r="GFR134" s="311"/>
      <c r="GFS134" s="311"/>
      <c r="GFT134" s="311"/>
      <c r="GFU134" s="311"/>
      <c r="GFV134" s="311"/>
      <c r="GFW134" s="311"/>
      <c r="GFX134" s="311"/>
      <c r="GFY134" s="311"/>
      <c r="GFZ134" s="311"/>
      <c r="GGA134" s="311"/>
      <c r="GGB134" s="311"/>
      <c r="GGC134" s="311"/>
      <c r="GGD134" s="311"/>
      <c r="GGE134" s="311"/>
      <c r="GGF134" s="311"/>
      <c r="GGG134" s="311"/>
      <c r="GGH134" s="311"/>
      <c r="GGI134" s="311"/>
      <c r="GGJ134" s="311"/>
      <c r="GGK134" s="311"/>
      <c r="GGL134" s="311"/>
      <c r="GGM134" s="311"/>
      <c r="GGN134" s="311"/>
      <c r="GGO134" s="311"/>
      <c r="GGP134" s="311"/>
      <c r="GGQ134" s="311"/>
      <c r="GGR134" s="311"/>
      <c r="GGS134" s="311"/>
      <c r="GGT134" s="311"/>
      <c r="GGU134" s="311"/>
      <c r="GGV134" s="311"/>
      <c r="GGW134" s="311"/>
      <c r="GGX134" s="311"/>
      <c r="GGY134" s="311"/>
      <c r="GGZ134" s="311"/>
      <c r="GHA134" s="311"/>
      <c r="GHB134" s="311"/>
      <c r="GHC134" s="311"/>
      <c r="GHD134" s="311"/>
      <c r="GHE134" s="311"/>
      <c r="GHF134" s="311"/>
      <c r="GHG134" s="311"/>
      <c r="GHH134" s="311"/>
      <c r="GHI134" s="311"/>
      <c r="GHJ134" s="311"/>
      <c r="GHK134" s="311"/>
      <c r="GHL134" s="311"/>
      <c r="GHM134" s="311"/>
      <c r="GHN134" s="311"/>
      <c r="GHO134" s="311"/>
      <c r="GHP134" s="311"/>
      <c r="GHQ134" s="311"/>
      <c r="GHR134" s="311"/>
      <c r="GHS134" s="311"/>
      <c r="GHT134" s="311"/>
      <c r="GHU134" s="311"/>
      <c r="GHV134" s="311"/>
      <c r="GHW134" s="311"/>
      <c r="GHX134" s="311"/>
      <c r="GHY134" s="311"/>
      <c r="GHZ134" s="311"/>
      <c r="GIA134" s="311"/>
      <c r="GIB134" s="311"/>
      <c r="GIC134" s="311"/>
      <c r="GID134" s="311"/>
      <c r="GIE134" s="311"/>
      <c r="GIF134" s="311"/>
      <c r="GIG134" s="311"/>
      <c r="GIH134" s="311"/>
      <c r="GII134" s="311"/>
      <c r="GIJ134" s="311"/>
      <c r="GIK134" s="311"/>
      <c r="GIL134" s="311"/>
      <c r="GIM134" s="311"/>
      <c r="GIN134" s="311"/>
      <c r="GIO134" s="311"/>
      <c r="GIP134" s="311"/>
      <c r="GIQ134" s="311"/>
      <c r="GIR134" s="311"/>
      <c r="GIS134" s="311"/>
      <c r="GIT134" s="311"/>
      <c r="GIU134" s="311"/>
      <c r="GIV134" s="311"/>
      <c r="GIW134" s="311"/>
      <c r="GIX134" s="311"/>
      <c r="GIY134" s="311"/>
      <c r="GIZ134" s="311"/>
      <c r="GJA134" s="311"/>
      <c r="GJB134" s="311"/>
      <c r="GJC134" s="311"/>
      <c r="GJD134" s="311"/>
      <c r="GJE134" s="311"/>
      <c r="GJF134" s="311"/>
      <c r="GJG134" s="311"/>
      <c r="GJH134" s="311"/>
      <c r="GJI134" s="311"/>
      <c r="GJJ134" s="311"/>
      <c r="GJK134" s="311"/>
      <c r="GJL134" s="311"/>
      <c r="GJM134" s="311"/>
      <c r="GJN134" s="311"/>
      <c r="GJO134" s="311"/>
      <c r="GJP134" s="311"/>
      <c r="GJQ134" s="311"/>
      <c r="GJR134" s="311"/>
      <c r="GJS134" s="311"/>
      <c r="GJT134" s="311"/>
      <c r="GJU134" s="311"/>
      <c r="GJV134" s="311"/>
      <c r="GJW134" s="311"/>
      <c r="GJX134" s="311"/>
      <c r="GJY134" s="311"/>
      <c r="GJZ134" s="311"/>
      <c r="GKA134" s="311"/>
      <c r="GKB134" s="311"/>
      <c r="GKC134" s="311"/>
      <c r="GKD134" s="311"/>
      <c r="GKE134" s="311"/>
      <c r="GKF134" s="311"/>
      <c r="GKG134" s="311"/>
      <c r="GKH134" s="311"/>
      <c r="GKI134" s="311"/>
      <c r="GKJ134" s="311"/>
      <c r="GKK134" s="311"/>
      <c r="GKL134" s="311"/>
      <c r="GKM134" s="311"/>
      <c r="GKN134" s="311"/>
      <c r="GKO134" s="311"/>
      <c r="GKP134" s="311"/>
      <c r="GKQ134" s="311"/>
      <c r="GKR134" s="311"/>
      <c r="GKS134" s="311"/>
      <c r="GKT134" s="311"/>
      <c r="GKU134" s="311"/>
      <c r="GKV134" s="311"/>
      <c r="GKW134" s="311"/>
      <c r="GKX134" s="311"/>
      <c r="GKY134" s="311"/>
      <c r="GKZ134" s="311"/>
      <c r="GLA134" s="311"/>
      <c r="GLB134" s="311"/>
      <c r="GLC134" s="311"/>
      <c r="GLD134" s="311"/>
      <c r="GLE134" s="311"/>
      <c r="GLF134" s="311"/>
      <c r="GLG134" s="311"/>
      <c r="GLH134" s="311"/>
      <c r="GLI134" s="311"/>
      <c r="GLJ134" s="311"/>
      <c r="GLK134" s="311"/>
      <c r="GLL134" s="311"/>
      <c r="GLM134" s="311"/>
      <c r="GLN134" s="311"/>
      <c r="GLO134" s="311"/>
      <c r="GLP134" s="311"/>
      <c r="GLQ134" s="311"/>
      <c r="GLR134" s="311"/>
      <c r="GLS134" s="311"/>
      <c r="GLT134" s="311"/>
      <c r="GLU134" s="311"/>
      <c r="GLV134" s="311"/>
      <c r="GLW134" s="311"/>
      <c r="GLX134" s="311"/>
      <c r="GLY134" s="311"/>
      <c r="GLZ134" s="311"/>
      <c r="GMA134" s="311"/>
      <c r="GMB134" s="311"/>
      <c r="GMC134" s="311"/>
      <c r="GMD134" s="311"/>
      <c r="GME134" s="311"/>
      <c r="GMF134" s="311"/>
      <c r="GMG134" s="311"/>
      <c r="GMH134" s="311"/>
      <c r="GMI134" s="311"/>
      <c r="GMJ134" s="311"/>
      <c r="GMK134" s="311"/>
      <c r="GML134" s="311"/>
      <c r="GMM134" s="311"/>
      <c r="GMN134" s="311"/>
      <c r="GMO134" s="311"/>
      <c r="GMP134" s="311"/>
      <c r="GMQ134" s="311"/>
      <c r="GMR134" s="311"/>
      <c r="GMS134" s="311"/>
      <c r="GMT134" s="311"/>
      <c r="GMU134" s="311"/>
      <c r="GMV134" s="311"/>
      <c r="GMW134" s="311"/>
      <c r="GMX134" s="311"/>
      <c r="GMY134" s="311"/>
      <c r="GMZ134" s="311"/>
      <c r="GNA134" s="311"/>
      <c r="GNB134" s="311"/>
      <c r="GNC134" s="311"/>
      <c r="GND134" s="311"/>
      <c r="GNE134" s="311"/>
      <c r="GNF134" s="311"/>
      <c r="GNG134" s="311"/>
      <c r="GNH134" s="311"/>
      <c r="GNI134" s="311"/>
      <c r="GNJ134" s="311"/>
      <c r="GNK134" s="311"/>
      <c r="GNL134" s="311"/>
      <c r="GNM134" s="311"/>
      <c r="GNN134" s="311"/>
      <c r="GNO134" s="311"/>
      <c r="GNP134" s="311"/>
      <c r="GNQ134" s="311"/>
      <c r="GNR134" s="311"/>
      <c r="GNS134" s="311"/>
      <c r="GNT134" s="311"/>
      <c r="GNU134" s="311"/>
      <c r="GNV134" s="311"/>
      <c r="GNW134" s="311"/>
      <c r="GNX134" s="311"/>
      <c r="GNY134" s="311"/>
      <c r="GNZ134" s="311"/>
      <c r="GOA134" s="311"/>
      <c r="GOB134" s="311"/>
      <c r="GOC134" s="311"/>
      <c r="GOD134" s="311"/>
      <c r="GOE134" s="311"/>
      <c r="GOF134" s="311"/>
      <c r="GOG134" s="311"/>
      <c r="GOH134" s="311"/>
      <c r="GOI134" s="311"/>
      <c r="GOJ134" s="311"/>
      <c r="GOK134" s="311"/>
      <c r="GOL134" s="311"/>
      <c r="GOM134" s="311"/>
      <c r="GON134" s="311"/>
      <c r="GOO134" s="311"/>
      <c r="GOP134" s="311"/>
      <c r="GOQ134" s="311"/>
      <c r="GOR134" s="311"/>
      <c r="GOS134" s="311"/>
      <c r="GOT134" s="311"/>
      <c r="GOU134" s="311"/>
      <c r="GOV134" s="311"/>
      <c r="GOW134" s="311"/>
      <c r="GOX134" s="311"/>
      <c r="GOY134" s="311"/>
      <c r="GOZ134" s="311"/>
      <c r="GPA134" s="311"/>
      <c r="GPB134" s="311"/>
      <c r="GPC134" s="311"/>
      <c r="GPD134" s="311"/>
      <c r="GPE134" s="311"/>
      <c r="GPF134" s="311"/>
      <c r="GPG134" s="311"/>
      <c r="GPH134" s="311"/>
      <c r="GPI134" s="311"/>
      <c r="GPJ134" s="311"/>
      <c r="GPK134" s="311"/>
      <c r="GPL134" s="311"/>
      <c r="GPM134" s="311"/>
      <c r="GPN134" s="311"/>
      <c r="GPO134" s="311"/>
      <c r="GPP134" s="311"/>
      <c r="GPQ134" s="311"/>
      <c r="GPR134" s="311"/>
      <c r="GPS134" s="311"/>
      <c r="GPT134" s="311"/>
      <c r="GPU134" s="311"/>
      <c r="GPV134" s="311"/>
      <c r="GPW134" s="311"/>
      <c r="GPX134" s="311"/>
      <c r="GPY134" s="311"/>
      <c r="GPZ134" s="311"/>
      <c r="GQA134" s="311"/>
      <c r="GQB134" s="311"/>
      <c r="GQC134" s="311"/>
      <c r="GQD134" s="311"/>
      <c r="GQE134" s="311"/>
      <c r="GQF134" s="311"/>
      <c r="GQG134" s="311"/>
      <c r="GQH134" s="311"/>
      <c r="GQI134" s="311"/>
      <c r="GQJ134" s="311"/>
      <c r="GQK134" s="311"/>
      <c r="GQL134" s="311"/>
      <c r="GQM134" s="311"/>
      <c r="GQN134" s="311"/>
      <c r="GQO134" s="311"/>
      <c r="GQP134" s="311"/>
      <c r="GQQ134" s="311"/>
      <c r="GQR134" s="311"/>
      <c r="GQS134" s="311"/>
      <c r="GQT134" s="311"/>
      <c r="GQU134" s="311"/>
      <c r="GQV134" s="311"/>
      <c r="GQW134" s="311"/>
      <c r="GQX134" s="311"/>
      <c r="GQY134" s="311"/>
      <c r="GQZ134" s="311"/>
      <c r="GRA134" s="311"/>
      <c r="GRB134" s="311"/>
      <c r="GRC134" s="311"/>
      <c r="GRD134" s="311"/>
      <c r="GRE134" s="311"/>
      <c r="GRF134" s="311"/>
      <c r="GRG134" s="311"/>
      <c r="GRH134" s="311"/>
      <c r="GRI134" s="311"/>
      <c r="GRJ134" s="311"/>
      <c r="GRK134" s="311"/>
      <c r="GRL134" s="311"/>
      <c r="GRM134" s="311"/>
      <c r="GRN134" s="311"/>
      <c r="GRO134" s="311"/>
      <c r="GRP134" s="311"/>
      <c r="GRQ134" s="311"/>
      <c r="GRR134" s="311"/>
      <c r="GRS134" s="311"/>
      <c r="GRT134" s="311"/>
      <c r="GRU134" s="311"/>
      <c r="GRV134" s="311"/>
      <c r="GRW134" s="311"/>
      <c r="GRX134" s="311"/>
      <c r="GRY134" s="311"/>
      <c r="GRZ134" s="311"/>
      <c r="GSA134" s="311"/>
      <c r="GSB134" s="311"/>
      <c r="GSC134" s="311"/>
      <c r="GSD134" s="311"/>
      <c r="GSE134" s="311"/>
      <c r="GSF134" s="311"/>
      <c r="GSG134" s="311"/>
      <c r="GSH134" s="311"/>
      <c r="GSI134" s="311"/>
      <c r="GSJ134" s="311"/>
      <c r="GSK134" s="311"/>
      <c r="GSL134" s="311"/>
      <c r="GSM134" s="311"/>
      <c r="GSN134" s="311"/>
      <c r="GSO134" s="311"/>
      <c r="GSP134" s="311"/>
      <c r="GSQ134" s="311"/>
      <c r="GSR134" s="311"/>
      <c r="GSS134" s="311"/>
      <c r="GST134" s="311"/>
      <c r="GSU134" s="311"/>
      <c r="GSV134" s="311"/>
      <c r="GSW134" s="311"/>
      <c r="GSX134" s="311"/>
      <c r="GSY134" s="311"/>
      <c r="GSZ134" s="311"/>
      <c r="GTA134" s="311"/>
      <c r="GTB134" s="311"/>
      <c r="GTC134" s="311"/>
      <c r="GTD134" s="311"/>
      <c r="GTE134" s="311"/>
      <c r="GTF134" s="311"/>
      <c r="GTG134" s="311"/>
      <c r="GTH134" s="311"/>
      <c r="GTI134" s="311"/>
      <c r="GTJ134" s="311"/>
      <c r="GTK134" s="311"/>
      <c r="GTL134" s="311"/>
      <c r="GTM134" s="311"/>
      <c r="GTN134" s="311"/>
      <c r="GTO134" s="311"/>
      <c r="GTP134" s="311"/>
      <c r="GTQ134" s="311"/>
      <c r="GTR134" s="311"/>
      <c r="GTS134" s="311"/>
      <c r="GTT134" s="311"/>
      <c r="GTU134" s="311"/>
      <c r="GTV134" s="311"/>
      <c r="GTW134" s="311"/>
      <c r="GTX134" s="311"/>
      <c r="GTY134" s="311"/>
      <c r="GTZ134" s="311"/>
      <c r="GUA134" s="311"/>
      <c r="GUB134" s="311"/>
      <c r="GUC134" s="311"/>
      <c r="GUD134" s="311"/>
      <c r="GUE134" s="311"/>
      <c r="GUF134" s="311"/>
      <c r="GUG134" s="311"/>
      <c r="GUH134" s="311"/>
      <c r="GUI134" s="311"/>
      <c r="GUJ134" s="311"/>
      <c r="GUK134" s="311"/>
      <c r="GUL134" s="311"/>
      <c r="GUM134" s="311"/>
      <c r="GUN134" s="311"/>
      <c r="GUO134" s="311"/>
      <c r="GUP134" s="311"/>
      <c r="GUQ134" s="311"/>
      <c r="GUR134" s="311"/>
      <c r="GUS134" s="311"/>
      <c r="GUT134" s="311"/>
      <c r="GUU134" s="311"/>
      <c r="GUV134" s="311"/>
      <c r="GUW134" s="311"/>
      <c r="GUX134" s="311"/>
      <c r="GUY134" s="311"/>
      <c r="GUZ134" s="311"/>
      <c r="GVA134" s="311"/>
      <c r="GVB134" s="311"/>
      <c r="GVC134" s="311"/>
      <c r="GVD134" s="311"/>
      <c r="GVE134" s="311"/>
      <c r="GVF134" s="311"/>
      <c r="GVG134" s="311"/>
      <c r="GVH134" s="311"/>
      <c r="GVI134" s="311"/>
      <c r="GVJ134" s="311"/>
      <c r="GVK134" s="311"/>
      <c r="GVL134" s="311"/>
      <c r="GVM134" s="311"/>
      <c r="GVN134" s="311"/>
      <c r="GVO134" s="311"/>
      <c r="GVP134" s="311"/>
      <c r="GVQ134" s="311"/>
      <c r="GVR134" s="311"/>
      <c r="GVS134" s="311"/>
      <c r="GVT134" s="311"/>
      <c r="GVU134" s="311"/>
      <c r="GVV134" s="311"/>
      <c r="GVW134" s="311"/>
      <c r="GVX134" s="311"/>
      <c r="GVY134" s="311"/>
      <c r="GVZ134" s="311"/>
      <c r="GWA134" s="311"/>
      <c r="GWB134" s="311"/>
      <c r="GWC134" s="311"/>
      <c r="GWD134" s="311"/>
      <c r="GWE134" s="311"/>
      <c r="GWF134" s="311"/>
      <c r="GWG134" s="311"/>
      <c r="GWH134" s="311"/>
      <c r="GWI134" s="311"/>
      <c r="GWJ134" s="311"/>
      <c r="GWK134" s="311"/>
      <c r="GWL134" s="311"/>
      <c r="GWM134" s="311"/>
      <c r="GWN134" s="311"/>
      <c r="GWO134" s="311"/>
      <c r="GWP134" s="311"/>
      <c r="GWQ134" s="311"/>
      <c r="GWR134" s="311"/>
      <c r="GWS134" s="311"/>
      <c r="GWT134" s="311"/>
      <c r="GWU134" s="311"/>
      <c r="GWV134" s="311"/>
      <c r="GWW134" s="311"/>
      <c r="GWX134" s="311"/>
      <c r="GWY134" s="311"/>
      <c r="GWZ134" s="311"/>
      <c r="GXA134" s="311"/>
      <c r="GXB134" s="311"/>
      <c r="GXC134" s="311"/>
      <c r="GXD134" s="311"/>
      <c r="GXE134" s="311"/>
      <c r="GXF134" s="311"/>
      <c r="GXG134" s="311"/>
      <c r="GXH134" s="311"/>
      <c r="GXI134" s="311"/>
      <c r="GXJ134" s="311"/>
      <c r="GXK134" s="311"/>
      <c r="GXL134" s="311"/>
      <c r="GXM134" s="311"/>
      <c r="GXN134" s="311"/>
      <c r="GXO134" s="311"/>
      <c r="GXP134" s="311"/>
      <c r="GXQ134" s="311"/>
      <c r="GXR134" s="311"/>
      <c r="GXS134" s="311"/>
      <c r="GXT134" s="311"/>
      <c r="GXU134" s="311"/>
      <c r="GXV134" s="311"/>
      <c r="GXW134" s="311"/>
      <c r="GXX134" s="311"/>
      <c r="GXY134" s="311"/>
      <c r="GXZ134" s="311"/>
      <c r="GYA134" s="311"/>
      <c r="GYB134" s="311"/>
      <c r="GYC134" s="311"/>
      <c r="GYD134" s="311"/>
      <c r="GYE134" s="311"/>
      <c r="GYF134" s="311"/>
      <c r="GYG134" s="311"/>
      <c r="GYH134" s="311"/>
      <c r="GYI134" s="311"/>
      <c r="GYJ134" s="311"/>
      <c r="GYK134" s="311"/>
      <c r="GYL134" s="311"/>
      <c r="GYM134" s="311"/>
      <c r="GYN134" s="311"/>
      <c r="GYO134" s="311"/>
      <c r="GYP134" s="311"/>
      <c r="GYQ134" s="311"/>
      <c r="GYR134" s="311"/>
      <c r="GYS134" s="311"/>
      <c r="GYT134" s="311"/>
      <c r="GYU134" s="311"/>
      <c r="GYV134" s="311"/>
      <c r="GYW134" s="311"/>
      <c r="GYX134" s="311"/>
      <c r="GYY134" s="311"/>
      <c r="GYZ134" s="311"/>
      <c r="GZA134" s="311"/>
      <c r="GZB134" s="311"/>
      <c r="GZC134" s="311"/>
      <c r="GZD134" s="311"/>
      <c r="GZE134" s="311"/>
      <c r="GZF134" s="311"/>
      <c r="GZG134" s="311"/>
      <c r="GZH134" s="311"/>
      <c r="GZI134" s="311"/>
      <c r="GZJ134" s="311"/>
      <c r="GZK134" s="311"/>
      <c r="GZL134" s="311"/>
      <c r="GZM134" s="311"/>
      <c r="GZN134" s="311"/>
      <c r="GZO134" s="311"/>
      <c r="GZP134" s="311"/>
      <c r="GZQ134" s="311"/>
      <c r="GZR134" s="311"/>
      <c r="GZS134" s="311"/>
      <c r="GZT134" s="311"/>
      <c r="GZU134" s="311"/>
      <c r="GZV134" s="311"/>
      <c r="GZW134" s="311"/>
      <c r="GZX134" s="311"/>
      <c r="GZY134" s="311"/>
      <c r="GZZ134" s="311"/>
      <c r="HAA134" s="311"/>
      <c r="HAB134" s="311"/>
      <c r="HAC134" s="311"/>
      <c r="HAD134" s="311"/>
      <c r="HAE134" s="311"/>
      <c r="HAF134" s="311"/>
      <c r="HAG134" s="311"/>
      <c r="HAH134" s="311"/>
      <c r="HAI134" s="311"/>
      <c r="HAJ134" s="311"/>
      <c r="HAK134" s="311"/>
      <c r="HAL134" s="311"/>
      <c r="HAM134" s="311"/>
      <c r="HAN134" s="311"/>
      <c r="HAO134" s="311"/>
      <c r="HAP134" s="311"/>
      <c r="HAQ134" s="311"/>
      <c r="HAR134" s="311"/>
      <c r="HAS134" s="311"/>
      <c r="HAT134" s="311"/>
      <c r="HAU134" s="311"/>
      <c r="HAV134" s="311"/>
      <c r="HAW134" s="311"/>
      <c r="HAX134" s="311"/>
      <c r="HAY134" s="311"/>
      <c r="HAZ134" s="311"/>
      <c r="HBA134" s="311"/>
      <c r="HBB134" s="311"/>
      <c r="HBC134" s="311"/>
      <c r="HBD134" s="311"/>
      <c r="HBE134" s="311"/>
      <c r="HBF134" s="311"/>
      <c r="HBG134" s="311"/>
      <c r="HBH134" s="311"/>
      <c r="HBI134" s="311"/>
      <c r="HBJ134" s="311"/>
      <c r="HBK134" s="311"/>
      <c r="HBL134" s="311"/>
      <c r="HBM134" s="311"/>
      <c r="HBN134" s="311"/>
      <c r="HBO134" s="311"/>
      <c r="HBP134" s="311"/>
      <c r="HBQ134" s="311"/>
      <c r="HBR134" s="311"/>
      <c r="HBS134" s="311"/>
      <c r="HBT134" s="311"/>
      <c r="HBU134" s="311"/>
      <c r="HBV134" s="311"/>
      <c r="HBW134" s="311"/>
      <c r="HBX134" s="311"/>
      <c r="HBY134" s="311"/>
      <c r="HBZ134" s="311"/>
      <c r="HCA134" s="311"/>
      <c r="HCB134" s="311"/>
      <c r="HCC134" s="311"/>
      <c r="HCD134" s="311"/>
      <c r="HCE134" s="311"/>
      <c r="HCF134" s="311"/>
      <c r="HCG134" s="311"/>
      <c r="HCH134" s="311"/>
      <c r="HCI134" s="311"/>
      <c r="HCJ134" s="311"/>
      <c r="HCK134" s="311"/>
      <c r="HCL134" s="311"/>
      <c r="HCM134" s="311"/>
      <c r="HCN134" s="311"/>
      <c r="HCO134" s="311"/>
      <c r="HCP134" s="311"/>
      <c r="HCQ134" s="311"/>
      <c r="HCR134" s="311"/>
      <c r="HCS134" s="311"/>
      <c r="HCT134" s="311"/>
      <c r="HCU134" s="311"/>
      <c r="HCV134" s="311"/>
      <c r="HCW134" s="311"/>
      <c r="HCX134" s="311"/>
      <c r="HCY134" s="311"/>
      <c r="HCZ134" s="311"/>
      <c r="HDA134" s="311"/>
      <c r="HDB134" s="311"/>
      <c r="HDC134" s="311"/>
      <c r="HDD134" s="311"/>
      <c r="HDE134" s="311"/>
      <c r="HDF134" s="311"/>
      <c r="HDG134" s="311"/>
      <c r="HDH134" s="311"/>
      <c r="HDI134" s="311"/>
      <c r="HDJ134" s="311"/>
      <c r="HDK134" s="311"/>
      <c r="HDL134" s="311"/>
      <c r="HDM134" s="311"/>
      <c r="HDN134" s="311"/>
      <c r="HDO134" s="311"/>
      <c r="HDP134" s="311"/>
      <c r="HDQ134" s="311"/>
      <c r="HDR134" s="311"/>
      <c r="HDS134" s="311"/>
      <c r="HDT134" s="311"/>
      <c r="HDU134" s="311"/>
      <c r="HDV134" s="311"/>
      <c r="HDW134" s="311"/>
      <c r="HDX134" s="311"/>
      <c r="HDY134" s="311"/>
      <c r="HDZ134" s="311"/>
      <c r="HEA134" s="311"/>
      <c r="HEB134" s="311"/>
      <c r="HEC134" s="311"/>
      <c r="HED134" s="311"/>
      <c r="HEE134" s="311"/>
      <c r="HEF134" s="311"/>
      <c r="HEG134" s="311"/>
      <c r="HEH134" s="311"/>
      <c r="HEI134" s="311"/>
      <c r="HEJ134" s="311"/>
      <c r="HEK134" s="311"/>
      <c r="HEL134" s="311"/>
      <c r="HEM134" s="311"/>
      <c r="HEN134" s="311"/>
      <c r="HEO134" s="311"/>
      <c r="HEP134" s="311"/>
      <c r="HEQ134" s="311"/>
      <c r="HER134" s="311"/>
      <c r="HES134" s="311"/>
      <c r="HET134" s="311"/>
      <c r="HEU134" s="311"/>
      <c r="HEV134" s="311"/>
      <c r="HEW134" s="311"/>
      <c r="HEX134" s="311"/>
      <c r="HEY134" s="311"/>
      <c r="HEZ134" s="311"/>
      <c r="HFA134" s="311"/>
      <c r="HFB134" s="311"/>
      <c r="HFC134" s="311"/>
      <c r="HFD134" s="311"/>
      <c r="HFE134" s="311"/>
      <c r="HFF134" s="311"/>
      <c r="HFG134" s="311"/>
      <c r="HFH134" s="311"/>
      <c r="HFI134" s="311"/>
      <c r="HFJ134" s="311"/>
      <c r="HFK134" s="311"/>
      <c r="HFL134" s="311"/>
      <c r="HFM134" s="311"/>
      <c r="HFN134" s="311"/>
      <c r="HFO134" s="311"/>
      <c r="HFP134" s="311"/>
      <c r="HFQ134" s="311"/>
      <c r="HFR134" s="311"/>
      <c r="HFS134" s="311"/>
      <c r="HFT134" s="311"/>
      <c r="HFU134" s="311"/>
      <c r="HFV134" s="311"/>
      <c r="HFW134" s="311"/>
      <c r="HFX134" s="311"/>
      <c r="HFY134" s="311"/>
      <c r="HFZ134" s="311"/>
      <c r="HGA134" s="311"/>
      <c r="HGB134" s="311"/>
      <c r="HGC134" s="311"/>
      <c r="HGD134" s="311"/>
      <c r="HGE134" s="311"/>
      <c r="HGF134" s="311"/>
      <c r="HGG134" s="311"/>
      <c r="HGH134" s="311"/>
      <c r="HGI134" s="311"/>
      <c r="HGJ134" s="311"/>
      <c r="HGK134" s="311"/>
      <c r="HGL134" s="311"/>
      <c r="HGM134" s="311"/>
      <c r="HGN134" s="311"/>
      <c r="HGO134" s="311"/>
      <c r="HGP134" s="311"/>
      <c r="HGQ134" s="311"/>
      <c r="HGR134" s="311"/>
      <c r="HGS134" s="311"/>
      <c r="HGT134" s="311"/>
      <c r="HGU134" s="311"/>
      <c r="HGV134" s="311"/>
      <c r="HGW134" s="311"/>
      <c r="HGX134" s="311"/>
      <c r="HGY134" s="311"/>
      <c r="HGZ134" s="311"/>
      <c r="HHA134" s="311"/>
      <c r="HHB134" s="311"/>
      <c r="HHC134" s="311"/>
      <c r="HHD134" s="311"/>
      <c r="HHE134" s="311"/>
      <c r="HHF134" s="311"/>
      <c r="HHG134" s="311"/>
      <c r="HHH134" s="311"/>
      <c r="HHI134" s="311"/>
      <c r="HHJ134" s="311"/>
      <c r="HHK134" s="311"/>
      <c r="HHL134" s="311"/>
      <c r="HHM134" s="311"/>
      <c r="HHN134" s="311"/>
      <c r="HHO134" s="311"/>
      <c r="HHP134" s="311"/>
      <c r="HHQ134" s="311"/>
      <c r="HHR134" s="311"/>
      <c r="HHS134" s="311"/>
      <c r="HHT134" s="311"/>
      <c r="HHU134" s="311"/>
      <c r="HHV134" s="311"/>
      <c r="HHW134" s="311"/>
      <c r="HHX134" s="311"/>
      <c r="HHY134" s="311"/>
      <c r="HHZ134" s="311"/>
      <c r="HIA134" s="311"/>
      <c r="HIB134" s="311"/>
      <c r="HIC134" s="311"/>
      <c r="HID134" s="311"/>
      <c r="HIE134" s="311"/>
      <c r="HIF134" s="311"/>
      <c r="HIG134" s="311"/>
      <c r="HIH134" s="311"/>
      <c r="HII134" s="311"/>
      <c r="HIJ134" s="311"/>
      <c r="HIK134" s="311"/>
      <c r="HIL134" s="311"/>
      <c r="HIM134" s="311"/>
      <c r="HIN134" s="311"/>
      <c r="HIO134" s="311"/>
      <c r="HIP134" s="311"/>
      <c r="HIQ134" s="311"/>
      <c r="HIR134" s="311"/>
      <c r="HIS134" s="311"/>
      <c r="HIT134" s="311"/>
      <c r="HIU134" s="311"/>
      <c r="HIV134" s="311"/>
      <c r="HIW134" s="311"/>
      <c r="HIX134" s="311"/>
      <c r="HIY134" s="311"/>
      <c r="HIZ134" s="311"/>
      <c r="HJA134" s="311"/>
      <c r="HJB134" s="311"/>
      <c r="HJC134" s="311"/>
      <c r="HJD134" s="311"/>
      <c r="HJE134" s="311"/>
      <c r="HJF134" s="311"/>
      <c r="HJG134" s="311"/>
      <c r="HJH134" s="311"/>
      <c r="HJI134" s="311"/>
      <c r="HJJ134" s="311"/>
      <c r="HJK134" s="311"/>
      <c r="HJL134" s="311"/>
      <c r="HJM134" s="311"/>
      <c r="HJN134" s="311"/>
      <c r="HJO134" s="311"/>
      <c r="HJP134" s="311"/>
      <c r="HJQ134" s="311"/>
      <c r="HJR134" s="311"/>
      <c r="HJS134" s="311"/>
      <c r="HJT134" s="311"/>
      <c r="HJU134" s="311"/>
      <c r="HJV134" s="311"/>
      <c r="HJW134" s="311"/>
      <c r="HJX134" s="311"/>
      <c r="HJY134" s="311"/>
      <c r="HJZ134" s="311"/>
      <c r="HKA134" s="311"/>
      <c r="HKB134" s="311"/>
      <c r="HKC134" s="311"/>
      <c r="HKD134" s="311"/>
      <c r="HKE134" s="311"/>
      <c r="HKF134" s="311"/>
      <c r="HKG134" s="311"/>
      <c r="HKH134" s="311"/>
      <c r="HKI134" s="311"/>
      <c r="HKJ134" s="311"/>
      <c r="HKK134" s="311"/>
      <c r="HKL134" s="311"/>
      <c r="HKM134" s="311"/>
      <c r="HKN134" s="311"/>
      <c r="HKO134" s="311"/>
      <c r="HKP134" s="311"/>
      <c r="HKQ134" s="311"/>
      <c r="HKR134" s="311"/>
      <c r="HKS134" s="311"/>
      <c r="HKT134" s="311"/>
      <c r="HKU134" s="311"/>
      <c r="HKV134" s="311"/>
      <c r="HKW134" s="311"/>
      <c r="HKX134" s="311"/>
      <c r="HKY134" s="311"/>
      <c r="HKZ134" s="311"/>
      <c r="HLA134" s="311"/>
      <c r="HLB134" s="311"/>
      <c r="HLC134" s="311"/>
      <c r="HLD134" s="311"/>
      <c r="HLE134" s="311"/>
      <c r="HLF134" s="311"/>
      <c r="HLG134" s="311"/>
      <c r="HLH134" s="311"/>
      <c r="HLI134" s="311"/>
      <c r="HLJ134" s="311"/>
      <c r="HLK134" s="311"/>
      <c r="HLL134" s="311"/>
      <c r="HLM134" s="311"/>
      <c r="HLN134" s="311"/>
      <c r="HLO134" s="311"/>
      <c r="HLP134" s="311"/>
      <c r="HLQ134" s="311"/>
      <c r="HLR134" s="311"/>
      <c r="HLS134" s="311"/>
      <c r="HLT134" s="311"/>
      <c r="HLU134" s="311"/>
      <c r="HLV134" s="311"/>
      <c r="HLW134" s="311"/>
      <c r="HLX134" s="311"/>
      <c r="HLY134" s="311"/>
      <c r="HLZ134" s="311"/>
      <c r="HMA134" s="311"/>
      <c r="HMB134" s="311"/>
      <c r="HMC134" s="311"/>
      <c r="HMD134" s="311"/>
      <c r="HME134" s="311"/>
      <c r="HMF134" s="311"/>
      <c r="HMG134" s="311"/>
      <c r="HMH134" s="311"/>
      <c r="HMI134" s="311"/>
      <c r="HMJ134" s="311"/>
      <c r="HMK134" s="311"/>
      <c r="HML134" s="311"/>
      <c r="HMM134" s="311"/>
      <c r="HMN134" s="311"/>
      <c r="HMO134" s="311"/>
      <c r="HMP134" s="311"/>
      <c r="HMQ134" s="311"/>
      <c r="HMR134" s="311"/>
      <c r="HMS134" s="311"/>
      <c r="HMT134" s="311"/>
      <c r="HMU134" s="311"/>
      <c r="HMV134" s="311"/>
      <c r="HMW134" s="311"/>
      <c r="HMX134" s="311"/>
      <c r="HMY134" s="311"/>
      <c r="HMZ134" s="311"/>
      <c r="HNA134" s="311"/>
      <c r="HNB134" s="311"/>
      <c r="HNC134" s="311"/>
      <c r="HND134" s="311"/>
      <c r="HNE134" s="311"/>
      <c r="HNF134" s="311"/>
      <c r="HNG134" s="311"/>
      <c r="HNH134" s="311"/>
      <c r="HNI134" s="311"/>
      <c r="HNJ134" s="311"/>
      <c r="HNK134" s="311"/>
      <c r="HNL134" s="311"/>
      <c r="HNM134" s="311"/>
      <c r="HNN134" s="311"/>
      <c r="HNO134" s="311"/>
      <c r="HNP134" s="311"/>
      <c r="HNQ134" s="311"/>
      <c r="HNR134" s="311"/>
      <c r="HNS134" s="311"/>
      <c r="HNT134" s="311"/>
      <c r="HNU134" s="311"/>
      <c r="HNV134" s="311"/>
      <c r="HNW134" s="311"/>
      <c r="HNX134" s="311"/>
      <c r="HNY134" s="311"/>
      <c r="HNZ134" s="311"/>
      <c r="HOA134" s="311"/>
      <c r="HOB134" s="311"/>
      <c r="HOC134" s="311"/>
      <c r="HOD134" s="311"/>
      <c r="HOE134" s="311"/>
      <c r="HOF134" s="311"/>
      <c r="HOG134" s="311"/>
      <c r="HOH134" s="311"/>
      <c r="HOI134" s="311"/>
      <c r="HOJ134" s="311"/>
      <c r="HOK134" s="311"/>
      <c r="HOL134" s="311"/>
      <c r="HOM134" s="311"/>
      <c r="HON134" s="311"/>
      <c r="HOO134" s="311"/>
      <c r="HOP134" s="311"/>
      <c r="HOQ134" s="311"/>
      <c r="HOR134" s="311"/>
      <c r="HOS134" s="311"/>
      <c r="HOT134" s="311"/>
      <c r="HOU134" s="311"/>
      <c r="HOV134" s="311"/>
      <c r="HOW134" s="311"/>
      <c r="HOX134" s="311"/>
      <c r="HOY134" s="311"/>
      <c r="HOZ134" s="311"/>
      <c r="HPA134" s="311"/>
      <c r="HPB134" s="311"/>
      <c r="HPC134" s="311"/>
      <c r="HPD134" s="311"/>
      <c r="HPE134" s="311"/>
      <c r="HPF134" s="311"/>
      <c r="HPG134" s="311"/>
      <c r="HPH134" s="311"/>
      <c r="HPI134" s="311"/>
      <c r="HPJ134" s="311"/>
      <c r="HPK134" s="311"/>
      <c r="HPL134" s="311"/>
      <c r="HPM134" s="311"/>
      <c r="HPN134" s="311"/>
      <c r="HPO134" s="311"/>
      <c r="HPP134" s="311"/>
      <c r="HPQ134" s="311"/>
      <c r="HPR134" s="311"/>
      <c r="HPS134" s="311"/>
      <c r="HPT134" s="311"/>
      <c r="HPU134" s="311"/>
      <c r="HPV134" s="311"/>
      <c r="HPW134" s="311"/>
      <c r="HPX134" s="311"/>
      <c r="HPY134" s="311"/>
      <c r="HPZ134" s="311"/>
      <c r="HQA134" s="311"/>
      <c r="HQB134" s="311"/>
      <c r="HQC134" s="311"/>
      <c r="HQD134" s="311"/>
      <c r="HQE134" s="311"/>
      <c r="HQF134" s="311"/>
      <c r="HQG134" s="311"/>
      <c r="HQH134" s="311"/>
      <c r="HQI134" s="311"/>
      <c r="HQJ134" s="311"/>
      <c r="HQK134" s="311"/>
      <c r="HQL134" s="311"/>
      <c r="HQM134" s="311"/>
      <c r="HQN134" s="311"/>
      <c r="HQO134" s="311"/>
      <c r="HQP134" s="311"/>
      <c r="HQQ134" s="311"/>
      <c r="HQR134" s="311"/>
      <c r="HQS134" s="311"/>
      <c r="HQT134" s="311"/>
      <c r="HQU134" s="311"/>
      <c r="HQV134" s="311"/>
      <c r="HQW134" s="311"/>
      <c r="HQX134" s="311"/>
      <c r="HQY134" s="311"/>
      <c r="HQZ134" s="311"/>
      <c r="HRA134" s="311"/>
      <c r="HRB134" s="311"/>
      <c r="HRC134" s="311"/>
      <c r="HRD134" s="311"/>
      <c r="HRE134" s="311"/>
      <c r="HRF134" s="311"/>
      <c r="HRG134" s="311"/>
      <c r="HRH134" s="311"/>
      <c r="HRI134" s="311"/>
      <c r="HRJ134" s="311"/>
      <c r="HRK134" s="311"/>
      <c r="HRL134" s="311"/>
      <c r="HRM134" s="311"/>
      <c r="HRN134" s="311"/>
      <c r="HRO134" s="311"/>
      <c r="HRP134" s="311"/>
      <c r="HRQ134" s="311"/>
      <c r="HRR134" s="311"/>
      <c r="HRS134" s="311"/>
      <c r="HRT134" s="311"/>
      <c r="HRU134" s="311"/>
      <c r="HRV134" s="311"/>
      <c r="HRW134" s="311"/>
      <c r="HRX134" s="311"/>
      <c r="HRY134" s="311"/>
      <c r="HRZ134" s="311"/>
      <c r="HSA134" s="311"/>
      <c r="HSB134" s="311"/>
      <c r="HSC134" s="311"/>
      <c r="HSD134" s="311"/>
      <c r="HSE134" s="311"/>
      <c r="HSF134" s="311"/>
      <c r="HSG134" s="311"/>
      <c r="HSH134" s="311"/>
      <c r="HSI134" s="311"/>
      <c r="HSJ134" s="311"/>
      <c r="HSK134" s="311"/>
      <c r="HSL134" s="311"/>
      <c r="HSM134" s="311"/>
      <c r="HSN134" s="311"/>
      <c r="HSO134" s="311"/>
      <c r="HSP134" s="311"/>
      <c r="HSQ134" s="311"/>
      <c r="HSR134" s="311"/>
      <c r="HSS134" s="311"/>
      <c r="HST134" s="311"/>
      <c r="HSU134" s="311"/>
      <c r="HSV134" s="311"/>
      <c r="HSW134" s="311"/>
      <c r="HSX134" s="311"/>
      <c r="HSY134" s="311"/>
      <c r="HSZ134" s="311"/>
      <c r="HTA134" s="311"/>
      <c r="HTB134" s="311"/>
      <c r="HTC134" s="311"/>
      <c r="HTD134" s="311"/>
      <c r="HTE134" s="311"/>
      <c r="HTF134" s="311"/>
      <c r="HTG134" s="311"/>
      <c r="HTH134" s="311"/>
      <c r="HTI134" s="311"/>
      <c r="HTJ134" s="311"/>
      <c r="HTK134" s="311"/>
      <c r="HTL134" s="311"/>
      <c r="HTM134" s="311"/>
      <c r="HTN134" s="311"/>
      <c r="HTO134" s="311"/>
      <c r="HTP134" s="311"/>
      <c r="HTQ134" s="311"/>
      <c r="HTR134" s="311"/>
      <c r="HTS134" s="311"/>
      <c r="HTT134" s="311"/>
      <c r="HTU134" s="311"/>
      <c r="HTV134" s="311"/>
      <c r="HTW134" s="311"/>
      <c r="HTX134" s="311"/>
      <c r="HTY134" s="311"/>
      <c r="HTZ134" s="311"/>
      <c r="HUA134" s="311"/>
      <c r="HUB134" s="311"/>
      <c r="HUC134" s="311"/>
      <c r="HUD134" s="311"/>
      <c r="HUE134" s="311"/>
      <c r="HUF134" s="311"/>
      <c r="HUG134" s="311"/>
      <c r="HUH134" s="311"/>
      <c r="HUI134" s="311"/>
      <c r="HUJ134" s="311"/>
      <c r="HUK134" s="311"/>
      <c r="HUL134" s="311"/>
      <c r="HUM134" s="311"/>
      <c r="HUN134" s="311"/>
      <c r="HUO134" s="311"/>
      <c r="HUP134" s="311"/>
      <c r="HUQ134" s="311"/>
      <c r="HUR134" s="311"/>
      <c r="HUS134" s="311"/>
      <c r="HUT134" s="311"/>
      <c r="HUU134" s="311"/>
      <c r="HUV134" s="311"/>
      <c r="HUW134" s="311"/>
      <c r="HUX134" s="311"/>
      <c r="HUY134" s="311"/>
      <c r="HUZ134" s="311"/>
      <c r="HVA134" s="311"/>
      <c r="HVB134" s="311"/>
      <c r="HVC134" s="311"/>
      <c r="HVD134" s="311"/>
      <c r="HVE134" s="311"/>
      <c r="HVF134" s="311"/>
      <c r="HVG134" s="311"/>
      <c r="HVH134" s="311"/>
      <c r="HVI134" s="311"/>
      <c r="HVJ134" s="311"/>
      <c r="HVK134" s="311"/>
      <c r="HVL134" s="311"/>
      <c r="HVM134" s="311"/>
      <c r="HVN134" s="311"/>
      <c r="HVO134" s="311"/>
      <c r="HVP134" s="311"/>
      <c r="HVQ134" s="311"/>
      <c r="HVR134" s="311"/>
      <c r="HVS134" s="311"/>
      <c r="HVT134" s="311"/>
      <c r="HVU134" s="311"/>
      <c r="HVV134" s="311"/>
      <c r="HVW134" s="311"/>
      <c r="HVX134" s="311"/>
      <c r="HVY134" s="311"/>
      <c r="HVZ134" s="311"/>
      <c r="HWA134" s="311"/>
      <c r="HWB134" s="311"/>
      <c r="HWC134" s="311"/>
      <c r="HWD134" s="311"/>
      <c r="HWE134" s="311"/>
      <c r="HWF134" s="311"/>
      <c r="HWG134" s="311"/>
      <c r="HWH134" s="311"/>
      <c r="HWI134" s="311"/>
      <c r="HWJ134" s="311"/>
      <c r="HWK134" s="311"/>
      <c r="HWL134" s="311"/>
      <c r="HWM134" s="311"/>
      <c r="HWN134" s="311"/>
      <c r="HWO134" s="311"/>
      <c r="HWP134" s="311"/>
      <c r="HWQ134" s="311"/>
      <c r="HWR134" s="311"/>
      <c r="HWS134" s="311"/>
      <c r="HWT134" s="311"/>
      <c r="HWU134" s="311"/>
      <c r="HWV134" s="311"/>
      <c r="HWW134" s="311"/>
      <c r="HWX134" s="311"/>
      <c r="HWY134" s="311"/>
      <c r="HWZ134" s="311"/>
      <c r="HXA134" s="311"/>
      <c r="HXB134" s="311"/>
      <c r="HXC134" s="311"/>
      <c r="HXD134" s="311"/>
      <c r="HXE134" s="311"/>
      <c r="HXF134" s="311"/>
      <c r="HXG134" s="311"/>
      <c r="HXH134" s="311"/>
      <c r="HXI134" s="311"/>
      <c r="HXJ134" s="311"/>
      <c r="HXK134" s="311"/>
      <c r="HXL134" s="311"/>
      <c r="HXM134" s="311"/>
      <c r="HXN134" s="311"/>
      <c r="HXO134" s="311"/>
      <c r="HXP134" s="311"/>
      <c r="HXQ134" s="311"/>
      <c r="HXR134" s="311"/>
      <c r="HXS134" s="311"/>
      <c r="HXT134" s="311"/>
      <c r="HXU134" s="311"/>
      <c r="HXV134" s="311"/>
      <c r="HXW134" s="311"/>
      <c r="HXX134" s="311"/>
      <c r="HXY134" s="311"/>
      <c r="HXZ134" s="311"/>
      <c r="HYA134" s="311"/>
      <c r="HYB134" s="311"/>
      <c r="HYC134" s="311"/>
      <c r="HYD134" s="311"/>
      <c r="HYE134" s="311"/>
      <c r="HYF134" s="311"/>
      <c r="HYG134" s="311"/>
      <c r="HYH134" s="311"/>
      <c r="HYI134" s="311"/>
      <c r="HYJ134" s="311"/>
      <c r="HYK134" s="311"/>
      <c r="HYL134" s="311"/>
      <c r="HYM134" s="311"/>
      <c r="HYN134" s="311"/>
      <c r="HYO134" s="311"/>
      <c r="HYP134" s="311"/>
      <c r="HYQ134" s="311"/>
      <c r="HYR134" s="311"/>
      <c r="HYS134" s="311"/>
      <c r="HYT134" s="311"/>
      <c r="HYU134" s="311"/>
      <c r="HYV134" s="311"/>
      <c r="HYW134" s="311"/>
      <c r="HYX134" s="311"/>
      <c r="HYY134" s="311"/>
      <c r="HYZ134" s="311"/>
      <c r="HZA134" s="311"/>
      <c r="HZB134" s="311"/>
      <c r="HZC134" s="311"/>
      <c r="HZD134" s="311"/>
      <c r="HZE134" s="311"/>
      <c r="HZF134" s="311"/>
      <c r="HZG134" s="311"/>
      <c r="HZH134" s="311"/>
      <c r="HZI134" s="311"/>
      <c r="HZJ134" s="311"/>
      <c r="HZK134" s="311"/>
      <c r="HZL134" s="311"/>
      <c r="HZM134" s="311"/>
      <c r="HZN134" s="311"/>
      <c r="HZO134" s="311"/>
      <c r="HZP134" s="311"/>
      <c r="HZQ134" s="311"/>
      <c r="HZR134" s="311"/>
      <c r="HZS134" s="311"/>
      <c r="HZT134" s="311"/>
      <c r="HZU134" s="311"/>
      <c r="HZV134" s="311"/>
      <c r="HZW134" s="311"/>
      <c r="HZX134" s="311"/>
      <c r="HZY134" s="311"/>
      <c r="HZZ134" s="311"/>
      <c r="IAA134" s="311"/>
      <c r="IAB134" s="311"/>
      <c r="IAC134" s="311"/>
      <c r="IAD134" s="311"/>
      <c r="IAE134" s="311"/>
      <c r="IAF134" s="311"/>
      <c r="IAG134" s="311"/>
      <c r="IAH134" s="311"/>
      <c r="IAI134" s="311"/>
      <c r="IAJ134" s="311"/>
      <c r="IAK134" s="311"/>
      <c r="IAL134" s="311"/>
      <c r="IAM134" s="311"/>
      <c r="IAN134" s="311"/>
      <c r="IAO134" s="311"/>
      <c r="IAP134" s="311"/>
      <c r="IAQ134" s="311"/>
      <c r="IAR134" s="311"/>
      <c r="IAS134" s="311"/>
      <c r="IAT134" s="311"/>
      <c r="IAU134" s="311"/>
      <c r="IAV134" s="311"/>
      <c r="IAW134" s="311"/>
      <c r="IAX134" s="311"/>
      <c r="IAY134" s="311"/>
      <c r="IAZ134" s="311"/>
      <c r="IBA134" s="311"/>
      <c r="IBB134" s="311"/>
      <c r="IBC134" s="311"/>
      <c r="IBD134" s="311"/>
      <c r="IBE134" s="311"/>
      <c r="IBF134" s="311"/>
      <c r="IBG134" s="311"/>
      <c r="IBH134" s="311"/>
      <c r="IBI134" s="311"/>
      <c r="IBJ134" s="311"/>
      <c r="IBK134" s="311"/>
      <c r="IBL134" s="311"/>
      <c r="IBM134" s="311"/>
      <c r="IBN134" s="311"/>
      <c r="IBO134" s="311"/>
      <c r="IBP134" s="311"/>
      <c r="IBQ134" s="311"/>
      <c r="IBR134" s="311"/>
      <c r="IBS134" s="311"/>
      <c r="IBT134" s="311"/>
      <c r="IBU134" s="311"/>
      <c r="IBV134" s="311"/>
      <c r="IBW134" s="311"/>
      <c r="IBX134" s="311"/>
      <c r="IBY134" s="311"/>
      <c r="IBZ134" s="311"/>
      <c r="ICA134" s="311"/>
      <c r="ICB134" s="311"/>
      <c r="ICC134" s="311"/>
      <c r="ICD134" s="311"/>
      <c r="ICE134" s="311"/>
      <c r="ICF134" s="311"/>
      <c r="ICG134" s="311"/>
      <c r="ICH134" s="311"/>
      <c r="ICI134" s="311"/>
      <c r="ICJ134" s="311"/>
      <c r="ICK134" s="311"/>
      <c r="ICL134" s="311"/>
      <c r="ICM134" s="311"/>
      <c r="ICN134" s="311"/>
      <c r="ICO134" s="311"/>
      <c r="ICP134" s="311"/>
      <c r="ICQ134" s="311"/>
      <c r="ICR134" s="311"/>
      <c r="ICS134" s="311"/>
      <c r="ICT134" s="311"/>
      <c r="ICU134" s="311"/>
      <c r="ICV134" s="311"/>
      <c r="ICW134" s="311"/>
      <c r="ICX134" s="311"/>
      <c r="ICY134" s="311"/>
      <c r="ICZ134" s="311"/>
      <c r="IDA134" s="311"/>
      <c r="IDB134" s="311"/>
      <c r="IDC134" s="311"/>
      <c r="IDD134" s="311"/>
      <c r="IDE134" s="311"/>
      <c r="IDF134" s="311"/>
      <c r="IDG134" s="311"/>
      <c r="IDH134" s="311"/>
      <c r="IDI134" s="311"/>
      <c r="IDJ134" s="311"/>
      <c r="IDK134" s="311"/>
      <c r="IDL134" s="311"/>
      <c r="IDM134" s="311"/>
      <c r="IDN134" s="311"/>
      <c r="IDO134" s="311"/>
      <c r="IDP134" s="311"/>
      <c r="IDQ134" s="311"/>
      <c r="IDR134" s="311"/>
      <c r="IDS134" s="311"/>
      <c r="IDT134" s="311"/>
      <c r="IDU134" s="311"/>
      <c r="IDV134" s="311"/>
      <c r="IDW134" s="311"/>
      <c r="IDX134" s="311"/>
      <c r="IDY134" s="311"/>
      <c r="IDZ134" s="311"/>
      <c r="IEA134" s="311"/>
      <c r="IEB134" s="311"/>
      <c r="IEC134" s="311"/>
      <c r="IED134" s="311"/>
      <c r="IEE134" s="311"/>
      <c r="IEF134" s="311"/>
      <c r="IEG134" s="311"/>
      <c r="IEH134" s="311"/>
      <c r="IEI134" s="311"/>
      <c r="IEJ134" s="311"/>
      <c r="IEK134" s="311"/>
      <c r="IEL134" s="311"/>
      <c r="IEM134" s="311"/>
      <c r="IEN134" s="311"/>
      <c r="IEO134" s="311"/>
      <c r="IEP134" s="311"/>
      <c r="IEQ134" s="311"/>
      <c r="IER134" s="311"/>
      <c r="IES134" s="311"/>
      <c r="IET134" s="311"/>
      <c r="IEU134" s="311"/>
      <c r="IEV134" s="311"/>
      <c r="IEW134" s="311"/>
      <c r="IEX134" s="311"/>
      <c r="IEY134" s="311"/>
      <c r="IEZ134" s="311"/>
      <c r="IFA134" s="311"/>
      <c r="IFB134" s="311"/>
      <c r="IFC134" s="311"/>
      <c r="IFD134" s="311"/>
      <c r="IFE134" s="311"/>
      <c r="IFF134" s="311"/>
      <c r="IFG134" s="311"/>
      <c r="IFH134" s="311"/>
      <c r="IFI134" s="311"/>
      <c r="IFJ134" s="311"/>
      <c r="IFK134" s="311"/>
      <c r="IFL134" s="311"/>
      <c r="IFM134" s="311"/>
      <c r="IFN134" s="311"/>
      <c r="IFO134" s="311"/>
      <c r="IFP134" s="311"/>
      <c r="IFQ134" s="311"/>
      <c r="IFR134" s="311"/>
      <c r="IFS134" s="311"/>
      <c r="IFT134" s="311"/>
      <c r="IFU134" s="311"/>
      <c r="IFV134" s="311"/>
      <c r="IFW134" s="311"/>
      <c r="IFX134" s="311"/>
      <c r="IFY134" s="311"/>
      <c r="IFZ134" s="311"/>
      <c r="IGA134" s="311"/>
      <c r="IGB134" s="311"/>
      <c r="IGC134" s="311"/>
      <c r="IGD134" s="311"/>
      <c r="IGE134" s="311"/>
      <c r="IGF134" s="311"/>
      <c r="IGG134" s="311"/>
      <c r="IGH134" s="311"/>
      <c r="IGI134" s="311"/>
      <c r="IGJ134" s="311"/>
      <c r="IGK134" s="311"/>
      <c r="IGL134" s="311"/>
      <c r="IGM134" s="311"/>
      <c r="IGN134" s="311"/>
      <c r="IGO134" s="311"/>
      <c r="IGP134" s="311"/>
      <c r="IGQ134" s="311"/>
      <c r="IGR134" s="311"/>
      <c r="IGS134" s="311"/>
      <c r="IGT134" s="311"/>
      <c r="IGU134" s="311"/>
      <c r="IGV134" s="311"/>
      <c r="IGW134" s="311"/>
      <c r="IGX134" s="311"/>
      <c r="IGY134" s="311"/>
      <c r="IGZ134" s="311"/>
      <c r="IHA134" s="311"/>
      <c r="IHB134" s="311"/>
      <c r="IHC134" s="311"/>
      <c r="IHD134" s="311"/>
      <c r="IHE134" s="311"/>
      <c r="IHF134" s="311"/>
      <c r="IHG134" s="311"/>
      <c r="IHH134" s="311"/>
      <c r="IHI134" s="311"/>
      <c r="IHJ134" s="311"/>
      <c r="IHK134" s="311"/>
      <c r="IHL134" s="311"/>
      <c r="IHM134" s="311"/>
      <c r="IHN134" s="311"/>
      <c r="IHO134" s="311"/>
      <c r="IHP134" s="311"/>
      <c r="IHQ134" s="311"/>
      <c r="IHR134" s="311"/>
      <c r="IHS134" s="311"/>
      <c r="IHT134" s="311"/>
      <c r="IHU134" s="311"/>
      <c r="IHV134" s="311"/>
      <c r="IHW134" s="311"/>
      <c r="IHX134" s="311"/>
      <c r="IHY134" s="311"/>
      <c r="IHZ134" s="311"/>
      <c r="IIA134" s="311"/>
      <c r="IIB134" s="311"/>
      <c r="IIC134" s="311"/>
      <c r="IID134" s="311"/>
      <c r="IIE134" s="311"/>
      <c r="IIF134" s="311"/>
      <c r="IIG134" s="311"/>
      <c r="IIH134" s="311"/>
      <c r="III134" s="311"/>
      <c r="IIJ134" s="311"/>
      <c r="IIK134" s="311"/>
      <c r="IIL134" s="311"/>
      <c r="IIM134" s="311"/>
      <c r="IIN134" s="311"/>
      <c r="IIO134" s="311"/>
      <c r="IIP134" s="311"/>
      <c r="IIQ134" s="311"/>
      <c r="IIR134" s="311"/>
      <c r="IIS134" s="311"/>
      <c r="IIT134" s="311"/>
      <c r="IIU134" s="311"/>
      <c r="IIV134" s="311"/>
      <c r="IIW134" s="311"/>
      <c r="IIX134" s="311"/>
      <c r="IIY134" s="311"/>
      <c r="IIZ134" s="311"/>
      <c r="IJA134" s="311"/>
      <c r="IJB134" s="311"/>
      <c r="IJC134" s="311"/>
      <c r="IJD134" s="311"/>
      <c r="IJE134" s="311"/>
      <c r="IJF134" s="311"/>
      <c r="IJG134" s="311"/>
      <c r="IJH134" s="311"/>
      <c r="IJI134" s="311"/>
      <c r="IJJ134" s="311"/>
      <c r="IJK134" s="311"/>
      <c r="IJL134" s="311"/>
      <c r="IJM134" s="311"/>
      <c r="IJN134" s="311"/>
      <c r="IJO134" s="311"/>
      <c r="IJP134" s="311"/>
      <c r="IJQ134" s="311"/>
      <c r="IJR134" s="311"/>
      <c r="IJS134" s="311"/>
      <c r="IJT134" s="311"/>
      <c r="IJU134" s="311"/>
      <c r="IJV134" s="311"/>
      <c r="IJW134" s="311"/>
      <c r="IJX134" s="311"/>
      <c r="IJY134" s="311"/>
      <c r="IJZ134" s="311"/>
      <c r="IKA134" s="311"/>
      <c r="IKB134" s="311"/>
      <c r="IKC134" s="311"/>
      <c r="IKD134" s="311"/>
      <c r="IKE134" s="311"/>
      <c r="IKF134" s="311"/>
      <c r="IKG134" s="311"/>
      <c r="IKH134" s="311"/>
      <c r="IKI134" s="311"/>
      <c r="IKJ134" s="311"/>
      <c r="IKK134" s="311"/>
      <c r="IKL134" s="311"/>
      <c r="IKM134" s="311"/>
      <c r="IKN134" s="311"/>
      <c r="IKO134" s="311"/>
      <c r="IKP134" s="311"/>
      <c r="IKQ134" s="311"/>
      <c r="IKR134" s="311"/>
      <c r="IKS134" s="311"/>
      <c r="IKT134" s="311"/>
      <c r="IKU134" s="311"/>
      <c r="IKV134" s="311"/>
      <c r="IKW134" s="311"/>
      <c r="IKX134" s="311"/>
      <c r="IKY134" s="311"/>
      <c r="IKZ134" s="311"/>
      <c r="ILA134" s="311"/>
      <c r="ILB134" s="311"/>
      <c r="ILC134" s="311"/>
      <c r="ILD134" s="311"/>
      <c r="ILE134" s="311"/>
      <c r="ILF134" s="311"/>
      <c r="ILG134" s="311"/>
      <c r="ILH134" s="311"/>
      <c r="ILI134" s="311"/>
      <c r="ILJ134" s="311"/>
      <c r="ILK134" s="311"/>
      <c r="ILL134" s="311"/>
      <c r="ILM134" s="311"/>
      <c r="ILN134" s="311"/>
      <c r="ILO134" s="311"/>
      <c r="ILP134" s="311"/>
      <c r="ILQ134" s="311"/>
      <c r="ILR134" s="311"/>
      <c r="ILS134" s="311"/>
      <c r="ILT134" s="311"/>
      <c r="ILU134" s="311"/>
      <c r="ILV134" s="311"/>
      <c r="ILW134" s="311"/>
      <c r="ILX134" s="311"/>
      <c r="ILY134" s="311"/>
      <c r="ILZ134" s="311"/>
      <c r="IMA134" s="311"/>
      <c r="IMB134" s="311"/>
      <c r="IMC134" s="311"/>
      <c r="IMD134" s="311"/>
      <c r="IME134" s="311"/>
      <c r="IMF134" s="311"/>
      <c r="IMG134" s="311"/>
      <c r="IMH134" s="311"/>
      <c r="IMI134" s="311"/>
      <c r="IMJ134" s="311"/>
      <c r="IMK134" s="311"/>
      <c r="IML134" s="311"/>
      <c r="IMM134" s="311"/>
      <c r="IMN134" s="311"/>
      <c r="IMO134" s="311"/>
      <c r="IMP134" s="311"/>
      <c r="IMQ134" s="311"/>
      <c r="IMR134" s="311"/>
      <c r="IMS134" s="311"/>
      <c r="IMT134" s="311"/>
      <c r="IMU134" s="311"/>
      <c r="IMV134" s="311"/>
      <c r="IMW134" s="311"/>
      <c r="IMX134" s="311"/>
      <c r="IMY134" s="311"/>
      <c r="IMZ134" s="311"/>
      <c r="INA134" s="311"/>
      <c r="INB134" s="311"/>
      <c r="INC134" s="311"/>
      <c r="IND134" s="311"/>
      <c r="INE134" s="311"/>
      <c r="INF134" s="311"/>
      <c r="ING134" s="311"/>
      <c r="INH134" s="311"/>
      <c r="INI134" s="311"/>
      <c r="INJ134" s="311"/>
      <c r="INK134" s="311"/>
      <c r="INL134" s="311"/>
      <c r="INM134" s="311"/>
      <c r="INN134" s="311"/>
      <c r="INO134" s="311"/>
      <c r="INP134" s="311"/>
      <c r="INQ134" s="311"/>
      <c r="INR134" s="311"/>
      <c r="INS134" s="311"/>
      <c r="INT134" s="311"/>
      <c r="INU134" s="311"/>
      <c r="INV134" s="311"/>
      <c r="INW134" s="311"/>
      <c r="INX134" s="311"/>
      <c r="INY134" s="311"/>
      <c r="INZ134" s="311"/>
      <c r="IOA134" s="311"/>
      <c r="IOB134" s="311"/>
      <c r="IOC134" s="311"/>
      <c r="IOD134" s="311"/>
      <c r="IOE134" s="311"/>
      <c r="IOF134" s="311"/>
      <c r="IOG134" s="311"/>
      <c r="IOH134" s="311"/>
      <c r="IOI134" s="311"/>
      <c r="IOJ134" s="311"/>
      <c r="IOK134" s="311"/>
      <c r="IOL134" s="311"/>
      <c r="IOM134" s="311"/>
      <c r="ION134" s="311"/>
      <c r="IOO134" s="311"/>
      <c r="IOP134" s="311"/>
      <c r="IOQ134" s="311"/>
      <c r="IOR134" s="311"/>
      <c r="IOS134" s="311"/>
      <c r="IOT134" s="311"/>
      <c r="IOU134" s="311"/>
      <c r="IOV134" s="311"/>
      <c r="IOW134" s="311"/>
      <c r="IOX134" s="311"/>
      <c r="IOY134" s="311"/>
      <c r="IOZ134" s="311"/>
      <c r="IPA134" s="311"/>
      <c r="IPB134" s="311"/>
      <c r="IPC134" s="311"/>
      <c r="IPD134" s="311"/>
      <c r="IPE134" s="311"/>
      <c r="IPF134" s="311"/>
      <c r="IPG134" s="311"/>
      <c r="IPH134" s="311"/>
      <c r="IPI134" s="311"/>
      <c r="IPJ134" s="311"/>
      <c r="IPK134" s="311"/>
      <c r="IPL134" s="311"/>
      <c r="IPM134" s="311"/>
      <c r="IPN134" s="311"/>
      <c r="IPO134" s="311"/>
      <c r="IPP134" s="311"/>
      <c r="IPQ134" s="311"/>
      <c r="IPR134" s="311"/>
      <c r="IPS134" s="311"/>
      <c r="IPT134" s="311"/>
      <c r="IPU134" s="311"/>
      <c r="IPV134" s="311"/>
      <c r="IPW134" s="311"/>
      <c r="IPX134" s="311"/>
      <c r="IPY134" s="311"/>
      <c r="IPZ134" s="311"/>
      <c r="IQA134" s="311"/>
      <c r="IQB134" s="311"/>
      <c r="IQC134" s="311"/>
      <c r="IQD134" s="311"/>
      <c r="IQE134" s="311"/>
      <c r="IQF134" s="311"/>
      <c r="IQG134" s="311"/>
      <c r="IQH134" s="311"/>
      <c r="IQI134" s="311"/>
      <c r="IQJ134" s="311"/>
      <c r="IQK134" s="311"/>
      <c r="IQL134" s="311"/>
      <c r="IQM134" s="311"/>
      <c r="IQN134" s="311"/>
      <c r="IQO134" s="311"/>
      <c r="IQP134" s="311"/>
      <c r="IQQ134" s="311"/>
      <c r="IQR134" s="311"/>
      <c r="IQS134" s="311"/>
      <c r="IQT134" s="311"/>
      <c r="IQU134" s="311"/>
      <c r="IQV134" s="311"/>
      <c r="IQW134" s="311"/>
      <c r="IQX134" s="311"/>
      <c r="IQY134" s="311"/>
      <c r="IQZ134" s="311"/>
      <c r="IRA134" s="311"/>
      <c r="IRB134" s="311"/>
      <c r="IRC134" s="311"/>
      <c r="IRD134" s="311"/>
      <c r="IRE134" s="311"/>
      <c r="IRF134" s="311"/>
      <c r="IRG134" s="311"/>
      <c r="IRH134" s="311"/>
      <c r="IRI134" s="311"/>
      <c r="IRJ134" s="311"/>
      <c r="IRK134" s="311"/>
      <c r="IRL134" s="311"/>
      <c r="IRM134" s="311"/>
      <c r="IRN134" s="311"/>
      <c r="IRO134" s="311"/>
      <c r="IRP134" s="311"/>
      <c r="IRQ134" s="311"/>
      <c r="IRR134" s="311"/>
      <c r="IRS134" s="311"/>
      <c r="IRT134" s="311"/>
      <c r="IRU134" s="311"/>
      <c r="IRV134" s="311"/>
      <c r="IRW134" s="311"/>
      <c r="IRX134" s="311"/>
      <c r="IRY134" s="311"/>
      <c r="IRZ134" s="311"/>
      <c r="ISA134" s="311"/>
      <c r="ISB134" s="311"/>
      <c r="ISC134" s="311"/>
      <c r="ISD134" s="311"/>
      <c r="ISE134" s="311"/>
      <c r="ISF134" s="311"/>
      <c r="ISG134" s="311"/>
      <c r="ISH134" s="311"/>
      <c r="ISI134" s="311"/>
      <c r="ISJ134" s="311"/>
      <c r="ISK134" s="311"/>
      <c r="ISL134" s="311"/>
      <c r="ISM134" s="311"/>
      <c r="ISN134" s="311"/>
      <c r="ISO134" s="311"/>
      <c r="ISP134" s="311"/>
      <c r="ISQ134" s="311"/>
      <c r="ISR134" s="311"/>
      <c r="ISS134" s="311"/>
      <c r="IST134" s="311"/>
      <c r="ISU134" s="311"/>
      <c r="ISV134" s="311"/>
      <c r="ISW134" s="311"/>
      <c r="ISX134" s="311"/>
      <c r="ISY134" s="311"/>
      <c r="ISZ134" s="311"/>
      <c r="ITA134" s="311"/>
      <c r="ITB134" s="311"/>
      <c r="ITC134" s="311"/>
      <c r="ITD134" s="311"/>
      <c r="ITE134" s="311"/>
      <c r="ITF134" s="311"/>
      <c r="ITG134" s="311"/>
      <c r="ITH134" s="311"/>
      <c r="ITI134" s="311"/>
      <c r="ITJ134" s="311"/>
      <c r="ITK134" s="311"/>
      <c r="ITL134" s="311"/>
      <c r="ITM134" s="311"/>
      <c r="ITN134" s="311"/>
      <c r="ITO134" s="311"/>
      <c r="ITP134" s="311"/>
      <c r="ITQ134" s="311"/>
      <c r="ITR134" s="311"/>
      <c r="ITS134" s="311"/>
      <c r="ITT134" s="311"/>
      <c r="ITU134" s="311"/>
      <c r="ITV134" s="311"/>
      <c r="ITW134" s="311"/>
      <c r="ITX134" s="311"/>
      <c r="ITY134" s="311"/>
      <c r="ITZ134" s="311"/>
      <c r="IUA134" s="311"/>
      <c r="IUB134" s="311"/>
      <c r="IUC134" s="311"/>
      <c r="IUD134" s="311"/>
      <c r="IUE134" s="311"/>
      <c r="IUF134" s="311"/>
      <c r="IUG134" s="311"/>
      <c r="IUH134" s="311"/>
      <c r="IUI134" s="311"/>
      <c r="IUJ134" s="311"/>
      <c r="IUK134" s="311"/>
      <c r="IUL134" s="311"/>
      <c r="IUM134" s="311"/>
      <c r="IUN134" s="311"/>
      <c r="IUO134" s="311"/>
      <c r="IUP134" s="311"/>
      <c r="IUQ134" s="311"/>
      <c r="IUR134" s="311"/>
      <c r="IUS134" s="311"/>
      <c r="IUT134" s="311"/>
      <c r="IUU134" s="311"/>
      <c r="IUV134" s="311"/>
      <c r="IUW134" s="311"/>
      <c r="IUX134" s="311"/>
      <c r="IUY134" s="311"/>
      <c r="IUZ134" s="311"/>
      <c r="IVA134" s="311"/>
      <c r="IVB134" s="311"/>
      <c r="IVC134" s="311"/>
      <c r="IVD134" s="311"/>
      <c r="IVE134" s="311"/>
      <c r="IVF134" s="311"/>
      <c r="IVG134" s="311"/>
      <c r="IVH134" s="311"/>
      <c r="IVI134" s="311"/>
      <c r="IVJ134" s="311"/>
      <c r="IVK134" s="311"/>
      <c r="IVL134" s="311"/>
      <c r="IVM134" s="311"/>
      <c r="IVN134" s="311"/>
      <c r="IVO134" s="311"/>
      <c r="IVP134" s="311"/>
      <c r="IVQ134" s="311"/>
      <c r="IVR134" s="311"/>
      <c r="IVS134" s="311"/>
      <c r="IVT134" s="311"/>
      <c r="IVU134" s="311"/>
      <c r="IVV134" s="311"/>
      <c r="IVW134" s="311"/>
      <c r="IVX134" s="311"/>
      <c r="IVY134" s="311"/>
      <c r="IVZ134" s="311"/>
      <c r="IWA134" s="311"/>
      <c r="IWB134" s="311"/>
      <c r="IWC134" s="311"/>
      <c r="IWD134" s="311"/>
      <c r="IWE134" s="311"/>
      <c r="IWF134" s="311"/>
      <c r="IWG134" s="311"/>
      <c r="IWH134" s="311"/>
      <c r="IWI134" s="311"/>
      <c r="IWJ134" s="311"/>
      <c r="IWK134" s="311"/>
      <c r="IWL134" s="311"/>
      <c r="IWM134" s="311"/>
      <c r="IWN134" s="311"/>
      <c r="IWO134" s="311"/>
      <c r="IWP134" s="311"/>
      <c r="IWQ134" s="311"/>
      <c r="IWR134" s="311"/>
      <c r="IWS134" s="311"/>
      <c r="IWT134" s="311"/>
      <c r="IWU134" s="311"/>
      <c r="IWV134" s="311"/>
      <c r="IWW134" s="311"/>
      <c r="IWX134" s="311"/>
      <c r="IWY134" s="311"/>
      <c r="IWZ134" s="311"/>
      <c r="IXA134" s="311"/>
      <c r="IXB134" s="311"/>
      <c r="IXC134" s="311"/>
      <c r="IXD134" s="311"/>
      <c r="IXE134" s="311"/>
      <c r="IXF134" s="311"/>
      <c r="IXG134" s="311"/>
      <c r="IXH134" s="311"/>
      <c r="IXI134" s="311"/>
      <c r="IXJ134" s="311"/>
      <c r="IXK134" s="311"/>
      <c r="IXL134" s="311"/>
      <c r="IXM134" s="311"/>
      <c r="IXN134" s="311"/>
      <c r="IXO134" s="311"/>
      <c r="IXP134" s="311"/>
      <c r="IXQ134" s="311"/>
      <c r="IXR134" s="311"/>
      <c r="IXS134" s="311"/>
      <c r="IXT134" s="311"/>
      <c r="IXU134" s="311"/>
      <c r="IXV134" s="311"/>
      <c r="IXW134" s="311"/>
      <c r="IXX134" s="311"/>
      <c r="IXY134" s="311"/>
      <c r="IXZ134" s="311"/>
      <c r="IYA134" s="311"/>
      <c r="IYB134" s="311"/>
      <c r="IYC134" s="311"/>
      <c r="IYD134" s="311"/>
      <c r="IYE134" s="311"/>
      <c r="IYF134" s="311"/>
      <c r="IYG134" s="311"/>
      <c r="IYH134" s="311"/>
      <c r="IYI134" s="311"/>
      <c r="IYJ134" s="311"/>
      <c r="IYK134" s="311"/>
      <c r="IYL134" s="311"/>
      <c r="IYM134" s="311"/>
      <c r="IYN134" s="311"/>
      <c r="IYO134" s="311"/>
      <c r="IYP134" s="311"/>
      <c r="IYQ134" s="311"/>
      <c r="IYR134" s="311"/>
      <c r="IYS134" s="311"/>
      <c r="IYT134" s="311"/>
      <c r="IYU134" s="311"/>
      <c r="IYV134" s="311"/>
      <c r="IYW134" s="311"/>
      <c r="IYX134" s="311"/>
      <c r="IYY134" s="311"/>
      <c r="IYZ134" s="311"/>
      <c r="IZA134" s="311"/>
      <c r="IZB134" s="311"/>
      <c r="IZC134" s="311"/>
      <c r="IZD134" s="311"/>
      <c r="IZE134" s="311"/>
      <c r="IZF134" s="311"/>
      <c r="IZG134" s="311"/>
      <c r="IZH134" s="311"/>
      <c r="IZI134" s="311"/>
      <c r="IZJ134" s="311"/>
      <c r="IZK134" s="311"/>
      <c r="IZL134" s="311"/>
      <c r="IZM134" s="311"/>
      <c r="IZN134" s="311"/>
      <c r="IZO134" s="311"/>
      <c r="IZP134" s="311"/>
      <c r="IZQ134" s="311"/>
      <c r="IZR134" s="311"/>
      <c r="IZS134" s="311"/>
      <c r="IZT134" s="311"/>
      <c r="IZU134" s="311"/>
      <c r="IZV134" s="311"/>
      <c r="IZW134" s="311"/>
      <c r="IZX134" s="311"/>
      <c r="IZY134" s="311"/>
      <c r="IZZ134" s="311"/>
      <c r="JAA134" s="311"/>
      <c r="JAB134" s="311"/>
      <c r="JAC134" s="311"/>
      <c r="JAD134" s="311"/>
      <c r="JAE134" s="311"/>
      <c r="JAF134" s="311"/>
      <c r="JAG134" s="311"/>
      <c r="JAH134" s="311"/>
      <c r="JAI134" s="311"/>
      <c r="JAJ134" s="311"/>
      <c r="JAK134" s="311"/>
      <c r="JAL134" s="311"/>
      <c r="JAM134" s="311"/>
      <c r="JAN134" s="311"/>
      <c r="JAO134" s="311"/>
      <c r="JAP134" s="311"/>
      <c r="JAQ134" s="311"/>
      <c r="JAR134" s="311"/>
      <c r="JAS134" s="311"/>
      <c r="JAT134" s="311"/>
      <c r="JAU134" s="311"/>
      <c r="JAV134" s="311"/>
      <c r="JAW134" s="311"/>
      <c r="JAX134" s="311"/>
      <c r="JAY134" s="311"/>
      <c r="JAZ134" s="311"/>
      <c r="JBA134" s="311"/>
      <c r="JBB134" s="311"/>
      <c r="JBC134" s="311"/>
      <c r="JBD134" s="311"/>
      <c r="JBE134" s="311"/>
      <c r="JBF134" s="311"/>
      <c r="JBG134" s="311"/>
      <c r="JBH134" s="311"/>
      <c r="JBI134" s="311"/>
      <c r="JBJ134" s="311"/>
      <c r="JBK134" s="311"/>
      <c r="JBL134" s="311"/>
      <c r="JBM134" s="311"/>
      <c r="JBN134" s="311"/>
      <c r="JBO134" s="311"/>
      <c r="JBP134" s="311"/>
      <c r="JBQ134" s="311"/>
      <c r="JBR134" s="311"/>
      <c r="JBS134" s="311"/>
      <c r="JBT134" s="311"/>
      <c r="JBU134" s="311"/>
      <c r="JBV134" s="311"/>
      <c r="JBW134" s="311"/>
      <c r="JBX134" s="311"/>
      <c r="JBY134" s="311"/>
      <c r="JBZ134" s="311"/>
      <c r="JCA134" s="311"/>
      <c r="JCB134" s="311"/>
      <c r="JCC134" s="311"/>
      <c r="JCD134" s="311"/>
      <c r="JCE134" s="311"/>
      <c r="JCF134" s="311"/>
      <c r="JCG134" s="311"/>
      <c r="JCH134" s="311"/>
      <c r="JCI134" s="311"/>
      <c r="JCJ134" s="311"/>
      <c r="JCK134" s="311"/>
      <c r="JCL134" s="311"/>
      <c r="JCM134" s="311"/>
      <c r="JCN134" s="311"/>
      <c r="JCO134" s="311"/>
      <c r="JCP134" s="311"/>
      <c r="JCQ134" s="311"/>
      <c r="JCR134" s="311"/>
      <c r="JCS134" s="311"/>
      <c r="JCT134" s="311"/>
      <c r="JCU134" s="311"/>
      <c r="JCV134" s="311"/>
      <c r="JCW134" s="311"/>
      <c r="JCX134" s="311"/>
      <c r="JCY134" s="311"/>
      <c r="JCZ134" s="311"/>
      <c r="JDA134" s="311"/>
      <c r="JDB134" s="311"/>
      <c r="JDC134" s="311"/>
      <c r="JDD134" s="311"/>
      <c r="JDE134" s="311"/>
      <c r="JDF134" s="311"/>
      <c r="JDG134" s="311"/>
      <c r="JDH134" s="311"/>
      <c r="JDI134" s="311"/>
      <c r="JDJ134" s="311"/>
      <c r="JDK134" s="311"/>
      <c r="JDL134" s="311"/>
      <c r="JDM134" s="311"/>
      <c r="JDN134" s="311"/>
      <c r="JDO134" s="311"/>
      <c r="JDP134" s="311"/>
      <c r="JDQ134" s="311"/>
      <c r="JDR134" s="311"/>
      <c r="JDS134" s="311"/>
      <c r="JDT134" s="311"/>
      <c r="JDU134" s="311"/>
      <c r="JDV134" s="311"/>
      <c r="JDW134" s="311"/>
      <c r="JDX134" s="311"/>
      <c r="JDY134" s="311"/>
      <c r="JDZ134" s="311"/>
      <c r="JEA134" s="311"/>
      <c r="JEB134" s="311"/>
      <c r="JEC134" s="311"/>
      <c r="JED134" s="311"/>
      <c r="JEE134" s="311"/>
      <c r="JEF134" s="311"/>
      <c r="JEG134" s="311"/>
      <c r="JEH134" s="311"/>
      <c r="JEI134" s="311"/>
      <c r="JEJ134" s="311"/>
      <c r="JEK134" s="311"/>
      <c r="JEL134" s="311"/>
      <c r="JEM134" s="311"/>
      <c r="JEN134" s="311"/>
      <c r="JEO134" s="311"/>
      <c r="JEP134" s="311"/>
      <c r="JEQ134" s="311"/>
      <c r="JER134" s="311"/>
      <c r="JES134" s="311"/>
      <c r="JET134" s="311"/>
      <c r="JEU134" s="311"/>
      <c r="JEV134" s="311"/>
      <c r="JEW134" s="311"/>
      <c r="JEX134" s="311"/>
      <c r="JEY134" s="311"/>
      <c r="JEZ134" s="311"/>
      <c r="JFA134" s="311"/>
      <c r="JFB134" s="311"/>
      <c r="JFC134" s="311"/>
      <c r="JFD134" s="311"/>
      <c r="JFE134" s="311"/>
      <c r="JFF134" s="311"/>
      <c r="JFG134" s="311"/>
      <c r="JFH134" s="311"/>
      <c r="JFI134" s="311"/>
      <c r="JFJ134" s="311"/>
      <c r="JFK134" s="311"/>
      <c r="JFL134" s="311"/>
      <c r="JFM134" s="311"/>
      <c r="JFN134" s="311"/>
      <c r="JFO134" s="311"/>
      <c r="JFP134" s="311"/>
      <c r="JFQ134" s="311"/>
      <c r="JFR134" s="311"/>
      <c r="JFS134" s="311"/>
      <c r="JFT134" s="311"/>
      <c r="JFU134" s="311"/>
      <c r="JFV134" s="311"/>
      <c r="JFW134" s="311"/>
      <c r="JFX134" s="311"/>
      <c r="JFY134" s="311"/>
      <c r="JFZ134" s="311"/>
      <c r="JGA134" s="311"/>
      <c r="JGB134" s="311"/>
      <c r="JGC134" s="311"/>
      <c r="JGD134" s="311"/>
      <c r="JGE134" s="311"/>
      <c r="JGF134" s="311"/>
      <c r="JGG134" s="311"/>
      <c r="JGH134" s="311"/>
      <c r="JGI134" s="311"/>
      <c r="JGJ134" s="311"/>
      <c r="JGK134" s="311"/>
      <c r="JGL134" s="311"/>
      <c r="JGM134" s="311"/>
      <c r="JGN134" s="311"/>
      <c r="JGO134" s="311"/>
      <c r="JGP134" s="311"/>
      <c r="JGQ134" s="311"/>
      <c r="JGR134" s="311"/>
      <c r="JGS134" s="311"/>
      <c r="JGT134" s="311"/>
      <c r="JGU134" s="311"/>
      <c r="JGV134" s="311"/>
      <c r="JGW134" s="311"/>
      <c r="JGX134" s="311"/>
      <c r="JGY134" s="311"/>
      <c r="JGZ134" s="311"/>
      <c r="JHA134" s="311"/>
      <c r="JHB134" s="311"/>
      <c r="JHC134" s="311"/>
      <c r="JHD134" s="311"/>
      <c r="JHE134" s="311"/>
      <c r="JHF134" s="311"/>
      <c r="JHG134" s="311"/>
      <c r="JHH134" s="311"/>
      <c r="JHI134" s="311"/>
      <c r="JHJ134" s="311"/>
      <c r="JHK134" s="311"/>
      <c r="JHL134" s="311"/>
      <c r="JHM134" s="311"/>
      <c r="JHN134" s="311"/>
      <c r="JHO134" s="311"/>
      <c r="JHP134" s="311"/>
      <c r="JHQ134" s="311"/>
      <c r="JHR134" s="311"/>
      <c r="JHS134" s="311"/>
      <c r="JHT134" s="311"/>
      <c r="JHU134" s="311"/>
      <c r="JHV134" s="311"/>
      <c r="JHW134" s="311"/>
      <c r="JHX134" s="311"/>
      <c r="JHY134" s="311"/>
      <c r="JHZ134" s="311"/>
      <c r="JIA134" s="311"/>
      <c r="JIB134" s="311"/>
      <c r="JIC134" s="311"/>
      <c r="JID134" s="311"/>
      <c r="JIE134" s="311"/>
      <c r="JIF134" s="311"/>
      <c r="JIG134" s="311"/>
      <c r="JIH134" s="311"/>
      <c r="JII134" s="311"/>
      <c r="JIJ134" s="311"/>
      <c r="JIK134" s="311"/>
      <c r="JIL134" s="311"/>
      <c r="JIM134" s="311"/>
      <c r="JIN134" s="311"/>
      <c r="JIO134" s="311"/>
      <c r="JIP134" s="311"/>
      <c r="JIQ134" s="311"/>
      <c r="JIR134" s="311"/>
      <c r="JIS134" s="311"/>
      <c r="JIT134" s="311"/>
      <c r="JIU134" s="311"/>
      <c r="JIV134" s="311"/>
      <c r="JIW134" s="311"/>
      <c r="JIX134" s="311"/>
      <c r="JIY134" s="311"/>
      <c r="JIZ134" s="311"/>
      <c r="JJA134" s="311"/>
      <c r="JJB134" s="311"/>
      <c r="JJC134" s="311"/>
      <c r="JJD134" s="311"/>
      <c r="JJE134" s="311"/>
      <c r="JJF134" s="311"/>
      <c r="JJG134" s="311"/>
      <c r="JJH134" s="311"/>
      <c r="JJI134" s="311"/>
      <c r="JJJ134" s="311"/>
      <c r="JJK134" s="311"/>
      <c r="JJL134" s="311"/>
      <c r="JJM134" s="311"/>
      <c r="JJN134" s="311"/>
      <c r="JJO134" s="311"/>
      <c r="JJP134" s="311"/>
      <c r="JJQ134" s="311"/>
      <c r="JJR134" s="311"/>
      <c r="JJS134" s="311"/>
      <c r="JJT134" s="311"/>
      <c r="JJU134" s="311"/>
      <c r="JJV134" s="311"/>
      <c r="JJW134" s="311"/>
      <c r="JJX134" s="311"/>
      <c r="JJY134" s="311"/>
      <c r="JJZ134" s="311"/>
      <c r="JKA134" s="311"/>
      <c r="JKB134" s="311"/>
      <c r="JKC134" s="311"/>
      <c r="JKD134" s="311"/>
      <c r="JKE134" s="311"/>
      <c r="JKF134" s="311"/>
      <c r="JKG134" s="311"/>
      <c r="JKH134" s="311"/>
      <c r="JKI134" s="311"/>
      <c r="JKJ134" s="311"/>
      <c r="JKK134" s="311"/>
      <c r="JKL134" s="311"/>
      <c r="JKM134" s="311"/>
      <c r="JKN134" s="311"/>
      <c r="JKO134" s="311"/>
      <c r="JKP134" s="311"/>
      <c r="JKQ134" s="311"/>
      <c r="JKR134" s="311"/>
      <c r="JKS134" s="311"/>
      <c r="JKT134" s="311"/>
      <c r="JKU134" s="311"/>
      <c r="JKV134" s="311"/>
      <c r="JKW134" s="311"/>
      <c r="JKX134" s="311"/>
      <c r="JKY134" s="311"/>
      <c r="JKZ134" s="311"/>
      <c r="JLA134" s="311"/>
      <c r="JLB134" s="311"/>
      <c r="JLC134" s="311"/>
      <c r="JLD134" s="311"/>
      <c r="JLE134" s="311"/>
      <c r="JLF134" s="311"/>
      <c r="JLG134" s="311"/>
      <c r="JLH134" s="311"/>
      <c r="JLI134" s="311"/>
      <c r="JLJ134" s="311"/>
      <c r="JLK134" s="311"/>
      <c r="JLL134" s="311"/>
      <c r="JLM134" s="311"/>
      <c r="JLN134" s="311"/>
      <c r="JLO134" s="311"/>
      <c r="JLP134" s="311"/>
      <c r="JLQ134" s="311"/>
      <c r="JLR134" s="311"/>
      <c r="JLS134" s="311"/>
      <c r="JLT134" s="311"/>
      <c r="JLU134" s="311"/>
      <c r="JLV134" s="311"/>
      <c r="JLW134" s="311"/>
      <c r="JLX134" s="311"/>
      <c r="JLY134" s="311"/>
      <c r="JLZ134" s="311"/>
      <c r="JMA134" s="311"/>
      <c r="JMB134" s="311"/>
      <c r="JMC134" s="311"/>
      <c r="JMD134" s="311"/>
      <c r="JME134" s="311"/>
      <c r="JMF134" s="311"/>
      <c r="JMG134" s="311"/>
      <c r="JMH134" s="311"/>
      <c r="JMI134" s="311"/>
      <c r="JMJ134" s="311"/>
      <c r="JMK134" s="311"/>
      <c r="JML134" s="311"/>
      <c r="JMM134" s="311"/>
      <c r="JMN134" s="311"/>
      <c r="JMO134" s="311"/>
      <c r="JMP134" s="311"/>
      <c r="JMQ134" s="311"/>
      <c r="JMR134" s="311"/>
      <c r="JMS134" s="311"/>
      <c r="JMT134" s="311"/>
      <c r="JMU134" s="311"/>
      <c r="JMV134" s="311"/>
      <c r="JMW134" s="311"/>
      <c r="JMX134" s="311"/>
      <c r="JMY134" s="311"/>
      <c r="JMZ134" s="311"/>
      <c r="JNA134" s="311"/>
      <c r="JNB134" s="311"/>
      <c r="JNC134" s="311"/>
      <c r="JND134" s="311"/>
      <c r="JNE134" s="311"/>
      <c r="JNF134" s="311"/>
      <c r="JNG134" s="311"/>
      <c r="JNH134" s="311"/>
      <c r="JNI134" s="311"/>
      <c r="JNJ134" s="311"/>
      <c r="JNK134" s="311"/>
      <c r="JNL134" s="311"/>
      <c r="JNM134" s="311"/>
      <c r="JNN134" s="311"/>
      <c r="JNO134" s="311"/>
      <c r="JNP134" s="311"/>
      <c r="JNQ134" s="311"/>
      <c r="JNR134" s="311"/>
      <c r="JNS134" s="311"/>
      <c r="JNT134" s="311"/>
      <c r="JNU134" s="311"/>
      <c r="JNV134" s="311"/>
      <c r="JNW134" s="311"/>
      <c r="JNX134" s="311"/>
      <c r="JNY134" s="311"/>
      <c r="JNZ134" s="311"/>
      <c r="JOA134" s="311"/>
      <c r="JOB134" s="311"/>
      <c r="JOC134" s="311"/>
      <c r="JOD134" s="311"/>
      <c r="JOE134" s="311"/>
      <c r="JOF134" s="311"/>
      <c r="JOG134" s="311"/>
      <c r="JOH134" s="311"/>
      <c r="JOI134" s="311"/>
      <c r="JOJ134" s="311"/>
      <c r="JOK134" s="311"/>
      <c r="JOL134" s="311"/>
      <c r="JOM134" s="311"/>
      <c r="JON134" s="311"/>
      <c r="JOO134" s="311"/>
      <c r="JOP134" s="311"/>
      <c r="JOQ134" s="311"/>
      <c r="JOR134" s="311"/>
      <c r="JOS134" s="311"/>
      <c r="JOT134" s="311"/>
      <c r="JOU134" s="311"/>
      <c r="JOV134" s="311"/>
      <c r="JOW134" s="311"/>
      <c r="JOX134" s="311"/>
      <c r="JOY134" s="311"/>
      <c r="JOZ134" s="311"/>
      <c r="JPA134" s="311"/>
      <c r="JPB134" s="311"/>
      <c r="JPC134" s="311"/>
      <c r="JPD134" s="311"/>
      <c r="JPE134" s="311"/>
      <c r="JPF134" s="311"/>
      <c r="JPG134" s="311"/>
      <c r="JPH134" s="311"/>
      <c r="JPI134" s="311"/>
      <c r="JPJ134" s="311"/>
      <c r="JPK134" s="311"/>
      <c r="JPL134" s="311"/>
      <c r="JPM134" s="311"/>
      <c r="JPN134" s="311"/>
      <c r="JPO134" s="311"/>
      <c r="JPP134" s="311"/>
      <c r="JPQ134" s="311"/>
      <c r="JPR134" s="311"/>
      <c r="JPS134" s="311"/>
      <c r="JPT134" s="311"/>
      <c r="JPU134" s="311"/>
      <c r="JPV134" s="311"/>
      <c r="JPW134" s="311"/>
      <c r="JPX134" s="311"/>
      <c r="JPY134" s="311"/>
      <c r="JPZ134" s="311"/>
      <c r="JQA134" s="311"/>
      <c r="JQB134" s="311"/>
      <c r="JQC134" s="311"/>
      <c r="JQD134" s="311"/>
      <c r="JQE134" s="311"/>
      <c r="JQF134" s="311"/>
      <c r="JQG134" s="311"/>
      <c r="JQH134" s="311"/>
      <c r="JQI134" s="311"/>
      <c r="JQJ134" s="311"/>
      <c r="JQK134" s="311"/>
      <c r="JQL134" s="311"/>
      <c r="JQM134" s="311"/>
      <c r="JQN134" s="311"/>
      <c r="JQO134" s="311"/>
      <c r="JQP134" s="311"/>
      <c r="JQQ134" s="311"/>
      <c r="JQR134" s="311"/>
      <c r="JQS134" s="311"/>
      <c r="JQT134" s="311"/>
      <c r="JQU134" s="311"/>
      <c r="JQV134" s="311"/>
      <c r="JQW134" s="311"/>
      <c r="JQX134" s="311"/>
      <c r="JQY134" s="311"/>
      <c r="JQZ134" s="311"/>
      <c r="JRA134" s="311"/>
      <c r="JRB134" s="311"/>
      <c r="JRC134" s="311"/>
      <c r="JRD134" s="311"/>
      <c r="JRE134" s="311"/>
      <c r="JRF134" s="311"/>
      <c r="JRG134" s="311"/>
      <c r="JRH134" s="311"/>
      <c r="JRI134" s="311"/>
      <c r="JRJ134" s="311"/>
      <c r="JRK134" s="311"/>
      <c r="JRL134" s="311"/>
      <c r="JRM134" s="311"/>
      <c r="JRN134" s="311"/>
      <c r="JRO134" s="311"/>
      <c r="JRP134" s="311"/>
      <c r="JRQ134" s="311"/>
      <c r="JRR134" s="311"/>
      <c r="JRS134" s="311"/>
      <c r="JRT134" s="311"/>
      <c r="JRU134" s="311"/>
      <c r="JRV134" s="311"/>
      <c r="JRW134" s="311"/>
      <c r="JRX134" s="311"/>
      <c r="JRY134" s="311"/>
      <c r="JRZ134" s="311"/>
      <c r="JSA134" s="311"/>
      <c r="JSB134" s="311"/>
      <c r="JSC134" s="311"/>
      <c r="JSD134" s="311"/>
      <c r="JSE134" s="311"/>
      <c r="JSF134" s="311"/>
      <c r="JSG134" s="311"/>
      <c r="JSH134" s="311"/>
      <c r="JSI134" s="311"/>
      <c r="JSJ134" s="311"/>
      <c r="JSK134" s="311"/>
      <c r="JSL134" s="311"/>
      <c r="JSM134" s="311"/>
      <c r="JSN134" s="311"/>
      <c r="JSO134" s="311"/>
      <c r="JSP134" s="311"/>
      <c r="JSQ134" s="311"/>
      <c r="JSR134" s="311"/>
      <c r="JSS134" s="311"/>
      <c r="JST134" s="311"/>
      <c r="JSU134" s="311"/>
      <c r="JSV134" s="311"/>
      <c r="JSW134" s="311"/>
      <c r="JSX134" s="311"/>
      <c r="JSY134" s="311"/>
      <c r="JSZ134" s="311"/>
      <c r="JTA134" s="311"/>
      <c r="JTB134" s="311"/>
      <c r="JTC134" s="311"/>
      <c r="JTD134" s="311"/>
      <c r="JTE134" s="311"/>
      <c r="JTF134" s="311"/>
      <c r="JTG134" s="311"/>
      <c r="JTH134" s="311"/>
      <c r="JTI134" s="311"/>
      <c r="JTJ134" s="311"/>
      <c r="JTK134" s="311"/>
      <c r="JTL134" s="311"/>
      <c r="JTM134" s="311"/>
      <c r="JTN134" s="311"/>
      <c r="JTO134" s="311"/>
      <c r="JTP134" s="311"/>
      <c r="JTQ134" s="311"/>
      <c r="JTR134" s="311"/>
      <c r="JTS134" s="311"/>
      <c r="JTT134" s="311"/>
      <c r="JTU134" s="311"/>
      <c r="JTV134" s="311"/>
      <c r="JTW134" s="311"/>
      <c r="JTX134" s="311"/>
      <c r="JTY134" s="311"/>
      <c r="JTZ134" s="311"/>
      <c r="JUA134" s="311"/>
      <c r="JUB134" s="311"/>
      <c r="JUC134" s="311"/>
      <c r="JUD134" s="311"/>
      <c r="JUE134" s="311"/>
      <c r="JUF134" s="311"/>
      <c r="JUG134" s="311"/>
      <c r="JUH134" s="311"/>
      <c r="JUI134" s="311"/>
      <c r="JUJ134" s="311"/>
      <c r="JUK134" s="311"/>
      <c r="JUL134" s="311"/>
      <c r="JUM134" s="311"/>
      <c r="JUN134" s="311"/>
      <c r="JUO134" s="311"/>
      <c r="JUP134" s="311"/>
      <c r="JUQ134" s="311"/>
      <c r="JUR134" s="311"/>
      <c r="JUS134" s="311"/>
      <c r="JUT134" s="311"/>
      <c r="JUU134" s="311"/>
      <c r="JUV134" s="311"/>
      <c r="JUW134" s="311"/>
      <c r="JUX134" s="311"/>
      <c r="JUY134" s="311"/>
      <c r="JUZ134" s="311"/>
      <c r="JVA134" s="311"/>
      <c r="JVB134" s="311"/>
      <c r="JVC134" s="311"/>
      <c r="JVD134" s="311"/>
      <c r="JVE134" s="311"/>
      <c r="JVF134" s="311"/>
      <c r="JVG134" s="311"/>
      <c r="JVH134" s="311"/>
      <c r="JVI134" s="311"/>
      <c r="JVJ134" s="311"/>
      <c r="JVK134" s="311"/>
      <c r="JVL134" s="311"/>
      <c r="JVM134" s="311"/>
      <c r="JVN134" s="311"/>
      <c r="JVO134" s="311"/>
      <c r="JVP134" s="311"/>
      <c r="JVQ134" s="311"/>
      <c r="JVR134" s="311"/>
      <c r="JVS134" s="311"/>
      <c r="JVT134" s="311"/>
      <c r="JVU134" s="311"/>
      <c r="JVV134" s="311"/>
      <c r="JVW134" s="311"/>
      <c r="JVX134" s="311"/>
      <c r="JVY134" s="311"/>
      <c r="JVZ134" s="311"/>
      <c r="JWA134" s="311"/>
      <c r="JWB134" s="311"/>
      <c r="JWC134" s="311"/>
      <c r="JWD134" s="311"/>
      <c r="JWE134" s="311"/>
      <c r="JWF134" s="311"/>
      <c r="JWG134" s="311"/>
      <c r="JWH134" s="311"/>
      <c r="JWI134" s="311"/>
      <c r="JWJ134" s="311"/>
      <c r="JWK134" s="311"/>
      <c r="JWL134" s="311"/>
      <c r="JWM134" s="311"/>
      <c r="JWN134" s="311"/>
      <c r="JWO134" s="311"/>
      <c r="JWP134" s="311"/>
      <c r="JWQ134" s="311"/>
      <c r="JWR134" s="311"/>
      <c r="JWS134" s="311"/>
      <c r="JWT134" s="311"/>
      <c r="JWU134" s="311"/>
      <c r="JWV134" s="311"/>
      <c r="JWW134" s="311"/>
      <c r="JWX134" s="311"/>
      <c r="JWY134" s="311"/>
      <c r="JWZ134" s="311"/>
      <c r="JXA134" s="311"/>
      <c r="JXB134" s="311"/>
      <c r="JXC134" s="311"/>
      <c r="JXD134" s="311"/>
      <c r="JXE134" s="311"/>
      <c r="JXF134" s="311"/>
      <c r="JXG134" s="311"/>
      <c r="JXH134" s="311"/>
      <c r="JXI134" s="311"/>
      <c r="JXJ134" s="311"/>
      <c r="JXK134" s="311"/>
      <c r="JXL134" s="311"/>
      <c r="JXM134" s="311"/>
      <c r="JXN134" s="311"/>
      <c r="JXO134" s="311"/>
      <c r="JXP134" s="311"/>
      <c r="JXQ134" s="311"/>
      <c r="JXR134" s="311"/>
      <c r="JXS134" s="311"/>
      <c r="JXT134" s="311"/>
      <c r="JXU134" s="311"/>
      <c r="JXV134" s="311"/>
      <c r="JXW134" s="311"/>
      <c r="JXX134" s="311"/>
      <c r="JXY134" s="311"/>
      <c r="JXZ134" s="311"/>
      <c r="JYA134" s="311"/>
      <c r="JYB134" s="311"/>
      <c r="JYC134" s="311"/>
      <c r="JYD134" s="311"/>
      <c r="JYE134" s="311"/>
      <c r="JYF134" s="311"/>
      <c r="JYG134" s="311"/>
      <c r="JYH134" s="311"/>
      <c r="JYI134" s="311"/>
      <c r="JYJ134" s="311"/>
      <c r="JYK134" s="311"/>
      <c r="JYL134" s="311"/>
      <c r="JYM134" s="311"/>
      <c r="JYN134" s="311"/>
      <c r="JYO134" s="311"/>
      <c r="JYP134" s="311"/>
      <c r="JYQ134" s="311"/>
      <c r="JYR134" s="311"/>
      <c r="JYS134" s="311"/>
      <c r="JYT134" s="311"/>
      <c r="JYU134" s="311"/>
      <c r="JYV134" s="311"/>
      <c r="JYW134" s="311"/>
      <c r="JYX134" s="311"/>
      <c r="JYY134" s="311"/>
      <c r="JYZ134" s="311"/>
      <c r="JZA134" s="311"/>
      <c r="JZB134" s="311"/>
      <c r="JZC134" s="311"/>
      <c r="JZD134" s="311"/>
      <c r="JZE134" s="311"/>
      <c r="JZF134" s="311"/>
      <c r="JZG134" s="311"/>
      <c r="JZH134" s="311"/>
      <c r="JZI134" s="311"/>
      <c r="JZJ134" s="311"/>
      <c r="JZK134" s="311"/>
      <c r="JZL134" s="311"/>
      <c r="JZM134" s="311"/>
      <c r="JZN134" s="311"/>
      <c r="JZO134" s="311"/>
      <c r="JZP134" s="311"/>
      <c r="JZQ134" s="311"/>
      <c r="JZR134" s="311"/>
      <c r="JZS134" s="311"/>
      <c r="JZT134" s="311"/>
      <c r="JZU134" s="311"/>
      <c r="JZV134" s="311"/>
      <c r="JZW134" s="311"/>
      <c r="JZX134" s="311"/>
      <c r="JZY134" s="311"/>
      <c r="JZZ134" s="311"/>
      <c r="KAA134" s="311"/>
      <c r="KAB134" s="311"/>
      <c r="KAC134" s="311"/>
      <c r="KAD134" s="311"/>
      <c r="KAE134" s="311"/>
      <c r="KAF134" s="311"/>
      <c r="KAG134" s="311"/>
      <c r="KAH134" s="311"/>
      <c r="KAI134" s="311"/>
      <c r="KAJ134" s="311"/>
      <c r="KAK134" s="311"/>
      <c r="KAL134" s="311"/>
      <c r="KAM134" s="311"/>
      <c r="KAN134" s="311"/>
      <c r="KAO134" s="311"/>
      <c r="KAP134" s="311"/>
      <c r="KAQ134" s="311"/>
      <c r="KAR134" s="311"/>
      <c r="KAS134" s="311"/>
      <c r="KAT134" s="311"/>
      <c r="KAU134" s="311"/>
      <c r="KAV134" s="311"/>
      <c r="KAW134" s="311"/>
      <c r="KAX134" s="311"/>
      <c r="KAY134" s="311"/>
      <c r="KAZ134" s="311"/>
      <c r="KBA134" s="311"/>
      <c r="KBB134" s="311"/>
      <c r="KBC134" s="311"/>
      <c r="KBD134" s="311"/>
      <c r="KBE134" s="311"/>
      <c r="KBF134" s="311"/>
      <c r="KBG134" s="311"/>
      <c r="KBH134" s="311"/>
      <c r="KBI134" s="311"/>
      <c r="KBJ134" s="311"/>
      <c r="KBK134" s="311"/>
      <c r="KBL134" s="311"/>
      <c r="KBM134" s="311"/>
      <c r="KBN134" s="311"/>
      <c r="KBO134" s="311"/>
      <c r="KBP134" s="311"/>
      <c r="KBQ134" s="311"/>
      <c r="KBR134" s="311"/>
      <c r="KBS134" s="311"/>
      <c r="KBT134" s="311"/>
      <c r="KBU134" s="311"/>
      <c r="KBV134" s="311"/>
      <c r="KBW134" s="311"/>
      <c r="KBX134" s="311"/>
      <c r="KBY134" s="311"/>
      <c r="KBZ134" s="311"/>
      <c r="KCA134" s="311"/>
      <c r="KCB134" s="311"/>
      <c r="KCC134" s="311"/>
      <c r="KCD134" s="311"/>
      <c r="KCE134" s="311"/>
      <c r="KCF134" s="311"/>
      <c r="KCG134" s="311"/>
      <c r="KCH134" s="311"/>
      <c r="KCI134" s="311"/>
      <c r="KCJ134" s="311"/>
      <c r="KCK134" s="311"/>
      <c r="KCL134" s="311"/>
      <c r="KCM134" s="311"/>
      <c r="KCN134" s="311"/>
      <c r="KCO134" s="311"/>
      <c r="KCP134" s="311"/>
      <c r="KCQ134" s="311"/>
      <c r="KCR134" s="311"/>
      <c r="KCS134" s="311"/>
      <c r="KCT134" s="311"/>
      <c r="KCU134" s="311"/>
      <c r="KCV134" s="311"/>
      <c r="KCW134" s="311"/>
      <c r="KCX134" s="311"/>
      <c r="KCY134" s="311"/>
      <c r="KCZ134" s="311"/>
      <c r="KDA134" s="311"/>
      <c r="KDB134" s="311"/>
      <c r="KDC134" s="311"/>
      <c r="KDD134" s="311"/>
      <c r="KDE134" s="311"/>
      <c r="KDF134" s="311"/>
      <c r="KDG134" s="311"/>
      <c r="KDH134" s="311"/>
      <c r="KDI134" s="311"/>
      <c r="KDJ134" s="311"/>
      <c r="KDK134" s="311"/>
      <c r="KDL134" s="311"/>
      <c r="KDM134" s="311"/>
      <c r="KDN134" s="311"/>
      <c r="KDO134" s="311"/>
      <c r="KDP134" s="311"/>
      <c r="KDQ134" s="311"/>
      <c r="KDR134" s="311"/>
      <c r="KDS134" s="311"/>
      <c r="KDT134" s="311"/>
      <c r="KDU134" s="311"/>
      <c r="KDV134" s="311"/>
      <c r="KDW134" s="311"/>
      <c r="KDX134" s="311"/>
      <c r="KDY134" s="311"/>
      <c r="KDZ134" s="311"/>
      <c r="KEA134" s="311"/>
      <c r="KEB134" s="311"/>
      <c r="KEC134" s="311"/>
      <c r="KED134" s="311"/>
      <c r="KEE134" s="311"/>
      <c r="KEF134" s="311"/>
      <c r="KEG134" s="311"/>
      <c r="KEH134" s="311"/>
      <c r="KEI134" s="311"/>
      <c r="KEJ134" s="311"/>
      <c r="KEK134" s="311"/>
      <c r="KEL134" s="311"/>
      <c r="KEM134" s="311"/>
      <c r="KEN134" s="311"/>
      <c r="KEO134" s="311"/>
      <c r="KEP134" s="311"/>
      <c r="KEQ134" s="311"/>
      <c r="KER134" s="311"/>
      <c r="KES134" s="311"/>
      <c r="KET134" s="311"/>
      <c r="KEU134" s="311"/>
      <c r="KEV134" s="311"/>
      <c r="KEW134" s="311"/>
      <c r="KEX134" s="311"/>
      <c r="KEY134" s="311"/>
      <c r="KEZ134" s="311"/>
      <c r="KFA134" s="311"/>
      <c r="KFB134" s="311"/>
      <c r="KFC134" s="311"/>
      <c r="KFD134" s="311"/>
      <c r="KFE134" s="311"/>
      <c r="KFF134" s="311"/>
      <c r="KFG134" s="311"/>
      <c r="KFH134" s="311"/>
      <c r="KFI134" s="311"/>
      <c r="KFJ134" s="311"/>
      <c r="KFK134" s="311"/>
      <c r="KFL134" s="311"/>
      <c r="KFM134" s="311"/>
      <c r="KFN134" s="311"/>
      <c r="KFO134" s="311"/>
      <c r="KFP134" s="311"/>
      <c r="KFQ134" s="311"/>
      <c r="KFR134" s="311"/>
      <c r="KFS134" s="311"/>
      <c r="KFT134" s="311"/>
      <c r="KFU134" s="311"/>
      <c r="KFV134" s="311"/>
      <c r="KFW134" s="311"/>
      <c r="KFX134" s="311"/>
      <c r="KFY134" s="311"/>
      <c r="KFZ134" s="311"/>
      <c r="KGA134" s="311"/>
      <c r="KGB134" s="311"/>
      <c r="KGC134" s="311"/>
      <c r="KGD134" s="311"/>
      <c r="KGE134" s="311"/>
      <c r="KGF134" s="311"/>
      <c r="KGG134" s="311"/>
      <c r="KGH134" s="311"/>
      <c r="KGI134" s="311"/>
      <c r="KGJ134" s="311"/>
      <c r="KGK134" s="311"/>
      <c r="KGL134" s="311"/>
      <c r="KGM134" s="311"/>
      <c r="KGN134" s="311"/>
      <c r="KGO134" s="311"/>
      <c r="KGP134" s="311"/>
      <c r="KGQ134" s="311"/>
      <c r="KGR134" s="311"/>
      <c r="KGS134" s="311"/>
      <c r="KGT134" s="311"/>
      <c r="KGU134" s="311"/>
      <c r="KGV134" s="311"/>
      <c r="KGW134" s="311"/>
      <c r="KGX134" s="311"/>
      <c r="KGY134" s="311"/>
      <c r="KGZ134" s="311"/>
      <c r="KHA134" s="311"/>
      <c r="KHB134" s="311"/>
      <c r="KHC134" s="311"/>
      <c r="KHD134" s="311"/>
      <c r="KHE134" s="311"/>
      <c r="KHF134" s="311"/>
      <c r="KHG134" s="311"/>
      <c r="KHH134" s="311"/>
      <c r="KHI134" s="311"/>
      <c r="KHJ134" s="311"/>
      <c r="KHK134" s="311"/>
      <c r="KHL134" s="311"/>
      <c r="KHM134" s="311"/>
      <c r="KHN134" s="311"/>
      <c r="KHO134" s="311"/>
      <c r="KHP134" s="311"/>
      <c r="KHQ134" s="311"/>
      <c r="KHR134" s="311"/>
      <c r="KHS134" s="311"/>
      <c r="KHT134" s="311"/>
      <c r="KHU134" s="311"/>
      <c r="KHV134" s="311"/>
      <c r="KHW134" s="311"/>
      <c r="KHX134" s="311"/>
      <c r="KHY134" s="311"/>
      <c r="KHZ134" s="311"/>
      <c r="KIA134" s="311"/>
      <c r="KIB134" s="311"/>
      <c r="KIC134" s="311"/>
      <c r="KID134" s="311"/>
      <c r="KIE134" s="311"/>
      <c r="KIF134" s="311"/>
      <c r="KIG134" s="311"/>
      <c r="KIH134" s="311"/>
      <c r="KII134" s="311"/>
      <c r="KIJ134" s="311"/>
      <c r="KIK134" s="311"/>
      <c r="KIL134" s="311"/>
      <c r="KIM134" s="311"/>
      <c r="KIN134" s="311"/>
      <c r="KIO134" s="311"/>
      <c r="KIP134" s="311"/>
      <c r="KIQ134" s="311"/>
      <c r="KIR134" s="311"/>
      <c r="KIS134" s="311"/>
      <c r="KIT134" s="311"/>
      <c r="KIU134" s="311"/>
      <c r="KIV134" s="311"/>
      <c r="KIW134" s="311"/>
      <c r="KIX134" s="311"/>
      <c r="KIY134" s="311"/>
      <c r="KIZ134" s="311"/>
      <c r="KJA134" s="311"/>
      <c r="KJB134" s="311"/>
      <c r="KJC134" s="311"/>
      <c r="KJD134" s="311"/>
      <c r="KJE134" s="311"/>
      <c r="KJF134" s="311"/>
      <c r="KJG134" s="311"/>
      <c r="KJH134" s="311"/>
      <c r="KJI134" s="311"/>
      <c r="KJJ134" s="311"/>
      <c r="KJK134" s="311"/>
      <c r="KJL134" s="311"/>
      <c r="KJM134" s="311"/>
      <c r="KJN134" s="311"/>
      <c r="KJO134" s="311"/>
      <c r="KJP134" s="311"/>
      <c r="KJQ134" s="311"/>
      <c r="KJR134" s="311"/>
      <c r="KJS134" s="311"/>
      <c r="KJT134" s="311"/>
      <c r="KJU134" s="311"/>
      <c r="KJV134" s="311"/>
      <c r="KJW134" s="311"/>
      <c r="KJX134" s="311"/>
      <c r="KJY134" s="311"/>
      <c r="KJZ134" s="311"/>
      <c r="KKA134" s="311"/>
      <c r="KKB134" s="311"/>
      <c r="KKC134" s="311"/>
      <c r="KKD134" s="311"/>
      <c r="KKE134" s="311"/>
      <c r="KKF134" s="311"/>
      <c r="KKG134" s="311"/>
      <c r="KKH134" s="311"/>
      <c r="KKI134" s="311"/>
      <c r="KKJ134" s="311"/>
      <c r="KKK134" s="311"/>
      <c r="KKL134" s="311"/>
      <c r="KKM134" s="311"/>
      <c r="KKN134" s="311"/>
      <c r="KKO134" s="311"/>
      <c r="KKP134" s="311"/>
      <c r="KKQ134" s="311"/>
      <c r="KKR134" s="311"/>
      <c r="KKS134" s="311"/>
      <c r="KKT134" s="311"/>
      <c r="KKU134" s="311"/>
      <c r="KKV134" s="311"/>
      <c r="KKW134" s="311"/>
      <c r="KKX134" s="311"/>
      <c r="KKY134" s="311"/>
      <c r="KKZ134" s="311"/>
      <c r="KLA134" s="311"/>
      <c r="KLB134" s="311"/>
      <c r="KLC134" s="311"/>
      <c r="KLD134" s="311"/>
      <c r="KLE134" s="311"/>
      <c r="KLF134" s="311"/>
      <c r="KLG134" s="311"/>
      <c r="KLH134" s="311"/>
      <c r="KLI134" s="311"/>
      <c r="KLJ134" s="311"/>
      <c r="KLK134" s="311"/>
      <c r="KLL134" s="311"/>
      <c r="KLM134" s="311"/>
      <c r="KLN134" s="311"/>
      <c r="KLO134" s="311"/>
      <c r="KLP134" s="311"/>
      <c r="KLQ134" s="311"/>
      <c r="KLR134" s="311"/>
      <c r="KLS134" s="311"/>
      <c r="KLT134" s="311"/>
      <c r="KLU134" s="311"/>
      <c r="KLV134" s="311"/>
      <c r="KLW134" s="311"/>
      <c r="KLX134" s="311"/>
      <c r="KLY134" s="311"/>
      <c r="KLZ134" s="311"/>
      <c r="KMA134" s="311"/>
      <c r="KMB134" s="311"/>
      <c r="KMC134" s="311"/>
      <c r="KMD134" s="311"/>
      <c r="KME134" s="311"/>
      <c r="KMF134" s="311"/>
      <c r="KMG134" s="311"/>
      <c r="KMH134" s="311"/>
      <c r="KMI134" s="311"/>
      <c r="KMJ134" s="311"/>
      <c r="KMK134" s="311"/>
      <c r="KML134" s="311"/>
      <c r="KMM134" s="311"/>
      <c r="KMN134" s="311"/>
      <c r="KMO134" s="311"/>
      <c r="KMP134" s="311"/>
      <c r="KMQ134" s="311"/>
      <c r="KMR134" s="311"/>
      <c r="KMS134" s="311"/>
      <c r="KMT134" s="311"/>
      <c r="KMU134" s="311"/>
      <c r="KMV134" s="311"/>
      <c r="KMW134" s="311"/>
      <c r="KMX134" s="311"/>
      <c r="KMY134" s="311"/>
      <c r="KMZ134" s="311"/>
      <c r="KNA134" s="311"/>
      <c r="KNB134" s="311"/>
      <c r="KNC134" s="311"/>
      <c r="KND134" s="311"/>
      <c r="KNE134" s="311"/>
      <c r="KNF134" s="311"/>
      <c r="KNG134" s="311"/>
      <c r="KNH134" s="311"/>
      <c r="KNI134" s="311"/>
      <c r="KNJ134" s="311"/>
      <c r="KNK134" s="311"/>
      <c r="KNL134" s="311"/>
      <c r="KNM134" s="311"/>
      <c r="KNN134" s="311"/>
      <c r="KNO134" s="311"/>
      <c r="KNP134" s="311"/>
      <c r="KNQ134" s="311"/>
      <c r="KNR134" s="311"/>
      <c r="KNS134" s="311"/>
      <c r="KNT134" s="311"/>
      <c r="KNU134" s="311"/>
      <c r="KNV134" s="311"/>
      <c r="KNW134" s="311"/>
      <c r="KNX134" s="311"/>
      <c r="KNY134" s="311"/>
      <c r="KNZ134" s="311"/>
      <c r="KOA134" s="311"/>
      <c r="KOB134" s="311"/>
      <c r="KOC134" s="311"/>
      <c r="KOD134" s="311"/>
      <c r="KOE134" s="311"/>
      <c r="KOF134" s="311"/>
      <c r="KOG134" s="311"/>
      <c r="KOH134" s="311"/>
      <c r="KOI134" s="311"/>
      <c r="KOJ134" s="311"/>
      <c r="KOK134" s="311"/>
      <c r="KOL134" s="311"/>
      <c r="KOM134" s="311"/>
      <c r="KON134" s="311"/>
      <c r="KOO134" s="311"/>
      <c r="KOP134" s="311"/>
      <c r="KOQ134" s="311"/>
      <c r="KOR134" s="311"/>
      <c r="KOS134" s="311"/>
      <c r="KOT134" s="311"/>
      <c r="KOU134" s="311"/>
      <c r="KOV134" s="311"/>
      <c r="KOW134" s="311"/>
      <c r="KOX134" s="311"/>
      <c r="KOY134" s="311"/>
      <c r="KOZ134" s="311"/>
      <c r="KPA134" s="311"/>
      <c r="KPB134" s="311"/>
      <c r="KPC134" s="311"/>
      <c r="KPD134" s="311"/>
      <c r="KPE134" s="311"/>
      <c r="KPF134" s="311"/>
      <c r="KPG134" s="311"/>
      <c r="KPH134" s="311"/>
      <c r="KPI134" s="311"/>
      <c r="KPJ134" s="311"/>
      <c r="KPK134" s="311"/>
      <c r="KPL134" s="311"/>
      <c r="KPM134" s="311"/>
      <c r="KPN134" s="311"/>
      <c r="KPO134" s="311"/>
      <c r="KPP134" s="311"/>
      <c r="KPQ134" s="311"/>
      <c r="KPR134" s="311"/>
      <c r="KPS134" s="311"/>
      <c r="KPT134" s="311"/>
      <c r="KPU134" s="311"/>
      <c r="KPV134" s="311"/>
      <c r="KPW134" s="311"/>
      <c r="KPX134" s="311"/>
      <c r="KPY134" s="311"/>
      <c r="KPZ134" s="311"/>
      <c r="KQA134" s="311"/>
      <c r="KQB134" s="311"/>
      <c r="KQC134" s="311"/>
      <c r="KQD134" s="311"/>
      <c r="KQE134" s="311"/>
      <c r="KQF134" s="311"/>
      <c r="KQG134" s="311"/>
      <c r="KQH134" s="311"/>
      <c r="KQI134" s="311"/>
      <c r="KQJ134" s="311"/>
      <c r="KQK134" s="311"/>
      <c r="KQL134" s="311"/>
      <c r="KQM134" s="311"/>
      <c r="KQN134" s="311"/>
      <c r="KQO134" s="311"/>
      <c r="KQP134" s="311"/>
      <c r="KQQ134" s="311"/>
      <c r="KQR134" s="311"/>
      <c r="KQS134" s="311"/>
      <c r="KQT134" s="311"/>
      <c r="KQU134" s="311"/>
      <c r="KQV134" s="311"/>
      <c r="KQW134" s="311"/>
      <c r="KQX134" s="311"/>
      <c r="KQY134" s="311"/>
      <c r="KQZ134" s="311"/>
      <c r="KRA134" s="311"/>
      <c r="KRB134" s="311"/>
      <c r="KRC134" s="311"/>
      <c r="KRD134" s="311"/>
      <c r="KRE134" s="311"/>
      <c r="KRF134" s="311"/>
      <c r="KRG134" s="311"/>
      <c r="KRH134" s="311"/>
      <c r="KRI134" s="311"/>
      <c r="KRJ134" s="311"/>
      <c r="KRK134" s="311"/>
      <c r="KRL134" s="311"/>
      <c r="KRM134" s="311"/>
      <c r="KRN134" s="311"/>
      <c r="KRO134" s="311"/>
      <c r="KRP134" s="311"/>
      <c r="KRQ134" s="311"/>
      <c r="KRR134" s="311"/>
      <c r="KRS134" s="311"/>
      <c r="KRT134" s="311"/>
      <c r="KRU134" s="311"/>
      <c r="KRV134" s="311"/>
      <c r="KRW134" s="311"/>
      <c r="KRX134" s="311"/>
      <c r="KRY134" s="311"/>
      <c r="KRZ134" s="311"/>
      <c r="KSA134" s="311"/>
      <c r="KSB134" s="311"/>
      <c r="KSC134" s="311"/>
      <c r="KSD134" s="311"/>
      <c r="KSE134" s="311"/>
      <c r="KSF134" s="311"/>
      <c r="KSG134" s="311"/>
      <c r="KSH134" s="311"/>
      <c r="KSI134" s="311"/>
      <c r="KSJ134" s="311"/>
      <c r="KSK134" s="311"/>
      <c r="KSL134" s="311"/>
      <c r="KSM134" s="311"/>
      <c r="KSN134" s="311"/>
      <c r="KSO134" s="311"/>
      <c r="KSP134" s="311"/>
      <c r="KSQ134" s="311"/>
      <c r="KSR134" s="311"/>
      <c r="KSS134" s="311"/>
      <c r="KST134" s="311"/>
      <c r="KSU134" s="311"/>
      <c r="KSV134" s="311"/>
      <c r="KSW134" s="311"/>
      <c r="KSX134" s="311"/>
      <c r="KSY134" s="311"/>
      <c r="KSZ134" s="311"/>
      <c r="KTA134" s="311"/>
      <c r="KTB134" s="311"/>
      <c r="KTC134" s="311"/>
      <c r="KTD134" s="311"/>
      <c r="KTE134" s="311"/>
      <c r="KTF134" s="311"/>
      <c r="KTG134" s="311"/>
      <c r="KTH134" s="311"/>
      <c r="KTI134" s="311"/>
      <c r="KTJ134" s="311"/>
      <c r="KTK134" s="311"/>
      <c r="KTL134" s="311"/>
      <c r="KTM134" s="311"/>
      <c r="KTN134" s="311"/>
      <c r="KTO134" s="311"/>
      <c r="KTP134" s="311"/>
      <c r="KTQ134" s="311"/>
      <c r="KTR134" s="311"/>
      <c r="KTS134" s="311"/>
      <c r="KTT134" s="311"/>
      <c r="KTU134" s="311"/>
      <c r="KTV134" s="311"/>
      <c r="KTW134" s="311"/>
      <c r="KTX134" s="311"/>
      <c r="KTY134" s="311"/>
      <c r="KTZ134" s="311"/>
      <c r="KUA134" s="311"/>
      <c r="KUB134" s="311"/>
      <c r="KUC134" s="311"/>
      <c r="KUD134" s="311"/>
      <c r="KUE134" s="311"/>
      <c r="KUF134" s="311"/>
      <c r="KUG134" s="311"/>
      <c r="KUH134" s="311"/>
      <c r="KUI134" s="311"/>
      <c r="KUJ134" s="311"/>
      <c r="KUK134" s="311"/>
      <c r="KUL134" s="311"/>
      <c r="KUM134" s="311"/>
      <c r="KUN134" s="311"/>
      <c r="KUO134" s="311"/>
      <c r="KUP134" s="311"/>
      <c r="KUQ134" s="311"/>
      <c r="KUR134" s="311"/>
      <c r="KUS134" s="311"/>
      <c r="KUT134" s="311"/>
      <c r="KUU134" s="311"/>
      <c r="KUV134" s="311"/>
      <c r="KUW134" s="311"/>
      <c r="KUX134" s="311"/>
      <c r="KUY134" s="311"/>
      <c r="KUZ134" s="311"/>
      <c r="KVA134" s="311"/>
      <c r="KVB134" s="311"/>
      <c r="KVC134" s="311"/>
      <c r="KVD134" s="311"/>
      <c r="KVE134" s="311"/>
      <c r="KVF134" s="311"/>
      <c r="KVG134" s="311"/>
      <c r="KVH134" s="311"/>
      <c r="KVI134" s="311"/>
      <c r="KVJ134" s="311"/>
      <c r="KVK134" s="311"/>
      <c r="KVL134" s="311"/>
      <c r="KVM134" s="311"/>
      <c r="KVN134" s="311"/>
      <c r="KVO134" s="311"/>
      <c r="KVP134" s="311"/>
      <c r="KVQ134" s="311"/>
      <c r="KVR134" s="311"/>
      <c r="KVS134" s="311"/>
      <c r="KVT134" s="311"/>
      <c r="KVU134" s="311"/>
      <c r="KVV134" s="311"/>
      <c r="KVW134" s="311"/>
      <c r="KVX134" s="311"/>
      <c r="KVY134" s="311"/>
      <c r="KVZ134" s="311"/>
      <c r="KWA134" s="311"/>
      <c r="KWB134" s="311"/>
      <c r="KWC134" s="311"/>
      <c r="KWD134" s="311"/>
      <c r="KWE134" s="311"/>
      <c r="KWF134" s="311"/>
      <c r="KWG134" s="311"/>
      <c r="KWH134" s="311"/>
      <c r="KWI134" s="311"/>
      <c r="KWJ134" s="311"/>
      <c r="KWK134" s="311"/>
      <c r="KWL134" s="311"/>
      <c r="KWM134" s="311"/>
      <c r="KWN134" s="311"/>
      <c r="KWO134" s="311"/>
      <c r="KWP134" s="311"/>
      <c r="KWQ134" s="311"/>
      <c r="KWR134" s="311"/>
      <c r="KWS134" s="311"/>
      <c r="KWT134" s="311"/>
      <c r="KWU134" s="311"/>
      <c r="KWV134" s="311"/>
      <c r="KWW134" s="311"/>
      <c r="KWX134" s="311"/>
      <c r="KWY134" s="311"/>
      <c r="KWZ134" s="311"/>
      <c r="KXA134" s="311"/>
      <c r="KXB134" s="311"/>
      <c r="KXC134" s="311"/>
      <c r="KXD134" s="311"/>
      <c r="KXE134" s="311"/>
      <c r="KXF134" s="311"/>
      <c r="KXG134" s="311"/>
      <c r="KXH134" s="311"/>
      <c r="KXI134" s="311"/>
      <c r="KXJ134" s="311"/>
      <c r="KXK134" s="311"/>
      <c r="KXL134" s="311"/>
      <c r="KXM134" s="311"/>
      <c r="KXN134" s="311"/>
      <c r="KXO134" s="311"/>
      <c r="KXP134" s="311"/>
      <c r="KXQ134" s="311"/>
      <c r="KXR134" s="311"/>
      <c r="KXS134" s="311"/>
      <c r="KXT134" s="311"/>
      <c r="KXU134" s="311"/>
      <c r="KXV134" s="311"/>
      <c r="KXW134" s="311"/>
      <c r="KXX134" s="311"/>
      <c r="KXY134" s="311"/>
      <c r="KXZ134" s="311"/>
      <c r="KYA134" s="311"/>
      <c r="KYB134" s="311"/>
      <c r="KYC134" s="311"/>
      <c r="KYD134" s="311"/>
      <c r="KYE134" s="311"/>
      <c r="KYF134" s="311"/>
      <c r="KYG134" s="311"/>
      <c r="KYH134" s="311"/>
      <c r="KYI134" s="311"/>
      <c r="KYJ134" s="311"/>
      <c r="KYK134" s="311"/>
      <c r="KYL134" s="311"/>
      <c r="KYM134" s="311"/>
      <c r="KYN134" s="311"/>
      <c r="KYO134" s="311"/>
      <c r="KYP134" s="311"/>
      <c r="KYQ134" s="311"/>
      <c r="KYR134" s="311"/>
      <c r="KYS134" s="311"/>
      <c r="KYT134" s="311"/>
      <c r="KYU134" s="311"/>
      <c r="KYV134" s="311"/>
      <c r="KYW134" s="311"/>
      <c r="KYX134" s="311"/>
      <c r="KYY134" s="311"/>
      <c r="KYZ134" s="311"/>
      <c r="KZA134" s="311"/>
      <c r="KZB134" s="311"/>
      <c r="KZC134" s="311"/>
      <c r="KZD134" s="311"/>
      <c r="KZE134" s="311"/>
      <c r="KZF134" s="311"/>
      <c r="KZG134" s="311"/>
      <c r="KZH134" s="311"/>
      <c r="KZI134" s="311"/>
      <c r="KZJ134" s="311"/>
      <c r="KZK134" s="311"/>
      <c r="KZL134" s="311"/>
      <c r="KZM134" s="311"/>
      <c r="KZN134" s="311"/>
      <c r="KZO134" s="311"/>
      <c r="KZP134" s="311"/>
      <c r="KZQ134" s="311"/>
      <c r="KZR134" s="311"/>
      <c r="KZS134" s="311"/>
      <c r="KZT134" s="311"/>
      <c r="KZU134" s="311"/>
      <c r="KZV134" s="311"/>
      <c r="KZW134" s="311"/>
      <c r="KZX134" s="311"/>
      <c r="KZY134" s="311"/>
      <c r="KZZ134" s="311"/>
      <c r="LAA134" s="311"/>
      <c r="LAB134" s="311"/>
      <c r="LAC134" s="311"/>
      <c r="LAD134" s="311"/>
      <c r="LAE134" s="311"/>
      <c r="LAF134" s="311"/>
      <c r="LAG134" s="311"/>
      <c r="LAH134" s="311"/>
      <c r="LAI134" s="311"/>
      <c r="LAJ134" s="311"/>
      <c r="LAK134" s="311"/>
      <c r="LAL134" s="311"/>
      <c r="LAM134" s="311"/>
      <c r="LAN134" s="311"/>
      <c r="LAO134" s="311"/>
      <c r="LAP134" s="311"/>
      <c r="LAQ134" s="311"/>
      <c r="LAR134" s="311"/>
      <c r="LAS134" s="311"/>
      <c r="LAT134" s="311"/>
      <c r="LAU134" s="311"/>
      <c r="LAV134" s="311"/>
      <c r="LAW134" s="311"/>
      <c r="LAX134" s="311"/>
      <c r="LAY134" s="311"/>
      <c r="LAZ134" s="311"/>
      <c r="LBA134" s="311"/>
      <c r="LBB134" s="311"/>
      <c r="LBC134" s="311"/>
      <c r="LBD134" s="311"/>
      <c r="LBE134" s="311"/>
      <c r="LBF134" s="311"/>
      <c r="LBG134" s="311"/>
      <c r="LBH134" s="311"/>
      <c r="LBI134" s="311"/>
      <c r="LBJ134" s="311"/>
      <c r="LBK134" s="311"/>
      <c r="LBL134" s="311"/>
      <c r="LBM134" s="311"/>
      <c r="LBN134" s="311"/>
      <c r="LBO134" s="311"/>
      <c r="LBP134" s="311"/>
      <c r="LBQ134" s="311"/>
      <c r="LBR134" s="311"/>
      <c r="LBS134" s="311"/>
      <c r="LBT134" s="311"/>
      <c r="LBU134" s="311"/>
      <c r="LBV134" s="311"/>
      <c r="LBW134" s="311"/>
      <c r="LBX134" s="311"/>
      <c r="LBY134" s="311"/>
      <c r="LBZ134" s="311"/>
      <c r="LCA134" s="311"/>
      <c r="LCB134" s="311"/>
      <c r="LCC134" s="311"/>
      <c r="LCD134" s="311"/>
      <c r="LCE134" s="311"/>
      <c r="LCF134" s="311"/>
      <c r="LCG134" s="311"/>
      <c r="LCH134" s="311"/>
      <c r="LCI134" s="311"/>
      <c r="LCJ134" s="311"/>
      <c r="LCK134" s="311"/>
      <c r="LCL134" s="311"/>
      <c r="LCM134" s="311"/>
      <c r="LCN134" s="311"/>
      <c r="LCO134" s="311"/>
      <c r="LCP134" s="311"/>
      <c r="LCQ134" s="311"/>
      <c r="LCR134" s="311"/>
      <c r="LCS134" s="311"/>
      <c r="LCT134" s="311"/>
      <c r="LCU134" s="311"/>
      <c r="LCV134" s="311"/>
      <c r="LCW134" s="311"/>
      <c r="LCX134" s="311"/>
      <c r="LCY134" s="311"/>
      <c r="LCZ134" s="311"/>
      <c r="LDA134" s="311"/>
      <c r="LDB134" s="311"/>
      <c r="LDC134" s="311"/>
      <c r="LDD134" s="311"/>
      <c r="LDE134" s="311"/>
      <c r="LDF134" s="311"/>
      <c r="LDG134" s="311"/>
      <c r="LDH134" s="311"/>
      <c r="LDI134" s="311"/>
      <c r="LDJ134" s="311"/>
      <c r="LDK134" s="311"/>
      <c r="LDL134" s="311"/>
      <c r="LDM134" s="311"/>
      <c r="LDN134" s="311"/>
      <c r="LDO134" s="311"/>
      <c r="LDP134" s="311"/>
      <c r="LDQ134" s="311"/>
      <c r="LDR134" s="311"/>
      <c r="LDS134" s="311"/>
      <c r="LDT134" s="311"/>
      <c r="LDU134" s="311"/>
      <c r="LDV134" s="311"/>
      <c r="LDW134" s="311"/>
      <c r="LDX134" s="311"/>
      <c r="LDY134" s="311"/>
      <c r="LDZ134" s="311"/>
      <c r="LEA134" s="311"/>
      <c r="LEB134" s="311"/>
      <c r="LEC134" s="311"/>
      <c r="LED134" s="311"/>
      <c r="LEE134" s="311"/>
      <c r="LEF134" s="311"/>
      <c r="LEG134" s="311"/>
      <c r="LEH134" s="311"/>
      <c r="LEI134" s="311"/>
      <c r="LEJ134" s="311"/>
      <c r="LEK134" s="311"/>
      <c r="LEL134" s="311"/>
      <c r="LEM134" s="311"/>
      <c r="LEN134" s="311"/>
      <c r="LEO134" s="311"/>
      <c r="LEP134" s="311"/>
      <c r="LEQ134" s="311"/>
      <c r="LER134" s="311"/>
      <c r="LES134" s="311"/>
      <c r="LET134" s="311"/>
      <c r="LEU134" s="311"/>
      <c r="LEV134" s="311"/>
      <c r="LEW134" s="311"/>
      <c r="LEX134" s="311"/>
      <c r="LEY134" s="311"/>
      <c r="LEZ134" s="311"/>
      <c r="LFA134" s="311"/>
      <c r="LFB134" s="311"/>
      <c r="LFC134" s="311"/>
      <c r="LFD134" s="311"/>
      <c r="LFE134" s="311"/>
      <c r="LFF134" s="311"/>
      <c r="LFG134" s="311"/>
      <c r="LFH134" s="311"/>
      <c r="LFI134" s="311"/>
      <c r="LFJ134" s="311"/>
      <c r="LFK134" s="311"/>
      <c r="LFL134" s="311"/>
      <c r="LFM134" s="311"/>
      <c r="LFN134" s="311"/>
      <c r="LFO134" s="311"/>
      <c r="LFP134" s="311"/>
      <c r="LFQ134" s="311"/>
      <c r="LFR134" s="311"/>
      <c r="LFS134" s="311"/>
      <c r="LFT134" s="311"/>
      <c r="LFU134" s="311"/>
      <c r="LFV134" s="311"/>
      <c r="LFW134" s="311"/>
      <c r="LFX134" s="311"/>
      <c r="LFY134" s="311"/>
      <c r="LFZ134" s="311"/>
      <c r="LGA134" s="311"/>
      <c r="LGB134" s="311"/>
      <c r="LGC134" s="311"/>
      <c r="LGD134" s="311"/>
      <c r="LGE134" s="311"/>
      <c r="LGF134" s="311"/>
      <c r="LGG134" s="311"/>
      <c r="LGH134" s="311"/>
      <c r="LGI134" s="311"/>
      <c r="LGJ134" s="311"/>
      <c r="LGK134" s="311"/>
      <c r="LGL134" s="311"/>
      <c r="LGM134" s="311"/>
      <c r="LGN134" s="311"/>
      <c r="LGO134" s="311"/>
      <c r="LGP134" s="311"/>
      <c r="LGQ134" s="311"/>
      <c r="LGR134" s="311"/>
      <c r="LGS134" s="311"/>
      <c r="LGT134" s="311"/>
      <c r="LGU134" s="311"/>
      <c r="LGV134" s="311"/>
      <c r="LGW134" s="311"/>
      <c r="LGX134" s="311"/>
      <c r="LGY134" s="311"/>
      <c r="LGZ134" s="311"/>
      <c r="LHA134" s="311"/>
      <c r="LHB134" s="311"/>
      <c r="LHC134" s="311"/>
      <c r="LHD134" s="311"/>
      <c r="LHE134" s="311"/>
      <c r="LHF134" s="311"/>
      <c r="LHG134" s="311"/>
      <c r="LHH134" s="311"/>
      <c r="LHI134" s="311"/>
      <c r="LHJ134" s="311"/>
      <c r="LHK134" s="311"/>
      <c r="LHL134" s="311"/>
      <c r="LHM134" s="311"/>
      <c r="LHN134" s="311"/>
      <c r="LHO134" s="311"/>
      <c r="LHP134" s="311"/>
      <c r="LHQ134" s="311"/>
      <c r="LHR134" s="311"/>
      <c r="LHS134" s="311"/>
      <c r="LHT134" s="311"/>
      <c r="LHU134" s="311"/>
      <c r="LHV134" s="311"/>
      <c r="LHW134" s="311"/>
      <c r="LHX134" s="311"/>
      <c r="LHY134" s="311"/>
      <c r="LHZ134" s="311"/>
      <c r="LIA134" s="311"/>
      <c r="LIB134" s="311"/>
      <c r="LIC134" s="311"/>
      <c r="LID134" s="311"/>
      <c r="LIE134" s="311"/>
      <c r="LIF134" s="311"/>
      <c r="LIG134" s="311"/>
      <c r="LIH134" s="311"/>
      <c r="LII134" s="311"/>
      <c r="LIJ134" s="311"/>
      <c r="LIK134" s="311"/>
      <c r="LIL134" s="311"/>
      <c r="LIM134" s="311"/>
      <c r="LIN134" s="311"/>
      <c r="LIO134" s="311"/>
      <c r="LIP134" s="311"/>
      <c r="LIQ134" s="311"/>
      <c r="LIR134" s="311"/>
      <c r="LIS134" s="311"/>
      <c r="LIT134" s="311"/>
      <c r="LIU134" s="311"/>
      <c r="LIV134" s="311"/>
      <c r="LIW134" s="311"/>
      <c r="LIX134" s="311"/>
      <c r="LIY134" s="311"/>
      <c r="LIZ134" s="311"/>
      <c r="LJA134" s="311"/>
      <c r="LJB134" s="311"/>
      <c r="LJC134" s="311"/>
      <c r="LJD134" s="311"/>
      <c r="LJE134" s="311"/>
      <c r="LJF134" s="311"/>
      <c r="LJG134" s="311"/>
      <c r="LJH134" s="311"/>
      <c r="LJI134" s="311"/>
      <c r="LJJ134" s="311"/>
      <c r="LJK134" s="311"/>
      <c r="LJL134" s="311"/>
      <c r="LJM134" s="311"/>
      <c r="LJN134" s="311"/>
      <c r="LJO134" s="311"/>
      <c r="LJP134" s="311"/>
      <c r="LJQ134" s="311"/>
      <c r="LJR134" s="311"/>
      <c r="LJS134" s="311"/>
      <c r="LJT134" s="311"/>
      <c r="LJU134" s="311"/>
      <c r="LJV134" s="311"/>
      <c r="LJW134" s="311"/>
      <c r="LJX134" s="311"/>
      <c r="LJY134" s="311"/>
      <c r="LJZ134" s="311"/>
      <c r="LKA134" s="311"/>
      <c r="LKB134" s="311"/>
      <c r="LKC134" s="311"/>
      <c r="LKD134" s="311"/>
      <c r="LKE134" s="311"/>
      <c r="LKF134" s="311"/>
      <c r="LKG134" s="311"/>
      <c r="LKH134" s="311"/>
      <c r="LKI134" s="311"/>
      <c r="LKJ134" s="311"/>
      <c r="LKK134" s="311"/>
      <c r="LKL134" s="311"/>
      <c r="LKM134" s="311"/>
      <c r="LKN134" s="311"/>
      <c r="LKO134" s="311"/>
      <c r="LKP134" s="311"/>
      <c r="LKQ134" s="311"/>
      <c r="LKR134" s="311"/>
      <c r="LKS134" s="311"/>
      <c r="LKT134" s="311"/>
      <c r="LKU134" s="311"/>
      <c r="LKV134" s="311"/>
      <c r="LKW134" s="311"/>
      <c r="LKX134" s="311"/>
      <c r="LKY134" s="311"/>
      <c r="LKZ134" s="311"/>
      <c r="LLA134" s="311"/>
      <c r="LLB134" s="311"/>
      <c r="LLC134" s="311"/>
      <c r="LLD134" s="311"/>
      <c r="LLE134" s="311"/>
      <c r="LLF134" s="311"/>
      <c r="LLG134" s="311"/>
      <c r="LLH134" s="311"/>
      <c r="LLI134" s="311"/>
      <c r="LLJ134" s="311"/>
      <c r="LLK134" s="311"/>
      <c r="LLL134" s="311"/>
      <c r="LLM134" s="311"/>
      <c r="LLN134" s="311"/>
      <c r="LLO134" s="311"/>
      <c r="LLP134" s="311"/>
      <c r="LLQ134" s="311"/>
      <c r="LLR134" s="311"/>
      <c r="LLS134" s="311"/>
      <c r="LLT134" s="311"/>
      <c r="LLU134" s="311"/>
      <c r="LLV134" s="311"/>
      <c r="LLW134" s="311"/>
      <c r="LLX134" s="311"/>
      <c r="LLY134" s="311"/>
      <c r="LLZ134" s="311"/>
      <c r="LMA134" s="311"/>
      <c r="LMB134" s="311"/>
      <c r="LMC134" s="311"/>
      <c r="LMD134" s="311"/>
      <c r="LME134" s="311"/>
      <c r="LMF134" s="311"/>
      <c r="LMG134" s="311"/>
      <c r="LMH134" s="311"/>
      <c r="LMI134" s="311"/>
      <c r="LMJ134" s="311"/>
      <c r="LMK134" s="311"/>
      <c r="LML134" s="311"/>
      <c r="LMM134" s="311"/>
      <c r="LMN134" s="311"/>
      <c r="LMO134" s="311"/>
      <c r="LMP134" s="311"/>
      <c r="LMQ134" s="311"/>
      <c r="LMR134" s="311"/>
      <c r="LMS134" s="311"/>
      <c r="LMT134" s="311"/>
      <c r="LMU134" s="311"/>
      <c r="LMV134" s="311"/>
      <c r="LMW134" s="311"/>
      <c r="LMX134" s="311"/>
      <c r="LMY134" s="311"/>
      <c r="LMZ134" s="311"/>
      <c r="LNA134" s="311"/>
      <c r="LNB134" s="311"/>
      <c r="LNC134" s="311"/>
      <c r="LND134" s="311"/>
      <c r="LNE134" s="311"/>
      <c r="LNF134" s="311"/>
      <c r="LNG134" s="311"/>
      <c r="LNH134" s="311"/>
      <c r="LNI134" s="311"/>
      <c r="LNJ134" s="311"/>
      <c r="LNK134" s="311"/>
      <c r="LNL134" s="311"/>
      <c r="LNM134" s="311"/>
      <c r="LNN134" s="311"/>
      <c r="LNO134" s="311"/>
      <c r="LNP134" s="311"/>
      <c r="LNQ134" s="311"/>
      <c r="LNR134" s="311"/>
      <c r="LNS134" s="311"/>
      <c r="LNT134" s="311"/>
      <c r="LNU134" s="311"/>
      <c r="LNV134" s="311"/>
      <c r="LNW134" s="311"/>
      <c r="LNX134" s="311"/>
      <c r="LNY134" s="311"/>
      <c r="LNZ134" s="311"/>
      <c r="LOA134" s="311"/>
      <c r="LOB134" s="311"/>
      <c r="LOC134" s="311"/>
      <c r="LOD134" s="311"/>
      <c r="LOE134" s="311"/>
      <c r="LOF134" s="311"/>
      <c r="LOG134" s="311"/>
      <c r="LOH134" s="311"/>
      <c r="LOI134" s="311"/>
      <c r="LOJ134" s="311"/>
      <c r="LOK134" s="311"/>
      <c r="LOL134" s="311"/>
      <c r="LOM134" s="311"/>
      <c r="LON134" s="311"/>
      <c r="LOO134" s="311"/>
      <c r="LOP134" s="311"/>
      <c r="LOQ134" s="311"/>
      <c r="LOR134" s="311"/>
      <c r="LOS134" s="311"/>
      <c r="LOT134" s="311"/>
      <c r="LOU134" s="311"/>
      <c r="LOV134" s="311"/>
      <c r="LOW134" s="311"/>
      <c r="LOX134" s="311"/>
      <c r="LOY134" s="311"/>
      <c r="LOZ134" s="311"/>
      <c r="LPA134" s="311"/>
      <c r="LPB134" s="311"/>
      <c r="LPC134" s="311"/>
      <c r="LPD134" s="311"/>
      <c r="LPE134" s="311"/>
      <c r="LPF134" s="311"/>
      <c r="LPG134" s="311"/>
      <c r="LPH134" s="311"/>
      <c r="LPI134" s="311"/>
      <c r="LPJ134" s="311"/>
      <c r="LPK134" s="311"/>
      <c r="LPL134" s="311"/>
      <c r="LPM134" s="311"/>
      <c r="LPN134" s="311"/>
      <c r="LPO134" s="311"/>
      <c r="LPP134" s="311"/>
      <c r="LPQ134" s="311"/>
      <c r="LPR134" s="311"/>
      <c r="LPS134" s="311"/>
      <c r="LPT134" s="311"/>
      <c r="LPU134" s="311"/>
      <c r="LPV134" s="311"/>
      <c r="LPW134" s="311"/>
      <c r="LPX134" s="311"/>
      <c r="LPY134" s="311"/>
      <c r="LPZ134" s="311"/>
      <c r="LQA134" s="311"/>
      <c r="LQB134" s="311"/>
      <c r="LQC134" s="311"/>
      <c r="LQD134" s="311"/>
      <c r="LQE134" s="311"/>
      <c r="LQF134" s="311"/>
      <c r="LQG134" s="311"/>
      <c r="LQH134" s="311"/>
      <c r="LQI134" s="311"/>
      <c r="LQJ134" s="311"/>
      <c r="LQK134" s="311"/>
      <c r="LQL134" s="311"/>
      <c r="LQM134" s="311"/>
      <c r="LQN134" s="311"/>
      <c r="LQO134" s="311"/>
      <c r="LQP134" s="311"/>
      <c r="LQQ134" s="311"/>
      <c r="LQR134" s="311"/>
      <c r="LQS134" s="311"/>
      <c r="LQT134" s="311"/>
      <c r="LQU134" s="311"/>
      <c r="LQV134" s="311"/>
      <c r="LQW134" s="311"/>
      <c r="LQX134" s="311"/>
      <c r="LQY134" s="311"/>
      <c r="LQZ134" s="311"/>
      <c r="LRA134" s="311"/>
      <c r="LRB134" s="311"/>
      <c r="LRC134" s="311"/>
      <c r="LRD134" s="311"/>
      <c r="LRE134" s="311"/>
      <c r="LRF134" s="311"/>
      <c r="LRG134" s="311"/>
      <c r="LRH134" s="311"/>
      <c r="LRI134" s="311"/>
      <c r="LRJ134" s="311"/>
      <c r="LRK134" s="311"/>
      <c r="LRL134" s="311"/>
      <c r="LRM134" s="311"/>
      <c r="LRN134" s="311"/>
      <c r="LRO134" s="311"/>
      <c r="LRP134" s="311"/>
      <c r="LRQ134" s="311"/>
      <c r="LRR134" s="311"/>
      <c r="LRS134" s="311"/>
      <c r="LRT134" s="311"/>
      <c r="LRU134" s="311"/>
      <c r="LRV134" s="311"/>
      <c r="LRW134" s="311"/>
      <c r="LRX134" s="311"/>
      <c r="LRY134" s="311"/>
      <c r="LRZ134" s="311"/>
      <c r="LSA134" s="311"/>
      <c r="LSB134" s="311"/>
      <c r="LSC134" s="311"/>
      <c r="LSD134" s="311"/>
      <c r="LSE134" s="311"/>
      <c r="LSF134" s="311"/>
      <c r="LSG134" s="311"/>
      <c r="LSH134" s="311"/>
      <c r="LSI134" s="311"/>
      <c r="LSJ134" s="311"/>
      <c r="LSK134" s="311"/>
      <c r="LSL134" s="311"/>
      <c r="LSM134" s="311"/>
      <c r="LSN134" s="311"/>
      <c r="LSO134" s="311"/>
      <c r="LSP134" s="311"/>
      <c r="LSQ134" s="311"/>
      <c r="LSR134" s="311"/>
      <c r="LSS134" s="311"/>
      <c r="LST134" s="311"/>
      <c r="LSU134" s="311"/>
      <c r="LSV134" s="311"/>
      <c r="LSW134" s="311"/>
      <c r="LSX134" s="311"/>
      <c r="LSY134" s="311"/>
      <c r="LSZ134" s="311"/>
      <c r="LTA134" s="311"/>
      <c r="LTB134" s="311"/>
      <c r="LTC134" s="311"/>
      <c r="LTD134" s="311"/>
      <c r="LTE134" s="311"/>
      <c r="LTF134" s="311"/>
      <c r="LTG134" s="311"/>
      <c r="LTH134" s="311"/>
      <c r="LTI134" s="311"/>
      <c r="LTJ134" s="311"/>
      <c r="LTK134" s="311"/>
      <c r="LTL134" s="311"/>
      <c r="LTM134" s="311"/>
      <c r="LTN134" s="311"/>
      <c r="LTO134" s="311"/>
      <c r="LTP134" s="311"/>
      <c r="LTQ134" s="311"/>
      <c r="LTR134" s="311"/>
      <c r="LTS134" s="311"/>
      <c r="LTT134" s="311"/>
      <c r="LTU134" s="311"/>
      <c r="LTV134" s="311"/>
      <c r="LTW134" s="311"/>
      <c r="LTX134" s="311"/>
      <c r="LTY134" s="311"/>
      <c r="LTZ134" s="311"/>
      <c r="LUA134" s="311"/>
      <c r="LUB134" s="311"/>
      <c r="LUC134" s="311"/>
      <c r="LUD134" s="311"/>
      <c r="LUE134" s="311"/>
      <c r="LUF134" s="311"/>
      <c r="LUG134" s="311"/>
      <c r="LUH134" s="311"/>
      <c r="LUI134" s="311"/>
      <c r="LUJ134" s="311"/>
      <c r="LUK134" s="311"/>
      <c r="LUL134" s="311"/>
      <c r="LUM134" s="311"/>
      <c r="LUN134" s="311"/>
      <c r="LUO134" s="311"/>
      <c r="LUP134" s="311"/>
      <c r="LUQ134" s="311"/>
      <c r="LUR134" s="311"/>
      <c r="LUS134" s="311"/>
      <c r="LUT134" s="311"/>
      <c r="LUU134" s="311"/>
      <c r="LUV134" s="311"/>
      <c r="LUW134" s="311"/>
      <c r="LUX134" s="311"/>
      <c r="LUY134" s="311"/>
      <c r="LUZ134" s="311"/>
      <c r="LVA134" s="311"/>
      <c r="LVB134" s="311"/>
      <c r="LVC134" s="311"/>
      <c r="LVD134" s="311"/>
      <c r="LVE134" s="311"/>
      <c r="LVF134" s="311"/>
      <c r="LVG134" s="311"/>
      <c r="LVH134" s="311"/>
      <c r="LVI134" s="311"/>
      <c r="LVJ134" s="311"/>
      <c r="LVK134" s="311"/>
      <c r="LVL134" s="311"/>
      <c r="LVM134" s="311"/>
      <c r="LVN134" s="311"/>
      <c r="LVO134" s="311"/>
      <c r="LVP134" s="311"/>
      <c r="LVQ134" s="311"/>
      <c r="LVR134" s="311"/>
      <c r="LVS134" s="311"/>
      <c r="LVT134" s="311"/>
      <c r="LVU134" s="311"/>
      <c r="LVV134" s="311"/>
      <c r="LVW134" s="311"/>
      <c r="LVX134" s="311"/>
      <c r="LVY134" s="311"/>
      <c r="LVZ134" s="311"/>
      <c r="LWA134" s="311"/>
      <c r="LWB134" s="311"/>
      <c r="LWC134" s="311"/>
      <c r="LWD134" s="311"/>
      <c r="LWE134" s="311"/>
      <c r="LWF134" s="311"/>
      <c r="LWG134" s="311"/>
      <c r="LWH134" s="311"/>
      <c r="LWI134" s="311"/>
      <c r="LWJ134" s="311"/>
      <c r="LWK134" s="311"/>
      <c r="LWL134" s="311"/>
      <c r="LWM134" s="311"/>
      <c r="LWN134" s="311"/>
      <c r="LWO134" s="311"/>
      <c r="LWP134" s="311"/>
      <c r="LWQ134" s="311"/>
      <c r="LWR134" s="311"/>
      <c r="LWS134" s="311"/>
      <c r="LWT134" s="311"/>
      <c r="LWU134" s="311"/>
      <c r="LWV134" s="311"/>
      <c r="LWW134" s="311"/>
      <c r="LWX134" s="311"/>
      <c r="LWY134" s="311"/>
      <c r="LWZ134" s="311"/>
      <c r="LXA134" s="311"/>
      <c r="LXB134" s="311"/>
      <c r="LXC134" s="311"/>
      <c r="LXD134" s="311"/>
      <c r="LXE134" s="311"/>
      <c r="LXF134" s="311"/>
      <c r="LXG134" s="311"/>
      <c r="LXH134" s="311"/>
      <c r="LXI134" s="311"/>
      <c r="LXJ134" s="311"/>
      <c r="LXK134" s="311"/>
      <c r="LXL134" s="311"/>
      <c r="LXM134" s="311"/>
      <c r="LXN134" s="311"/>
      <c r="LXO134" s="311"/>
      <c r="LXP134" s="311"/>
      <c r="LXQ134" s="311"/>
      <c r="LXR134" s="311"/>
      <c r="LXS134" s="311"/>
      <c r="LXT134" s="311"/>
      <c r="LXU134" s="311"/>
      <c r="LXV134" s="311"/>
      <c r="LXW134" s="311"/>
      <c r="LXX134" s="311"/>
      <c r="LXY134" s="311"/>
      <c r="LXZ134" s="311"/>
      <c r="LYA134" s="311"/>
      <c r="LYB134" s="311"/>
      <c r="LYC134" s="311"/>
      <c r="LYD134" s="311"/>
      <c r="LYE134" s="311"/>
      <c r="LYF134" s="311"/>
      <c r="LYG134" s="311"/>
      <c r="LYH134" s="311"/>
      <c r="LYI134" s="311"/>
      <c r="LYJ134" s="311"/>
      <c r="LYK134" s="311"/>
      <c r="LYL134" s="311"/>
      <c r="LYM134" s="311"/>
      <c r="LYN134" s="311"/>
      <c r="LYO134" s="311"/>
      <c r="LYP134" s="311"/>
      <c r="LYQ134" s="311"/>
      <c r="LYR134" s="311"/>
      <c r="LYS134" s="311"/>
      <c r="LYT134" s="311"/>
      <c r="LYU134" s="311"/>
      <c r="LYV134" s="311"/>
      <c r="LYW134" s="311"/>
      <c r="LYX134" s="311"/>
      <c r="LYY134" s="311"/>
      <c r="LYZ134" s="311"/>
      <c r="LZA134" s="311"/>
      <c r="LZB134" s="311"/>
      <c r="LZC134" s="311"/>
      <c r="LZD134" s="311"/>
      <c r="LZE134" s="311"/>
      <c r="LZF134" s="311"/>
      <c r="LZG134" s="311"/>
      <c r="LZH134" s="311"/>
      <c r="LZI134" s="311"/>
      <c r="LZJ134" s="311"/>
      <c r="LZK134" s="311"/>
      <c r="LZL134" s="311"/>
      <c r="LZM134" s="311"/>
      <c r="LZN134" s="311"/>
      <c r="LZO134" s="311"/>
      <c r="LZP134" s="311"/>
      <c r="LZQ134" s="311"/>
      <c r="LZR134" s="311"/>
      <c r="LZS134" s="311"/>
      <c r="LZT134" s="311"/>
      <c r="LZU134" s="311"/>
      <c r="LZV134" s="311"/>
      <c r="LZW134" s="311"/>
      <c r="LZX134" s="311"/>
      <c r="LZY134" s="311"/>
      <c r="LZZ134" s="311"/>
      <c r="MAA134" s="311"/>
      <c r="MAB134" s="311"/>
      <c r="MAC134" s="311"/>
      <c r="MAD134" s="311"/>
      <c r="MAE134" s="311"/>
      <c r="MAF134" s="311"/>
      <c r="MAG134" s="311"/>
      <c r="MAH134" s="311"/>
      <c r="MAI134" s="311"/>
      <c r="MAJ134" s="311"/>
      <c r="MAK134" s="311"/>
      <c r="MAL134" s="311"/>
      <c r="MAM134" s="311"/>
      <c r="MAN134" s="311"/>
      <c r="MAO134" s="311"/>
      <c r="MAP134" s="311"/>
      <c r="MAQ134" s="311"/>
      <c r="MAR134" s="311"/>
      <c r="MAS134" s="311"/>
      <c r="MAT134" s="311"/>
      <c r="MAU134" s="311"/>
      <c r="MAV134" s="311"/>
      <c r="MAW134" s="311"/>
      <c r="MAX134" s="311"/>
      <c r="MAY134" s="311"/>
      <c r="MAZ134" s="311"/>
      <c r="MBA134" s="311"/>
      <c r="MBB134" s="311"/>
      <c r="MBC134" s="311"/>
      <c r="MBD134" s="311"/>
      <c r="MBE134" s="311"/>
      <c r="MBF134" s="311"/>
      <c r="MBG134" s="311"/>
      <c r="MBH134" s="311"/>
      <c r="MBI134" s="311"/>
      <c r="MBJ134" s="311"/>
      <c r="MBK134" s="311"/>
      <c r="MBL134" s="311"/>
      <c r="MBM134" s="311"/>
      <c r="MBN134" s="311"/>
      <c r="MBO134" s="311"/>
      <c r="MBP134" s="311"/>
      <c r="MBQ134" s="311"/>
      <c r="MBR134" s="311"/>
      <c r="MBS134" s="311"/>
      <c r="MBT134" s="311"/>
      <c r="MBU134" s="311"/>
      <c r="MBV134" s="311"/>
      <c r="MBW134" s="311"/>
      <c r="MBX134" s="311"/>
      <c r="MBY134" s="311"/>
      <c r="MBZ134" s="311"/>
      <c r="MCA134" s="311"/>
      <c r="MCB134" s="311"/>
      <c r="MCC134" s="311"/>
      <c r="MCD134" s="311"/>
      <c r="MCE134" s="311"/>
      <c r="MCF134" s="311"/>
      <c r="MCG134" s="311"/>
      <c r="MCH134" s="311"/>
      <c r="MCI134" s="311"/>
      <c r="MCJ134" s="311"/>
      <c r="MCK134" s="311"/>
      <c r="MCL134" s="311"/>
      <c r="MCM134" s="311"/>
      <c r="MCN134" s="311"/>
      <c r="MCO134" s="311"/>
      <c r="MCP134" s="311"/>
      <c r="MCQ134" s="311"/>
      <c r="MCR134" s="311"/>
      <c r="MCS134" s="311"/>
      <c r="MCT134" s="311"/>
      <c r="MCU134" s="311"/>
      <c r="MCV134" s="311"/>
      <c r="MCW134" s="311"/>
      <c r="MCX134" s="311"/>
      <c r="MCY134" s="311"/>
      <c r="MCZ134" s="311"/>
      <c r="MDA134" s="311"/>
      <c r="MDB134" s="311"/>
      <c r="MDC134" s="311"/>
      <c r="MDD134" s="311"/>
      <c r="MDE134" s="311"/>
      <c r="MDF134" s="311"/>
      <c r="MDG134" s="311"/>
      <c r="MDH134" s="311"/>
      <c r="MDI134" s="311"/>
      <c r="MDJ134" s="311"/>
      <c r="MDK134" s="311"/>
      <c r="MDL134" s="311"/>
      <c r="MDM134" s="311"/>
      <c r="MDN134" s="311"/>
      <c r="MDO134" s="311"/>
      <c r="MDP134" s="311"/>
      <c r="MDQ134" s="311"/>
      <c r="MDR134" s="311"/>
      <c r="MDS134" s="311"/>
      <c r="MDT134" s="311"/>
      <c r="MDU134" s="311"/>
      <c r="MDV134" s="311"/>
      <c r="MDW134" s="311"/>
      <c r="MDX134" s="311"/>
      <c r="MDY134" s="311"/>
      <c r="MDZ134" s="311"/>
      <c r="MEA134" s="311"/>
      <c r="MEB134" s="311"/>
      <c r="MEC134" s="311"/>
      <c r="MED134" s="311"/>
      <c r="MEE134" s="311"/>
      <c r="MEF134" s="311"/>
      <c r="MEG134" s="311"/>
      <c r="MEH134" s="311"/>
      <c r="MEI134" s="311"/>
      <c r="MEJ134" s="311"/>
      <c r="MEK134" s="311"/>
      <c r="MEL134" s="311"/>
      <c r="MEM134" s="311"/>
      <c r="MEN134" s="311"/>
      <c r="MEO134" s="311"/>
      <c r="MEP134" s="311"/>
      <c r="MEQ134" s="311"/>
      <c r="MER134" s="311"/>
      <c r="MES134" s="311"/>
      <c r="MET134" s="311"/>
      <c r="MEU134" s="311"/>
      <c r="MEV134" s="311"/>
      <c r="MEW134" s="311"/>
      <c r="MEX134" s="311"/>
      <c r="MEY134" s="311"/>
      <c r="MEZ134" s="311"/>
      <c r="MFA134" s="311"/>
      <c r="MFB134" s="311"/>
      <c r="MFC134" s="311"/>
      <c r="MFD134" s="311"/>
      <c r="MFE134" s="311"/>
      <c r="MFF134" s="311"/>
      <c r="MFG134" s="311"/>
      <c r="MFH134" s="311"/>
      <c r="MFI134" s="311"/>
      <c r="MFJ134" s="311"/>
      <c r="MFK134" s="311"/>
      <c r="MFL134" s="311"/>
      <c r="MFM134" s="311"/>
      <c r="MFN134" s="311"/>
      <c r="MFO134" s="311"/>
      <c r="MFP134" s="311"/>
      <c r="MFQ134" s="311"/>
      <c r="MFR134" s="311"/>
      <c r="MFS134" s="311"/>
      <c r="MFT134" s="311"/>
      <c r="MFU134" s="311"/>
      <c r="MFV134" s="311"/>
      <c r="MFW134" s="311"/>
      <c r="MFX134" s="311"/>
      <c r="MFY134" s="311"/>
      <c r="MFZ134" s="311"/>
      <c r="MGA134" s="311"/>
      <c r="MGB134" s="311"/>
      <c r="MGC134" s="311"/>
      <c r="MGD134" s="311"/>
      <c r="MGE134" s="311"/>
      <c r="MGF134" s="311"/>
      <c r="MGG134" s="311"/>
      <c r="MGH134" s="311"/>
      <c r="MGI134" s="311"/>
      <c r="MGJ134" s="311"/>
      <c r="MGK134" s="311"/>
      <c r="MGL134" s="311"/>
      <c r="MGM134" s="311"/>
      <c r="MGN134" s="311"/>
      <c r="MGO134" s="311"/>
      <c r="MGP134" s="311"/>
      <c r="MGQ134" s="311"/>
      <c r="MGR134" s="311"/>
      <c r="MGS134" s="311"/>
      <c r="MGT134" s="311"/>
      <c r="MGU134" s="311"/>
      <c r="MGV134" s="311"/>
      <c r="MGW134" s="311"/>
      <c r="MGX134" s="311"/>
      <c r="MGY134" s="311"/>
      <c r="MGZ134" s="311"/>
      <c r="MHA134" s="311"/>
      <c r="MHB134" s="311"/>
      <c r="MHC134" s="311"/>
      <c r="MHD134" s="311"/>
      <c r="MHE134" s="311"/>
      <c r="MHF134" s="311"/>
      <c r="MHG134" s="311"/>
      <c r="MHH134" s="311"/>
      <c r="MHI134" s="311"/>
      <c r="MHJ134" s="311"/>
      <c r="MHK134" s="311"/>
      <c r="MHL134" s="311"/>
      <c r="MHM134" s="311"/>
      <c r="MHN134" s="311"/>
      <c r="MHO134" s="311"/>
      <c r="MHP134" s="311"/>
      <c r="MHQ134" s="311"/>
      <c r="MHR134" s="311"/>
      <c r="MHS134" s="311"/>
      <c r="MHT134" s="311"/>
      <c r="MHU134" s="311"/>
      <c r="MHV134" s="311"/>
      <c r="MHW134" s="311"/>
      <c r="MHX134" s="311"/>
      <c r="MHY134" s="311"/>
      <c r="MHZ134" s="311"/>
      <c r="MIA134" s="311"/>
      <c r="MIB134" s="311"/>
      <c r="MIC134" s="311"/>
      <c r="MID134" s="311"/>
      <c r="MIE134" s="311"/>
      <c r="MIF134" s="311"/>
      <c r="MIG134" s="311"/>
      <c r="MIH134" s="311"/>
      <c r="MII134" s="311"/>
      <c r="MIJ134" s="311"/>
      <c r="MIK134" s="311"/>
      <c r="MIL134" s="311"/>
      <c r="MIM134" s="311"/>
      <c r="MIN134" s="311"/>
      <c r="MIO134" s="311"/>
      <c r="MIP134" s="311"/>
      <c r="MIQ134" s="311"/>
      <c r="MIR134" s="311"/>
      <c r="MIS134" s="311"/>
      <c r="MIT134" s="311"/>
      <c r="MIU134" s="311"/>
      <c r="MIV134" s="311"/>
      <c r="MIW134" s="311"/>
      <c r="MIX134" s="311"/>
      <c r="MIY134" s="311"/>
      <c r="MIZ134" s="311"/>
      <c r="MJA134" s="311"/>
      <c r="MJB134" s="311"/>
      <c r="MJC134" s="311"/>
      <c r="MJD134" s="311"/>
      <c r="MJE134" s="311"/>
      <c r="MJF134" s="311"/>
      <c r="MJG134" s="311"/>
      <c r="MJH134" s="311"/>
      <c r="MJI134" s="311"/>
      <c r="MJJ134" s="311"/>
      <c r="MJK134" s="311"/>
      <c r="MJL134" s="311"/>
      <c r="MJM134" s="311"/>
      <c r="MJN134" s="311"/>
      <c r="MJO134" s="311"/>
      <c r="MJP134" s="311"/>
      <c r="MJQ134" s="311"/>
      <c r="MJR134" s="311"/>
      <c r="MJS134" s="311"/>
      <c r="MJT134" s="311"/>
      <c r="MJU134" s="311"/>
      <c r="MJV134" s="311"/>
      <c r="MJW134" s="311"/>
      <c r="MJX134" s="311"/>
      <c r="MJY134" s="311"/>
      <c r="MJZ134" s="311"/>
      <c r="MKA134" s="311"/>
      <c r="MKB134" s="311"/>
      <c r="MKC134" s="311"/>
      <c r="MKD134" s="311"/>
      <c r="MKE134" s="311"/>
      <c r="MKF134" s="311"/>
      <c r="MKG134" s="311"/>
      <c r="MKH134" s="311"/>
      <c r="MKI134" s="311"/>
      <c r="MKJ134" s="311"/>
      <c r="MKK134" s="311"/>
      <c r="MKL134" s="311"/>
      <c r="MKM134" s="311"/>
      <c r="MKN134" s="311"/>
      <c r="MKO134" s="311"/>
      <c r="MKP134" s="311"/>
      <c r="MKQ134" s="311"/>
      <c r="MKR134" s="311"/>
      <c r="MKS134" s="311"/>
      <c r="MKT134" s="311"/>
      <c r="MKU134" s="311"/>
      <c r="MKV134" s="311"/>
      <c r="MKW134" s="311"/>
      <c r="MKX134" s="311"/>
      <c r="MKY134" s="311"/>
      <c r="MKZ134" s="311"/>
      <c r="MLA134" s="311"/>
      <c r="MLB134" s="311"/>
      <c r="MLC134" s="311"/>
      <c r="MLD134" s="311"/>
      <c r="MLE134" s="311"/>
      <c r="MLF134" s="311"/>
      <c r="MLG134" s="311"/>
      <c r="MLH134" s="311"/>
      <c r="MLI134" s="311"/>
      <c r="MLJ134" s="311"/>
      <c r="MLK134" s="311"/>
      <c r="MLL134" s="311"/>
      <c r="MLM134" s="311"/>
      <c r="MLN134" s="311"/>
      <c r="MLO134" s="311"/>
      <c r="MLP134" s="311"/>
      <c r="MLQ134" s="311"/>
      <c r="MLR134" s="311"/>
      <c r="MLS134" s="311"/>
      <c r="MLT134" s="311"/>
      <c r="MLU134" s="311"/>
      <c r="MLV134" s="311"/>
      <c r="MLW134" s="311"/>
      <c r="MLX134" s="311"/>
      <c r="MLY134" s="311"/>
      <c r="MLZ134" s="311"/>
      <c r="MMA134" s="311"/>
      <c r="MMB134" s="311"/>
      <c r="MMC134" s="311"/>
      <c r="MMD134" s="311"/>
      <c r="MME134" s="311"/>
      <c r="MMF134" s="311"/>
      <c r="MMG134" s="311"/>
      <c r="MMH134" s="311"/>
      <c r="MMI134" s="311"/>
      <c r="MMJ134" s="311"/>
      <c r="MMK134" s="311"/>
      <c r="MML134" s="311"/>
      <c r="MMM134" s="311"/>
      <c r="MMN134" s="311"/>
      <c r="MMO134" s="311"/>
      <c r="MMP134" s="311"/>
      <c r="MMQ134" s="311"/>
      <c r="MMR134" s="311"/>
      <c r="MMS134" s="311"/>
      <c r="MMT134" s="311"/>
      <c r="MMU134" s="311"/>
      <c r="MMV134" s="311"/>
      <c r="MMW134" s="311"/>
      <c r="MMX134" s="311"/>
      <c r="MMY134" s="311"/>
      <c r="MMZ134" s="311"/>
      <c r="MNA134" s="311"/>
      <c r="MNB134" s="311"/>
      <c r="MNC134" s="311"/>
      <c r="MND134" s="311"/>
      <c r="MNE134" s="311"/>
      <c r="MNF134" s="311"/>
      <c r="MNG134" s="311"/>
      <c r="MNH134" s="311"/>
      <c r="MNI134" s="311"/>
      <c r="MNJ134" s="311"/>
      <c r="MNK134" s="311"/>
      <c r="MNL134" s="311"/>
      <c r="MNM134" s="311"/>
      <c r="MNN134" s="311"/>
      <c r="MNO134" s="311"/>
      <c r="MNP134" s="311"/>
      <c r="MNQ134" s="311"/>
      <c r="MNR134" s="311"/>
      <c r="MNS134" s="311"/>
      <c r="MNT134" s="311"/>
      <c r="MNU134" s="311"/>
      <c r="MNV134" s="311"/>
      <c r="MNW134" s="311"/>
      <c r="MNX134" s="311"/>
      <c r="MNY134" s="311"/>
      <c r="MNZ134" s="311"/>
      <c r="MOA134" s="311"/>
      <c r="MOB134" s="311"/>
      <c r="MOC134" s="311"/>
      <c r="MOD134" s="311"/>
      <c r="MOE134" s="311"/>
      <c r="MOF134" s="311"/>
      <c r="MOG134" s="311"/>
      <c r="MOH134" s="311"/>
      <c r="MOI134" s="311"/>
      <c r="MOJ134" s="311"/>
      <c r="MOK134" s="311"/>
      <c r="MOL134" s="311"/>
      <c r="MOM134" s="311"/>
      <c r="MON134" s="311"/>
      <c r="MOO134" s="311"/>
      <c r="MOP134" s="311"/>
      <c r="MOQ134" s="311"/>
      <c r="MOR134" s="311"/>
      <c r="MOS134" s="311"/>
      <c r="MOT134" s="311"/>
      <c r="MOU134" s="311"/>
      <c r="MOV134" s="311"/>
      <c r="MOW134" s="311"/>
      <c r="MOX134" s="311"/>
      <c r="MOY134" s="311"/>
      <c r="MOZ134" s="311"/>
      <c r="MPA134" s="311"/>
      <c r="MPB134" s="311"/>
      <c r="MPC134" s="311"/>
      <c r="MPD134" s="311"/>
      <c r="MPE134" s="311"/>
      <c r="MPF134" s="311"/>
      <c r="MPG134" s="311"/>
      <c r="MPH134" s="311"/>
      <c r="MPI134" s="311"/>
      <c r="MPJ134" s="311"/>
      <c r="MPK134" s="311"/>
      <c r="MPL134" s="311"/>
      <c r="MPM134" s="311"/>
      <c r="MPN134" s="311"/>
      <c r="MPO134" s="311"/>
      <c r="MPP134" s="311"/>
      <c r="MPQ134" s="311"/>
      <c r="MPR134" s="311"/>
      <c r="MPS134" s="311"/>
      <c r="MPT134" s="311"/>
      <c r="MPU134" s="311"/>
      <c r="MPV134" s="311"/>
      <c r="MPW134" s="311"/>
      <c r="MPX134" s="311"/>
      <c r="MPY134" s="311"/>
      <c r="MPZ134" s="311"/>
      <c r="MQA134" s="311"/>
      <c r="MQB134" s="311"/>
      <c r="MQC134" s="311"/>
      <c r="MQD134" s="311"/>
      <c r="MQE134" s="311"/>
      <c r="MQF134" s="311"/>
      <c r="MQG134" s="311"/>
      <c r="MQH134" s="311"/>
      <c r="MQI134" s="311"/>
      <c r="MQJ134" s="311"/>
      <c r="MQK134" s="311"/>
      <c r="MQL134" s="311"/>
      <c r="MQM134" s="311"/>
      <c r="MQN134" s="311"/>
      <c r="MQO134" s="311"/>
      <c r="MQP134" s="311"/>
      <c r="MQQ134" s="311"/>
      <c r="MQR134" s="311"/>
      <c r="MQS134" s="311"/>
      <c r="MQT134" s="311"/>
      <c r="MQU134" s="311"/>
      <c r="MQV134" s="311"/>
      <c r="MQW134" s="311"/>
      <c r="MQX134" s="311"/>
      <c r="MQY134" s="311"/>
      <c r="MQZ134" s="311"/>
      <c r="MRA134" s="311"/>
      <c r="MRB134" s="311"/>
      <c r="MRC134" s="311"/>
      <c r="MRD134" s="311"/>
      <c r="MRE134" s="311"/>
      <c r="MRF134" s="311"/>
      <c r="MRG134" s="311"/>
      <c r="MRH134" s="311"/>
      <c r="MRI134" s="311"/>
      <c r="MRJ134" s="311"/>
      <c r="MRK134" s="311"/>
      <c r="MRL134" s="311"/>
      <c r="MRM134" s="311"/>
      <c r="MRN134" s="311"/>
      <c r="MRO134" s="311"/>
      <c r="MRP134" s="311"/>
      <c r="MRQ134" s="311"/>
      <c r="MRR134" s="311"/>
      <c r="MRS134" s="311"/>
      <c r="MRT134" s="311"/>
      <c r="MRU134" s="311"/>
      <c r="MRV134" s="311"/>
      <c r="MRW134" s="311"/>
      <c r="MRX134" s="311"/>
      <c r="MRY134" s="311"/>
      <c r="MRZ134" s="311"/>
      <c r="MSA134" s="311"/>
      <c r="MSB134" s="311"/>
      <c r="MSC134" s="311"/>
      <c r="MSD134" s="311"/>
      <c r="MSE134" s="311"/>
      <c r="MSF134" s="311"/>
      <c r="MSG134" s="311"/>
      <c r="MSH134" s="311"/>
      <c r="MSI134" s="311"/>
      <c r="MSJ134" s="311"/>
      <c r="MSK134" s="311"/>
      <c r="MSL134" s="311"/>
      <c r="MSM134" s="311"/>
      <c r="MSN134" s="311"/>
      <c r="MSO134" s="311"/>
      <c r="MSP134" s="311"/>
      <c r="MSQ134" s="311"/>
      <c r="MSR134" s="311"/>
      <c r="MSS134" s="311"/>
      <c r="MST134" s="311"/>
      <c r="MSU134" s="311"/>
      <c r="MSV134" s="311"/>
      <c r="MSW134" s="311"/>
      <c r="MSX134" s="311"/>
      <c r="MSY134" s="311"/>
      <c r="MSZ134" s="311"/>
      <c r="MTA134" s="311"/>
      <c r="MTB134" s="311"/>
      <c r="MTC134" s="311"/>
      <c r="MTD134" s="311"/>
      <c r="MTE134" s="311"/>
      <c r="MTF134" s="311"/>
      <c r="MTG134" s="311"/>
      <c r="MTH134" s="311"/>
      <c r="MTI134" s="311"/>
      <c r="MTJ134" s="311"/>
      <c r="MTK134" s="311"/>
      <c r="MTL134" s="311"/>
      <c r="MTM134" s="311"/>
      <c r="MTN134" s="311"/>
      <c r="MTO134" s="311"/>
      <c r="MTP134" s="311"/>
      <c r="MTQ134" s="311"/>
      <c r="MTR134" s="311"/>
      <c r="MTS134" s="311"/>
      <c r="MTT134" s="311"/>
      <c r="MTU134" s="311"/>
      <c r="MTV134" s="311"/>
      <c r="MTW134" s="311"/>
      <c r="MTX134" s="311"/>
      <c r="MTY134" s="311"/>
      <c r="MTZ134" s="311"/>
      <c r="MUA134" s="311"/>
      <c r="MUB134" s="311"/>
      <c r="MUC134" s="311"/>
      <c r="MUD134" s="311"/>
      <c r="MUE134" s="311"/>
      <c r="MUF134" s="311"/>
      <c r="MUG134" s="311"/>
      <c r="MUH134" s="311"/>
      <c r="MUI134" s="311"/>
      <c r="MUJ134" s="311"/>
      <c r="MUK134" s="311"/>
      <c r="MUL134" s="311"/>
      <c r="MUM134" s="311"/>
      <c r="MUN134" s="311"/>
      <c r="MUO134" s="311"/>
      <c r="MUP134" s="311"/>
      <c r="MUQ134" s="311"/>
      <c r="MUR134" s="311"/>
      <c r="MUS134" s="311"/>
      <c r="MUT134" s="311"/>
      <c r="MUU134" s="311"/>
      <c r="MUV134" s="311"/>
      <c r="MUW134" s="311"/>
      <c r="MUX134" s="311"/>
      <c r="MUY134" s="311"/>
      <c r="MUZ134" s="311"/>
      <c r="MVA134" s="311"/>
      <c r="MVB134" s="311"/>
      <c r="MVC134" s="311"/>
      <c r="MVD134" s="311"/>
      <c r="MVE134" s="311"/>
      <c r="MVF134" s="311"/>
      <c r="MVG134" s="311"/>
      <c r="MVH134" s="311"/>
      <c r="MVI134" s="311"/>
      <c r="MVJ134" s="311"/>
      <c r="MVK134" s="311"/>
      <c r="MVL134" s="311"/>
      <c r="MVM134" s="311"/>
      <c r="MVN134" s="311"/>
      <c r="MVO134" s="311"/>
      <c r="MVP134" s="311"/>
      <c r="MVQ134" s="311"/>
      <c r="MVR134" s="311"/>
      <c r="MVS134" s="311"/>
      <c r="MVT134" s="311"/>
      <c r="MVU134" s="311"/>
      <c r="MVV134" s="311"/>
      <c r="MVW134" s="311"/>
      <c r="MVX134" s="311"/>
      <c r="MVY134" s="311"/>
      <c r="MVZ134" s="311"/>
      <c r="MWA134" s="311"/>
      <c r="MWB134" s="311"/>
      <c r="MWC134" s="311"/>
      <c r="MWD134" s="311"/>
      <c r="MWE134" s="311"/>
      <c r="MWF134" s="311"/>
      <c r="MWG134" s="311"/>
      <c r="MWH134" s="311"/>
      <c r="MWI134" s="311"/>
      <c r="MWJ134" s="311"/>
      <c r="MWK134" s="311"/>
      <c r="MWL134" s="311"/>
      <c r="MWM134" s="311"/>
      <c r="MWN134" s="311"/>
      <c r="MWO134" s="311"/>
      <c r="MWP134" s="311"/>
      <c r="MWQ134" s="311"/>
      <c r="MWR134" s="311"/>
      <c r="MWS134" s="311"/>
      <c r="MWT134" s="311"/>
      <c r="MWU134" s="311"/>
      <c r="MWV134" s="311"/>
      <c r="MWW134" s="311"/>
      <c r="MWX134" s="311"/>
      <c r="MWY134" s="311"/>
      <c r="MWZ134" s="311"/>
      <c r="MXA134" s="311"/>
      <c r="MXB134" s="311"/>
      <c r="MXC134" s="311"/>
      <c r="MXD134" s="311"/>
      <c r="MXE134" s="311"/>
      <c r="MXF134" s="311"/>
      <c r="MXG134" s="311"/>
      <c r="MXH134" s="311"/>
      <c r="MXI134" s="311"/>
      <c r="MXJ134" s="311"/>
      <c r="MXK134" s="311"/>
      <c r="MXL134" s="311"/>
      <c r="MXM134" s="311"/>
      <c r="MXN134" s="311"/>
      <c r="MXO134" s="311"/>
      <c r="MXP134" s="311"/>
      <c r="MXQ134" s="311"/>
      <c r="MXR134" s="311"/>
      <c r="MXS134" s="311"/>
      <c r="MXT134" s="311"/>
      <c r="MXU134" s="311"/>
      <c r="MXV134" s="311"/>
      <c r="MXW134" s="311"/>
      <c r="MXX134" s="311"/>
      <c r="MXY134" s="311"/>
      <c r="MXZ134" s="311"/>
      <c r="MYA134" s="311"/>
      <c r="MYB134" s="311"/>
      <c r="MYC134" s="311"/>
      <c r="MYD134" s="311"/>
      <c r="MYE134" s="311"/>
      <c r="MYF134" s="311"/>
      <c r="MYG134" s="311"/>
      <c r="MYH134" s="311"/>
      <c r="MYI134" s="311"/>
      <c r="MYJ134" s="311"/>
      <c r="MYK134" s="311"/>
      <c r="MYL134" s="311"/>
      <c r="MYM134" s="311"/>
      <c r="MYN134" s="311"/>
      <c r="MYO134" s="311"/>
      <c r="MYP134" s="311"/>
      <c r="MYQ134" s="311"/>
      <c r="MYR134" s="311"/>
      <c r="MYS134" s="311"/>
      <c r="MYT134" s="311"/>
      <c r="MYU134" s="311"/>
      <c r="MYV134" s="311"/>
      <c r="MYW134" s="311"/>
      <c r="MYX134" s="311"/>
      <c r="MYY134" s="311"/>
      <c r="MYZ134" s="311"/>
      <c r="MZA134" s="311"/>
      <c r="MZB134" s="311"/>
      <c r="MZC134" s="311"/>
      <c r="MZD134" s="311"/>
      <c r="MZE134" s="311"/>
      <c r="MZF134" s="311"/>
      <c r="MZG134" s="311"/>
      <c r="MZH134" s="311"/>
      <c r="MZI134" s="311"/>
      <c r="MZJ134" s="311"/>
      <c r="MZK134" s="311"/>
      <c r="MZL134" s="311"/>
      <c r="MZM134" s="311"/>
      <c r="MZN134" s="311"/>
      <c r="MZO134" s="311"/>
      <c r="MZP134" s="311"/>
      <c r="MZQ134" s="311"/>
      <c r="MZR134" s="311"/>
      <c r="MZS134" s="311"/>
      <c r="MZT134" s="311"/>
      <c r="MZU134" s="311"/>
      <c r="MZV134" s="311"/>
      <c r="MZW134" s="311"/>
      <c r="MZX134" s="311"/>
      <c r="MZY134" s="311"/>
      <c r="MZZ134" s="311"/>
      <c r="NAA134" s="311"/>
      <c r="NAB134" s="311"/>
      <c r="NAC134" s="311"/>
      <c r="NAD134" s="311"/>
      <c r="NAE134" s="311"/>
      <c r="NAF134" s="311"/>
      <c r="NAG134" s="311"/>
      <c r="NAH134" s="311"/>
      <c r="NAI134" s="311"/>
      <c r="NAJ134" s="311"/>
      <c r="NAK134" s="311"/>
      <c r="NAL134" s="311"/>
      <c r="NAM134" s="311"/>
      <c r="NAN134" s="311"/>
      <c r="NAO134" s="311"/>
      <c r="NAP134" s="311"/>
      <c r="NAQ134" s="311"/>
      <c r="NAR134" s="311"/>
      <c r="NAS134" s="311"/>
      <c r="NAT134" s="311"/>
      <c r="NAU134" s="311"/>
      <c r="NAV134" s="311"/>
      <c r="NAW134" s="311"/>
      <c r="NAX134" s="311"/>
      <c r="NAY134" s="311"/>
      <c r="NAZ134" s="311"/>
      <c r="NBA134" s="311"/>
      <c r="NBB134" s="311"/>
      <c r="NBC134" s="311"/>
      <c r="NBD134" s="311"/>
      <c r="NBE134" s="311"/>
      <c r="NBF134" s="311"/>
      <c r="NBG134" s="311"/>
      <c r="NBH134" s="311"/>
      <c r="NBI134" s="311"/>
      <c r="NBJ134" s="311"/>
      <c r="NBK134" s="311"/>
      <c r="NBL134" s="311"/>
      <c r="NBM134" s="311"/>
      <c r="NBN134" s="311"/>
      <c r="NBO134" s="311"/>
      <c r="NBP134" s="311"/>
      <c r="NBQ134" s="311"/>
      <c r="NBR134" s="311"/>
      <c r="NBS134" s="311"/>
      <c r="NBT134" s="311"/>
      <c r="NBU134" s="311"/>
      <c r="NBV134" s="311"/>
      <c r="NBW134" s="311"/>
      <c r="NBX134" s="311"/>
      <c r="NBY134" s="311"/>
      <c r="NBZ134" s="311"/>
      <c r="NCA134" s="311"/>
      <c r="NCB134" s="311"/>
      <c r="NCC134" s="311"/>
      <c r="NCD134" s="311"/>
      <c r="NCE134" s="311"/>
      <c r="NCF134" s="311"/>
      <c r="NCG134" s="311"/>
      <c r="NCH134" s="311"/>
      <c r="NCI134" s="311"/>
      <c r="NCJ134" s="311"/>
      <c r="NCK134" s="311"/>
      <c r="NCL134" s="311"/>
      <c r="NCM134" s="311"/>
      <c r="NCN134" s="311"/>
      <c r="NCO134" s="311"/>
      <c r="NCP134" s="311"/>
      <c r="NCQ134" s="311"/>
      <c r="NCR134" s="311"/>
      <c r="NCS134" s="311"/>
      <c r="NCT134" s="311"/>
      <c r="NCU134" s="311"/>
      <c r="NCV134" s="311"/>
      <c r="NCW134" s="311"/>
      <c r="NCX134" s="311"/>
      <c r="NCY134" s="311"/>
      <c r="NCZ134" s="311"/>
      <c r="NDA134" s="311"/>
      <c r="NDB134" s="311"/>
      <c r="NDC134" s="311"/>
      <c r="NDD134" s="311"/>
      <c r="NDE134" s="311"/>
      <c r="NDF134" s="311"/>
      <c r="NDG134" s="311"/>
      <c r="NDH134" s="311"/>
      <c r="NDI134" s="311"/>
      <c r="NDJ134" s="311"/>
      <c r="NDK134" s="311"/>
      <c r="NDL134" s="311"/>
      <c r="NDM134" s="311"/>
      <c r="NDN134" s="311"/>
      <c r="NDO134" s="311"/>
      <c r="NDP134" s="311"/>
      <c r="NDQ134" s="311"/>
      <c r="NDR134" s="311"/>
      <c r="NDS134" s="311"/>
      <c r="NDT134" s="311"/>
      <c r="NDU134" s="311"/>
      <c r="NDV134" s="311"/>
      <c r="NDW134" s="311"/>
      <c r="NDX134" s="311"/>
      <c r="NDY134" s="311"/>
      <c r="NDZ134" s="311"/>
      <c r="NEA134" s="311"/>
      <c r="NEB134" s="311"/>
      <c r="NEC134" s="311"/>
      <c r="NED134" s="311"/>
      <c r="NEE134" s="311"/>
      <c r="NEF134" s="311"/>
      <c r="NEG134" s="311"/>
      <c r="NEH134" s="311"/>
      <c r="NEI134" s="311"/>
      <c r="NEJ134" s="311"/>
      <c r="NEK134" s="311"/>
      <c r="NEL134" s="311"/>
      <c r="NEM134" s="311"/>
      <c r="NEN134" s="311"/>
      <c r="NEO134" s="311"/>
      <c r="NEP134" s="311"/>
      <c r="NEQ134" s="311"/>
      <c r="NER134" s="311"/>
      <c r="NES134" s="311"/>
      <c r="NET134" s="311"/>
      <c r="NEU134" s="311"/>
      <c r="NEV134" s="311"/>
      <c r="NEW134" s="311"/>
      <c r="NEX134" s="311"/>
      <c r="NEY134" s="311"/>
      <c r="NEZ134" s="311"/>
      <c r="NFA134" s="311"/>
      <c r="NFB134" s="311"/>
      <c r="NFC134" s="311"/>
      <c r="NFD134" s="311"/>
      <c r="NFE134" s="311"/>
      <c r="NFF134" s="311"/>
      <c r="NFG134" s="311"/>
      <c r="NFH134" s="311"/>
      <c r="NFI134" s="311"/>
      <c r="NFJ134" s="311"/>
      <c r="NFK134" s="311"/>
      <c r="NFL134" s="311"/>
      <c r="NFM134" s="311"/>
      <c r="NFN134" s="311"/>
      <c r="NFO134" s="311"/>
      <c r="NFP134" s="311"/>
      <c r="NFQ134" s="311"/>
      <c r="NFR134" s="311"/>
      <c r="NFS134" s="311"/>
      <c r="NFT134" s="311"/>
      <c r="NFU134" s="311"/>
      <c r="NFV134" s="311"/>
      <c r="NFW134" s="311"/>
      <c r="NFX134" s="311"/>
      <c r="NFY134" s="311"/>
      <c r="NFZ134" s="311"/>
      <c r="NGA134" s="311"/>
      <c r="NGB134" s="311"/>
      <c r="NGC134" s="311"/>
      <c r="NGD134" s="311"/>
      <c r="NGE134" s="311"/>
      <c r="NGF134" s="311"/>
      <c r="NGG134" s="311"/>
      <c r="NGH134" s="311"/>
      <c r="NGI134" s="311"/>
      <c r="NGJ134" s="311"/>
      <c r="NGK134" s="311"/>
      <c r="NGL134" s="311"/>
      <c r="NGM134" s="311"/>
      <c r="NGN134" s="311"/>
      <c r="NGO134" s="311"/>
      <c r="NGP134" s="311"/>
      <c r="NGQ134" s="311"/>
      <c r="NGR134" s="311"/>
      <c r="NGS134" s="311"/>
      <c r="NGT134" s="311"/>
      <c r="NGU134" s="311"/>
      <c r="NGV134" s="311"/>
      <c r="NGW134" s="311"/>
      <c r="NGX134" s="311"/>
      <c r="NGY134" s="311"/>
      <c r="NGZ134" s="311"/>
      <c r="NHA134" s="311"/>
      <c r="NHB134" s="311"/>
      <c r="NHC134" s="311"/>
      <c r="NHD134" s="311"/>
      <c r="NHE134" s="311"/>
      <c r="NHF134" s="311"/>
      <c r="NHG134" s="311"/>
      <c r="NHH134" s="311"/>
      <c r="NHI134" s="311"/>
      <c r="NHJ134" s="311"/>
      <c r="NHK134" s="311"/>
      <c r="NHL134" s="311"/>
      <c r="NHM134" s="311"/>
      <c r="NHN134" s="311"/>
      <c r="NHO134" s="311"/>
      <c r="NHP134" s="311"/>
      <c r="NHQ134" s="311"/>
      <c r="NHR134" s="311"/>
      <c r="NHS134" s="311"/>
      <c r="NHT134" s="311"/>
      <c r="NHU134" s="311"/>
      <c r="NHV134" s="311"/>
      <c r="NHW134" s="311"/>
      <c r="NHX134" s="311"/>
      <c r="NHY134" s="311"/>
      <c r="NHZ134" s="311"/>
      <c r="NIA134" s="311"/>
      <c r="NIB134" s="311"/>
      <c r="NIC134" s="311"/>
      <c r="NID134" s="311"/>
      <c r="NIE134" s="311"/>
      <c r="NIF134" s="311"/>
      <c r="NIG134" s="311"/>
      <c r="NIH134" s="311"/>
      <c r="NII134" s="311"/>
      <c r="NIJ134" s="311"/>
      <c r="NIK134" s="311"/>
      <c r="NIL134" s="311"/>
      <c r="NIM134" s="311"/>
      <c r="NIN134" s="311"/>
      <c r="NIO134" s="311"/>
      <c r="NIP134" s="311"/>
      <c r="NIQ134" s="311"/>
      <c r="NIR134" s="311"/>
      <c r="NIS134" s="311"/>
      <c r="NIT134" s="311"/>
      <c r="NIU134" s="311"/>
      <c r="NIV134" s="311"/>
      <c r="NIW134" s="311"/>
      <c r="NIX134" s="311"/>
      <c r="NIY134" s="311"/>
      <c r="NIZ134" s="311"/>
      <c r="NJA134" s="311"/>
      <c r="NJB134" s="311"/>
      <c r="NJC134" s="311"/>
      <c r="NJD134" s="311"/>
      <c r="NJE134" s="311"/>
      <c r="NJF134" s="311"/>
      <c r="NJG134" s="311"/>
      <c r="NJH134" s="311"/>
      <c r="NJI134" s="311"/>
      <c r="NJJ134" s="311"/>
      <c r="NJK134" s="311"/>
      <c r="NJL134" s="311"/>
      <c r="NJM134" s="311"/>
      <c r="NJN134" s="311"/>
      <c r="NJO134" s="311"/>
      <c r="NJP134" s="311"/>
      <c r="NJQ134" s="311"/>
      <c r="NJR134" s="311"/>
      <c r="NJS134" s="311"/>
      <c r="NJT134" s="311"/>
      <c r="NJU134" s="311"/>
      <c r="NJV134" s="311"/>
      <c r="NJW134" s="311"/>
      <c r="NJX134" s="311"/>
      <c r="NJY134" s="311"/>
      <c r="NJZ134" s="311"/>
      <c r="NKA134" s="311"/>
      <c r="NKB134" s="311"/>
      <c r="NKC134" s="311"/>
      <c r="NKD134" s="311"/>
      <c r="NKE134" s="311"/>
      <c r="NKF134" s="311"/>
      <c r="NKG134" s="311"/>
      <c r="NKH134" s="311"/>
      <c r="NKI134" s="311"/>
      <c r="NKJ134" s="311"/>
      <c r="NKK134" s="311"/>
      <c r="NKL134" s="311"/>
      <c r="NKM134" s="311"/>
      <c r="NKN134" s="311"/>
      <c r="NKO134" s="311"/>
      <c r="NKP134" s="311"/>
      <c r="NKQ134" s="311"/>
      <c r="NKR134" s="311"/>
      <c r="NKS134" s="311"/>
      <c r="NKT134" s="311"/>
      <c r="NKU134" s="311"/>
      <c r="NKV134" s="311"/>
      <c r="NKW134" s="311"/>
      <c r="NKX134" s="311"/>
      <c r="NKY134" s="311"/>
      <c r="NKZ134" s="311"/>
      <c r="NLA134" s="311"/>
      <c r="NLB134" s="311"/>
      <c r="NLC134" s="311"/>
      <c r="NLD134" s="311"/>
      <c r="NLE134" s="311"/>
      <c r="NLF134" s="311"/>
      <c r="NLG134" s="311"/>
      <c r="NLH134" s="311"/>
      <c r="NLI134" s="311"/>
      <c r="NLJ134" s="311"/>
      <c r="NLK134" s="311"/>
      <c r="NLL134" s="311"/>
      <c r="NLM134" s="311"/>
      <c r="NLN134" s="311"/>
      <c r="NLO134" s="311"/>
      <c r="NLP134" s="311"/>
      <c r="NLQ134" s="311"/>
      <c r="NLR134" s="311"/>
      <c r="NLS134" s="311"/>
      <c r="NLT134" s="311"/>
      <c r="NLU134" s="311"/>
      <c r="NLV134" s="311"/>
      <c r="NLW134" s="311"/>
      <c r="NLX134" s="311"/>
      <c r="NLY134" s="311"/>
      <c r="NLZ134" s="311"/>
      <c r="NMA134" s="311"/>
      <c r="NMB134" s="311"/>
      <c r="NMC134" s="311"/>
      <c r="NMD134" s="311"/>
      <c r="NME134" s="311"/>
      <c r="NMF134" s="311"/>
      <c r="NMG134" s="311"/>
      <c r="NMH134" s="311"/>
      <c r="NMI134" s="311"/>
      <c r="NMJ134" s="311"/>
      <c r="NMK134" s="311"/>
      <c r="NML134" s="311"/>
      <c r="NMM134" s="311"/>
      <c r="NMN134" s="311"/>
      <c r="NMO134" s="311"/>
      <c r="NMP134" s="311"/>
      <c r="NMQ134" s="311"/>
      <c r="NMR134" s="311"/>
      <c r="NMS134" s="311"/>
      <c r="NMT134" s="311"/>
      <c r="NMU134" s="311"/>
      <c r="NMV134" s="311"/>
      <c r="NMW134" s="311"/>
      <c r="NMX134" s="311"/>
      <c r="NMY134" s="311"/>
      <c r="NMZ134" s="311"/>
      <c r="NNA134" s="311"/>
      <c r="NNB134" s="311"/>
      <c r="NNC134" s="311"/>
      <c r="NND134" s="311"/>
      <c r="NNE134" s="311"/>
      <c r="NNF134" s="311"/>
      <c r="NNG134" s="311"/>
      <c r="NNH134" s="311"/>
      <c r="NNI134" s="311"/>
      <c r="NNJ134" s="311"/>
      <c r="NNK134" s="311"/>
      <c r="NNL134" s="311"/>
      <c r="NNM134" s="311"/>
      <c r="NNN134" s="311"/>
      <c r="NNO134" s="311"/>
      <c r="NNP134" s="311"/>
      <c r="NNQ134" s="311"/>
      <c r="NNR134" s="311"/>
      <c r="NNS134" s="311"/>
      <c r="NNT134" s="311"/>
      <c r="NNU134" s="311"/>
      <c r="NNV134" s="311"/>
      <c r="NNW134" s="311"/>
      <c r="NNX134" s="311"/>
      <c r="NNY134" s="311"/>
      <c r="NNZ134" s="311"/>
      <c r="NOA134" s="311"/>
      <c r="NOB134" s="311"/>
      <c r="NOC134" s="311"/>
      <c r="NOD134" s="311"/>
      <c r="NOE134" s="311"/>
      <c r="NOF134" s="311"/>
      <c r="NOG134" s="311"/>
      <c r="NOH134" s="311"/>
      <c r="NOI134" s="311"/>
      <c r="NOJ134" s="311"/>
      <c r="NOK134" s="311"/>
      <c r="NOL134" s="311"/>
      <c r="NOM134" s="311"/>
      <c r="NON134" s="311"/>
      <c r="NOO134" s="311"/>
      <c r="NOP134" s="311"/>
      <c r="NOQ134" s="311"/>
      <c r="NOR134" s="311"/>
      <c r="NOS134" s="311"/>
      <c r="NOT134" s="311"/>
      <c r="NOU134" s="311"/>
      <c r="NOV134" s="311"/>
      <c r="NOW134" s="311"/>
      <c r="NOX134" s="311"/>
      <c r="NOY134" s="311"/>
      <c r="NOZ134" s="311"/>
      <c r="NPA134" s="311"/>
      <c r="NPB134" s="311"/>
      <c r="NPC134" s="311"/>
      <c r="NPD134" s="311"/>
      <c r="NPE134" s="311"/>
      <c r="NPF134" s="311"/>
      <c r="NPG134" s="311"/>
      <c r="NPH134" s="311"/>
      <c r="NPI134" s="311"/>
      <c r="NPJ134" s="311"/>
      <c r="NPK134" s="311"/>
      <c r="NPL134" s="311"/>
      <c r="NPM134" s="311"/>
      <c r="NPN134" s="311"/>
      <c r="NPO134" s="311"/>
      <c r="NPP134" s="311"/>
      <c r="NPQ134" s="311"/>
      <c r="NPR134" s="311"/>
      <c r="NPS134" s="311"/>
      <c r="NPT134" s="311"/>
      <c r="NPU134" s="311"/>
      <c r="NPV134" s="311"/>
      <c r="NPW134" s="311"/>
      <c r="NPX134" s="311"/>
      <c r="NPY134" s="311"/>
      <c r="NPZ134" s="311"/>
      <c r="NQA134" s="311"/>
      <c r="NQB134" s="311"/>
      <c r="NQC134" s="311"/>
      <c r="NQD134" s="311"/>
      <c r="NQE134" s="311"/>
      <c r="NQF134" s="311"/>
      <c r="NQG134" s="311"/>
      <c r="NQH134" s="311"/>
      <c r="NQI134" s="311"/>
      <c r="NQJ134" s="311"/>
      <c r="NQK134" s="311"/>
      <c r="NQL134" s="311"/>
      <c r="NQM134" s="311"/>
      <c r="NQN134" s="311"/>
      <c r="NQO134" s="311"/>
      <c r="NQP134" s="311"/>
      <c r="NQQ134" s="311"/>
      <c r="NQR134" s="311"/>
      <c r="NQS134" s="311"/>
      <c r="NQT134" s="311"/>
      <c r="NQU134" s="311"/>
      <c r="NQV134" s="311"/>
      <c r="NQW134" s="311"/>
      <c r="NQX134" s="311"/>
      <c r="NQY134" s="311"/>
      <c r="NQZ134" s="311"/>
      <c r="NRA134" s="311"/>
      <c r="NRB134" s="311"/>
      <c r="NRC134" s="311"/>
      <c r="NRD134" s="311"/>
      <c r="NRE134" s="311"/>
      <c r="NRF134" s="311"/>
      <c r="NRG134" s="311"/>
      <c r="NRH134" s="311"/>
      <c r="NRI134" s="311"/>
      <c r="NRJ134" s="311"/>
      <c r="NRK134" s="311"/>
      <c r="NRL134" s="311"/>
      <c r="NRM134" s="311"/>
      <c r="NRN134" s="311"/>
      <c r="NRO134" s="311"/>
      <c r="NRP134" s="311"/>
      <c r="NRQ134" s="311"/>
      <c r="NRR134" s="311"/>
      <c r="NRS134" s="311"/>
      <c r="NRT134" s="311"/>
      <c r="NRU134" s="311"/>
      <c r="NRV134" s="311"/>
      <c r="NRW134" s="311"/>
      <c r="NRX134" s="311"/>
      <c r="NRY134" s="311"/>
      <c r="NRZ134" s="311"/>
      <c r="NSA134" s="311"/>
      <c r="NSB134" s="311"/>
      <c r="NSC134" s="311"/>
      <c r="NSD134" s="311"/>
      <c r="NSE134" s="311"/>
      <c r="NSF134" s="311"/>
      <c r="NSG134" s="311"/>
      <c r="NSH134" s="311"/>
      <c r="NSI134" s="311"/>
      <c r="NSJ134" s="311"/>
      <c r="NSK134" s="311"/>
      <c r="NSL134" s="311"/>
      <c r="NSM134" s="311"/>
      <c r="NSN134" s="311"/>
      <c r="NSO134" s="311"/>
      <c r="NSP134" s="311"/>
      <c r="NSQ134" s="311"/>
      <c r="NSR134" s="311"/>
      <c r="NSS134" s="311"/>
      <c r="NST134" s="311"/>
      <c r="NSU134" s="311"/>
      <c r="NSV134" s="311"/>
      <c r="NSW134" s="311"/>
      <c r="NSX134" s="311"/>
      <c r="NSY134" s="311"/>
      <c r="NSZ134" s="311"/>
      <c r="NTA134" s="311"/>
      <c r="NTB134" s="311"/>
      <c r="NTC134" s="311"/>
      <c r="NTD134" s="311"/>
      <c r="NTE134" s="311"/>
      <c r="NTF134" s="311"/>
      <c r="NTG134" s="311"/>
      <c r="NTH134" s="311"/>
      <c r="NTI134" s="311"/>
      <c r="NTJ134" s="311"/>
      <c r="NTK134" s="311"/>
      <c r="NTL134" s="311"/>
      <c r="NTM134" s="311"/>
      <c r="NTN134" s="311"/>
      <c r="NTO134" s="311"/>
      <c r="NTP134" s="311"/>
      <c r="NTQ134" s="311"/>
      <c r="NTR134" s="311"/>
      <c r="NTS134" s="311"/>
      <c r="NTT134" s="311"/>
      <c r="NTU134" s="311"/>
      <c r="NTV134" s="311"/>
      <c r="NTW134" s="311"/>
      <c r="NTX134" s="311"/>
      <c r="NTY134" s="311"/>
      <c r="NTZ134" s="311"/>
      <c r="NUA134" s="311"/>
      <c r="NUB134" s="311"/>
      <c r="NUC134" s="311"/>
      <c r="NUD134" s="311"/>
      <c r="NUE134" s="311"/>
      <c r="NUF134" s="311"/>
      <c r="NUG134" s="311"/>
      <c r="NUH134" s="311"/>
      <c r="NUI134" s="311"/>
      <c r="NUJ134" s="311"/>
      <c r="NUK134" s="311"/>
      <c r="NUL134" s="311"/>
      <c r="NUM134" s="311"/>
      <c r="NUN134" s="311"/>
      <c r="NUO134" s="311"/>
      <c r="NUP134" s="311"/>
      <c r="NUQ134" s="311"/>
      <c r="NUR134" s="311"/>
      <c r="NUS134" s="311"/>
      <c r="NUT134" s="311"/>
      <c r="NUU134" s="311"/>
      <c r="NUV134" s="311"/>
      <c r="NUW134" s="311"/>
      <c r="NUX134" s="311"/>
      <c r="NUY134" s="311"/>
      <c r="NUZ134" s="311"/>
      <c r="NVA134" s="311"/>
      <c r="NVB134" s="311"/>
      <c r="NVC134" s="311"/>
      <c r="NVD134" s="311"/>
      <c r="NVE134" s="311"/>
      <c r="NVF134" s="311"/>
      <c r="NVG134" s="311"/>
      <c r="NVH134" s="311"/>
      <c r="NVI134" s="311"/>
      <c r="NVJ134" s="311"/>
      <c r="NVK134" s="311"/>
      <c r="NVL134" s="311"/>
      <c r="NVM134" s="311"/>
      <c r="NVN134" s="311"/>
      <c r="NVO134" s="311"/>
      <c r="NVP134" s="311"/>
      <c r="NVQ134" s="311"/>
      <c r="NVR134" s="311"/>
      <c r="NVS134" s="311"/>
      <c r="NVT134" s="311"/>
      <c r="NVU134" s="311"/>
      <c r="NVV134" s="311"/>
      <c r="NVW134" s="311"/>
      <c r="NVX134" s="311"/>
      <c r="NVY134" s="311"/>
      <c r="NVZ134" s="311"/>
      <c r="NWA134" s="311"/>
      <c r="NWB134" s="311"/>
      <c r="NWC134" s="311"/>
      <c r="NWD134" s="311"/>
      <c r="NWE134" s="311"/>
      <c r="NWF134" s="311"/>
      <c r="NWG134" s="311"/>
      <c r="NWH134" s="311"/>
      <c r="NWI134" s="311"/>
      <c r="NWJ134" s="311"/>
      <c r="NWK134" s="311"/>
      <c r="NWL134" s="311"/>
      <c r="NWM134" s="311"/>
      <c r="NWN134" s="311"/>
      <c r="NWO134" s="311"/>
      <c r="NWP134" s="311"/>
      <c r="NWQ134" s="311"/>
      <c r="NWR134" s="311"/>
      <c r="NWS134" s="311"/>
      <c r="NWT134" s="311"/>
      <c r="NWU134" s="311"/>
      <c r="NWV134" s="311"/>
      <c r="NWW134" s="311"/>
      <c r="NWX134" s="311"/>
      <c r="NWY134" s="311"/>
      <c r="NWZ134" s="311"/>
      <c r="NXA134" s="311"/>
      <c r="NXB134" s="311"/>
      <c r="NXC134" s="311"/>
      <c r="NXD134" s="311"/>
      <c r="NXE134" s="311"/>
      <c r="NXF134" s="311"/>
      <c r="NXG134" s="311"/>
      <c r="NXH134" s="311"/>
      <c r="NXI134" s="311"/>
      <c r="NXJ134" s="311"/>
      <c r="NXK134" s="311"/>
      <c r="NXL134" s="311"/>
      <c r="NXM134" s="311"/>
      <c r="NXN134" s="311"/>
      <c r="NXO134" s="311"/>
      <c r="NXP134" s="311"/>
      <c r="NXQ134" s="311"/>
      <c r="NXR134" s="311"/>
      <c r="NXS134" s="311"/>
      <c r="NXT134" s="311"/>
      <c r="NXU134" s="311"/>
      <c r="NXV134" s="311"/>
      <c r="NXW134" s="311"/>
      <c r="NXX134" s="311"/>
      <c r="NXY134" s="311"/>
      <c r="NXZ134" s="311"/>
      <c r="NYA134" s="311"/>
      <c r="NYB134" s="311"/>
      <c r="NYC134" s="311"/>
      <c r="NYD134" s="311"/>
      <c r="NYE134" s="311"/>
      <c r="NYF134" s="311"/>
      <c r="NYG134" s="311"/>
      <c r="NYH134" s="311"/>
      <c r="NYI134" s="311"/>
      <c r="NYJ134" s="311"/>
      <c r="NYK134" s="311"/>
      <c r="NYL134" s="311"/>
      <c r="NYM134" s="311"/>
      <c r="NYN134" s="311"/>
      <c r="NYO134" s="311"/>
      <c r="NYP134" s="311"/>
      <c r="NYQ134" s="311"/>
      <c r="NYR134" s="311"/>
      <c r="NYS134" s="311"/>
      <c r="NYT134" s="311"/>
      <c r="NYU134" s="311"/>
      <c r="NYV134" s="311"/>
      <c r="NYW134" s="311"/>
      <c r="NYX134" s="311"/>
      <c r="NYY134" s="311"/>
      <c r="NYZ134" s="311"/>
      <c r="NZA134" s="311"/>
      <c r="NZB134" s="311"/>
      <c r="NZC134" s="311"/>
      <c r="NZD134" s="311"/>
      <c r="NZE134" s="311"/>
      <c r="NZF134" s="311"/>
      <c r="NZG134" s="311"/>
      <c r="NZH134" s="311"/>
      <c r="NZI134" s="311"/>
      <c r="NZJ134" s="311"/>
      <c r="NZK134" s="311"/>
      <c r="NZL134" s="311"/>
      <c r="NZM134" s="311"/>
      <c r="NZN134" s="311"/>
      <c r="NZO134" s="311"/>
      <c r="NZP134" s="311"/>
      <c r="NZQ134" s="311"/>
      <c r="NZR134" s="311"/>
      <c r="NZS134" s="311"/>
      <c r="NZT134" s="311"/>
      <c r="NZU134" s="311"/>
      <c r="NZV134" s="311"/>
      <c r="NZW134" s="311"/>
      <c r="NZX134" s="311"/>
      <c r="NZY134" s="311"/>
      <c r="NZZ134" s="311"/>
      <c r="OAA134" s="311"/>
      <c r="OAB134" s="311"/>
      <c r="OAC134" s="311"/>
      <c r="OAD134" s="311"/>
      <c r="OAE134" s="311"/>
      <c r="OAF134" s="311"/>
      <c r="OAG134" s="311"/>
      <c r="OAH134" s="311"/>
      <c r="OAI134" s="311"/>
      <c r="OAJ134" s="311"/>
      <c r="OAK134" s="311"/>
      <c r="OAL134" s="311"/>
      <c r="OAM134" s="311"/>
      <c r="OAN134" s="311"/>
      <c r="OAO134" s="311"/>
      <c r="OAP134" s="311"/>
      <c r="OAQ134" s="311"/>
      <c r="OAR134" s="311"/>
      <c r="OAS134" s="311"/>
      <c r="OAT134" s="311"/>
      <c r="OAU134" s="311"/>
      <c r="OAV134" s="311"/>
      <c r="OAW134" s="311"/>
      <c r="OAX134" s="311"/>
      <c r="OAY134" s="311"/>
      <c r="OAZ134" s="311"/>
      <c r="OBA134" s="311"/>
      <c r="OBB134" s="311"/>
      <c r="OBC134" s="311"/>
      <c r="OBD134" s="311"/>
      <c r="OBE134" s="311"/>
      <c r="OBF134" s="311"/>
      <c r="OBG134" s="311"/>
      <c r="OBH134" s="311"/>
      <c r="OBI134" s="311"/>
      <c r="OBJ134" s="311"/>
      <c r="OBK134" s="311"/>
      <c r="OBL134" s="311"/>
      <c r="OBM134" s="311"/>
      <c r="OBN134" s="311"/>
      <c r="OBO134" s="311"/>
      <c r="OBP134" s="311"/>
      <c r="OBQ134" s="311"/>
      <c r="OBR134" s="311"/>
      <c r="OBS134" s="311"/>
      <c r="OBT134" s="311"/>
      <c r="OBU134" s="311"/>
      <c r="OBV134" s="311"/>
      <c r="OBW134" s="311"/>
      <c r="OBX134" s="311"/>
      <c r="OBY134" s="311"/>
      <c r="OBZ134" s="311"/>
      <c r="OCA134" s="311"/>
      <c r="OCB134" s="311"/>
      <c r="OCC134" s="311"/>
      <c r="OCD134" s="311"/>
      <c r="OCE134" s="311"/>
      <c r="OCF134" s="311"/>
      <c r="OCG134" s="311"/>
      <c r="OCH134" s="311"/>
      <c r="OCI134" s="311"/>
      <c r="OCJ134" s="311"/>
      <c r="OCK134" s="311"/>
      <c r="OCL134" s="311"/>
      <c r="OCM134" s="311"/>
      <c r="OCN134" s="311"/>
      <c r="OCO134" s="311"/>
      <c r="OCP134" s="311"/>
      <c r="OCQ134" s="311"/>
      <c r="OCR134" s="311"/>
      <c r="OCS134" s="311"/>
      <c r="OCT134" s="311"/>
      <c r="OCU134" s="311"/>
      <c r="OCV134" s="311"/>
      <c r="OCW134" s="311"/>
      <c r="OCX134" s="311"/>
      <c r="OCY134" s="311"/>
      <c r="OCZ134" s="311"/>
      <c r="ODA134" s="311"/>
      <c r="ODB134" s="311"/>
      <c r="ODC134" s="311"/>
      <c r="ODD134" s="311"/>
      <c r="ODE134" s="311"/>
      <c r="ODF134" s="311"/>
      <c r="ODG134" s="311"/>
      <c r="ODH134" s="311"/>
      <c r="ODI134" s="311"/>
      <c r="ODJ134" s="311"/>
      <c r="ODK134" s="311"/>
      <c r="ODL134" s="311"/>
      <c r="ODM134" s="311"/>
      <c r="ODN134" s="311"/>
      <c r="ODO134" s="311"/>
      <c r="ODP134" s="311"/>
      <c r="ODQ134" s="311"/>
      <c r="ODR134" s="311"/>
      <c r="ODS134" s="311"/>
      <c r="ODT134" s="311"/>
      <c r="ODU134" s="311"/>
      <c r="ODV134" s="311"/>
      <c r="ODW134" s="311"/>
      <c r="ODX134" s="311"/>
      <c r="ODY134" s="311"/>
      <c r="ODZ134" s="311"/>
      <c r="OEA134" s="311"/>
      <c r="OEB134" s="311"/>
      <c r="OEC134" s="311"/>
      <c r="OED134" s="311"/>
      <c r="OEE134" s="311"/>
      <c r="OEF134" s="311"/>
      <c r="OEG134" s="311"/>
      <c r="OEH134" s="311"/>
      <c r="OEI134" s="311"/>
      <c r="OEJ134" s="311"/>
      <c r="OEK134" s="311"/>
      <c r="OEL134" s="311"/>
      <c r="OEM134" s="311"/>
      <c r="OEN134" s="311"/>
      <c r="OEO134" s="311"/>
      <c r="OEP134" s="311"/>
      <c r="OEQ134" s="311"/>
      <c r="OER134" s="311"/>
      <c r="OES134" s="311"/>
      <c r="OET134" s="311"/>
      <c r="OEU134" s="311"/>
      <c r="OEV134" s="311"/>
      <c r="OEW134" s="311"/>
      <c r="OEX134" s="311"/>
      <c r="OEY134" s="311"/>
      <c r="OEZ134" s="311"/>
      <c r="OFA134" s="311"/>
      <c r="OFB134" s="311"/>
      <c r="OFC134" s="311"/>
      <c r="OFD134" s="311"/>
      <c r="OFE134" s="311"/>
      <c r="OFF134" s="311"/>
      <c r="OFG134" s="311"/>
      <c r="OFH134" s="311"/>
      <c r="OFI134" s="311"/>
      <c r="OFJ134" s="311"/>
      <c r="OFK134" s="311"/>
      <c r="OFL134" s="311"/>
      <c r="OFM134" s="311"/>
      <c r="OFN134" s="311"/>
      <c r="OFO134" s="311"/>
      <c r="OFP134" s="311"/>
      <c r="OFQ134" s="311"/>
      <c r="OFR134" s="311"/>
      <c r="OFS134" s="311"/>
      <c r="OFT134" s="311"/>
      <c r="OFU134" s="311"/>
      <c r="OFV134" s="311"/>
      <c r="OFW134" s="311"/>
      <c r="OFX134" s="311"/>
      <c r="OFY134" s="311"/>
      <c r="OFZ134" s="311"/>
      <c r="OGA134" s="311"/>
      <c r="OGB134" s="311"/>
      <c r="OGC134" s="311"/>
      <c r="OGD134" s="311"/>
      <c r="OGE134" s="311"/>
      <c r="OGF134" s="311"/>
      <c r="OGG134" s="311"/>
      <c r="OGH134" s="311"/>
      <c r="OGI134" s="311"/>
      <c r="OGJ134" s="311"/>
      <c r="OGK134" s="311"/>
      <c r="OGL134" s="311"/>
      <c r="OGM134" s="311"/>
      <c r="OGN134" s="311"/>
      <c r="OGO134" s="311"/>
      <c r="OGP134" s="311"/>
      <c r="OGQ134" s="311"/>
      <c r="OGR134" s="311"/>
      <c r="OGS134" s="311"/>
      <c r="OGT134" s="311"/>
      <c r="OGU134" s="311"/>
      <c r="OGV134" s="311"/>
      <c r="OGW134" s="311"/>
      <c r="OGX134" s="311"/>
      <c r="OGY134" s="311"/>
      <c r="OGZ134" s="311"/>
      <c r="OHA134" s="311"/>
      <c r="OHB134" s="311"/>
      <c r="OHC134" s="311"/>
      <c r="OHD134" s="311"/>
      <c r="OHE134" s="311"/>
      <c r="OHF134" s="311"/>
      <c r="OHG134" s="311"/>
      <c r="OHH134" s="311"/>
      <c r="OHI134" s="311"/>
      <c r="OHJ134" s="311"/>
      <c r="OHK134" s="311"/>
      <c r="OHL134" s="311"/>
      <c r="OHM134" s="311"/>
      <c r="OHN134" s="311"/>
      <c r="OHO134" s="311"/>
      <c r="OHP134" s="311"/>
      <c r="OHQ134" s="311"/>
      <c r="OHR134" s="311"/>
      <c r="OHS134" s="311"/>
      <c r="OHT134" s="311"/>
      <c r="OHU134" s="311"/>
      <c r="OHV134" s="311"/>
      <c r="OHW134" s="311"/>
      <c r="OHX134" s="311"/>
      <c r="OHY134" s="311"/>
      <c r="OHZ134" s="311"/>
      <c r="OIA134" s="311"/>
      <c r="OIB134" s="311"/>
      <c r="OIC134" s="311"/>
      <c r="OID134" s="311"/>
      <c r="OIE134" s="311"/>
      <c r="OIF134" s="311"/>
      <c r="OIG134" s="311"/>
      <c r="OIH134" s="311"/>
      <c r="OII134" s="311"/>
      <c r="OIJ134" s="311"/>
      <c r="OIK134" s="311"/>
      <c r="OIL134" s="311"/>
      <c r="OIM134" s="311"/>
      <c r="OIN134" s="311"/>
      <c r="OIO134" s="311"/>
      <c r="OIP134" s="311"/>
      <c r="OIQ134" s="311"/>
      <c r="OIR134" s="311"/>
      <c r="OIS134" s="311"/>
      <c r="OIT134" s="311"/>
      <c r="OIU134" s="311"/>
      <c r="OIV134" s="311"/>
      <c r="OIW134" s="311"/>
      <c r="OIX134" s="311"/>
      <c r="OIY134" s="311"/>
      <c r="OIZ134" s="311"/>
      <c r="OJA134" s="311"/>
      <c r="OJB134" s="311"/>
      <c r="OJC134" s="311"/>
      <c r="OJD134" s="311"/>
      <c r="OJE134" s="311"/>
      <c r="OJF134" s="311"/>
      <c r="OJG134" s="311"/>
      <c r="OJH134" s="311"/>
      <c r="OJI134" s="311"/>
      <c r="OJJ134" s="311"/>
      <c r="OJK134" s="311"/>
      <c r="OJL134" s="311"/>
      <c r="OJM134" s="311"/>
      <c r="OJN134" s="311"/>
      <c r="OJO134" s="311"/>
      <c r="OJP134" s="311"/>
      <c r="OJQ134" s="311"/>
      <c r="OJR134" s="311"/>
      <c r="OJS134" s="311"/>
      <c r="OJT134" s="311"/>
      <c r="OJU134" s="311"/>
      <c r="OJV134" s="311"/>
      <c r="OJW134" s="311"/>
      <c r="OJX134" s="311"/>
      <c r="OJY134" s="311"/>
      <c r="OJZ134" s="311"/>
      <c r="OKA134" s="311"/>
      <c r="OKB134" s="311"/>
      <c r="OKC134" s="311"/>
      <c r="OKD134" s="311"/>
      <c r="OKE134" s="311"/>
      <c r="OKF134" s="311"/>
      <c r="OKG134" s="311"/>
      <c r="OKH134" s="311"/>
      <c r="OKI134" s="311"/>
      <c r="OKJ134" s="311"/>
      <c r="OKK134" s="311"/>
      <c r="OKL134" s="311"/>
      <c r="OKM134" s="311"/>
      <c r="OKN134" s="311"/>
      <c r="OKO134" s="311"/>
      <c r="OKP134" s="311"/>
      <c r="OKQ134" s="311"/>
      <c r="OKR134" s="311"/>
      <c r="OKS134" s="311"/>
      <c r="OKT134" s="311"/>
      <c r="OKU134" s="311"/>
      <c r="OKV134" s="311"/>
      <c r="OKW134" s="311"/>
      <c r="OKX134" s="311"/>
      <c r="OKY134" s="311"/>
      <c r="OKZ134" s="311"/>
      <c r="OLA134" s="311"/>
      <c r="OLB134" s="311"/>
      <c r="OLC134" s="311"/>
      <c r="OLD134" s="311"/>
      <c r="OLE134" s="311"/>
      <c r="OLF134" s="311"/>
      <c r="OLG134" s="311"/>
      <c r="OLH134" s="311"/>
      <c r="OLI134" s="311"/>
      <c r="OLJ134" s="311"/>
      <c r="OLK134" s="311"/>
      <c r="OLL134" s="311"/>
      <c r="OLM134" s="311"/>
      <c r="OLN134" s="311"/>
      <c r="OLO134" s="311"/>
      <c r="OLP134" s="311"/>
      <c r="OLQ134" s="311"/>
      <c r="OLR134" s="311"/>
      <c r="OLS134" s="311"/>
      <c r="OLT134" s="311"/>
      <c r="OLU134" s="311"/>
      <c r="OLV134" s="311"/>
      <c r="OLW134" s="311"/>
      <c r="OLX134" s="311"/>
      <c r="OLY134" s="311"/>
      <c r="OLZ134" s="311"/>
      <c r="OMA134" s="311"/>
      <c r="OMB134" s="311"/>
      <c r="OMC134" s="311"/>
      <c r="OMD134" s="311"/>
      <c r="OME134" s="311"/>
      <c r="OMF134" s="311"/>
      <c r="OMG134" s="311"/>
      <c r="OMH134" s="311"/>
      <c r="OMI134" s="311"/>
      <c r="OMJ134" s="311"/>
      <c r="OMK134" s="311"/>
      <c r="OML134" s="311"/>
      <c r="OMM134" s="311"/>
      <c r="OMN134" s="311"/>
      <c r="OMO134" s="311"/>
      <c r="OMP134" s="311"/>
      <c r="OMQ134" s="311"/>
      <c r="OMR134" s="311"/>
      <c r="OMS134" s="311"/>
      <c r="OMT134" s="311"/>
      <c r="OMU134" s="311"/>
      <c r="OMV134" s="311"/>
      <c r="OMW134" s="311"/>
      <c r="OMX134" s="311"/>
      <c r="OMY134" s="311"/>
      <c r="OMZ134" s="311"/>
      <c r="ONA134" s="311"/>
      <c r="ONB134" s="311"/>
      <c r="ONC134" s="311"/>
      <c r="OND134" s="311"/>
      <c r="ONE134" s="311"/>
      <c r="ONF134" s="311"/>
      <c r="ONG134" s="311"/>
      <c r="ONH134" s="311"/>
      <c r="ONI134" s="311"/>
      <c r="ONJ134" s="311"/>
      <c r="ONK134" s="311"/>
      <c r="ONL134" s="311"/>
      <c r="ONM134" s="311"/>
      <c r="ONN134" s="311"/>
      <c r="ONO134" s="311"/>
      <c r="ONP134" s="311"/>
      <c r="ONQ134" s="311"/>
      <c r="ONR134" s="311"/>
      <c r="ONS134" s="311"/>
      <c r="ONT134" s="311"/>
      <c r="ONU134" s="311"/>
      <c r="ONV134" s="311"/>
      <c r="ONW134" s="311"/>
      <c r="ONX134" s="311"/>
      <c r="ONY134" s="311"/>
      <c r="ONZ134" s="311"/>
      <c r="OOA134" s="311"/>
      <c r="OOB134" s="311"/>
      <c r="OOC134" s="311"/>
      <c r="OOD134" s="311"/>
      <c r="OOE134" s="311"/>
      <c r="OOF134" s="311"/>
      <c r="OOG134" s="311"/>
      <c r="OOH134" s="311"/>
      <c r="OOI134" s="311"/>
      <c r="OOJ134" s="311"/>
      <c r="OOK134" s="311"/>
      <c r="OOL134" s="311"/>
      <c r="OOM134" s="311"/>
      <c r="OON134" s="311"/>
      <c r="OOO134" s="311"/>
      <c r="OOP134" s="311"/>
      <c r="OOQ134" s="311"/>
      <c r="OOR134" s="311"/>
      <c r="OOS134" s="311"/>
      <c r="OOT134" s="311"/>
      <c r="OOU134" s="311"/>
      <c r="OOV134" s="311"/>
      <c r="OOW134" s="311"/>
      <c r="OOX134" s="311"/>
      <c r="OOY134" s="311"/>
      <c r="OOZ134" s="311"/>
      <c r="OPA134" s="311"/>
      <c r="OPB134" s="311"/>
      <c r="OPC134" s="311"/>
      <c r="OPD134" s="311"/>
      <c r="OPE134" s="311"/>
      <c r="OPF134" s="311"/>
      <c r="OPG134" s="311"/>
      <c r="OPH134" s="311"/>
      <c r="OPI134" s="311"/>
      <c r="OPJ134" s="311"/>
      <c r="OPK134" s="311"/>
      <c r="OPL134" s="311"/>
      <c r="OPM134" s="311"/>
      <c r="OPN134" s="311"/>
      <c r="OPO134" s="311"/>
      <c r="OPP134" s="311"/>
      <c r="OPQ134" s="311"/>
      <c r="OPR134" s="311"/>
      <c r="OPS134" s="311"/>
      <c r="OPT134" s="311"/>
      <c r="OPU134" s="311"/>
      <c r="OPV134" s="311"/>
      <c r="OPW134" s="311"/>
      <c r="OPX134" s="311"/>
      <c r="OPY134" s="311"/>
      <c r="OPZ134" s="311"/>
      <c r="OQA134" s="311"/>
      <c r="OQB134" s="311"/>
      <c r="OQC134" s="311"/>
      <c r="OQD134" s="311"/>
      <c r="OQE134" s="311"/>
      <c r="OQF134" s="311"/>
      <c r="OQG134" s="311"/>
      <c r="OQH134" s="311"/>
      <c r="OQI134" s="311"/>
      <c r="OQJ134" s="311"/>
      <c r="OQK134" s="311"/>
      <c r="OQL134" s="311"/>
      <c r="OQM134" s="311"/>
      <c r="OQN134" s="311"/>
      <c r="OQO134" s="311"/>
      <c r="OQP134" s="311"/>
      <c r="OQQ134" s="311"/>
      <c r="OQR134" s="311"/>
      <c r="OQS134" s="311"/>
      <c r="OQT134" s="311"/>
      <c r="OQU134" s="311"/>
      <c r="OQV134" s="311"/>
      <c r="OQW134" s="311"/>
      <c r="OQX134" s="311"/>
      <c r="OQY134" s="311"/>
      <c r="OQZ134" s="311"/>
      <c r="ORA134" s="311"/>
      <c r="ORB134" s="311"/>
      <c r="ORC134" s="311"/>
      <c r="ORD134" s="311"/>
      <c r="ORE134" s="311"/>
      <c r="ORF134" s="311"/>
      <c r="ORG134" s="311"/>
      <c r="ORH134" s="311"/>
      <c r="ORI134" s="311"/>
      <c r="ORJ134" s="311"/>
      <c r="ORK134" s="311"/>
      <c r="ORL134" s="311"/>
      <c r="ORM134" s="311"/>
      <c r="ORN134" s="311"/>
      <c r="ORO134" s="311"/>
      <c r="ORP134" s="311"/>
      <c r="ORQ134" s="311"/>
      <c r="ORR134" s="311"/>
      <c r="ORS134" s="311"/>
      <c r="ORT134" s="311"/>
      <c r="ORU134" s="311"/>
      <c r="ORV134" s="311"/>
      <c r="ORW134" s="311"/>
      <c r="ORX134" s="311"/>
      <c r="ORY134" s="311"/>
      <c r="ORZ134" s="311"/>
      <c r="OSA134" s="311"/>
      <c r="OSB134" s="311"/>
      <c r="OSC134" s="311"/>
      <c r="OSD134" s="311"/>
      <c r="OSE134" s="311"/>
      <c r="OSF134" s="311"/>
      <c r="OSG134" s="311"/>
      <c r="OSH134" s="311"/>
      <c r="OSI134" s="311"/>
      <c r="OSJ134" s="311"/>
      <c r="OSK134" s="311"/>
      <c r="OSL134" s="311"/>
      <c r="OSM134" s="311"/>
      <c r="OSN134" s="311"/>
      <c r="OSO134" s="311"/>
      <c r="OSP134" s="311"/>
      <c r="OSQ134" s="311"/>
      <c r="OSR134" s="311"/>
      <c r="OSS134" s="311"/>
      <c r="OST134" s="311"/>
      <c r="OSU134" s="311"/>
      <c r="OSV134" s="311"/>
      <c r="OSW134" s="311"/>
      <c r="OSX134" s="311"/>
      <c r="OSY134" s="311"/>
      <c r="OSZ134" s="311"/>
      <c r="OTA134" s="311"/>
      <c r="OTB134" s="311"/>
      <c r="OTC134" s="311"/>
      <c r="OTD134" s="311"/>
      <c r="OTE134" s="311"/>
      <c r="OTF134" s="311"/>
      <c r="OTG134" s="311"/>
      <c r="OTH134" s="311"/>
      <c r="OTI134" s="311"/>
      <c r="OTJ134" s="311"/>
      <c r="OTK134" s="311"/>
      <c r="OTL134" s="311"/>
      <c r="OTM134" s="311"/>
      <c r="OTN134" s="311"/>
      <c r="OTO134" s="311"/>
      <c r="OTP134" s="311"/>
      <c r="OTQ134" s="311"/>
      <c r="OTR134" s="311"/>
      <c r="OTS134" s="311"/>
      <c r="OTT134" s="311"/>
      <c r="OTU134" s="311"/>
      <c r="OTV134" s="311"/>
      <c r="OTW134" s="311"/>
      <c r="OTX134" s="311"/>
      <c r="OTY134" s="311"/>
      <c r="OTZ134" s="311"/>
      <c r="OUA134" s="311"/>
      <c r="OUB134" s="311"/>
      <c r="OUC134" s="311"/>
      <c r="OUD134" s="311"/>
      <c r="OUE134" s="311"/>
      <c r="OUF134" s="311"/>
      <c r="OUG134" s="311"/>
      <c r="OUH134" s="311"/>
      <c r="OUI134" s="311"/>
      <c r="OUJ134" s="311"/>
      <c r="OUK134" s="311"/>
      <c r="OUL134" s="311"/>
      <c r="OUM134" s="311"/>
      <c r="OUN134" s="311"/>
      <c r="OUO134" s="311"/>
      <c r="OUP134" s="311"/>
      <c r="OUQ134" s="311"/>
      <c r="OUR134" s="311"/>
      <c r="OUS134" s="311"/>
      <c r="OUT134" s="311"/>
      <c r="OUU134" s="311"/>
      <c r="OUV134" s="311"/>
      <c r="OUW134" s="311"/>
      <c r="OUX134" s="311"/>
      <c r="OUY134" s="311"/>
      <c r="OUZ134" s="311"/>
      <c r="OVA134" s="311"/>
      <c r="OVB134" s="311"/>
      <c r="OVC134" s="311"/>
      <c r="OVD134" s="311"/>
      <c r="OVE134" s="311"/>
      <c r="OVF134" s="311"/>
      <c r="OVG134" s="311"/>
      <c r="OVH134" s="311"/>
      <c r="OVI134" s="311"/>
      <c r="OVJ134" s="311"/>
      <c r="OVK134" s="311"/>
      <c r="OVL134" s="311"/>
      <c r="OVM134" s="311"/>
      <c r="OVN134" s="311"/>
      <c r="OVO134" s="311"/>
      <c r="OVP134" s="311"/>
      <c r="OVQ134" s="311"/>
      <c r="OVR134" s="311"/>
      <c r="OVS134" s="311"/>
      <c r="OVT134" s="311"/>
      <c r="OVU134" s="311"/>
      <c r="OVV134" s="311"/>
      <c r="OVW134" s="311"/>
      <c r="OVX134" s="311"/>
      <c r="OVY134" s="311"/>
      <c r="OVZ134" s="311"/>
      <c r="OWA134" s="311"/>
      <c r="OWB134" s="311"/>
      <c r="OWC134" s="311"/>
      <c r="OWD134" s="311"/>
      <c r="OWE134" s="311"/>
      <c r="OWF134" s="311"/>
      <c r="OWG134" s="311"/>
      <c r="OWH134" s="311"/>
      <c r="OWI134" s="311"/>
      <c r="OWJ134" s="311"/>
      <c r="OWK134" s="311"/>
      <c r="OWL134" s="311"/>
      <c r="OWM134" s="311"/>
      <c r="OWN134" s="311"/>
      <c r="OWO134" s="311"/>
      <c r="OWP134" s="311"/>
      <c r="OWQ134" s="311"/>
      <c r="OWR134" s="311"/>
      <c r="OWS134" s="311"/>
      <c r="OWT134" s="311"/>
      <c r="OWU134" s="311"/>
      <c r="OWV134" s="311"/>
      <c r="OWW134" s="311"/>
      <c r="OWX134" s="311"/>
      <c r="OWY134" s="311"/>
      <c r="OWZ134" s="311"/>
      <c r="OXA134" s="311"/>
      <c r="OXB134" s="311"/>
      <c r="OXC134" s="311"/>
      <c r="OXD134" s="311"/>
      <c r="OXE134" s="311"/>
      <c r="OXF134" s="311"/>
      <c r="OXG134" s="311"/>
      <c r="OXH134" s="311"/>
      <c r="OXI134" s="311"/>
      <c r="OXJ134" s="311"/>
      <c r="OXK134" s="311"/>
      <c r="OXL134" s="311"/>
      <c r="OXM134" s="311"/>
      <c r="OXN134" s="311"/>
      <c r="OXO134" s="311"/>
      <c r="OXP134" s="311"/>
      <c r="OXQ134" s="311"/>
      <c r="OXR134" s="311"/>
      <c r="OXS134" s="311"/>
      <c r="OXT134" s="311"/>
      <c r="OXU134" s="311"/>
      <c r="OXV134" s="311"/>
      <c r="OXW134" s="311"/>
      <c r="OXX134" s="311"/>
      <c r="OXY134" s="311"/>
      <c r="OXZ134" s="311"/>
      <c r="OYA134" s="311"/>
      <c r="OYB134" s="311"/>
      <c r="OYC134" s="311"/>
      <c r="OYD134" s="311"/>
      <c r="OYE134" s="311"/>
      <c r="OYF134" s="311"/>
      <c r="OYG134" s="311"/>
      <c r="OYH134" s="311"/>
      <c r="OYI134" s="311"/>
      <c r="OYJ134" s="311"/>
      <c r="OYK134" s="311"/>
      <c r="OYL134" s="311"/>
      <c r="OYM134" s="311"/>
      <c r="OYN134" s="311"/>
      <c r="OYO134" s="311"/>
      <c r="OYP134" s="311"/>
      <c r="OYQ134" s="311"/>
      <c r="OYR134" s="311"/>
      <c r="OYS134" s="311"/>
      <c r="OYT134" s="311"/>
      <c r="OYU134" s="311"/>
      <c r="OYV134" s="311"/>
      <c r="OYW134" s="311"/>
      <c r="OYX134" s="311"/>
      <c r="OYY134" s="311"/>
      <c r="OYZ134" s="311"/>
      <c r="OZA134" s="311"/>
      <c r="OZB134" s="311"/>
      <c r="OZC134" s="311"/>
      <c r="OZD134" s="311"/>
      <c r="OZE134" s="311"/>
      <c r="OZF134" s="311"/>
      <c r="OZG134" s="311"/>
      <c r="OZH134" s="311"/>
      <c r="OZI134" s="311"/>
      <c r="OZJ134" s="311"/>
      <c r="OZK134" s="311"/>
      <c r="OZL134" s="311"/>
      <c r="OZM134" s="311"/>
      <c r="OZN134" s="311"/>
      <c r="OZO134" s="311"/>
      <c r="OZP134" s="311"/>
      <c r="OZQ134" s="311"/>
      <c r="OZR134" s="311"/>
      <c r="OZS134" s="311"/>
      <c r="OZT134" s="311"/>
      <c r="OZU134" s="311"/>
      <c r="OZV134" s="311"/>
      <c r="OZW134" s="311"/>
      <c r="OZX134" s="311"/>
      <c r="OZY134" s="311"/>
      <c r="OZZ134" s="311"/>
      <c r="PAA134" s="311"/>
      <c r="PAB134" s="311"/>
      <c r="PAC134" s="311"/>
      <c r="PAD134" s="311"/>
      <c r="PAE134" s="311"/>
      <c r="PAF134" s="311"/>
      <c r="PAG134" s="311"/>
      <c r="PAH134" s="311"/>
      <c r="PAI134" s="311"/>
      <c r="PAJ134" s="311"/>
      <c r="PAK134" s="311"/>
      <c r="PAL134" s="311"/>
      <c r="PAM134" s="311"/>
      <c r="PAN134" s="311"/>
      <c r="PAO134" s="311"/>
      <c r="PAP134" s="311"/>
      <c r="PAQ134" s="311"/>
      <c r="PAR134" s="311"/>
      <c r="PAS134" s="311"/>
      <c r="PAT134" s="311"/>
      <c r="PAU134" s="311"/>
      <c r="PAV134" s="311"/>
      <c r="PAW134" s="311"/>
      <c r="PAX134" s="311"/>
      <c r="PAY134" s="311"/>
      <c r="PAZ134" s="311"/>
      <c r="PBA134" s="311"/>
      <c r="PBB134" s="311"/>
      <c r="PBC134" s="311"/>
      <c r="PBD134" s="311"/>
      <c r="PBE134" s="311"/>
      <c r="PBF134" s="311"/>
      <c r="PBG134" s="311"/>
      <c r="PBH134" s="311"/>
      <c r="PBI134" s="311"/>
      <c r="PBJ134" s="311"/>
      <c r="PBK134" s="311"/>
      <c r="PBL134" s="311"/>
      <c r="PBM134" s="311"/>
      <c r="PBN134" s="311"/>
      <c r="PBO134" s="311"/>
      <c r="PBP134" s="311"/>
      <c r="PBQ134" s="311"/>
      <c r="PBR134" s="311"/>
      <c r="PBS134" s="311"/>
      <c r="PBT134" s="311"/>
      <c r="PBU134" s="311"/>
      <c r="PBV134" s="311"/>
      <c r="PBW134" s="311"/>
      <c r="PBX134" s="311"/>
      <c r="PBY134" s="311"/>
      <c r="PBZ134" s="311"/>
      <c r="PCA134" s="311"/>
      <c r="PCB134" s="311"/>
      <c r="PCC134" s="311"/>
      <c r="PCD134" s="311"/>
      <c r="PCE134" s="311"/>
      <c r="PCF134" s="311"/>
      <c r="PCG134" s="311"/>
      <c r="PCH134" s="311"/>
      <c r="PCI134" s="311"/>
      <c r="PCJ134" s="311"/>
      <c r="PCK134" s="311"/>
      <c r="PCL134" s="311"/>
      <c r="PCM134" s="311"/>
      <c r="PCN134" s="311"/>
      <c r="PCO134" s="311"/>
      <c r="PCP134" s="311"/>
      <c r="PCQ134" s="311"/>
      <c r="PCR134" s="311"/>
      <c r="PCS134" s="311"/>
      <c r="PCT134" s="311"/>
      <c r="PCU134" s="311"/>
      <c r="PCV134" s="311"/>
      <c r="PCW134" s="311"/>
      <c r="PCX134" s="311"/>
      <c r="PCY134" s="311"/>
      <c r="PCZ134" s="311"/>
      <c r="PDA134" s="311"/>
      <c r="PDB134" s="311"/>
      <c r="PDC134" s="311"/>
      <c r="PDD134" s="311"/>
      <c r="PDE134" s="311"/>
      <c r="PDF134" s="311"/>
      <c r="PDG134" s="311"/>
      <c r="PDH134" s="311"/>
      <c r="PDI134" s="311"/>
      <c r="PDJ134" s="311"/>
      <c r="PDK134" s="311"/>
      <c r="PDL134" s="311"/>
      <c r="PDM134" s="311"/>
      <c r="PDN134" s="311"/>
      <c r="PDO134" s="311"/>
      <c r="PDP134" s="311"/>
      <c r="PDQ134" s="311"/>
      <c r="PDR134" s="311"/>
      <c r="PDS134" s="311"/>
      <c r="PDT134" s="311"/>
      <c r="PDU134" s="311"/>
      <c r="PDV134" s="311"/>
      <c r="PDW134" s="311"/>
      <c r="PDX134" s="311"/>
      <c r="PDY134" s="311"/>
      <c r="PDZ134" s="311"/>
      <c r="PEA134" s="311"/>
      <c r="PEB134" s="311"/>
      <c r="PEC134" s="311"/>
      <c r="PED134" s="311"/>
      <c r="PEE134" s="311"/>
      <c r="PEF134" s="311"/>
      <c r="PEG134" s="311"/>
      <c r="PEH134" s="311"/>
      <c r="PEI134" s="311"/>
      <c r="PEJ134" s="311"/>
      <c r="PEK134" s="311"/>
      <c r="PEL134" s="311"/>
      <c r="PEM134" s="311"/>
      <c r="PEN134" s="311"/>
      <c r="PEO134" s="311"/>
      <c r="PEP134" s="311"/>
      <c r="PEQ134" s="311"/>
      <c r="PER134" s="311"/>
      <c r="PES134" s="311"/>
      <c r="PET134" s="311"/>
      <c r="PEU134" s="311"/>
      <c r="PEV134" s="311"/>
      <c r="PEW134" s="311"/>
      <c r="PEX134" s="311"/>
      <c r="PEY134" s="311"/>
      <c r="PEZ134" s="311"/>
      <c r="PFA134" s="311"/>
      <c r="PFB134" s="311"/>
      <c r="PFC134" s="311"/>
      <c r="PFD134" s="311"/>
      <c r="PFE134" s="311"/>
      <c r="PFF134" s="311"/>
      <c r="PFG134" s="311"/>
      <c r="PFH134" s="311"/>
      <c r="PFI134" s="311"/>
      <c r="PFJ134" s="311"/>
      <c r="PFK134" s="311"/>
      <c r="PFL134" s="311"/>
      <c r="PFM134" s="311"/>
      <c r="PFN134" s="311"/>
      <c r="PFO134" s="311"/>
      <c r="PFP134" s="311"/>
      <c r="PFQ134" s="311"/>
      <c r="PFR134" s="311"/>
      <c r="PFS134" s="311"/>
      <c r="PFT134" s="311"/>
      <c r="PFU134" s="311"/>
      <c r="PFV134" s="311"/>
      <c r="PFW134" s="311"/>
      <c r="PFX134" s="311"/>
      <c r="PFY134" s="311"/>
      <c r="PFZ134" s="311"/>
      <c r="PGA134" s="311"/>
      <c r="PGB134" s="311"/>
      <c r="PGC134" s="311"/>
      <c r="PGD134" s="311"/>
      <c r="PGE134" s="311"/>
      <c r="PGF134" s="311"/>
      <c r="PGG134" s="311"/>
      <c r="PGH134" s="311"/>
      <c r="PGI134" s="311"/>
      <c r="PGJ134" s="311"/>
      <c r="PGK134" s="311"/>
      <c r="PGL134" s="311"/>
      <c r="PGM134" s="311"/>
      <c r="PGN134" s="311"/>
      <c r="PGO134" s="311"/>
      <c r="PGP134" s="311"/>
      <c r="PGQ134" s="311"/>
      <c r="PGR134" s="311"/>
      <c r="PGS134" s="311"/>
      <c r="PGT134" s="311"/>
      <c r="PGU134" s="311"/>
      <c r="PGV134" s="311"/>
      <c r="PGW134" s="311"/>
      <c r="PGX134" s="311"/>
      <c r="PGY134" s="311"/>
      <c r="PGZ134" s="311"/>
      <c r="PHA134" s="311"/>
      <c r="PHB134" s="311"/>
      <c r="PHC134" s="311"/>
      <c r="PHD134" s="311"/>
      <c r="PHE134" s="311"/>
      <c r="PHF134" s="311"/>
      <c r="PHG134" s="311"/>
      <c r="PHH134" s="311"/>
      <c r="PHI134" s="311"/>
      <c r="PHJ134" s="311"/>
      <c r="PHK134" s="311"/>
      <c r="PHL134" s="311"/>
      <c r="PHM134" s="311"/>
      <c r="PHN134" s="311"/>
      <c r="PHO134" s="311"/>
      <c r="PHP134" s="311"/>
      <c r="PHQ134" s="311"/>
      <c r="PHR134" s="311"/>
      <c r="PHS134" s="311"/>
      <c r="PHT134" s="311"/>
      <c r="PHU134" s="311"/>
      <c r="PHV134" s="311"/>
      <c r="PHW134" s="311"/>
      <c r="PHX134" s="311"/>
      <c r="PHY134" s="311"/>
      <c r="PHZ134" s="311"/>
      <c r="PIA134" s="311"/>
      <c r="PIB134" s="311"/>
      <c r="PIC134" s="311"/>
      <c r="PID134" s="311"/>
      <c r="PIE134" s="311"/>
      <c r="PIF134" s="311"/>
      <c r="PIG134" s="311"/>
      <c r="PIH134" s="311"/>
      <c r="PII134" s="311"/>
      <c r="PIJ134" s="311"/>
      <c r="PIK134" s="311"/>
      <c r="PIL134" s="311"/>
      <c r="PIM134" s="311"/>
      <c r="PIN134" s="311"/>
      <c r="PIO134" s="311"/>
      <c r="PIP134" s="311"/>
      <c r="PIQ134" s="311"/>
      <c r="PIR134" s="311"/>
      <c r="PIS134" s="311"/>
      <c r="PIT134" s="311"/>
      <c r="PIU134" s="311"/>
      <c r="PIV134" s="311"/>
      <c r="PIW134" s="311"/>
      <c r="PIX134" s="311"/>
      <c r="PIY134" s="311"/>
      <c r="PIZ134" s="311"/>
      <c r="PJA134" s="311"/>
      <c r="PJB134" s="311"/>
      <c r="PJC134" s="311"/>
      <c r="PJD134" s="311"/>
      <c r="PJE134" s="311"/>
      <c r="PJF134" s="311"/>
      <c r="PJG134" s="311"/>
      <c r="PJH134" s="311"/>
      <c r="PJI134" s="311"/>
      <c r="PJJ134" s="311"/>
      <c r="PJK134" s="311"/>
      <c r="PJL134" s="311"/>
      <c r="PJM134" s="311"/>
      <c r="PJN134" s="311"/>
      <c r="PJO134" s="311"/>
      <c r="PJP134" s="311"/>
      <c r="PJQ134" s="311"/>
      <c r="PJR134" s="311"/>
      <c r="PJS134" s="311"/>
      <c r="PJT134" s="311"/>
      <c r="PJU134" s="311"/>
      <c r="PJV134" s="311"/>
      <c r="PJW134" s="311"/>
      <c r="PJX134" s="311"/>
      <c r="PJY134" s="311"/>
      <c r="PJZ134" s="311"/>
      <c r="PKA134" s="311"/>
      <c r="PKB134" s="311"/>
      <c r="PKC134" s="311"/>
      <c r="PKD134" s="311"/>
      <c r="PKE134" s="311"/>
      <c r="PKF134" s="311"/>
      <c r="PKG134" s="311"/>
      <c r="PKH134" s="311"/>
      <c r="PKI134" s="311"/>
      <c r="PKJ134" s="311"/>
      <c r="PKK134" s="311"/>
      <c r="PKL134" s="311"/>
      <c r="PKM134" s="311"/>
      <c r="PKN134" s="311"/>
      <c r="PKO134" s="311"/>
      <c r="PKP134" s="311"/>
      <c r="PKQ134" s="311"/>
      <c r="PKR134" s="311"/>
      <c r="PKS134" s="311"/>
      <c r="PKT134" s="311"/>
      <c r="PKU134" s="311"/>
      <c r="PKV134" s="311"/>
      <c r="PKW134" s="311"/>
      <c r="PKX134" s="311"/>
      <c r="PKY134" s="311"/>
      <c r="PKZ134" s="311"/>
      <c r="PLA134" s="311"/>
      <c r="PLB134" s="311"/>
      <c r="PLC134" s="311"/>
      <c r="PLD134" s="311"/>
      <c r="PLE134" s="311"/>
      <c r="PLF134" s="311"/>
      <c r="PLG134" s="311"/>
      <c r="PLH134" s="311"/>
      <c r="PLI134" s="311"/>
      <c r="PLJ134" s="311"/>
      <c r="PLK134" s="311"/>
      <c r="PLL134" s="311"/>
      <c r="PLM134" s="311"/>
      <c r="PLN134" s="311"/>
      <c r="PLO134" s="311"/>
      <c r="PLP134" s="311"/>
      <c r="PLQ134" s="311"/>
      <c r="PLR134" s="311"/>
      <c r="PLS134" s="311"/>
      <c r="PLT134" s="311"/>
      <c r="PLU134" s="311"/>
      <c r="PLV134" s="311"/>
      <c r="PLW134" s="311"/>
      <c r="PLX134" s="311"/>
      <c r="PLY134" s="311"/>
      <c r="PLZ134" s="311"/>
      <c r="PMA134" s="311"/>
      <c r="PMB134" s="311"/>
      <c r="PMC134" s="311"/>
      <c r="PMD134" s="311"/>
      <c r="PME134" s="311"/>
      <c r="PMF134" s="311"/>
      <c r="PMG134" s="311"/>
      <c r="PMH134" s="311"/>
      <c r="PMI134" s="311"/>
      <c r="PMJ134" s="311"/>
      <c r="PMK134" s="311"/>
      <c r="PML134" s="311"/>
      <c r="PMM134" s="311"/>
      <c r="PMN134" s="311"/>
      <c r="PMO134" s="311"/>
      <c r="PMP134" s="311"/>
      <c r="PMQ134" s="311"/>
      <c r="PMR134" s="311"/>
      <c r="PMS134" s="311"/>
      <c r="PMT134" s="311"/>
      <c r="PMU134" s="311"/>
      <c r="PMV134" s="311"/>
      <c r="PMW134" s="311"/>
      <c r="PMX134" s="311"/>
      <c r="PMY134" s="311"/>
      <c r="PMZ134" s="311"/>
      <c r="PNA134" s="311"/>
      <c r="PNB134" s="311"/>
      <c r="PNC134" s="311"/>
      <c r="PND134" s="311"/>
      <c r="PNE134" s="311"/>
      <c r="PNF134" s="311"/>
      <c r="PNG134" s="311"/>
      <c r="PNH134" s="311"/>
      <c r="PNI134" s="311"/>
      <c r="PNJ134" s="311"/>
      <c r="PNK134" s="311"/>
      <c r="PNL134" s="311"/>
      <c r="PNM134" s="311"/>
      <c r="PNN134" s="311"/>
      <c r="PNO134" s="311"/>
      <c r="PNP134" s="311"/>
      <c r="PNQ134" s="311"/>
      <c r="PNR134" s="311"/>
      <c r="PNS134" s="311"/>
      <c r="PNT134" s="311"/>
      <c r="PNU134" s="311"/>
      <c r="PNV134" s="311"/>
      <c r="PNW134" s="311"/>
      <c r="PNX134" s="311"/>
      <c r="PNY134" s="311"/>
      <c r="PNZ134" s="311"/>
      <c r="POA134" s="311"/>
      <c r="POB134" s="311"/>
      <c r="POC134" s="311"/>
      <c r="POD134" s="311"/>
      <c r="POE134" s="311"/>
      <c r="POF134" s="311"/>
      <c r="POG134" s="311"/>
      <c r="POH134" s="311"/>
      <c r="POI134" s="311"/>
      <c r="POJ134" s="311"/>
      <c r="POK134" s="311"/>
      <c r="POL134" s="311"/>
      <c r="POM134" s="311"/>
      <c r="PON134" s="311"/>
      <c r="POO134" s="311"/>
      <c r="POP134" s="311"/>
      <c r="POQ134" s="311"/>
      <c r="POR134" s="311"/>
      <c r="POS134" s="311"/>
      <c r="POT134" s="311"/>
      <c r="POU134" s="311"/>
      <c r="POV134" s="311"/>
      <c r="POW134" s="311"/>
      <c r="POX134" s="311"/>
      <c r="POY134" s="311"/>
      <c r="POZ134" s="311"/>
      <c r="PPA134" s="311"/>
      <c r="PPB134" s="311"/>
      <c r="PPC134" s="311"/>
      <c r="PPD134" s="311"/>
      <c r="PPE134" s="311"/>
      <c r="PPF134" s="311"/>
      <c r="PPG134" s="311"/>
      <c r="PPH134" s="311"/>
      <c r="PPI134" s="311"/>
      <c r="PPJ134" s="311"/>
      <c r="PPK134" s="311"/>
      <c r="PPL134" s="311"/>
      <c r="PPM134" s="311"/>
      <c r="PPN134" s="311"/>
      <c r="PPO134" s="311"/>
      <c r="PPP134" s="311"/>
      <c r="PPQ134" s="311"/>
      <c r="PPR134" s="311"/>
      <c r="PPS134" s="311"/>
      <c r="PPT134" s="311"/>
      <c r="PPU134" s="311"/>
      <c r="PPV134" s="311"/>
      <c r="PPW134" s="311"/>
      <c r="PPX134" s="311"/>
      <c r="PPY134" s="311"/>
      <c r="PPZ134" s="311"/>
      <c r="PQA134" s="311"/>
      <c r="PQB134" s="311"/>
      <c r="PQC134" s="311"/>
      <c r="PQD134" s="311"/>
      <c r="PQE134" s="311"/>
      <c r="PQF134" s="311"/>
      <c r="PQG134" s="311"/>
      <c r="PQH134" s="311"/>
      <c r="PQI134" s="311"/>
      <c r="PQJ134" s="311"/>
      <c r="PQK134" s="311"/>
      <c r="PQL134" s="311"/>
      <c r="PQM134" s="311"/>
      <c r="PQN134" s="311"/>
      <c r="PQO134" s="311"/>
      <c r="PQP134" s="311"/>
      <c r="PQQ134" s="311"/>
      <c r="PQR134" s="311"/>
      <c r="PQS134" s="311"/>
      <c r="PQT134" s="311"/>
      <c r="PQU134" s="311"/>
      <c r="PQV134" s="311"/>
      <c r="PQW134" s="311"/>
      <c r="PQX134" s="311"/>
      <c r="PQY134" s="311"/>
      <c r="PQZ134" s="311"/>
      <c r="PRA134" s="311"/>
      <c r="PRB134" s="311"/>
      <c r="PRC134" s="311"/>
      <c r="PRD134" s="311"/>
      <c r="PRE134" s="311"/>
      <c r="PRF134" s="311"/>
      <c r="PRG134" s="311"/>
      <c r="PRH134" s="311"/>
      <c r="PRI134" s="311"/>
      <c r="PRJ134" s="311"/>
      <c r="PRK134" s="311"/>
      <c r="PRL134" s="311"/>
      <c r="PRM134" s="311"/>
      <c r="PRN134" s="311"/>
      <c r="PRO134" s="311"/>
      <c r="PRP134" s="311"/>
      <c r="PRQ134" s="311"/>
      <c r="PRR134" s="311"/>
      <c r="PRS134" s="311"/>
      <c r="PRT134" s="311"/>
      <c r="PRU134" s="311"/>
      <c r="PRV134" s="311"/>
      <c r="PRW134" s="311"/>
      <c r="PRX134" s="311"/>
      <c r="PRY134" s="311"/>
      <c r="PRZ134" s="311"/>
      <c r="PSA134" s="311"/>
      <c r="PSB134" s="311"/>
      <c r="PSC134" s="311"/>
      <c r="PSD134" s="311"/>
      <c r="PSE134" s="311"/>
      <c r="PSF134" s="311"/>
      <c r="PSG134" s="311"/>
      <c r="PSH134" s="311"/>
      <c r="PSI134" s="311"/>
      <c r="PSJ134" s="311"/>
      <c r="PSK134" s="311"/>
      <c r="PSL134" s="311"/>
      <c r="PSM134" s="311"/>
      <c r="PSN134" s="311"/>
      <c r="PSO134" s="311"/>
      <c r="PSP134" s="311"/>
      <c r="PSQ134" s="311"/>
      <c r="PSR134" s="311"/>
      <c r="PSS134" s="311"/>
      <c r="PST134" s="311"/>
      <c r="PSU134" s="311"/>
      <c r="PSV134" s="311"/>
      <c r="PSW134" s="311"/>
      <c r="PSX134" s="311"/>
      <c r="PSY134" s="311"/>
      <c r="PSZ134" s="311"/>
      <c r="PTA134" s="311"/>
      <c r="PTB134" s="311"/>
      <c r="PTC134" s="311"/>
      <c r="PTD134" s="311"/>
      <c r="PTE134" s="311"/>
      <c r="PTF134" s="311"/>
      <c r="PTG134" s="311"/>
      <c r="PTH134" s="311"/>
      <c r="PTI134" s="311"/>
      <c r="PTJ134" s="311"/>
      <c r="PTK134" s="311"/>
      <c r="PTL134" s="311"/>
      <c r="PTM134" s="311"/>
      <c r="PTN134" s="311"/>
      <c r="PTO134" s="311"/>
      <c r="PTP134" s="311"/>
      <c r="PTQ134" s="311"/>
      <c r="PTR134" s="311"/>
      <c r="PTS134" s="311"/>
      <c r="PTT134" s="311"/>
      <c r="PTU134" s="311"/>
      <c r="PTV134" s="311"/>
      <c r="PTW134" s="311"/>
      <c r="PTX134" s="311"/>
      <c r="PTY134" s="311"/>
      <c r="PTZ134" s="311"/>
      <c r="PUA134" s="311"/>
      <c r="PUB134" s="311"/>
      <c r="PUC134" s="311"/>
      <c r="PUD134" s="311"/>
      <c r="PUE134" s="311"/>
      <c r="PUF134" s="311"/>
      <c r="PUG134" s="311"/>
      <c r="PUH134" s="311"/>
      <c r="PUI134" s="311"/>
      <c r="PUJ134" s="311"/>
      <c r="PUK134" s="311"/>
      <c r="PUL134" s="311"/>
      <c r="PUM134" s="311"/>
      <c r="PUN134" s="311"/>
      <c r="PUO134" s="311"/>
      <c r="PUP134" s="311"/>
      <c r="PUQ134" s="311"/>
      <c r="PUR134" s="311"/>
      <c r="PUS134" s="311"/>
      <c r="PUT134" s="311"/>
      <c r="PUU134" s="311"/>
      <c r="PUV134" s="311"/>
      <c r="PUW134" s="311"/>
      <c r="PUX134" s="311"/>
      <c r="PUY134" s="311"/>
      <c r="PUZ134" s="311"/>
      <c r="PVA134" s="311"/>
      <c r="PVB134" s="311"/>
      <c r="PVC134" s="311"/>
      <c r="PVD134" s="311"/>
      <c r="PVE134" s="311"/>
      <c r="PVF134" s="311"/>
      <c r="PVG134" s="311"/>
      <c r="PVH134" s="311"/>
      <c r="PVI134" s="311"/>
      <c r="PVJ134" s="311"/>
      <c r="PVK134" s="311"/>
      <c r="PVL134" s="311"/>
      <c r="PVM134" s="311"/>
      <c r="PVN134" s="311"/>
      <c r="PVO134" s="311"/>
      <c r="PVP134" s="311"/>
      <c r="PVQ134" s="311"/>
      <c r="PVR134" s="311"/>
      <c r="PVS134" s="311"/>
      <c r="PVT134" s="311"/>
      <c r="PVU134" s="311"/>
      <c r="PVV134" s="311"/>
      <c r="PVW134" s="311"/>
      <c r="PVX134" s="311"/>
      <c r="PVY134" s="311"/>
      <c r="PVZ134" s="311"/>
      <c r="PWA134" s="311"/>
      <c r="PWB134" s="311"/>
      <c r="PWC134" s="311"/>
      <c r="PWD134" s="311"/>
      <c r="PWE134" s="311"/>
      <c r="PWF134" s="311"/>
      <c r="PWG134" s="311"/>
      <c r="PWH134" s="311"/>
      <c r="PWI134" s="311"/>
      <c r="PWJ134" s="311"/>
      <c r="PWK134" s="311"/>
      <c r="PWL134" s="311"/>
      <c r="PWM134" s="311"/>
      <c r="PWN134" s="311"/>
      <c r="PWO134" s="311"/>
      <c r="PWP134" s="311"/>
      <c r="PWQ134" s="311"/>
      <c r="PWR134" s="311"/>
      <c r="PWS134" s="311"/>
      <c r="PWT134" s="311"/>
      <c r="PWU134" s="311"/>
      <c r="PWV134" s="311"/>
      <c r="PWW134" s="311"/>
      <c r="PWX134" s="311"/>
      <c r="PWY134" s="311"/>
      <c r="PWZ134" s="311"/>
      <c r="PXA134" s="311"/>
      <c r="PXB134" s="311"/>
      <c r="PXC134" s="311"/>
      <c r="PXD134" s="311"/>
      <c r="PXE134" s="311"/>
      <c r="PXF134" s="311"/>
      <c r="PXG134" s="311"/>
      <c r="PXH134" s="311"/>
      <c r="PXI134" s="311"/>
      <c r="PXJ134" s="311"/>
      <c r="PXK134" s="311"/>
      <c r="PXL134" s="311"/>
      <c r="PXM134" s="311"/>
      <c r="PXN134" s="311"/>
      <c r="PXO134" s="311"/>
      <c r="PXP134" s="311"/>
      <c r="PXQ134" s="311"/>
      <c r="PXR134" s="311"/>
      <c r="PXS134" s="311"/>
      <c r="PXT134" s="311"/>
      <c r="PXU134" s="311"/>
      <c r="PXV134" s="311"/>
      <c r="PXW134" s="311"/>
      <c r="PXX134" s="311"/>
      <c r="PXY134" s="311"/>
      <c r="PXZ134" s="311"/>
      <c r="PYA134" s="311"/>
      <c r="PYB134" s="311"/>
      <c r="PYC134" s="311"/>
      <c r="PYD134" s="311"/>
      <c r="PYE134" s="311"/>
      <c r="PYF134" s="311"/>
      <c r="PYG134" s="311"/>
      <c r="PYH134" s="311"/>
      <c r="PYI134" s="311"/>
      <c r="PYJ134" s="311"/>
      <c r="PYK134" s="311"/>
      <c r="PYL134" s="311"/>
      <c r="PYM134" s="311"/>
      <c r="PYN134" s="311"/>
      <c r="PYO134" s="311"/>
      <c r="PYP134" s="311"/>
      <c r="PYQ134" s="311"/>
      <c r="PYR134" s="311"/>
      <c r="PYS134" s="311"/>
      <c r="PYT134" s="311"/>
      <c r="PYU134" s="311"/>
      <c r="PYV134" s="311"/>
      <c r="PYW134" s="311"/>
      <c r="PYX134" s="311"/>
      <c r="PYY134" s="311"/>
      <c r="PYZ134" s="311"/>
      <c r="PZA134" s="311"/>
      <c r="PZB134" s="311"/>
      <c r="PZC134" s="311"/>
      <c r="PZD134" s="311"/>
      <c r="PZE134" s="311"/>
      <c r="PZF134" s="311"/>
      <c r="PZG134" s="311"/>
      <c r="PZH134" s="311"/>
      <c r="PZI134" s="311"/>
      <c r="PZJ134" s="311"/>
      <c r="PZK134" s="311"/>
      <c r="PZL134" s="311"/>
      <c r="PZM134" s="311"/>
      <c r="PZN134" s="311"/>
      <c r="PZO134" s="311"/>
      <c r="PZP134" s="311"/>
      <c r="PZQ134" s="311"/>
      <c r="PZR134" s="311"/>
      <c r="PZS134" s="311"/>
      <c r="PZT134" s="311"/>
      <c r="PZU134" s="311"/>
      <c r="PZV134" s="311"/>
      <c r="PZW134" s="311"/>
      <c r="PZX134" s="311"/>
      <c r="PZY134" s="311"/>
      <c r="PZZ134" s="311"/>
      <c r="QAA134" s="311"/>
      <c r="QAB134" s="311"/>
      <c r="QAC134" s="311"/>
      <c r="QAD134" s="311"/>
      <c r="QAE134" s="311"/>
      <c r="QAF134" s="311"/>
      <c r="QAG134" s="311"/>
      <c r="QAH134" s="311"/>
      <c r="QAI134" s="311"/>
      <c r="QAJ134" s="311"/>
      <c r="QAK134" s="311"/>
      <c r="QAL134" s="311"/>
      <c r="QAM134" s="311"/>
      <c r="QAN134" s="311"/>
      <c r="QAO134" s="311"/>
      <c r="QAP134" s="311"/>
      <c r="QAQ134" s="311"/>
      <c r="QAR134" s="311"/>
      <c r="QAS134" s="311"/>
      <c r="QAT134" s="311"/>
      <c r="QAU134" s="311"/>
      <c r="QAV134" s="311"/>
      <c r="QAW134" s="311"/>
      <c r="QAX134" s="311"/>
      <c r="QAY134" s="311"/>
      <c r="QAZ134" s="311"/>
      <c r="QBA134" s="311"/>
      <c r="QBB134" s="311"/>
      <c r="QBC134" s="311"/>
      <c r="QBD134" s="311"/>
      <c r="QBE134" s="311"/>
      <c r="QBF134" s="311"/>
      <c r="QBG134" s="311"/>
      <c r="QBH134" s="311"/>
      <c r="QBI134" s="311"/>
      <c r="QBJ134" s="311"/>
      <c r="QBK134" s="311"/>
      <c r="QBL134" s="311"/>
      <c r="QBM134" s="311"/>
      <c r="QBN134" s="311"/>
      <c r="QBO134" s="311"/>
      <c r="QBP134" s="311"/>
      <c r="QBQ134" s="311"/>
      <c r="QBR134" s="311"/>
      <c r="QBS134" s="311"/>
      <c r="QBT134" s="311"/>
      <c r="QBU134" s="311"/>
      <c r="QBV134" s="311"/>
      <c r="QBW134" s="311"/>
      <c r="QBX134" s="311"/>
      <c r="QBY134" s="311"/>
      <c r="QBZ134" s="311"/>
      <c r="QCA134" s="311"/>
      <c r="QCB134" s="311"/>
      <c r="QCC134" s="311"/>
      <c r="QCD134" s="311"/>
      <c r="QCE134" s="311"/>
      <c r="QCF134" s="311"/>
      <c r="QCG134" s="311"/>
      <c r="QCH134" s="311"/>
      <c r="QCI134" s="311"/>
      <c r="QCJ134" s="311"/>
      <c r="QCK134" s="311"/>
      <c r="QCL134" s="311"/>
      <c r="QCM134" s="311"/>
      <c r="QCN134" s="311"/>
      <c r="QCO134" s="311"/>
      <c r="QCP134" s="311"/>
      <c r="QCQ134" s="311"/>
      <c r="QCR134" s="311"/>
      <c r="QCS134" s="311"/>
      <c r="QCT134" s="311"/>
      <c r="QCU134" s="311"/>
      <c r="QCV134" s="311"/>
      <c r="QCW134" s="311"/>
      <c r="QCX134" s="311"/>
      <c r="QCY134" s="311"/>
      <c r="QCZ134" s="311"/>
      <c r="QDA134" s="311"/>
      <c r="QDB134" s="311"/>
      <c r="QDC134" s="311"/>
      <c r="QDD134" s="311"/>
      <c r="QDE134" s="311"/>
      <c r="QDF134" s="311"/>
      <c r="QDG134" s="311"/>
      <c r="QDH134" s="311"/>
      <c r="QDI134" s="311"/>
      <c r="QDJ134" s="311"/>
      <c r="QDK134" s="311"/>
      <c r="QDL134" s="311"/>
      <c r="QDM134" s="311"/>
      <c r="QDN134" s="311"/>
      <c r="QDO134" s="311"/>
      <c r="QDP134" s="311"/>
      <c r="QDQ134" s="311"/>
      <c r="QDR134" s="311"/>
      <c r="QDS134" s="311"/>
      <c r="QDT134" s="311"/>
      <c r="QDU134" s="311"/>
      <c r="QDV134" s="311"/>
      <c r="QDW134" s="311"/>
      <c r="QDX134" s="311"/>
      <c r="QDY134" s="311"/>
      <c r="QDZ134" s="311"/>
      <c r="QEA134" s="311"/>
      <c r="QEB134" s="311"/>
      <c r="QEC134" s="311"/>
      <c r="QED134" s="311"/>
      <c r="QEE134" s="311"/>
      <c r="QEF134" s="311"/>
      <c r="QEG134" s="311"/>
      <c r="QEH134" s="311"/>
      <c r="QEI134" s="311"/>
      <c r="QEJ134" s="311"/>
      <c r="QEK134" s="311"/>
      <c r="QEL134" s="311"/>
      <c r="QEM134" s="311"/>
      <c r="QEN134" s="311"/>
      <c r="QEO134" s="311"/>
      <c r="QEP134" s="311"/>
      <c r="QEQ134" s="311"/>
      <c r="QER134" s="311"/>
      <c r="QES134" s="311"/>
      <c r="QET134" s="311"/>
      <c r="QEU134" s="311"/>
      <c r="QEV134" s="311"/>
      <c r="QEW134" s="311"/>
      <c r="QEX134" s="311"/>
      <c r="QEY134" s="311"/>
      <c r="QEZ134" s="311"/>
      <c r="QFA134" s="311"/>
      <c r="QFB134" s="311"/>
      <c r="QFC134" s="311"/>
      <c r="QFD134" s="311"/>
      <c r="QFE134" s="311"/>
      <c r="QFF134" s="311"/>
      <c r="QFG134" s="311"/>
      <c r="QFH134" s="311"/>
      <c r="QFI134" s="311"/>
      <c r="QFJ134" s="311"/>
      <c r="QFK134" s="311"/>
      <c r="QFL134" s="311"/>
      <c r="QFM134" s="311"/>
      <c r="QFN134" s="311"/>
      <c r="QFO134" s="311"/>
      <c r="QFP134" s="311"/>
      <c r="QFQ134" s="311"/>
      <c r="QFR134" s="311"/>
      <c r="QFS134" s="311"/>
      <c r="QFT134" s="311"/>
      <c r="QFU134" s="311"/>
      <c r="QFV134" s="311"/>
      <c r="QFW134" s="311"/>
      <c r="QFX134" s="311"/>
      <c r="QFY134" s="311"/>
      <c r="QFZ134" s="311"/>
      <c r="QGA134" s="311"/>
      <c r="QGB134" s="311"/>
      <c r="QGC134" s="311"/>
      <c r="QGD134" s="311"/>
      <c r="QGE134" s="311"/>
      <c r="QGF134" s="311"/>
      <c r="QGG134" s="311"/>
      <c r="QGH134" s="311"/>
      <c r="QGI134" s="311"/>
      <c r="QGJ134" s="311"/>
      <c r="QGK134" s="311"/>
      <c r="QGL134" s="311"/>
      <c r="QGM134" s="311"/>
      <c r="QGN134" s="311"/>
      <c r="QGO134" s="311"/>
      <c r="QGP134" s="311"/>
      <c r="QGQ134" s="311"/>
      <c r="QGR134" s="311"/>
      <c r="QGS134" s="311"/>
      <c r="QGT134" s="311"/>
      <c r="QGU134" s="311"/>
      <c r="QGV134" s="311"/>
      <c r="QGW134" s="311"/>
      <c r="QGX134" s="311"/>
      <c r="QGY134" s="311"/>
      <c r="QGZ134" s="311"/>
      <c r="QHA134" s="311"/>
      <c r="QHB134" s="311"/>
      <c r="QHC134" s="311"/>
      <c r="QHD134" s="311"/>
      <c r="QHE134" s="311"/>
      <c r="QHF134" s="311"/>
      <c r="QHG134" s="311"/>
      <c r="QHH134" s="311"/>
      <c r="QHI134" s="311"/>
      <c r="QHJ134" s="311"/>
      <c r="QHK134" s="311"/>
      <c r="QHL134" s="311"/>
      <c r="QHM134" s="311"/>
      <c r="QHN134" s="311"/>
      <c r="QHO134" s="311"/>
      <c r="QHP134" s="311"/>
      <c r="QHQ134" s="311"/>
      <c r="QHR134" s="311"/>
      <c r="QHS134" s="311"/>
      <c r="QHT134" s="311"/>
      <c r="QHU134" s="311"/>
      <c r="QHV134" s="311"/>
      <c r="QHW134" s="311"/>
      <c r="QHX134" s="311"/>
      <c r="QHY134" s="311"/>
      <c r="QHZ134" s="311"/>
      <c r="QIA134" s="311"/>
      <c r="QIB134" s="311"/>
      <c r="QIC134" s="311"/>
      <c r="QID134" s="311"/>
      <c r="QIE134" s="311"/>
      <c r="QIF134" s="311"/>
      <c r="QIG134" s="311"/>
      <c r="QIH134" s="311"/>
      <c r="QII134" s="311"/>
      <c r="QIJ134" s="311"/>
      <c r="QIK134" s="311"/>
      <c r="QIL134" s="311"/>
      <c r="QIM134" s="311"/>
      <c r="QIN134" s="311"/>
      <c r="QIO134" s="311"/>
      <c r="QIP134" s="311"/>
      <c r="QIQ134" s="311"/>
      <c r="QIR134" s="311"/>
      <c r="QIS134" s="311"/>
      <c r="QIT134" s="311"/>
      <c r="QIU134" s="311"/>
      <c r="QIV134" s="311"/>
      <c r="QIW134" s="311"/>
      <c r="QIX134" s="311"/>
      <c r="QIY134" s="311"/>
      <c r="QIZ134" s="311"/>
      <c r="QJA134" s="311"/>
      <c r="QJB134" s="311"/>
      <c r="QJC134" s="311"/>
      <c r="QJD134" s="311"/>
      <c r="QJE134" s="311"/>
      <c r="QJF134" s="311"/>
      <c r="QJG134" s="311"/>
      <c r="QJH134" s="311"/>
      <c r="QJI134" s="311"/>
      <c r="QJJ134" s="311"/>
      <c r="QJK134" s="311"/>
      <c r="QJL134" s="311"/>
      <c r="QJM134" s="311"/>
      <c r="QJN134" s="311"/>
      <c r="QJO134" s="311"/>
      <c r="QJP134" s="311"/>
      <c r="QJQ134" s="311"/>
      <c r="QJR134" s="311"/>
      <c r="QJS134" s="311"/>
      <c r="QJT134" s="311"/>
      <c r="QJU134" s="311"/>
      <c r="QJV134" s="311"/>
      <c r="QJW134" s="311"/>
      <c r="QJX134" s="311"/>
      <c r="QJY134" s="311"/>
      <c r="QJZ134" s="311"/>
      <c r="QKA134" s="311"/>
      <c r="QKB134" s="311"/>
      <c r="QKC134" s="311"/>
      <c r="QKD134" s="311"/>
      <c r="QKE134" s="311"/>
      <c r="QKF134" s="311"/>
      <c r="QKG134" s="311"/>
      <c r="QKH134" s="311"/>
      <c r="QKI134" s="311"/>
      <c r="QKJ134" s="311"/>
      <c r="QKK134" s="311"/>
      <c r="QKL134" s="311"/>
      <c r="QKM134" s="311"/>
      <c r="QKN134" s="311"/>
      <c r="QKO134" s="311"/>
      <c r="QKP134" s="311"/>
      <c r="QKQ134" s="311"/>
      <c r="QKR134" s="311"/>
      <c r="QKS134" s="311"/>
      <c r="QKT134" s="311"/>
      <c r="QKU134" s="311"/>
      <c r="QKV134" s="311"/>
      <c r="QKW134" s="311"/>
      <c r="QKX134" s="311"/>
      <c r="QKY134" s="311"/>
      <c r="QKZ134" s="311"/>
      <c r="QLA134" s="311"/>
      <c r="QLB134" s="311"/>
      <c r="QLC134" s="311"/>
      <c r="QLD134" s="311"/>
      <c r="QLE134" s="311"/>
      <c r="QLF134" s="311"/>
      <c r="QLG134" s="311"/>
      <c r="QLH134" s="311"/>
      <c r="QLI134" s="311"/>
      <c r="QLJ134" s="311"/>
      <c r="QLK134" s="311"/>
      <c r="QLL134" s="311"/>
      <c r="QLM134" s="311"/>
      <c r="QLN134" s="311"/>
      <c r="QLO134" s="311"/>
      <c r="QLP134" s="311"/>
      <c r="QLQ134" s="311"/>
      <c r="QLR134" s="311"/>
      <c r="QLS134" s="311"/>
      <c r="QLT134" s="311"/>
      <c r="QLU134" s="311"/>
      <c r="QLV134" s="311"/>
      <c r="QLW134" s="311"/>
      <c r="QLX134" s="311"/>
      <c r="QLY134" s="311"/>
      <c r="QLZ134" s="311"/>
      <c r="QMA134" s="311"/>
      <c r="QMB134" s="311"/>
      <c r="QMC134" s="311"/>
      <c r="QMD134" s="311"/>
      <c r="QME134" s="311"/>
      <c r="QMF134" s="311"/>
      <c r="QMG134" s="311"/>
      <c r="QMH134" s="311"/>
      <c r="QMI134" s="311"/>
      <c r="QMJ134" s="311"/>
      <c r="QMK134" s="311"/>
      <c r="QML134" s="311"/>
      <c r="QMM134" s="311"/>
      <c r="QMN134" s="311"/>
      <c r="QMO134" s="311"/>
      <c r="QMP134" s="311"/>
      <c r="QMQ134" s="311"/>
      <c r="QMR134" s="311"/>
      <c r="QMS134" s="311"/>
      <c r="QMT134" s="311"/>
      <c r="QMU134" s="311"/>
      <c r="QMV134" s="311"/>
      <c r="QMW134" s="311"/>
      <c r="QMX134" s="311"/>
      <c r="QMY134" s="311"/>
      <c r="QMZ134" s="311"/>
      <c r="QNA134" s="311"/>
      <c r="QNB134" s="311"/>
      <c r="QNC134" s="311"/>
      <c r="QND134" s="311"/>
      <c r="QNE134" s="311"/>
      <c r="QNF134" s="311"/>
      <c r="QNG134" s="311"/>
      <c r="QNH134" s="311"/>
      <c r="QNI134" s="311"/>
      <c r="QNJ134" s="311"/>
      <c r="QNK134" s="311"/>
      <c r="QNL134" s="311"/>
      <c r="QNM134" s="311"/>
      <c r="QNN134" s="311"/>
      <c r="QNO134" s="311"/>
      <c r="QNP134" s="311"/>
      <c r="QNQ134" s="311"/>
      <c r="QNR134" s="311"/>
      <c r="QNS134" s="311"/>
      <c r="QNT134" s="311"/>
      <c r="QNU134" s="311"/>
      <c r="QNV134" s="311"/>
      <c r="QNW134" s="311"/>
      <c r="QNX134" s="311"/>
      <c r="QNY134" s="311"/>
      <c r="QNZ134" s="311"/>
      <c r="QOA134" s="311"/>
      <c r="QOB134" s="311"/>
      <c r="QOC134" s="311"/>
      <c r="QOD134" s="311"/>
      <c r="QOE134" s="311"/>
      <c r="QOF134" s="311"/>
      <c r="QOG134" s="311"/>
      <c r="QOH134" s="311"/>
      <c r="QOI134" s="311"/>
      <c r="QOJ134" s="311"/>
      <c r="QOK134" s="311"/>
      <c r="QOL134" s="311"/>
      <c r="QOM134" s="311"/>
      <c r="QON134" s="311"/>
      <c r="QOO134" s="311"/>
      <c r="QOP134" s="311"/>
      <c r="QOQ134" s="311"/>
      <c r="QOR134" s="311"/>
      <c r="QOS134" s="311"/>
      <c r="QOT134" s="311"/>
      <c r="QOU134" s="311"/>
      <c r="QOV134" s="311"/>
      <c r="QOW134" s="311"/>
      <c r="QOX134" s="311"/>
      <c r="QOY134" s="311"/>
      <c r="QOZ134" s="311"/>
      <c r="QPA134" s="311"/>
      <c r="QPB134" s="311"/>
      <c r="QPC134" s="311"/>
      <c r="QPD134" s="311"/>
      <c r="QPE134" s="311"/>
      <c r="QPF134" s="311"/>
      <c r="QPG134" s="311"/>
      <c r="QPH134" s="311"/>
      <c r="QPI134" s="311"/>
      <c r="QPJ134" s="311"/>
      <c r="QPK134" s="311"/>
      <c r="QPL134" s="311"/>
      <c r="QPM134" s="311"/>
      <c r="QPN134" s="311"/>
      <c r="QPO134" s="311"/>
      <c r="QPP134" s="311"/>
      <c r="QPQ134" s="311"/>
      <c r="QPR134" s="311"/>
      <c r="QPS134" s="311"/>
      <c r="QPT134" s="311"/>
      <c r="QPU134" s="311"/>
      <c r="QPV134" s="311"/>
      <c r="QPW134" s="311"/>
      <c r="QPX134" s="311"/>
      <c r="QPY134" s="311"/>
      <c r="QPZ134" s="311"/>
      <c r="QQA134" s="311"/>
      <c r="QQB134" s="311"/>
      <c r="QQC134" s="311"/>
      <c r="QQD134" s="311"/>
      <c r="QQE134" s="311"/>
      <c r="QQF134" s="311"/>
      <c r="QQG134" s="311"/>
      <c r="QQH134" s="311"/>
      <c r="QQI134" s="311"/>
      <c r="QQJ134" s="311"/>
      <c r="QQK134" s="311"/>
      <c r="QQL134" s="311"/>
      <c r="QQM134" s="311"/>
      <c r="QQN134" s="311"/>
      <c r="QQO134" s="311"/>
      <c r="QQP134" s="311"/>
      <c r="QQQ134" s="311"/>
      <c r="QQR134" s="311"/>
      <c r="QQS134" s="311"/>
      <c r="QQT134" s="311"/>
      <c r="QQU134" s="311"/>
      <c r="QQV134" s="311"/>
      <c r="QQW134" s="311"/>
      <c r="QQX134" s="311"/>
      <c r="QQY134" s="311"/>
      <c r="QQZ134" s="311"/>
      <c r="QRA134" s="311"/>
      <c r="QRB134" s="311"/>
      <c r="QRC134" s="311"/>
      <c r="QRD134" s="311"/>
      <c r="QRE134" s="311"/>
      <c r="QRF134" s="311"/>
      <c r="QRG134" s="311"/>
      <c r="QRH134" s="311"/>
      <c r="QRI134" s="311"/>
      <c r="QRJ134" s="311"/>
      <c r="QRK134" s="311"/>
      <c r="QRL134" s="311"/>
      <c r="QRM134" s="311"/>
      <c r="QRN134" s="311"/>
      <c r="QRO134" s="311"/>
      <c r="QRP134" s="311"/>
      <c r="QRQ134" s="311"/>
      <c r="QRR134" s="311"/>
      <c r="QRS134" s="311"/>
      <c r="QRT134" s="311"/>
      <c r="QRU134" s="311"/>
      <c r="QRV134" s="311"/>
      <c r="QRW134" s="311"/>
      <c r="QRX134" s="311"/>
      <c r="QRY134" s="311"/>
      <c r="QRZ134" s="311"/>
      <c r="QSA134" s="311"/>
      <c r="QSB134" s="311"/>
      <c r="QSC134" s="311"/>
      <c r="QSD134" s="311"/>
      <c r="QSE134" s="311"/>
      <c r="QSF134" s="311"/>
      <c r="QSG134" s="311"/>
      <c r="QSH134" s="311"/>
      <c r="QSI134" s="311"/>
      <c r="QSJ134" s="311"/>
      <c r="QSK134" s="311"/>
      <c r="QSL134" s="311"/>
      <c r="QSM134" s="311"/>
      <c r="QSN134" s="311"/>
      <c r="QSO134" s="311"/>
      <c r="QSP134" s="311"/>
      <c r="QSQ134" s="311"/>
      <c r="QSR134" s="311"/>
      <c r="QSS134" s="311"/>
      <c r="QST134" s="311"/>
      <c r="QSU134" s="311"/>
      <c r="QSV134" s="311"/>
      <c r="QSW134" s="311"/>
      <c r="QSX134" s="311"/>
      <c r="QSY134" s="311"/>
      <c r="QSZ134" s="311"/>
      <c r="QTA134" s="311"/>
      <c r="QTB134" s="311"/>
      <c r="QTC134" s="311"/>
      <c r="QTD134" s="311"/>
      <c r="QTE134" s="311"/>
      <c r="QTF134" s="311"/>
      <c r="QTG134" s="311"/>
      <c r="QTH134" s="311"/>
      <c r="QTI134" s="311"/>
      <c r="QTJ134" s="311"/>
      <c r="QTK134" s="311"/>
      <c r="QTL134" s="311"/>
      <c r="QTM134" s="311"/>
      <c r="QTN134" s="311"/>
      <c r="QTO134" s="311"/>
      <c r="QTP134" s="311"/>
      <c r="QTQ134" s="311"/>
      <c r="QTR134" s="311"/>
      <c r="QTS134" s="311"/>
      <c r="QTT134" s="311"/>
      <c r="QTU134" s="311"/>
      <c r="QTV134" s="311"/>
      <c r="QTW134" s="311"/>
      <c r="QTX134" s="311"/>
      <c r="QTY134" s="311"/>
      <c r="QTZ134" s="311"/>
      <c r="QUA134" s="311"/>
      <c r="QUB134" s="311"/>
      <c r="QUC134" s="311"/>
      <c r="QUD134" s="311"/>
      <c r="QUE134" s="311"/>
      <c r="QUF134" s="311"/>
      <c r="QUG134" s="311"/>
      <c r="QUH134" s="311"/>
      <c r="QUI134" s="311"/>
      <c r="QUJ134" s="311"/>
      <c r="QUK134" s="311"/>
      <c r="QUL134" s="311"/>
      <c r="QUM134" s="311"/>
      <c r="QUN134" s="311"/>
      <c r="QUO134" s="311"/>
      <c r="QUP134" s="311"/>
      <c r="QUQ134" s="311"/>
      <c r="QUR134" s="311"/>
      <c r="QUS134" s="311"/>
      <c r="QUT134" s="311"/>
      <c r="QUU134" s="311"/>
      <c r="QUV134" s="311"/>
      <c r="QUW134" s="311"/>
      <c r="QUX134" s="311"/>
      <c r="QUY134" s="311"/>
      <c r="QUZ134" s="311"/>
      <c r="QVA134" s="311"/>
      <c r="QVB134" s="311"/>
      <c r="QVC134" s="311"/>
      <c r="QVD134" s="311"/>
      <c r="QVE134" s="311"/>
      <c r="QVF134" s="311"/>
      <c r="QVG134" s="311"/>
      <c r="QVH134" s="311"/>
      <c r="QVI134" s="311"/>
      <c r="QVJ134" s="311"/>
      <c r="QVK134" s="311"/>
      <c r="QVL134" s="311"/>
      <c r="QVM134" s="311"/>
      <c r="QVN134" s="311"/>
      <c r="QVO134" s="311"/>
      <c r="QVP134" s="311"/>
      <c r="QVQ134" s="311"/>
      <c r="QVR134" s="311"/>
      <c r="QVS134" s="311"/>
      <c r="QVT134" s="311"/>
      <c r="QVU134" s="311"/>
      <c r="QVV134" s="311"/>
      <c r="QVW134" s="311"/>
      <c r="QVX134" s="311"/>
      <c r="QVY134" s="311"/>
      <c r="QVZ134" s="311"/>
      <c r="QWA134" s="311"/>
      <c r="QWB134" s="311"/>
      <c r="QWC134" s="311"/>
      <c r="QWD134" s="311"/>
      <c r="QWE134" s="311"/>
      <c r="QWF134" s="311"/>
      <c r="QWG134" s="311"/>
      <c r="QWH134" s="311"/>
      <c r="QWI134" s="311"/>
      <c r="QWJ134" s="311"/>
      <c r="QWK134" s="311"/>
      <c r="QWL134" s="311"/>
      <c r="QWM134" s="311"/>
      <c r="QWN134" s="311"/>
      <c r="QWO134" s="311"/>
      <c r="QWP134" s="311"/>
      <c r="QWQ134" s="311"/>
      <c r="QWR134" s="311"/>
      <c r="QWS134" s="311"/>
      <c r="QWT134" s="311"/>
      <c r="QWU134" s="311"/>
      <c r="QWV134" s="311"/>
      <c r="QWW134" s="311"/>
      <c r="QWX134" s="311"/>
      <c r="QWY134" s="311"/>
      <c r="QWZ134" s="311"/>
      <c r="QXA134" s="311"/>
      <c r="QXB134" s="311"/>
      <c r="QXC134" s="311"/>
      <c r="QXD134" s="311"/>
      <c r="QXE134" s="311"/>
      <c r="QXF134" s="311"/>
      <c r="QXG134" s="311"/>
      <c r="QXH134" s="311"/>
      <c r="QXI134" s="311"/>
      <c r="QXJ134" s="311"/>
      <c r="QXK134" s="311"/>
      <c r="QXL134" s="311"/>
      <c r="QXM134" s="311"/>
      <c r="QXN134" s="311"/>
      <c r="QXO134" s="311"/>
      <c r="QXP134" s="311"/>
      <c r="QXQ134" s="311"/>
      <c r="QXR134" s="311"/>
      <c r="QXS134" s="311"/>
      <c r="QXT134" s="311"/>
      <c r="QXU134" s="311"/>
      <c r="QXV134" s="311"/>
      <c r="QXW134" s="311"/>
      <c r="QXX134" s="311"/>
      <c r="QXY134" s="311"/>
      <c r="QXZ134" s="311"/>
      <c r="QYA134" s="311"/>
      <c r="QYB134" s="311"/>
      <c r="QYC134" s="311"/>
      <c r="QYD134" s="311"/>
      <c r="QYE134" s="311"/>
      <c r="QYF134" s="311"/>
      <c r="QYG134" s="311"/>
      <c r="QYH134" s="311"/>
      <c r="QYI134" s="311"/>
      <c r="QYJ134" s="311"/>
      <c r="QYK134" s="311"/>
      <c r="QYL134" s="311"/>
      <c r="QYM134" s="311"/>
      <c r="QYN134" s="311"/>
      <c r="QYO134" s="311"/>
      <c r="QYP134" s="311"/>
      <c r="QYQ134" s="311"/>
      <c r="QYR134" s="311"/>
      <c r="QYS134" s="311"/>
      <c r="QYT134" s="311"/>
      <c r="QYU134" s="311"/>
      <c r="QYV134" s="311"/>
      <c r="QYW134" s="311"/>
      <c r="QYX134" s="311"/>
      <c r="QYY134" s="311"/>
      <c r="QYZ134" s="311"/>
      <c r="QZA134" s="311"/>
      <c r="QZB134" s="311"/>
      <c r="QZC134" s="311"/>
      <c r="QZD134" s="311"/>
      <c r="QZE134" s="311"/>
      <c r="QZF134" s="311"/>
      <c r="QZG134" s="311"/>
      <c r="QZH134" s="311"/>
      <c r="QZI134" s="311"/>
      <c r="QZJ134" s="311"/>
      <c r="QZK134" s="311"/>
      <c r="QZL134" s="311"/>
      <c r="QZM134" s="311"/>
      <c r="QZN134" s="311"/>
      <c r="QZO134" s="311"/>
      <c r="QZP134" s="311"/>
      <c r="QZQ134" s="311"/>
      <c r="QZR134" s="311"/>
      <c r="QZS134" s="311"/>
      <c r="QZT134" s="311"/>
      <c r="QZU134" s="311"/>
      <c r="QZV134" s="311"/>
      <c r="QZW134" s="311"/>
      <c r="QZX134" s="311"/>
      <c r="QZY134" s="311"/>
      <c r="QZZ134" s="311"/>
      <c r="RAA134" s="311"/>
      <c r="RAB134" s="311"/>
      <c r="RAC134" s="311"/>
      <c r="RAD134" s="311"/>
      <c r="RAE134" s="311"/>
      <c r="RAF134" s="311"/>
      <c r="RAG134" s="311"/>
      <c r="RAH134" s="311"/>
      <c r="RAI134" s="311"/>
      <c r="RAJ134" s="311"/>
      <c r="RAK134" s="311"/>
      <c r="RAL134" s="311"/>
      <c r="RAM134" s="311"/>
      <c r="RAN134" s="311"/>
      <c r="RAO134" s="311"/>
      <c r="RAP134" s="311"/>
      <c r="RAQ134" s="311"/>
      <c r="RAR134" s="311"/>
      <c r="RAS134" s="311"/>
      <c r="RAT134" s="311"/>
      <c r="RAU134" s="311"/>
      <c r="RAV134" s="311"/>
      <c r="RAW134" s="311"/>
      <c r="RAX134" s="311"/>
      <c r="RAY134" s="311"/>
      <c r="RAZ134" s="311"/>
      <c r="RBA134" s="311"/>
      <c r="RBB134" s="311"/>
      <c r="RBC134" s="311"/>
      <c r="RBD134" s="311"/>
      <c r="RBE134" s="311"/>
      <c r="RBF134" s="311"/>
      <c r="RBG134" s="311"/>
      <c r="RBH134" s="311"/>
      <c r="RBI134" s="311"/>
      <c r="RBJ134" s="311"/>
      <c r="RBK134" s="311"/>
      <c r="RBL134" s="311"/>
      <c r="RBM134" s="311"/>
      <c r="RBN134" s="311"/>
      <c r="RBO134" s="311"/>
      <c r="RBP134" s="311"/>
      <c r="RBQ134" s="311"/>
      <c r="RBR134" s="311"/>
      <c r="RBS134" s="311"/>
      <c r="RBT134" s="311"/>
      <c r="RBU134" s="311"/>
      <c r="RBV134" s="311"/>
      <c r="RBW134" s="311"/>
      <c r="RBX134" s="311"/>
      <c r="RBY134" s="311"/>
      <c r="RBZ134" s="311"/>
      <c r="RCA134" s="311"/>
      <c r="RCB134" s="311"/>
      <c r="RCC134" s="311"/>
      <c r="RCD134" s="311"/>
      <c r="RCE134" s="311"/>
      <c r="RCF134" s="311"/>
      <c r="RCG134" s="311"/>
      <c r="RCH134" s="311"/>
      <c r="RCI134" s="311"/>
      <c r="RCJ134" s="311"/>
      <c r="RCK134" s="311"/>
      <c r="RCL134" s="311"/>
      <c r="RCM134" s="311"/>
      <c r="RCN134" s="311"/>
      <c r="RCO134" s="311"/>
      <c r="RCP134" s="311"/>
      <c r="RCQ134" s="311"/>
      <c r="RCR134" s="311"/>
      <c r="RCS134" s="311"/>
      <c r="RCT134" s="311"/>
      <c r="RCU134" s="311"/>
      <c r="RCV134" s="311"/>
      <c r="RCW134" s="311"/>
      <c r="RCX134" s="311"/>
      <c r="RCY134" s="311"/>
      <c r="RCZ134" s="311"/>
      <c r="RDA134" s="311"/>
      <c r="RDB134" s="311"/>
      <c r="RDC134" s="311"/>
      <c r="RDD134" s="311"/>
      <c r="RDE134" s="311"/>
      <c r="RDF134" s="311"/>
      <c r="RDG134" s="311"/>
      <c r="RDH134" s="311"/>
      <c r="RDI134" s="311"/>
      <c r="RDJ134" s="311"/>
      <c r="RDK134" s="311"/>
      <c r="RDL134" s="311"/>
      <c r="RDM134" s="311"/>
      <c r="RDN134" s="311"/>
      <c r="RDO134" s="311"/>
      <c r="RDP134" s="311"/>
      <c r="RDQ134" s="311"/>
      <c r="RDR134" s="311"/>
      <c r="RDS134" s="311"/>
      <c r="RDT134" s="311"/>
      <c r="RDU134" s="311"/>
      <c r="RDV134" s="311"/>
      <c r="RDW134" s="311"/>
      <c r="RDX134" s="311"/>
      <c r="RDY134" s="311"/>
      <c r="RDZ134" s="311"/>
      <c r="REA134" s="311"/>
      <c r="REB134" s="311"/>
      <c r="REC134" s="311"/>
      <c r="RED134" s="311"/>
      <c r="REE134" s="311"/>
      <c r="REF134" s="311"/>
      <c r="REG134" s="311"/>
      <c r="REH134" s="311"/>
      <c r="REI134" s="311"/>
      <c r="REJ134" s="311"/>
      <c r="REK134" s="311"/>
      <c r="REL134" s="311"/>
      <c r="REM134" s="311"/>
      <c r="REN134" s="311"/>
      <c r="REO134" s="311"/>
      <c r="REP134" s="311"/>
      <c r="REQ134" s="311"/>
      <c r="RER134" s="311"/>
      <c r="RES134" s="311"/>
      <c r="RET134" s="311"/>
      <c r="REU134" s="311"/>
      <c r="REV134" s="311"/>
      <c r="REW134" s="311"/>
      <c r="REX134" s="311"/>
      <c r="REY134" s="311"/>
      <c r="REZ134" s="311"/>
      <c r="RFA134" s="311"/>
      <c r="RFB134" s="311"/>
      <c r="RFC134" s="311"/>
      <c r="RFD134" s="311"/>
      <c r="RFE134" s="311"/>
      <c r="RFF134" s="311"/>
      <c r="RFG134" s="311"/>
      <c r="RFH134" s="311"/>
      <c r="RFI134" s="311"/>
      <c r="RFJ134" s="311"/>
      <c r="RFK134" s="311"/>
      <c r="RFL134" s="311"/>
      <c r="RFM134" s="311"/>
      <c r="RFN134" s="311"/>
      <c r="RFO134" s="311"/>
      <c r="RFP134" s="311"/>
      <c r="RFQ134" s="311"/>
      <c r="RFR134" s="311"/>
      <c r="RFS134" s="311"/>
      <c r="RFT134" s="311"/>
      <c r="RFU134" s="311"/>
      <c r="RFV134" s="311"/>
      <c r="RFW134" s="311"/>
      <c r="RFX134" s="311"/>
      <c r="RFY134" s="311"/>
      <c r="RFZ134" s="311"/>
      <c r="RGA134" s="311"/>
      <c r="RGB134" s="311"/>
      <c r="RGC134" s="311"/>
      <c r="RGD134" s="311"/>
      <c r="RGE134" s="311"/>
      <c r="RGF134" s="311"/>
      <c r="RGG134" s="311"/>
      <c r="RGH134" s="311"/>
      <c r="RGI134" s="311"/>
      <c r="RGJ134" s="311"/>
      <c r="RGK134" s="311"/>
      <c r="RGL134" s="311"/>
      <c r="RGM134" s="311"/>
      <c r="RGN134" s="311"/>
      <c r="RGO134" s="311"/>
      <c r="RGP134" s="311"/>
      <c r="RGQ134" s="311"/>
      <c r="RGR134" s="311"/>
      <c r="RGS134" s="311"/>
      <c r="RGT134" s="311"/>
      <c r="RGU134" s="311"/>
      <c r="RGV134" s="311"/>
      <c r="RGW134" s="311"/>
      <c r="RGX134" s="311"/>
      <c r="RGY134" s="311"/>
      <c r="RGZ134" s="311"/>
      <c r="RHA134" s="311"/>
      <c r="RHB134" s="311"/>
      <c r="RHC134" s="311"/>
      <c r="RHD134" s="311"/>
      <c r="RHE134" s="311"/>
      <c r="RHF134" s="311"/>
      <c r="RHG134" s="311"/>
      <c r="RHH134" s="311"/>
      <c r="RHI134" s="311"/>
      <c r="RHJ134" s="311"/>
      <c r="RHK134" s="311"/>
      <c r="RHL134" s="311"/>
      <c r="RHM134" s="311"/>
      <c r="RHN134" s="311"/>
      <c r="RHO134" s="311"/>
      <c r="RHP134" s="311"/>
      <c r="RHQ134" s="311"/>
      <c r="RHR134" s="311"/>
      <c r="RHS134" s="311"/>
      <c r="RHT134" s="311"/>
      <c r="RHU134" s="311"/>
      <c r="RHV134" s="311"/>
      <c r="RHW134" s="311"/>
      <c r="RHX134" s="311"/>
      <c r="RHY134" s="311"/>
      <c r="RHZ134" s="311"/>
      <c r="RIA134" s="311"/>
      <c r="RIB134" s="311"/>
      <c r="RIC134" s="311"/>
      <c r="RID134" s="311"/>
      <c r="RIE134" s="311"/>
      <c r="RIF134" s="311"/>
      <c r="RIG134" s="311"/>
      <c r="RIH134" s="311"/>
      <c r="RII134" s="311"/>
      <c r="RIJ134" s="311"/>
      <c r="RIK134" s="311"/>
      <c r="RIL134" s="311"/>
      <c r="RIM134" s="311"/>
      <c r="RIN134" s="311"/>
      <c r="RIO134" s="311"/>
      <c r="RIP134" s="311"/>
      <c r="RIQ134" s="311"/>
      <c r="RIR134" s="311"/>
      <c r="RIS134" s="311"/>
      <c r="RIT134" s="311"/>
      <c r="RIU134" s="311"/>
      <c r="RIV134" s="311"/>
      <c r="RIW134" s="311"/>
      <c r="RIX134" s="311"/>
      <c r="RIY134" s="311"/>
      <c r="RIZ134" s="311"/>
      <c r="RJA134" s="311"/>
      <c r="RJB134" s="311"/>
      <c r="RJC134" s="311"/>
      <c r="RJD134" s="311"/>
      <c r="RJE134" s="311"/>
      <c r="RJF134" s="311"/>
      <c r="RJG134" s="311"/>
      <c r="RJH134" s="311"/>
      <c r="RJI134" s="311"/>
      <c r="RJJ134" s="311"/>
      <c r="RJK134" s="311"/>
      <c r="RJL134" s="311"/>
      <c r="RJM134" s="311"/>
      <c r="RJN134" s="311"/>
      <c r="RJO134" s="311"/>
      <c r="RJP134" s="311"/>
      <c r="RJQ134" s="311"/>
      <c r="RJR134" s="311"/>
      <c r="RJS134" s="311"/>
      <c r="RJT134" s="311"/>
      <c r="RJU134" s="311"/>
      <c r="RJV134" s="311"/>
      <c r="RJW134" s="311"/>
      <c r="RJX134" s="311"/>
      <c r="RJY134" s="311"/>
      <c r="RJZ134" s="311"/>
      <c r="RKA134" s="311"/>
      <c r="RKB134" s="311"/>
      <c r="RKC134" s="311"/>
      <c r="RKD134" s="311"/>
      <c r="RKE134" s="311"/>
      <c r="RKF134" s="311"/>
      <c r="RKG134" s="311"/>
      <c r="RKH134" s="311"/>
      <c r="RKI134" s="311"/>
      <c r="RKJ134" s="311"/>
      <c r="RKK134" s="311"/>
      <c r="RKL134" s="311"/>
      <c r="RKM134" s="311"/>
      <c r="RKN134" s="311"/>
      <c r="RKO134" s="311"/>
      <c r="RKP134" s="311"/>
      <c r="RKQ134" s="311"/>
      <c r="RKR134" s="311"/>
      <c r="RKS134" s="311"/>
      <c r="RKT134" s="311"/>
      <c r="RKU134" s="311"/>
      <c r="RKV134" s="311"/>
      <c r="RKW134" s="311"/>
      <c r="RKX134" s="311"/>
      <c r="RKY134" s="311"/>
      <c r="RKZ134" s="311"/>
      <c r="RLA134" s="311"/>
      <c r="RLB134" s="311"/>
      <c r="RLC134" s="311"/>
      <c r="RLD134" s="311"/>
      <c r="RLE134" s="311"/>
      <c r="RLF134" s="311"/>
      <c r="RLG134" s="311"/>
      <c r="RLH134" s="311"/>
      <c r="RLI134" s="311"/>
      <c r="RLJ134" s="311"/>
      <c r="RLK134" s="311"/>
      <c r="RLL134" s="311"/>
      <c r="RLM134" s="311"/>
      <c r="RLN134" s="311"/>
      <c r="RLO134" s="311"/>
      <c r="RLP134" s="311"/>
      <c r="RLQ134" s="311"/>
      <c r="RLR134" s="311"/>
      <c r="RLS134" s="311"/>
      <c r="RLT134" s="311"/>
      <c r="RLU134" s="311"/>
      <c r="RLV134" s="311"/>
      <c r="RLW134" s="311"/>
      <c r="RLX134" s="311"/>
      <c r="RLY134" s="311"/>
      <c r="RLZ134" s="311"/>
      <c r="RMA134" s="311"/>
      <c r="RMB134" s="311"/>
      <c r="RMC134" s="311"/>
      <c r="RMD134" s="311"/>
      <c r="RME134" s="311"/>
      <c r="RMF134" s="311"/>
      <c r="RMG134" s="311"/>
      <c r="RMH134" s="311"/>
      <c r="RMI134" s="311"/>
      <c r="RMJ134" s="311"/>
      <c r="RMK134" s="311"/>
      <c r="RML134" s="311"/>
      <c r="RMM134" s="311"/>
      <c r="RMN134" s="311"/>
      <c r="RMO134" s="311"/>
      <c r="RMP134" s="311"/>
      <c r="RMQ134" s="311"/>
      <c r="RMR134" s="311"/>
      <c r="RMS134" s="311"/>
      <c r="RMT134" s="311"/>
      <c r="RMU134" s="311"/>
      <c r="RMV134" s="311"/>
      <c r="RMW134" s="311"/>
      <c r="RMX134" s="311"/>
      <c r="RMY134" s="311"/>
      <c r="RMZ134" s="311"/>
      <c r="RNA134" s="311"/>
      <c r="RNB134" s="311"/>
      <c r="RNC134" s="311"/>
      <c r="RND134" s="311"/>
      <c r="RNE134" s="311"/>
      <c r="RNF134" s="311"/>
      <c r="RNG134" s="311"/>
      <c r="RNH134" s="311"/>
      <c r="RNI134" s="311"/>
      <c r="RNJ134" s="311"/>
      <c r="RNK134" s="311"/>
      <c r="RNL134" s="311"/>
      <c r="RNM134" s="311"/>
      <c r="RNN134" s="311"/>
      <c r="RNO134" s="311"/>
      <c r="RNP134" s="311"/>
      <c r="RNQ134" s="311"/>
      <c r="RNR134" s="311"/>
      <c r="RNS134" s="311"/>
      <c r="RNT134" s="311"/>
      <c r="RNU134" s="311"/>
      <c r="RNV134" s="311"/>
      <c r="RNW134" s="311"/>
      <c r="RNX134" s="311"/>
      <c r="RNY134" s="311"/>
      <c r="RNZ134" s="311"/>
      <c r="ROA134" s="311"/>
      <c r="ROB134" s="311"/>
      <c r="ROC134" s="311"/>
      <c r="ROD134" s="311"/>
      <c r="ROE134" s="311"/>
      <c r="ROF134" s="311"/>
      <c r="ROG134" s="311"/>
      <c r="ROH134" s="311"/>
      <c r="ROI134" s="311"/>
      <c r="ROJ134" s="311"/>
      <c r="ROK134" s="311"/>
      <c r="ROL134" s="311"/>
      <c r="ROM134" s="311"/>
      <c r="RON134" s="311"/>
      <c r="ROO134" s="311"/>
      <c r="ROP134" s="311"/>
      <c r="ROQ134" s="311"/>
      <c r="ROR134" s="311"/>
      <c r="ROS134" s="311"/>
      <c r="ROT134" s="311"/>
      <c r="ROU134" s="311"/>
      <c r="ROV134" s="311"/>
      <c r="ROW134" s="311"/>
      <c r="ROX134" s="311"/>
      <c r="ROY134" s="311"/>
      <c r="ROZ134" s="311"/>
      <c r="RPA134" s="311"/>
      <c r="RPB134" s="311"/>
      <c r="RPC134" s="311"/>
      <c r="RPD134" s="311"/>
      <c r="RPE134" s="311"/>
      <c r="RPF134" s="311"/>
      <c r="RPG134" s="311"/>
      <c r="RPH134" s="311"/>
      <c r="RPI134" s="311"/>
      <c r="RPJ134" s="311"/>
      <c r="RPK134" s="311"/>
      <c r="RPL134" s="311"/>
      <c r="RPM134" s="311"/>
      <c r="RPN134" s="311"/>
      <c r="RPO134" s="311"/>
      <c r="RPP134" s="311"/>
      <c r="RPQ134" s="311"/>
      <c r="RPR134" s="311"/>
      <c r="RPS134" s="311"/>
      <c r="RPT134" s="311"/>
      <c r="RPU134" s="311"/>
      <c r="RPV134" s="311"/>
      <c r="RPW134" s="311"/>
      <c r="RPX134" s="311"/>
      <c r="RPY134" s="311"/>
      <c r="RPZ134" s="311"/>
      <c r="RQA134" s="311"/>
      <c r="RQB134" s="311"/>
      <c r="RQC134" s="311"/>
      <c r="RQD134" s="311"/>
      <c r="RQE134" s="311"/>
      <c r="RQF134" s="311"/>
      <c r="RQG134" s="311"/>
      <c r="RQH134" s="311"/>
      <c r="RQI134" s="311"/>
      <c r="RQJ134" s="311"/>
      <c r="RQK134" s="311"/>
      <c r="RQL134" s="311"/>
      <c r="RQM134" s="311"/>
      <c r="RQN134" s="311"/>
      <c r="RQO134" s="311"/>
      <c r="RQP134" s="311"/>
      <c r="RQQ134" s="311"/>
      <c r="RQR134" s="311"/>
      <c r="RQS134" s="311"/>
      <c r="RQT134" s="311"/>
      <c r="RQU134" s="311"/>
      <c r="RQV134" s="311"/>
      <c r="RQW134" s="311"/>
      <c r="RQX134" s="311"/>
      <c r="RQY134" s="311"/>
      <c r="RQZ134" s="311"/>
      <c r="RRA134" s="311"/>
      <c r="RRB134" s="311"/>
      <c r="RRC134" s="311"/>
      <c r="RRD134" s="311"/>
      <c r="RRE134" s="311"/>
      <c r="RRF134" s="311"/>
      <c r="RRG134" s="311"/>
      <c r="RRH134" s="311"/>
      <c r="RRI134" s="311"/>
      <c r="RRJ134" s="311"/>
      <c r="RRK134" s="311"/>
      <c r="RRL134" s="311"/>
      <c r="RRM134" s="311"/>
      <c r="RRN134" s="311"/>
      <c r="RRO134" s="311"/>
      <c r="RRP134" s="311"/>
      <c r="RRQ134" s="311"/>
      <c r="RRR134" s="311"/>
      <c r="RRS134" s="311"/>
      <c r="RRT134" s="311"/>
      <c r="RRU134" s="311"/>
      <c r="RRV134" s="311"/>
      <c r="RRW134" s="311"/>
      <c r="RRX134" s="311"/>
      <c r="RRY134" s="311"/>
      <c r="RRZ134" s="311"/>
      <c r="RSA134" s="311"/>
      <c r="RSB134" s="311"/>
      <c r="RSC134" s="311"/>
      <c r="RSD134" s="311"/>
      <c r="RSE134" s="311"/>
      <c r="RSF134" s="311"/>
      <c r="RSG134" s="311"/>
      <c r="RSH134" s="311"/>
      <c r="RSI134" s="311"/>
      <c r="RSJ134" s="311"/>
      <c r="RSK134" s="311"/>
      <c r="RSL134" s="311"/>
      <c r="RSM134" s="311"/>
      <c r="RSN134" s="311"/>
      <c r="RSO134" s="311"/>
      <c r="RSP134" s="311"/>
      <c r="RSQ134" s="311"/>
      <c r="RSR134" s="311"/>
      <c r="RSS134" s="311"/>
      <c r="RST134" s="311"/>
      <c r="RSU134" s="311"/>
      <c r="RSV134" s="311"/>
      <c r="RSW134" s="311"/>
      <c r="RSX134" s="311"/>
      <c r="RSY134" s="311"/>
      <c r="RSZ134" s="311"/>
      <c r="RTA134" s="311"/>
      <c r="RTB134" s="311"/>
      <c r="RTC134" s="311"/>
      <c r="RTD134" s="311"/>
      <c r="RTE134" s="311"/>
      <c r="RTF134" s="311"/>
      <c r="RTG134" s="311"/>
      <c r="RTH134" s="311"/>
      <c r="RTI134" s="311"/>
      <c r="RTJ134" s="311"/>
      <c r="RTK134" s="311"/>
      <c r="RTL134" s="311"/>
      <c r="RTM134" s="311"/>
      <c r="RTN134" s="311"/>
      <c r="RTO134" s="311"/>
      <c r="RTP134" s="311"/>
      <c r="RTQ134" s="311"/>
      <c r="RTR134" s="311"/>
      <c r="RTS134" s="311"/>
      <c r="RTT134" s="311"/>
      <c r="RTU134" s="311"/>
      <c r="RTV134" s="311"/>
      <c r="RTW134" s="311"/>
      <c r="RTX134" s="311"/>
      <c r="RTY134" s="311"/>
      <c r="RTZ134" s="311"/>
      <c r="RUA134" s="311"/>
      <c r="RUB134" s="311"/>
      <c r="RUC134" s="311"/>
      <c r="RUD134" s="311"/>
      <c r="RUE134" s="311"/>
      <c r="RUF134" s="311"/>
      <c r="RUG134" s="311"/>
      <c r="RUH134" s="311"/>
      <c r="RUI134" s="311"/>
      <c r="RUJ134" s="311"/>
      <c r="RUK134" s="311"/>
      <c r="RUL134" s="311"/>
      <c r="RUM134" s="311"/>
      <c r="RUN134" s="311"/>
      <c r="RUO134" s="311"/>
      <c r="RUP134" s="311"/>
      <c r="RUQ134" s="311"/>
      <c r="RUR134" s="311"/>
      <c r="RUS134" s="311"/>
      <c r="RUT134" s="311"/>
      <c r="RUU134" s="311"/>
      <c r="RUV134" s="311"/>
      <c r="RUW134" s="311"/>
      <c r="RUX134" s="311"/>
      <c r="RUY134" s="311"/>
      <c r="RUZ134" s="311"/>
      <c r="RVA134" s="311"/>
      <c r="RVB134" s="311"/>
      <c r="RVC134" s="311"/>
      <c r="RVD134" s="311"/>
      <c r="RVE134" s="311"/>
      <c r="RVF134" s="311"/>
      <c r="RVG134" s="311"/>
      <c r="RVH134" s="311"/>
      <c r="RVI134" s="311"/>
      <c r="RVJ134" s="311"/>
      <c r="RVK134" s="311"/>
      <c r="RVL134" s="311"/>
      <c r="RVM134" s="311"/>
      <c r="RVN134" s="311"/>
      <c r="RVO134" s="311"/>
      <c r="RVP134" s="311"/>
      <c r="RVQ134" s="311"/>
      <c r="RVR134" s="311"/>
      <c r="RVS134" s="311"/>
      <c r="RVT134" s="311"/>
      <c r="RVU134" s="311"/>
      <c r="RVV134" s="311"/>
      <c r="RVW134" s="311"/>
      <c r="RVX134" s="311"/>
      <c r="RVY134" s="311"/>
      <c r="RVZ134" s="311"/>
      <c r="RWA134" s="311"/>
      <c r="RWB134" s="311"/>
      <c r="RWC134" s="311"/>
      <c r="RWD134" s="311"/>
      <c r="RWE134" s="311"/>
      <c r="RWF134" s="311"/>
      <c r="RWG134" s="311"/>
      <c r="RWH134" s="311"/>
      <c r="RWI134" s="311"/>
      <c r="RWJ134" s="311"/>
      <c r="RWK134" s="311"/>
      <c r="RWL134" s="311"/>
      <c r="RWM134" s="311"/>
      <c r="RWN134" s="311"/>
      <c r="RWO134" s="311"/>
      <c r="RWP134" s="311"/>
      <c r="RWQ134" s="311"/>
      <c r="RWR134" s="311"/>
      <c r="RWS134" s="311"/>
      <c r="RWT134" s="311"/>
      <c r="RWU134" s="311"/>
      <c r="RWV134" s="311"/>
      <c r="RWW134" s="311"/>
      <c r="RWX134" s="311"/>
      <c r="RWY134" s="311"/>
      <c r="RWZ134" s="311"/>
      <c r="RXA134" s="311"/>
      <c r="RXB134" s="311"/>
      <c r="RXC134" s="311"/>
      <c r="RXD134" s="311"/>
      <c r="RXE134" s="311"/>
      <c r="RXF134" s="311"/>
      <c r="RXG134" s="311"/>
      <c r="RXH134" s="311"/>
      <c r="RXI134" s="311"/>
      <c r="RXJ134" s="311"/>
      <c r="RXK134" s="311"/>
      <c r="RXL134" s="311"/>
      <c r="RXM134" s="311"/>
      <c r="RXN134" s="311"/>
      <c r="RXO134" s="311"/>
      <c r="RXP134" s="311"/>
      <c r="RXQ134" s="311"/>
      <c r="RXR134" s="311"/>
      <c r="RXS134" s="311"/>
      <c r="RXT134" s="311"/>
      <c r="RXU134" s="311"/>
      <c r="RXV134" s="311"/>
      <c r="RXW134" s="311"/>
      <c r="RXX134" s="311"/>
      <c r="RXY134" s="311"/>
      <c r="RXZ134" s="311"/>
      <c r="RYA134" s="311"/>
      <c r="RYB134" s="311"/>
      <c r="RYC134" s="311"/>
      <c r="RYD134" s="311"/>
      <c r="RYE134" s="311"/>
      <c r="RYF134" s="311"/>
      <c r="RYG134" s="311"/>
      <c r="RYH134" s="311"/>
      <c r="RYI134" s="311"/>
      <c r="RYJ134" s="311"/>
      <c r="RYK134" s="311"/>
      <c r="RYL134" s="311"/>
      <c r="RYM134" s="311"/>
      <c r="RYN134" s="311"/>
      <c r="RYO134" s="311"/>
      <c r="RYP134" s="311"/>
      <c r="RYQ134" s="311"/>
      <c r="RYR134" s="311"/>
      <c r="RYS134" s="311"/>
      <c r="RYT134" s="311"/>
      <c r="RYU134" s="311"/>
      <c r="RYV134" s="311"/>
      <c r="RYW134" s="311"/>
      <c r="RYX134" s="311"/>
      <c r="RYY134" s="311"/>
      <c r="RYZ134" s="311"/>
      <c r="RZA134" s="311"/>
      <c r="RZB134" s="311"/>
      <c r="RZC134" s="311"/>
      <c r="RZD134" s="311"/>
      <c r="RZE134" s="311"/>
      <c r="RZF134" s="311"/>
      <c r="RZG134" s="311"/>
      <c r="RZH134" s="311"/>
      <c r="RZI134" s="311"/>
      <c r="RZJ134" s="311"/>
      <c r="RZK134" s="311"/>
      <c r="RZL134" s="311"/>
      <c r="RZM134" s="311"/>
      <c r="RZN134" s="311"/>
      <c r="RZO134" s="311"/>
      <c r="RZP134" s="311"/>
      <c r="RZQ134" s="311"/>
      <c r="RZR134" s="311"/>
      <c r="RZS134" s="311"/>
      <c r="RZT134" s="311"/>
      <c r="RZU134" s="311"/>
      <c r="RZV134" s="311"/>
      <c r="RZW134" s="311"/>
      <c r="RZX134" s="311"/>
      <c r="RZY134" s="311"/>
      <c r="RZZ134" s="311"/>
      <c r="SAA134" s="311"/>
      <c r="SAB134" s="311"/>
      <c r="SAC134" s="311"/>
      <c r="SAD134" s="311"/>
      <c r="SAE134" s="311"/>
      <c r="SAF134" s="311"/>
      <c r="SAG134" s="311"/>
      <c r="SAH134" s="311"/>
      <c r="SAI134" s="311"/>
      <c r="SAJ134" s="311"/>
      <c r="SAK134" s="311"/>
      <c r="SAL134" s="311"/>
      <c r="SAM134" s="311"/>
      <c r="SAN134" s="311"/>
      <c r="SAO134" s="311"/>
      <c r="SAP134" s="311"/>
      <c r="SAQ134" s="311"/>
      <c r="SAR134" s="311"/>
      <c r="SAS134" s="311"/>
      <c r="SAT134" s="311"/>
      <c r="SAU134" s="311"/>
      <c r="SAV134" s="311"/>
      <c r="SAW134" s="311"/>
      <c r="SAX134" s="311"/>
      <c r="SAY134" s="311"/>
      <c r="SAZ134" s="311"/>
      <c r="SBA134" s="311"/>
      <c r="SBB134" s="311"/>
      <c r="SBC134" s="311"/>
      <c r="SBD134" s="311"/>
      <c r="SBE134" s="311"/>
      <c r="SBF134" s="311"/>
      <c r="SBG134" s="311"/>
      <c r="SBH134" s="311"/>
      <c r="SBI134" s="311"/>
      <c r="SBJ134" s="311"/>
      <c r="SBK134" s="311"/>
      <c r="SBL134" s="311"/>
      <c r="SBM134" s="311"/>
      <c r="SBN134" s="311"/>
      <c r="SBO134" s="311"/>
      <c r="SBP134" s="311"/>
      <c r="SBQ134" s="311"/>
      <c r="SBR134" s="311"/>
      <c r="SBS134" s="311"/>
      <c r="SBT134" s="311"/>
      <c r="SBU134" s="311"/>
      <c r="SBV134" s="311"/>
      <c r="SBW134" s="311"/>
      <c r="SBX134" s="311"/>
      <c r="SBY134" s="311"/>
      <c r="SBZ134" s="311"/>
      <c r="SCA134" s="311"/>
      <c r="SCB134" s="311"/>
      <c r="SCC134" s="311"/>
      <c r="SCD134" s="311"/>
      <c r="SCE134" s="311"/>
      <c r="SCF134" s="311"/>
      <c r="SCG134" s="311"/>
      <c r="SCH134" s="311"/>
      <c r="SCI134" s="311"/>
      <c r="SCJ134" s="311"/>
      <c r="SCK134" s="311"/>
      <c r="SCL134" s="311"/>
      <c r="SCM134" s="311"/>
      <c r="SCN134" s="311"/>
      <c r="SCO134" s="311"/>
      <c r="SCP134" s="311"/>
      <c r="SCQ134" s="311"/>
      <c r="SCR134" s="311"/>
      <c r="SCS134" s="311"/>
      <c r="SCT134" s="311"/>
      <c r="SCU134" s="311"/>
      <c r="SCV134" s="311"/>
      <c r="SCW134" s="311"/>
      <c r="SCX134" s="311"/>
      <c r="SCY134" s="311"/>
      <c r="SCZ134" s="311"/>
      <c r="SDA134" s="311"/>
      <c r="SDB134" s="311"/>
      <c r="SDC134" s="311"/>
      <c r="SDD134" s="311"/>
      <c r="SDE134" s="311"/>
      <c r="SDF134" s="311"/>
      <c r="SDG134" s="311"/>
      <c r="SDH134" s="311"/>
      <c r="SDI134" s="311"/>
      <c r="SDJ134" s="311"/>
      <c r="SDK134" s="311"/>
      <c r="SDL134" s="311"/>
      <c r="SDM134" s="311"/>
      <c r="SDN134" s="311"/>
      <c r="SDO134" s="311"/>
      <c r="SDP134" s="311"/>
      <c r="SDQ134" s="311"/>
      <c r="SDR134" s="311"/>
      <c r="SDS134" s="311"/>
      <c r="SDT134" s="311"/>
      <c r="SDU134" s="311"/>
      <c r="SDV134" s="311"/>
      <c r="SDW134" s="311"/>
      <c r="SDX134" s="311"/>
      <c r="SDY134" s="311"/>
      <c r="SDZ134" s="311"/>
      <c r="SEA134" s="311"/>
      <c r="SEB134" s="311"/>
      <c r="SEC134" s="311"/>
      <c r="SED134" s="311"/>
      <c r="SEE134" s="311"/>
      <c r="SEF134" s="311"/>
      <c r="SEG134" s="311"/>
      <c r="SEH134" s="311"/>
      <c r="SEI134" s="311"/>
      <c r="SEJ134" s="311"/>
      <c r="SEK134" s="311"/>
      <c r="SEL134" s="311"/>
      <c r="SEM134" s="311"/>
      <c r="SEN134" s="311"/>
      <c r="SEO134" s="311"/>
      <c r="SEP134" s="311"/>
      <c r="SEQ134" s="311"/>
      <c r="SER134" s="311"/>
      <c r="SES134" s="311"/>
      <c r="SET134" s="311"/>
      <c r="SEU134" s="311"/>
      <c r="SEV134" s="311"/>
      <c r="SEW134" s="311"/>
      <c r="SEX134" s="311"/>
      <c r="SEY134" s="311"/>
      <c r="SEZ134" s="311"/>
      <c r="SFA134" s="311"/>
      <c r="SFB134" s="311"/>
      <c r="SFC134" s="311"/>
      <c r="SFD134" s="311"/>
      <c r="SFE134" s="311"/>
      <c r="SFF134" s="311"/>
      <c r="SFG134" s="311"/>
      <c r="SFH134" s="311"/>
      <c r="SFI134" s="311"/>
      <c r="SFJ134" s="311"/>
      <c r="SFK134" s="311"/>
      <c r="SFL134" s="311"/>
      <c r="SFM134" s="311"/>
      <c r="SFN134" s="311"/>
      <c r="SFO134" s="311"/>
      <c r="SFP134" s="311"/>
      <c r="SFQ134" s="311"/>
      <c r="SFR134" s="311"/>
      <c r="SFS134" s="311"/>
      <c r="SFT134" s="311"/>
      <c r="SFU134" s="311"/>
      <c r="SFV134" s="311"/>
      <c r="SFW134" s="311"/>
      <c r="SFX134" s="311"/>
      <c r="SFY134" s="311"/>
      <c r="SFZ134" s="311"/>
      <c r="SGA134" s="311"/>
      <c r="SGB134" s="311"/>
      <c r="SGC134" s="311"/>
      <c r="SGD134" s="311"/>
      <c r="SGE134" s="311"/>
      <c r="SGF134" s="311"/>
      <c r="SGG134" s="311"/>
      <c r="SGH134" s="311"/>
      <c r="SGI134" s="311"/>
      <c r="SGJ134" s="311"/>
      <c r="SGK134" s="311"/>
      <c r="SGL134" s="311"/>
      <c r="SGM134" s="311"/>
      <c r="SGN134" s="311"/>
      <c r="SGO134" s="311"/>
      <c r="SGP134" s="311"/>
      <c r="SGQ134" s="311"/>
      <c r="SGR134" s="311"/>
      <c r="SGS134" s="311"/>
      <c r="SGT134" s="311"/>
      <c r="SGU134" s="311"/>
      <c r="SGV134" s="311"/>
      <c r="SGW134" s="311"/>
      <c r="SGX134" s="311"/>
      <c r="SGY134" s="311"/>
      <c r="SGZ134" s="311"/>
      <c r="SHA134" s="311"/>
      <c r="SHB134" s="311"/>
      <c r="SHC134" s="311"/>
      <c r="SHD134" s="311"/>
      <c r="SHE134" s="311"/>
      <c r="SHF134" s="311"/>
      <c r="SHG134" s="311"/>
      <c r="SHH134" s="311"/>
      <c r="SHI134" s="311"/>
      <c r="SHJ134" s="311"/>
      <c r="SHK134" s="311"/>
      <c r="SHL134" s="311"/>
      <c r="SHM134" s="311"/>
      <c r="SHN134" s="311"/>
      <c r="SHO134" s="311"/>
      <c r="SHP134" s="311"/>
      <c r="SHQ134" s="311"/>
      <c r="SHR134" s="311"/>
      <c r="SHS134" s="311"/>
      <c r="SHT134" s="311"/>
      <c r="SHU134" s="311"/>
      <c r="SHV134" s="311"/>
      <c r="SHW134" s="311"/>
      <c r="SHX134" s="311"/>
      <c r="SHY134" s="311"/>
      <c r="SHZ134" s="311"/>
      <c r="SIA134" s="311"/>
      <c r="SIB134" s="311"/>
      <c r="SIC134" s="311"/>
      <c r="SID134" s="311"/>
      <c r="SIE134" s="311"/>
      <c r="SIF134" s="311"/>
      <c r="SIG134" s="311"/>
      <c r="SIH134" s="311"/>
      <c r="SII134" s="311"/>
      <c r="SIJ134" s="311"/>
      <c r="SIK134" s="311"/>
      <c r="SIL134" s="311"/>
      <c r="SIM134" s="311"/>
      <c r="SIN134" s="311"/>
      <c r="SIO134" s="311"/>
      <c r="SIP134" s="311"/>
      <c r="SIQ134" s="311"/>
      <c r="SIR134" s="311"/>
      <c r="SIS134" s="311"/>
      <c r="SIT134" s="311"/>
      <c r="SIU134" s="311"/>
      <c r="SIV134" s="311"/>
      <c r="SIW134" s="311"/>
      <c r="SIX134" s="311"/>
      <c r="SIY134" s="311"/>
      <c r="SIZ134" s="311"/>
      <c r="SJA134" s="311"/>
      <c r="SJB134" s="311"/>
      <c r="SJC134" s="311"/>
      <c r="SJD134" s="311"/>
      <c r="SJE134" s="311"/>
      <c r="SJF134" s="311"/>
      <c r="SJG134" s="311"/>
      <c r="SJH134" s="311"/>
      <c r="SJI134" s="311"/>
      <c r="SJJ134" s="311"/>
      <c r="SJK134" s="311"/>
      <c r="SJL134" s="311"/>
      <c r="SJM134" s="311"/>
      <c r="SJN134" s="311"/>
      <c r="SJO134" s="311"/>
      <c r="SJP134" s="311"/>
      <c r="SJQ134" s="311"/>
      <c r="SJR134" s="311"/>
      <c r="SJS134" s="311"/>
      <c r="SJT134" s="311"/>
      <c r="SJU134" s="311"/>
      <c r="SJV134" s="311"/>
      <c r="SJW134" s="311"/>
      <c r="SJX134" s="311"/>
      <c r="SJY134" s="311"/>
      <c r="SJZ134" s="311"/>
      <c r="SKA134" s="311"/>
      <c r="SKB134" s="311"/>
      <c r="SKC134" s="311"/>
      <c r="SKD134" s="311"/>
      <c r="SKE134" s="311"/>
      <c r="SKF134" s="311"/>
      <c r="SKG134" s="311"/>
      <c r="SKH134" s="311"/>
      <c r="SKI134" s="311"/>
      <c r="SKJ134" s="311"/>
      <c r="SKK134" s="311"/>
      <c r="SKL134" s="311"/>
      <c r="SKM134" s="311"/>
      <c r="SKN134" s="311"/>
      <c r="SKO134" s="311"/>
      <c r="SKP134" s="311"/>
      <c r="SKQ134" s="311"/>
      <c r="SKR134" s="311"/>
      <c r="SKS134" s="311"/>
      <c r="SKT134" s="311"/>
      <c r="SKU134" s="311"/>
      <c r="SKV134" s="311"/>
      <c r="SKW134" s="311"/>
      <c r="SKX134" s="311"/>
      <c r="SKY134" s="311"/>
      <c r="SKZ134" s="311"/>
      <c r="SLA134" s="311"/>
      <c r="SLB134" s="311"/>
      <c r="SLC134" s="311"/>
      <c r="SLD134" s="311"/>
      <c r="SLE134" s="311"/>
      <c r="SLF134" s="311"/>
      <c r="SLG134" s="311"/>
      <c r="SLH134" s="311"/>
      <c r="SLI134" s="311"/>
      <c r="SLJ134" s="311"/>
      <c r="SLK134" s="311"/>
      <c r="SLL134" s="311"/>
      <c r="SLM134" s="311"/>
      <c r="SLN134" s="311"/>
      <c r="SLO134" s="311"/>
      <c r="SLP134" s="311"/>
      <c r="SLQ134" s="311"/>
      <c r="SLR134" s="311"/>
      <c r="SLS134" s="311"/>
      <c r="SLT134" s="311"/>
      <c r="SLU134" s="311"/>
      <c r="SLV134" s="311"/>
      <c r="SLW134" s="311"/>
      <c r="SLX134" s="311"/>
      <c r="SLY134" s="311"/>
      <c r="SLZ134" s="311"/>
      <c r="SMA134" s="311"/>
      <c r="SMB134" s="311"/>
      <c r="SMC134" s="311"/>
      <c r="SMD134" s="311"/>
      <c r="SME134" s="311"/>
      <c r="SMF134" s="311"/>
      <c r="SMG134" s="311"/>
      <c r="SMH134" s="311"/>
      <c r="SMI134" s="311"/>
      <c r="SMJ134" s="311"/>
      <c r="SMK134" s="311"/>
      <c r="SML134" s="311"/>
      <c r="SMM134" s="311"/>
      <c r="SMN134" s="311"/>
      <c r="SMO134" s="311"/>
      <c r="SMP134" s="311"/>
      <c r="SMQ134" s="311"/>
      <c r="SMR134" s="311"/>
      <c r="SMS134" s="311"/>
      <c r="SMT134" s="311"/>
      <c r="SMU134" s="311"/>
      <c r="SMV134" s="311"/>
      <c r="SMW134" s="311"/>
      <c r="SMX134" s="311"/>
      <c r="SMY134" s="311"/>
      <c r="SMZ134" s="311"/>
      <c r="SNA134" s="311"/>
      <c r="SNB134" s="311"/>
      <c r="SNC134" s="311"/>
      <c r="SND134" s="311"/>
      <c r="SNE134" s="311"/>
      <c r="SNF134" s="311"/>
      <c r="SNG134" s="311"/>
      <c r="SNH134" s="311"/>
      <c r="SNI134" s="311"/>
      <c r="SNJ134" s="311"/>
      <c r="SNK134" s="311"/>
      <c r="SNL134" s="311"/>
      <c r="SNM134" s="311"/>
      <c r="SNN134" s="311"/>
      <c r="SNO134" s="311"/>
      <c r="SNP134" s="311"/>
      <c r="SNQ134" s="311"/>
      <c r="SNR134" s="311"/>
      <c r="SNS134" s="311"/>
      <c r="SNT134" s="311"/>
      <c r="SNU134" s="311"/>
      <c r="SNV134" s="311"/>
      <c r="SNW134" s="311"/>
      <c r="SNX134" s="311"/>
      <c r="SNY134" s="311"/>
      <c r="SNZ134" s="311"/>
      <c r="SOA134" s="311"/>
      <c r="SOB134" s="311"/>
      <c r="SOC134" s="311"/>
      <c r="SOD134" s="311"/>
      <c r="SOE134" s="311"/>
      <c r="SOF134" s="311"/>
      <c r="SOG134" s="311"/>
      <c r="SOH134" s="311"/>
      <c r="SOI134" s="311"/>
      <c r="SOJ134" s="311"/>
      <c r="SOK134" s="311"/>
      <c r="SOL134" s="311"/>
      <c r="SOM134" s="311"/>
      <c r="SON134" s="311"/>
      <c r="SOO134" s="311"/>
      <c r="SOP134" s="311"/>
      <c r="SOQ134" s="311"/>
      <c r="SOR134" s="311"/>
      <c r="SOS134" s="311"/>
      <c r="SOT134" s="311"/>
      <c r="SOU134" s="311"/>
      <c r="SOV134" s="311"/>
      <c r="SOW134" s="311"/>
      <c r="SOX134" s="311"/>
      <c r="SOY134" s="311"/>
      <c r="SOZ134" s="311"/>
      <c r="SPA134" s="311"/>
      <c r="SPB134" s="311"/>
      <c r="SPC134" s="311"/>
      <c r="SPD134" s="311"/>
      <c r="SPE134" s="311"/>
      <c r="SPF134" s="311"/>
      <c r="SPG134" s="311"/>
      <c r="SPH134" s="311"/>
      <c r="SPI134" s="311"/>
      <c r="SPJ134" s="311"/>
      <c r="SPK134" s="311"/>
      <c r="SPL134" s="311"/>
      <c r="SPM134" s="311"/>
      <c r="SPN134" s="311"/>
      <c r="SPO134" s="311"/>
      <c r="SPP134" s="311"/>
      <c r="SPQ134" s="311"/>
      <c r="SPR134" s="311"/>
      <c r="SPS134" s="311"/>
      <c r="SPT134" s="311"/>
      <c r="SPU134" s="311"/>
      <c r="SPV134" s="311"/>
      <c r="SPW134" s="311"/>
      <c r="SPX134" s="311"/>
      <c r="SPY134" s="311"/>
      <c r="SPZ134" s="311"/>
      <c r="SQA134" s="311"/>
      <c r="SQB134" s="311"/>
      <c r="SQC134" s="311"/>
      <c r="SQD134" s="311"/>
      <c r="SQE134" s="311"/>
      <c r="SQF134" s="311"/>
      <c r="SQG134" s="311"/>
      <c r="SQH134" s="311"/>
      <c r="SQI134" s="311"/>
      <c r="SQJ134" s="311"/>
      <c r="SQK134" s="311"/>
      <c r="SQL134" s="311"/>
      <c r="SQM134" s="311"/>
      <c r="SQN134" s="311"/>
      <c r="SQO134" s="311"/>
      <c r="SQP134" s="311"/>
      <c r="SQQ134" s="311"/>
      <c r="SQR134" s="311"/>
      <c r="SQS134" s="311"/>
      <c r="SQT134" s="311"/>
      <c r="SQU134" s="311"/>
      <c r="SQV134" s="311"/>
      <c r="SQW134" s="311"/>
      <c r="SQX134" s="311"/>
      <c r="SQY134" s="311"/>
      <c r="SQZ134" s="311"/>
      <c r="SRA134" s="311"/>
      <c r="SRB134" s="311"/>
      <c r="SRC134" s="311"/>
      <c r="SRD134" s="311"/>
      <c r="SRE134" s="311"/>
      <c r="SRF134" s="311"/>
      <c r="SRG134" s="311"/>
      <c r="SRH134" s="311"/>
      <c r="SRI134" s="311"/>
      <c r="SRJ134" s="311"/>
      <c r="SRK134" s="311"/>
      <c r="SRL134" s="311"/>
      <c r="SRM134" s="311"/>
      <c r="SRN134" s="311"/>
      <c r="SRO134" s="311"/>
      <c r="SRP134" s="311"/>
      <c r="SRQ134" s="311"/>
      <c r="SRR134" s="311"/>
      <c r="SRS134" s="311"/>
      <c r="SRT134" s="311"/>
      <c r="SRU134" s="311"/>
      <c r="SRV134" s="311"/>
      <c r="SRW134" s="311"/>
      <c r="SRX134" s="311"/>
      <c r="SRY134" s="311"/>
      <c r="SRZ134" s="311"/>
      <c r="SSA134" s="311"/>
      <c r="SSB134" s="311"/>
      <c r="SSC134" s="311"/>
      <c r="SSD134" s="311"/>
      <c r="SSE134" s="311"/>
      <c r="SSF134" s="311"/>
      <c r="SSG134" s="311"/>
      <c r="SSH134" s="311"/>
      <c r="SSI134" s="311"/>
      <c r="SSJ134" s="311"/>
      <c r="SSK134" s="311"/>
      <c r="SSL134" s="311"/>
      <c r="SSM134" s="311"/>
      <c r="SSN134" s="311"/>
      <c r="SSO134" s="311"/>
      <c r="SSP134" s="311"/>
      <c r="SSQ134" s="311"/>
      <c r="SSR134" s="311"/>
      <c r="SSS134" s="311"/>
      <c r="SST134" s="311"/>
      <c r="SSU134" s="311"/>
      <c r="SSV134" s="311"/>
      <c r="SSW134" s="311"/>
      <c r="SSX134" s="311"/>
      <c r="SSY134" s="311"/>
      <c r="SSZ134" s="311"/>
      <c r="STA134" s="311"/>
      <c r="STB134" s="311"/>
      <c r="STC134" s="311"/>
      <c r="STD134" s="311"/>
      <c r="STE134" s="311"/>
      <c r="STF134" s="311"/>
      <c r="STG134" s="311"/>
      <c r="STH134" s="311"/>
      <c r="STI134" s="311"/>
      <c r="STJ134" s="311"/>
      <c r="STK134" s="311"/>
      <c r="STL134" s="311"/>
      <c r="STM134" s="311"/>
      <c r="STN134" s="311"/>
      <c r="STO134" s="311"/>
      <c r="STP134" s="311"/>
      <c r="STQ134" s="311"/>
      <c r="STR134" s="311"/>
      <c r="STS134" s="311"/>
      <c r="STT134" s="311"/>
      <c r="STU134" s="311"/>
      <c r="STV134" s="311"/>
      <c r="STW134" s="311"/>
      <c r="STX134" s="311"/>
      <c r="STY134" s="311"/>
      <c r="STZ134" s="311"/>
      <c r="SUA134" s="311"/>
      <c r="SUB134" s="311"/>
      <c r="SUC134" s="311"/>
      <c r="SUD134" s="311"/>
      <c r="SUE134" s="311"/>
      <c r="SUF134" s="311"/>
      <c r="SUG134" s="311"/>
      <c r="SUH134" s="311"/>
      <c r="SUI134" s="311"/>
      <c r="SUJ134" s="311"/>
      <c r="SUK134" s="311"/>
      <c r="SUL134" s="311"/>
      <c r="SUM134" s="311"/>
      <c r="SUN134" s="311"/>
      <c r="SUO134" s="311"/>
      <c r="SUP134" s="311"/>
      <c r="SUQ134" s="311"/>
      <c r="SUR134" s="311"/>
      <c r="SUS134" s="311"/>
      <c r="SUT134" s="311"/>
      <c r="SUU134" s="311"/>
      <c r="SUV134" s="311"/>
      <c r="SUW134" s="311"/>
      <c r="SUX134" s="311"/>
      <c r="SUY134" s="311"/>
      <c r="SUZ134" s="311"/>
      <c r="SVA134" s="311"/>
      <c r="SVB134" s="311"/>
      <c r="SVC134" s="311"/>
      <c r="SVD134" s="311"/>
      <c r="SVE134" s="311"/>
      <c r="SVF134" s="311"/>
      <c r="SVG134" s="311"/>
      <c r="SVH134" s="311"/>
      <c r="SVI134" s="311"/>
      <c r="SVJ134" s="311"/>
      <c r="SVK134" s="311"/>
      <c r="SVL134" s="311"/>
      <c r="SVM134" s="311"/>
      <c r="SVN134" s="311"/>
      <c r="SVO134" s="311"/>
      <c r="SVP134" s="311"/>
      <c r="SVQ134" s="311"/>
      <c r="SVR134" s="311"/>
      <c r="SVS134" s="311"/>
      <c r="SVT134" s="311"/>
      <c r="SVU134" s="311"/>
      <c r="SVV134" s="311"/>
      <c r="SVW134" s="311"/>
      <c r="SVX134" s="311"/>
      <c r="SVY134" s="311"/>
      <c r="SVZ134" s="311"/>
      <c r="SWA134" s="311"/>
      <c r="SWB134" s="311"/>
      <c r="SWC134" s="311"/>
      <c r="SWD134" s="311"/>
      <c r="SWE134" s="311"/>
      <c r="SWF134" s="311"/>
      <c r="SWG134" s="311"/>
      <c r="SWH134" s="311"/>
      <c r="SWI134" s="311"/>
      <c r="SWJ134" s="311"/>
      <c r="SWK134" s="311"/>
      <c r="SWL134" s="311"/>
      <c r="SWM134" s="311"/>
      <c r="SWN134" s="311"/>
      <c r="SWO134" s="311"/>
      <c r="SWP134" s="311"/>
      <c r="SWQ134" s="311"/>
      <c r="SWR134" s="311"/>
      <c r="SWS134" s="311"/>
      <c r="SWT134" s="311"/>
      <c r="SWU134" s="311"/>
      <c r="SWV134" s="311"/>
      <c r="SWW134" s="311"/>
      <c r="SWX134" s="311"/>
      <c r="SWY134" s="311"/>
      <c r="SWZ134" s="311"/>
      <c r="SXA134" s="311"/>
      <c r="SXB134" s="311"/>
      <c r="SXC134" s="311"/>
      <c r="SXD134" s="311"/>
      <c r="SXE134" s="311"/>
      <c r="SXF134" s="311"/>
      <c r="SXG134" s="311"/>
      <c r="SXH134" s="311"/>
      <c r="SXI134" s="311"/>
      <c r="SXJ134" s="311"/>
      <c r="SXK134" s="311"/>
      <c r="SXL134" s="311"/>
      <c r="SXM134" s="311"/>
      <c r="SXN134" s="311"/>
      <c r="SXO134" s="311"/>
      <c r="SXP134" s="311"/>
      <c r="SXQ134" s="311"/>
      <c r="SXR134" s="311"/>
      <c r="SXS134" s="311"/>
      <c r="SXT134" s="311"/>
      <c r="SXU134" s="311"/>
      <c r="SXV134" s="311"/>
      <c r="SXW134" s="311"/>
      <c r="SXX134" s="311"/>
      <c r="SXY134" s="311"/>
      <c r="SXZ134" s="311"/>
      <c r="SYA134" s="311"/>
      <c r="SYB134" s="311"/>
      <c r="SYC134" s="311"/>
      <c r="SYD134" s="311"/>
      <c r="SYE134" s="311"/>
      <c r="SYF134" s="311"/>
      <c r="SYG134" s="311"/>
      <c r="SYH134" s="311"/>
      <c r="SYI134" s="311"/>
      <c r="SYJ134" s="311"/>
      <c r="SYK134" s="311"/>
      <c r="SYL134" s="311"/>
      <c r="SYM134" s="311"/>
      <c r="SYN134" s="311"/>
      <c r="SYO134" s="311"/>
      <c r="SYP134" s="311"/>
      <c r="SYQ134" s="311"/>
      <c r="SYR134" s="311"/>
      <c r="SYS134" s="311"/>
      <c r="SYT134" s="311"/>
      <c r="SYU134" s="311"/>
      <c r="SYV134" s="311"/>
      <c r="SYW134" s="311"/>
      <c r="SYX134" s="311"/>
      <c r="SYY134" s="311"/>
      <c r="SYZ134" s="311"/>
      <c r="SZA134" s="311"/>
      <c r="SZB134" s="311"/>
      <c r="SZC134" s="311"/>
      <c r="SZD134" s="311"/>
      <c r="SZE134" s="311"/>
      <c r="SZF134" s="311"/>
      <c r="SZG134" s="311"/>
      <c r="SZH134" s="311"/>
      <c r="SZI134" s="311"/>
      <c r="SZJ134" s="311"/>
      <c r="SZK134" s="311"/>
      <c r="SZL134" s="311"/>
      <c r="SZM134" s="311"/>
      <c r="SZN134" s="311"/>
      <c r="SZO134" s="311"/>
      <c r="SZP134" s="311"/>
      <c r="SZQ134" s="311"/>
      <c r="SZR134" s="311"/>
      <c r="SZS134" s="311"/>
      <c r="SZT134" s="311"/>
      <c r="SZU134" s="311"/>
      <c r="SZV134" s="311"/>
      <c r="SZW134" s="311"/>
      <c r="SZX134" s="311"/>
      <c r="SZY134" s="311"/>
      <c r="SZZ134" s="311"/>
      <c r="TAA134" s="311"/>
      <c r="TAB134" s="311"/>
      <c r="TAC134" s="311"/>
      <c r="TAD134" s="311"/>
      <c r="TAE134" s="311"/>
      <c r="TAF134" s="311"/>
      <c r="TAG134" s="311"/>
      <c r="TAH134" s="311"/>
      <c r="TAI134" s="311"/>
      <c r="TAJ134" s="311"/>
      <c r="TAK134" s="311"/>
      <c r="TAL134" s="311"/>
      <c r="TAM134" s="311"/>
      <c r="TAN134" s="311"/>
      <c r="TAO134" s="311"/>
      <c r="TAP134" s="311"/>
      <c r="TAQ134" s="311"/>
      <c r="TAR134" s="311"/>
      <c r="TAS134" s="311"/>
      <c r="TAT134" s="311"/>
      <c r="TAU134" s="311"/>
      <c r="TAV134" s="311"/>
      <c r="TAW134" s="311"/>
      <c r="TAX134" s="311"/>
      <c r="TAY134" s="311"/>
      <c r="TAZ134" s="311"/>
      <c r="TBA134" s="311"/>
      <c r="TBB134" s="311"/>
      <c r="TBC134" s="311"/>
      <c r="TBD134" s="311"/>
      <c r="TBE134" s="311"/>
      <c r="TBF134" s="311"/>
      <c r="TBG134" s="311"/>
      <c r="TBH134" s="311"/>
      <c r="TBI134" s="311"/>
      <c r="TBJ134" s="311"/>
      <c r="TBK134" s="311"/>
      <c r="TBL134" s="311"/>
      <c r="TBM134" s="311"/>
      <c r="TBN134" s="311"/>
      <c r="TBO134" s="311"/>
      <c r="TBP134" s="311"/>
      <c r="TBQ134" s="311"/>
      <c r="TBR134" s="311"/>
      <c r="TBS134" s="311"/>
      <c r="TBT134" s="311"/>
      <c r="TBU134" s="311"/>
      <c r="TBV134" s="311"/>
      <c r="TBW134" s="311"/>
      <c r="TBX134" s="311"/>
      <c r="TBY134" s="311"/>
      <c r="TBZ134" s="311"/>
      <c r="TCA134" s="311"/>
      <c r="TCB134" s="311"/>
      <c r="TCC134" s="311"/>
      <c r="TCD134" s="311"/>
      <c r="TCE134" s="311"/>
      <c r="TCF134" s="311"/>
      <c r="TCG134" s="311"/>
      <c r="TCH134" s="311"/>
      <c r="TCI134" s="311"/>
      <c r="TCJ134" s="311"/>
      <c r="TCK134" s="311"/>
      <c r="TCL134" s="311"/>
      <c r="TCM134" s="311"/>
      <c r="TCN134" s="311"/>
      <c r="TCO134" s="311"/>
      <c r="TCP134" s="311"/>
      <c r="TCQ134" s="311"/>
      <c r="TCR134" s="311"/>
      <c r="TCS134" s="311"/>
      <c r="TCT134" s="311"/>
      <c r="TCU134" s="311"/>
      <c r="TCV134" s="311"/>
      <c r="TCW134" s="311"/>
      <c r="TCX134" s="311"/>
      <c r="TCY134" s="311"/>
      <c r="TCZ134" s="311"/>
      <c r="TDA134" s="311"/>
      <c r="TDB134" s="311"/>
      <c r="TDC134" s="311"/>
      <c r="TDD134" s="311"/>
      <c r="TDE134" s="311"/>
      <c r="TDF134" s="311"/>
      <c r="TDG134" s="311"/>
      <c r="TDH134" s="311"/>
      <c r="TDI134" s="311"/>
      <c r="TDJ134" s="311"/>
      <c r="TDK134" s="311"/>
      <c r="TDL134" s="311"/>
      <c r="TDM134" s="311"/>
      <c r="TDN134" s="311"/>
      <c r="TDO134" s="311"/>
      <c r="TDP134" s="311"/>
      <c r="TDQ134" s="311"/>
      <c r="TDR134" s="311"/>
      <c r="TDS134" s="311"/>
      <c r="TDT134" s="311"/>
      <c r="TDU134" s="311"/>
      <c r="TDV134" s="311"/>
      <c r="TDW134" s="311"/>
      <c r="TDX134" s="311"/>
      <c r="TDY134" s="311"/>
      <c r="TDZ134" s="311"/>
      <c r="TEA134" s="311"/>
      <c r="TEB134" s="311"/>
      <c r="TEC134" s="311"/>
      <c r="TED134" s="311"/>
      <c r="TEE134" s="311"/>
      <c r="TEF134" s="311"/>
      <c r="TEG134" s="311"/>
      <c r="TEH134" s="311"/>
      <c r="TEI134" s="311"/>
      <c r="TEJ134" s="311"/>
      <c r="TEK134" s="311"/>
      <c r="TEL134" s="311"/>
      <c r="TEM134" s="311"/>
      <c r="TEN134" s="311"/>
      <c r="TEO134" s="311"/>
      <c r="TEP134" s="311"/>
      <c r="TEQ134" s="311"/>
      <c r="TER134" s="311"/>
      <c r="TES134" s="311"/>
      <c r="TET134" s="311"/>
      <c r="TEU134" s="311"/>
      <c r="TEV134" s="311"/>
      <c r="TEW134" s="311"/>
      <c r="TEX134" s="311"/>
      <c r="TEY134" s="311"/>
      <c r="TEZ134" s="311"/>
      <c r="TFA134" s="311"/>
      <c r="TFB134" s="311"/>
      <c r="TFC134" s="311"/>
      <c r="TFD134" s="311"/>
      <c r="TFE134" s="311"/>
      <c r="TFF134" s="311"/>
      <c r="TFG134" s="311"/>
      <c r="TFH134" s="311"/>
      <c r="TFI134" s="311"/>
      <c r="TFJ134" s="311"/>
      <c r="TFK134" s="311"/>
      <c r="TFL134" s="311"/>
      <c r="TFM134" s="311"/>
      <c r="TFN134" s="311"/>
      <c r="TFO134" s="311"/>
      <c r="TFP134" s="311"/>
      <c r="TFQ134" s="311"/>
      <c r="TFR134" s="311"/>
      <c r="TFS134" s="311"/>
      <c r="TFT134" s="311"/>
      <c r="TFU134" s="311"/>
      <c r="TFV134" s="311"/>
      <c r="TFW134" s="311"/>
      <c r="TFX134" s="311"/>
      <c r="TFY134" s="311"/>
      <c r="TFZ134" s="311"/>
      <c r="TGA134" s="311"/>
      <c r="TGB134" s="311"/>
      <c r="TGC134" s="311"/>
      <c r="TGD134" s="311"/>
      <c r="TGE134" s="311"/>
      <c r="TGF134" s="311"/>
      <c r="TGG134" s="311"/>
      <c r="TGH134" s="311"/>
      <c r="TGI134" s="311"/>
      <c r="TGJ134" s="311"/>
      <c r="TGK134" s="311"/>
      <c r="TGL134" s="311"/>
      <c r="TGM134" s="311"/>
      <c r="TGN134" s="311"/>
      <c r="TGO134" s="311"/>
      <c r="TGP134" s="311"/>
      <c r="TGQ134" s="311"/>
      <c r="TGR134" s="311"/>
      <c r="TGS134" s="311"/>
      <c r="TGT134" s="311"/>
      <c r="TGU134" s="311"/>
      <c r="TGV134" s="311"/>
      <c r="TGW134" s="311"/>
      <c r="TGX134" s="311"/>
      <c r="TGY134" s="311"/>
      <c r="TGZ134" s="311"/>
      <c r="THA134" s="311"/>
      <c r="THB134" s="311"/>
      <c r="THC134" s="311"/>
      <c r="THD134" s="311"/>
      <c r="THE134" s="311"/>
      <c r="THF134" s="311"/>
      <c r="THG134" s="311"/>
      <c r="THH134" s="311"/>
      <c r="THI134" s="311"/>
      <c r="THJ134" s="311"/>
      <c r="THK134" s="311"/>
      <c r="THL134" s="311"/>
      <c r="THM134" s="311"/>
      <c r="THN134" s="311"/>
      <c r="THO134" s="311"/>
      <c r="THP134" s="311"/>
      <c r="THQ134" s="311"/>
      <c r="THR134" s="311"/>
      <c r="THS134" s="311"/>
      <c r="THT134" s="311"/>
      <c r="THU134" s="311"/>
      <c r="THV134" s="311"/>
      <c r="THW134" s="311"/>
      <c r="THX134" s="311"/>
      <c r="THY134" s="311"/>
      <c r="THZ134" s="311"/>
      <c r="TIA134" s="311"/>
      <c r="TIB134" s="311"/>
      <c r="TIC134" s="311"/>
      <c r="TID134" s="311"/>
      <c r="TIE134" s="311"/>
      <c r="TIF134" s="311"/>
      <c r="TIG134" s="311"/>
      <c r="TIH134" s="311"/>
      <c r="TII134" s="311"/>
      <c r="TIJ134" s="311"/>
      <c r="TIK134" s="311"/>
      <c r="TIL134" s="311"/>
      <c r="TIM134" s="311"/>
      <c r="TIN134" s="311"/>
      <c r="TIO134" s="311"/>
      <c r="TIP134" s="311"/>
      <c r="TIQ134" s="311"/>
      <c r="TIR134" s="311"/>
      <c r="TIS134" s="311"/>
      <c r="TIT134" s="311"/>
      <c r="TIU134" s="311"/>
      <c r="TIV134" s="311"/>
      <c r="TIW134" s="311"/>
      <c r="TIX134" s="311"/>
      <c r="TIY134" s="311"/>
      <c r="TIZ134" s="311"/>
      <c r="TJA134" s="311"/>
      <c r="TJB134" s="311"/>
      <c r="TJC134" s="311"/>
      <c r="TJD134" s="311"/>
      <c r="TJE134" s="311"/>
      <c r="TJF134" s="311"/>
      <c r="TJG134" s="311"/>
      <c r="TJH134" s="311"/>
      <c r="TJI134" s="311"/>
      <c r="TJJ134" s="311"/>
      <c r="TJK134" s="311"/>
      <c r="TJL134" s="311"/>
      <c r="TJM134" s="311"/>
      <c r="TJN134" s="311"/>
      <c r="TJO134" s="311"/>
      <c r="TJP134" s="311"/>
      <c r="TJQ134" s="311"/>
      <c r="TJR134" s="311"/>
      <c r="TJS134" s="311"/>
      <c r="TJT134" s="311"/>
      <c r="TJU134" s="311"/>
      <c r="TJV134" s="311"/>
      <c r="TJW134" s="311"/>
      <c r="TJX134" s="311"/>
      <c r="TJY134" s="311"/>
      <c r="TJZ134" s="311"/>
      <c r="TKA134" s="311"/>
      <c r="TKB134" s="311"/>
      <c r="TKC134" s="311"/>
      <c r="TKD134" s="311"/>
      <c r="TKE134" s="311"/>
      <c r="TKF134" s="311"/>
      <c r="TKG134" s="311"/>
      <c r="TKH134" s="311"/>
      <c r="TKI134" s="311"/>
      <c r="TKJ134" s="311"/>
      <c r="TKK134" s="311"/>
      <c r="TKL134" s="311"/>
      <c r="TKM134" s="311"/>
      <c r="TKN134" s="311"/>
      <c r="TKO134" s="311"/>
      <c r="TKP134" s="311"/>
      <c r="TKQ134" s="311"/>
      <c r="TKR134" s="311"/>
      <c r="TKS134" s="311"/>
      <c r="TKT134" s="311"/>
      <c r="TKU134" s="311"/>
      <c r="TKV134" s="311"/>
      <c r="TKW134" s="311"/>
      <c r="TKX134" s="311"/>
      <c r="TKY134" s="311"/>
      <c r="TKZ134" s="311"/>
      <c r="TLA134" s="311"/>
      <c r="TLB134" s="311"/>
      <c r="TLC134" s="311"/>
      <c r="TLD134" s="311"/>
      <c r="TLE134" s="311"/>
      <c r="TLF134" s="311"/>
      <c r="TLG134" s="311"/>
      <c r="TLH134" s="311"/>
      <c r="TLI134" s="311"/>
      <c r="TLJ134" s="311"/>
      <c r="TLK134" s="311"/>
      <c r="TLL134" s="311"/>
      <c r="TLM134" s="311"/>
      <c r="TLN134" s="311"/>
      <c r="TLO134" s="311"/>
      <c r="TLP134" s="311"/>
      <c r="TLQ134" s="311"/>
      <c r="TLR134" s="311"/>
      <c r="TLS134" s="311"/>
      <c r="TLT134" s="311"/>
      <c r="TLU134" s="311"/>
      <c r="TLV134" s="311"/>
      <c r="TLW134" s="311"/>
      <c r="TLX134" s="311"/>
      <c r="TLY134" s="311"/>
      <c r="TLZ134" s="311"/>
      <c r="TMA134" s="311"/>
      <c r="TMB134" s="311"/>
      <c r="TMC134" s="311"/>
      <c r="TMD134" s="311"/>
      <c r="TME134" s="311"/>
      <c r="TMF134" s="311"/>
      <c r="TMG134" s="311"/>
      <c r="TMH134" s="311"/>
      <c r="TMI134" s="311"/>
      <c r="TMJ134" s="311"/>
      <c r="TMK134" s="311"/>
      <c r="TML134" s="311"/>
      <c r="TMM134" s="311"/>
      <c r="TMN134" s="311"/>
      <c r="TMO134" s="311"/>
      <c r="TMP134" s="311"/>
      <c r="TMQ134" s="311"/>
      <c r="TMR134" s="311"/>
      <c r="TMS134" s="311"/>
      <c r="TMT134" s="311"/>
      <c r="TMU134" s="311"/>
      <c r="TMV134" s="311"/>
      <c r="TMW134" s="311"/>
      <c r="TMX134" s="311"/>
      <c r="TMY134" s="311"/>
      <c r="TMZ134" s="311"/>
      <c r="TNA134" s="311"/>
      <c r="TNB134" s="311"/>
      <c r="TNC134" s="311"/>
      <c r="TND134" s="311"/>
      <c r="TNE134" s="311"/>
      <c r="TNF134" s="311"/>
      <c r="TNG134" s="311"/>
      <c r="TNH134" s="311"/>
      <c r="TNI134" s="311"/>
      <c r="TNJ134" s="311"/>
      <c r="TNK134" s="311"/>
      <c r="TNL134" s="311"/>
      <c r="TNM134" s="311"/>
      <c r="TNN134" s="311"/>
      <c r="TNO134" s="311"/>
      <c r="TNP134" s="311"/>
      <c r="TNQ134" s="311"/>
      <c r="TNR134" s="311"/>
      <c r="TNS134" s="311"/>
      <c r="TNT134" s="311"/>
      <c r="TNU134" s="311"/>
      <c r="TNV134" s="311"/>
      <c r="TNW134" s="311"/>
      <c r="TNX134" s="311"/>
      <c r="TNY134" s="311"/>
      <c r="TNZ134" s="311"/>
      <c r="TOA134" s="311"/>
      <c r="TOB134" s="311"/>
      <c r="TOC134" s="311"/>
      <c r="TOD134" s="311"/>
      <c r="TOE134" s="311"/>
      <c r="TOF134" s="311"/>
      <c r="TOG134" s="311"/>
      <c r="TOH134" s="311"/>
      <c r="TOI134" s="311"/>
      <c r="TOJ134" s="311"/>
      <c r="TOK134" s="311"/>
      <c r="TOL134" s="311"/>
      <c r="TOM134" s="311"/>
      <c r="TON134" s="311"/>
      <c r="TOO134" s="311"/>
      <c r="TOP134" s="311"/>
      <c r="TOQ134" s="311"/>
      <c r="TOR134" s="311"/>
      <c r="TOS134" s="311"/>
      <c r="TOT134" s="311"/>
      <c r="TOU134" s="311"/>
      <c r="TOV134" s="311"/>
      <c r="TOW134" s="311"/>
      <c r="TOX134" s="311"/>
      <c r="TOY134" s="311"/>
      <c r="TOZ134" s="311"/>
      <c r="TPA134" s="311"/>
      <c r="TPB134" s="311"/>
      <c r="TPC134" s="311"/>
      <c r="TPD134" s="311"/>
      <c r="TPE134" s="311"/>
      <c r="TPF134" s="311"/>
      <c r="TPG134" s="311"/>
      <c r="TPH134" s="311"/>
      <c r="TPI134" s="311"/>
      <c r="TPJ134" s="311"/>
      <c r="TPK134" s="311"/>
      <c r="TPL134" s="311"/>
      <c r="TPM134" s="311"/>
      <c r="TPN134" s="311"/>
      <c r="TPO134" s="311"/>
      <c r="TPP134" s="311"/>
      <c r="TPQ134" s="311"/>
      <c r="TPR134" s="311"/>
      <c r="TPS134" s="311"/>
      <c r="TPT134" s="311"/>
      <c r="TPU134" s="311"/>
      <c r="TPV134" s="311"/>
      <c r="TPW134" s="311"/>
      <c r="TPX134" s="311"/>
      <c r="TPY134" s="311"/>
      <c r="TPZ134" s="311"/>
      <c r="TQA134" s="311"/>
      <c r="TQB134" s="311"/>
      <c r="TQC134" s="311"/>
      <c r="TQD134" s="311"/>
      <c r="TQE134" s="311"/>
      <c r="TQF134" s="311"/>
      <c r="TQG134" s="311"/>
      <c r="TQH134" s="311"/>
      <c r="TQI134" s="311"/>
      <c r="TQJ134" s="311"/>
      <c r="TQK134" s="311"/>
      <c r="TQL134" s="311"/>
      <c r="TQM134" s="311"/>
      <c r="TQN134" s="311"/>
      <c r="TQO134" s="311"/>
      <c r="TQP134" s="311"/>
      <c r="TQQ134" s="311"/>
      <c r="TQR134" s="311"/>
      <c r="TQS134" s="311"/>
      <c r="TQT134" s="311"/>
      <c r="TQU134" s="311"/>
      <c r="TQV134" s="311"/>
      <c r="TQW134" s="311"/>
      <c r="TQX134" s="311"/>
      <c r="TQY134" s="311"/>
      <c r="TQZ134" s="311"/>
      <c r="TRA134" s="311"/>
      <c r="TRB134" s="311"/>
      <c r="TRC134" s="311"/>
      <c r="TRD134" s="311"/>
      <c r="TRE134" s="311"/>
      <c r="TRF134" s="311"/>
      <c r="TRG134" s="311"/>
      <c r="TRH134" s="311"/>
      <c r="TRI134" s="311"/>
      <c r="TRJ134" s="311"/>
      <c r="TRK134" s="311"/>
      <c r="TRL134" s="311"/>
      <c r="TRM134" s="311"/>
      <c r="TRN134" s="311"/>
      <c r="TRO134" s="311"/>
      <c r="TRP134" s="311"/>
      <c r="TRQ134" s="311"/>
      <c r="TRR134" s="311"/>
      <c r="TRS134" s="311"/>
      <c r="TRT134" s="311"/>
      <c r="TRU134" s="311"/>
      <c r="TRV134" s="311"/>
      <c r="TRW134" s="311"/>
      <c r="TRX134" s="311"/>
      <c r="TRY134" s="311"/>
      <c r="TRZ134" s="311"/>
      <c r="TSA134" s="311"/>
      <c r="TSB134" s="311"/>
      <c r="TSC134" s="311"/>
      <c r="TSD134" s="311"/>
      <c r="TSE134" s="311"/>
      <c r="TSF134" s="311"/>
      <c r="TSG134" s="311"/>
      <c r="TSH134" s="311"/>
      <c r="TSI134" s="311"/>
      <c r="TSJ134" s="311"/>
      <c r="TSK134" s="311"/>
      <c r="TSL134" s="311"/>
      <c r="TSM134" s="311"/>
      <c r="TSN134" s="311"/>
      <c r="TSO134" s="311"/>
      <c r="TSP134" s="311"/>
      <c r="TSQ134" s="311"/>
      <c r="TSR134" s="311"/>
      <c r="TSS134" s="311"/>
      <c r="TST134" s="311"/>
      <c r="TSU134" s="311"/>
      <c r="TSV134" s="311"/>
      <c r="TSW134" s="311"/>
      <c r="TSX134" s="311"/>
      <c r="TSY134" s="311"/>
      <c r="TSZ134" s="311"/>
      <c r="TTA134" s="311"/>
      <c r="TTB134" s="311"/>
      <c r="TTC134" s="311"/>
      <c r="TTD134" s="311"/>
      <c r="TTE134" s="311"/>
      <c r="TTF134" s="311"/>
      <c r="TTG134" s="311"/>
      <c r="TTH134" s="311"/>
      <c r="TTI134" s="311"/>
      <c r="TTJ134" s="311"/>
      <c r="TTK134" s="311"/>
      <c r="TTL134" s="311"/>
      <c r="TTM134" s="311"/>
      <c r="TTN134" s="311"/>
      <c r="TTO134" s="311"/>
      <c r="TTP134" s="311"/>
      <c r="TTQ134" s="311"/>
      <c r="TTR134" s="311"/>
      <c r="TTS134" s="311"/>
      <c r="TTT134" s="311"/>
      <c r="TTU134" s="311"/>
      <c r="TTV134" s="311"/>
      <c r="TTW134" s="311"/>
      <c r="TTX134" s="311"/>
      <c r="TTY134" s="311"/>
      <c r="TTZ134" s="311"/>
      <c r="TUA134" s="311"/>
      <c r="TUB134" s="311"/>
      <c r="TUC134" s="311"/>
      <c r="TUD134" s="311"/>
      <c r="TUE134" s="311"/>
      <c r="TUF134" s="311"/>
      <c r="TUG134" s="311"/>
      <c r="TUH134" s="311"/>
      <c r="TUI134" s="311"/>
      <c r="TUJ134" s="311"/>
      <c r="TUK134" s="311"/>
      <c r="TUL134" s="311"/>
      <c r="TUM134" s="311"/>
      <c r="TUN134" s="311"/>
      <c r="TUO134" s="311"/>
      <c r="TUP134" s="311"/>
      <c r="TUQ134" s="311"/>
      <c r="TUR134" s="311"/>
      <c r="TUS134" s="311"/>
      <c r="TUT134" s="311"/>
      <c r="TUU134" s="311"/>
      <c r="TUV134" s="311"/>
      <c r="TUW134" s="311"/>
      <c r="TUX134" s="311"/>
      <c r="TUY134" s="311"/>
      <c r="TUZ134" s="311"/>
      <c r="TVA134" s="311"/>
      <c r="TVB134" s="311"/>
      <c r="TVC134" s="311"/>
      <c r="TVD134" s="311"/>
      <c r="TVE134" s="311"/>
      <c r="TVF134" s="311"/>
      <c r="TVG134" s="311"/>
      <c r="TVH134" s="311"/>
      <c r="TVI134" s="311"/>
      <c r="TVJ134" s="311"/>
      <c r="TVK134" s="311"/>
      <c r="TVL134" s="311"/>
      <c r="TVM134" s="311"/>
      <c r="TVN134" s="311"/>
      <c r="TVO134" s="311"/>
      <c r="TVP134" s="311"/>
      <c r="TVQ134" s="311"/>
      <c r="TVR134" s="311"/>
      <c r="TVS134" s="311"/>
      <c r="TVT134" s="311"/>
      <c r="TVU134" s="311"/>
      <c r="TVV134" s="311"/>
      <c r="TVW134" s="311"/>
      <c r="TVX134" s="311"/>
      <c r="TVY134" s="311"/>
      <c r="TVZ134" s="311"/>
      <c r="TWA134" s="311"/>
      <c r="TWB134" s="311"/>
      <c r="TWC134" s="311"/>
      <c r="TWD134" s="311"/>
      <c r="TWE134" s="311"/>
      <c r="TWF134" s="311"/>
      <c r="TWG134" s="311"/>
      <c r="TWH134" s="311"/>
      <c r="TWI134" s="311"/>
      <c r="TWJ134" s="311"/>
      <c r="TWK134" s="311"/>
      <c r="TWL134" s="311"/>
      <c r="TWM134" s="311"/>
      <c r="TWN134" s="311"/>
      <c r="TWO134" s="311"/>
      <c r="TWP134" s="311"/>
      <c r="TWQ134" s="311"/>
      <c r="TWR134" s="311"/>
      <c r="TWS134" s="311"/>
      <c r="TWT134" s="311"/>
      <c r="TWU134" s="311"/>
      <c r="TWV134" s="311"/>
      <c r="TWW134" s="311"/>
      <c r="TWX134" s="311"/>
      <c r="TWY134" s="311"/>
      <c r="TWZ134" s="311"/>
      <c r="TXA134" s="311"/>
      <c r="TXB134" s="311"/>
      <c r="TXC134" s="311"/>
      <c r="TXD134" s="311"/>
      <c r="TXE134" s="311"/>
      <c r="TXF134" s="311"/>
      <c r="TXG134" s="311"/>
      <c r="TXH134" s="311"/>
      <c r="TXI134" s="311"/>
      <c r="TXJ134" s="311"/>
      <c r="TXK134" s="311"/>
      <c r="TXL134" s="311"/>
      <c r="TXM134" s="311"/>
      <c r="TXN134" s="311"/>
      <c r="TXO134" s="311"/>
      <c r="TXP134" s="311"/>
      <c r="TXQ134" s="311"/>
      <c r="TXR134" s="311"/>
      <c r="TXS134" s="311"/>
      <c r="TXT134" s="311"/>
      <c r="TXU134" s="311"/>
      <c r="TXV134" s="311"/>
      <c r="TXW134" s="311"/>
      <c r="TXX134" s="311"/>
      <c r="TXY134" s="311"/>
      <c r="TXZ134" s="311"/>
      <c r="TYA134" s="311"/>
      <c r="TYB134" s="311"/>
      <c r="TYC134" s="311"/>
      <c r="TYD134" s="311"/>
      <c r="TYE134" s="311"/>
      <c r="TYF134" s="311"/>
      <c r="TYG134" s="311"/>
      <c r="TYH134" s="311"/>
      <c r="TYI134" s="311"/>
      <c r="TYJ134" s="311"/>
      <c r="TYK134" s="311"/>
      <c r="TYL134" s="311"/>
      <c r="TYM134" s="311"/>
      <c r="TYN134" s="311"/>
      <c r="TYO134" s="311"/>
      <c r="TYP134" s="311"/>
      <c r="TYQ134" s="311"/>
      <c r="TYR134" s="311"/>
      <c r="TYS134" s="311"/>
      <c r="TYT134" s="311"/>
      <c r="TYU134" s="311"/>
      <c r="TYV134" s="311"/>
      <c r="TYW134" s="311"/>
      <c r="TYX134" s="311"/>
      <c r="TYY134" s="311"/>
      <c r="TYZ134" s="311"/>
      <c r="TZA134" s="311"/>
      <c r="TZB134" s="311"/>
      <c r="TZC134" s="311"/>
      <c r="TZD134" s="311"/>
      <c r="TZE134" s="311"/>
      <c r="TZF134" s="311"/>
      <c r="TZG134" s="311"/>
      <c r="TZH134" s="311"/>
      <c r="TZI134" s="311"/>
      <c r="TZJ134" s="311"/>
      <c r="TZK134" s="311"/>
      <c r="TZL134" s="311"/>
      <c r="TZM134" s="311"/>
      <c r="TZN134" s="311"/>
      <c r="TZO134" s="311"/>
      <c r="TZP134" s="311"/>
      <c r="TZQ134" s="311"/>
      <c r="TZR134" s="311"/>
      <c r="TZS134" s="311"/>
      <c r="TZT134" s="311"/>
      <c r="TZU134" s="311"/>
      <c r="TZV134" s="311"/>
      <c r="TZW134" s="311"/>
      <c r="TZX134" s="311"/>
      <c r="TZY134" s="311"/>
      <c r="TZZ134" s="311"/>
      <c r="UAA134" s="311"/>
      <c r="UAB134" s="311"/>
      <c r="UAC134" s="311"/>
      <c r="UAD134" s="311"/>
      <c r="UAE134" s="311"/>
      <c r="UAF134" s="311"/>
      <c r="UAG134" s="311"/>
      <c r="UAH134" s="311"/>
      <c r="UAI134" s="311"/>
      <c r="UAJ134" s="311"/>
      <c r="UAK134" s="311"/>
      <c r="UAL134" s="311"/>
      <c r="UAM134" s="311"/>
      <c r="UAN134" s="311"/>
      <c r="UAO134" s="311"/>
      <c r="UAP134" s="311"/>
      <c r="UAQ134" s="311"/>
      <c r="UAR134" s="311"/>
      <c r="UAS134" s="311"/>
      <c r="UAT134" s="311"/>
      <c r="UAU134" s="311"/>
      <c r="UAV134" s="311"/>
      <c r="UAW134" s="311"/>
      <c r="UAX134" s="311"/>
      <c r="UAY134" s="311"/>
      <c r="UAZ134" s="311"/>
      <c r="UBA134" s="311"/>
      <c r="UBB134" s="311"/>
      <c r="UBC134" s="311"/>
      <c r="UBD134" s="311"/>
      <c r="UBE134" s="311"/>
      <c r="UBF134" s="311"/>
      <c r="UBG134" s="311"/>
      <c r="UBH134" s="311"/>
      <c r="UBI134" s="311"/>
      <c r="UBJ134" s="311"/>
      <c r="UBK134" s="311"/>
      <c r="UBL134" s="311"/>
      <c r="UBM134" s="311"/>
      <c r="UBN134" s="311"/>
      <c r="UBO134" s="311"/>
      <c r="UBP134" s="311"/>
      <c r="UBQ134" s="311"/>
      <c r="UBR134" s="311"/>
      <c r="UBS134" s="311"/>
      <c r="UBT134" s="311"/>
      <c r="UBU134" s="311"/>
      <c r="UBV134" s="311"/>
      <c r="UBW134" s="311"/>
      <c r="UBX134" s="311"/>
      <c r="UBY134" s="311"/>
      <c r="UBZ134" s="311"/>
      <c r="UCA134" s="311"/>
      <c r="UCB134" s="311"/>
      <c r="UCC134" s="311"/>
      <c r="UCD134" s="311"/>
      <c r="UCE134" s="311"/>
      <c r="UCF134" s="311"/>
      <c r="UCG134" s="311"/>
      <c r="UCH134" s="311"/>
      <c r="UCI134" s="311"/>
      <c r="UCJ134" s="311"/>
      <c r="UCK134" s="311"/>
      <c r="UCL134" s="311"/>
      <c r="UCM134" s="311"/>
      <c r="UCN134" s="311"/>
      <c r="UCO134" s="311"/>
      <c r="UCP134" s="311"/>
      <c r="UCQ134" s="311"/>
      <c r="UCR134" s="311"/>
      <c r="UCS134" s="311"/>
      <c r="UCT134" s="311"/>
      <c r="UCU134" s="311"/>
      <c r="UCV134" s="311"/>
      <c r="UCW134" s="311"/>
      <c r="UCX134" s="311"/>
      <c r="UCY134" s="311"/>
      <c r="UCZ134" s="311"/>
      <c r="UDA134" s="311"/>
      <c r="UDB134" s="311"/>
      <c r="UDC134" s="311"/>
      <c r="UDD134" s="311"/>
      <c r="UDE134" s="311"/>
      <c r="UDF134" s="311"/>
      <c r="UDG134" s="311"/>
      <c r="UDH134" s="311"/>
      <c r="UDI134" s="311"/>
      <c r="UDJ134" s="311"/>
      <c r="UDK134" s="311"/>
      <c r="UDL134" s="311"/>
      <c r="UDM134" s="311"/>
      <c r="UDN134" s="311"/>
      <c r="UDO134" s="311"/>
      <c r="UDP134" s="311"/>
      <c r="UDQ134" s="311"/>
      <c r="UDR134" s="311"/>
      <c r="UDS134" s="311"/>
      <c r="UDT134" s="311"/>
      <c r="UDU134" s="311"/>
      <c r="UDV134" s="311"/>
      <c r="UDW134" s="311"/>
      <c r="UDX134" s="311"/>
      <c r="UDY134" s="311"/>
      <c r="UDZ134" s="311"/>
      <c r="UEA134" s="311"/>
      <c r="UEB134" s="311"/>
      <c r="UEC134" s="311"/>
      <c r="UED134" s="311"/>
      <c r="UEE134" s="311"/>
      <c r="UEF134" s="311"/>
      <c r="UEG134" s="311"/>
      <c r="UEH134" s="311"/>
      <c r="UEI134" s="311"/>
      <c r="UEJ134" s="311"/>
      <c r="UEK134" s="311"/>
      <c r="UEL134" s="311"/>
      <c r="UEM134" s="311"/>
      <c r="UEN134" s="311"/>
      <c r="UEO134" s="311"/>
      <c r="UEP134" s="311"/>
      <c r="UEQ134" s="311"/>
      <c r="UER134" s="311"/>
      <c r="UES134" s="311"/>
      <c r="UET134" s="311"/>
      <c r="UEU134" s="311"/>
      <c r="UEV134" s="311"/>
      <c r="UEW134" s="311"/>
      <c r="UEX134" s="311"/>
      <c r="UEY134" s="311"/>
      <c r="UEZ134" s="311"/>
      <c r="UFA134" s="311"/>
      <c r="UFB134" s="311"/>
      <c r="UFC134" s="311"/>
      <c r="UFD134" s="311"/>
      <c r="UFE134" s="311"/>
      <c r="UFF134" s="311"/>
      <c r="UFG134" s="311"/>
      <c r="UFH134" s="311"/>
      <c r="UFI134" s="311"/>
      <c r="UFJ134" s="311"/>
      <c r="UFK134" s="311"/>
      <c r="UFL134" s="311"/>
      <c r="UFM134" s="311"/>
      <c r="UFN134" s="311"/>
      <c r="UFO134" s="311"/>
      <c r="UFP134" s="311"/>
      <c r="UFQ134" s="311"/>
      <c r="UFR134" s="311"/>
      <c r="UFS134" s="311"/>
      <c r="UFT134" s="311"/>
      <c r="UFU134" s="311"/>
      <c r="UFV134" s="311"/>
      <c r="UFW134" s="311"/>
      <c r="UFX134" s="311"/>
      <c r="UFY134" s="311"/>
      <c r="UFZ134" s="311"/>
      <c r="UGA134" s="311"/>
      <c r="UGB134" s="311"/>
      <c r="UGC134" s="311"/>
      <c r="UGD134" s="311"/>
      <c r="UGE134" s="311"/>
      <c r="UGF134" s="311"/>
      <c r="UGG134" s="311"/>
      <c r="UGH134" s="311"/>
      <c r="UGI134" s="311"/>
      <c r="UGJ134" s="311"/>
      <c r="UGK134" s="311"/>
      <c r="UGL134" s="311"/>
      <c r="UGM134" s="311"/>
      <c r="UGN134" s="311"/>
      <c r="UGO134" s="311"/>
      <c r="UGP134" s="311"/>
      <c r="UGQ134" s="311"/>
      <c r="UGR134" s="311"/>
      <c r="UGS134" s="311"/>
      <c r="UGT134" s="311"/>
      <c r="UGU134" s="311"/>
      <c r="UGV134" s="311"/>
      <c r="UGW134" s="311"/>
      <c r="UGX134" s="311"/>
      <c r="UGY134" s="311"/>
      <c r="UGZ134" s="311"/>
      <c r="UHA134" s="311"/>
      <c r="UHB134" s="311"/>
      <c r="UHC134" s="311"/>
      <c r="UHD134" s="311"/>
      <c r="UHE134" s="311"/>
      <c r="UHF134" s="311"/>
      <c r="UHG134" s="311"/>
      <c r="UHH134" s="311"/>
      <c r="UHI134" s="311"/>
      <c r="UHJ134" s="311"/>
      <c r="UHK134" s="311"/>
      <c r="UHL134" s="311"/>
      <c r="UHM134" s="311"/>
      <c r="UHN134" s="311"/>
      <c r="UHO134" s="311"/>
      <c r="UHP134" s="311"/>
      <c r="UHQ134" s="311"/>
      <c r="UHR134" s="311"/>
      <c r="UHS134" s="311"/>
      <c r="UHT134" s="311"/>
      <c r="UHU134" s="311"/>
      <c r="UHV134" s="311"/>
      <c r="UHW134" s="311"/>
      <c r="UHX134" s="311"/>
      <c r="UHY134" s="311"/>
      <c r="UHZ134" s="311"/>
      <c r="UIA134" s="311"/>
      <c r="UIB134" s="311"/>
      <c r="UIC134" s="311"/>
      <c r="UID134" s="311"/>
      <c r="UIE134" s="311"/>
      <c r="UIF134" s="311"/>
      <c r="UIG134" s="311"/>
      <c r="UIH134" s="311"/>
      <c r="UII134" s="311"/>
      <c r="UIJ134" s="311"/>
      <c r="UIK134" s="311"/>
      <c r="UIL134" s="311"/>
      <c r="UIM134" s="311"/>
      <c r="UIN134" s="311"/>
      <c r="UIO134" s="311"/>
      <c r="UIP134" s="311"/>
      <c r="UIQ134" s="311"/>
      <c r="UIR134" s="311"/>
      <c r="UIS134" s="311"/>
      <c r="UIT134" s="311"/>
      <c r="UIU134" s="311"/>
      <c r="UIV134" s="311"/>
      <c r="UIW134" s="311"/>
      <c r="UIX134" s="311"/>
      <c r="UIY134" s="311"/>
      <c r="UIZ134" s="311"/>
      <c r="UJA134" s="311"/>
      <c r="UJB134" s="311"/>
      <c r="UJC134" s="311"/>
      <c r="UJD134" s="311"/>
      <c r="UJE134" s="311"/>
      <c r="UJF134" s="311"/>
      <c r="UJG134" s="311"/>
      <c r="UJH134" s="311"/>
      <c r="UJI134" s="311"/>
      <c r="UJJ134" s="311"/>
      <c r="UJK134" s="311"/>
      <c r="UJL134" s="311"/>
      <c r="UJM134" s="311"/>
      <c r="UJN134" s="311"/>
      <c r="UJO134" s="311"/>
      <c r="UJP134" s="311"/>
      <c r="UJQ134" s="311"/>
      <c r="UJR134" s="311"/>
      <c r="UJS134" s="311"/>
      <c r="UJT134" s="311"/>
      <c r="UJU134" s="311"/>
      <c r="UJV134" s="311"/>
      <c r="UJW134" s="311"/>
      <c r="UJX134" s="311"/>
      <c r="UJY134" s="311"/>
      <c r="UJZ134" s="311"/>
      <c r="UKA134" s="311"/>
      <c r="UKB134" s="311"/>
      <c r="UKC134" s="311"/>
      <c r="UKD134" s="311"/>
      <c r="UKE134" s="311"/>
      <c r="UKF134" s="311"/>
      <c r="UKG134" s="311"/>
      <c r="UKH134" s="311"/>
      <c r="UKI134" s="311"/>
      <c r="UKJ134" s="311"/>
      <c r="UKK134" s="311"/>
      <c r="UKL134" s="311"/>
      <c r="UKM134" s="311"/>
      <c r="UKN134" s="311"/>
      <c r="UKO134" s="311"/>
      <c r="UKP134" s="311"/>
      <c r="UKQ134" s="311"/>
      <c r="UKR134" s="311"/>
      <c r="UKS134" s="311"/>
      <c r="UKT134" s="311"/>
      <c r="UKU134" s="311"/>
      <c r="UKV134" s="311"/>
      <c r="UKW134" s="311"/>
      <c r="UKX134" s="311"/>
      <c r="UKY134" s="311"/>
      <c r="UKZ134" s="311"/>
      <c r="ULA134" s="311"/>
      <c r="ULB134" s="311"/>
      <c r="ULC134" s="311"/>
      <c r="ULD134" s="311"/>
      <c r="ULE134" s="311"/>
      <c r="ULF134" s="311"/>
      <c r="ULG134" s="311"/>
      <c r="ULH134" s="311"/>
      <c r="ULI134" s="311"/>
      <c r="ULJ134" s="311"/>
      <c r="ULK134" s="311"/>
      <c r="ULL134" s="311"/>
      <c r="ULM134" s="311"/>
      <c r="ULN134" s="311"/>
      <c r="ULO134" s="311"/>
      <c r="ULP134" s="311"/>
      <c r="ULQ134" s="311"/>
      <c r="ULR134" s="311"/>
      <c r="ULS134" s="311"/>
      <c r="ULT134" s="311"/>
      <c r="ULU134" s="311"/>
      <c r="ULV134" s="311"/>
      <c r="ULW134" s="311"/>
      <c r="ULX134" s="311"/>
      <c r="ULY134" s="311"/>
      <c r="ULZ134" s="311"/>
      <c r="UMA134" s="311"/>
      <c r="UMB134" s="311"/>
      <c r="UMC134" s="311"/>
      <c r="UMD134" s="311"/>
      <c r="UME134" s="311"/>
      <c r="UMF134" s="311"/>
      <c r="UMG134" s="311"/>
      <c r="UMH134" s="311"/>
      <c r="UMI134" s="311"/>
      <c r="UMJ134" s="311"/>
      <c r="UMK134" s="311"/>
      <c r="UML134" s="311"/>
      <c r="UMM134" s="311"/>
      <c r="UMN134" s="311"/>
      <c r="UMO134" s="311"/>
      <c r="UMP134" s="311"/>
      <c r="UMQ134" s="311"/>
      <c r="UMR134" s="311"/>
      <c r="UMS134" s="311"/>
      <c r="UMT134" s="311"/>
      <c r="UMU134" s="311"/>
      <c r="UMV134" s="311"/>
      <c r="UMW134" s="311"/>
      <c r="UMX134" s="311"/>
      <c r="UMY134" s="311"/>
      <c r="UMZ134" s="311"/>
      <c r="UNA134" s="311"/>
      <c r="UNB134" s="311"/>
      <c r="UNC134" s="311"/>
      <c r="UND134" s="311"/>
      <c r="UNE134" s="311"/>
      <c r="UNF134" s="311"/>
      <c r="UNG134" s="311"/>
      <c r="UNH134" s="311"/>
      <c r="UNI134" s="311"/>
      <c r="UNJ134" s="311"/>
      <c r="UNK134" s="311"/>
      <c r="UNL134" s="311"/>
      <c r="UNM134" s="311"/>
      <c r="UNN134" s="311"/>
      <c r="UNO134" s="311"/>
      <c r="UNP134" s="311"/>
      <c r="UNQ134" s="311"/>
      <c r="UNR134" s="311"/>
      <c r="UNS134" s="311"/>
      <c r="UNT134" s="311"/>
      <c r="UNU134" s="311"/>
      <c r="UNV134" s="311"/>
      <c r="UNW134" s="311"/>
      <c r="UNX134" s="311"/>
      <c r="UNY134" s="311"/>
      <c r="UNZ134" s="311"/>
      <c r="UOA134" s="311"/>
      <c r="UOB134" s="311"/>
      <c r="UOC134" s="311"/>
      <c r="UOD134" s="311"/>
      <c r="UOE134" s="311"/>
      <c r="UOF134" s="311"/>
      <c r="UOG134" s="311"/>
      <c r="UOH134" s="311"/>
      <c r="UOI134" s="311"/>
      <c r="UOJ134" s="311"/>
      <c r="UOK134" s="311"/>
      <c r="UOL134" s="311"/>
      <c r="UOM134" s="311"/>
      <c r="UON134" s="311"/>
      <c r="UOO134" s="311"/>
      <c r="UOP134" s="311"/>
      <c r="UOQ134" s="311"/>
      <c r="UOR134" s="311"/>
      <c r="UOS134" s="311"/>
      <c r="UOT134" s="311"/>
      <c r="UOU134" s="311"/>
      <c r="UOV134" s="311"/>
      <c r="UOW134" s="311"/>
      <c r="UOX134" s="311"/>
      <c r="UOY134" s="311"/>
      <c r="UOZ134" s="311"/>
      <c r="UPA134" s="311"/>
      <c r="UPB134" s="311"/>
      <c r="UPC134" s="311"/>
      <c r="UPD134" s="311"/>
      <c r="UPE134" s="311"/>
      <c r="UPF134" s="311"/>
      <c r="UPG134" s="311"/>
      <c r="UPH134" s="311"/>
      <c r="UPI134" s="311"/>
      <c r="UPJ134" s="311"/>
      <c r="UPK134" s="311"/>
      <c r="UPL134" s="311"/>
      <c r="UPM134" s="311"/>
      <c r="UPN134" s="311"/>
      <c r="UPO134" s="311"/>
      <c r="UPP134" s="311"/>
      <c r="UPQ134" s="311"/>
      <c r="UPR134" s="311"/>
      <c r="UPS134" s="311"/>
      <c r="UPT134" s="311"/>
      <c r="UPU134" s="311"/>
      <c r="UPV134" s="311"/>
      <c r="UPW134" s="311"/>
      <c r="UPX134" s="311"/>
      <c r="UPY134" s="311"/>
      <c r="UPZ134" s="311"/>
      <c r="UQA134" s="311"/>
      <c r="UQB134" s="311"/>
      <c r="UQC134" s="311"/>
      <c r="UQD134" s="311"/>
      <c r="UQE134" s="311"/>
      <c r="UQF134" s="311"/>
      <c r="UQG134" s="311"/>
      <c r="UQH134" s="311"/>
      <c r="UQI134" s="311"/>
      <c r="UQJ134" s="311"/>
      <c r="UQK134" s="311"/>
      <c r="UQL134" s="311"/>
      <c r="UQM134" s="311"/>
      <c r="UQN134" s="311"/>
      <c r="UQO134" s="311"/>
      <c r="UQP134" s="311"/>
      <c r="UQQ134" s="311"/>
      <c r="UQR134" s="311"/>
      <c r="UQS134" s="311"/>
      <c r="UQT134" s="311"/>
      <c r="UQU134" s="311"/>
      <c r="UQV134" s="311"/>
      <c r="UQW134" s="311"/>
      <c r="UQX134" s="311"/>
      <c r="UQY134" s="311"/>
      <c r="UQZ134" s="311"/>
      <c r="URA134" s="311"/>
      <c r="URB134" s="311"/>
      <c r="URC134" s="311"/>
      <c r="URD134" s="311"/>
      <c r="URE134" s="311"/>
      <c r="URF134" s="311"/>
      <c r="URG134" s="311"/>
      <c r="URH134" s="311"/>
      <c r="URI134" s="311"/>
      <c r="URJ134" s="311"/>
      <c r="URK134" s="311"/>
      <c r="URL134" s="311"/>
      <c r="URM134" s="311"/>
      <c r="URN134" s="311"/>
      <c r="URO134" s="311"/>
      <c r="URP134" s="311"/>
      <c r="URQ134" s="311"/>
      <c r="URR134" s="311"/>
      <c r="URS134" s="311"/>
      <c r="URT134" s="311"/>
      <c r="URU134" s="311"/>
      <c r="URV134" s="311"/>
      <c r="URW134" s="311"/>
      <c r="URX134" s="311"/>
      <c r="URY134" s="311"/>
      <c r="URZ134" s="311"/>
      <c r="USA134" s="311"/>
      <c r="USB134" s="311"/>
      <c r="USC134" s="311"/>
      <c r="USD134" s="311"/>
      <c r="USE134" s="311"/>
      <c r="USF134" s="311"/>
      <c r="USG134" s="311"/>
      <c r="USH134" s="311"/>
      <c r="USI134" s="311"/>
      <c r="USJ134" s="311"/>
      <c r="USK134" s="311"/>
      <c r="USL134" s="311"/>
      <c r="USM134" s="311"/>
      <c r="USN134" s="311"/>
      <c r="USO134" s="311"/>
      <c r="USP134" s="311"/>
      <c r="USQ134" s="311"/>
      <c r="USR134" s="311"/>
      <c r="USS134" s="311"/>
      <c r="UST134" s="311"/>
      <c r="USU134" s="311"/>
      <c r="USV134" s="311"/>
      <c r="USW134" s="311"/>
      <c r="USX134" s="311"/>
      <c r="USY134" s="311"/>
      <c r="USZ134" s="311"/>
      <c r="UTA134" s="311"/>
      <c r="UTB134" s="311"/>
      <c r="UTC134" s="311"/>
      <c r="UTD134" s="311"/>
      <c r="UTE134" s="311"/>
      <c r="UTF134" s="311"/>
      <c r="UTG134" s="311"/>
      <c r="UTH134" s="311"/>
      <c r="UTI134" s="311"/>
      <c r="UTJ134" s="311"/>
      <c r="UTK134" s="311"/>
      <c r="UTL134" s="311"/>
      <c r="UTM134" s="311"/>
      <c r="UTN134" s="311"/>
      <c r="UTO134" s="311"/>
      <c r="UTP134" s="311"/>
      <c r="UTQ134" s="311"/>
      <c r="UTR134" s="311"/>
      <c r="UTS134" s="311"/>
      <c r="UTT134" s="311"/>
      <c r="UTU134" s="311"/>
      <c r="UTV134" s="311"/>
      <c r="UTW134" s="311"/>
      <c r="UTX134" s="311"/>
      <c r="UTY134" s="311"/>
      <c r="UTZ134" s="311"/>
      <c r="UUA134" s="311"/>
      <c r="UUB134" s="311"/>
      <c r="UUC134" s="311"/>
      <c r="UUD134" s="311"/>
      <c r="UUE134" s="311"/>
      <c r="UUF134" s="311"/>
      <c r="UUG134" s="311"/>
      <c r="UUH134" s="311"/>
      <c r="UUI134" s="311"/>
      <c r="UUJ134" s="311"/>
      <c r="UUK134" s="311"/>
      <c r="UUL134" s="311"/>
      <c r="UUM134" s="311"/>
      <c r="UUN134" s="311"/>
      <c r="UUO134" s="311"/>
      <c r="UUP134" s="311"/>
      <c r="UUQ134" s="311"/>
      <c r="UUR134" s="311"/>
      <c r="UUS134" s="311"/>
      <c r="UUT134" s="311"/>
      <c r="UUU134" s="311"/>
      <c r="UUV134" s="311"/>
      <c r="UUW134" s="311"/>
      <c r="UUX134" s="311"/>
      <c r="UUY134" s="311"/>
      <c r="UUZ134" s="311"/>
      <c r="UVA134" s="311"/>
      <c r="UVB134" s="311"/>
      <c r="UVC134" s="311"/>
      <c r="UVD134" s="311"/>
      <c r="UVE134" s="311"/>
      <c r="UVF134" s="311"/>
      <c r="UVG134" s="311"/>
      <c r="UVH134" s="311"/>
      <c r="UVI134" s="311"/>
      <c r="UVJ134" s="311"/>
      <c r="UVK134" s="311"/>
      <c r="UVL134" s="311"/>
      <c r="UVM134" s="311"/>
      <c r="UVN134" s="311"/>
      <c r="UVO134" s="311"/>
      <c r="UVP134" s="311"/>
      <c r="UVQ134" s="311"/>
      <c r="UVR134" s="311"/>
      <c r="UVS134" s="311"/>
      <c r="UVT134" s="311"/>
      <c r="UVU134" s="311"/>
      <c r="UVV134" s="311"/>
      <c r="UVW134" s="311"/>
      <c r="UVX134" s="311"/>
      <c r="UVY134" s="311"/>
      <c r="UVZ134" s="311"/>
      <c r="UWA134" s="311"/>
      <c r="UWB134" s="311"/>
      <c r="UWC134" s="311"/>
      <c r="UWD134" s="311"/>
      <c r="UWE134" s="311"/>
      <c r="UWF134" s="311"/>
      <c r="UWG134" s="311"/>
      <c r="UWH134" s="311"/>
      <c r="UWI134" s="311"/>
      <c r="UWJ134" s="311"/>
      <c r="UWK134" s="311"/>
      <c r="UWL134" s="311"/>
      <c r="UWM134" s="311"/>
      <c r="UWN134" s="311"/>
      <c r="UWO134" s="311"/>
      <c r="UWP134" s="311"/>
      <c r="UWQ134" s="311"/>
      <c r="UWR134" s="311"/>
      <c r="UWS134" s="311"/>
      <c r="UWT134" s="311"/>
      <c r="UWU134" s="311"/>
      <c r="UWV134" s="311"/>
      <c r="UWW134" s="311"/>
      <c r="UWX134" s="311"/>
      <c r="UWY134" s="311"/>
      <c r="UWZ134" s="311"/>
      <c r="UXA134" s="311"/>
      <c r="UXB134" s="311"/>
      <c r="UXC134" s="311"/>
      <c r="UXD134" s="311"/>
      <c r="UXE134" s="311"/>
      <c r="UXF134" s="311"/>
      <c r="UXG134" s="311"/>
      <c r="UXH134" s="311"/>
      <c r="UXI134" s="311"/>
      <c r="UXJ134" s="311"/>
      <c r="UXK134" s="311"/>
      <c r="UXL134" s="311"/>
      <c r="UXM134" s="311"/>
      <c r="UXN134" s="311"/>
      <c r="UXO134" s="311"/>
      <c r="UXP134" s="311"/>
      <c r="UXQ134" s="311"/>
      <c r="UXR134" s="311"/>
      <c r="UXS134" s="311"/>
      <c r="UXT134" s="311"/>
      <c r="UXU134" s="311"/>
      <c r="UXV134" s="311"/>
      <c r="UXW134" s="311"/>
      <c r="UXX134" s="311"/>
      <c r="UXY134" s="311"/>
      <c r="UXZ134" s="311"/>
      <c r="UYA134" s="311"/>
      <c r="UYB134" s="311"/>
      <c r="UYC134" s="311"/>
      <c r="UYD134" s="311"/>
      <c r="UYE134" s="311"/>
      <c r="UYF134" s="311"/>
      <c r="UYG134" s="311"/>
      <c r="UYH134" s="311"/>
      <c r="UYI134" s="311"/>
      <c r="UYJ134" s="311"/>
      <c r="UYK134" s="311"/>
      <c r="UYL134" s="311"/>
      <c r="UYM134" s="311"/>
      <c r="UYN134" s="311"/>
      <c r="UYO134" s="311"/>
      <c r="UYP134" s="311"/>
      <c r="UYQ134" s="311"/>
      <c r="UYR134" s="311"/>
      <c r="UYS134" s="311"/>
      <c r="UYT134" s="311"/>
      <c r="UYU134" s="311"/>
      <c r="UYV134" s="311"/>
      <c r="UYW134" s="311"/>
      <c r="UYX134" s="311"/>
      <c r="UYY134" s="311"/>
      <c r="UYZ134" s="311"/>
      <c r="UZA134" s="311"/>
      <c r="UZB134" s="311"/>
      <c r="UZC134" s="311"/>
      <c r="UZD134" s="311"/>
      <c r="UZE134" s="311"/>
      <c r="UZF134" s="311"/>
      <c r="UZG134" s="311"/>
      <c r="UZH134" s="311"/>
      <c r="UZI134" s="311"/>
      <c r="UZJ134" s="311"/>
      <c r="UZK134" s="311"/>
      <c r="UZL134" s="311"/>
      <c r="UZM134" s="311"/>
      <c r="UZN134" s="311"/>
      <c r="UZO134" s="311"/>
      <c r="UZP134" s="311"/>
      <c r="UZQ134" s="311"/>
      <c r="UZR134" s="311"/>
      <c r="UZS134" s="311"/>
      <c r="UZT134" s="311"/>
      <c r="UZU134" s="311"/>
      <c r="UZV134" s="311"/>
      <c r="UZW134" s="311"/>
      <c r="UZX134" s="311"/>
      <c r="UZY134" s="311"/>
      <c r="UZZ134" s="311"/>
      <c r="VAA134" s="311"/>
      <c r="VAB134" s="311"/>
      <c r="VAC134" s="311"/>
      <c r="VAD134" s="311"/>
      <c r="VAE134" s="311"/>
      <c r="VAF134" s="311"/>
      <c r="VAG134" s="311"/>
      <c r="VAH134" s="311"/>
      <c r="VAI134" s="311"/>
      <c r="VAJ134" s="311"/>
      <c r="VAK134" s="311"/>
      <c r="VAL134" s="311"/>
      <c r="VAM134" s="311"/>
      <c r="VAN134" s="311"/>
      <c r="VAO134" s="311"/>
      <c r="VAP134" s="311"/>
      <c r="VAQ134" s="311"/>
      <c r="VAR134" s="311"/>
      <c r="VAS134" s="311"/>
      <c r="VAT134" s="311"/>
      <c r="VAU134" s="311"/>
      <c r="VAV134" s="311"/>
      <c r="VAW134" s="311"/>
      <c r="VAX134" s="311"/>
      <c r="VAY134" s="311"/>
      <c r="VAZ134" s="311"/>
      <c r="VBA134" s="311"/>
      <c r="VBB134" s="311"/>
      <c r="VBC134" s="311"/>
      <c r="VBD134" s="311"/>
      <c r="VBE134" s="311"/>
      <c r="VBF134" s="311"/>
      <c r="VBG134" s="311"/>
      <c r="VBH134" s="311"/>
      <c r="VBI134" s="311"/>
      <c r="VBJ134" s="311"/>
      <c r="VBK134" s="311"/>
      <c r="VBL134" s="311"/>
      <c r="VBM134" s="311"/>
      <c r="VBN134" s="311"/>
      <c r="VBO134" s="311"/>
      <c r="VBP134" s="311"/>
      <c r="VBQ134" s="311"/>
      <c r="VBR134" s="311"/>
      <c r="VBS134" s="311"/>
      <c r="VBT134" s="311"/>
      <c r="VBU134" s="311"/>
      <c r="VBV134" s="311"/>
      <c r="VBW134" s="311"/>
      <c r="VBX134" s="311"/>
      <c r="VBY134" s="311"/>
      <c r="VBZ134" s="311"/>
      <c r="VCA134" s="311"/>
      <c r="VCB134" s="311"/>
      <c r="VCC134" s="311"/>
      <c r="VCD134" s="311"/>
      <c r="VCE134" s="311"/>
      <c r="VCF134" s="311"/>
      <c r="VCG134" s="311"/>
      <c r="VCH134" s="311"/>
      <c r="VCI134" s="311"/>
      <c r="VCJ134" s="311"/>
      <c r="VCK134" s="311"/>
      <c r="VCL134" s="311"/>
      <c r="VCM134" s="311"/>
      <c r="VCN134" s="311"/>
      <c r="VCO134" s="311"/>
      <c r="VCP134" s="311"/>
      <c r="VCQ134" s="311"/>
      <c r="VCR134" s="311"/>
      <c r="VCS134" s="311"/>
      <c r="VCT134" s="311"/>
      <c r="VCU134" s="311"/>
      <c r="VCV134" s="311"/>
      <c r="VCW134" s="311"/>
      <c r="VCX134" s="311"/>
      <c r="VCY134" s="311"/>
      <c r="VCZ134" s="311"/>
      <c r="VDA134" s="311"/>
      <c r="VDB134" s="311"/>
      <c r="VDC134" s="311"/>
      <c r="VDD134" s="311"/>
      <c r="VDE134" s="311"/>
      <c r="VDF134" s="311"/>
      <c r="VDG134" s="311"/>
      <c r="VDH134" s="311"/>
      <c r="VDI134" s="311"/>
      <c r="VDJ134" s="311"/>
      <c r="VDK134" s="311"/>
      <c r="VDL134" s="311"/>
      <c r="VDM134" s="311"/>
      <c r="VDN134" s="311"/>
      <c r="VDO134" s="311"/>
      <c r="VDP134" s="311"/>
      <c r="VDQ134" s="311"/>
      <c r="VDR134" s="311"/>
      <c r="VDS134" s="311"/>
      <c r="VDT134" s="311"/>
      <c r="VDU134" s="311"/>
      <c r="VDV134" s="311"/>
      <c r="VDW134" s="311"/>
      <c r="VDX134" s="311"/>
      <c r="VDY134" s="311"/>
      <c r="VDZ134" s="311"/>
      <c r="VEA134" s="311"/>
      <c r="VEB134" s="311"/>
      <c r="VEC134" s="311"/>
      <c r="VED134" s="311"/>
      <c r="VEE134" s="311"/>
      <c r="VEF134" s="311"/>
      <c r="VEG134" s="311"/>
      <c r="VEH134" s="311"/>
      <c r="VEI134" s="311"/>
      <c r="VEJ134" s="311"/>
      <c r="VEK134" s="311"/>
      <c r="VEL134" s="311"/>
      <c r="VEM134" s="311"/>
      <c r="VEN134" s="311"/>
      <c r="VEO134" s="311"/>
      <c r="VEP134" s="311"/>
      <c r="VEQ134" s="311"/>
      <c r="VER134" s="311"/>
      <c r="VES134" s="311"/>
      <c r="VET134" s="311"/>
      <c r="VEU134" s="311"/>
      <c r="VEV134" s="311"/>
      <c r="VEW134" s="311"/>
      <c r="VEX134" s="311"/>
      <c r="VEY134" s="311"/>
      <c r="VEZ134" s="311"/>
      <c r="VFA134" s="311"/>
      <c r="VFB134" s="311"/>
      <c r="VFC134" s="311"/>
      <c r="VFD134" s="311"/>
      <c r="VFE134" s="311"/>
      <c r="VFF134" s="311"/>
      <c r="VFG134" s="311"/>
      <c r="VFH134" s="311"/>
      <c r="VFI134" s="311"/>
      <c r="VFJ134" s="311"/>
      <c r="VFK134" s="311"/>
      <c r="VFL134" s="311"/>
      <c r="VFM134" s="311"/>
      <c r="VFN134" s="311"/>
      <c r="VFO134" s="311"/>
      <c r="VFP134" s="311"/>
      <c r="VFQ134" s="311"/>
      <c r="VFR134" s="311"/>
      <c r="VFS134" s="311"/>
      <c r="VFT134" s="311"/>
      <c r="VFU134" s="311"/>
      <c r="VFV134" s="311"/>
      <c r="VFW134" s="311"/>
      <c r="VFX134" s="311"/>
      <c r="VFY134" s="311"/>
      <c r="VFZ134" s="311"/>
      <c r="VGA134" s="311"/>
      <c r="VGB134" s="311"/>
      <c r="VGC134" s="311"/>
      <c r="VGD134" s="311"/>
      <c r="VGE134" s="311"/>
      <c r="VGF134" s="311"/>
      <c r="VGG134" s="311"/>
      <c r="VGH134" s="311"/>
      <c r="VGI134" s="311"/>
      <c r="VGJ134" s="311"/>
      <c r="VGK134" s="311"/>
      <c r="VGL134" s="311"/>
      <c r="VGM134" s="311"/>
      <c r="VGN134" s="311"/>
      <c r="VGO134" s="311"/>
      <c r="VGP134" s="311"/>
      <c r="VGQ134" s="311"/>
      <c r="VGR134" s="311"/>
      <c r="VGS134" s="311"/>
      <c r="VGT134" s="311"/>
      <c r="VGU134" s="311"/>
      <c r="VGV134" s="311"/>
      <c r="VGW134" s="311"/>
      <c r="VGX134" s="311"/>
      <c r="VGY134" s="311"/>
      <c r="VGZ134" s="311"/>
      <c r="VHA134" s="311"/>
      <c r="VHB134" s="311"/>
      <c r="VHC134" s="311"/>
      <c r="VHD134" s="311"/>
      <c r="VHE134" s="311"/>
      <c r="VHF134" s="311"/>
      <c r="VHG134" s="311"/>
      <c r="VHH134" s="311"/>
      <c r="VHI134" s="311"/>
      <c r="VHJ134" s="311"/>
      <c r="VHK134" s="311"/>
      <c r="VHL134" s="311"/>
      <c r="VHM134" s="311"/>
      <c r="VHN134" s="311"/>
      <c r="VHO134" s="311"/>
      <c r="VHP134" s="311"/>
      <c r="VHQ134" s="311"/>
      <c r="VHR134" s="311"/>
      <c r="VHS134" s="311"/>
      <c r="VHT134" s="311"/>
      <c r="VHU134" s="311"/>
      <c r="VHV134" s="311"/>
      <c r="VHW134" s="311"/>
      <c r="VHX134" s="311"/>
      <c r="VHY134" s="311"/>
      <c r="VHZ134" s="311"/>
      <c r="VIA134" s="311"/>
      <c r="VIB134" s="311"/>
      <c r="VIC134" s="311"/>
      <c r="VID134" s="311"/>
      <c r="VIE134" s="311"/>
      <c r="VIF134" s="311"/>
      <c r="VIG134" s="311"/>
      <c r="VIH134" s="311"/>
      <c r="VII134" s="311"/>
      <c r="VIJ134" s="311"/>
      <c r="VIK134" s="311"/>
      <c r="VIL134" s="311"/>
      <c r="VIM134" s="311"/>
      <c r="VIN134" s="311"/>
      <c r="VIO134" s="311"/>
      <c r="VIP134" s="311"/>
      <c r="VIQ134" s="311"/>
      <c r="VIR134" s="311"/>
      <c r="VIS134" s="311"/>
      <c r="VIT134" s="311"/>
      <c r="VIU134" s="311"/>
      <c r="VIV134" s="311"/>
      <c r="VIW134" s="311"/>
      <c r="VIX134" s="311"/>
      <c r="VIY134" s="311"/>
      <c r="VIZ134" s="311"/>
      <c r="VJA134" s="311"/>
      <c r="VJB134" s="311"/>
      <c r="VJC134" s="311"/>
      <c r="VJD134" s="311"/>
      <c r="VJE134" s="311"/>
      <c r="VJF134" s="311"/>
      <c r="VJG134" s="311"/>
      <c r="VJH134" s="311"/>
      <c r="VJI134" s="311"/>
      <c r="VJJ134" s="311"/>
      <c r="VJK134" s="311"/>
      <c r="VJL134" s="311"/>
      <c r="VJM134" s="311"/>
      <c r="VJN134" s="311"/>
      <c r="VJO134" s="311"/>
      <c r="VJP134" s="311"/>
      <c r="VJQ134" s="311"/>
      <c r="VJR134" s="311"/>
      <c r="VJS134" s="311"/>
      <c r="VJT134" s="311"/>
      <c r="VJU134" s="311"/>
      <c r="VJV134" s="311"/>
      <c r="VJW134" s="311"/>
      <c r="VJX134" s="311"/>
      <c r="VJY134" s="311"/>
      <c r="VJZ134" s="311"/>
      <c r="VKA134" s="311"/>
      <c r="VKB134" s="311"/>
      <c r="VKC134" s="311"/>
      <c r="VKD134" s="311"/>
      <c r="VKE134" s="311"/>
      <c r="VKF134" s="311"/>
      <c r="VKG134" s="311"/>
      <c r="VKH134" s="311"/>
      <c r="VKI134" s="311"/>
      <c r="VKJ134" s="311"/>
      <c r="VKK134" s="311"/>
      <c r="VKL134" s="311"/>
      <c r="VKM134" s="311"/>
      <c r="VKN134" s="311"/>
      <c r="VKO134" s="311"/>
      <c r="VKP134" s="311"/>
      <c r="VKQ134" s="311"/>
      <c r="VKR134" s="311"/>
      <c r="VKS134" s="311"/>
      <c r="VKT134" s="311"/>
      <c r="VKU134" s="311"/>
      <c r="VKV134" s="311"/>
      <c r="VKW134" s="311"/>
      <c r="VKX134" s="311"/>
      <c r="VKY134" s="311"/>
      <c r="VKZ134" s="311"/>
      <c r="VLA134" s="311"/>
      <c r="VLB134" s="311"/>
      <c r="VLC134" s="311"/>
      <c r="VLD134" s="311"/>
      <c r="VLE134" s="311"/>
      <c r="VLF134" s="311"/>
      <c r="VLG134" s="311"/>
      <c r="VLH134" s="311"/>
      <c r="VLI134" s="311"/>
      <c r="VLJ134" s="311"/>
      <c r="VLK134" s="311"/>
      <c r="VLL134" s="311"/>
      <c r="VLM134" s="311"/>
      <c r="VLN134" s="311"/>
      <c r="VLO134" s="311"/>
      <c r="VLP134" s="311"/>
      <c r="VLQ134" s="311"/>
      <c r="VLR134" s="311"/>
      <c r="VLS134" s="311"/>
      <c r="VLT134" s="311"/>
      <c r="VLU134" s="311"/>
      <c r="VLV134" s="311"/>
      <c r="VLW134" s="311"/>
      <c r="VLX134" s="311"/>
      <c r="VLY134" s="311"/>
      <c r="VLZ134" s="311"/>
      <c r="VMA134" s="311"/>
      <c r="VMB134" s="311"/>
      <c r="VMC134" s="311"/>
      <c r="VMD134" s="311"/>
      <c r="VME134" s="311"/>
      <c r="VMF134" s="311"/>
      <c r="VMG134" s="311"/>
      <c r="VMH134" s="311"/>
      <c r="VMI134" s="311"/>
      <c r="VMJ134" s="311"/>
      <c r="VMK134" s="311"/>
      <c r="VML134" s="311"/>
      <c r="VMM134" s="311"/>
      <c r="VMN134" s="311"/>
      <c r="VMO134" s="311"/>
      <c r="VMP134" s="311"/>
      <c r="VMQ134" s="311"/>
      <c r="VMR134" s="311"/>
      <c r="VMS134" s="311"/>
      <c r="VMT134" s="311"/>
      <c r="VMU134" s="311"/>
      <c r="VMV134" s="311"/>
      <c r="VMW134" s="311"/>
      <c r="VMX134" s="311"/>
      <c r="VMY134" s="311"/>
      <c r="VMZ134" s="311"/>
      <c r="VNA134" s="311"/>
      <c r="VNB134" s="311"/>
      <c r="VNC134" s="311"/>
      <c r="VND134" s="311"/>
      <c r="VNE134" s="311"/>
      <c r="VNF134" s="311"/>
      <c r="VNG134" s="311"/>
      <c r="VNH134" s="311"/>
      <c r="VNI134" s="311"/>
      <c r="VNJ134" s="311"/>
      <c r="VNK134" s="311"/>
      <c r="VNL134" s="311"/>
      <c r="VNM134" s="311"/>
      <c r="VNN134" s="311"/>
      <c r="VNO134" s="311"/>
      <c r="VNP134" s="311"/>
      <c r="VNQ134" s="311"/>
      <c r="VNR134" s="311"/>
      <c r="VNS134" s="311"/>
      <c r="VNT134" s="311"/>
      <c r="VNU134" s="311"/>
      <c r="VNV134" s="311"/>
      <c r="VNW134" s="311"/>
      <c r="VNX134" s="311"/>
      <c r="VNY134" s="311"/>
      <c r="VNZ134" s="311"/>
      <c r="VOA134" s="311"/>
      <c r="VOB134" s="311"/>
      <c r="VOC134" s="311"/>
      <c r="VOD134" s="311"/>
      <c r="VOE134" s="311"/>
      <c r="VOF134" s="311"/>
      <c r="VOG134" s="311"/>
      <c r="VOH134" s="311"/>
      <c r="VOI134" s="311"/>
      <c r="VOJ134" s="311"/>
      <c r="VOK134" s="311"/>
      <c r="VOL134" s="311"/>
      <c r="VOM134" s="311"/>
      <c r="VON134" s="311"/>
      <c r="VOO134" s="311"/>
      <c r="VOP134" s="311"/>
      <c r="VOQ134" s="311"/>
      <c r="VOR134" s="311"/>
      <c r="VOS134" s="311"/>
      <c r="VOT134" s="311"/>
      <c r="VOU134" s="311"/>
      <c r="VOV134" s="311"/>
      <c r="VOW134" s="311"/>
      <c r="VOX134" s="311"/>
      <c r="VOY134" s="311"/>
      <c r="VOZ134" s="311"/>
      <c r="VPA134" s="311"/>
      <c r="VPB134" s="311"/>
      <c r="VPC134" s="311"/>
      <c r="VPD134" s="311"/>
      <c r="VPE134" s="311"/>
      <c r="VPF134" s="311"/>
      <c r="VPG134" s="311"/>
      <c r="VPH134" s="311"/>
      <c r="VPI134" s="311"/>
      <c r="VPJ134" s="311"/>
      <c r="VPK134" s="311"/>
      <c r="VPL134" s="311"/>
      <c r="VPM134" s="311"/>
      <c r="VPN134" s="311"/>
      <c r="VPO134" s="311"/>
      <c r="VPP134" s="311"/>
      <c r="VPQ134" s="311"/>
      <c r="VPR134" s="311"/>
      <c r="VPS134" s="311"/>
      <c r="VPT134" s="311"/>
      <c r="VPU134" s="311"/>
      <c r="VPV134" s="311"/>
      <c r="VPW134" s="311"/>
      <c r="VPX134" s="311"/>
      <c r="VPY134" s="311"/>
      <c r="VPZ134" s="311"/>
      <c r="VQA134" s="311"/>
      <c r="VQB134" s="311"/>
      <c r="VQC134" s="311"/>
      <c r="VQD134" s="311"/>
      <c r="VQE134" s="311"/>
      <c r="VQF134" s="311"/>
      <c r="VQG134" s="311"/>
      <c r="VQH134" s="311"/>
      <c r="VQI134" s="311"/>
      <c r="VQJ134" s="311"/>
      <c r="VQK134" s="311"/>
      <c r="VQL134" s="311"/>
      <c r="VQM134" s="311"/>
      <c r="VQN134" s="311"/>
      <c r="VQO134" s="311"/>
      <c r="VQP134" s="311"/>
      <c r="VQQ134" s="311"/>
      <c r="VQR134" s="311"/>
      <c r="VQS134" s="311"/>
      <c r="VQT134" s="311"/>
      <c r="VQU134" s="311"/>
      <c r="VQV134" s="311"/>
      <c r="VQW134" s="311"/>
      <c r="VQX134" s="311"/>
      <c r="VQY134" s="311"/>
      <c r="VQZ134" s="311"/>
      <c r="VRA134" s="311"/>
      <c r="VRB134" s="311"/>
      <c r="VRC134" s="311"/>
      <c r="VRD134" s="311"/>
      <c r="VRE134" s="311"/>
      <c r="VRF134" s="311"/>
      <c r="VRG134" s="311"/>
      <c r="VRH134" s="311"/>
      <c r="VRI134" s="311"/>
      <c r="VRJ134" s="311"/>
      <c r="VRK134" s="311"/>
      <c r="VRL134" s="311"/>
      <c r="VRM134" s="311"/>
      <c r="VRN134" s="311"/>
      <c r="VRO134" s="311"/>
      <c r="VRP134" s="311"/>
      <c r="VRQ134" s="311"/>
      <c r="VRR134" s="311"/>
      <c r="VRS134" s="311"/>
      <c r="VRT134" s="311"/>
      <c r="VRU134" s="311"/>
      <c r="VRV134" s="311"/>
      <c r="VRW134" s="311"/>
      <c r="VRX134" s="311"/>
      <c r="VRY134" s="311"/>
      <c r="VRZ134" s="311"/>
      <c r="VSA134" s="311"/>
      <c r="VSB134" s="311"/>
      <c r="VSC134" s="311"/>
      <c r="VSD134" s="311"/>
      <c r="VSE134" s="311"/>
      <c r="VSF134" s="311"/>
      <c r="VSG134" s="311"/>
      <c r="VSH134" s="311"/>
      <c r="VSI134" s="311"/>
      <c r="VSJ134" s="311"/>
      <c r="VSK134" s="311"/>
      <c r="VSL134" s="311"/>
      <c r="VSM134" s="311"/>
      <c r="VSN134" s="311"/>
      <c r="VSO134" s="311"/>
      <c r="VSP134" s="311"/>
      <c r="VSQ134" s="311"/>
      <c r="VSR134" s="311"/>
      <c r="VSS134" s="311"/>
      <c r="VST134" s="311"/>
      <c r="VSU134" s="311"/>
      <c r="VSV134" s="311"/>
      <c r="VSW134" s="311"/>
      <c r="VSX134" s="311"/>
      <c r="VSY134" s="311"/>
      <c r="VSZ134" s="311"/>
      <c r="VTA134" s="311"/>
      <c r="VTB134" s="311"/>
      <c r="VTC134" s="311"/>
      <c r="VTD134" s="311"/>
      <c r="VTE134" s="311"/>
      <c r="VTF134" s="311"/>
      <c r="VTG134" s="311"/>
      <c r="VTH134" s="311"/>
      <c r="VTI134" s="311"/>
      <c r="VTJ134" s="311"/>
      <c r="VTK134" s="311"/>
      <c r="VTL134" s="311"/>
      <c r="VTM134" s="311"/>
      <c r="VTN134" s="311"/>
      <c r="VTO134" s="311"/>
      <c r="VTP134" s="311"/>
      <c r="VTQ134" s="311"/>
      <c r="VTR134" s="311"/>
      <c r="VTS134" s="311"/>
      <c r="VTT134" s="311"/>
      <c r="VTU134" s="311"/>
      <c r="VTV134" s="311"/>
      <c r="VTW134" s="311"/>
      <c r="VTX134" s="311"/>
      <c r="VTY134" s="311"/>
      <c r="VTZ134" s="311"/>
      <c r="VUA134" s="311"/>
      <c r="VUB134" s="311"/>
      <c r="VUC134" s="311"/>
      <c r="VUD134" s="311"/>
      <c r="VUE134" s="311"/>
      <c r="VUF134" s="311"/>
      <c r="VUG134" s="311"/>
      <c r="VUH134" s="311"/>
      <c r="VUI134" s="311"/>
      <c r="VUJ134" s="311"/>
      <c r="VUK134" s="311"/>
      <c r="VUL134" s="311"/>
      <c r="VUM134" s="311"/>
      <c r="VUN134" s="311"/>
      <c r="VUO134" s="311"/>
      <c r="VUP134" s="311"/>
      <c r="VUQ134" s="311"/>
      <c r="VUR134" s="311"/>
      <c r="VUS134" s="311"/>
      <c r="VUT134" s="311"/>
      <c r="VUU134" s="311"/>
      <c r="VUV134" s="311"/>
      <c r="VUW134" s="311"/>
      <c r="VUX134" s="311"/>
      <c r="VUY134" s="311"/>
      <c r="VUZ134" s="311"/>
      <c r="VVA134" s="311"/>
      <c r="VVB134" s="311"/>
      <c r="VVC134" s="311"/>
      <c r="VVD134" s="311"/>
      <c r="VVE134" s="311"/>
      <c r="VVF134" s="311"/>
      <c r="VVG134" s="311"/>
      <c r="VVH134" s="311"/>
      <c r="VVI134" s="311"/>
      <c r="VVJ134" s="311"/>
      <c r="VVK134" s="311"/>
      <c r="VVL134" s="311"/>
      <c r="VVM134" s="311"/>
      <c r="VVN134" s="311"/>
      <c r="VVO134" s="311"/>
      <c r="VVP134" s="311"/>
      <c r="VVQ134" s="311"/>
      <c r="VVR134" s="311"/>
      <c r="VVS134" s="311"/>
      <c r="VVT134" s="311"/>
      <c r="VVU134" s="311"/>
      <c r="VVV134" s="311"/>
      <c r="VVW134" s="311"/>
      <c r="VVX134" s="311"/>
      <c r="VVY134" s="311"/>
      <c r="VVZ134" s="311"/>
      <c r="VWA134" s="311"/>
      <c r="VWB134" s="311"/>
      <c r="VWC134" s="311"/>
      <c r="VWD134" s="311"/>
      <c r="VWE134" s="311"/>
      <c r="VWF134" s="311"/>
      <c r="VWG134" s="311"/>
      <c r="VWH134" s="311"/>
      <c r="VWI134" s="311"/>
      <c r="VWJ134" s="311"/>
      <c r="VWK134" s="311"/>
      <c r="VWL134" s="311"/>
      <c r="VWM134" s="311"/>
      <c r="VWN134" s="311"/>
      <c r="VWO134" s="311"/>
      <c r="VWP134" s="311"/>
      <c r="VWQ134" s="311"/>
      <c r="VWR134" s="311"/>
      <c r="VWS134" s="311"/>
      <c r="VWT134" s="311"/>
      <c r="VWU134" s="311"/>
      <c r="VWV134" s="311"/>
      <c r="VWW134" s="311"/>
      <c r="VWX134" s="311"/>
      <c r="VWY134" s="311"/>
      <c r="VWZ134" s="311"/>
      <c r="VXA134" s="311"/>
      <c r="VXB134" s="311"/>
      <c r="VXC134" s="311"/>
      <c r="VXD134" s="311"/>
      <c r="VXE134" s="311"/>
      <c r="VXF134" s="311"/>
      <c r="VXG134" s="311"/>
      <c r="VXH134" s="311"/>
      <c r="VXI134" s="311"/>
      <c r="VXJ134" s="311"/>
      <c r="VXK134" s="311"/>
      <c r="VXL134" s="311"/>
      <c r="VXM134" s="311"/>
      <c r="VXN134" s="311"/>
      <c r="VXO134" s="311"/>
      <c r="VXP134" s="311"/>
      <c r="VXQ134" s="311"/>
      <c r="VXR134" s="311"/>
      <c r="VXS134" s="311"/>
      <c r="VXT134" s="311"/>
      <c r="VXU134" s="311"/>
      <c r="VXV134" s="311"/>
      <c r="VXW134" s="311"/>
      <c r="VXX134" s="311"/>
      <c r="VXY134" s="311"/>
      <c r="VXZ134" s="311"/>
      <c r="VYA134" s="311"/>
      <c r="VYB134" s="311"/>
      <c r="VYC134" s="311"/>
      <c r="VYD134" s="311"/>
      <c r="VYE134" s="311"/>
      <c r="VYF134" s="311"/>
      <c r="VYG134" s="311"/>
      <c r="VYH134" s="311"/>
      <c r="VYI134" s="311"/>
      <c r="VYJ134" s="311"/>
      <c r="VYK134" s="311"/>
      <c r="VYL134" s="311"/>
      <c r="VYM134" s="311"/>
      <c r="VYN134" s="311"/>
      <c r="VYO134" s="311"/>
      <c r="VYP134" s="311"/>
      <c r="VYQ134" s="311"/>
      <c r="VYR134" s="311"/>
      <c r="VYS134" s="311"/>
      <c r="VYT134" s="311"/>
      <c r="VYU134" s="311"/>
      <c r="VYV134" s="311"/>
      <c r="VYW134" s="311"/>
      <c r="VYX134" s="311"/>
      <c r="VYY134" s="311"/>
      <c r="VYZ134" s="311"/>
      <c r="VZA134" s="311"/>
      <c r="VZB134" s="311"/>
      <c r="VZC134" s="311"/>
      <c r="VZD134" s="311"/>
      <c r="VZE134" s="311"/>
      <c r="VZF134" s="311"/>
      <c r="VZG134" s="311"/>
      <c r="VZH134" s="311"/>
      <c r="VZI134" s="311"/>
      <c r="VZJ134" s="311"/>
      <c r="VZK134" s="311"/>
      <c r="VZL134" s="311"/>
      <c r="VZM134" s="311"/>
      <c r="VZN134" s="311"/>
      <c r="VZO134" s="311"/>
      <c r="VZP134" s="311"/>
      <c r="VZQ134" s="311"/>
      <c r="VZR134" s="311"/>
      <c r="VZS134" s="311"/>
      <c r="VZT134" s="311"/>
      <c r="VZU134" s="311"/>
      <c r="VZV134" s="311"/>
      <c r="VZW134" s="311"/>
      <c r="VZX134" s="311"/>
      <c r="VZY134" s="311"/>
      <c r="VZZ134" s="311"/>
      <c r="WAA134" s="311"/>
      <c r="WAB134" s="311"/>
      <c r="WAC134" s="311"/>
      <c r="WAD134" s="311"/>
      <c r="WAE134" s="311"/>
      <c r="WAF134" s="311"/>
      <c r="WAG134" s="311"/>
      <c r="WAH134" s="311"/>
      <c r="WAI134" s="311"/>
      <c r="WAJ134" s="311"/>
      <c r="WAK134" s="311"/>
      <c r="WAL134" s="311"/>
      <c r="WAM134" s="311"/>
      <c r="WAN134" s="311"/>
      <c r="WAO134" s="311"/>
      <c r="WAP134" s="311"/>
      <c r="WAQ134" s="311"/>
      <c r="WAR134" s="311"/>
      <c r="WAS134" s="311"/>
      <c r="WAT134" s="311"/>
      <c r="WAU134" s="311"/>
      <c r="WAV134" s="311"/>
      <c r="WAW134" s="311"/>
      <c r="WAX134" s="311"/>
      <c r="WAY134" s="311"/>
      <c r="WAZ134" s="311"/>
      <c r="WBA134" s="311"/>
      <c r="WBB134" s="311"/>
      <c r="WBC134" s="311"/>
      <c r="WBD134" s="311"/>
      <c r="WBE134" s="311"/>
      <c r="WBF134" s="311"/>
      <c r="WBG134" s="311"/>
      <c r="WBH134" s="311"/>
      <c r="WBI134" s="311"/>
      <c r="WBJ134" s="311"/>
      <c r="WBK134" s="311"/>
      <c r="WBL134" s="311"/>
      <c r="WBM134" s="311"/>
      <c r="WBN134" s="311"/>
      <c r="WBO134" s="311"/>
      <c r="WBP134" s="311"/>
      <c r="WBQ134" s="311"/>
      <c r="WBR134" s="311"/>
      <c r="WBS134" s="311"/>
      <c r="WBT134" s="311"/>
      <c r="WBU134" s="311"/>
      <c r="WBV134" s="311"/>
      <c r="WBW134" s="311"/>
      <c r="WBX134" s="311"/>
      <c r="WBY134" s="311"/>
      <c r="WBZ134" s="311"/>
      <c r="WCA134" s="311"/>
      <c r="WCB134" s="311"/>
      <c r="WCC134" s="311"/>
      <c r="WCD134" s="311"/>
      <c r="WCE134" s="311"/>
      <c r="WCF134" s="311"/>
      <c r="WCG134" s="311"/>
      <c r="WCH134" s="311"/>
      <c r="WCI134" s="311"/>
      <c r="WCJ134" s="311"/>
      <c r="WCK134" s="311"/>
      <c r="WCL134" s="311"/>
      <c r="WCM134" s="311"/>
      <c r="WCN134" s="311"/>
      <c r="WCO134" s="311"/>
      <c r="WCP134" s="311"/>
      <c r="WCQ134" s="311"/>
      <c r="WCR134" s="311"/>
      <c r="WCS134" s="311"/>
      <c r="WCT134" s="311"/>
      <c r="WCU134" s="311"/>
      <c r="WCV134" s="311"/>
      <c r="WCW134" s="311"/>
      <c r="WCX134" s="311"/>
      <c r="WCY134" s="311"/>
      <c r="WCZ134" s="311"/>
      <c r="WDA134" s="311"/>
      <c r="WDB134" s="311"/>
      <c r="WDC134" s="311"/>
      <c r="WDD134" s="311"/>
      <c r="WDE134" s="311"/>
      <c r="WDF134" s="311"/>
      <c r="WDG134" s="311"/>
      <c r="WDH134" s="311"/>
      <c r="WDI134" s="311"/>
      <c r="WDJ134" s="311"/>
      <c r="WDK134" s="311"/>
      <c r="WDL134" s="311"/>
      <c r="WDM134" s="311"/>
      <c r="WDN134" s="311"/>
      <c r="WDO134" s="311"/>
      <c r="WDP134" s="311"/>
      <c r="WDQ134" s="311"/>
      <c r="WDR134" s="311"/>
      <c r="WDS134" s="311"/>
      <c r="WDT134" s="311"/>
      <c r="WDU134" s="311"/>
      <c r="WDV134" s="311"/>
      <c r="WDW134" s="311"/>
      <c r="WDX134" s="311"/>
      <c r="WDY134" s="311"/>
      <c r="WDZ134" s="311"/>
      <c r="WEA134" s="311"/>
      <c r="WEB134" s="311"/>
      <c r="WEC134" s="311"/>
      <c r="WED134" s="311"/>
      <c r="WEE134" s="311"/>
      <c r="WEF134" s="311"/>
      <c r="WEG134" s="311"/>
      <c r="WEH134" s="311"/>
      <c r="WEI134" s="311"/>
      <c r="WEJ134" s="311"/>
      <c r="WEK134" s="311"/>
      <c r="WEL134" s="311"/>
      <c r="WEM134" s="311"/>
      <c r="WEN134" s="311"/>
      <c r="WEO134" s="311"/>
      <c r="WEP134" s="311"/>
      <c r="WEQ134" s="311"/>
      <c r="WER134" s="311"/>
      <c r="WES134" s="311"/>
      <c r="WET134" s="311"/>
      <c r="WEU134" s="311"/>
      <c r="WEV134" s="311"/>
      <c r="WEW134" s="311"/>
      <c r="WEX134" s="311"/>
      <c r="WEY134" s="311"/>
      <c r="WEZ134" s="311"/>
      <c r="WFA134" s="311"/>
      <c r="WFB134" s="311"/>
      <c r="WFC134" s="311"/>
      <c r="WFD134" s="311"/>
      <c r="WFE134" s="311"/>
      <c r="WFF134" s="311"/>
      <c r="WFG134" s="311"/>
      <c r="WFH134" s="311"/>
      <c r="WFI134" s="311"/>
      <c r="WFJ134" s="311"/>
      <c r="WFK134" s="311"/>
      <c r="WFL134" s="311"/>
      <c r="WFM134" s="311"/>
      <c r="WFN134" s="311"/>
      <c r="WFO134" s="311"/>
      <c r="WFP134" s="311"/>
      <c r="WFQ134" s="311"/>
      <c r="WFR134" s="311"/>
      <c r="WFS134" s="311"/>
      <c r="WFT134" s="311"/>
      <c r="WFU134" s="311"/>
      <c r="WFV134" s="311"/>
      <c r="WFW134" s="311"/>
      <c r="WFX134" s="311"/>
      <c r="WFY134" s="311"/>
      <c r="WFZ134" s="311"/>
      <c r="WGA134" s="311"/>
      <c r="WGB134" s="311"/>
      <c r="WGC134" s="311"/>
      <c r="WGD134" s="311"/>
      <c r="WGE134" s="311"/>
      <c r="WGF134" s="311"/>
      <c r="WGG134" s="311"/>
      <c r="WGH134" s="311"/>
      <c r="WGI134" s="311"/>
      <c r="WGJ134" s="311"/>
      <c r="WGK134" s="311"/>
      <c r="WGL134" s="311"/>
      <c r="WGM134" s="311"/>
      <c r="WGN134" s="311"/>
      <c r="WGO134" s="311"/>
      <c r="WGP134" s="311"/>
      <c r="WGQ134" s="311"/>
      <c r="WGR134" s="311"/>
      <c r="WGS134" s="311"/>
      <c r="WGT134" s="311"/>
      <c r="WGU134" s="311"/>
      <c r="WGV134" s="311"/>
      <c r="WGW134" s="311"/>
      <c r="WGX134" s="311"/>
      <c r="WGY134" s="311"/>
      <c r="WGZ134" s="311"/>
      <c r="WHA134" s="311"/>
      <c r="WHB134" s="311"/>
      <c r="WHC134" s="311"/>
      <c r="WHD134" s="311"/>
      <c r="WHE134" s="311"/>
      <c r="WHF134" s="311"/>
      <c r="WHG134" s="311"/>
      <c r="WHH134" s="311"/>
      <c r="WHI134" s="311"/>
      <c r="WHJ134" s="311"/>
      <c r="WHK134" s="311"/>
      <c r="WHL134" s="311"/>
      <c r="WHM134" s="311"/>
      <c r="WHN134" s="311"/>
      <c r="WHO134" s="311"/>
      <c r="WHP134" s="311"/>
      <c r="WHQ134" s="311"/>
      <c r="WHR134" s="311"/>
      <c r="WHS134" s="311"/>
      <c r="WHT134" s="311"/>
      <c r="WHU134" s="311"/>
      <c r="WHV134" s="311"/>
      <c r="WHW134" s="311"/>
      <c r="WHX134" s="311"/>
      <c r="WHY134" s="311"/>
      <c r="WHZ134" s="311"/>
      <c r="WIA134" s="311"/>
      <c r="WIB134" s="311"/>
      <c r="WIC134" s="311"/>
      <c r="WID134" s="311"/>
      <c r="WIE134" s="311"/>
      <c r="WIF134" s="311"/>
      <c r="WIG134" s="311"/>
      <c r="WIH134" s="311"/>
      <c r="WII134" s="311"/>
      <c r="WIJ134" s="311"/>
      <c r="WIK134" s="311"/>
      <c r="WIL134" s="311"/>
      <c r="WIM134" s="311"/>
      <c r="WIN134" s="311"/>
      <c r="WIO134" s="311"/>
      <c r="WIP134" s="311"/>
      <c r="WIQ134" s="311"/>
      <c r="WIR134" s="311"/>
      <c r="WIS134" s="311"/>
      <c r="WIT134" s="311"/>
      <c r="WIU134" s="311"/>
      <c r="WIV134" s="311"/>
      <c r="WIW134" s="311"/>
      <c r="WIX134" s="311"/>
      <c r="WIY134" s="311"/>
      <c r="WIZ134" s="311"/>
      <c r="WJA134" s="311"/>
      <c r="WJB134" s="311"/>
      <c r="WJC134" s="311"/>
      <c r="WJD134" s="311"/>
      <c r="WJE134" s="311"/>
      <c r="WJF134" s="311"/>
      <c r="WJG134" s="311"/>
      <c r="WJH134" s="311"/>
      <c r="WJI134" s="311"/>
      <c r="WJJ134" s="311"/>
      <c r="WJK134" s="311"/>
      <c r="WJL134" s="311"/>
      <c r="WJM134" s="311"/>
      <c r="WJN134" s="311"/>
      <c r="WJO134" s="311"/>
      <c r="WJP134" s="311"/>
      <c r="WJQ134" s="311"/>
      <c r="WJR134" s="311"/>
      <c r="WJS134" s="311"/>
      <c r="WJT134" s="311"/>
      <c r="WJU134" s="311"/>
      <c r="WJV134" s="311"/>
      <c r="WJW134" s="311"/>
      <c r="WJX134" s="311"/>
      <c r="WJY134" s="311"/>
      <c r="WJZ134" s="311"/>
      <c r="WKA134" s="311"/>
      <c r="WKB134" s="311"/>
      <c r="WKC134" s="311"/>
      <c r="WKD134" s="311"/>
      <c r="WKE134" s="311"/>
      <c r="WKF134" s="311"/>
      <c r="WKG134" s="311"/>
      <c r="WKH134" s="311"/>
      <c r="WKI134" s="311"/>
      <c r="WKJ134" s="311"/>
      <c r="WKK134" s="311"/>
      <c r="WKL134" s="311"/>
      <c r="WKM134" s="311"/>
      <c r="WKN134" s="311"/>
      <c r="WKO134" s="311"/>
      <c r="WKP134" s="311"/>
      <c r="WKQ134" s="311"/>
      <c r="WKR134" s="311"/>
      <c r="WKS134" s="311"/>
      <c r="WKT134" s="311"/>
      <c r="WKU134" s="311"/>
      <c r="WKV134" s="311"/>
      <c r="WKW134" s="311"/>
      <c r="WKX134" s="311"/>
      <c r="WKY134" s="311"/>
      <c r="WKZ134" s="311"/>
      <c r="WLA134" s="311"/>
      <c r="WLB134" s="311"/>
      <c r="WLC134" s="311"/>
      <c r="WLD134" s="311"/>
      <c r="WLE134" s="311"/>
      <c r="WLF134" s="311"/>
      <c r="WLG134" s="311"/>
      <c r="WLH134" s="311"/>
      <c r="WLI134" s="311"/>
      <c r="WLJ134" s="311"/>
      <c r="WLK134" s="311"/>
      <c r="WLL134" s="311"/>
      <c r="WLM134" s="311"/>
      <c r="WLN134" s="311"/>
      <c r="WLO134" s="311"/>
      <c r="WLP134" s="311"/>
      <c r="WLQ134" s="311"/>
      <c r="WLR134" s="311"/>
      <c r="WLS134" s="311"/>
      <c r="WLT134" s="311"/>
      <c r="WLU134" s="311"/>
      <c r="WLV134" s="311"/>
      <c r="WLW134" s="311"/>
      <c r="WLX134" s="311"/>
      <c r="WLY134" s="311"/>
      <c r="WLZ134" s="311"/>
      <c r="WMA134" s="311"/>
      <c r="WMB134" s="311"/>
      <c r="WMC134" s="311"/>
      <c r="WMD134" s="311"/>
      <c r="WME134" s="311"/>
      <c r="WMF134" s="311"/>
      <c r="WMG134" s="311"/>
      <c r="WMH134" s="311"/>
      <c r="WMI134" s="311"/>
      <c r="WMJ134" s="311"/>
      <c r="WMK134" s="311"/>
      <c r="WML134" s="311"/>
      <c r="WMM134" s="311"/>
      <c r="WMN134" s="311"/>
      <c r="WMO134" s="311"/>
      <c r="WMP134" s="311"/>
      <c r="WMQ134" s="311"/>
      <c r="WMR134" s="311"/>
      <c r="WMS134" s="311"/>
      <c r="WMT134" s="311"/>
      <c r="WMU134" s="311"/>
      <c r="WMV134" s="311"/>
      <c r="WMW134" s="311"/>
      <c r="WMX134" s="311"/>
      <c r="WMY134" s="311"/>
      <c r="WMZ134" s="311"/>
      <c r="WNA134" s="311"/>
      <c r="WNB134" s="311"/>
      <c r="WNC134" s="311"/>
      <c r="WND134" s="311"/>
      <c r="WNE134" s="311"/>
      <c r="WNF134" s="311"/>
      <c r="WNG134" s="311"/>
      <c r="WNH134" s="311"/>
      <c r="WNI134" s="311"/>
      <c r="WNJ134" s="311"/>
      <c r="WNK134" s="311"/>
      <c r="WNL134" s="311"/>
      <c r="WNM134" s="311"/>
      <c r="WNN134" s="311"/>
      <c r="WNO134" s="311"/>
      <c r="WNP134" s="311"/>
      <c r="WNQ134" s="311"/>
      <c r="WNR134" s="311"/>
      <c r="WNS134" s="311"/>
      <c r="WNT134" s="311"/>
      <c r="WNU134" s="311"/>
      <c r="WNV134" s="311"/>
      <c r="WNW134" s="311"/>
      <c r="WNX134" s="311"/>
      <c r="WNY134" s="311"/>
      <c r="WNZ134" s="311"/>
      <c r="WOA134" s="311"/>
      <c r="WOB134" s="311"/>
      <c r="WOC134" s="311"/>
      <c r="WOD134" s="311"/>
      <c r="WOE134" s="311"/>
      <c r="WOF134" s="311"/>
      <c r="WOG134" s="311"/>
      <c r="WOH134" s="311"/>
      <c r="WOI134" s="311"/>
      <c r="WOJ134" s="311"/>
      <c r="WOK134" s="311"/>
      <c r="WOL134" s="311"/>
      <c r="WOM134" s="311"/>
      <c r="WON134" s="311"/>
      <c r="WOO134" s="311"/>
      <c r="WOP134" s="311"/>
      <c r="WOQ134" s="311"/>
      <c r="WOR134" s="311"/>
      <c r="WOS134" s="311"/>
      <c r="WOT134" s="311"/>
      <c r="WOU134" s="311"/>
      <c r="WOV134" s="311"/>
      <c r="WOW134" s="311"/>
      <c r="WOX134" s="311"/>
      <c r="WOY134" s="311"/>
      <c r="WOZ134" s="311"/>
      <c r="WPA134" s="311"/>
      <c r="WPB134" s="311"/>
      <c r="WPC134" s="311"/>
      <c r="WPD134" s="311"/>
      <c r="WPE134" s="311"/>
      <c r="WPF134" s="311"/>
      <c r="WPG134" s="311"/>
      <c r="WPH134" s="311"/>
      <c r="WPI134" s="311"/>
      <c r="WPJ134" s="311"/>
      <c r="WPK134" s="311"/>
      <c r="WPL134" s="311"/>
      <c r="WPM134" s="311"/>
      <c r="WPN134" s="311"/>
      <c r="WPO134" s="311"/>
      <c r="WPP134" s="311"/>
      <c r="WPQ134" s="311"/>
      <c r="WPR134" s="311"/>
      <c r="WPS134" s="311"/>
      <c r="WPT134" s="311"/>
      <c r="WPU134" s="311"/>
      <c r="WPV134" s="311"/>
      <c r="WPW134" s="311"/>
      <c r="WPX134" s="311"/>
      <c r="WPY134" s="311"/>
      <c r="WPZ134" s="311"/>
      <c r="WQA134" s="311"/>
      <c r="WQB134" s="311"/>
      <c r="WQC134" s="311"/>
      <c r="WQD134" s="311"/>
      <c r="WQE134" s="311"/>
      <c r="WQF134" s="311"/>
      <c r="WQG134" s="311"/>
      <c r="WQH134" s="311"/>
      <c r="WQI134" s="311"/>
      <c r="WQJ134" s="311"/>
      <c r="WQK134" s="311"/>
      <c r="WQL134" s="311"/>
      <c r="WQM134" s="311"/>
      <c r="WQN134" s="311"/>
      <c r="WQO134" s="311"/>
      <c r="WQP134" s="311"/>
      <c r="WQQ134" s="311"/>
      <c r="WQR134" s="311"/>
      <c r="WQS134" s="311"/>
      <c r="WQT134" s="311"/>
      <c r="WQU134" s="311"/>
      <c r="WQV134" s="311"/>
      <c r="WQW134" s="311"/>
      <c r="WQX134" s="311"/>
      <c r="WQY134" s="311"/>
      <c r="WQZ134" s="311"/>
      <c r="WRA134" s="311"/>
      <c r="WRB134" s="311"/>
      <c r="WRC134" s="311"/>
      <c r="WRD134" s="311"/>
      <c r="WRE134" s="311"/>
      <c r="WRF134" s="311"/>
      <c r="WRG134" s="311"/>
      <c r="WRH134" s="311"/>
      <c r="WRI134" s="311"/>
      <c r="WRJ134" s="311"/>
      <c r="WRK134" s="311"/>
      <c r="WRL134" s="311"/>
      <c r="WRM134" s="311"/>
      <c r="WRN134" s="311"/>
      <c r="WRO134" s="311"/>
      <c r="WRP134" s="311"/>
      <c r="WRQ134" s="311"/>
      <c r="WRR134" s="311"/>
      <c r="WRS134" s="311"/>
      <c r="WRT134" s="311"/>
      <c r="WRU134" s="311"/>
      <c r="WRV134" s="311"/>
      <c r="WRW134" s="311"/>
      <c r="WRX134" s="311"/>
      <c r="WRY134" s="311"/>
      <c r="WRZ134" s="311"/>
      <c r="WSA134" s="311"/>
      <c r="WSB134" s="311"/>
      <c r="WSC134" s="311"/>
      <c r="WSD134" s="311"/>
      <c r="WSE134" s="311"/>
      <c r="WSF134" s="311"/>
      <c r="WSG134" s="311"/>
      <c r="WSH134" s="311"/>
      <c r="WSI134" s="311"/>
      <c r="WSJ134" s="311"/>
      <c r="WSK134" s="311"/>
      <c r="WSL134" s="311"/>
      <c r="WSM134" s="311"/>
      <c r="WSN134" s="311"/>
      <c r="WSO134" s="311"/>
      <c r="WSP134" s="311"/>
      <c r="WSQ134" s="311"/>
      <c r="WSR134" s="311"/>
      <c r="WSS134" s="311"/>
      <c r="WST134" s="311"/>
      <c r="WSU134" s="311"/>
      <c r="WSV134" s="311"/>
      <c r="WSW134" s="311"/>
      <c r="WSX134" s="311"/>
      <c r="WSY134" s="311"/>
      <c r="WSZ134" s="311"/>
      <c r="WTA134" s="311"/>
      <c r="WTB134" s="311"/>
      <c r="WTC134" s="311"/>
      <c r="WTD134" s="311"/>
      <c r="WTE134" s="311"/>
      <c r="WTF134" s="311"/>
      <c r="WTG134" s="311"/>
      <c r="WTH134" s="311"/>
      <c r="WTI134" s="311"/>
      <c r="WTJ134" s="311"/>
      <c r="WTK134" s="311"/>
      <c r="WTL134" s="311"/>
      <c r="WTM134" s="311"/>
      <c r="WTN134" s="311"/>
      <c r="WTO134" s="311"/>
      <c r="WTP134" s="311"/>
      <c r="WTQ134" s="311"/>
      <c r="WTR134" s="311"/>
      <c r="WTS134" s="311"/>
      <c r="WTT134" s="311"/>
      <c r="WTU134" s="311"/>
      <c r="WTV134" s="311"/>
      <c r="WTW134" s="311"/>
      <c r="WTX134" s="311"/>
      <c r="WTY134" s="311"/>
      <c r="WTZ134" s="311"/>
      <c r="WUA134" s="311"/>
      <c r="WUB134" s="311"/>
      <c r="WUC134" s="311"/>
      <c r="WUD134" s="311"/>
      <c r="WUE134" s="311"/>
      <c r="WUF134" s="311"/>
      <c r="WUG134" s="311"/>
      <c r="WUH134" s="311"/>
      <c r="WUI134" s="311"/>
      <c r="WUJ134" s="311"/>
      <c r="WUK134" s="311"/>
      <c r="WUL134" s="311"/>
      <c r="WUM134" s="311"/>
      <c r="WUN134" s="311"/>
      <c r="WUO134" s="311"/>
      <c r="WUP134" s="311"/>
      <c r="WUQ134" s="311"/>
      <c r="WUR134" s="311"/>
      <c r="WUS134" s="311"/>
      <c r="WUT134" s="311"/>
      <c r="WUU134" s="311"/>
      <c r="WUV134" s="311"/>
      <c r="WUW134" s="311"/>
      <c r="WUX134" s="311"/>
      <c r="WUY134" s="311"/>
      <c r="WUZ134" s="311"/>
      <c r="WVA134" s="311"/>
      <c r="WVB134" s="311"/>
      <c r="WVC134" s="311"/>
      <c r="WVD134" s="311"/>
      <c r="WVE134" s="311"/>
      <c r="WVF134" s="311"/>
      <c r="WVG134" s="311"/>
      <c r="WVH134" s="311"/>
      <c r="WVI134" s="311"/>
      <c r="WVJ134" s="311"/>
      <c r="WVK134" s="311"/>
      <c r="WVL134" s="311"/>
      <c r="WVM134" s="311"/>
      <c r="WVN134" s="311"/>
      <c r="WVO134" s="311"/>
      <c r="WVP134" s="311"/>
      <c r="WVQ134" s="311"/>
      <c r="WVR134" s="311"/>
      <c r="WVS134" s="311"/>
      <c r="WVT134" s="311"/>
      <c r="WVU134" s="311"/>
      <c r="WVV134" s="311"/>
      <c r="WVW134" s="311"/>
      <c r="WVX134" s="311"/>
      <c r="WVY134" s="311"/>
      <c r="WVZ134" s="311"/>
      <c r="WWA134" s="311"/>
      <c r="WWB134" s="311"/>
      <c r="WWC134" s="311"/>
      <c r="WWD134" s="311"/>
      <c r="WWE134" s="311"/>
      <c r="WWF134" s="311"/>
      <c r="WWG134" s="311"/>
      <c r="WWH134" s="311"/>
      <c r="WWI134" s="311"/>
      <c r="WWJ134" s="311"/>
      <c r="WWK134" s="311"/>
      <c r="WWL134" s="311"/>
      <c r="WWM134" s="311"/>
      <c r="WWN134" s="311"/>
      <c r="WWO134" s="311"/>
      <c r="WWP134" s="311"/>
      <c r="WWQ134" s="311"/>
      <c r="WWR134" s="311"/>
      <c r="WWS134" s="311"/>
      <c r="WWT134" s="311"/>
      <c r="WWU134" s="311"/>
      <c r="WWV134" s="311"/>
      <c r="WWW134" s="311"/>
      <c r="WWX134" s="311"/>
      <c r="WWY134" s="311"/>
      <c r="WWZ134" s="311"/>
      <c r="WXA134" s="311"/>
      <c r="WXB134" s="311"/>
      <c r="WXC134" s="311"/>
      <c r="WXD134" s="311"/>
      <c r="WXE134" s="311"/>
      <c r="WXF134" s="311"/>
      <c r="WXG134" s="311"/>
      <c r="WXH134" s="311"/>
      <c r="WXI134" s="311"/>
      <c r="WXJ134" s="311"/>
      <c r="WXK134" s="311"/>
      <c r="WXL134" s="311"/>
      <c r="WXM134" s="311"/>
      <c r="WXN134" s="311"/>
      <c r="WXO134" s="311"/>
      <c r="WXP134" s="311"/>
      <c r="WXQ134" s="311"/>
      <c r="WXR134" s="311"/>
      <c r="WXS134" s="311"/>
      <c r="WXT134" s="311"/>
      <c r="WXU134" s="311"/>
      <c r="WXV134" s="311"/>
      <c r="WXW134" s="311"/>
      <c r="WXX134" s="311"/>
      <c r="WXY134" s="311"/>
      <c r="WXZ134" s="311"/>
      <c r="WYA134" s="311"/>
      <c r="WYB134" s="311"/>
      <c r="WYC134" s="311"/>
      <c r="WYD134" s="311"/>
      <c r="WYE134" s="311"/>
      <c r="WYF134" s="311"/>
      <c r="WYG134" s="311"/>
      <c r="WYH134" s="311"/>
      <c r="WYI134" s="311"/>
      <c r="WYJ134" s="311"/>
      <c r="WYK134" s="311"/>
      <c r="WYL134" s="311"/>
      <c r="WYM134" s="311"/>
      <c r="WYN134" s="311"/>
      <c r="WYO134" s="311"/>
      <c r="WYP134" s="311"/>
      <c r="WYQ134" s="311"/>
      <c r="WYR134" s="311"/>
      <c r="WYS134" s="311"/>
      <c r="WYT134" s="311"/>
      <c r="WYU134" s="311"/>
      <c r="WYV134" s="311"/>
      <c r="WYW134" s="311"/>
      <c r="WYX134" s="311"/>
      <c r="WYY134" s="311"/>
      <c r="WYZ134" s="311"/>
      <c r="WZA134" s="311"/>
      <c r="WZB134" s="311"/>
      <c r="WZC134" s="311"/>
      <c r="WZD134" s="311"/>
      <c r="WZE134" s="311"/>
      <c r="WZF134" s="311"/>
      <c r="WZG134" s="311"/>
      <c r="WZH134" s="311"/>
      <c r="WZI134" s="311"/>
      <c r="WZJ134" s="311"/>
      <c r="WZK134" s="311"/>
      <c r="WZL134" s="311"/>
      <c r="WZM134" s="311"/>
      <c r="WZN134" s="311"/>
      <c r="WZO134" s="311"/>
      <c r="WZP134" s="311"/>
      <c r="WZQ134" s="311"/>
      <c r="WZR134" s="311"/>
      <c r="WZS134" s="311"/>
      <c r="WZT134" s="311"/>
      <c r="WZU134" s="311"/>
      <c r="WZV134" s="311"/>
      <c r="WZW134" s="311"/>
      <c r="WZX134" s="311"/>
      <c r="WZY134" s="311"/>
      <c r="WZZ134" s="311"/>
      <c r="XAA134" s="311"/>
      <c r="XAB134" s="311"/>
      <c r="XAC134" s="311"/>
      <c r="XAD134" s="311"/>
      <c r="XAE134" s="311"/>
      <c r="XAF134" s="311"/>
      <c r="XAG134" s="311"/>
      <c r="XAH134" s="311"/>
      <c r="XAI134" s="311"/>
      <c r="XAJ134" s="311"/>
      <c r="XAK134" s="311"/>
      <c r="XAL134" s="311"/>
      <c r="XAM134" s="311"/>
      <c r="XAN134" s="311"/>
      <c r="XAO134" s="311"/>
      <c r="XAP134" s="311"/>
      <c r="XAQ134" s="311"/>
      <c r="XAR134" s="311"/>
      <c r="XAS134" s="311"/>
      <c r="XAT134" s="311"/>
      <c r="XAU134" s="311"/>
      <c r="XAV134" s="311"/>
      <c r="XAW134" s="311"/>
      <c r="XAX134" s="311"/>
      <c r="XAY134" s="311"/>
      <c r="XAZ134" s="311"/>
      <c r="XBA134" s="311"/>
      <c r="XBB134" s="311"/>
      <c r="XBC134" s="311"/>
      <c r="XBD134" s="311"/>
      <c r="XBE134" s="311"/>
      <c r="XBF134" s="311"/>
      <c r="XBG134" s="311"/>
      <c r="XBH134" s="311"/>
      <c r="XBI134" s="311"/>
      <c r="XBJ134" s="311"/>
      <c r="XBK134" s="311"/>
      <c r="XBL134" s="311"/>
      <c r="XBM134" s="311"/>
      <c r="XBN134" s="311"/>
      <c r="XBO134" s="311"/>
      <c r="XBP134" s="311"/>
      <c r="XBQ134" s="311"/>
      <c r="XBR134" s="311"/>
      <c r="XBS134" s="311"/>
      <c r="XBT134" s="311"/>
      <c r="XBU134" s="311"/>
      <c r="XBV134" s="311"/>
      <c r="XBW134" s="311"/>
      <c r="XBX134" s="311"/>
      <c r="XBY134" s="311"/>
      <c r="XBZ134" s="311"/>
      <c r="XCA134" s="311"/>
      <c r="XCB134" s="311"/>
      <c r="XCC134" s="311"/>
      <c r="XCD134" s="311"/>
      <c r="XCE134" s="311"/>
      <c r="XCF134" s="311"/>
      <c r="XCG134" s="311"/>
      <c r="XCH134" s="311"/>
      <c r="XCI134" s="311"/>
      <c r="XCJ134" s="311"/>
      <c r="XCK134" s="311"/>
      <c r="XCL134" s="311"/>
      <c r="XCM134" s="311"/>
      <c r="XCN134" s="311"/>
      <c r="XCO134" s="311"/>
      <c r="XCP134" s="311"/>
      <c r="XCQ134" s="311"/>
      <c r="XCR134" s="311"/>
      <c r="XCS134" s="311"/>
      <c r="XCT134" s="311"/>
      <c r="XCU134" s="311"/>
      <c r="XCV134" s="311"/>
      <c r="XCW134" s="311"/>
      <c r="XCX134" s="311"/>
      <c r="XCY134" s="311"/>
      <c r="XCZ134" s="311"/>
      <c r="XDA134" s="311"/>
      <c r="XDB134" s="311"/>
      <c r="XDC134" s="311"/>
      <c r="XDD134" s="311"/>
      <c r="XDE134" s="311"/>
      <c r="XDF134" s="311"/>
      <c r="XDG134" s="311"/>
      <c r="XDH134" s="311"/>
      <c r="XDI134" s="311"/>
      <c r="XDJ134" s="311"/>
      <c r="XDK134" s="311"/>
      <c r="XDL134" s="311"/>
      <c r="XDM134" s="311"/>
      <c r="XDN134" s="311"/>
      <c r="XDO134" s="311"/>
      <c r="XDP134" s="311"/>
      <c r="XDQ134" s="311"/>
      <c r="XDR134" s="311"/>
      <c r="XDS134" s="311"/>
      <c r="XDT134" s="311"/>
      <c r="XDU134" s="311"/>
      <c r="XDV134" s="311"/>
      <c r="XDW134" s="311"/>
      <c r="XDX134" s="311"/>
      <c r="XDY134" s="311"/>
      <c r="XDZ134" s="311"/>
      <c r="XEA134" s="311"/>
      <c r="XEB134" s="311"/>
      <c r="XEC134" s="311"/>
      <c r="XED134" s="311"/>
      <c r="XEE134" s="311"/>
      <c r="XEF134" s="311"/>
      <c r="XEG134" s="311"/>
      <c r="XEH134" s="311"/>
      <c r="XEI134" s="311"/>
      <c r="XEJ134" s="311"/>
      <c r="XEK134" s="311"/>
      <c r="XEL134" s="311"/>
      <c r="XEM134" s="311"/>
      <c r="XEN134" s="311"/>
      <c r="XEO134" s="311"/>
      <c r="XEP134" s="311"/>
      <c r="XEQ134" s="311"/>
      <c r="XER134" s="311"/>
      <c r="XES134" s="311"/>
      <c r="XET134" s="311"/>
      <c r="XEU134" s="311"/>
      <c r="XEV134" s="311"/>
      <c r="XEW134" s="311"/>
      <c r="XEX134" s="311"/>
      <c r="XEY134" s="311"/>
      <c r="XEZ134" s="311"/>
      <c r="XFA134" s="311"/>
      <c r="XFB134" s="311"/>
      <c r="XFC134" s="311"/>
      <c r="XFD134" s="311"/>
    </row>
    <row r="135" spans="2:16384">
      <c r="C135" s="359" t="s">
        <v>284</v>
      </c>
      <c r="D135" s="311"/>
      <c r="E135" s="329">
        <f t="shared" ref="E135:N135" ca="1" si="139">IF(E128&lt;0,-E128,-MIN(E130,E134))</f>
        <v>-663.83430810471964</v>
      </c>
      <c r="F135" s="329">
        <f t="shared" ca="1" si="139"/>
        <v>-737.35327357244887</v>
      </c>
      <c r="G135" s="329">
        <f t="shared" ca="1" si="139"/>
        <v>-447.32841832283157</v>
      </c>
      <c r="H135" s="329">
        <f t="shared" ca="1" si="139"/>
        <v>0</v>
      </c>
      <c r="I135" s="329">
        <f t="shared" ca="1" si="139"/>
        <v>0</v>
      </c>
      <c r="J135" s="329">
        <f t="shared" ca="1" si="139"/>
        <v>0</v>
      </c>
      <c r="K135" s="329">
        <f t="shared" ca="1" si="139"/>
        <v>0</v>
      </c>
      <c r="L135" s="329">
        <f t="shared" ca="1" si="139"/>
        <v>0</v>
      </c>
      <c r="M135" s="329">
        <f t="shared" ca="1" si="139"/>
        <v>0</v>
      </c>
      <c r="N135" s="329">
        <f t="shared" ca="1" si="139"/>
        <v>0</v>
      </c>
      <c r="O135" s="311"/>
      <c r="P135" s="329"/>
      <c r="Q135" s="329">
        <f>IF(Q128&lt;0,-Q128,-MIN(Q130,Q134))</f>
        <v>59.231308669487575</v>
      </c>
      <c r="R135" s="329">
        <f>IF(R128&lt;0,-R128,-MIN(R130,R134))</f>
        <v>31.715747476824891</v>
      </c>
      <c r="S135" s="329">
        <f>IF(S128&lt;0,-S128,-MIN(S130,S134))</f>
        <v>-0.23494465878176596</v>
      </c>
      <c r="T135" s="329">
        <f>IF(T128&lt;0,-T128,-MIN(T130,T134))</f>
        <v>-33.427923213607315</v>
      </c>
      <c r="U135" s="329">
        <f>IF(U128&lt;0,-U128,-MIN(U130,U134))</f>
        <v>-62.73818827392337</v>
      </c>
      <c r="V135" s="329">
        <f t="shared" ref="V135:AD135" si="140">IF(V128&lt;0,-V128,-MIN(V130,V134))</f>
        <v>0</v>
      </c>
      <c r="W135" s="329">
        <f t="shared" si="140"/>
        <v>0</v>
      </c>
      <c r="X135" s="329">
        <f t="shared" si="140"/>
        <v>0</v>
      </c>
      <c r="Y135" s="329">
        <f t="shared" si="140"/>
        <v>0</v>
      </c>
      <c r="Z135" s="329">
        <f t="shared" si="140"/>
        <v>0</v>
      </c>
      <c r="AA135" s="329">
        <f t="shared" si="140"/>
        <v>0</v>
      </c>
      <c r="AB135" s="329">
        <f t="shared" si="140"/>
        <v>0</v>
      </c>
      <c r="AC135" s="329">
        <f t="shared" si="140"/>
        <v>0</v>
      </c>
      <c r="AD135" s="329">
        <f t="shared" si="140"/>
        <v>0</v>
      </c>
      <c r="AE135" s="329">
        <f>IF(AE128&lt;0,-AE128,-MIN(AE130,AE134))</f>
        <v>0</v>
      </c>
      <c r="AF135" s="311"/>
      <c r="AG135" s="329"/>
      <c r="AH135" s="329"/>
      <c r="AI135" s="329"/>
      <c r="AJ135" s="329"/>
      <c r="AK135" s="329"/>
      <c r="AL135" s="329"/>
      <c r="AM135" s="329"/>
      <c r="AN135" s="329"/>
      <c r="AO135" s="329"/>
      <c r="AP135" s="329"/>
      <c r="AQ135" s="329"/>
      <c r="AR135" s="329"/>
      <c r="AS135" s="329"/>
      <c r="AT135" s="329"/>
      <c r="AU135" s="329"/>
      <c r="AV135" s="311"/>
      <c r="AW135" s="329"/>
      <c r="AX135" s="329">
        <f ca="1">IF(AX128&lt;0,-AX128,-MIN(AX130,AX134))</f>
        <v>-856.19902125122576</v>
      </c>
      <c r="AY135" s="329">
        <f ca="1">IF(AY128&lt;0,-AY128,-MIN(AY130,AY134))</f>
        <v>-387.71397931354227</v>
      </c>
      <c r="AZ135" s="329">
        <f ca="1">IF(AZ128&lt;0,-AZ128,-MIN(AZ130,AZ134))</f>
        <v>0</v>
      </c>
      <c r="BA135" s="329">
        <f ca="1">IF(BA128&lt;0,-BA128,-MIN(BA130,BA134))</f>
        <v>0</v>
      </c>
      <c r="BB135" s="329">
        <f t="shared" ref="BB135:BK135" ca="1" si="141">IF(BB128&lt;0,-BB128,-MIN(BB130,BB134))</f>
        <v>0</v>
      </c>
      <c r="BC135" s="329">
        <f t="shared" ca="1" si="141"/>
        <v>0</v>
      </c>
      <c r="BD135" s="329">
        <f t="shared" ca="1" si="141"/>
        <v>0</v>
      </c>
      <c r="BE135" s="329">
        <f t="shared" ca="1" si="141"/>
        <v>0</v>
      </c>
      <c r="BF135" s="329">
        <f t="shared" ca="1" si="141"/>
        <v>0</v>
      </c>
      <c r="BG135" s="329">
        <f t="shared" ca="1" si="141"/>
        <v>0</v>
      </c>
      <c r="BH135" s="329">
        <f t="shared" ca="1" si="141"/>
        <v>0</v>
      </c>
      <c r="BI135" s="329">
        <f t="shared" ca="1" si="141"/>
        <v>0</v>
      </c>
      <c r="BJ135" s="329">
        <f t="shared" ca="1" si="141"/>
        <v>0</v>
      </c>
      <c r="BK135" s="329">
        <f t="shared" ca="1" si="141"/>
        <v>0</v>
      </c>
      <c r="BL135" s="311"/>
      <c r="BM135" s="311"/>
      <c r="BN135" s="311"/>
      <c r="BO135" s="311"/>
      <c r="BP135" s="311"/>
      <c r="BQ135" s="311"/>
      <c r="BR135" s="311"/>
      <c r="BS135" s="311"/>
      <c r="BT135" s="311"/>
      <c r="BU135" s="311"/>
      <c r="BV135" s="311"/>
      <c r="BW135" s="311"/>
      <c r="BX135" s="311"/>
      <c r="BY135" s="311"/>
      <c r="BZ135" s="311"/>
      <c r="CA135" s="311"/>
      <c r="CB135" s="311"/>
      <c r="CC135" s="311"/>
      <c r="CD135" s="311"/>
      <c r="CE135" s="311"/>
      <c r="CF135" s="311"/>
      <c r="CG135" s="311"/>
      <c r="CH135" s="311"/>
      <c r="CI135" s="311"/>
      <c r="CJ135" s="311"/>
      <c r="CK135" s="311"/>
      <c r="CL135" s="311"/>
      <c r="CM135" s="311"/>
      <c r="CN135" s="311"/>
      <c r="CO135" s="311"/>
      <c r="CP135" s="311"/>
      <c r="CQ135" s="311"/>
      <c r="CR135" s="311"/>
      <c r="CS135" s="311"/>
      <c r="CT135" s="311"/>
      <c r="CU135" s="311"/>
      <c r="CV135" s="311"/>
      <c r="CW135" s="311"/>
      <c r="CX135" s="311"/>
      <c r="CY135" s="311"/>
      <c r="CZ135" s="311"/>
      <c r="DA135" s="311"/>
      <c r="DB135" s="311"/>
      <c r="DC135" s="311"/>
      <c r="DD135" s="311"/>
      <c r="DE135" s="311"/>
      <c r="DF135" s="311"/>
      <c r="DG135" s="311"/>
      <c r="DH135" s="311"/>
      <c r="DI135" s="311"/>
      <c r="DJ135" s="311"/>
      <c r="DK135" s="311"/>
      <c r="DL135" s="311"/>
      <c r="DM135" s="311"/>
      <c r="DN135" s="311"/>
      <c r="DO135" s="311"/>
      <c r="DP135" s="311"/>
      <c r="DQ135" s="311"/>
      <c r="DR135" s="311"/>
      <c r="DS135" s="311"/>
      <c r="DT135" s="311"/>
      <c r="DU135" s="311"/>
      <c r="DV135" s="311"/>
      <c r="DW135" s="311"/>
      <c r="DX135" s="311"/>
      <c r="DY135" s="311"/>
      <c r="DZ135" s="311"/>
      <c r="EA135" s="311"/>
      <c r="EB135" s="311"/>
      <c r="EC135" s="311"/>
      <c r="ED135" s="311"/>
      <c r="EE135" s="311"/>
      <c r="EF135" s="311"/>
      <c r="EG135" s="311"/>
      <c r="EH135" s="311"/>
      <c r="EI135" s="311"/>
      <c r="EJ135" s="311"/>
      <c r="EK135" s="311"/>
      <c r="EL135" s="311"/>
      <c r="EM135" s="311"/>
      <c r="EN135" s="311"/>
      <c r="EO135" s="311"/>
      <c r="EP135" s="311"/>
      <c r="EQ135" s="311"/>
      <c r="ER135" s="311"/>
      <c r="ES135" s="311"/>
      <c r="ET135" s="311"/>
      <c r="EU135" s="311"/>
      <c r="EV135" s="311"/>
      <c r="EW135" s="311"/>
      <c r="EX135" s="311"/>
      <c r="EY135" s="311"/>
      <c r="EZ135" s="311"/>
      <c r="FA135" s="311"/>
      <c r="FB135" s="311"/>
      <c r="FC135" s="311"/>
      <c r="FD135" s="311"/>
      <c r="FE135" s="311"/>
      <c r="FF135" s="311"/>
      <c r="FG135" s="311"/>
      <c r="FH135" s="311"/>
      <c r="FI135" s="311"/>
      <c r="FJ135" s="311"/>
      <c r="FK135" s="311"/>
      <c r="FL135" s="311"/>
      <c r="FM135" s="311"/>
      <c r="FN135" s="311"/>
      <c r="FO135" s="311"/>
      <c r="FP135" s="311"/>
      <c r="FQ135" s="311"/>
      <c r="FR135" s="311"/>
      <c r="FS135" s="311"/>
      <c r="FT135" s="311"/>
      <c r="FU135" s="311"/>
      <c r="FV135" s="311"/>
      <c r="FW135" s="311"/>
      <c r="FX135" s="311"/>
      <c r="FY135" s="311"/>
      <c r="FZ135" s="311"/>
      <c r="GA135" s="311"/>
      <c r="GB135" s="311"/>
      <c r="GC135" s="311"/>
      <c r="GD135" s="311"/>
      <c r="GE135" s="311"/>
      <c r="GF135" s="311"/>
      <c r="GG135" s="311"/>
      <c r="GH135" s="311"/>
      <c r="GI135" s="311"/>
      <c r="GJ135" s="311"/>
      <c r="GK135" s="311"/>
      <c r="GL135" s="311"/>
      <c r="GM135" s="311"/>
      <c r="GN135" s="311"/>
      <c r="GO135" s="311"/>
      <c r="GP135" s="311"/>
      <c r="GQ135" s="311"/>
      <c r="GR135" s="311"/>
      <c r="GS135" s="311"/>
      <c r="GT135" s="311"/>
      <c r="GU135" s="311"/>
      <c r="GV135" s="311"/>
      <c r="GW135" s="311"/>
      <c r="GX135" s="311"/>
      <c r="GY135" s="311"/>
      <c r="GZ135" s="311"/>
      <c r="HA135" s="311"/>
      <c r="HB135" s="311"/>
      <c r="HC135" s="311"/>
      <c r="HD135" s="311"/>
      <c r="HE135" s="311"/>
      <c r="HF135" s="311"/>
      <c r="HG135" s="311"/>
      <c r="HH135" s="311"/>
      <c r="HI135" s="311"/>
      <c r="HJ135" s="311"/>
      <c r="HK135" s="311"/>
      <c r="HL135" s="311"/>
      <c r="HM135" s="311"/>
      <c r="HN135" s="311"/>
      <c r="HO135" s="311"/>
      <c r="HP135" s="311"/>
      <c r="HQ135" s="311"/>
      <c r="HR135" s="311"/>
      <c r="HS135" s="311"/>
      <c r="HT135" s="311"/>
      <c r="HU135" s="311"/>
      <c r="HV135" s="311"/>
      <c r="HW135" s="311"/>
      <c r="HX135" s="311"/>
      <c r="HY135" s="311"/>
      <c r="HZ135" s="311"/>
      <c r="IA135" s="311"/>
      <c r="IB135" s="311"/>
      <c r="IC135" s="311"/>
      <c r="ID135" s="311"/>
      <c r="IE135" s="311"/>
      <c r="IF135" s="311"/>
      <c r="IG135" s="311"/>
      <c r="IH135" s="311"/>
      <c r="II135" s="311"/>
      <c r="IJ135" s="311"/>
      <c r="IK135" s="311"/>
      <c r="IL135" s="311"/>
      <c r="IM135" s="311"/>
      <c r="IN135" s="311"/>
      <c r="IO135" s="311"/>
      <c r="IP135" s="311"/>
      <c r="IQ135" s="311"/>
      <c r="IR135" s="311"/>
      <c r="IS135" s="311"/>
      <c r="IT135" s="311"/>
      <c r="IU135" s="311"/>
      <c r="IV135" s="311"/>
      <c r="IW135" s="311"/>
      <c r="IX135" s="311"/>
      <c r="IY135" s="311"/>
      <c r="IZ135" s="311"/>
      <c r="JA135" s="311"/>
      <c r="JB135" s="311"/>
      <c r="JC135" s="311"/>
      <c r="JD135" s="311"/>
      <c r="JE135" s="311"/>
      <c r="JF135" s="311"/>
      <c r="JG135" s="311"/>
      <c r="JH135" s="311"/>
      <c r="JI135" s="311"/>
      <c r="JJ135" s="311"/>
      <c r="JK135" s="311"/>
      <c r="JL135" s="311"/>
      <c r="JM135" s="311"/>
      <c r="JN135" s="311"/>
      <c r="JO135" s="311"/>
      <c r="JP135" s="311"/>
      <c r="JQ135" s="311"/>
      <c r="JR135" s="311"/>
      <c r="JS135" s="311"/>
      <c r="JT135" s="311"/>
      <c r="JU135" s="311"/>
      <c r="JV135" s="311"/>
      <c r="JW135" s="311"/>
      <c r="JX135" s="311"/>
      <c r="JY135" s="311"/>
      <c r="JZ135" s="311"/>
      <c r="KA135" s="311"/>
      <c r="KB135" s="311"/>
      <c r="KC135" s="311"/>
      <c r="KD135" s="311"/>
      <c r="KE135" s="311"/>
      <c r="KF135" s="311"/>
      <c r="KG135" s="311"/>
      <c r="KH135" s="311"/>
      <c r="KI135" s="311"/>
      <c r="KJ135" s="311"/>
      <c r="KK135" s="311"/>
      <c r="KL135" s="311"/>
      <c r="KM135" s="311"/>
      <c r="KN135" s="311"/>
      <c r="KO135" s="311"/>
      <c r="KP135" s="311"/>
      <c r="KQ135" s="311"/>
      <c r="KR135" s="311"/>
      <c r="KS135" s="311"/>
      <c r="KT135" s="311"/>
      <c r="KU135" s="311"/>
      <c r="KV135" s="311"/>
      <c r="KW135" s="311"/>
      <c r="KX135" s="311"/>
      <c r="KY135" s="311"/>
      <c r="KZ135" s="311"/>
      <c r="LA135" s="311"/>
      <c r="LB135" s="311"/>
      <c r="LC135" s="311"/>
      <c r="LD135" s="311"/>
      <c r="LE135" s="311"/>
      <c r="LF135" s="311"/>
      <c r="LG135" s="311"/>
      <c r="LH135" s="311"/>
      <c r="LI135" s="311"/>
      <c r="LJ135" s="311"/>
      <c r="LK135" s="311"/>
      <c r="LL135" s="311"/>
      <c r="LM135" s="311"/>
      <c r="LN135" s="311"/>
      <c r="LO135" s="311"/>
      <c r="LP135" s="311"/>
      <c r="LQ135" s="311"/>
      <c r="LR135" s="311"/>
      <c r="LS135" s="311"/>
      <c r="LT135" s="311"/>
      <c r="LU135" s="311"/>
      <c r="LV135" s="311"/>
      <c r="LW135" s="311"/>
      <c r="LX135" s="311"/>
      <c r="LY135" s="311"/>
      <c r="LZ135" s="311"/>
      <c r="MA135" s="311"/>
      <c r="MB135" s="311"/>
      <c r="MC135" s="311"/>
      <c r="MD135" s="311"/>
      <c r="ME135" s="311"/>
      <c r="MF135" s="311"/>
      <c r="MG135" s="311"/>
      <c r="MH135" s="311"/>
      <c r="MI135" s="311"/>
      <c r="MJ135" s="311"/>
      <c r="MK135" s="311"/>
      <c r="ML135" s="311"/>
      <c r="MM135" s="311"/>
      <c r="MN135" s="311"/>
      <c r="MO135" s="311"/>
      <c r="MP135" s="311"/>
      <c r="MQ135" s="311"/>
      <c r="MR135" s="311"/>
      <c r="MS135" s="311"/>
      <c r="MT135" s="311"/>
      <c r="MU135" s="311"/>
      <c r="MV135" s="311"/>
      <c r="MW135" s="311"/>
      <c r="MX135" s="311"/>
      <c r="MY135" s="311"/>
      <c r="MZ135" s="311"/>
      <c r="NA135" s="311"/>
      <c r="NB135" s="311"/>
      <c r="NC135" s="311"/>
      <c r="ND135" s="311"/>
      <c r="NE135" s="311"/>
      <c r="NF135" s="311"/>
      <c r="NG135" s="311"/>
      <c r="NH135" s="311"/>
      <c r="NI135" s="311"/>
      <c r="NJ135" s="311"/>
      <c r="NK135" s="311"/>
      <c r="NL135" s="311"/>
      <c r="NM135" s="311"/>
      <c r="NN135" s="311"/>
      <c r="NO135" s="311"/>
      <c r="NP135" s="311"/>
      <c r="NQ135" s="311"/>
      <c r="NR135" s="311"/>
      <c r="NS135" s="311"/>
      <c r="NT135" s="311"/>
      <c r="NU135" s="311"/>
      <c r="NV135" s="311"/>
      <c r="NW135" s="311"/>
      <c r="NX135" s="311"/>
      <c r="NY135" s="311"/>
      <c r="NZ135" s="311"/>
      <c r="OA135" s="311"/>
      <c r="OB135" s="311"/>
      <c r="OC135" s="311"/>
      <c r="OD135" s="311"/>
      <c r="OE135" s="311"/>
      <c r="OF135" s="311"/>
      <c r="OG135" s="311"/>
      <c r="OH135" s="311"/>
      <c r="OI135" s="311"/>
      <c r="OJ135" s="311"/>
      <c r="OK135" s="311"/>
      <c r="OL135" s="311"/>
      <c r="OM135" s="311"/>
      <c r="ON135" s="311"/>
      <c r="OO135" s="311"/>
      <c r="OP135" s="311"/>
      <c r="OQ135" s="311"/>
      <c r="OR135" s="311"/>
      <c r="OS135" s="311"/>
      <c r="OT135" s="311"/>
      <c r="OU135" s="311"/>
      <c r="OV135" s="311"/>
      <c r="OW135" s="311"/>
      <c r="OX135" s="311"/>
      <c r="OY135" s="311"/>
      <c r="OZ135" s="311"/>
      <c r="PA135" s="311"/>
      <c r="PB135" s="311"/>
      <c r="PC135" s="311"/>
      <c r="PD135" s="311"/>
      <c r="PE135" s="311"/>
      <c r="PF135" s="311"/>
      <c r="PG135" s="311"/>
      <c r="PH135" s="311"/>
      <c r="PI135" s="311"/>
      <c r="PJ135" s="311"/>
      <c r="PK135" s="311"/>
      <c r="PL135" s="311"/>
      <c r="PM135" s="311"/>
      <c r="PN135" s="311"/>
      <c r="PO135" s="311"/>
      <c r="PP135" s="311"/>
      <c r="PQ135" s="311"/>
      <c r="PR135" s="311"/>
      <c r="PS135" s="311"/>
      <c r="PT135" s="311"/>
      <c r="PU135" s="311"/>
      <c r="PV135" s="311"/>
      <c r="PW135" s="311"/>
      <c r="PX135" s="311"/>
      <c r="PY135" s="311"/>
      <c r="PZ135" s="311"/>
      <c r="QA135" s="311"/>
      <c r="QB135" s="311"/>
      <c r="QC135" s="311"/>
      <c r="QD135" s="311"/>
      <c r="QE135" s="311"/>
      <c r="QF135" s="311"/>
      <c r="QG135" s="311"/>
      <c r="QH135" s="311"/>
      <c r="QI135" s="311"/>
      <c r="QJ135" s="311"/>
      <c r="QK135" s="311"/>
      <c r="QL135" s="311"/>
      <c r="QM135" s="311"/>
      <c r="QN135" s="311"/>
      <c r="QO135" s="311"/>
      <c r="QP135" s="311"/>
      <c r="QQ135" s="311"/>
      <c r="QR135" s="311"/>
      <c r="QS135" s="311"/>
      <c r="QT135" s="311"/>
      <c r="QU135" s="311"/>
      <c r="QV135" s="311"/>
      <c r="QW135" s="311"/>
      <c r="QX135" s="311"/>
      <c r="QY135" s="311"/>
      <c r="QZ135" s="311"/>
      <c r="RA135" s="311"/>
      <c r="RB135" s="311"/>
      <c r="RC135" s="311"/>
      <c r="RD135" s="311"/>
      <c r="RE135" s="311"/>
      <c r="RF135" s="311"/>
      <c r="RG135" s="311"/>
      <c r="RH135" s="311"/>
      <c r="RI135" s="311"/>
      <c r="RJ135" s="311"/>
      <c r="RK135" s="311"/>
      <c r="RL135" s="311"/>
      <c r="RM135" s="311"/>
      <c r="RN135" s="311"/>
      <c r="RO135" s="311"/>
      <c r="RP135" s="311"/>
      <c r="RQ135" s="311"/>
      <c r="RR135" s="311"/>
      <c r="RS135" s="311"/>
      <c r="RT135" s="311"/>
      <c r="RU135" s="311"/>
      <c r="RV135" s="311"/>
      <c r="RW135" s="311"/>
      <c r="RX135" s="311"/>
      <c r="RY135" s="311"/>
      <c r="RZ135" s="311"/>
      <c r="SA135" s="311"/>
      <c r="SB135" s="311"/>
      <c r="SC135" s="311"/>
      <c r="SD135" s="311"/>
      <c r="SE135" s="311"/>
      <c r="SF135" s="311"/>
      <c r="SG135" s="311"/>
      <c r="SH135" s="311"/>
      <c r="SI135" s="311"/>
      <c r="SJ135" s="311"/>
      <c r="SK135" s="311"/>
      <c r="SL135" s="311"/>
      <c r="SM135" s="311"/>
      <c r="SN135" s="311"/>
      <c r="SO135" s="311"/>
      <c r="SP135" s="311"/>
      <c r="SQ135" s="311"/>
      <c r="SR135" s="311"/>
      <c r="SS135" s="311"/>
      <c r="ST135" s="311"/>
      <c r="SU135" s="311"/>
      <c r="SV135" s="311"/>
      <c r="SW135" s="311"/>
      <c r="SX135" s="311"/>
      <c r="SY135" s="311"/>
      <c r="SZ135" s="311"/>
      <c r="TA135" s="311"/>
      <c r="TB135" s="311"/>
      <c r="TC135" s="311"/>
      <c r="TD135" s="311"/>
      <c r="TE135" s="311"/>
      <c r="TF135" s="311"/>
      <c r="TG135" s="311"/>
      <c r="TH135" s="311"/>
      <c r="TI135" s="311"/>
      <c r="TJ135" s="311"/>
      <c r="TK135" s="311"/>
      <c r="TL135" s="311"/>
      <c r="TM135" s="311"/>
      <c r="TN135" s="311"/>
      <c r="TO135" s="311"/>
      <c r="TP135" s="311"/>
      <c r="TQ135" s="311"/>
      <c r="TR135" s="311"/>
      <c r="TS135" s="311"/>
      <c r="TT135" s="311"/>
      <c r="TU135" s="311"/>
      <c r="TV135" s="311"/>
      <c r="TW135" s="311"/>
      <c r="TX135" s="311"/>
      <c r="TY135" s="311"/>
      <c r="TZ135" s="311"/>
      <c r="UA135" s="311"/>
      <c r="UB135" s="311"/>
      <c r="UC135" s="311"/>
      <c r="UD135" s="311"/>
      <c r="UE135" s="311"/>
      <c r="UF135" s="311"/>
      <c r="UG135" s="311"/>
      <c r="UH135" s="311"/>
      <c r="UI135" s="311"/>
      <c r="UJ135" s="311"/>
      <c r="UK135" s="311"/>
      <c r="UL135" s="311"/>
      <c r="UM135" s="311"/>
      <c r="UN135" s="311"/>
      <c r="UO135" s="311"/>
      <c r="UP135" s="311"/>
      <c r="UQ135" s="311"/>
      <c r="UR135" s="311"/>
      <c r="US135" s="311"/>
      <c r="UT135" s="311"/>
      <c r="UU135" s="311"/>
      <c r="UV135" s="311"/>
      <c r="UW135" s="311"/>
      <c r="UX135" s="311"/>
      <c r="UY135" s="311"/>
      <c r="UZ135" s="311"/>
      <c r="VA135" s="311"/>
      <c r="VB135" s="311"/>
      <c r="VC135" s="311"/>
      <c r="VD135" s="311"/>
      <c r="VE135" s="311"/>
      <c r="VF135" s="311"/>
      <c r="VG135" s="311"/>
      <c r="VH135" s="311"/>
      <c r="VI135" s="311"/>
      <c r="VJ135" s="311"/>
      <c r="VK135" s="311"/>
      <c r="VL135" s="311"/>
      <c r="VM135" s="311"/>
      <c r="VN135" s="311"/>
      <c r="VO135" s="311"/>
      <c r="VP135" s="311"/>
      <c r="VQ135" s="311"/>
      <c r="VR135" s="311"/>
      <c r="VS135" s="311"/>
      <c r="VT135" s="311"/>
      <c r="VU135" s="311"/>
      <c r="VV135" s="311"/>
      <c r="VW135" s="311"/>
      <c r="VX135" s="311"/>
      <c r="VY135" s="311"/>
      <c r="VZ135" s="311"/>
      <c r="WA135" s="311"/>
      <c r="WB135" s="311"/>
      <c r="WC135" s="311"/>
      <c r="WD135" s="311"/>
      <c r="WE135" s="311"/>
      <c r="WF135" s="311"/>
      <c r="WG135" s="311"/>
      <c r="WH135" s="311"/>
      <c r="WI135" s="311"/>
      <c r="WJ135" s="311"/>
      <c r="WK135" s="311"/>
      <c r="WL135" s="311"/>
      <c r="WM135" s="311"/>
      <c r="WN135" s="311"/>
      <c r="WO135" s="311"/>
      <c r="WP135" s="311"/>
      <c r="WQ135" s="311"/>
      <c r="WR135" s="311"/>
      <c r="WS135" s="311"/>
      <c r="WT135" s="311"/>
      <c r="WU135" s="311"/>
      <c r="WV135" s="311"/>
      <c r="WW135" s="311"/>
      <c r="WX135" s="311"/>
      <c r="WY135" s="311"/>
      <c r="WZ135" s="311"/>
      <c r="XA135" s="311"/>
      <c r="XB135" s="311"/>
      <c r="XC135" s="311"/>
      <c r="XD135" s="311"/>
      <c r="XE135" s="311"/>
      <c r="XF135" s="311"/>
      <c r="XG135" s="311"/>
      <c r="XH135" s="311"/>
      <c r="XI135" s="311"/>
      <c r="XJ135" s="311"/>
      <c r="XK135" s="311"/>
      <c r="XL135" s="311"/>
      <c r="XM135" s="311"/>
      <c r="XN135" s="311"/>
      <c r="XO135" s="311"/>
      <c r="XP135" s="311"/>
      <c r="XQ135" s="311"/>
      <c r="XR135" s="311"/>
      <c r="XS135" s="311"/>
      <c r="XT135" s="311"/>
      <c r="XU135" s="311"/>
      <c r="XV135" s="311"/>
      <c r="XW135" s="311"/>
      <c r="XX135" s="311"/>
      <c r="XY135" s="311"/>
      <c r="XZ135" s="311"/>
      <c r="YA135" s="311"/>
      <c r="YB135" s="311"/>
      <c r="YC135" s="311"/>
      <c r="YD135" s="311"/>
      <c r="YE135" s="311"/>
      <c r="YF135" s="311"/>
      <c r="YG135" s="311"/>
      <c r="YH135" s="311"/>
      <c r="YI135" s="311"/>
      <c r="YJ135" s="311"/>
      <c r="YK135" s="311"/>
      <c r="YL135" s="311"/>
      <c r="YM135" s="311"/>
      <c r="YN135" s="311"/>
      <c r="YO135" s="311"/>
      <c r="YP135" s="311"/>
      <c r="YQ135" s="311"/>
      <c r="YR135" s="311"/>
      <c r="YS135" s="311"/>
      <c r="YT135" s="311"/>
      <c r="YU135" s="311"/>
      <c r="YV135" s="311"/>
      <c r="YW135" s="311"/>
      <c r="YX135" s="311"/>
      <c r="YY135" s="311"/>
      <c r="YZ135" s="311"/>
      <c r="ZA135" s="311"/>
      <c r="ZB135" s="311"/>
      <c r="ZC135" s="311"/>
      <c r="ZD135" s="311"/>
      <c r="ZE135" s="311"/>
      <c r="ZF135" s="311"/>
      <c r="ZG135" s="311"/>
      <c r="ZH135" s="311"/>
      <c r="ZI135" s="311"/>
      <c r="ZJ135" s="311"/>
      <c r="ZK135" s="311"/>
      <c r="ZL135" s="311"/>
      <c r="ZM135" s="311"/>
      <c r="ZN135" s="311"/>
      <c r="ZO135" s="311"/>
      <c r="ZP135" s="311"/>
      <c r="ZQ135" s="311"/>
      <c r="ZR135" s="311"/>
      <c r="ZS135" s="311"/>
      <c r="ZT135" s="311"/>
      <c r="ZU135" s="311"/>
      <c r="ZV135" s="311"/>
      <c r="ZW135" s="311"/>
      <c r="ZX135" s="311"/>
      <c r="ZY135" s="311"/>
      <c r="ZZ135" s="311"/>
      <c r="AAA135" s="311"/>
      <c r="AAB135" s="311"/>
      <c r="AAC135" s="311"/>
      <c r="AAD135" s="311"/>
      <c r="AAE135" s="311"/>
      <c r="AAF135" s="311"/>
      <c r="AAG135" s="311"/>
      <c r="AAH135" s="311"/>
      <c r="AAI135" s="311"/>
      <c r="AAJ135" s="311"/>
      <c r="AAK135" s="311"/>
      <c r="AAL135" s="311"/>
      <c r="AAM135" s="311"/>
      <c r="AAN135" s="311"/>
      <c r="AAO135" s="311"/>
      <c r="AAP135" s="311"/>
      <c r="AAQ135" s="311"/>
      <c r="AAR135" s="311"/>
      <c r="AAS135" s="311"/>
      <c r="AAT135" s="311"/>
      <c r="AAU135" s="311"/>
      <c r="AAV135" s="311"/>
      <c r="AAW135" s="311"/>
      <c r="AAX135" s="311"/>
      <c r="AAY135" s="311"/>
      <c r="AAZ135" s="311"/>
      <c r="ABA135" s="311"/>
      <c r="ABB135" s="311"/>
      <c r="ABC135" s="311"/>
      <c r="ABD135" s="311"/>
      <c r="ABE135" s="311"/>
      <c r="ABF135" s="311"/>
      <c r="ABG135" s="311"/>
      <c r="ABH135" s="311"/>
      <c r="ABI135" s="311"/>
      <c r="ABJ135" s="311"/>
      <c r="ABK135" s="311"/>
      <c r="ABL135" s="311"/>
      <c r="ABM135" s="311"/>
      <c r="ABN135" s="311"/>
      <c r="ABO135" s="311"/>
      <c r="ABP135" s="311"/>
      <c r="ABQ135" s="311"/>
      <c r="ABR135" s="311"/>
      <c r="ABS135" s="311"/>
      <c r="ABT135" s="311"/>
      <c r="ABU135" s="311"/>
      <c r="ABV135" s="311"/>
      <c r="ABW135" s="311"/>
      <c r="ABX135" s="311"/>
      <c r="ABY135" s="311"/>
      <c r="ABZ135" s="311"/>
      <c r="ACA135" s="311"/>
      <c r="ACB135" s="311"/>
      <c r="ACC135" s="311"/>
      <c r="ACD135" s="311"/>
      <c r="ACE135" s="311"/>
      <c r="ACF135" s="311"/>
      <c r="ACG135" s="311"/>
      <c r="ACH135" s="311"/>
      <c r="ACI135" s="311"/>
      <c r="ACJ135" s="311"/>
      <c r="ACK135" s="311"/>
      <c r="ACL135" s="311"/>
      <c r="ACM135" s="311"/>
      <c r="ACN135" s="311"/>
      <c r="ACO135" s="311"/>
      <c r="ACP135" s="311"/>
      <c r="ACQ135" s="311"/>
      <c r="ACR135" s="311"/>
      <c r="ACS135" s="311"/>
      <c r="ACT135" s="311"/>
      <c r="ACU135" s="311"/>
      <c r="ACV135" s="311"/>
      <c r="ACW135" s="311"/>
      <c r="ACX135" s="311"/>
      <c r="ACY135" s="311"/>
      <c r="ACZ135" s="311"/>
      <c r="ADA135" s="311"/>
      <c r="ADB135" s="311"/>
      <c r="ADC135" s="311"/>
      <c r="ADD135" s="311"/>
      <c r="ADE135" s="311"/>
      <c r="ADF135" s="311"/>
      <c r="ADG135" s="311"/>
      <c r="ADH135" s="311"/>
      <c r="ADI135" s="311"/>
      <c r="ADJ135" s="311"/>
      <c r="ADK135" s="311"/>
      <c r="ADL135" s="311"/>
      <c r="ADM135" s="311"/>
      <c r="ADN135" s="311"/>
      <c r="ADO135" s="311"/>
      <c r="ADP135" s="311"/>
      <c r="ADQ135" s="311"/>
      <c r="ADR135" s="311"/>
      <c r="ADS135" s="311"/>
      <c r="ADT135" s="311"/>
      <c r="ADU135" s="311"/>
      <c r="ADV135" s="311"/>
      <c r="ADW135" s="311"/>
      <c r="ADX135" s="311"/>
      <c r="ADY135" s="311"/>
      <c r="ADZ135" s="311"/>
      <c r="AEA135" s="311"/>
      <c r="AEB135" s="311"/>
      <c r="AEC135" s="311"/>
      <c r="AED135" s="311"/>
      <c r="AEE135" s="311"/>
      <c r="AEF135" s="311"/>
      <c r="AEG135" s="311"/>
      <c r="AEH135" s="311"/>
      <c r="AEI135" s="311"/>
      <c r="AEJ135" s="311"/>
      <c r="AEK135" s="311"/>
      <c r="AEL135" s="311"/>
      <c r="AEM135" s="311"/>
      <c r="AEN135" s="311"/>
      <c r="AEO135" s="311"/>
      <c r="AEP135" s="311"/>
      <c r="AEQ135" s="311"/>
      <c r="AER135" s="311"/>
      <c r="AES135" s="311"/>
      <c r="AET135" s="311"/>
      <c r="AEU135" s="311"/>
      <c r="AEV135" s="311"/>
      <c r="AEW135" s="311"/>
      <c r="AEX135" s="311"/>
      <c r="AEY135" s="311"/>
      <c r="AEZ135" s="311"/>
      <c r="AFA135" s="311"/>
      <c r="AFB135" s="311"/>
      <c r="AFC135" s="311"/>
      <c r="AFD135" s="311"/>
      <c r="AFE135" s="311"/>
      <c r="AFF135" s="311"/>
      <c r="AFG135" s="311"/>
      <c r="AFH135" s="311"/>
      <c r="AFI135" s="311"/>
      <c r="AFJ135" s="311"/>
      <c r="AFK135" s="311"/>
      <c r="AFL135" s="311"/>
      <c r="AFM135" s="311"/>
      <c r="AFN135" s="311"/>
      <c r="AFO135" s="311"/>
      <c r="AFP135" s="311"/>
      <c r="AFQ135" s="311"/>
      <c r="AFR135" s="311"/>
      <c r="AFS135" s="311"/>
      <c r="AFT135" s="311"/>
      <c r="AFU135" s="311"/>
      <c r="AFV135" s="311"/>
      <c r="AFW135" s="311"/>
      <c r="AFX135" s="311"/>
      <c r="AFY135" s="311"/>
      <c r="AFZ135" s="311"/>
      <c r="AGA135" s="311"/>
      <c r="AGB135" s="311"/>
      <c r="AGC135" s="311"/>
      <c r="AGD135" s="311"/>
      <c r="AGE135" s="311"/>
      <c r="AGF135" s="311"/>
      <c r="AGG135" s="311"/>
      <c r="AGH135" s="311"/>
      <c r="AGI135" s="311"/>
      <c r="AGJ135" s="311"/>
      <c r="AGK135" s="311"/>
      <c r="AGL135" s="311"/>
      <c r="AGM135" s="311"/>
      <c r="AGN135" s="311"/>
      <c r="AGO135" s="311"/>
      <c r="AGP135" s="311"/>
      <c r="AGQ135" s="311"/>
      <c r="AGR135" s="311"/>
      <c r="AGS135" s="311"/>
      <c r="AGT135" s="311"/>
      <c r="AGU135" s="311"/>
      <c r="AGV135" s="311"/>
      <c r="AGW135" s="311"/>
      <c r="AGX135" s="311"/>
      <c r="AGY135" s="311"/>
      <c r="AGZ135" s="311"/>
      <c r="AHA135" s="311"/>
      <c r="AHB135" s="311"/>
      <c r="AHC135" s="311"/>
      <c r="AHD135" s="311"/>
      <c r="AHE135" s="311"/>
      <c r="AHF135" s="311"/>
      <c r="AHG135" s="311"/>
      <c r="AHH135" s="311"/>
      <c r="AHI135" s="311"/>
      <c r="AHJ135" s="311"/>
      <c r="AHK135" s="311"/>
      <c r="AHL135" s="311"/>
      <c r="AHM135" s="311"/>
      <c r="AHN135" s="311"/>
      <c r="AHO135" s="311"/>
      <c r="AHP135" s="311"/>
      <c r="AHQ135" s="311"/>
      <c r="AHR135" s="311"/>
      <c r="AHS135" s="311"/>
      <c r="AHT135" s="311"/>
      <c r="AHU135" s="311"/>
      <c r="AHV135" s="311"/>
      <c r="AHW135" s="311"/>
      <c r="AHX135" s="311"/>
      <c r="AHY135" s="311"/>
      <c r="AHZ135" s="311"/>
      <c r="AIA135" s="311"/>
      <c r="AIB135" s="311"/>
      <c r="AIC135" s="311"/>
      <c r="AID135" s="311"/>
      <c r="AIE135" s="311"/>
      <c r="AIF135" s="311"/>
      <c r="AIG135" s="311"/>
      <c r="AIH135" s="311"/>
      <c r="AII135" s="311"/>
      <c r="AIJ135" s="311"/>
      <c r="AIK135" s="311"/>
      <c r="AIL135" s="311"/>
      <c r="AIM135" s="311"/>
      <c r="AIN135" s="311"/>
      <c r="AIO135" s="311"/>
      <c r="AIP135" s="311"/>
      <c r="AIQ135" s="311"/>
      <c r="AIR135" s="311"/>
      <c r="AIS135" s="311"/>
      <c r="AIT135" s="311"/>
      <c r="AIU135" s="311"/>
      <c r="AIV135" s="311"/>
      <c r="AIW135" s="311"/>
      <c r="AIX135" s="311"/>
      <c r="AIY135" s="311"/>
      <c r="AIZ135" s="311"/>
      <c r="AJA135" s="311"/>
      <c r="AJB135" s="311"/>
      <c r="AJC135" s="311"/>
      <c r="AJD135" s="311"/>
      <c r="AJE135" s="311"/>
      <c r="AJF135" s="311"/>
      <c r="AJG135" s="311"/>
      <c r="AJH135" s="311"/>
      <c r="AJI135" s="311"/>
      <c r="AJJ135" s="311"/>
      <c r="AJK135" s="311"/>
      <c r="AJL135" s="311"/>
      <c r="AJM135" s="311"/>
      <c r="AJN135" s="311"/>
      <c r="AJO135" s="311"/>
      <c r="AJP135" s="311"/>
      <c r="AJQ135" s="311"/>
      <c r="AJR135" s="311"/>
      <c r="AJS135" s="311"/>
      <c r="AJT135" s="311"/>
      <c r="AJU135" s="311"/>
      <c r="AJV135" s="311"/>
      <c r="AJW135" s="311"/>
      <c r="AJX135" s="311"/>
      <c r="AJY135" s="311"/>
      <c r="AJZ135" s="311"/>
      <c r="AKA135" s="311"/>
      <c r="AKB135" s="311"/>
      <c r="AKC135" s="311"/>
      <c r="AKD135" s="311"/>
      <c r="AKE135" s="311"/>
      <c r="AKF135" s="311"/>
      <c r="AKG135" s="311"/>
      <c r="AKH135" s="311"/>
      <c r="AKI135" s="311"/>
      <c r="AKJ135" s="311"/>
      <c r="AKK135" s="311"/>
      <c r="AKL135" s="311"/>
      <c r="AKM135" s="311"/>
      <c r="AKN135" s="311"/>
      <c r="AKO135" s="311"/>
      <c r="AKP135" s="311"/>
      <c r="AKQ135" s="311"/>
      <c r="AKR135" s="311"/>
      <c r="AKS135" s="311"/>
      <c r="AKT135" s="311"/>
      <c r="AKU135" s="311"/>
      <c r="AKV135" s="311"/>
      <c r="AKW135" s="311"/>
      <c r="AKX135" s="311"/>
      <c r="AKY135" s="311"/>
      <c r="AKZ135" s="311"/>
      <c r="ALA135" s="311"/>
      <c r="ALB135" s="311"/>
      <c r="ALC135" s="311"/>
      <c r="ALD135" s="311"/>
      <c r="ALE135" s="311"/>
      <c r="ALF135" s="311"/>
      <c r="ALG135" s="311"/>
      <c r="ALH135" s="311"/>
      <c r="ALI135" s="311"/>
      <c r="ALJ135" s="311"/>
      <c r="ALK135" s="311"/>
      <c r="ALL135" s="311"/>
      <c r="ALM135" s="311"/>
      <c r="ALN135" s="311"/>
      <c r="ALO135" s="311"/>
      <c r="ALP135" s="311"/>
      <c r="ALQ135" s="311"/>
      <c r="ALR135" s="311"/>
      <c r="ALS135" s="311"/>
      <c r="ALT135" s="311"/>
      <c r="ALU135" s="311"/>
      <c r="ALV135" s="311"/>
      <c r="ALW135" s="311"/>
      <c r="ALX135" s="311"/>
      <c r="ALY135" s="311"/>
      <c r="ALZ135" s="311"/>
      <c r="AMA135" s="311"/>
      <c r="AMB135" s="311"/>
      <c r="AMC135" s="311"/>
      <c r="AMD135" s="311"/>
      <c r="AME135" s="311"/>
      <c r="AMF135" s="311"/>
      <c r="AMG135" s="311"/>
      <c r="AMH135" s="311"/>
      <c r="AMI135" s="311"/>
      <c r="AMJ135" s="311"/>
      <c r="AMK135" s="311"/>
      <c r="AML135" s="311"/>
      <c r="AMM135" s="311"/>
      <c r="AMN135" s="311"/>
      <c r="AMO135" s="311"/>
      <c r="AMP135" s="311"/>
      <c r="AMQ135" s="311"/>
      <c r="AMR135" s="311"/>
      <c r="AMS135" s="311"/>
      <c r="AMT135" s="311"/>
      <c r="AMU135" s="311"/>
      <c r="AMV135" s="311"/>
      <c r="AMW135" s="311"/>
      <c r="AMX135" s="311"/>
      <c r="AMY135" s="311"/>
      <c r="AMZ135" s="311"/>
      <c r="ANA135" s="311"/>
      <c r="ANB135" s="311"/>
      <c r="ANC135" s="311"/>
      <c r="AND135" s="311"/>
      <c r="ANE135" s="311"/>
      <c r="ANF135" s="311"/>
      <c r="ANG135" s="311"/>
      <c r="ANH135" s="311"/>
      <c r="ANI135" s="311"/>
      <c r="ANJ135" s="311"/>
      <c r="ANK135" s="311"/>
      <c r="ANL135" s="311"/>
      <c r="ANM135" s="311"/>
      <c r="ANN135" s="311"/>
      <c r="ANO135" s="311"/>
      <c r="ANP135" s="311"/>
      <c r="ANQ135" s="311"/>
      <c r="ANR135" s="311"/>
      <c r="ANS135" s="311"/>
      <c r="ANT135" s="311"/>
      <c r="ANU135" s="311"/>
      <c r="ANV135" s="311"/>
      <c r="ANW135" s="311"/>
      <c r="ANX135" s="311"/>
      <c r="ANY135" s="311"/>
      <c r="ANZ135" s="311"/>
      <c r="AOA135" s="311"/>
      <c r="AOB135" s="311"/>
      <c r="AOC135" s="311"/>
      <c r="AOD135" s="311"/>
      <c r="AOE135" s="311"/>
      <c r="AOF135" s="311"/>
      <c r="AOG135" s="311"/>
      <c r="AOH135" s="311"/>
      <c r="AOI135" s="311"/>
      <c r="AOJ135" s="311"/>
      <c r="AOK135" s="311"/>
      <c r="AOL135" s="311"/>
      <c r="AOM135" s="311"/>
      <c r="AON135" s="311"/>
      <c r="AOO135" s="311"/>
      <c r="AOP135" s="311"/>
      <c r="AOQ135" s="311"/>
      <c r="AOR135" s="311"/>
      <c r="AOS135" s="311"/>
      <c r="AOT135" s="311"/>
      <c r="AOU135" s="311"/>
      <c r="AOV135" s="311"/>
      <c r="AOW135" s="311"/>
      <c r="AOX135" s="311"/>
      <c r="AOY135" s="311"/>
      <c r="AOZ135" s="311"/>
      <c r="APA135" s="311"/>
      <c r="APB135" s="311"/>
      <c r="APC135" s="311"/>
      <c r="APD135" s="311"/>
      <c r="APE135" s="311"/>
      <c r="APF135" s="311"/>
      <c r="APG135" s="311"/>
      <c r="APH135" s="311"/>
      <c r="API135" s="311"/>
      <c r="APJ135" s="311"/>
      <c r="APK135" s="311"/>
      <c r="APL135" s="311"/>
      <c r="APM135" s="311"/>
      <c r="APN135" s="311"/>
      <c r="APO135" s="311"/>
      <c r="APP135" s="311"/>
      <c r="APQ135" s="311"/>
      <c r="APR135" s="311"/>
      <c r="APS135" s="311"/>
      <c r="APT135" s="311"/>
      <c r="APU135" s="311"/>
      <c r="APV135" s="311"/>
      <c r="APW135" s="311"/>
      <c r="APX135" s="311"/>
      <c r="APY135" s="311"/>
      <c r="APZ135" s="311"/>
      <c r="AQA135" s="311"/>
      <c r="AQB135" s="311"/>
      <c r="AQC135" s="311"/>
      <c r="AQD135" s="311"/>
      <c r="AQE135" s="311"/>
      <c r="AQF135" s="311"/>
      <c r="AQG135" s="311"/>
      <c r="AQH135" s="311"/>
      <c r="AQI135" s="311"/>
      <c r="AQJ135" s="311"/>
      <c r="AQK135" s="311"/>
      <c r="AQL135" s="311"/>
      <c r="AQM135" s="311"/>
      <c r="AQN135" s="311"/>
      <c r="AQO135" s="311"/>
      <c r="AQP135" s="311"/>
      <c r="AQQ135" s="311"/>
      <c r="AQR135" s="311"/>
      <c r="AQS135" s="311"/>
      <c r="AQT135" s="311"/>
      <c r="AQU135" s="311"/>
      <c r="AQV135" s="311"/>
      <c r="AQW135" s="311"/>
      <c r="AQX135" s="311"/>
      <c r="AQY135" s="311"/>
      <c r="AQZ135" s="311"/>
      <c r="ARA135" s="311"/>
      <c r="ARB135" s="311"/>
      <c r="ARC135" s="311"/>
      <c r="ARD135" s="311"/>
      <c r="ARE135" s="311"/>
      <c r="ARF135" s="311"/>
      <c r="ARG135" s="311"/>
      <c r="ARH135" s="311"/>
      <c r="ARI135" s="311"/>
      <c r="ARJ135" s="311"/>
      <c r="ARK135" s="311"/>
      <c r="ARL135" s="311"/>
      <c r="ARM135" s="311"/>
      <c r="ARN135" s="311"/>
      <c r="ARO135" s="311"/>
      <c r="ARP135" s="311"/>
      <c r="ARQ135" s="311"/>
      <c r="ARR135" s="311"/>
      <c r="ARS135" s="311"/>
      <c r="ART135" s="311"/>
      <c r="ARU135" s="311"/>
      <c r="ARV135" s="311"/>
      <c r="ARW135" s="311"/>
      <c r="ARX135" s="311"/>
      <c r="ARY135" s="311"/>
      <c r="ARZ135" s="311"/>
      <c r="ASA135" s="311"/>
      <c r="ASB135" s="311"/>
      <c r="ASC135" s="311"/>
      <c r="ASD135" s="311"/>
      <c r="ASE135" s="311"/>
      <c r="ASF135" s="311"/>
      <c r="ASG135" s="311"/>
      <c r="ASH135" s="311"/>
      <c r="ASI135" s="311"/>
      <c r="ASJ135" s="311"/>
      <c r="ASK135" s="311"/>
      <c r="ASL135" s="311"/>
      <c r="ASM135" s="311"/>
      <c r="ASN135" s="311"/>
      <c r="ASO135" s="311"/>
      <c r="ASP135" s="311"/>
      <c r="ASQ135" s="311"/>
      <c r="ASR135" s="311"/>
      <c r="ASS135" s="311"/>
      <c r="AST135" s="311"/>
      <c r="ASU135" s="311"/>
      <c r="ASV135" s="311"/>
      <c r="ASW135" s="311"/>
      <c r="ASX135" s="311"/>
      <c r="ASY135" s="311"/>
      <c r="ASZ135" s="311"/>
      <c r="ATA135" s="311"/>
      <c r="ATB135" s="311"/>
      <c r="ATC135" s="311"/>
      <c r="ATD135" s="311"/>
      <c r="ATE135" s="311"/>
      <c r="ATF135" s="311"/>
      <c r="ATG135" s="311"/>
      <c r="ATH135" s="311"/>
      <c r="ATI135" s="311"/>
      <c r="ATJ135" s="311"/>
      <c r="ATK135" s="311"/>
      <c r="ATL135" s="311"/>
      <c r="ATM135" s="311"/>
      <c r="ATN135" s="311"/>
      <c r="ATO135" s="311"/>
      <c r="ATP135" s="311"/>
      <c r="ATQ135" s="311"/>
      <c r="ATR135" s="311"/>
      <c r="ATS135" s="311"/>
      <c r="ATT135" s="311"/>
      <c r="ATU135" s="311"/>
      <c r="ATV135" s="311"/>
      <c r="ATW135" s="311"/>
      <c r="ATX135" s="311"/>
      <c r="ATY135" s="311"/>
      <c r="ATZ135" s="311"/>
      <c r="AUA135" s="311"/>
      <c r="AUB135" s="311"/>
      <c r="AUC135" s="311"/>
      <c r="AUD135" s="311"/>
      <c r="AUE135" s="311"/>
      <c r="AUF135" s="311"/>
      <c r="AUG135" s="311"/>
      <c r="AUH135" s="311"/>
      <c r="AUI135" s="311"/>
      <c r="AUJ135" s="311"/>
      <c r="AUK135" s="311"/>
      <c r="AUL135" s="311"/>
      <c r="AUM135" s="311"/>
      <c r="AUN135" s="311"/>
      <c r="AUO135" s="311"/>
      <c r="AUP135" s="311"/>
      <c r="AUQ135" s="311"/>
      <c r="AUR135" s="311"/>
      <c r="AUS135" s="311"/>
      <c r="AUT135" s="311"/>
      <c r="AUU135" s="311"/>
      <c r="AUV135" s="311"/>
      <c r="AUW135" s="311"/>
      <c r="AUX135" s="311"/>
      <c r="AUY135" s="311"/>
      <c r="AUZ135" s="311"/>
      <c r="AVA135" s="311"/>
      <c r="AVB135" s="311"/>
      <c r="AVC135" s="311"/>
      <c r="AVD135" s="311"/>
      <c r="AVE135" s="311"/>
      <c r="AVF135" s="311"/>
      <c r="AVG135" s="311"/>
      <c r="AVH135" s="311"/>
      <c r="AVI135" s="311"/>
      <c r="AVJ135" s="311"/>
      <c r="AVK135" s="311"/>
      <c r="AVL135" s="311"/>
      <c r="AVM135" s="311"/>
      <c r="AVN135" s="311"/>
      <c r="AVO135" s="311"/>
      <c r="AVP135" s="311"/>
      <c r="AVQ135" s="311"/>
      <c r="AVR135" s="311"/>
      <c r="AVS135" s="311"/>
      <c r="AVT135" s="311"/>
      <c r="AVU135" s="311"/>
      <c r="AVV135" s="311"/>
      <c r="AVW135" s="311"/>
      <c r="AVX135" s="311"/>
      <c r="AVY135" s="311"/>
      <c r="AVZ135" s="311"/>
      <c r="AWA135" s="311"/>
      <c r="AWB135" s="311"/>
      <c r="AWC135" s="311"/>
      <c r="AWD135" s="311"/>
      <c r="AWE135" s="311"/>
      <c r="AWF135" s="311"/>
      <c r="AWG135" s="311"/>
      <c r="AWH135" s="311"/>
      <c r="AWI135" s="311"/>
      <c r="AWJ135" s="311"/>
      <c r="AWK135" s="311"/>
      <c r="AWL135" s="311"/>
      <c r="AWM135" s="311"/>
      <c r="AWN135" s="311"/>
      <c r="AWO135" s="311"/>
      <c r="AWP135" s="311"/>
      <c r="AWQ135" s="311"/>
      <c r="AWR135" s="311"/>
      <c r="AWS135" s="311"/>
      <c r="AWT135" s="311"/>
      <c r="AWU135" s="311"/>
      <c r="AWV135" s="311"/>
      <c r="AWW135" s="311"/>
      <c r="AWX135" s="311"/>
      <c r="AWY135" s="311"/>
      <c r="AWZ135" s="311"/>
      <c r="AXA135" s="311"/>
      <c r="AXB135" s="311"/>
      <c r="AXC135" s="311"/>
      <c r="AXD135" s="311"/>
      <c r="AXE135" s="311"/>
      <c r="AXF135" s="311"/>
      <c r="AXG135" s="311"/>
      <c r="AXH135" s="311"/>
      <c r="AXI135" s="311"/>
      <c r="AXJ135" s="311"/>
      <c r="AXK135" s="311"/>
      <c r="AXL135" s="311"/>
      <c r="AXM135" s="311"/>
      <c r="AXN135" s="311"/>
      <c r="AXO135" s="311"/>
      <c r="AXP135" s="311"/>
      <c r="AXQ135" s="311"/>
      <c r="AXR135" s="311"/>
      <c r="AXS135" s="311"/>
      <c r="AXT135" s="311"/>
      <c r="AXU135" s="311"/>
      <c r="AXV135" s="311"/>
      <c r="AXW135" s="311"/>
      <c r="AXX135" s="311"/>
      <c r="AXY135" s="311"/>
      <c r="AXZ135" s="311"/>
      <c r="AYA135" s="311"/>
      <c r="AYB135" s="311"/>
      <c r="AYC135" s="311"/>
      <c r="AYD135" s="311"/>
      <c r="AYE135" s="311"/>
      <c r="AYF135" s="311"/>
      <c r="AYG135" s="311"/>
      <c r="AYH135" s="311"/>
      <c r="AYI135" s="311"/>
      <c r="AYJ135" s="311"/>
      <c r="AYK135" s="311"/>
      <c r="AYL135" s="311"/>
      <c r="AYM135" s="311"/>
      <c r="AYN135" s="311"/>
      <c r="AYO135" s="311"/>
      <c r="AYP135" s="311"/>
      <c r="AYQ135" s="311"/>
      <c r="AYR135" s="311"/>
      <c r="AYS135" s="311"/>
      <c r="AYT135" s="311"/>
      <c r="AYU135" s="311"/>
      <c r="AYV135" s="311"/>
      <c r="AYW135" s="311"/>
      <c r="AYX135" s="311"/>
      <c r="AYY135" s="311"/>
      <c r="AYZ135" s="311"/>
      <c r="AZA135" s="311"/>
      <c r="AZB135" s="311"/>
      <c r="AZC135" s="311"/>
      <c r="AZD135" s="311"/>
      <c r="AZE135" s="311"/>
      <c r="AZF135" s="311"/>
      <c r="AZG135" s="311"/>
      <c r="AZH135" s="311"/>
      <c r="AZI135" s="311"/>
      <c r="AZJ135" s="311"/>
      <c r="AZK135" s="311"/>
      <c r="AZL135" s="311"/>
      <c r="AZM135" s="311"/>
      <c r="AZN135" s="311"/>
      <c r="AZO135" s="311"/>
      <c r="AZP135" s="311"/>
      <c r="AZQ135" s="311"/>
      <c r="AZR135" s="311"/>
      <c r="AZS135" s="311"/>
      <c r="AZT135" s="311"/>
      <c r="AZU135" s="311"/>
      <c r="AZV135" s="311"/>
      <c r="AZW135" s="311"/>
      <c r="AZX135" s="311"/>
      <c r="AZY135" s="311"/>
      <c r="AZZ135" s="311"/>
      <c r="BAA135" s="311"/>
      <c r="BAB135" s="311"/>
      <c r="BAC135" s="311"/>
      <c r="BAD135" s="311"/>
      <c r="BAE135" s="311"/>
      <c r="BAF135" s="311"/>
      <c r="BAG135" s="311"/>
      <c r="BAH135" s="311"/>
      <c r="BAI135" s="311"/>
      <c r="BAJ135" s="311"/>
      <c r="BAK135" s="311"/>
      <c r="BAL135" s="311"/>
      <c r="BAM135" s="311"/>
      <c r="BAN135" s="311"/>
      <c r="BAO135" s="311"/>
      <c r="BAP135" s="311"/>
      <c r="BAQ135" s="311"/>
      <c r="BAR135" s="311"/>
      <c r="BAS135" s="311"/>
      <c r="BAT135" s="311"/>
      <c r="BAU135" s="311"/>
      <c r="BAV135" s="311"/>
      <c r="BAW135" s="311"/>
      <c r="BAX135" s="311"/>
      <c r="BAY135" s="311"/>
      <c r="BAZ135" s="311"/>
      <c r="BBA135" s="311"/>
      <c r="BBB135" s="311"/>
      <c r="BBC135" s="311"/>
      <c r="BBD135" s="311"/>
      <c r="BBE135" s="311"/>
      <c r="BBF135" s="311"/>
      <c r="BBG135" s="311"/>
      <c r="BBH135" s="311"/>
      <c r="BBI135" s="311"/>
      <c r="BBJ135" s="311"/>
      <c r="BBK135" s="311"/>
      <c r="BBL135" s="311"/>
      <c r="BBM135" s="311"/>
      <c r="BBN135" s="311"/>
      <c r="BBO135" s="311"/>
      <c r="BBP135" s="311"/>
      <c r="BBQ135" s="311"/>
      <c r="BBR135" s="311"/>
      <c r="BBS135" s="311"/>
      <c r="BBT135" s="311"/>
      <c r="BBU135" s="311"/>
      <c r="BBV135" s="311"/>
      <c r="BBW135" s="311"/>
      <c r="BBX135" s="311"/>
      <c r="BBY135" s="311"/>
      <c r="BBZ135" s="311"/>
      <c r="BCA135" s="311"/>
      <c r="BCB135" s="311"/>
      <c r="BCC135" s="311"/>
      <c r="BCD135" s="311"/>
      <c r="BCE135" s="311"/>
      <c r="BCF135" s="311"/>
      <c r="BCG135" s="311"/>
      <c r="BCH135" s="311"/>
      <c r="BCI135" s="311"/>
      <c r="BCJ135" s="311"/>
      <c r="BCK135" s="311"/>
      <c r="BCL135" s="311"/>
      <c r="BCM135" s="311"/>
      <c r="BCN135" s="311"/>
      <c r="BCO135" s="311"/>
      <c r="BCP135" s="311"/>
      <c r="BCQ135" s="311"/>
      <c r="BCR135" s="311"/>
      <c r="BCS135" s="311"/>
      <c r="BCT135" s="311"/>
      <c r="BCU135" s="311"/>
      <c r="BCV135" s="311"/>
      <c r="BCW135" s="311"/>
      <c r="BCX135" s="311"/>
      <c r="BCY135" s="311"/>
      <c r="BCZ135" s="311"/>
      <c r="BDA135" s="311"/>
      <c r="BDB135" s="311"/>
      <c r="BDC135" s="311"/>
      <c r="BDD135" s="311"/>
      <c r="BDE135" s="311"/>
      <c r="BDF135" s="311"/>
      <c r="BDG135" s="311"/>
      <c r="BDH135" s="311"/>
      <c r="BDI135" s="311"/>
      <c r="BDJ135" s="311"/>
      <c r="BDK135" s="311"/>
      <c r="BDL135" s="311"/>
      <c r="BDM135" s="311"/>
      <c r="BDN135" s="311"/>
      <c r="BDO135" s="311"/>
      <c r="BDP135" s="311"/>
      <c r="BDQ135" s="311"/>
      <c r="BDR135" s="311"/>
      <c r="BDS135" s="311"/>
      <c r="BDT135" s="311"/>
      <c r="BDU135" s="311"/>
      <c r="BDV135" s="311"/>
      <c r="BDW135" s="311"/>
      <c r="BDX135" s="311"/>
      <c r="BDY135" s="311"/>
      <c r="BDZ135" s="311"/>
      <c r="BEA135" s="311"/>
      <c r="BEB135" s="311"/>
      <c r="BEC135" s="311"/>
      <c r="BED135" s="311"/>
      <c r="BEE135" s="311"/>
      <c r="BEF135" s="311"/>
      <c r="BEG135" s="311"/>
      <c r="BEH135" s="311"/>
      <c r="BEI135" s="311"/>
      <c r="BEJ135" s="311"/>
      <c r="BEK135" s="311"/>
      <c r="BEL135" s="311"/>
      <c r="BEM135" s="311"/>
      <c r="BEN135" s="311"/>
      <c r="BEO135" s="311"/>
      <c r="BEP135" s="311"/>
      <c r="BEQ135" s="311"/>
      <c r="BER135" s="311"/>
      <c r="BES135" s="311"/>
      <c r="BET135" s="311"/>
      <c r="BEU135" s="311"/>
      <c r="BEV135" s="311"/>
      <c r="BEW135" s="311"/>
      <c r="BEX135" s="311"/>
      <c r="BEY135" s="311"/>
      <c r="BEZ135" s="311"/>
      <c r="BFA135" s="311"/>
      <c r="BFB135" s="311"/>
      <c r="BFC135" s="311"/>
      <c r="BFD135" s="311"/>
      <c r="BFE135" s="311"/>
      <c r="BFF135" s="311"/>
      <c r="BFG135" s="311"/>
      <c r="BFH135" s="311"/>
      <c r="BFI135" s="311"/>
      <c r="BFJ135" s="311"/>
      <c r="BFK135" s="311"/>
      <c r="BFL135" s="311"/>
      <c r="BFM135" s="311"/>
      <c r="BFN135" s="311"/>
      <c r="BFO135" s="311"/>
      <c r="BFP135" s="311"/>
      <c r="BFQ135" s="311"/>
      <c r="BFR135" s="311"/>
      <c r="BFS135" s="311"/>
      <c r="BFT135" s="311"/>
      <c r="BFU135" s="311"/>
      <c r="BFV135" s="311"/>
      <c r="BFW135" s="311"/>
      <c r="BFX135" s="311"/>
      <c r="BFY135" s="311"/>
      <c r="BFZ135" s="311"/>
      <c r="BGA135" s="311"/>
      <c r="BGB135" s="311"/>
      <c r="BGC135" s="311"/>
      <c r="BGD135" s="311"/>
      <c r="BGE135" s="311"/>
      <c r="BGF135" s="311"/>
      <c r="BGG135" s="311"/>
      <c r="BGH135" s="311"/>
      <c r="BGI135" s="311"/>
      <c r="BGJ135" s="311"/>
      <c r="BGK135" s="311"/>
      <c r="BGL135" s="311"/>
      <c r="BGM135" s="311"/>
      <c r="BGN135" s="311"/>
      <c r="BGO135" s="311"/>
      <c r="BGP135" s="311"/>
      <c r="BGQ135" s="311"/>
      <c r="BGR135" s="311"/>
      <c r="BGS135" s="311"/>
      <c r="BGT135" s="311"/>
      <c r="BGU135" s="311"/>
      <c r="BGV135" s="311"/>
      <c r="BGW135" s="311"/>
      <c r="BGX135" s="311"/>
      <c r="BGY135" s="311"/>
      <c r="BGZ135" s="311"/>
      <c r="BHA135" s="311"/>
      <c r="BHB135" s="311"/>
      <c r="BHC135" s="311"/>
      <c r="BHD135" s="311"/>
      <c r="BHE135" s="311"/>
      <c r="BHF135" s="311"/>
      <c r="BHG135" s="311"/>
      <c r="BHH135" s="311"/>
      <c r="BHI135" s="311"/>
      <c r="BHJ135" s="311"/>
      <c r="BHK135" s="311"/>
      <c r="BHL135" s="311"/>
      <c r="BHM135" s="311"/>
      <c r="BHN135" s="311"/>
      <c r="BHO135" s="311"/>
      <c r="BHP135" s="311"/>
      <c r="BHQ135" s="311"/>
      <c r="BHR135" s="311"/>
      <c r="BHS135" s="311"/>
      <c r="BHT135" s="311"/>
      <c r="BHU135" s="311"/>
      <c r="BHV135" s="311"/>
      <c r="BHW135" s="311"/>
      <c r="BHX135" s="311"/>
      <c r="BHY135" s="311"/>
      <c r="BHZ135" s="311"/>
      <c r="BIA135" s="311"/>
      <c r="BIB135" s="311"/>
      <c r="BIC135" s="311"/>
      <c r="BID135" s="311"/>
      <c r="BIE135" s="311"/>
      <c r="BIF135" s="311"/>
      <c r="BIG135" s="311"/>
      <c r="BIH135" s="311"/>
      <c r="BII135" s="311"/>
      <c r="BIJ135" s="311"/>
      <c r="BIK135" s="311"/>
      <c r="BIL135" s="311"/>
      <c r="BIM135" s="311"/>
      <c r="BIN135" s="311"/>
      <c r="BIO135" s="311"/>
      <c r="BIP135" s="311"/>
      <c r="BIQ135" s="311"/>
      <c r="BIR135" s="311"/>
      <c r="BIS135" s="311"/>
      <c r="BIT135" s="311"/>
      <c r="BIU135" s="311"/>
      <c r="BIV135" s="311"/>
      <c r="BIW135" s="311"/>
      <c r="BIX135" s="311"/>
      <c r="BIY135" s="311"/>
      <c r="BIZ135" s="311"/>
      <c r="BJA135" s="311"/>
      <c r="BJB135" s="311"/>
      <c r="BJC135" s="311"/>
      <c r="BJD135" s="311"/>
      <c r="BJE135" s="311"/>
      <c r="BJF135" s="311"/>
      <c r="BJG135" s="311"/>
      <c r="BJH135" s="311"/>
      <c r="BJI135" s="311"/>
      <c r="BJJ135" s="311"/>
      <c r="BJK135" s="311"/>
      <c r="BJL135" s="311"/>
      <c r="BJM135" s="311"/>
      <c r="BJN135" s="311"/>
      <c r="BJO135" s="311"/>
      <c r="BJP135" s="311"/>
      <c r="BJQ135" s="311"/>
      <c r="BJR135" s="311"/>
      <c r="BJS135" s="311"/>
      <c r="BJT135" s="311"/>
      <c r="BJU135" s="311"/>
      <c r="BJV135" s="311"/>
      <c r="BJW135" s="311"/>
      <c r="BJX135" s="311"/>
      <c r="BJY135" s="311"/>
      <c r="BJZ135" s="311"/>
      <c r="BKA135" s="311"/>
      <c r="BKB135" s="311"/>
      <c r="BKC135" s="311"/>
      <c r="BKD135" s="311"/>
      <c r="BKE135" s="311"/>
      <c r="BKF135" s="311"/>
      <c r="BKG135" s="311"/>
      <c r="BKH135" s="311"/>
      <c r="BKI135" s="311"/>
      <c r="BKJ135" s="311"/>
      <c r="BKK135" s="311"/>
      <c r="BKL135" s="311"/>
      <c r="BKM135" s="311"/>
      <c r="BKN135" s="311"/>
      <c r="BKO135" s="311"/>
      <c r="BKP135" s="311"/>
      <c r="BKQ135" s="311"/>
      <c r="BKR135" s="311"/>
      <c r="BKS135" s="311"/>
      <c r="BKT135" s="311"/>
      <c r="BKU135" s="311"/>
      <c r="BKV135" s="311"/>
      <c r="BKW135" s="311"/>
      <c r="BKX135" s="311"/>
      <c r="BKY135" s="311"/>
      <c r="BKZ135" s="311"/>
      <c r="BLA135" s="311"/>
      <c r="BLB135" s="311"/>
      <c r="BLC135" s="311"/>
      <c r="BLD135" s="311"/>
      <c r="BLE135" s="311"/>
      <c r="BLF135" s="311"/>
      <c r="BLG135" s="311"/>
      <c r="BLH135" s="311"/>
      <c r="BLI135" s="311"/>
      <c r="BLJ135" s="311"/>
      <c r="BLK135" s="311"/>
      <c r="BLL135" s="311"/>
      <c r="BLM135" s="311"/>
      <c r="BLN135" s="311"/>
      <c r="BLO135" s="311"/>
      <c r="BLP135" s="311"/>
      <c r="BLQ135" s="311"/>
      <c r="BLR135" s="311"/>
      <c r="BLS135" s="311"/>
      <c r="BLT135" s="311"/>
      <c r="BLU135" s="311"/>
      <c r="BLV135" s="311"/>
      <c r="BLW135" s="311"/>
      <c r="BLX135" s="311"/>
      <c r="BLY135" s="311"/>
      <c r="BLZ135" s="311"/>
      <c r="BMA135" s="311"/>
      <c r="BMB135" s="311"/>
      <c r="BMC135" s="311"/>
      <c r="BMD135" s="311"/>
      <c r="BME135" s="311"/>
      <c r="BMF135" s="311"/>
      <c r="BMG135" s="311"/>
      <c r="BMH135" s="311"/>
      <c r="BMI135" s="311"/>
      <c r="BMJ135" s="311"/>
      <c r="BMK135" s="311"/>
      <c r="BML135" s="311"/>
      <c r="BMM135" s="311"/>
      <c r="BMN135" s="311"/>
      <c r="BMO135" s="311"/>
      <c r="BMP135" s="311"/>
      <c r="BMQ135" s="311"/>
      <c r="BMR135" s="311"/>
      <c r="BMS135" s="311"/>
      <c r="BMT135" s="311"/>
      <c r="BMU135" s="311"/>
      <c r="BMV135" s="311"/>
      <c r="BMW135" s="311"/>
      <c r="BMX135" s="311"/>
      <c r="BMY135" s="311"/>
      <c r="BMZ135" s="311"/>
      <c r="BNA135" s="311"/>
      <c r="BNB135" s="311"/>
      <c r="BNC135" s="311"/>
      <c r="BND135" s="311"/>
      <c r="BNE135" s="311"/>
      <c r="BNF135" s="311"/>
      <c r="BNG135" s="311"/>
      <c r="BNH135" s="311"/>
      <c r="BNI135" s="311"/>
      <c r="BNJ135" s="311"/>
      <c r="BNK135" s="311"/>
      <c r="BNL135" s="311"/>
      <c r="BNM135" s="311"/>
      <c r="BNN135" s="311"/>
      <c r="BNO135" s="311"/>
      <c r="BNP135" s="311"/>
      <c r="BNQ135" s="311"/>
      <c r="BNR135" s="311"/>
      <c r="BNS135" s="311"/>
      <c r="BNT135" s="311"/>
      <c r="BNU135" s="311"/>
      <c r="BNV135" s="311"/>
      <c r="BNW135" s="311"/>
      <c r="BNX135" s="311"/>
      <c r="BNY135" s="311"/>
      <c r="BNZ135" s="311"/>
      <c r="BOA135" s="311"/>
      <c r="BOB135" s="311"/>
      <c r="BOC135" s="311"/>
      <c r="BOD135" s="311"/>
      <c r="BOE135" s="311"/>
      <c r="BOF135" s="311"/>
      <c r="BOG135" s="311"/>
      <c r="BOH135" s="311"/>
      <c r="BOI135" s="311"/>
      <c r="BOJ135" s="311"/>
      <c r="BOK135" s="311"/>
      <c r="BOL135" s="311"/>
      <c r="BOM135" s="311"/>
      <c r="BON135" s="311"/>
      <c r="BOO135" s="311"/>
      <c r="BOP135" s="311"/>
      <c r="BOQ135" s="311"/>
      <c r="BOR135" s="311"/>
      <c r="BOS135" s="311"/>
      <c r="BOT135" s="311"/>
      <c r="BOU135" s="311"/>
      <c r="BOV135" s="311"/>
      <c r="BOW135" s="311"/>
      <c r="BOX135" s="311"/>
      <c r="BOY135" s="311"/>
      <c r="BOZ135" s="311"/>
      <c r="BPA135" s="311"/>
      <c r="BPB135" s="311"/>
      <c r="BPC135" s="311"/>
      <c r="BPD135" s="311"/>
      <c r="BPE135" s="311"/>
      <c r="BPF135" s="311"/>
      <c r="BPG135" s="311"/>
      <c r="BPH135" s="311"/>
      <c r="BPI135" s="311"/>
      <c r="BPJ135" s="311"/>
      <c r="BPK135" s="311"/>
      <c r="BPL135" s="311"/>
      <c r="BPM135" s="311"/>
      <c r="BPN135" s="311"/>
      <c r="BPO135" s="311"/>
      <c r="BPP135" s="311"/>
      <c r="BPQ135" s="311"/>
      <c r="BPR135" s="311"/>
      <c r="BPS135" s="311"/>
      <c r="BPT135" s="311"/>
      <c r="BPU135" s="311"/>
      <c r="BPV135" s="311"/>
      <c r="BPW135" s="311"/>
      <c r="BPX135" s="311"/>
      <c r="BPY135" s="311"/>
      <c r="BPZ135" s="311"/>
      <c r="BQA135" s="311"/>
      <c r="BQB135" s="311"/>
      <c r="BQC135" s="311"/>
      <c r="BQD135" s="311"/>
      <c r="BQE135" s="311"/>
      <c r="BQF135" s="311"/>
      <c r="BQG135" s="311"/>
      <c r="BQH135" s="311"/>
      <c r="BQI135" s="311"/>
      <c r="BQJ135" s="311"/>
      <c r="BQK135" s="311"/>
      <c r="BQL135" s="311"/>
      <c r="BQM135" s="311"/>
      <c r="BQN135" s="311"/>
      <c r="BQO135" s="311"/>
      <c r="BQP135" s="311"/>
      <c r="BQQ135" s="311"/>
      <c r="BQR135" s="311"/>
      <c r="BQS135" s="311"/>
      <c r="BQT135" s="311"/>
      <c r="BQU135" s="311"/>
      <c r="BQV135" s="311"/>
      <c r="BQW135" s="311"/>
      <c r="BQX135" s="311"/>
      <c r="BQY135" s="311"/>
      <c r="BQZ135" s="311"/>
      <c r="BRA135" s="311"/>
      <c r="BRB135" s="311"/>
      <c r="BRC135" s="311"/>
      <c r="BRD135" s="311"/>
      <c r="BRE135" s="311"/>
      <c r="BRF135" s="311"/>
      <c r="BRG135" s="311"/>
      <c r="BRH135" s="311"/>
      <c r="BRI135" s="311"/>
      <c r="BRJ135" s="311"/>
      <c r="BRK135" s="311"/>
      <c r="BRL135" s="311"/>
      <c r="BRM135" s="311"/>
      <c r="BRN135" s="311"/>
      <c r="BRO135" s="311"/>
      <c r="BRP135" s="311"/>
      <c r="BRQ135" s="311"/>
      <c r="BRR135" s="311"/>
      <c r="BRS135" s="311"/>
      <c r="BRT135" s="311"/>
      <c r="BRU135" s="311"/>
      <c r="BRV135" s="311"/>
      <c r="BRW135" s="311"/>
      <c r="BRX135" s="311"/>
      <c r="BRY135" s="311"/>
      <c r="BRZ135" s="311"/>
      <c r="BSA135" s="311"/>
      <c r="BSB135" s="311"/>
      <c r="BSC135" s="311"/>
      <c r="BSD135" s="311"/>
      <c r="BSE135" s="311"/>
      <c r="BSF135" s="311"/>
      <c r="BSG135" s="311"/>
      <c r="BSH135" s="311"/>
      <c r="BSI135" s="311"/>
      <c r="BSJ135" s="311"/>
      <c r="BSK135" s="311"/>
      <c r="BSL135" s="311"/>
      <c r="BSM135" s="311"/>
      <c r="BSN135" s="311"/>
      <c r="BSO135" s="311"/>
      <c r="BSP135" s="311"/>
      <c r="BSQ135" s="311"/>
      <c r="BSR135" s="311"/>
      <c r="BSS135" s="311"/>
      <c r="BST135" s="311"/>
      <c r="BSU135" s="311"/>
      <c r="BSV135" s="311"/>
      <c r="BSW135" s="311"/>
      <c r="BSX135" s="311"/>
      <c r="BSY135" s="311"/>
      <c r="BSZ135" s="311"/>
      <c r="BTA135" s="311"/>
      <c r="BTB135" s="311"/>
      <c r="BTC135" s="311"/>
      <c r="BTD135" s="311"/>
      <c r="BTE135" s="311"/>
      <c r="BTF135" s="311"/>
      <c r="BTG135" s="311"/>
      <c r="BTH135" s="311"/>
      <c r="BTI135" s="311"/>
      <c r="BTJ135" s="311"/>
      <c r="BTK135" s="311"/>
      <c r="BTL135" s="311"/>
      <c r="BTM135" s="311"/>
      <c r="BTN135" s="311"/>
      <c r="BTO135" s="311"/>
      <c r="BTP135" s="311"/>
      <c r="BTQ135" s="311"/>
      <c r="BTR135" s="311"/>
      <c r="BTS135" s="311"/>
      <c r="BTT135" s="311"/>
      <c r="BTU135" s="311"/>
      <c r="BTV135" s="311"/>
      <c r="BTW135" s="311"/>
      <c r="BTX135" s="311"/>
      <c r="BTY135" s="311"/>
      <c r="BTZ135" s="311"/>
      <c r="BUA135" s="311"/>
      <c r="BUB135" s="311"/>
      <c r="BUC135" s="311"/>
      <c r="BUD135" s="311"/>
      <c r="BUE135" s="311"/>
      <c r="BUF135" s="311"/>
      <c r="BUG135" s="311"/>
      <c r="BUH135" s="311"/>
      <c r="BUI135" s="311"/>
      <c r="BUJ135" s="311"/>
      <c r="BUK135" s="311"/>
      <c r="BUL135" s="311"/>
      <c r="BUM135" s="311"/>
      <c r="BUN135" s="311"/>
      <c r="BUO135" s="311"/>
      <c r="BUP135" s="311"/>
      <c r="BUQ135" s="311"/>
      <c r="BUR135" s="311"/>
      <c r="BUS135" s="311"/>
      <c r="BUT135" s="311"/>
      <c r="BUU135" s="311"/>
      <c r="BUV135" s="311"/>
      <c r="BUW135" s="311"/>
      <c r="BUX135" s="311"/>
      <c r="BUY135" s="311"/>
      <c r="BUZ135" s="311"/>
      <c r="BVA135" s="311"/>
      <c r="BVB135" s="311"/>
      <c r="BVC135" s="311"/>
      <c r="BVD135" s="311"/>
      <c r="BVE135" s="311"/>
      <c r="BVF135" s="311"/>
      <c r="BVG135" s="311"/>
      <c r="BVH135" s="311"/>
      <c r="BVI135" s="311"/>
      <c r="BVJ135" s="311"/>
      <c r="BVK135" s="311"/>
      <c r="BVL135" s="311"/>
      <c r="BVM135" s="311"/>
      <c r="BVN135" s="311"/>
      <c r="BVO135" s="311"/>
      <c r="BVP135" s="311"/>
      <c r="BVQ135" s="311"/>
      <c r="BVR135" s="311"/>
      <c r="BVS135" s="311"/>
      <c r="BVT135" s="311"/>
      <c r="BVU135" s="311"/>
      <c r="BVV135" s="311"/>
      <c r="BVW135" s="311"/>
      <c r="BVX135" s="311"/>
      <c r="BVY135" s="311"/>
      <c r="BVZ135" s="311"/>
      <c r="BWA135" s="311"/>
      <c r="BWB135" s="311"/>
      <c r="BWC135" s="311"/>
      <c r="BWD135" s="311"/>
      <c r="BWE135" s="311"/>
      <c r="BWF135" s="311"/>
      <c r="BWG135" s="311"/>
      <c r="BWH135" s="311"/>
      <c r="BWI135" s="311"/>
      <c r="BWJ135" s="311"/>
      <c r="BWK135" s="311"/>
      <c r="BWL135" s="311"/>
      <c r="BWM135" s="311"/>
      <c r="BWN135" s="311"/>
      <c r="BWO135" s="311"/>
      <c r="BWP135" s="311"/>
      <c r="BWQ135" s="311"/>
      <c r="BWR135" s="311"/>
      <c r="BWS135" s="311"/>
      <c r="BWT135" s="311"/>
      <c r="BWU135" s="311"/>
      <c r="BWV135" s="311"/>
      <c r="BWW135" s="311"/>
      <c r="BWX135" s="311"/>
      <c r="BWY135" s="311"/>
      <c r="BWZ135" s="311"/>
      <c r="BXA135" s="311"/>
      <c r="BXB135" s="311"/>
      <c r="BXC135" s="311"/>
      <c r="BXD135" s="311"/>
      <c r="BXE135" s="311"/>
      <c r="BXF135" s="311"/>
      <c r="BXG135" s="311"/>
      <c r="BXH135" s="311"/>
      <c r="BXI135" s="311"/>
      <c r="BXJ135" s="311"/>
      <c r="BXK135" s="311"/>
      <c r="BXL135" s="311"/>
      <c r="BXM135" s="311"/>
      <c r="BXN135" s="311"/>
      <c r="BXO135" s="311"/>
      <c r="BXP135" s="311"/>
      <c r="BXQ135" s="311"/>
      <c r="BXR135" s="311"/>
      <c r="BXS135" s="311"/>
      <c r="BXT135" s="311"/>
      <c r="BXU135" s="311"/>
      <c r="BXV135" s="311"/>
      <c r="BXW135" s="311"/>
      <c r="BXX135" s="311"/>
      <c r="BXY135" s="311"/>
      <c r="BXZ135" s="311"/>
      <c r="BYA135" s="311"/>
      <c r="BYB135" s="311"/>
      <c r="BYC135" s="311"/>
      <c r="BYD135" s="311"/>
      <c r="BYE135" s="311"/>
      <c r="BYF135" s="311"/>
      <c r="BYG135" s="311"/>
      <c r="BYH135" s="311"/>
      <c r="BYI135" s="311"/>
      <c r="BYJ135" s="311"/>
      <c r="BYK135" s="311"/>
      <c r="BYL135" s="311"/>
      <c r="BYM135" s="311"/>
      <c r="BYN135" s="311"/>
      <c r="BYO135" s="311"/>
      <c r="BYP135" s="311"/>
      <c r="BYQ135" s="311"/>
      <c r="BYR135" s="311"/>
      <c r="BYS135" s="311"/>
      <c r="BYT135" s="311"/>
      <c r="BYU135" s="311"/>
      <c r="BYV135" s="311"/>
      <c r="BYW135" s="311"/>
      <c r="BYX135" s="311"/>
      <c r="BYY135" s="311"/>
      <c r="BYZ135" s="311"/>
      <c r="BZA135" s="311"/>
      <c r="BZB135" s="311"/>
      <c r="BZC135" s="311"/>
      <c r="BZD135" s="311"/>
      <c r="BZE135" s="311"/>
      <c r="BZF135" s="311"/>
      <c r="BZG135" s="311"/>
      <c r="BZH135" s="311"/>
      <c r="BZI135" s="311"/>
      <c r="BZJ135" s="311"/>
      <c r="BZK135" s="311"/>
      <c r="BZL135" s="311"/>
      <c r="BZM135" s="311"/>
      <c r="BZN135" s="311"/>
      <c r="BZO135" s="311"/>
      <c r="BZP135" s="311"/>
      <c r="BZQ135" s="311"/>
      <c r="BZR135" s="311"/>
      <c r="BZS135" s="311"/>
      <c r="BZT135" s="311"/>
      <c r="BZU135" s="311"/>
      <c r="BZV135" s="311"/>
      <c r="BZW135" s="311"/>
      <c r="BZX135" s="311"/>
      <c r="BZY135" s="311"/>
      <c r="BZZ135" s="311"/>
      <c r="CAA135" s="311"/>
      <c r="CAB135" s="311"/>
      <c r="CAC135" s="311"/>
      <c r="CAD135" s="311"/>
      <c r="CAE135" s="311"/>
      <c r="CAF135" s="311"/>
      <c r="CAG135" s="311"/>
      <c r="CAH135" s="311"/>
      <c r="CAI135" s="311"/>
      <c r="CAJ135" s="311"/>
      <c r="CAK135" s="311"/>
      <c r="CAL135" s="311"/>
      <c r="CAM135" s="311"/>
      <c r="CAN135" s="311"/>
      <c r="CAO135" s="311"/>
      <c r="CAP135" s="311"/>
      <c r="CAQ135" s="311"/>
      <c r="CAR135" s="311"/>
      <c r="CAS135" s="311"/>
      <c r="CAT135" s="311"/>
      <c r="CAU135" s="311"/>
      <c r="CAV135" s="311"/>
      <c r="CAW135" s="311"/>
      <c r="CAX135" s="311"/>
      <c r="CAY135" s="311"/>
      <c r="CAZ135" s="311"/>
      <c r="CBA135" s="311"/>
      <c r="CBB135" s="311"/>
      <c r="CBC135" s="311"/>
      <c r="CBD135" s="311"/>
      <c r="CBE135" s="311"/>
      <c r="CBF135" s="311"/>
      <c r="CBG135" s="311"/>
      <c r="CBH135" s="311"/>
      <c r="CBI135" s="311"/>
      <c r="CBJ135" s="311"/>
      <c r="CBK135" s="311"/>
      <c r="CBL135" s="311"/>
      <c r="CBM135" s="311"/>
      <c r="CBN135" s="311"/>
      <c r="CBO135" s="311"/>
      <c r="CBP135" s="311"/>
      <c r="CBQ135" s="311"/>
      <c r="CBR135" s="311"/>
      <c r="CBS135" s="311"/>
      <c r="CBT135" s="311"/>
      <c r="CBU135" s="311"/>
      <c r="CBV135" s="311"/>
      <c r="CBW135" s="311"/>
      <c r="CBX135" s="311"/>
      <c r="CBY135" s="311"/>
      <c r="CBZ135" s="311"/>
      <c r="CCA135" s="311"/>
      <c r="CCB135" s="311"/>
      <c r="CCC135" s="311"/>
      <c r="CCD135" s="311"/>
      <c r="CCE135" s="311"/>
      <c r="CCF135" s="311"/>
      <c r="CCG135" s="311"/>
      <c r="CCH135" s="311"/>
      <c r="CCI135" s="311"/>
      <c r="CCJ135" s="311"/>
      <c r="CCK135" s="311"/>
      <c r="CCL135" s="311"/>
      <c r="CCM135" s="311"/>
      <c r="CCN135" s="311"/>
      <c r="CCO135" s="311"/>
      <c r="CCP135" s="311"/>
      <c r="CCQ135" s="311"/>
      <c r="CCR135" s="311"/>
      <c r="CCS135" s="311"/>
      <c r="CCT135" s="311"/>
      <c r="CCU135" s="311"/>
      <c r="CCV135" s="311"/>
      <c r="CCW135" s="311"/>
      <c r="CCX135" s="311"/>
      <c r="CCY135" s="311"/>
      <c r="CCZ135" s="311"/>
      <c r="CDA135" s="311"/>
      <c r="CDB135" s="311"/>
      <c r="CDC135" s="311"/>
      <c r="CDD135" s="311"/>
      <c r="CDE135" s="311"/>
      <c r="CDF135" s="311"/>
      <c r="CDG135" s="311"/>
      <c r="CDH135" s="311"/>
      <c r="CDI135" s="311"/>
      <c r="CDJ135" s="311"/>
      <c r="CDK135" s="311"/>
      <c r="CDL135" s="311"/>
      <c r="CDM135" s="311"/>
      <c r="CDN135" s="311"/>
      <c r="CDO135" s="311"/>
      <c r="CDP135" s="311"/>
      <c r="CDQ135" s="311"/>
      <c r="CDR135" s="311"/>
      <c r="CDS135" s="311"/>
      <c r="CDT135" s="311"/>
      <c r="CDU135" s="311"/>
      <c r="CDV135" s="311"/>
      <c r="CDW135" s="311"/>
      <c r="CDX135" s="311"/>
      <c r="CDY135" s="311"/>
      <c r="CDZ135" s="311"/>
      <c r="CEA135" s="311"/>
      <c r="CEB135" s="311"/>
      <c r="CEC135" s="311"/>
      <c r="CED135" s="311"/>
      <c r="CEE135" s="311"/>
      <c r="CEF135" s="311"/>
      <c r="CEG135" s="311"/>
      <c r="CEH135" s="311"/>
      <c r="CEI135" s="311"/>
      <c r="CEJ135" s="311"/>
      <c r="CEK135" s="311"/>
      <c r="CEL135" s="311"/>
      <c r="CEM135" s="311"/>
      <c r="CEN135" s="311"/>
      <c r="CEO135" s="311"/>
      <c r="CEP135" s="311"/>
      <c r="CEQ135" s="311"/>
      <c r="CER135" s="311"/>
      <c r="CES135" s="311"/>
      <c r="CET135" s="311"/>
      <c r="CEU135" s="311"/>
      <c r="CEV135" s="311"/>
      <c r="CEW135" s="311"/>
      <c r="CEX135" s="311"/>
      <c r="CEY135" s="311"/>
      <c r="CEZ135" s="311"/>
      <c r="CFA135" s="311"/>
      <c r="CFB135" s="311"/>
      <c r="CFC135" s="311"/>
      <c r="CFD135" s="311"/>
      <c r="CFE135" s="311"/>
      <c r="CFF135" s="311"/>
      <c r="CFG135" s="311"/>
      <c r="CFH135" s="311"/>
      <c r="CFI135" s="311"/>
      <c r="CFJ135" s="311"/>
      <c r="CFK135" s="311"/>
      <c r="CFL135" s="311"/>
      <c r="CFM135" s="311"/>
      <c r="CFN135" s="311"/>
      <c r="CFO135" s="311"/>
      <c r="CFP135" s="311"/>
      <c r="CFQ135" s="311"/>
      <c r="CFR135" s="311"/>
      <c r="CFS135" s="311"/>
      <c r="CFT135" s="311"/>
      <c r="CFU135" s="311"/>
      <c r="CFV135" s="311"/>
      <c r="CFW135" s="311"/>
      <c r="CFX135" s="311"/>
      <c r="CFY135" s="311"/>
      <c r="CFZ135" s="311"/>
      <c r="CGA135" s="311"/>
      <c r="CGB135" s="311"/>
      <c r="CGC135" s="311"/>
      <c r="CGD135" s="311"/>
      <c r="CGE135" s="311"/>
      <c r="CGF135" s="311"/>
      <c r="CGG135" s="311"/>
      <c r="CGH135" s="311"/>
      <c r="CGI135" s="311"/>
      <c r="CGJ135" s="311"/>
      <c r="CGK135" s="311"/>
      <c r="CGL135" s="311"/>
      <c r="CGM135" s="311"/>
      <c r="CGN135" s="311"/>
      <c r="CGO135" s="311"/>
      <c r="CGP135" s="311"/>
      <c r="CGQ135" s="311"/>
      <c r="CGR135" s="311"/>
      <c r="CGS135" s="311"/>
      <c r="CGT135" s="311"/>
      <c r="CGU135" s="311"/>
      <c r="CGV135" s="311"/>
      <c r="CGW135" s="311"/>
      <c r="CGX135" s="311"/>
      <c r="CGY135" s="311"/>
      <c r="CGZ135" s="311"/>
      <c r="CHA135" s="311"/>
      <c r="CHB135" s="311"/>
      <c r="CHC135" s="311"/>
      <c r="CHD135" s="311"/>
      <c r="CHE135" s="311"/>
      <c r="CHF135" s="311"/>
      <c r="CHG135" s="311"/>
      <c r="CHH135" s="311"/>
      <c r="CHI135" s="311"/>
      <c r="CHJ135" s="311"/>
      <c r="CHK135" s="311"/>
      <c r="CHL135" s="311"/>
      <c r="CHM135" s="311"/>
      <c r="CHN135" s="311"/>
      <c r="CHO135" s="311"/>
      <c r="CHP135" s="311"/>
      <c r="CHQ135" s="311"/>
      <c r="CHR135" s="311"/>
      <c r="CHS135" s="311"/>
      <c r="CHT135" s="311"/>
      <c r="CHU135" s="311"/>
      <c r="CHV135" s="311"/>
      <c r="CHW135" s="311"/>
      <c r="CHX135" s="311"/>
      <c r="CHY135" s="311"/>
      <c r="CHZ135" s="311"/>
      <c r="CIA135" s="311"/>
      <c r="CIB135" s="311"/>
      <c r="CIC135" s="311"/>
      <c r="CID135" s="311"/>
      <c r="CIE135" s="311"/>
      <c r="CIF135" s="311"/>
      <c r="CIG135" s="311"/>
      <c r="CIH135" s="311"/>
      <c r="CII135" s="311"/>
      <c r="CIJ135" s="311"/>
      <c r="CIK135" s="311"/>
      <c r="CIL135" s="311"/>
      <c r="CIM135" s="311"/>
      <c r="CIN135" s="311"/>
      <c r="CIO135" s="311"/>
      <c r="CIP135" s="311"/>
      <c r="CIQ135" s="311"/>
      <c r="CIR135" s="311"/>
      <c r="CIS135" s="311"/>
      <c r="CIT135" s="311"/>
      <c r="CIU135" s="311"/>
      <c r="CIV135" s="311"/>
      <c r="CIW135" s="311"/>
      <c r="CIX135" s="311"/>
      <c r="CIY135" s="311"/>
      <c r="CIZ135" s="311"/>
      <c r="CJA135" s="311"/>
      <c r="CJB135" s="311"/>
      <c r="CJC135" s="311"/>
      <c r="CJD135" s="311"/>
      <c r="CJE135" s="311"/>
      <c r="CJF135" s="311"/>
      <c r="CJG135" s="311"/>
      <c r="CJH135" s="311"/>
      <c r="CJI135" s="311"/>
      <c r="CJJ135" s="311"/>
      <c r="CJK135" s="311"/>
      <c r="CJL135" s="311"/>
      <c r="CJM135" s="311"/>
      <c r="CJN135" s="311"/>
      <c r="CJO135" s="311"/>
      <c r="CJP135" s="311"/>
      <c r="CJQ135" s="311"/>
      <c r="CJR135" s="311"/>
      <c r="CJS135" s="311"/>
      <c r="CJT135" s="311"/>
      <c r="CJU135" s="311"/>
      <c r="CJV135" s="311"/>
      <c r="CJW135" s="311"/>
      <c r="CJX135" s="311"/>
      <c r="CJY135" s="311"/>
      <c r="CJZ135" s="311"/>
      <c r="CKA135" s="311"/>
      <c r="CKB135" s="311"/>
      <c r="CKC135" s="311"/>
      <c r="CKD135" s="311"/>
      <c r="CKE135" s="311"/>
      <c r="CKF135" s="311"/>
      <c r="CKG135" s="311"/>
      <c r="CKH135" s="311"/>
      <c r="CKI135" s="311"/>
      <c r="CKJ135" s="311"/>
      <c r="CKK135" s="311"/>
      <c r="CKL135" s="311"/>
      <c r="CKM135" s="311"/>
      <c r="CKN135" s="311"/>
      <c r="CKO135" s="311"/>
      <c r="CKP135" s="311"/>
      <c r="CKQ135" s="311"/>
      <c r="CKR135" s="311"/>
      <c r="CKS135" s="311"/>
      <c r="CKT135" s="311"/>
      <c r="CKU135" s="311"/>
      <c r="CKV135" s="311"/>
      <c r="CKW135" s="311"/>
      <c r="CKX135" s="311"/>
      <c r="CKY135" s="311"/>
      <c r="CKZ135" s="311"/>
      <c r="CLA135" s="311"/>
      <c r="CLB135" s="311"/>
      <c r="CLC135" s="311"/>
      <c r="CLD135" s="311"/>
      <c r="CLE135" s="311"/>
      <c r="CLF135" s="311"/>
      <c r="CLG135" s="311"/>
      <c r="CLH135" s="311"/>
      <c r="CLI135" s="311"/>
      <c r="CLJ135" s="311"/>
      <c r="CLK135" s="311"/>
      <c r="CLL135" s="311"/>
      <c r="CLM135" s="311"/>
      <c r="CLN135" s="311"/>
      <c r="CLO135" s="311"/>
      <c r="CLP135" s="311"/>
      <c r="CLQ135" s="311"/>
      <c r="CLR135" s="311"/>
      <c r="CLS135" s="311"/>
      <c r="CLT135" s="311"/>
      <c r="CLU135" s="311"/>
      <c r="CLV135" s="311"/>
      <c r="CLW135" s="311"/>
      <c r="CLX135" s="311"/>
      <c r="CLY135" s="311"/>
      <c r="CLZ135" s="311"/>
      <c r="CMA135" s="311"/>
      <c r="CMB135" s="311"/>
      <c r="CMC135" s="311"/>
      <c r="CMD135" s="311"/>
      <c r="CME135" s="311"/>
      <c r="CMF135" s="311"/>
      <c r="CMG135" s="311"/>
      <c r="CMH135" s="311"/>
      <c r="CMI135" s="311"/>
      <c r="CMJ135" s="311"/>
      <c r="CMK135" s="311"/>
      <c r="CML135" s="311"/>
      <c r="CMM135" s="311"/>
      <c r="CMN135" s="311"/>
      <c r="CMO135" s="311"/>
      <c r="CMP135" s="311"/>
      <c r="CMQ135" s="311"/>
      <c r="CMR135" s="311"/>
      <c r="CMS135" s="311"/>
      <c r="CMT135" s="311"/>
      <c r="CMU135" s="311"/>
      <c r="CMV135" s="311"/>
      <c r="CMW135" s="311"/>
      <c r="CMX135" s="311"/>
      <c r="CMY135" s="311"/>
      <c r="CMZ135" s="311"/>
      <c r="CNA135" s="311"/>
      <c r="CNB135" s="311"/>
      <c r="CNC135" s="311"/>
      <c r="CND135" s="311"/>
      <c r="CNE135" s="311"/>
      <c r="CNF135" s="311"/>
      <c r="CNG135" s="311"/>
      <c r="CNH135" s="311"/>
      <c r="CNI135" s="311"/>
      <c r="CNJ135" s="311"/>
      <c r="CNK135" s="311"/>
      <c r="CNL135" s="311"/>
      <c r="CNM135" s="311"/>
      <c r="CNN135" s="311"/>
      <c r="CNO135" s="311"/>
      <c r="CNP135" s="311"/>
      <c r="CNQ135" s="311"/>
      <c r="CNR135" s="311"/>
      <c r="CNS135" s="311"/>
      <c r="CNT135" s="311"/>
      <c r="CNU135" s="311"/>
      <c r="CNV135" s="311"/>
      <c r="CNW135" s="311"/>
      <c r="CNX135" s="311"/>
      <c r="CNY135" s="311"/>
      <c r="CNZ135" s="311"/>
      <c r="COA135" s="311"/>
      <c r="COB135" s="311"/>
      <c r="COC135" s="311"/>
      <c r="COD135" s="311"/>
      <c r="COE135" s="311"/>
      <c r="COF135" s="311"/>
      <c r="COG135" s="311"/>
      <c r="COH135" s="311"/>
      <c r="COI135" s="311"/>
      <c r="COJ135" s="311"/>
      <c r="COK135" s="311"/>
      <c r="COL135" s="311"/>
      <c r="COM135" s="311"/>
      <c r="CON135" s="311"/>
      <c r="COO135" s="311"/>
      <c r="COP135" s="311"/>
      <c r="COQ135" s="311"/>
      <c r="COR135" s="311"/>
      <c r="COS135" s="311"/>
      <c r="COT135" s="311"/>
      <c r="COU135" s="311"/>
      <c r="COV135" s="311"/>
      <c r="COW135" s="311"/>
      <c r="COX135" s="311"/>
      <c r="COY135" s="311"/>
      <c r="COZ135" s="311"/>
      <c r="CPA135" s="311"/>
      <c r="CPB135" s="311"/>
      <c r="CPC135" s="311"/>
      <c r="CPD135" s="311"/>
      <c r="CPE135" s="311"/>
      <c r="CPF135" s="311"/>
      <c r="CPG135" s="311"/>
      <c r="CPH135" s="311"/>
      <c r="CPI135" s="311"/>
      <c r="CPJ135" s="311"/>
      <c r="CPK135" s="311"/>
      <c r="CPL135" s="311"/>
      <c r="CPM135" s="311"/>
      <c r="CPN135" s="311"/>
      <c r="CPO135" s="311"/>
      <c r="CPP135" s="311"/>
      <c r="CPQ135" s="311"/>
      <c r="CPR135" s="311"/>
      <c r="CPS135" s="311"/>
      <c r="CPT135" s="311"/>
      <c r="CPU135" s="311"/>
      <c r="CPV135" s="311"/>
      <c r="CPW135" s="311"/>
      <c r="CPX135" s="311"/>
      <c r="CPY135" s="311"/>
      <c r="CPZ135" s="311"/>
      <c r="CQA135" s="311"/>
      <c r="CQB135" s="311"/>
      <c r="CQC135" s="311"/>
      <c r="CQD135" s="311"/>
      <c r="CQE135" s="311"/>
      <c r="CQF135" s="311"/>
      <c r="CQG135" s="311"/>
      <c r="CQH135" s="311"/>
      <c r="CQI135" s="311"/>
      <c r="CQJ135" s="311"/>
      <c r="CQK135" s="311"/>
      <c r="CQL135" s="311"/>
      <c r="CQM135" s="311"/>
      <c r="CQN135" s="311"/>
      <c r="CQO135" s="311"/>
      <c r="CQP135" s="311"/>
      <c r="CQQ135" s="311"/>
      <c r="CQR135" s="311"/>
      <c r="CQS135" s="311"/>
      <c r="CQT135" s="311"/>
      <c r="CQU135" s="311"/>
      <c r="CQV135" s="311"/>
      <c r="CQW135" s="311"/>
      <c r="CQX135" s="311"/>
      <c r="CQY135" s="311"/>
      <c r="CQZ135" s="311"/>
      <c r="CRA135" s="311"/>
      <c r="CRB135" s="311"/>
      <c r="CRC135" s="311"/>
      <c r="CRD135" s="311"/>
      <c r="CRE135" s="311"/>
      <c r="CRF135" s="311"/>
      <c r="CRG135" s="311"/>
      <c r="CRH135" s="311"/>
      <c r="CRI135" s="311"/>
      <c r="CRJ135" s="311"/>
      <c r="CRK135" s="311"/>
      <c r="CRL135" s="311"/>
      <c r="CRM135" s="311"/>
      <c r="CRN135" s="311"/>
      <c r="CRO135" s="311"/>
      <c r="CRP135" s="311"/>
      <c r="CRQ135" s="311"/>
      <c r="CRR135" s="311"/>
      <c r="CRS135" s="311"/>
      <c r="CRT135" s="311"/>
      <c r="CRU135" s="311"/>
      <c r="CRV135" s="311"/>
      <c r="CRW135" s="311"/>
      <c r="CRX135" s="311"/>
      <c r="CRY135" s="311"/>
      <c r="CRZ135" s="311"/>
      <c r="CSA135" s="311"/>
      <c r="CSB135" s="311"/>
      <c r="CSC135" s="311"/>
      <c r="CSD135" s="311"/>
      <c r="CSE135" s="311"/>
      <c r="CSF135" s="311"/>
      <c r="CSG135" s="311"/>
      <c r="CSH135" s="311"/>
      <c r="CSI135" s="311"/>
      <c r="CSJ135" s="311"/>
      <c r="CSK135" s="311"/>
      <c r="CSL135" s="311"/>
      <c r="CSM135" s="311"/>
      <c r="CSN135" s="311"/>
      <c r="CSO135" s="311"/>
      <c r="CSP135" s="311"/>
      <c r="CSQ135" s="311"/>
      <c r="CSR135" s="311"/>
      <c r="CSS135" s="311"/>
      <c r="CST135" s="311"/>
      <c r="CSU135" s="311"/>
      <c r="CSV135" s="311"/>
      <c r="CSW135" s="311"/>
      <c r="CSX135" s="311"/>
      <c r="CSY135" s="311"/>
      <c r="CSZ135" s="311"/>
      <c r="CTA135" s="311"/>
      <c r="CTB135" s="311"/>
      <c r="CTC135" s="311"/>
      <c r="CTD135" s="311"/>
      <c r="CTE135" s="311"/>
      <c r="CTF135" s="311"/>
      <c r="CTG135" s="311"/>
      <c r="CTH135" s="311"/>
      <c r="CTI135" s="311"/>
      <c r="CTJ135" s="311"/>
      <c r="CTK135" s="311"/>
      <c r="CTL135" s="311"/>
      <c r="CTM135" s="311"/>
      <c r="CTN135" s="311"/>
      <c r="CTO135" s="311"/>
      <c r="CTP135" s="311"/>
      <c r="CTQ135" s="311"/>
      <c r="CTR135" s="311"/>
      <c r="CTS135" s="311"/>
      <c r="CTT135" s="311"/>
      <c r="CTU135" s="311"/>
      <c r="CTV135" s="311"/>
      <c r="CTW135" s="311"/>
      <c r="CTX135" s="311"/>
      <c r="CTY135" s="311"/>
      <c r="CTZ135" s="311"/>
      <c r="CUA135" s="311"/>
      <c r="CUB135" s="311"/>
      <c r="CUC135" s="311"/>
      <c r="CUD135" s="311"/>
      <c r="CUE135" s="311"/>
      <c r="CUF135" s="311"/>
      <c r="CUG135" s="311"/>
      <c r="CUH135" s="311"/>
      <c r="CUI135" s="311"/>
      <c r="CUJ135" s="311"/>
      <c r="CUK135" s="311"/>
      <c r="CUL135" s="311"/>
      <c r="CUM135" s="311"/>
      <c r="CUN135" s="311"/>
      <c r="CUO135" s="311"/>
      <c r="CUP135" s="311"/>
      <c r="CUQ135" s="311"/>
      <c r="CUR135" s="311"/>
      <c r="CUS135" s="311"/>
      <c r="CUT135" s="311"/>
      <c r="CUU135" s="311"/>
      <c r="CUV135" s="311"/>
      <c r="CUW135" s="311"/>
      <c r="CUX135" s="311"/>
      <c r="CUY135" s="311"/>
      <c r="CUZ135" s="311"/>
      <c r="CVA135" s="311"/>
      <c r="CVB135" s="311"/>
      <c r="CVC135" s="311"/>
      <c r="CVD135" s="311"/>
      <c r="CVE135" s="311"/>
      <c r="CVF135" s="311"/>
      <c r="CVG135" s="311"/>
      <c r="CVH135" s="311"/>
      <c r="CVI135" s="311"/>
      <c r="CVJ135" s="311"/>
      <c r="CVK135" s="311"/>
      <c r="CVL135" s="311"/>
      <c r="CVM135" s="311"/>
      <c r="CVN135" s="311"/>
      <c r="CVO135" s="311"/>
      <c r="CVP135" s="311"/>
      <c r="CVQ135" s="311"/>
      <c r="CVR135" s="311"/>
      <c r="CVS135" s="311"/>
      <c r="CVT135" s="311"/>
      <c r="CVU135" s="311"/>
      <c r="CVV135" s="311"/>
      <c r="CVW135" s="311"/>
      <c r="CVX135" s="311"/>
      <c r="CVY135" s="311"/>
      <c r="CVZ135" s="311"/>
      <c r="CWA135" s="311"/>
      <c r="CWB135" s="311"/>
      <c r="CWC135" s="311"/>
      <c r="CWD135" s="311"/>
      <c r="CWE135" s="311"/>
      <c r="CWF135" s="311"/>
      <c r="CWG135" s="311"/>
      <c r="CWH135" s="311"/>
      <c r="CWI135" s="311"/>
      <c r="CWJ135" s="311"/>
      <c r="CWK135" s="311"/>
      <c r="CWL135" s="311"/>
      <c r="CWM135" s="311"/>
      <c r="CWN135" s="311"/>
      <c r="CWO135" s="311"/>
      <c r="CWP135" s="311"/>
      <c r="CWQ135" s="311"/>
      <c r="CWR135" s="311"/>
      <c r="CWS135" s="311"/>
      <c r="CWT135" s="311"/>
      <c r="CWU135" s="311"/>
      <c r="CWV135" s="311"/>
      <c r="CWW135" s="311"/>
      <c r="CWX135" s="311"/>
      <c r="CWY135" s="311"/>
      <c r="CWZ135" s="311"/>
      <c r="CXA135" s="311"/>
      <c r="CXB135" s="311"/>
      <c r="CXC135" s="311"/>
      <c r="CXD135" s="311"/>
      <c r="CXE135" s="311"/>
      <c r="CXF135" s="311"/>
      <c r="CXG135" s="311"/>
      <c r="CXH135" s="311"/>
      <c r="CXI135" s="311"/>
      <c r="CXJ135" s="311"/>
      <c r="CXK135" s="311"/>
      <c r="CXL135" s="311"/>
      <c r="CXM135" s="311"/>
      <c r="CXN135" s="311"/>
      <c r="CXO135" s="311"/>
      <c r="CXP135" s="311"/>
      <c r="CXQ135" s="311"/>
      <c r="CXR135" s="311"/>
      <c r="CXS135" s="311"/>
      <c r="CXT135" s="311"/>
      <c r="CXU135" s="311"/>
      <c r="CXV135" s="311"/>
      <c r="CXW135" s="311"/>
      <c r="CXX135" s="311"/>
      <c r="CXY135" s="311"/>
      <c r="CXZ135" s="311"/>
      <c r="CYA135" s="311"/>
      <c r="CYB135" s="311"/>
      <c r="CYC135" s="311"/>
      <c r="CYD135" s="311"/>
      <c r="CYE135" s="311"/>
      <c r="CYF135" s="311"/>
      <c r="CYG135" s="311"/>
      <c r="CYH135" s="311"/>
      <c r="CYI135" s="311"/>
      <c r="CYJ135" s="311"/>
      <c r="CYK135" s="311"/>
      <c r="CYL135" s="311"/>
      <c r="CYM135" s="311"/>
      <c r="CYN135" s="311"/>
      <c r="CYO135" s="311"/>
      <c r="CYP135" s="311"/>
      <c r="CYQ135" s="311"/>
      <c r="CYR135" s="311"/>
      <c r="CYS135" s="311"/>
      <c r="CYT135" s="311"/>
      <c r="CYU135" s="311"/>
      <c r="CYV135" s="311"/>
      <c r="CYW135" s="311"/>
      <c r="CYX135" s="311"/>
      <c r="CYY135" s="311"/>
      <c r="CYZ135" s="311"/>
      <c r="CZA135" s="311"/>
      <c r="CZB135" s="311"/>
      <c r="CZC135" s="311"/>
      <c r="CZD135" s="311"/>
      <c r="CZE135" s="311"/>
      <c r="CZF135" s="311"/>
      <c r="CZG135" s="311"/>
      <c r="CZH135" s="311"/>
      <c r="CZI135" s="311"/>
      <c r="CZJ135" s="311"/>
      <c r="CZK135" s="311"/>
      <c r="CZL135" s="311"/>
      <c r="CZM135" s="311"/>
      <c r="CZN135" s="311"/>
      <c r="CZO135" s="311"/>
      <c r="CZP135" s="311"/>
      <c r="CZQ135" s="311"/>
      <c r="CZR135" s="311"/>
      <c r="CZS135" s="311"/>
      <c r="CZT135" s="311"/>
      <c r="CZU135" s="311"/>
      <c r="CZV135" s="311"/>
      <c r="CZW135" s="311"/>
      <c r="CZX135" s="311"/>
      <c r="CZY135" s="311"/>
      <c r="CZZ135" s="311"/>
      <c r="DAA135" s="311"/>
      <c r="DAB135" s="311"/>
      <c r="DAC135" s="311"/>
      <c r="DAD135" s="311"/>
      <c r="DAE135" s="311"/>
      <c r="DAF135" s="311"/>
      <c r="DAG135" s="311"/>
      <c r="DAH135" s="311"/>
      <c r="DAI135" s="311"/>
      <c r="DAJ135" s="311"/>
      <c r="DAK135" s="311"/>
      <c r="DAL135" s="311"/>
      <c r="DAM135" s="311"/>
      <c r="DAN135" s="311"/>
      <c r="DAO135" s="311"/>
      <c r="DAP135" s="311"/>
      <c r="DAQ135" s="311"/>
      <c r="DAR135" s="311"/>
      <c r="DAS135" s="311"/>
      <c r="DAT135" s="311"/>
      <c r="DAU135" s="311"/>
      <c r="DAV135" s="311"/>
      <c r="DAW135" s="311"/>
      <c r="DAX135" s="311"/>
      <c r="DAY135" s="311"/>
      <c r="DAZ135" s="311"/>
      <c r="DBA135" s="311"/>
      <c r="DBB135" s="311"/>
      <c r="DBC135" s="311"/>
      <c r="DBD135" s="311"/>
      <c r="DBE135" s="311"/>
      <c r="DBF135" s="311"/>
      <c r="DBG135" s="311"/>
      <c r="DBH135" s="311"/>
      <c r="DBI135" s="311"/>
      <c r="DBJ135" s="311"/>
      <c r="DBK135" s="311"/>
      <c r="DBL135" s="311"/>
      <c r="DBM135" s="311"/>
      <c r="DBN135" s="311"/>
      <c r="DBO135" s="311"/>
      <c r="DBP135" s="311"/>
      <c r="DBQ135" s="311"/>
      <c r="DBR135" s="311"/>
      <c r="DBS135" s="311"/>
      <c r="DBT135" s="311"/>
      <c r="DBU135" s="311"/>
      <c r="DBV135" s="311"/>
      <c r="DBW135" s="311"/>
      <c r="DBX135" s="311"/>
      <c r="DBY135" s="311"/>
      <c r="DBZ135" s="311"/>
      <c r="DCA135" s="311"/>
      <c r="DCB135" s="311"/>
      <c r="DCC135" s="311"/>
      <c r="DCD135" s="311"/>
      <c r="DCE135" s="311"/>
      <c r="DCF135" s="311"/>
      <c r="DCG135" s="311"/>
      <c r="DCH135" s="311"/>
      <c r="DCI135" s="311"/>
      <c r="DCJ135" s="311"/>
      <c r="DCK135" s="311"/>
      <c r="DCL135" s="311"/>
      <c r="DCM135" s="311"/>
      <c r="DCN135" s="311"/>
      <c r="DCO135" s="311"/>
      <c r="DCP135" s="311"/>
      <c r="DCQ135" s="311"/>
      <c r="DCR135" s="311"/>
      <c r="DCS135" s="311"/>
      <c r="DCT135" s="311"/>
      <c r="DCU135" s="311"/>
      <c r="DCV135" s="311"/>
      <c r="DCW135" s="311"/>
      <c r="DCX135" s="311"/>
      <c r="DCY135" s="311"/>
      <c r="DCZ135" s="311"/>
      <c r="DDA135" s="311"/>
      <c r="DDB135" s="311"/>
      <c r="DDC135" s="311"/>
      <c r="DDD135" s="311"/>
      <c r="DDE135" s="311"/>
      <c r="DDF135" s="311"/>
      <c r="DDG135" s="311"/>
      <c r="DDH135" s="311"/>
      <c r="DDI135" s="311"/>
      <c r="DDJ135" s="311"/>
      <c r="DDK135" s="311"/>
      <c r="DDL135" s="311"/>
      <c r="DDM135" s="311"/>
      <c r="DDN135" s="311"/>
      <c r="DDO135" s="311"/>
      <c r="DDP135" s="311"/>
      <c r="DDQ135" s="311"/>
      <c r="DDR135" s="311"/>
      <c r="DDS135" s="311"/>
      <c r="DDT135" s="311"/>
      <c r="DDU135" s="311"/>
      <c r="DDV135" s="311"/>
      <c r="DDW135" s="311"/>
      <c r="DDX135" s="311"/>
      <c r="DDY135" s="311"/>
      <c r="DDZ135" s="311"/>
      <c r="DEA135" s="311"/>
      <c r="DEB135" s="311"/>
      <c r="DEC135" s="311"/>
      <c r="DED135" s="311"/>
      <c r="DEE135" s="311"/>
      <c r="DEF135" s="311"/>
      <c r="DEG135" s="311"/>
      <c r="DEH135" s="311"/>
      <c r="DEI135" s="311"/>
      <c r="DEJ135" s="311"/>
      <c r="DEK135" s="311"/>
      <c r="DEL135" s="311"/>
      <c r="DEM135" s="311"/>
      <c r="DEN135" s="311"/>
      <c r="DEO135" s="311"/>
      <c r="DEP135" s="311"/>
      <c r="DEQ135" s="311"/>
      <c r="DER135" s="311"/>
      <c r="DES135" s="311"/>
      <c r="DET135" s="311"/>
      <c r="DEU135" s="311"/>
      <c r="DEV135" s="311"/>
      <c r="DEW135" s="311"/>
      <c r="DEX135" s="311"/>
      <c r="DEY135" s="311"/>
      <c r="DEZ135" s="311"/>
      <c r="DFA135" s="311"/>
      <c r="DFB135" s="311"/>
      <c r="DFC135" s="311"/>
      <c r="DFD135" s="311"/>
      <c r="DFE135" s="311"/>
      <c r="DFF135" s="311"/>
      <c r="DFG135" s="311"/>
      <c r="DFH135" s="311"/>
      <c r="DFI135" s="311"/>
      <c r="DFJ135" s="311"/>
      <c r="DFK135" s="311"/>
      <c r="DFL135" s="311"/>
      <c r="DFM135" s="311"/>
      <c r="DFN135" s="311"/>
      <c r="DFO135" s="311"/>
      <c r="DFP135" s="311"/>
      <c r="DFQ135" s="311"/>
      <c r="DFR135" s="311"/>
      <c r="DFS135" s="311"/>
      <c r="DFT135" s="311"/>
      <c r="DFU135" s="311"/>
      <c r="DFV135" s="311"/>
      <c r="DFW135" s="311"/>
      <c r="DFX135" s="311"/>
      <c r="DFY135" s="311"/>
      <c r="DFZ135" s="311"/>
      <c r="DGA135" s="311"/>
      <c r="DGB135" s="311"/>
      <c r="DGC135" s="311"/>
      <c r="DGD135" s="311"/>
      <c r="DGE135" s="311"/>
      <c r="DGF135" s="311"/>
      <c r="DGG135" s="311"/>
      <c r="DGH135" s="311"/>
      <c r="DGI135" s="311"/>
      <c r="DGJ135" s="311"/>
      <c r="DGK135" s="311"/>
      <c r="DGL135" s="311"/>
      <c r="DGM135" s="311"/>
      <c r="DGN135" s="311"/>
      <c r="DGO135" s="311"/>
      <c r="DGP135" s="311"/>
      <c r="DGQ135" s="311"/>
      <c r="DGR135" s="311"/>
      <c r="DGS135" s="311"/>
      <c r="DGT135" s="311"/>
      <c r="DGU135" s="311"/>
      <c r="DGV135" s="311"/>
      <c r="DGW135" s="311"/>
      <c r="DGX135" s="311"/>
      <c r="DGY135" s="311"/>
      <c r="DGZ135" s="311"/>
      <c r="DHA135" s="311"/>
      <c r="DHB135" s="311"/>
      <c r="DHC135" s="311"/>
      <c r="DHD135" s="311"/>
      <c r="DHE135" s="311"/>
      <c r="DHF135" s="311"/>
      <c r="DHG135" s="311"/>
      <c r="DHH135" s="311"/>
      <c r="DHI135" s="311"/>
      <c r="DHJ135" s="311"/>
      <c r="DHK135" s="311"/>
      <c r="DHL135" s="311"/>
      <c r="DHM135" s="311"/>
      <c r="DHN135" s="311"/>
      <c r="DHO135" s="311"/>
      <c r="DHP135" s="311"/>
      <c r="DHQ135" s="311"/>
      <c r="DHR135" s="311"/>
      <c r="DHS135" s="311"/>
      <c r="DHT135" s="311"/>
      <c r="DHU135" s="311"/>
      <c r="DHV135" s="311"/>
      <c r="DHW135" s="311"/>
      <c r="DHX135" s="311"/>
      <c r="DHY135" s="311"/>
      <c r="DHZ135" s="311"/>
      <c r="DIA135" s="311"/>
      <c r="DIB135" s="311"/>
      <c r="DIC135" s="311"/>
      <c r="DID135" s="311"/>
      <c r="DIE135" s="311"/>
      <c r="DIF135" s="311"/>
      <c r="DIG135" s="311"/>
      <c r="DIH135" s="311"/>
      <c r="DII135" s="311"/>
      <c r="DIJ135" s="311"/>
      <c r="DIK135" s="311"/>
      <c r="DIL135" s="311"/>
      <c r="DIM135" s="311"/>
      <c r="DIN135" s="311"/>
      <c r="DIO135" s="311"/>
      <c r="DIP135" s="311"/>
      <c r="DIQ135" s="311"/>
      <c r="DIR135" s="311"/>
      <c r="DIS135" s="311"/>
      <c r="DIT135" s="311"/>
      <c r="DIU135" s="311"/>
      <c r="DIV135" s="311"/>
      <c r="DIW135" s="311"/>
      <c r="DIX135" s="311"/>
      <c r="DIY135" s="311"/>
      <c r="DIZ135" s="311"/>
      <c r="DJA135" s="311"/>
      <c r="DJB135" s="311"/>
      <c r="DJC135" s="311"/>
      <c r="DJD135" s="311"/>
      <c r="DJE135" s="311"/>
      <c r="DJF135" s="311"/>
      <c r="DJG135" s="311"/>
      <c r="DJH135" s="311"/>
      <c r="DJI135" s="311"/>
      <c r="DJJ135" s="311"/>
      <c r="DJK135" s="311"/>
      <c r="DJL135" s="311"/>
      <c r="DJM135" s="311"/>
      <c r="DJN135" s="311"/>
      <c r="DJO135" s="311"/>
      <c r="DJP135" s="311"/>
      <c r="DJQ135" s="311"/>
      <c r="DJR135" s="311"/>
      <c r="DJS135" s="311"/>
      <c r="DJT135" s="311"/>
      <c r="DJU135" s="311"/>
      <c r="DJV135" s="311"/>
      <c r="DJW135" s="311"/>
      <c r="DJX135" s="311"/>
      <c r="DJY135" s="311"/>
      <c r="DJZ135" s="311"/>
      <c r="DKA135" s="311"/>
      <c r="DKB135" s="311"/>
      <c r="DKC135" s="311"/>
      <c r="DKD135" s="311"/>
      <c r="DKE135" s="311"/>
      <c r="DKF135" s="311"/>
      <c r="DKG135" s="311"/>
      <c r="DKH135" s="311"/>
      <c r="DKI135" s="311"/>
      <c r="DKJ135" s="311"/>
      <c r="DKK135" s="311"/>
      <c r="DKL135" s="311"/>
      <c r="DKM135" s="311"/>
      <c r="DKN135" s="311"/>
      <c r="DKO135" s="311"/>
      <c r="DKP135" s="311"/>
      <c r="DKQ135" s="311"/>
      <c r="DKR135" s="311"/>
      <c r="DKS135" s="311"/>
      <c r="DKT135" s="311"/>
      <c r="DKU135" s="311"/>
      <c r="DKV135" s="311"/>
      <c r="DKW135" s="311"/>
      <c r="DKX135" s="311"/>
      <c r="DKY135" s="311"/>
      <c r="DKZ135" s="311"/>
      <c r="DLA135" s="311"/>
      <c r="DLB135" s="311"/>
      <c r="DLC135" s="311"/>
      <c r="DLD135" s="311"/>
      <c r="DLE135" s="311"/>
      <c r="DLF135" s="311"/>
      <c r="DLG135" s="311"/>
      <c r="DLH135" s="311"/>
      <c r="DLI135" s="311"/>
      <c r="DLJ135" s="311"/>
      <c r="DLK135" s="311"/>
      <c r="DLL135" s="311"/>
      <c r="DLM135" s="311"/>
      <c r="DLN135" s="311"/>
      <c r="DLO135" s="311"/>
      <c r="DLP135" s="311"/>
      <c r="DLQ135" s="311"/>
      <c r="DLR135" s="311"/>
      <c r="DLS135" s="311"/>
      <c r="DLT135" s="311"/>
      <c r="DLU135" s="311"/>
      <c r="DLV135" s="311"/>
      <c r="DLW135" s="311"/>
      <c r="DLX135" s="311"/>
      <c r="DLY135" s="311"/>
      <c r="DLZ135" s="311"/>
      <c r="DMA135" s="311"/>
      <c r="DMB135" s="311"/>
      <c r="DMC135" s="311"/>
      <c r="DMD135" s="311"/>
      <c r="DME135" s="311"/>
      <c r="DMF135" s="311"/>
      <c r="DMG135" s="311"/>
      <c r="DMH135" s="311"/>
      <c r="DMI135" s="311"/>
      <c r="DMJ135" s="311"/>
      <c r="DMK135" s="311"/>
      <c r="DML135" s="311"/>
      <c r="DMM135" s="311"/>
      <c r="DMN135" s="311"/>
      <c r="DMO135" s="311"/>
      <c r="DMP135" s="311"/>
      <c r="DMQ135" s="311"/>
      <c r="DMR135" s="311"/>
      <c r="DMS135" s="311"/>
      <c r="DMT135" s="311"/>
      <c r="DMU135" s="311"/>
      <c r="DMV135" s="311"/>
      <c r="DMW135" s="311"/>
      <c r="DMX135" s="311"/>
      <c r="DMY135" s="311"/>
      <c r="DMZ135" s="311"/>
      <c r="DNA135" s="311"/>
      <c r="DNB135" s="311"/>
      <c r="DNC135" s="311"/>
      <c r="DND135" s="311"/>
      <c r="DNE135" s="311"/>
      <c r="DNF135" s="311"/>
      <c r="DNG135" s="311"/>
      <c r="DNH135" s="311"/>
      <c r="DNI135" s="311"/>
      <c r="DNJ135" s="311"/>
      <c r="DNK135" s="311"/>
      <c r="DNL135" s="311"/>
      <c r="DNM135" s="311"/>
      <c r="DNN135" s="311"/>
      <c r="DNO135" s="311"/>
      <c r="DNP135" s="311"/>
      <c r="DNQ135" s="311"/>
      <c r="DNR135" s="311"/>
      <c r="DNS135" s="311"/>
      <c r="DNT135" s="311"/>
      <c r="DNU135" s="311"/>
      <c r="DNV135" s="311"/>
      <c r="DNW135" s="311"/>
      <c r="DNX135" s="311"/>
      <c r="DNY135" s="311"/>
      <c r="DNZ135" s="311"/>
      <c r="DOA135" s="311"/>
      <c r="DOB135" s="311"/>
      <c r="DOC135" s="311"/>
      <c r="DOD135" s="311"/>
      <c r="DOE135" s="311"/>
      <c r="DOF135" s="311"/>
      <c r="DOG135" s="311"/>
      <c r="DOH135" s="311"/>
      <c r="DOI135" s="311"/>
      <c r="DOJ135" s="311"/>
      <c r="DOK135" s="311"/>
      <c r="DOL135" s="311"/>
      <c r="DOM135" s="311"/>
      <c r="DON135" s="311"/>
      <c r="DOO135" s="311"/>
      <c r="DOP135" s="311"/>
      <c r="DOQ135" s="311"/>
      <c r="DOR135" s="311"/>
      <c r="DOS135" s="311"/>
      <c r="DOT135" s="311"/>
      <c r="DOU135" s="311"/>
      <c r="DOV135" s="311"/>
      <c r="DOW135" s="311"/>
      <c r="DOX135" s="311"/>
      <c r="DOY135" s="311"/>
      <c r="DOZ135" s="311"/>
      <c r="DPA135" s="311"/>
      <c r="DPB135" s="311"/>
      <c r="DPC135" s="311"/>
      <c r="DPD135" s="311"/>
      <c r="DPE135" s="311"/>
      <c r="DPF135" s="311"/>
      <c r="DPG135" s="311"/>
      <c r="DPH135" s="311"/>
      <c r="DPI135" s="311"/>
      <c r="DPJ135" s="311"/>
      <c r="DPK135" s="311"/>
      <c r="DPL135" s="311"/>
      <c r="DPM135" s="311"/>
      <c r="DPN135" s="311"/>
      <c r="DPO135" s="311"/>
      <c r="DPP135" s="311"/>
      <c r="DPQ135" s="311"/>
      <c r="DPR135" s="311"/>
      <c r="DPS135" s="311"/>
      <c r="DPT135" s="311"/>
      <c r="DPU135" s="311"/>
      <c r="DPV135" s="311"/>
      <c r="DPW135" s="311"/>
      <c r="DPX135" s="311"/>
      <c r="DPY135" s="311"/>
      <c r="DPZ135" s="311"/>
      <c r="DQA135" s="311"/>
      <c r="DQB135" s="311"/>
      <c r="DQC135" s="311"/>
      <c r="DQD135" s="311"/>
      <c r="DQE135" s="311"/>
      <c r="DQF135" s="311"/>
      <c r="DQG135" s="311"/>
      <c r="DQH135" s="311"/>
      <c r="DQI135" s="311"/>
      <c r="DQJ135" s="311"/>
      <c r="DQK135" s="311"/>
      <c r="DQL135" s="311"/>
      <c r="DQM135" s="311"/>
      <c r="DQN135" s="311"/>
      <c r="DQO135" s="311"/>
      <c r="DQP135" s="311"/>
      <c r="DQQ135" s="311"/>
      <c r="DQR135" s="311"/>
      <c r="DQS135" s="311"/>
      <c r="DQT135" s="311"/>
      <c r="DQU135" s="311"/>
      <c r="DQV135" s="311"/>
      <c r="DQW135" s="311"/>
      <c r="DQX135" s="311"/>
      <c r="DQY135" s="311"/>
      <c r="DQZ135" s="311"/>
      <c r="DRA135" s="311"/>
      <c r="DRB135" s="311"/>
      <c r="DRC135" s="311"/>
      <c r="DRD135" s="311"/>
      <c r="DRE135" s="311"/>
      <c r="DRF135" s="311"/>
      <c r="DRG135" s="311"/>
      <c r="DRH135" s="311"/>
      <c r="DRI135" s="311"/>
      <c r="DRJ135" s="311"/>
      <c r="DRK135" s="311"/>
      <c r="DRL135" s="311"/>
      <c r="DRM135" s="311"/>
      <c r="DRN135" s="311"/>
      <c r="DRO135" s="311"/>
      <c r="DRP135" s="311"/>
      <c r="DRQ135" s="311"/>
      <c r="DRR135" s="311"/>
      <c r="DRS135" s="311"/>
      <c r="DRT135" s="311"/>
      <c r="DRU135" s="311"/>
      <c r="DRV135" s="311"/>
      <c r="DRW135" s="311"/>
      <c r="DRX135" s="311"/>
      <c r="DRY135" s="311"/>
      <c r="DRZ135" s="311"/>
      <c r="DSA135" s="311"/>
      <c r="DSB135" s="311"/>
      <c r="DSC135" s="311"/>
      <c r="DSD135" s="311"/>
      <c r="DSE135" s="311"/>
      <c r="DSF135" s="311"/>
      <c r="DSG135" s="311"/>
      <c r="DSH135" s="311"/>
      <c r="DSI135" s="311"/>
      <c r="DSJ135" s="311"/>
      <c r="DSK135" s="311"/>
      <c r="DSL135" s="311"/>
      <c r="DSM135" s="311"/>
      <c r="DSN135" s="311"/>
      <c r="DSO135" s="311"/>
      <c r="DSP135" s="311"/>
      <c r="DSQ135" s="311"/>
      <c r="DSR135" s="311"/>
      <c r="DSS135" s="311"/>
      <c r="DST135" s="311"/>
      <c r="DSU135" s="311"/>
      <c r="DSV135" s="311"/>
      <c r="DSW135" s="311"/>
      <c r="DSX135" s="311"/>
      <c r="DSY135" s="311"/>
      <c r="DSZ135" s="311"/>
      <c r="DTA135" s="311"/>
      <c r="DTB135" s="311"/>
      <c r="DTC135" s="311"/>
      <c r="DTD135" s="311"/>
      <c r="DTE135" s="311"/>
      <c r="DTF135" s="311"/>
      <c r="DTG135" s="311"/>
      <c r="DTH135" s="311"/>
      <c r="DTI135" s="311"/>
      <c r="DTJ135" s="311"/>
      <c r="DTK135" s="311"/>
      <c r="DTL135" s="311"/>
      <c r="DTM135" s="311"/>
      <c r="DTN135" s="311"/>
      <c r="DTO135" s="311"/>
      <c r="DTP135" s="311"/>
      <c r="DTQ135" s="311"/>
      <c r="DTR135" s="311"/>
      <c r="DTS135" s="311"/>
      <c r="DTT135" s="311"/>
      <c r="DTU135" s="311"/>
      <c r="DTV135" s="311"/>
      <c r="DTW135" s="311"/>
      <c r="DTX135" s="311"/>
      <c r="DTY135" s="311"/>
      <c r="DTZ135" s="311"/>
      <c r="DUA135" s="311"/>
      <c r="DUB135" s="311"/>
      <c r="DUC135" s="311"/>
      <c r="DUD135" s="311"/>
      <c r="DUE135" s="311"/>
      <c r="DUF135" s="311"/>
      <c r="DUG135" s="311"/>
      <c r="DUH135" s="311"/>
      <c r="DUI135" s="311"/>
      <c r="DUJ135" s="311"/>
      <c r="DUK135" s="311"/>
      <c r="DUL135" s="311"/>
      <c r="DUM135" s="311"/>
      <c r="DUN135" s="311"/>
      <c r="DUO135" s="311"/>
      <c r="DUP135" s="311"/>
      <c r="DUQ135" s="311"/>
      <c r="DUR135" s="311"/>
      <c r="DUS135" s="311"/>
      <c r="DUT135" s="311"/>
      <c r="DUU135" s="311"/>
      <c r="DUV135" s="311"/>
      <c r="DUW135" s="311"/>
      <c r="DUX135" s="311"/>
      <c r="DUY135" s="311"/>
      <c r="DUZ135" s="311"/>
      <c r="DVA135" s="311"/>
      <c r="DVB135" s="311"/>
      <c r="DVC135" s="311"/>
      <c r="DVD135" s="311"/>
      <c r="DVE135" s="311"/>
      <c r="DVF135" s="311"/>
      <c r="DVG135" s="311"/>
      <c r="DVH135" s="311"/>
      <c r="DVI135" s="311"/>
      <c r="DVJ135" s="311"/>
      <c r="DVK135" s="311"/>
      <c r="DVL135" s="311"/>
      <c r="DVM135" s="311"/>
      <c r="DVN135" s="311"/>
      <c r="DVO135" s="311"/>
      <c r="DVP135" s="311"/>
      <c r="DVQ135" s="311"/>
      <c r="DVR135" s="311"/>
      <c r="DVS135" s="311"/>
      <c r="DVT135" s="311"/>
      <c r="DVU135" s="311"/>
      <c r="DVV135" s="311"/>
      <c r="DVW135" s="311"/>
      <c r="DVX135" s="311"/>
      <c r="DVY135" s="311"/>
      <c r="DVZ135" s="311"/>
      <c r="DWA135" s="311"/>
      <c r="DWB135" s="311"/>
      <c r="DWC135" s="311"/>
      <c r="DWD135" s="311"/>
      <c r="DWE135" s="311"/>
      <c r="DWF135" s="311"/>
      <c r="DWG135" s="311"/>
      <c r="DWH135" s="311"/>
      <c r="DWI135" s="311"/>
      <c r="DWJ135" s="311"/>
      <c r="DWK135" s="311"/>
      <c r="DWL135" s="311"/>
      <c r="DWM135" s="311"/>
      <c r="DWN135" s="311"/>
      <c r="DWO135" s="311"/>
      <c r="DWP135" s="311"/>
      <c r="DWQ135" s="311"/>
      <c r="DWR135" s="311"/>
      <c r="DWS135" s="311"/>
      <c r="DWT135" s="311"/>
      <c r="DWU135" s="311"/>
      <c r="DWV135" s="311"/>
      <c r="DWW135" s="311"/>
      <c r="DWX135" s="311"/>
      <c r="DWY135" s="311"/>
      <c r="DWZ135" s="311"/>
      <c r="DXA135" s="311"/>
      <c r="DXB135" s="311"/>
      <c r="DXC135" s="311"/>
      <c r="DXD135" s="311"/>
      <c r="DXE135" s="311"/>
      <c r="DXF135" s="311"/>
      <c r="DXG135" s="311"/>
      <c r="DXH135" s="311"/>
      <c r="DXI135" s="311"/>
      <c r="DXJ135" s="311"/>
      <c r="DXK135" s="311"/>
      <c r="DXL135" s="311"/>
      <c r="DXM135" s="311"/>
      <c r="DXN135" s="311"/>
      <c r="DXO135" s="311"/>
      <c r="DXP135" s="311"/>
      <c r="DXQ135" s="311"/>
      <c r="DXR135" s="311"/>
      <c r="DXS135" s="311"/>
      <c r="DXT135" s="311"/>
      <c r="DXU135" s="311"/>
      <c r="DXV135" s="311"/>
      <c r="DXW135" s="311"/>
      <c r="DXX135" s="311"/>
      <c r="DXY135" s="311"/>
      <c r="DXZ135" s="311"/>
      <c r="DYA135" s="311"/>
      <c r="DYB135" s="311"/>
      <c r="DYC135" s="311"/>
      <c r="DYD135" s="311"/>
      <c r="DYE135" s="311"/>
      <c r="DYF135" s="311"/>
      <c r="DYG135" s="311"/>
      <c r="DYH135" s="311"/>
      <c r="DYI135" s="311"/>
      <c r="DYJ135" s="311"/>
      <c r="DYK135" s="311"/>
      <c r="DYL135" s="311"/>
      <c r="DYM135" s="311"/>
      <c r="DYN135" s="311"/>
      <c r="DYO135" s="311"/>
      <c r="DYP135" s="311"/>
      <c r="DYQ135" s="311"/>
      <c r="DYR135" s="311"/>
      <c r="DYS135" s="311"/>
      <c r="DYT135" s="311"/>
      <c r="DYU135" s="311"/>
      <c r="DYV135" s="311"/>
      <c r="DYW135" s="311"/>
      <c r="DYX135" s="311"/>
      <c r="DYY135" s="311"/>
      <c r="DYZ135" s="311"/>
      <c r="DZA135" s="311"/>
      <c r="DZB135" s="311"/>
      <c r="DZC135" s="311"/>
      <c r="DZD135" s="311"/>
      <c r="DZE135" s="311"/>
      <c r="DZF135" s="311"/>
      <c r="DZG135" s="311"/>
      <c r="DZH135" s="311"/>
      <c r="DZI135" s="311"/>
      <c r="DZJ135" s="311"/>
      <c r="DZK135" s="311"/>
      <c r="DZL135" s="311"/>
      <c r="DZM135" s="311"/>
      <c r="DZN135" s="311"/>
      <c r="DZO135" s="311"/>
      <c r="DZP135" s="311"/>
      <c r="DZQ135" s="311"/>
      <c r="DZR135" s="311"/>
      <c r="DZS135" s="311"/>
      <c r="DZT135" s="311"/>
      <c r="DZU135" s="311"/>
      <c r="DZV135" s="311"/>
      <c r="DZW135" s="311"/>
      <c r="DZX135" s="311"/>
      <c r="DZY135" s="311"/>
      <c r="DZZ135" s="311"/>
      <c r="EAA135" s="311"/>
      <c r="EAB135" s="311"/>
      <c r="EAC135" s="311"/>
      <c r="EAD135" s="311"/>
      <c r="EAE135" s="311"/>
      <c r="EAF135" s="311"/>
      <c r="EAG135" s="311"/>
      <c r="EAH135" s="311"/>
      <c r="EAI135" s="311"/>
      <c r="EAJ135" s="311"/>
      <c r="EAK135" s="311"/>
      <c r="EAL135" s="311"/>
      <c r="EAM135" s="311"/>
      <c r="EAN135" s="311"/>
      <c r="EAO135" s="311"/>
      <c r="EAP135" s="311"/>
      <c r="EAQ135" s="311"/>
      <c r="EAR135" s="311"/>
      <c r="EAS135" s="311"/>
      <c r="EAT135" s="311"/>
      <c r="EAU135" s="311"/>
      <c r="EAV135" s="311"/>
      <c r="EAW135" s="311"/>
      <c r="EAX135" s="311"/>
      <c r="EAY135" s="311"/>
      <c r="EAZ135" s="311"/>
      <c r="EBA135" s="311"/>
      <c r="EBB135" s="311"/>
      <c r="EBC135" s="311"/>
      <c r="EBD135" s="311"/>
      <c r="EBE135" s="311"/>
      <c r="EBF135" s="311"/>
      <c r="EBG135" s="311"/>
      <c r="EBH135" s="311"/>
      <c r="EBI135" s="311"/>
      <c r="EBJ135" s="311"/>
      <c r="EBK135" s="311"/>
      <c r="EBL135" s="311"/>
      <c r="EBM135" s="311"/>
      <c r="EBN135" s="311"/>
      <c r="EBO135" s="311"/>
      <c r="EBP135" s="311"/>
      <c r="EBQ135" s="311"/>
      <c r="EBR135" s="311"/>
      <c r="EBS135" s="311"/>
      <c r="EBT135" s="311"/>
      <c r="EBU135" s="311"/>
      <c r="EBV135" s="311"/>
      <c r="EBW135" s="311"/>
      <c r="EBX135" s="311"/>
      <c r="EBY135" s="311"/>
      <c r="EBZ135" s="311"/>
      <c r="ECA135" s="311"/>
      <c r="ECB135" s="311"/>
      <c r="ECC135" s="311"/>
      <c r="ECD135" s="311"/>
      <c r="ECE135" s="311"/>
      <c r="ECF135" s="311"/>
      <c r="ECG135" s="311"/>
      <c r="ECH135" s="311"/>
      <c r="ECI135" s="311"/>
      <c r="ECJ135" s="311"/>
      <c r="ECK135" s="311"/>
      <c r="ECL135" s="311"/>
      <c r="ECM135" s="311"/>
      <c r="ECN135" s="311"/>
      <c r="ECO135" s="311"/>
      <c r="ECP135" s="311"/>
      <c r="ECQ135" s="311"/>
      <c r="ECR135" s="311"/>
      <c r="ECS135" s="311"/>
      <c r="ECT135" s="311"/>
      <c r="ECU135" s="311"/>
      <c r="ECV135" s="311"/>
      <c r="ECW135" s="311"/>
      <c r="ECX135" s="311"/>
      <c r="ECY135" s="311"/>
      <c r="ECZ135" s="311"/>
      <c r="EDA135" s="311"/>
      <c r="EDB135" s="311"/>
      <c r="EDC135" s="311"/>
      <c r="EDD135" s="311"/>
      <c r="EDE135" s="311"/>
      <c r="EDF135" s="311"/>
      <c r="EDG135" s="311"/>
      <c r="EDH135" s="311"/>
      <c r="EDI135" s="311"/>
      <c r="EDJ135" s="311"/>
      <c r="EDK135" s="311"/>
      <c r="EDL135" s="311"/>
      <c r="EDM135" s="311"/>
      <c r="EDN135" s="311"/>
      <c r="EDO135" s="311"/>
      <c r="EDP135" s="311"/>
      <c r="EDQ135" s="311"/>
      <c r="EDR135" s="311"/>
      <c r="EDS135" s="311"/>
      <c r="EDT135" s="311"/>
      <c r="EDU135" s="311"/>
      <c r="EDV135" s="311"/>
      <c r="EDW135" s="311"/>
      <c r="EDX135" s="311"/>
      <c r="EDY135" s="311"/>
      <c r="EDZ135" s="311"/>
      <c r="EEA135" s="311"/>
      <c r="EEB135" s="311"/>
      <c r="EEC135" s="311"/>
      <c r="EED135" s="311"/>
      <c r="EEE135" s="311"/>
      <c r="EEF135" s="311"/>
      <c r="EEG135" s="311"/>
      <c r="EEH135" s="311"/>
      <c r="EEI135" s="311"/>
      <c r="EEJ135" s="311"/>
      <c r="EEK135" s="311"/>
      <c r="EEL135" s="311"/>
      <c r="EEM135" s="311"/>
      <c r="EEN135" s="311"/>
      <c r="EEO135" s="311"/>
      <c r="EEP135" s="311"/>
      <c r="EEQ135" s="311"/>
      <c r="EER135" s="311"/>
      <c r="EES135" s="311"/>
      <c r="EET135" s="311"/>
      <c r="EEU135" s="311"/>
      <c r="EEV135" s="311"/>
      <c r="EEW135" s="311"/>
      <c r="EEX135" s="311"/>
      <c r="EEY135" s="311"/>
      <c r="EEZ135" s="311"/>
      <c r="EFA135" s="311"/>
      <c r="EFB135" s="311"/>
      <c r="EFC135" s="311"/>
      <c r="EFD135" s="311"/>
      <c r="EFE135" s="311"/>
      <c r="EFF135" s="311"/>
      <c r="EFG135" s="311"/>
      <c r="EFH135" s="311"/>
      <c r="EFI135" s="311"/>
      <c r="EFJ135" s="311"/>
      <c r="EFK135" s="311"/>
      <c r="EFL135" s="311"/>
      <c r="EFM135" s="311"/>
      <c r="EFN135" s="311"/>
      <c r="EFO135" s="311"/>
      <c r="EFP135" s="311"/>
      <c r="EFQ135" s="311"/>
      <c r="EFR135" s="311"/>
      <c r="EFS135" s="311"/>
      <c r="EFT135" s="311"/>
      <c r="EFU135" s="311"/>
      <c r="EFV135" s="311"/>
      <c r="EFW135" s="311"/>
      <c r="EFX135" s="311"/>
      <c r="EFY135" s="311"/>
      <c r="EFZ135" s="311"/>
      <c r="EGA135" s="311"/>
      <c r="EGB135" s="311"/>
      <c r="EGC135" s="311"/>
      <c r="EGD135" s="311"/>
      <c r="EGE135" s="311"/>
      <c r="EGF135" s="311"/>
      <c r="EGG135" s="311"/>
      <c r="EGH135" s="311"/>
      <c r="EGI135" s="311"/>
      <c r="EGJ135" s="311"/>
      <c r="EGK135" s="311"/>
      <c r="EGL135" s="311"/>
      <c r="EGM135" s="311"/>
      <c r="EGN135" s="311"/>
      <c r="EGO135" s="311"/>
      <c r="EGP135" s="311"/>
      <c r="EGQ135" s="311"/>
      <c r="EGR135" s="311"/>
      <c r="EGS135" s="311"/>
      <c r="EGT135" s="311"/>
      <c r="EGU135" s="311"/>
      <c r="EGV135" s="311"/>
      <c r="EGW135" s="311"/>
      <c r="EGX135" s="311"/>
      <c r="EGY135" s="311"/>
      <c r="EGZ135" s="311"/>
      <c r="EHA135" s="311"/>
      <c r="EHB135" s="311"/>
      <c r="EHC135" s="311"/>
      <c r="EHD135" s="311"/>
      <c r="EHE135" s="311"/>
      <c r="EHF135" s="311"/>
      <c r="EHG135" s="311"/>
      <c r="EHH135" s="311"/>
      <c r="EHI135" s="311"/>
      <c r="EHJ135" s="311"/>
      <c r="EHK135" s="311"/>
      <c r="EHL135" s="311"/>
      <c r="EHM135" s="311"/>
      <c r="EHN135" s="311"/>
      <c r="EHO135" s="311"/>
      <c r="EHP135" s="311"/>
      <c r="EHQ135" s="311"/>
      <c r="EHR135" s="311"/>
      <c r="EHS135" s="311"/>
      <c r="EHT135" s="311"/>
      <c r="EHU135" s="311"/>
      <c r="EHV135" s="311"/>
      <c r="EHW135" s="311"/>
      <c r="EHX135" s="311"/>
      <c r="EHY135" s="311"/>
      <c r="EHZ135" s="311"/>
      <c r="EIA135" s="311"/>
      <c r="EIB135" s="311"/>
      <c r="EIC135" s="311"/>
      <c r="EID135" s="311"/>
      <c r="EIE135" s="311"/>
      <c r="EIF135" s="311"/>
      <c r="EIG135" s="311"/>
      <c r="EIH135" s="311"/>
      <c r="EII135" s="311"/>
      <c r="EIJ135" s="311"/>
      <c r="EIK135" s="311"/>
      <c r="EIL135" s="311"/>
      <c r="EIM135" s="311"/>
      <c r="EIN135" s="311"/>
      <c r="EIO135" s="311"/>
      <c r="EIP135" s="311"/>
      <c r="EIQ135" s="311"/>
      <c r="EIR135" s="311"/>
      <c r="EIS135" s="311"/>
      <c r="EIT135" s="311"/>
      <c r="EIU135" s="311"/>
      <c r="EIV135" s="311"/>
      <c r="EIW135" s="311"/>
      <c r="EIX135" s="311"/>
      <c r="EIY135" s="311"/>
      <c r="EIZ135" s="311"/>
      <c r="EJA135" s="311"/>
      <c r="EJB135" s="311"/>
      <c r="EJC135" s="311"/>
      <c r="EJD135" s="311"/>
      <c r="EJE135" s="311"/>
      <c r="EJF135" s="311"/>
      <c r="EJG135" s="311"/>
      <c r="EJH135" s="311"/>
      <c r="EJI135" s="311"/>
      <c r="EJJ135" s="311"/>
      <c r="EJK135" s="311"/>
      <c r="EJL135" s="311"/>
      <c r="EJM135" s="311"/>
      <c r="EJN135" s="311"/>
      <c r="EJO135" s="311"/>
      <c r="EJP135" s="311"/>
      <c r="EJQ135" s="311"/>
      <c r="EJR135" s="311"/>
      <c r="EJS135" s="311"/>
      <c r="EJT135" s="311"/>
      <c r="EJU135" s="311"/>
      <c r="EJV135" s="311"/>
      <c r="EJW135" s="311"/>
      <c r="EJX135" s="311"/>
      <c r="EJY135" s="311"/>
      <c r="EJZ135" s="311"/>
      <c r="EKA135" s="311"/>
      <c r="EKB135" s="311"/>
      <c r="EKC135" s="311"/>
      <c r="EKD135" s="311"/>
      <c r="EKE135" s="311"/>
      <c r="EKF135" s="311"/>
      <c r="EKG135" s="311"/>
      <c r="EKH135" s="311"/>
      <c r="EKI135" s="311"/>
      <c r="EKJ135" s="311"/>
      <c r="EKK135" s="311"/>
      <c r="EKL135" s="311"/>
      <c r="EKM135" s="311"/>
      <c r="EKN135" s="311"/>
      <c r="EKO135" s="311"/>
      <c r="EKP135" s="311"/>
      <c r="EKQ135" s="311"/>
      <c r="EKR135" s="311"/>
      <c r="EKS135" s="311"/>
      <c r="EKT135" s="311"/>
      <c r="EKU135" s="311"/>
      <c r="EKV135" s="311"/>
      <c r="EKW135" s="311"/>
      <c r="EKX135" s="311"/>
      <c r="EKY135" s="311"/>
      <c r="EKZ135" s="311"/>
      <c r="ELA135" s="311"/>
      <c r="ELB135" s="311"/>
      <c r="ELC135" s="311"/>
      <c r="ELD135" s="311"/>
      <c r="ELE135" s="311"/>
      <c r="ELF135" s="311"/>
      <c r="ELG135" s="311"/>
      <c r="ELH135" s="311"/>
      <c r="ELI135" s="311"/>
      <c r="ELJ135" s="311"/>
      <c r="ELK135" s="311"/>
      <c r="ELL135" s="311"/>
      <c r="ELM135" s="311"/>
      <c r="ELN135" s="311"/>
      <c r="ELO135" s="311"/>
      <c r="ELP135" s="311"/>
      <c r="ELQ135" s="311"/>
      <c r="ELR135" s="311"/>
      <c r="ELS135" s="311"/>
      <c r="ELT135" s="311"/>
      <c r="ELU135" s="311"/>
      <c r="ELV135" s="311"/>
      <c r="ELW135" s="311"/>
      <c r="ELX135" s="311"/>
      <c r="ELY135" s="311"/>
      <c r="ELZ135" s="311"/>
      <c r="EMA135" s="311"/>
      <c r="EMB135" s="311"/>
      <c r="EMC135" s="311"/>
      <c r="EMD135" s="311"/>
      <c r="EME135" s="311"/>
      <c r="EMF135" s="311"/>
      <c r="EMG135" s="311"/>
      <c r="EMH135" s="311"/>
      <c r="EMI135" s="311"/>
      <c r="EMJ135" s="311"/>
      <c r="EMK135" s="311"/>
      <c r="EML135" s="311"/>
      <c r="EMM135" s="311"/>
      <c r="EMN135" s="311"/>
      <c r="EMO135" s="311"/>
      <c r="EMP135" s="311"/>
      <c r="EMQ135" s="311"/>
      <c r="EMR135" s="311"/>
      <c r="EMS135" s="311"/>
      <c r="EMT135" s="311"/>
      <c r="EMU135" s="311"/>
      <c r="EMV135" s="311"/>
      <c r="EMW135" s="311"/>
      <c r="EMX135" s="311"/>
      <c r="EMY135" s="311"/>
      <c r="EMZ135" s="311"/>
      <c r="ENA135" s="311"/>
      <c r="ENB135" s="311"/>
      <c r="ENC135" s="311"/>
      <c r="END135" s="311"/>
      <c r="ENE135" s="311"/>
      <c r="ENF135" s="311"/>
      <c r="ENG135" s="311"/>
      <c r="ENH135" s="311"/>
      <c r="ENI135" s="311"/>
      <c r="ENJ135" s="311"/>
      <c r="ENK135" s="311"/>
      <c r="ENL135" s="311"/>
      <c r="ENM135" s="311"/>
      <c r="ENN135" s="311"/>
      <c r="ENO135" s="311"/>
      <c r="ENP135" s="311"/>
      <c r="ENQ135" s="311"/>
      <c r="ENR135" s="311"/>
      <c r="ENS135" s="311"/>
      <c r="ENT135" s="311"/>
      <c r="ENU135" s="311"/>
      <c r="ENV135" s="311"/>
      <c r="ENW135" s="311"/>
      <c r="ENX135" s="311"/>
      <c r="ENY135" s="311"/>
      <c r="ENZ135" s="311"/>
      <c r="EOA135" s="311"/>
      <c r="EOB135" s="311"/>
      <c r="EOC135" s="311"/>
      <c r="EOD135" s="311"/>
      <c r="EOE135" s="311"/>
      <c r="EOF135" s="311"/>
      <c r="EOG135" s="311"/>
      <c r="EOH135" s="311"/>
      <c r="EOI135" s="311"/>
      <c r="EOJ135" s="311"/>
      <c r="EOK135" s="311"/>
      <c r="EOL135" s="311"/>
      <c r="EOM135" s="311"/>
      <c r="EON135" s="311"/>
      <c r="EOO135" s="311"/>
      <c r="EOP135" s="311"/>
      <c r="EOQ135" s="311"/>
      <c r="EOR135" s="311"/>
      <c r="EOS135" s="311"/>
      <c r="EOT135" s="311"/>
      <c r="EOU135" s="311"/>
      <c r="EOV135" s="311"/>
      <c r="EOW135" s="311"/>
      <c r="EOX135" s="311"/>
      <c r="EOY135" s="311"/>
      <c r="EOZ135" s="311"/>
      <c r="EPA135" s="311"/>
      <c r="EPB135" s="311"/>
      <c r="EPC135" s="311"/>
      <c r="EPD135" s="311"/>
      <c r="EPE135" s="311"/>
      <c r="EPF135" s="311"/>
      <c r="EPG135" s="311"/>
      <c r="EPH135" s="311"/>
      <c r="EPI135" s="311"/>
      <c r="EPJ135" s="311"/>
      <c r="EPK135" s="311"/>
      <c r="EPL135" s="311"/>
      <c r="EPM135" s="311"/>
      <c r="EPN135" s="311"/>
      <c r="EPO135" s="311"/>
      <c r="EPP135" s="311"/>
      <c r="EPQ135" s="311"/>
      <c r="EPR135" s="311"/>
      <c r="EPS135" s="311"/>
      <c r="EPT135" s="311"/>
      <c r="EPU135" s="311"/>
      <c r="EPV135" s="311"/>
      <c r="EPW135" s="311"/>
      <c r="EPX135" s="311"/>
      <c r="EPY135" s="311"/>
      <c r="EPZ135" s="311"/>
      <c r="EQA135" s="311"/>
      <c r="EQB135" s="311"/>
      <c r="EQC135" s="311"/>
      <c r="EQD135" s="311"/>
      <c r="EQE135" s="311"/>
      <c r="EQF135" s="311"/>
      <c r="EQG135" s="311"/>
      <c r="EQH135" s="311"/>
      <c r="EQI135" s="311"/>
      <c r="EQJ135" s="311"/>
      <c r="EQK135" s="311"/>
      <c r="EQL135" s="311"/>
      <c r="EQM135" s="311"/>
      <c r="EQN135" s="311"/>
      <c r="EQO135" s="311"/>
      <c r="EQP135" s="311"/>
      <c r="EQQ135" s="311"/>
      <c r="EQR135" s="311"/>
      <c r="EQS135" s="311"/>
      <c r="EQT135" s="311"/>
      <c r="EQU135" s="311"/>
      <c r="EQV135" s="311"/>
      <c r="EQW135" s="311"/>
      <c r="EQX135" s="311"/>
      <c r="EQY135" s="311"/>
      <c r="EQZ135" s="311"/>
      <c r="ERA135" s="311"/>
      <c r="ERB135" s="311"/>
      <c r="ERC135" s="311"/>
      <c r="ERD135" s="311"/>
      <c r="ERE135" s="311"/>
      <c r="ERF135" s="311"/>
      <c r="ERG135" s="311"/>
      <c r="ERH135" s="311"/>
      <c r="ERI135" s="311"/>
      <c r="ERJ135" s="311"/>
      <c r="ERK135" s="311"/>
      <c r="ERL135" s="311"/>
      <c r="ERM135" s="311"/>
      <c r="ERN135" s="311"/>
      <c r="ERO135" s="311"/>
      <c r="ERP135" s="311"/>
      <c r="ERQ135" s="311"/>
      <c r="ERR135" s="311"/>
      <c r="ERS135" s="311"/>
      <c r="ERT135" s="311"/>
      <c r="ERU135" s="311"/>
      <c r="ERV135" s="311"/>
      <c r="ERW135" s="311"/>
      <c r="ERX135" s="311"/>
      <c r="ERY135" s="311"/>
      <c r="ERZ135" s="311"/>
      <c r="ESA135" s="311"/>
      <c r="ESB135" s="311"/>
      <c r="ESC135" s="311"/>
      <c r="ESD135" s="311"/>
      <c r="ESE135" s="311"/>
      <c r="ESF135" s="311"/>
      <c r="ESG135" s="311"/>
      <c r="ESH135" s="311"/>
      <c r="ESI135" s="311"/>
      <c r="ESJ135" s="311"/>
      <c r="ESK135" s="311"/>
      <c r="ESL135" s="311"/>
      <c r="ESM135" s="311"/>
      <c r="ESN135" s="311"/>
      <c r="ESO135" s="311"/>
      <c r="ESP135" s="311"/>
      <c r="ESQ135" s="311"/>
      <c r="ESR135" s="311"/>
      <c r="ESS135" s="311"/>
      <c r="EST135" s="311"/>
      <c r="ESU135" s="311"/>
      <c r="ESV135" s="311"/>
      <c r="ESW135" s="311"/>
      <c r="ESX135" s="311"/>
      <c r="ESY135" s="311"/>
      <c r="ESZ135" s="311"/>
      <c r="ETA135" s="311"/>
      <c r="ETB135" s="311"/>
      <c r="ETC135" s="311"/>
      <c r="ETD135" s="311"/>
      <c r="ETE135" s="311"/>
      <c r="ETF135" s="311"/>
      <c r="ETG135" s="311"/>
      <c r="ETH135" s="311"/>
      <c r="ETI135" s="311"/>
      <c r="ETJ135" s="311"/>
      <c r="ETK135" s="311"/>
      <c r="ETL135" s="311"/>
      <c r="ETM135" s="311"/>
      <c r="ETN135" s="311"/>
      <c r="ETO135" s="311"/>
      <c r="ETP135" s="311"/>
      <c r="ETQ135" s="311"/>
      <c r="ETR135" s="311"/>
      <c r="ETS135" s="311"/>
      <c r="ETT135" s="311"/>
      <c r="ETU135" s="311"/>
      <c r="ETV135" s="311"/>
      <c r="ETW135" s="311"/>
      <c r="ETX135" s="311"/>
      <c r="ETY135" s="311"/>
      <c r="ETZ135" s="311"/>
      <c r="EUA135" s="311"/>
      <c r="EUB135" s="311"/>
      <c r="EUC135" s="311"/>
      <c r="EUD135" s="311"/>
      <c r="EUE135" s="311"/>
      <c r="EUF135" s="311"/>
      <c r="EUG135" s="311"/>
      <c r="EUH135" s="311"/>
      <c r="EUI135" s="311"/>
      <c r="EUJ135" s="311"/>
      <c r="EUK135" s="311"/>
      <c r="EUL135" s="311"/>
      <c r="EUM135" s="311"/>
      <c r="EUN135" s="311"/>
      <c r="EUO135" s="311"/>
      <c r="EUP135" s="311"/>
      <c r="EUQ135" s="311"/>
      <c r="EUR135" s="311"/>
      <c r="EUS135" s="311"/>
      <c r="EUT135" s="311"/>
      <c r="EUU135" s="311"/>
      <c r="EUV135" s="311"/>
      <c r="EUW135" s="311"/>
      <c r="EUX135" s="311"/>
      <c r="EUY135" s="311"/>
      <c r="EUZ135" s="311"/>
      <c r="EVA135" s="311"/>
      <c r="EVB135" s="311"/>
      <c r="EVC135" s="311"/>
      <c r="EVD135" s="311"/>
      <c r="EVE135" s="311"/>
      <c r="EVF135" s="311"/>
      <c r="EVG135" s="311"/>
      <c r="EVH135" s="311"/>
      <c r="EVI135" s="311"/>
      <c r="EVJ135" s="311"/>
      <c r="EVK135" s="311"/>
      <c r="EVL135" s="311"/>
      <c r="EVM135" s="311"/>
      <c r="EVN135" s="311"/>
      <c r="EVO135" s="311"/>
      <c r="EVP135" s="311"/>
      <c r="EVQ135" s="311"/>
      <c r="EVR135" s="311"/>
      <c r="EVS135" s="311"/>
      <c r="EVT135" s="311"/>
      <c r="EVU135" s="311"/>
      <c r="EVV135" s="311"/>
      <c r="EVW135" s="311"/>
      <c r="EVX135" s="311"/>
      <c r="EVY135" s="311"/>
      <c r="EVZ135" s="311"/>
      <c r="EWA135" s="311"/>
      <c r="EWB135" s="311"/>
      <c r="EWC135" s="311"/>
      <c r="EWD135" s="311"/>
      <c r="EWE135" s="311"/>
      <c r="EWF135" s="311"/>
      <c r="EWG135" s="311"/>
      <c r="EWH135" s="311"/>
      <c r="EWI135" s="311"/>
      <c r="EWJ135" s="311"/>
      <c r="EWK135" s="311"/>
      <c r="EWL135" s="311"/>
      <c r="EWM135" s="311"/>
      <c r="EWN135" s="311"/>
      <c r="EWO135" s="311"/>
      <c r="EWP135" s="311"/>
      <c r="EWQ135" s="311"/>
      <c r="EWR135" s="311"/>
      <c r="EWS135" s="311"/>
      <c r="EWT135" s="311"/>
      <c r="EWU135" s="311"/>
      <c r="EWV135" s="311"/>
      <c r="EWW135" s="311"/>
      <c r="EWX135" s="311"/>
      <c r="EWY135" s="311"/>
      <c r="EWZ135" s="311"/>
      <c r="EXA135" s="311"/>
      <c r="EXB135" s="311"/>
      <c r="EXC135" s="311"/>
      <c r="EXD135" s="311"/>
      <c r="EXE135" s="311"/>
      <c r="EXF135" s="311"/>
      <c r="EXG135" s="311"/>
      <c r="EXH135" s="311"/>
      <c r="EXI135" s="311"/>
      <c r="EXJ135" s="311"/>
      <c r="EXK135" s="311"/>
      <c r="EXL135" s="311"/>
      <c r="EXM135" s="311"/>
      <c r="EXN135" s="311"/>
      <c r="EXO135" s="311"/>
      <c r="EXP135" s="311"/>
      <c r="EXQ135" s="311"/>
      <c r="EXR135" s="311"/>
      <c r="EXS135" s="311"/>
      <c r="EXT135" s="311"/>
      <c r="EXU135" s="311"/>
      <c r="EXV135" s="311"/>
      <c r="EXW135" s="311"/>
      <c r="EXX135" s="311"/>
      <c r="EXY135" s="311"/>
      <c r="EXZ135" s="311"/>
      <c r="EYA135" s="311"/>
      <c r="EYB135" s="311"/>
      <c r="EYC135" s="311"/>
      <c r="EYD135" s="311"/>
      <c r="EYE135" s="311"/>
      <c r="EYF135" s="311"/>
      <c r="EYG135" s="311"/>
      <c r="EYH135" s="311"/>
      <c r="EYI135" s="311"/>
      <c r="EYJ135" s="311"/>
      <c r="EYK135" s="311"/>
      <c r="EYL135" s="311"/>
      <c r="EYM135" s="311"/>
      <c r="EYN135" s="311"/>
      <c r="EYO135" s="311"/>
      <c r="EYP135" s="311"/>
      <c r="EYQ135" s="311"/>
      <c r="EYR135" s="311"/>
      <c r="EYS135" s="311"/>
      <c r="EYT135" s="311"/>
      <c r="EYU135" s="311"/>
      <c r="EYV135" s="311"/>
      <c r="EYW135" s="311"/>
      <c r="EYX135" s="311"/>
      <c r="EYY135" s="311"/>
      <c r="EYZ135" s="311"/>
      <c r="EZA135" s="311"/>
      <c r="EZB135" s="311"/>
      <c r="EZC135" s="311"/>
      <c r="EZD135" s="311"/>
      <c r="EZE135" s="311"/>
      <c r="EZF135" s="311"/>
      <c r="EZG135" s="311"/>
      <c r="EZH135" s="311"/>
      <c r="EZI135" s="311"/>
      <c r="EZJ135" s="311"/>
      <c r="EZK135" s="311"/>
      <c r="EZL135" s="311"/>
      <c r="EZM135" s="311"/>
      <c r="EZN135" s="311"/>
      <c r="EZO135" s="311"/>
      <c r="EZP135" s="311"/>
      <c r="EZQ135" s="311"/>
      <c r="EZR135" s="311"/>
      <c r="EZS135" s="311"/>
      <c r="EZT135" s="311"/>
      <c r="EZU135" s="311"/>
      <c r="EZV135" s="311"/>
      <c r="EZW135" s="311"/>
      <c r="EZX135" s="311"/>
      <c r="EZY135" s="311"/>
      <c r="EZZ135" s="311"/>
      <c r="FAA135" s="311"/>
      <c r="FAB135" s="311"/>
      <c r="FAC135" s="311"/>
      <c r="FAD135" s="311"/>
      <c r="FAE135" s="311"/>
      <c r="FAF135" s="311"/>
      <c r="FAG135" s="311"/>
      <c r="FAH135" s="311"/>
      <c r="FAI135" s="311"/>
      <c r="FAJ135" s="311"/>
      <c r="FAK135" s="311"/>
      <c r="FAL135" s="311"/>
      <c r="FAM135" s="311"/>
      <c r="FAN135" s="311"/>
      <c r="FAO135" s="311"/>
      <c r="FAP135" s="311"/>
      <c r="FAQ135" s="311"/>
      <c r="FAR135" s="311"/>
      <c r="FAS135" s="311"/>
      <c r="FAT135" s="311"/>
      <c r="FAU135" s="311"/>
      <c r="FAV135" s="311"/>
      <c r="FAW135" s="311"/>
      <c r="FAX135" s="311"/>
      <c r="FAY135" s="311"/>
      <c r="FAZ135" s="311"/>
      <c r="FBA135" s="311"/>
      <c r="FBB135" s="311"/>
      <c r="FBC135" s="311"/>
      <c r="FBD135" s="311"/>
      <c r="FBE135" s="311"/>
      <c r="FBF135" s="311"/>
      <c r="FBG135" s="311"/>
      <c r="FBH135" s="311"/>
      <c r="FBI135" s="311"/>
      <c r="FBJ135" s="311"/>
      <c r="FBK135" s="311"/>
      <c r="FBL135" s="311"/>
      <c r="FBM135" s="311"/>
      <c r="FBN135" s="311"/>
      <c r="FBO135" s="311"/>
      <c r="FBP135" s="311"/>
      <c r="FBQ135" s="311"/>
      <c r="FBR135" s="311"/>
      <c r="FBS135" s="311"/>
      <c r="FBT135" s="311"/>
      <c r="FBU135" s="311"/>
      <c r="FBV135" s="311"/>
      <c r="FBW135" s="311"/>
      <c r="FBX135" s="311"/>
      <c r="FBY135" s="311"/>
      <c r="FBZ135" s="311"/>
      <c r="FCA135" s="311"/>
      <c r="FCB135" s="311"/>
      <c r="FCC135" s="311"/>
      <c r="FCD135" s="311"/>
      <c r="FCE135" s="311"/>
      <c r="FCF135" s="311"/>
      <c r="FCG135" s="311"/>
      <c r="FCH135" s="311"/>
      <c r="FCI135" s="311"/>
      <c r="FCJ135" s="311"/>
      <c r="FCK135" s="311"/>
      <c r="FCL135" s="311"/>
      <c r="FCM135" s="311"/>
      <c r="FCN135" s="311"/>
      <c r="FCO135" s="311"/>
      <c r="FCP135" s="311"/>
      <c r="FCQ135" s="311"/>
      <c r="FCR135" s="311"/>
      <c r="FCS135" s="311"/>
      <c r="FCT135" s="311"/>
      <c r="FCU135" s="311"/>
      <c r="FCV135" s="311"/>
      <c r="FCW135" s="311"/>
      <c r="FCX135" s="311"/>
      <c r="FCY135" s="311"/>
      <c r="FCZ135" s="311"/>
      <c r="FDA135" s="311"/>
      <c r="FDB135" s="311"/>
      <c r="FDC135" s="311"/>
      <c r="FDD135" s="311"/>
      <c r="FDE135" s="311"/>
      <c r="FDF135" s="311"/>
      <c r="FDG135" s="311"/>
      <c r="FDH135" s="311"/>
      <c r="FDI135" s="311"/>
      <c r="FDJ135" s="311"/>
      <c r="FDK135" s="311"/>
      <c r="FDL135" s="311"/>
      <c r="FDM135" s="311"/>
      <c r="FDN135" s="311"/>
      <c r="FDO135" s="311"/>
      <c r="FDP135" s="311"/>
      <c r="FDQ135" s="311"/>
      <c r="FDR135" s="311"/>
      <c r="FDS135" s="311"/>
      <c r="FDT135" s="311"/>
      <c r="FDU135" s="311"/>
      <c r="FDV135" s="311"/>
      <c r="FDW135" s="311"/>
      <c r="FDX135" s="311"/>
      <c r="FDY135" s="311"/>
      <c r="FDZ135" s="311"/>
      <c r="FEA135" s="311"/>
      <c r="FEB135" s="311"/>
      <c r="FEC135" s="311"/>
      <c r="FED135" s="311"/>
      <c r="FEE135" s="311"/>
      <c r="FEF135" s="311"/>
      <c r="FEG135" s="311"/>
      <c r="FEH135" s="311"/>
      <c r="FEI135" s="311"/>
      <c r="FEJ135" s="311"/>
      <c r="FEK135" s="311"/>
      <c r="FEL135" s="311"/>
      <c r="FEM135" s="311"/>
      <c r="FEN135" s="311"/>
      <c r="FEO135" s="311"/>
      <c r="FEP135" s="311"/>
      <c r="FEQ135" s="311"/>
      <c r="FER135" s="311"/>
      <c r="FES135" s="311"/>
      <c r="FET135" s="311"/>
      <c r="FEU135" s="311"/>
      <c r="FEV135" s="311"/>
      <c r="FEW135" s="311"/>
      <c r="FEX135" s="311"/>
      <c r="FEY135" s="311"/>
      <c r="FEZ135" s="311"/>
      <c r="FFA135" s="311"/>
      <c r="FFB135" s="311"/>
      <c r="FFC135" s="311"/>
      <c r="FFD135" s="311"/>
      <c r="FFE135" s="311"/>
      <c r="FFF135" s="311"/>
      <c r="FFG135" s="311"/>
      <c r="FFH135" s="311"/>
      <c r="FFI135" s="311"/>
      <c r="FFJ135" s="311"/>
      <c r="FFK135" s="311"/>
      <c r="FFL135" s="311"/>
      <c r="FFM135" s="311"/>
      <c r="FFN135" s="311"/>
      <c r="FFO135" s="311"/>
      <c r="FFP135" s="311"/>
      <c r="FFQ135" s="311"/>
      <c r="FFR135" s="311"/>
      <c r="FFS135" s="311"/>
      <c r="FFT135" s="311"/>
      <c r="FFU135" s="311"/>
      <c r="FFV135" s="311"/>
      <c r="FFW135" s="311"/>
      <c r="FFX135" s="311"/>
      <c r="FFY135" s="311"/>
      <c r="FFZ135" s="311"/>
      <c r="FGA135" s="311"/>
      <c r="FGB135" s="311"/>
      <c r="FGC135" s="311"/>
      <c r="FGD135" s="311"/>
      <c r="FGE135" s="311"/>
      <c r="FGF135" s="311"/>
      <c r="FGG135" s="311"/>
      <c r="FGH135" s="311"/>
      <c r="FGI135" s="311"/>
      <c r="FGJ135" s="311"/>
      <c r="FGK135" s="311"/>
      <c r="FGL135" s="311"/>
      <c r="FGM135" s="311"/>
      <c r="FGN135" s="311"/>
      <c r="FGO135" s="311"/>
      <c r="FGP135" s="311"/>
      <c r="FGQ135" s="311"/>
      <c r="FGR135" s="311"/>
      <c r="FGS135" s="311"/>
      <c r="FGT135" s="311"/>
      <c r="FGU135" s="311"/>
      <c r="FGV135" s="311"/>
      <c r="FGW135" s="311"/>
      <c r="FGX135" s="311"/>
      <c r="FGY135" s="311"/>
      <c r="FGZ135" s="311"/>
      <c r="FHA135" s="311"/>
      <c r="FHB135" s="311"/>
      <c r="FHC135" s="311"/>
      <c r="FHD135" s="311"/>
      <c r="FHE135" s="311"/>
      <c r="FHF135" s="311"/>
      <c r="FHG135" s="311"/>
      <c r="FHH135" s="311"/>
      <c r="FHI135" s="311"/>
      <c r="FHJ135" s="311"/>
      <c r="FHK135" s="311"/>
      <c r="FHL135" s="311"/>
      <c r="FHM135" s="311"/>
      <c r="FHN135" s="311"/>
      <c r="FHO135" s="311"/>
      <c r="FHP135" s="311"/>
      <c r="FHQ135" s="311"/>
      <c r="FHR135" s="311"/>
      <c r="FHS135" s="311"/>
      <c r="FHT135" s="311"/>
      <c r="FHU135" s="311"/>
      <c r="FHV135" s="311"/>
      <c r="FHW135" s="311"/>
      <c r="FHX135" s="311"/>
      <c r="FHY135" s="311"/>
      <c r="FHZ135" s="311"/>
      <c r="FIA135" s="311"/>
      <c r="FIB135" s="311"/>
      <c r="FIC135" s="311"/>
      <c r="FID135" s="311"/>
      <c r="FIE135" s="311"/>
      <c r="FIF135" s="311"/>
      <c r="FIG135" s="311"/>
      <c r="FIH135" s="311"/>
      <c r="FII135" s="311"/>
      <c r="FIJ135" s="311"/>
      <c r="FIK135" s="311"/>
      <c r="FIL135" s="311"/>
      <c r="FIM135" s="311"/>
      <c r="FIN135" s="311"/>
      <c r="FIO135" s="311"/>
      <c r="FIP135" s="311"/>
      <c r="FIQ135" s="311"/>
      <c r="FIR135" s="311"/>
      <c r="FIS135" s="311"/>
      <c r="FIT135" s="311"/>
      <c r="FIU135" s="311"/>
      <c r="FIV135" s="311"/>
      <c r="FIW135" s="311"/>
      <c r="FIX135" s="311"/>
      <c r="FIY135" s="311"/>
      <c r="FIZ135" s="311"/>
      <c r="FJA135" s="311"/>
      <c r="FJB135" s="311"/>
      <c r="FJC135" s="311"/>
      <c r="FJD135" s="311"/>
      <c r="FJE135" s="311"/>
      <c r="FJF135" s="311"/>
      <c r="FJG135" s="311"/>
      <c r="FJH135" s="311"/>
      <c r="FJI135" s="311"/>
      <c r="FJJ135" s="311"/>
      <c r="FJK135" s="311"/>
      <c r="FJL135" s="311"/>
      <c r="FJM135" s="311"/>
      <c r="FJN135" s="311"/>
      <c r="FJO135" s="311"/>
      <c r="FJP135" s="311"/>
      <c r="FJQ135" s="311"/>
      <c r="FJR135" s="311"/>
      <c r="FJS135" s="311"/>
      <c r="FJT135" s="311"/>
      <c r="FJU135" s="311"/>
      <c r="FJV135" s="311"/>
      <c r="FJW135" s="311"/>
      <c r="FJX135" s="311"/>
      <c r="FJY135" s="311"/>
      <c r="FJZ135" s="311"/>
      <c r="FKA135" s="311"/>
      <c r="FKB135" s="311"/>
      <c r="FKC135" s="311"/>
      <c r="FKD135" s="311"/>
      <c r="FKE135" s="311"/>
      <c r="FKF135" s="311"/>
      <c r="FKG135" s="311"/>
      <c r="FKH135" s="311"/>
      <c r="FKI135" s="311"/>
      <c r="FKJ135" s="311"/>
      <c r="FKK135" s="311"/>
      <c r="FKL135" s="311"/>
      <c r="FKM135" s="311"/>
      <c r="FKN135" s="311"/>
      <c r="FKO135" s="311"/>
      <c r="FKP135" s="311"/>
      <c r="FKQ135" s="311"/>
      <c r="FKR135" s="311"/>
      <c r="FKS135" s="311"/>
      <c r="FKT135" s="311"/>
      <c r="FKU135" s="311"/>
      <c r="FKV135" s="311"/>
      <c r="FKW135" s="311"/>
      <c r="FKX135" s="311"/>
      <c r="FKY135" s="311"/>
      <c r="FKZ135" s="311"/>
      <c r="FLA135" s="311"/>
      <c r="FLB135" s="311"/>
      <c r="FLC135" s="311"/>
      <c r="FLD135" s="311"/>
      <c r="FLE135" s="311"/>
      <c r="FLF135" s="311"/>
      <c r="FLG135" s="311"/>
      <c r="FLH135" s="311"/>
      <c r="FLI135" s="311"/>
      <c r="FLJ135" s="311"/>
      <c r="FLK135" s="311"/>
      <c r="FLL135" s="311"/>
      <c r="FLM135" s="311"/>
      <c r="FLN135" s="311"/>
      <c r="FLO135" s="311"/>
      <c r="FLP135" s="311"/>
      <c r="FLQ135" s="311"/>
      <c r="FLR135" s="311"/>
      <c r="FLS135" s="311"/>
      <c r="FLT135" s="311"/>
      <c r="FLU135" s="311"/>
      <c r="FLV135" s="311"/>
      <c r="FLW135" s="311"/>
      <c r="FLX135" s="311"/>
      <c r="FLY135" s="311"/>
      <c r="FLZ135" s="311"/>
      <c r="FMA135" s="311"/>
      <c r="FMB135" s="311"/>
      <c r="FMC135" s="311"/>
      <c r="FMD135" s="311"/>
      <c r="FME135" s="311"/>
      <c r="FMF135" s="311"/>
      <c r="FMG135" s="311"/>
      <c r="FMH135" s="311"/>
      <c r="FMI135" s="311"/>
      <c r="FMJ135" s="311"/>
      <c r="FMK135" s="311"/>
      <c r="FML135" s="311"/>
      <c r="FMM135" s="311"/>
      <c r="FMN135" s="311"/>
      <c r="FMO135" s="311"/>
      <c r="FMP135" s="311"/>
      <c r="FMQ135" s="311"/>
      <c r="FMR135" s="311"/>
      <c r="FMS135" s="311"/>
      <c r="FMT135" s="311"/>
      <c r="FMU135" s="311"/>
      <c r="FMV135" s="311"/>
      <c r="FMW135" s="311"/>
      <c r="FMX135" s="311"/>
      <c r="FMY135" s="311"/>
      <c r="FMZ135" s="311"/>
      <c r="FNA135" s="311"/>
      <c r="FNB135" s="311"/>
      <c r="FNC135" s="311"/>
      <c r="FND135" s="311"/>
      <c r="FNE135" s="311"/>
      <c r="FNF135" s="311"/>
      <c r="FNG135" s="311"/>
      <c r="FNH135" s="311"/>
      <c r="FNI135" s="311"/>
      <c r="FNJ135" s="311"/>
      <c r="FNK135" s="311"/>
      <c r="FNL135" s="311"/>
      <c r="FNM135" s="311"/>
      <c r="FNN135" s="311"/>
      <c r="FNO135" s="311"/>
      <c r="FNP135" s="311"/>
      <c r="FNQ135" s="311"/>
      <c r="FNR135" s="311"/>
      <c r="FNS135" s="311"/>
      <c r="FNT135" s="311"/>
      <c r="FNU135" s="311"/>
      <c r="FNV135" s="311"/>
      <c r="FNW135" s="311"/>
      <c r="FNX135" s="311"/>
      <c r="FNY135" s="311"/>
      <c r="FNZ135" s="311"/>
      <c r="FOA135" s="311"/>
      <c r="FOB135" s="311"/>
      <c r="FOC135" s="311"/>
      <c r="FOD135" s="311"/>
      <c r="FOE135" s="311"/>
      <c r="FOF135" s="311"/>
      <c r="FOG135" s="311"/>
      <c r="FOH135" s="311"/>
      <c r="FOI135" s="311"/>
      <c r="FOJ135" s="311"/>
      <c r="FOK135" s="311"/>
      <c r="FOL135" s="311"/>
      <c r="FOM135" s="311"/>
      <c r="FON135" s="311"/>
      <c r="FOO135" s="311"/>
      <c r="FOP135" s="311"/>
      <c r="FOQ135" s="311"/>
      <c r="FOR135" s="311"/>
      <c r="FOS135" s="311"/>
      <c r="FOT135" s="311"/>
      <c r="FOU135" s="311"/>
      <c r="FOV135" s="311"/>
      <c r="FOW135" s="311"/>
      <c r="FOX135" s="311"/>
      <c r="FOY135" s="311"/>
      <c r="FOZ135" s="311"/>
      <c r="FPA135" s="311"/>
      <c r="FPB135" s="311"/>
      <c r="FPC135" s="311"/>
      <c r="FPD135" s="311"/>
      <c r="FPE135" s="311"/>
      <c r="FPF135" s="311"/>
      <c r="FPG135" s="311"/>
      <c r="FPH135" s="311"/>
      <c r="FPI135" s="311"/>
      <c r="FPJ135" s="311"/>
      <c r="FPK135" s="311"/>
      <c r="FPL135" s="311"/>
      <c r="FPM135" s="311"/>
      <c r="FPN135" s="311"/>
      <c r="FPO135" s="311"/>
      <c r="FPP135" s="311"/>
      <c r="FPQ135" s="311"/>
      <c r="FPR135" s="311"/>
      <c r="FPS135" s="311"/>
      <c r="FPT135" s="311"/>
      <c r="FPU135" s="311"/>
      <c r="FPV135" s="311"/>
      <c r="FPW135" s="311"/>
      <c r="FPX135" s="311"/>
      <c r="FPY135" s="311"/>
      <c r="FPZ135" s="311"/>
      <c r="FQA135" s="311"/>
      <c r="FQB135" s="311"/>
      <c r="FQC135" s="311"/>
      <c r="FQD135" s="311"/>
      <c r="FQE135" s="311"/>
      <c r="FQF135" s="311"/>
      <c r="FQG135" s="311"/>
      <c r="FQH135" s="311"/>
      <c r="FQI135" s="311"/>
      <c r="FQJ135" s="311"/>
      <c r="FQK135" s="311"/>
      <c r="FQL135" s="311"/>
      <c r="FQM135" s="311"/>
      <c r="FQN135" s="311"/>
      <c r="FQO135" s="311"/>
      <c r="FQP135" s="311"/>
      <c r="FQQ135" s="311"/>
      <c r="FQR135" s="311"/>
      <c r="FQS135" s="311"/>
      <c r="FQT135" s="311"/>
      <c r="FQU135" s="311"/>
      <c r="FQV135" s="311"/>
      <c r="FQW135" s="311"/>
      <c r="FQX135" s="311"/>
      <c r="FQY135" s="311"/>
      <c r="FQZ135" s="311"/>
      <c r="FRA135" s="311"/>
      <c r="FRB135" s="311"/>
      <c r="FRC135" s="311"/>
      <c r="FRD135" s="311"/>
      <c r="FRE135" s="311"/>
      <c r="FRF135" s="311"/>
      <c r="FRG135" s="311"/>
      <c r="FRH135" s="311"/>
      <c r="FRI135" s="311"/>
      <c r="FRJ135" s="311"/>
      <c r="FRK135" s="311"/>
      <c r="FRL135" s="311"/>
      <c r="FRM135" s="311"/>
      <c r="FRN135" s="311"/>
      <c r="FRO135" s="311"/>
      <c r="FRP135" s="311"/>
      <c r="FRQ135" s="311"/>
      <c r="FRR135" s="311"/>
      <c r="FRS135" s="311"/>
      <c r="FRT135" s="311"/>
      <c r="FRU135" s="311"/>
      <c r="FRV135" s="311"/>
      <c r="FRW135" s="311"/>
      <c r="FRX135" s="311"/>
      <c r="FRY135" s="311"/>
      <c r="FRZ135" s="311"/>
      <c r="FSA135" s="311"/>
      <c r="FSB135" s="311"/>
      <c r="FSC135" s="311"/>
      <c r="FSD135" s="311"/>
      <c r="FSE135" s="311"/>
      <c r="FSF135" s="311"/>
      <c r="FSG135" s="311"/>
      <c r="FSH135" s="311"/>
      <c r="FSI135" s="311"/>
      <c r="FSJ135" s="311"/>
      <c r="FSK135" s="311"/>
      <c r="FSL135" s="311"/>
      <c r="FSM135" s="311"/>
      <c r="FSN135" s="311"/>
      <c r="FSO135" s="311"/>
      <c r="FSP135" s="311"/>
      <c r="FSQ135" s="311"/>
      <c r="FSR135" s="311"/>
      <c r="FSS135" s="311"/>
      <c r="FST135" s="311"/>
      <c r="FSU135" s="311"/>
      <c r="FSV135" s="311"/>
      <c r="FSW135" s="311"/>
      <c r="FSX135" s="311"/>
      <c r="FSY135" s="311"/>
      <c r="FSZ135" s="311"/>
      <c r="FTA135" s="311"/>
      <c r="FTB135" s="311"/>
      <c r="FTC135" s="311"/>
      <c r="FTD135" s="311"/>
      <c r="FTE135" s="311"/>
      <c r="FTF135" s="311"/>
      <c r="FTG135" s="311"/>
      <c r="FTH135" s="311"/>
      <c r="FTI135" s="311"/>
      <c r="FTJ135" s="311"/>
      <c r="FTK135" s="311"/>
      <c r="FTL135" s="311"/>
      <c r="FTM135" s="311"/>
      <c r="FTN135" s="311"/>
      <c r="FTO135" s="311"/>
      <c r="FTP135" s="311"/>
      <c r="FTQ135" s="311"/>
      <c r="FTR135" s="311"/>
      <c r="FTS135" s="311"/>
      <c r="FTT135" s="311"/>
      <c r="FTU135" s="311"/>
      <c r="FTV135" s="311"/>
      <c r="FTW135" s="311"/>
      <c r="FTX135" s="311"/>
      <c r="FTY135" s="311"/>
      <c r="FTZ135" s="311"/>
      <c r="FUA135" s="311"/>
      <c r="FUB135" s="311"/>
      <c r="FUC135" s="311"/>
      <c r="FUD135" s="311"/>
      <c r="FUE135" s="311"/>
      <c r="FUF135" s="311"/>
      <c r="FUG135" s="311"/>
      <c r="FUH135" s="311"/>
      <c r="FUI135" s="311"/>
      <c r="FUJ135" s="311"/>
      <c r="FUK135" s="311"/>
      <c r="FUL135" s="311"/>
      <c r="FUM135" s="311"/>
      <c r="FUN135" s="311"/>
      <c r="FUO135" s="311"/>
      <c r="FUP135" s="311"/>
      <c r="FUQ135" s="311"/>
      <c r="FUR135" s="311"/>
      <c r="FUS135" s="311"/>
      <c r="FUT135" s="311"/>
      <c r="FUU135" s="311"/>
      <c r="FUV135" s="311"/>
      <c r="FUW135" s="311"/>
      <c r="FUX135" s="311"/>
      <c r="FUY135" s="311"/>
      <c r="FUZ135" s="311"/>
      <c r="FVA135" s="311"/>
      <c r="FVB135" s="311"/>
      <c r="FVC135" s="311"/>
      <c r="FVD135" s="311"/>
      <c r="FVE135" s="311"/>
      <c r="FVF135" s="311"/>
      <c r="FVG135" s="311"/>
      <c r="FVH135" s="311"/>
      <c r="FVI135" s="311"/>
      <c r="FVJ135" s="311"/>
      <c r="FVK135" s="311"/>
      <c r="FVL135" s="311"/>
      <c r="FVM135" s="311"/>
      <c r="FVN135" s="311"/>
      <c r="FVO135" s="311"/>
      <c r="FVP135" s="311"/>
      <c r="FVQ135" s="311"/>
      <c r="FVR135" s="311"/>
      <c r="FVS135" s="311"/>
      <c r="FVT135" s="311"/>
      <c r="FVU135" s="311"/>
      <c r="FVV135" s="311"/>
      <c r="FVW135" s="311"/>
      <c r="FVX135" s="311"/>
      <c r="FVY135" s="311"/>
      <c r="FVZ135" s="311"/>
      <c r="FWA135" s="311"/>
      <c r="FWB135" s="311"/>
      <c r="FWC135" s="311"/>
      <c r="FWD135" s="311"/>
      <c r="FWE135" s="311"/>
      <c r="FWF135" s="311"/>
      <c r="FWG135" s="311"/>
      <c r="FWH135" s="311"/>
      <c r="FWI135" s="311"/>
      <c r="FWJ135" s="311"/>
      <c r="FWK135" s="311"/>
      <c r="FWL135" s="311"/>
      <c r="FWM135" s="311"/>
      <c r="FWN135" s="311"/>
      <c r="FWO135" s="311"/>
      <c r="FWP135" s="311"/>
      <c r="FWQ135" s="311"/>
      <c r="FWR135" s="311"/>
      <c r="FWS135" s="311"/>
      <c r="FWT135" s="311"/>
      <c r="FWU135" s="311"/>
      <c r="FWV135" s="311"/>
      <c r="FWW135" s="311"/>
      <c r="FWX135" s="311"/>
      <c r="FWY135" s="311"/>
      <c r="FWZ135" s="311"/>
      <c r="FXA135" s="311"/>
      <c r="FXB135" s="311"/>
      <c r="FXC135" s="311"/>
      <c r="FXD135" s="311"/>
      <c r="FXE135" s="311"/>
      <c r="FXF135" s="311"/>
      <c r="FXG135" s="311"/>
      <c r="FXH135" s="311"/>
      <c r="FXI135" s="311"/>
      <c r="FXJ135" s="311"/>
      <c r="FXK135" s="311"/>
      <c r="FXL135" s="311"/>
      <c r="FXM135" s="311"/>
      <c r="FXN135" s="311"/>
      <c r="FXO135" s="311"/>
      <c r="FXP135" s="311"/>
      <c r="FXQ135" s="311"/>
      <c r="FXR135" s="311"/>
      <c r="FXS135" s="311"/>
      <c r="FXT135" s="311"/>
      <c r="FXU135" s="311"/>
      <c r="FXV135" s="311"/>
      <c r="FXW135" s="311"/>
      <c r="FXX135" s="311"/>
      <c r="FXY135" s="311"/>
      <c r="FXZ135" s="311"/>
      <c r="FYA135" s="311"/>
      <c r="FYB135" s="311"/>
      <c r="FYC135" s="311"/>
      <c r="FYD135" s="311"/>
      <c r="FYE135" s="311"/>
      <c r="FYF135" s="311"/>
      <c r="FYG135" s="311"/>
      <c r="FYH135" s="311"/>
      <c r="FYI135" s="311"/>
      <c r="FYJ135" s="311"/>
      <c r="FYK135" s="311"/>
      <c r="FYL135" s="311"/>
      <c r="FYM135" s="311"/>
      <c r="FYN135" s="311"/>
      <c r="FYO135" s="311"/>
      <c r="FYP135" s="311"/>
      <c r="FYQ135" s="311"/>
      <c r="FYR135" s="311"/>
      <c r="FYS135" s="311"/>
      <c r="FYT135" s="311"/>
      <c r="FYU135" s="311"/>
      <c r="FYV135" s="311"/>
      <c r="FYW135" s="311"/>
      <c r="FYX135" s="311"/>
      <c r="FYY135" s="311"/>
      <c r="FYZ135" s="311"/>
      <c r="FZA135" s="311"/>
      <c r="FZB135" s="311"/>
      <c r="FZC135" s="311"/>
      <c r="FZD135" s="311"/>
      <c r="FZE135" s="311"/>
      <c r="FZF135" s="311"/>
      <c r="FZG135" s="311"/>
      <c r="FZH135" s="311"/>
      <c r="FZI135" s="311"/>
      <c r="FZJ135" s="311"/>
      <c r="FZK135" s="311"/>
      <c r="FZL135" s="311"/>
      <c r="FZM135" s="311"/>
      <c r="FZN135" s="311"/>
      <c r="FZO135" s="311"/>
      <c r="FZP135" s="311"/>
      <c r="FZQ135" s="311"/>
      <c r="FZR135" s="311"/>
      <c r="FZS135" s="311"/>
      <c r="FZT135" s="311"/>
      <c r="FZU135" s="311"/>
      <c r="FZV135" s="311"/>
      <c r="FZW135" s="311"/>
      <c r="FZX135" s="311"/>
      <c r="FZY135" s="311"/>
      <c r="FZZ135" s="311"/>
      <c r="GAA135" s="311"/>
      <c r="GAB135" s="311"/>
      <c r="GAC135" s="311"/>
      <c r="GAD135" s="311"/>
      <c r="GAE135" s="311"/>
      <c r="GAF135" s="311"/>
      <c r="GAG135" s="311"/>
      <c r="GAH135" s="311"/>
      <c r="GAI135" s="311"/>
      <c r="GAJ135" s="311"/>
      <c r="GAK135" s="311"/>
      <c r="GAL135" s="311"/>
      <c r="GAM135" s="311"/>
      <c r="GAN135" s="311"/>
      <c r="GAO135" s="311"/>
      <c r="GAP135" s="311"/>
      <c r="GAQ135" s="311"/>
      <c r="GAR135" s="311"/>
      <c r="GAS135" s="311"/>
      <c r="GAT135" s="311"/>
      <c r="GAU135" s="311"/>
      <c r="GAV135" s="311"/>
      <c r="GAW135" s="311"/>
      <c r="GAX135" s="311"/>
      <c r="GAY135" s="311"/>
      <c r="GAZ135" s="311"/>
      <c r="GBA135" s="311"/>
      <c r="GBB135" s="311"/>
      <c r="GBC135" s="311"/>
      <c r="GBD135" s="311"/>
      <c r="GBE135" s="311"/>
      <c r="GBF135" s="311"/>
      <c r="GBG135" s="311"/>
      <c r="GBH135" s="311"/>
      <c r="GBI135" s="311"/>
      <c r="GBJ135" s="311"/>
      <c r="GBK135" s="311"/>
      <c r="GBL135" s="311"/>
      <c r="GBM135" s="311"/>
      <c r="GBN135" s="311"/>
      <c r="GBO135" s="311"/>
      <c r="GBP135" s="311"/>
      <c r="GBQ135" s="311"/>
      <c r="GBR135" s="311"/>
      <c r="GBS135" s="311"/>
      <c r="GBT135" s="311"/>
      <c r="GBU135" s="311"/>
      <c r="GBV135" s="311"/>
      <c r="GBW135" s="311"/>
      <c r="GBX135" s="311"/>
      <c r="GBY135" s="311"/>
      <c r="GBZ135" s="311"/>
      <c r="GCA135" s="311"/>
      <c r="GCB135" s="311"/>
      <c r="GCC135" s="311"/>
      <c r="GCD135" s="311"/>
      <c r="GCE135" s="311"/>
      <c r="GCF135" s="311"/>
      <c r="GCG135" s="311"/>
      <c r="GCH135" s="311"/>
      <c r="GCI135" s="311"/>
      <c r="GCJ135" s="311"/>
      <c r="GCK135" s="311"/>
      <c r="GCL135" s="311"/>
      <c r="GCM135" s="311"/>
      <c r="GCN135" s="311"/>
      <c r="GCO135" s="311"/>
      <c r="GCP135" s="311"/>
      <c r="GCQ135" s="311"/>
      <c r="GCR135" s="311"/>
      <c r="GCS135" s="311"/>
      <c r="GCT135" s="311"/>
      <c r="GCU135" s="311"/>
      <c r="GCV135" s="311"/>
      <c r="GCW135" s="311"/>
      <c r="GCX135" s="311"/>
      <c r="GCY135" s="311"/>
      <c r="GCZ135" s="311"/>
      <c r="GDA135" s="311"/>
      <c r="GDB135" s="311"/>
      <c r="GDC135" s="311"/>
      <c r="GDD135" s="311"/>
      <c r="GDE135" s="311"/>
      <c r="GDF135" s="311"/>
      <c r="GDG135" s="311"/>
      <c r="GDH135" s="311"/>
      <c r="GDI135" s="311"/>
      <c r="GDJ135" s="311"/>
      <c r="GDK135" s="311"/>
      <c r="GDL135" s="311"/>
      <c r="GDM135" s="311"/>
      <c r="GDN135" s="311"/>
      <c r="GDO135" s="311"/>
      <c r="GDP135" s="311"/>
      <c r="GDQ135" s="311"/>
      <c r="GDR135" s="311"/>
      <c r="GDS135" s="311"/>
      <c r="GDT135" s="311"/>
      <c r="GDU135" s="311"/>
      <c r="GDV135" s="311"/>
      <c r="GDW135" s="311"/>
      <c r="GDX135" s="311"/>
      <c r="GDY135" s="311"/>
      <c r="GDZ135" s="311"/>
      <c r="GEA135" s="311"/>
      <c r="GEB135" s="311"/>
      <c r="GEC135" s="311"/>
      <c r="GED135" s="311"/>
      <c r="GEE135" s="311"/>
      <c r="GEF135" s="311"/>
      <c r="GEG135" s="311"/>
      <c r="GEH135" s="311"/>
      <c r="GEI135" s="311"/>
      <c r="GEJ135" s="311"/>
      <c r="GEK135" s="311"/>
      <c r="GEL135" s="311"/>
      <c r="GEM135" s="311"/>
      <c r="GEN135" s="311"/>
      <c r="GEO135" s="311"/>
      <c r="GEP135" s="311"/>
      <c r="GEQ135" s="311"/>
      <c r="GER135" s="311"/>
      <c r="GES135" s="311"/>
      <c r="GET135" s="311"/>
      <c r="GEU135" s="311"/>
      <c r="GEV135" s="311"/>
      <c r="GEW135" s="311"/>
      <c r="GEX135" s="311"/>
      <c r="GEY135" s="311"/>
      <c r="GEZ135" s="311"/>
      <c r="GFA135" s="311"/>
      <c r="GFB135" s="311"/>
      <c r="GFC135" s="311"/>
      <c r="GFD135" s="311"/>
      <c r="GFE135" s="311"/>
      <c r="GFF135" s="311"/>
      <c r="GFG135" s="311"/>
      <c r="GFH135" s="311"/>
      <c r="GFI135" s="311"/>
      <c r="GFJ135" s="311"/>
      <c r="GFK135" s="311"/>
      <c r="GFL135" s="311"/>
      <c r="GFM135" s="311"/>
      <c r="GFN135" s="311"/>
      <c r="GFO135" s="311"/>
      <c r="GFP135" s="311"/>
      <c r="GFQ135" s="311"/>
      <c r="GFR135" s="311"/>
      <c r="GFS135" s="311"/>
      <c r="GFT135" s="311"/>
      <c r="GFU135" s="311"/>
      <c r="GFV135" s="311"/>
      <c r="GFW135" s="311"/>
      <c r="GFX135" s="311"/>
      <c r="GFY135" s="311"/>
      <c r="GFZ135" s="311"/>
      <c r="GGA135" s="311"/>
      <c r="GGB135" s="311"/>
      <c r="GGC135" s="311"/>
      <c r="GGD135" s="311"/>
      <c r="GGE135" s="311"/>
      <c r="GGF135" s="311"/>
      <c r="GGG135" s="311"/>
      <c r="GGH135" s="311"/>
      <c r="GGI135" s="311"/>
      <c r="GGJ135" s="311"/>
      <c r="GGK135" s="311"/>
      <c r="GGL135" s="311"/>
      <c r="GGM135" s="311"/>
      <c r="GGN135" s="311"/>
      <c r="GGO135" s="311"/>
      <c r="GGP135" s="311"/>
      <c r="GGQ135" s="311"/>
      <c r="GGR135" s="311"/>
      <c r="GGS135" s="311"/>
      <c r="GGT135" s="311"/>
      <c r="GGU135" s="311"/>
      <c r="GGV135" s="311"/>
      <c r="GGW135" s="311"/>
      <c r="GGX135" s="311"/>
      <c r="GGY135" s="311"/>
      <c r="GGZ135" s="311"/>
      <c r="GHA135" s="311"/>
      <c r="GHB135" s="311"/>
      <c r="GHC135" s="311"/>
      <c r="GHD135" s="311"/>
      <c r="GHE135" s="311"/>
      <c r="GHF135" s="311"/>
      <c r="GHG135" s="311"/>
      <c r="GHH135" s="311"/>
      <c r="GHI135" s="311"/>
      <c r="GHJ135" s="311"/>
      <c r="GHK135" s="311"/>
      <c r="GHL135" s="311"/>
      <c r="GHM135" s="311"/>
      <c r="GHN135" s="311"/>
      <c r="GHO135" s="311"/>
      <c r="GHP135" s="311"/>
      <c r="GHQ135" s="311"/>
      <c r="GHR135" s="311"/>
      <c r="GHS135" s="311"/>
      <c r="GHT135" s="311"/>
      <c r="GHU135" s="311"/>
      <c r="GHV135" s="311"/>
      <c r="GHW135" s="311"/>
      <c r="GHX135" s="311"/>
      <c r="GHY135" s="311"/>
      <c r="GHZ135" s="311"/>
      <c r="GIA135" s="311"/>
      <c r="GIB135" s="311"/>
      <c r="GIC135" s="311"/>
      <c r="GID135" s="311"/>
      <c r="GIE135" s="311"/>
      <c r="GIF135" s="311"/>
      <c r="GIG135" s="311"/>
      <c r="GIH135" s="311"/>
      <c r="GII135" s="311"/>
      <c r="GIJ135" s="311"/>
      <c r="GIK135" s="311"/>
      <c r="GIL135" s="311"/>
      <c r="GIM135" s="311"/>
      <c r="GIN135" s="311"/>
      <c r="GIO135" s="311"/>
      <c r="GIP135" s="311"/>
      <c r="GIQ135" s="311"/>
      <c r="GIR135" s="311"/>
      <c r="GIS135" s="311"/>
      <c r="GIT135" s="311"/>
      <c r="GIU135" s="311"/>
      <c r="GIV135" s="311"/>
      <c r="GIW135" s="311"/>
      <c r="GIX135" s="311"/>
      <c r="GIY135" s="311"/>
      <c r="GIZ135" s="311"/>
      <c r="GJA135" s="311"/>
      <c r="GJB135" s="311"/>
      <c r="GJC135" s="311"/>
      <c r="GJD135" s="311"/>
      <c r="GJE135" s="311"/>
      <c r="GJF135" s="311"/>
      <c r="GJG135" s="311"/>
      <c r="GJH135" s="311"/>
      <c r="GJI135" s="311"/>
      <c r="GJJ135" s="311"/>
      <c r="GJK135" s="311"/>
      <c r="GJL135" s="311"/>
      <c r="GJM135" s="311"/>
      <c r="GJN135" s="311"/>
      <c r="GJO135" s="311"/>
      <c r="GJP135" s="311"/>
      <c r="GJQ135" s="311"/>
      <c r="GJR135" s="311"/>
      <c r="GJS135" s="311"/>
      <c r="GJT135" s="311"/>
      <c r="GJU135" s="311"/>
      <c r="GJV135" s="311"/>
      <c r="GJW135" s="311"/>
      <c r="GJX135" s="311"/>
      <c r="GJY135" s="311"/>
      <c r="GJZ135" s="311"/>
      <c r="GKA135" s="311"/>
      <c r="GKB135" s="311"/>
      <c r="GKC135" s="311"/>
      <c r="GKD135" s="311"/>
      <c r="GKE135" s="311"/>
      <c r="GKF135" s="311"/>
      <c r="GKG135" s="311"/>
      <c r="GKH135" s="311"/>
      <c r="GKI135" s="311"/>
      <c r="GKJ135" s="311"/>
      <c r="GKK135" s="311"/>
      <c r="GKL135" s="311"/>
      <c r="GKM135" s="311"/>
      <c r="GKN135" s="311"/>
      <c r="GKO135" s="311"/>
      <c r="GKP135" s="311"/>
      <c r="GKQ135" s="311"/>
      <c r="GKR135" s="311"/>
      <c r="GKS135" s="311"/>
      <c r="GKT135" s="311"/>
      <c r="GKU135" s="311"/>
      <c r="GKV135" s="311"/>
      <c r="GKW135" s="311"/>
      <c r="GKX135" s="311"/>
      <c r="GKY135" s="311"/>
      <c r="GKZ135" s="311"/>
      <c r="GLA135" s="311"/>
      <c r="GLB135" s="311"/>
      <c r="GLC135" s="311"/>
      <c r="GLD135" s="311"/>
      <c r="GLE135" s="311"/>
      <c r="GLF135" s="311"/>
      <c r="GLG135" s="311"/>
      <c r="GLH135" s="311"/>
      <c r="GLI135" s="311"/>
      <c r="GLJ135" s="311"/>
      <c r="GLK135" s="311"/>
      <c r="GLL135" s="311"/>
      <c r="GLM135" s="311"/>
      <c r="GLN135" s="311"/>
      <c r="GLO135" s="311"/>
      <c r="GLP135" s="311"/>
      <c r="GLQ135" s="311"/>
      <c r="GLR135" s="311"/>
      <c r="GLS135" s="311"/>
      <c r="GLT135" s="311"/>
      <c r="GLU135" s="311"/>
      <c r="GLV135" s="311"/>
      <c r="GLW135" s="311"/>
      <c r="GLX135" s="311"/>
      <c r="GLY135" s="311"/>
      <c r="GLZ135" s="311"/>
      <c r="GMA135" s="311"/>
      <c r="GMB135" s="311"/>
      <c r="GMC135" s="311"/>
      <c r="GMD135" s="311"/>
      <c r="GME135" s="311"/>
      <c r="GMF135" s="311"/>
      <c r="GMG135" s="311"/>
      <c r="GMH135" s="311"/>
      <c r="GMI135" s="311"/>
      <c r="GMJ135" s="311"/>
      <c r="GMK135" s="311"/>
      <c r="GML135" s="311"/>
      <c r="GMM135" s="311"/>
      <c r="GMN135" s="311"/>
      <c r="GMO135" s="311"/>
      <c r="GMP135" s="311"/>
      <c r="GMQ135" s="311"/>
      <c r="GMR135" s="311"/>
      <c r="GMS135" s="311"/>
      <c r="GMT135" s="311"/>
      <c r="GMU135" s="311"/>
      <c r="GMV135" s="311"/>
      <c r="GMW135" s="311"/>
      <c r="GMX135" s="311"/>
      <c r="GMY135" s="311"/>
      <c r="GMZ135" s="311"/>
      <c r="GNA135" s="311"/>
      <c r="GNB135" s="311"/>
      <c r="GNC135" s="311"/>
      <c r="GND135" s="311"/>
      <c r="GNE135" s="311"/>
      <c r="GNF135" s="311"/>
      <c r="GNG135" s="311"/>
      <c r="GNH135" s="311"/>
      <c r="GNI135" s="311"/>
      <c r="GNJ135" s="311"/>
      <c r="GNK135" s="311"/>
      <c r="GNL135" s="311"/>
      <c r="GNM135" s="311"/>
      <c r="GNN135" s="311"/>
      <c r="GNO135" s="311"/>
      <c r="GNP135" s="311"/>
      <c r="GNQ135" s="311"/>
      <c r="GNR135" s="311"/>
      <c r="GNS135" s="311"/>
      <c r="GNT135" s="311"/>
      <c r="GNU135" s="311"/>
      <c r="GNV135" s="311"/>
      <c r="GNW135" s="311"/>
      <c r="GNX135" s="311"/>
      <c r="GNY135" s="311"/>
      <c r="GNZ135" s="311"/>
      <c r="GOA135" s="311"/>
      <c r="GOB135" s="311"/>
      <c r="GOC135" s="311"/>
      <c r="GOD135" s="311"/>
      <c r="GOE135" s="311"/>
      <c r="GOF135" s="311"/>
      <c r="GOG135" s="311"/>
      <c r="GOH135" s="311"/>
      <c r="GOI135" s="311"/>
      <c r="GOJ135" s="311"/>
      <c r="GOK135" s="311"/>
      <c r="GOL135" s="311"/>
      <c r="GOM135" s="311"/>
      <c r="GON135" s="311"/>
      <c r="GOO135" s="311"/>
      <c r="GOP135" s="311"/>
      <c r="GOQ135" s="311"/>
      <c r="GOR135" s="311"/>
      <c r="GOS135" s="311"/>
      <c r="GOT135" s="311"/>
      <c r="GOU135" s="311"/>
      <c r="GOV135" s="311"/>
      <c r="GOW135" s="311"/>
      <c r="GOX135" s="311"/>
      <c r="GOY135" s="311"/>
      <c r="GOZ135" s="311"/>
      <c r="GPA135" s="311"/>
      <c r="GPB135" s="311"/>
      <c r="GPC135" s="311"/>
      <c r="GPD135" s="311"/>
      <c r="GPE135" s="311"/>
      <c r="GPF135" s="311"/>
      <c r="GPG135" s="311"/>
      <c r="GPH135" s="311"/>
      <c r="GPI135" s="311"/>
      <c r="GPJ135" s="311"/>
      <c r="GPK135" s="311"/>
      <c r="GPL135" s="311"/>
      <c r="GPM135" s="311"/>
      <c r="GPN135" s="311"/>
      <c r="GPO135" s="311"/>
      <c r="GPP135" s="311"/>
      <c r="GPQ135" s="311"/>
      <c r="GPR135" s="311"/>
      <c r="GPS135" s="311"/>
      <c r="GPT135" s="311"/>
      <c r="GPU135" s="311"/>
      <c r="GPV135" s="311"/>
      <c r="GPW135" s="311"/>
      <c r="GPX135" s="311"/>
      <c r="GPY135" s="311"/>
      <c r="GPZ135" s="311"/>
      <c r="GQA135" s="311"/>
      <c r="GQB135" s="311"/>
      <c r="GQC135" s="311"/>
      <c r="GQD135" s="311"/>
      <c r="GQE135" s="311"/>
      <c r="GQF135" s="311"/>
      <c r="GQG135" s="311"/>
      <c r="GQH135" s="311"/>
      <c r="GQI135" s="311"/>
      <c r="GQJ135" s="311"/>
      <c r="GQK135" s="311"/>
      <c r="GQL135" s="311"/>
      <c r="GQM135" s="311"/>
      <c r="GQN135" s="311"/>
      <c r="GQO135" s="311"/>
      <c r="GQP135" s="311"/>
      <c r="GQQ135" s="311"/>
      <c r="GQR135" s="311"/>
      <c r="GQS135" s="311"/>
      <c r="GQT135" s="311"/>
      <c r="GQU135" s="311"/>
      <c r="GQV135" s="311"/>
      <c r="GQW135" s="311"/>
      <c r="GQX135" s="311"/>
      <c r="GQY135" s="311"/>
      <c r="GQZ135" s="311"/>
      <c r="GRA135" s="311"/>
      <c r="GRB135" s="311"/>
      <c r="GRC135" s="311"/>
      <c r="GRD135" s="311"/>
      <c r="GRE135" s="311"/>
      <c r="GRF135" s="311"/>
      <c r="GRG135" s="311"/>
      <c r="GRH135" s="311"/>
      <c r="GRI135" s="311"/>
      <c r="GRJ135" s="311"/>
      <c r="GRK135" s="311"/>
      <c r="GRL135" s="311"/>
      <c r="GRM135" s="311"/>
      <c r="GRN135" s="311"/>
      <c r="GRO135" s="311"/>
      <c r="GRP135" s="311"/>
      <c r="GRQ135" s="311"/>
      <c r="GRR135" s="311"/>
      <c r="GRS135" s="311"/>
      <c r="GRT135" s="311"/>
      <c r="GRU135" s="311"/>
      <c r="GRV135" s="311"/>
      <c r="GRW135" s="311"/>
      <c r="GRX135" s="311"/>
      <c r="GRY135" s="311"/>
      <c r="GRZ135" s="311"/>
      <c r="GSA135" s="311"/>
      <c r="GSB135" s="311"/>
      <c r="GSC135" s="311"/>
      <c r="GSD135" s="311"/>
      <c r="GSE135" s="311"/>
      <c r="GSF135" s="311"/>
      <c r="GSG135" s="311"/>
      <c r="GSH135" s="311"/>
      <c r="GSI135" s="311"/>
      <c r="GSJ135" s="311"/>
      <c r="GSK135" s="311"/>
      <c r="GSL135" s="311"/>
      <c r="GSM135" s="311"/>
      <c r="GSN135" s="311"/>
      <c r="GSO135" s="311"/>
      <c r="GSP135" s="311"/>
      <c r="GSQ135" s="311"/>
      <c r="GSR135" s="311"/>
      <c r="GSS135" s="311"/>
      <c r="GST135" s="311"/>
      <c r="GSU135" s="311"/>
      <c r="GSV135" s="311"/>
      <c r="GSW135" s="311"/>
      <c r="GSX135" s="311"/>
      <c r="GSY135" s="311"/>
      <c r="GSZ135" s="311"/>
      <c r="GTA135" s="311"/>
      <c r="GTB135" s="311"/>
      <c r="GTC135" s="311"/>
      <c r="GTD135" s="311"/>
      <c r="GTE135" s="311"/>
      <c r="GTF135" s="311"/>
      <c r="GTG135" s="311"/>
      <c r="GTH135" s="311"/>
      <c r="GTI135" s="311"/>
      <c r="GTJ135" s="311"/>
      <c r="GTK135" s="311"/>
      <c r="GTL135" s="311"/>
      <c r="GTM135" s="311"/>
      <c r="GTN135" s="311"/>
      <c r="GTO135" s="311"/>
      <c r="GTP135" s="311"/>
      <c r="GTQ135" s="311"/>
      <c r="GTR135" s="311"/>
      <c r="GTS135" s="311"/>
      <c r="GTT135" s="311"/>
      <c r="GTU135" s="311"/>
      <c r="GTV135" s="311"/>
      <c r="GTW135" s="311"/>
      <c r="GTX135" s="311"/>
      <c r="GTY135" s="311"/>
      <c r="GTZ135" s="311"/>
      <c r="GUA135" s="311"/>
      <c r="GUB135" s="311"/>
      <c r="GUC135" s="311"/>
      <c r="GUD135" s="311"/>
      <c r="GUE135" s="311"/>
      <c r="GUF135" s="311"/>
      <c r="GUG135" s="311"/>
      <c r="GUH135" s="311"/>
      <c r="GUI135" s="311"/>
      <c r="GUJ135" s="311"/>
      <c r="GUK135" s="311"/>
      <c r="GUL135" s="311"/>
      <c r="GUM135" s="311"/>
      <c r="GUN135" s="311"/>
      <c r="GUO135" s="311"/>
      <c r="GUP135" s="311"/>
      <c r="GUQ135" s="311"/>
      <c r="GUR135" s="311"/>
      <c r="GUS135" s="311"/>
      <c r="GUT135" s="311"/>
      <c r="GUU135" s="311"/>
      <c r="GUV135" s="311"/>
      <c r="GUW135" s="311"/>
      <c r="GUX135" s="311"/>
      <c r="GUY135" s="311"/>
      <c r="GUZ135" s="311"/>
      <c r="GVA135" s="311"/>
      <c r="GVB135" s="311"/>
      <c r="GVC135" s="311"/>
      <c r="GVD135" s="311"/>
      <c r="GVE135" s="311"/>
      <c r="GVF135" s="311"/>
      <c r="GVG135" s="311"/>
      <c r="GVH135" s="311"/>
      <c r="GVI135" s="311"/>
      <c r="GVJ135" s="311"/>
      <c r="GVK135" s="311"/>
      <c r="GVL135" s="311"/>
      <c r="GVM135" s="311"/>
      <c r="GVN135" s="311"/>
      <c r="GVO135" s="311"/>
      <c r="GVP135" s="311"/>
      <c r="GVQ135" s="311"/>
      <c r="GVR135" s="311"/>
      <c r="GVS135" s="311"/>
      <c r="GVT135" s="311"/>
      <c r="GVU135" s="311"/>
      <c r="GVV135" s="311"/>
      <c r="GVW135" s="311"/>
      <c r="GVX135" s="311"/>
      <c r="GVY135" s="311"/>
      <c r="GVZ135" s="311"/>
      <c r="GWA135" s="311"/>
      <c r="GWB135" s="311"/>
      <c r="GWC135" s="311"/>
      <c r="GWD135" s="311"/>
      <c r="GWE135" s="311"/>
      <c r="GWF135" s="311"/>
      <c r="GWG135" s="311"/>
      <c r="GWH135" s="311"/>
      <c r="GWI135" s="311"/>
      <c r="GWJ135" s="311"/>
      <c r="GWK135" s="311"/>
      <c r="GWL135" s="311"/>
      <c r="GWM135" s="311"/>
      <c r="GWN135" s="311"/>
      <c r="GWO135" s="311"/>
      <c r="GWP135" s="311"/>
      <c r="GWQ135" s="311"/>
      <c r="GWR135" s="311"/>
      <c r="GWS135" s="311"/>
      <c r="GWT135" s="311"/>
      <c r="GWU135" s="311"/>
      <c r="GWV135" s="311"/>
      <c r="GWW135" s="311"/>
      <c r="GWX135" s="311"/>
      <c r="GWY135" s="311"/>
      <c r="GWZ135" s="311"/>
      <c r="GXA135" s="311"/>
      <c r="GXB135" s="311"/>
      <c r="GXC135" s="311"/>
      <c r="GXD135" s="311"/>
      <c r="GXE135" s="311"/>
      <c r="GXF135" s="311"/>
      <c r="GXG135" s="311"/>
      <c r="GXH135" s="311"/>
      <c r="GXI135" s="311"/>
      <c r="GXJ135" s="311"/>
      <c r="GXK135" s="311"/>
      <c r="GXL135" s="311"/>
      <c r="GXM135" s="311"/>
      <c r="GXN135" s="311"/>
      <c r="GXO135" s="311"/>
      <c r="GXP135" s="311"/>
      <c r="GXQ135" s="311"/>
      <c r="GXR135" s="311"/>
      <c r="GXS135" s="311"/>
      <c r="GXT135" s="311"/>
      <c r="GXU135" s="311"/>
      <c r="GXV135" s="311"/>
      <c r="GXW135" s="311"/>
      <c r="GXX135" s="311"/>
      <c r="GXY135" s="311"/>
      <c r="GXZ135" s="311"/>
      <c r="GYA135" s="311"/>
      <c r="GYB135" s="311"/>
      <c r="GYC135" s="311"/>
      <c r="GYD135" s="311"/>
      <c r="GYE135" s="311"/>
      <c r="GYF135" s="311"/>
      <c r="GYG135" s="311"/>
      <c r="GYH135" s="311"/>
      <c r="GYI135" s="311"/>
      <c r="GYJ135" s="311"/>
      <c r="GYK135" s="311"/>
      <c r="GYL135" s="311"/>
      <c r="GYM135" s="311"/>
      <c r="GYN135" s="311"/>
      <c r="GYO135" s="311"/>
      <c r="GYP135" s="311"/>
      <c r="GYQ135" s="311"/>
      <c r="GYR135" s="311"/>
      <c r="GYS135" s="311"/>
      <c r="GYT135" s="311"/>
      <c r="GYU135" s="311"/>
      <c r="GYV135" s="311"/>
      <c r="GYW135" s="311"/>
      <c r="GYX135" s="311"/>
      <c r="GYY135" s="311"/>
      <c r="GYZ135" s="311"/>
      <c r="GZA135" s="311"/>
      <c r="GZB135" s="311"/>
      <c r="GZC135" s="311"/>
      <c r="GZD135" s="311"/>
      <c r="GZE135" s="311"/>
      <c r="GZF135" s="311"/>
      <c r="GZG135" s="311"/>
      <c r="GZH135" s="311"/>
      <c r="GZI135" s="311"/>
      <c r="GZJ135" s="311"/>
      <c r="GZK135" s="311"/>
      <c r="GZL135" s="311"/>
      <c r="GZM135" s="311"/>
      <c r="GZN135" s="311"/>
      <c r="GZO135" s="311"/>
      <c r="GZP135" s="311"/>
      <c r="GZQ135" s="311"/>
      <c r="GZR135" s="311"/>
      <c r="GZS135" s="311"/>
      <c r="GZT135" s="311"/>
      <c r="GZU135" s="311"/>
      <c r="GZV135" s="311"/>
      <c r="GZW135" s="311"/>
      <c r="GZX135" s="311"/>
      <c r="GZY135" s="311"/>
      <c r="GZZ135" s="311"/>
      <c r="HAA135" s="311"/>
      <c r="HAB135" s="311"/>
      <c r="HAC135" s="311"/>
      <c r="HAD135" s="311"/>
      <c r="HAE135" s="311"/>
      <c r="HAF135" s="311"/>
      <c r="HAG135" s="311"/>
      <c r="HAH135" s="311"/>
      <c r="HAI135" s="311"/>
      <c r="HAJ135" s="311"/>
      <c r="HAK135" s="311"/>
      <c r="HAL135" s="311"/>
      <c r="HAM135" s="311"/>
      <c r="HAN135" s="311"/>
      <c r="HAO135" s="311"/>
      <c r="HAP135" s="311"/>
      <c r="HAQ135" s="311"/>
      <c r="HAR135" s="311"/>
      <c r="HAS135" s="311"/>
      <c r="HAT135" s="311"/>
      <c r="HAU135" s="311"/>
      <c r="HAV135" s="311"/>
      <c r="HAW135" s="311"/>
      <c r="HAX135" s="311"/>
      <c r="HAY135" s="311"/>
      <c r="HAZ135" s="311"/>
      <c r="HBA135" s="311"/>
      <c r="HBB135" s="311"/>
      <c r="HBC135" s="311"/>
      <c r="HBD135" s="311"/>
      <c r="HBE135" s="311"/>
      <c r="HBF135" s="311"/>
      <c r="HBG135" s="311"/>
      <c r="HBH135" s="311"/>
      <c r="HBI135" s="311"/>
      <c r="HBJ135" s="311"/>
      <c r="HBK135" s="311"/>
      <c r="HBL135" s="311"/>
      <c r="HBM135" s="311"/>
      <c r="HBN135" s="311"/>
      <c r="HBO135" s="311"/>
      <c r="HBP135" s="311"/>
      <c r="HBQ135" s="311"/>
      <c r="HBR135" s="311"/>
      <c r="HBS135" s="311"/>
      <c r="HBT135" s="311"/>
      <c r="HBU135" s="311"/>
      <c r="HBV135" s="311"/>
      <c r="HBW135" s="311"/>
      <c r="HBX135" s="311"/>
      <c r="HBY135" s="311"/>
      <c r="HBZ135" s="311"/>
      <c r="HCA135" s="311"/>
      <c r="HCB135" s="311"/>
      <c r="HCC135" s="311"/>
      <c r="HCD135" s="311"/>
      <c r="HCE135" s="311"/>
      <c r="HCF135" s="311"/>
      <c r="HCG135" s="311"/>
      <c r="HCH135" s="311"/>
      <c r="HCI135" s="311"/>
      <c r="HCJ135" s="311"/>
      <c r="HCK135" s="311"/>
      <c r="HCL135" s="311"/>
      <c r="HCM135" s="311"/>
      <c r="HCN135" s="311"/>
      <c r="HCO135" s="311"/>
      <c r="HCP135" s="311"/>
      <c r="HCQ135" s="311"/>
      <c r="HCR135" s="311"/>
      <c r="HCS135" s="311"/>
      <c r="HCT135" s="311"/>
      <c r="HCU135" s="311"/>
      <c r="HCV135" s="311"/>
      <c r="HCW135" s="311"/>
      <c r="HCX135" s="311"/>
      <c r="HCY135" s="311"/>
      <c r="HCZ135" s="311"/>
      <c r="HDA135" s="311"/>
      <c r="HDB135" s="311"/>
      <c r="HDC135" s="311"/>
      <c r="HDD135" s="311"/>
      <c r="HDE135" s="311"/>
      <c r="HDF135" s="311"/>
      <c r="HDG135" s="311"/>
      <c r="HDH135" s="311"/>
      <c r="HDI135" s="311"/>
      <c r="HDJ135" s="311"/>
      <c r="HDK135" s="311"/>
      <c r="HDL135" s="311"/>
      <c r="HDM135" s="311"/>
      <c r="HDN135" s="311"/>
      <c r="HDO135" s="311"/>
      <c r="HDP135" s="311"/>
      <c r="HDQ135" s="311"/>
      <c r="HDR135" s="311"/>
      <c r="HDS135" s="311"/>
      <c r="HDT135" s="311"/>
      <c r="HDU135" s="311"/>
      <c r="HDV135" s="311"/>
      <c r="HDW135" s="311"/>
      <c r="HDX135" s="311"/>
      <c r="HDY135" s="311"/>
      <c r="HDZ135" s="311"/>
      <c r="HEA135" s="311"/>
      <c r="HEB135" s="311"/>
      <c r="HEC135" s="311"/>
      <c r="HED135" s="311"/>
      <c r="HEE135" s="311"/>
      <c r="HEF135" s="311"/>
      <c r="HEG135" s="311"/>
      <c r="HEH135" s="311"/>
      <c r="HEI135" s="311"/>
      <c r="HEJ135" s="311"/>
      <c r="HEK135" s="311"/>
      <c r="HEL135" s="311"/>
      <c r="HEM135" s="311"/>
      <c r="HEN135" s="311"/>
      <c r="HEO135" s="311"/>
      <c r="HEP135" s="311"/>
      <c r="HEQ135" s="311"/>
      <c r="HER135" s="311"/>
      <c r="HES135" s="311"/>
      <c r="HET135" s="311"/>
      <c r="HEU135" s="311"/>
      <c r="HEV135" s="311"/>
      <c r="HEW135" s="311"/>
      <c r="HEX135" s="311"/>
      <c r="HEY135" s="311"/>
      <c r="HEZ135" s="311"/>
      <c r="HFA135" s="311"/>
      <c r="HFB135" s="311"/>
      <c r="HFC135" s="311"/>
      <c r="HFD135" s="311"/>
      <c r="HFE135" s="311"/>
      <c r="HFF135" s="311"/>
      <c r="HFG135" s="311"/>
      <c r="HFH135" s="311"/>
      <c r="HFI135" s="311"/>
      <c r="HFJ135" s="311"/>
      <c r="HFK135" s="311"/>
      <c r="HFL135" s="311"/>
      <c r="HFM135" s="311"/>
      <c r="HFN135" s="311"/>
      <c r="HFO135" s="311"/>
      <c r="HFP135" s="311"/>
      <c r="HFQ135" s="311"/>
      <c r="HFR135" s="311"/>
      <c r="HFS135" s="311"/>
      <c r="HFT135" s="311"/>
      <c r="HFU135" s="311"/>
      <c r="HFV135" s="311"/>
      <c r="HFW135" s="311"/>
      <c r="HFX135" s="311"/>
      <c r="HFY135" s="311"/>
      <c r="HFZ135" s="311"/>
      <c r="HGA135" s="311"/>
      <c r="HGB135" s="311"/>
      <c r="HGC135" s="311"/>
      <c r="HGD135" s="311"/>
      <c r="HGE135" s="311"/>
      <c r="HGF135" s="311"/>
      <c r="HGG135" s="311"/>
      <c r="HGH135" s="311"/>
      <c r="HGI135" s="311"/>
      <c r="HGJ135" s="311"/>
      <c r="HGK135" s="311"/>
      <c r="HGL135" s="311"/>
      <c r="HGM135" s="311"/>
      <c r="HGN135" s="311"/>
      <c r="HGO135" s="311"/>
      <c r="HGP135" s="311"/>
      <c r="HGQ135" s="311"/>
      <c r="HGR135" s="311"/>
      <c r="HGS135" s="311"/>
      <c r="HGT135" s="311"/>
      <c r="HGU135" s="311"/>
      <c r="HGV135" s="311"/>
      <c r="HGW135" s="311"/>
      <c r="HGX135" s="311"/>
      <c r="HGY135" s="311"/>
      <c r="HGZ135" s="311"/>
      <c r="HHA135" s="311"/>
      <c r="HHB135" s="311"/>
      <c r="HHC135" s="311"/>
      <c r="HHD135" s="311"/>
      <c r="HHE135" s="311"/>
      <c r="HHF135" s="311"/>
      <c r="HHG135" s="311"/>
      <c r="HHH135" s="311"/>
      <c r="HHI135" s="311"/>
      <c r="HHJ135" s="311"/>
      <c r="HHK135" s="311"/>
      <c r="HHL135" s="311"/>
      <c r="HHM135" s="311"/>
      <c r="HHN135" s="311"/>
      <c r="HHO135" s="311"/>
      <c r="HHP135" s="311"/>
      <c r="HHQ135" s="311"/>
      <c r="HHR135" s="311"/>
      <c r="HHS135" s="311"/>
      <c r="HHT135" s="311"/>
      <c r="HHU135" s="311"/>
      <c r="HHV135" s="311"/>
      <c r="HHW135" s="311"/>
      <c r="HHX135" s="311"/>
      <c r="HHY135" s="311"/>
      <c r="HHZ135" s="311"/>
      <c r="HIA135" s="311"/>
      <c r="HIB135" s="311"/>
      <c r="HIC135" s="311"/>
      <c r="HID135" s="311"/>
      <c r="HIE135" s="311"/>
      <c r="HIF135" s="311"/>
      <c r="HIG135" s="311"/>
      <c r="HIH135" s="311"/>
      <c r="HII135" s="311"/>
      <c r="HIJ135" s="311"/>
      <c r="HIK135" s="311"/>
      <c r="HIL135" s="311"/>
      <c r="HIM135" s="311"/>
      <c r="HIN135" s="311"/>
      <c r="HIO135" s="311"/>
      <c r="HIP135" s="311"/>
      <c r="HIQ135" s="311"/>
      <c r="HIR135" s="311"/>
      <c r="HIS135" s="311"/>
      <c r="HIT135" s="311"/>
      <c r="HIU135" s="311"/>
      <c r="HIV135" s="311"/>
      <c r="HIW135" s="311"/>
      <c r="HIX135" s="311"/>
      <c r="HIY135" s="311"/>
      <c r="HIZ135" s="311"/>
      <c r="HJA135" s="311"/>
      <c r="HJB135" s="311"/>
      <c r="HJC135" s="311"/>
      <c r="HJD135" s="311"/>
      <c r="HJE135" s="311"/>
      <c r="HJF135" s="311"/>
      <c r="HJG135" s="311"/>
      <c r="HJH135" s="311"/>
      <c r="HJI135" s="311"/>
      <c r="HJJ135" s="311"/>
      <c r="HJK135" s="311"/>
      <c r="HJL135" s="311"/>
      <c r="HJM135" s="311"/>
      <c r="HJN135" s="311"/>
      <c r="HJO135" s="311"/>
      <c r="HJP135" s="311"/>
      <c r="HJQ135" s="311"/>
      <c r="HJR135" s="311"/>
      <c r="HJS135" s="311"/>
      <c r="HJT135" s="311"/>
      <c r="HJU135" s="311"/>
      <c r="HJV135" s="311"/>
      <c r="HJW135" s="311"/>
      <c r="HJX135" s="311"/>
      <c r="HJY135" s="311"/>
      <c r="HJZ135" s="311"/>
      <c r="HKA135" s="311"/>
      <c r="HKB135" s="311"/>
      <c r="HKC135" s="311"/>
      <c r="HKD135" s="311"/>
      <c r="HKE135" s="311"/>
      <c r="HKF135" s="311"/>
      <c r="HKG135" s="311"/>
      <c r="HKH135" s="311"/>
      <c r="HKI135" s="311"/>
      <c r="HKJ135" s="311"/>
      <c r="HKK135" s="311"/>
      <c r="HKL135" s="311"/>
      <c r="HKM135" s="311"/>
      <c r="HKN135" s="311"/>
      <c r="HKO135" s="311"/>
      <c r="HKP135" s="311"/>
      <c r="HKQ135" s="311"/>
      <c r="HKR135" s="311"/>
      <c r="HKS135" s="311"/>
      <c r="HKT135" s="311"/>
      <c r="HKU135" s="311"/>
      <c r="HKV135" s="311"/>
      <c r="HKW135" s="311"/>
      <c r="HKX135" s="311"/>
      <c r="HKY135" s="311"/>
      <c r="HKZ135" s="311"/>
      <c r="HLA135" s="311"/>
      <c r="HLB135" s="311"/>
      <c r="HLC135" s="311"/>
      <c r="HLD135" s="311"/>
      <c r="HLE135" s="311"/>
      <c r="HLF135" s="311"/>
      <c r="HLG135" s="311"/>
      <c r="HLH135" s="311"/>
      <c r="HLI135" s="311"/>
      <c r="HLJ135" s="311"/>
      <c r="HLK135" s="311"/>
      <c r="HLL135" s="311"/>
      <c r="HLM135" s="311"/>
      <c r="HLN135" s="311"/>
      <c r="HLO135" s="311"/>
      <c r="HLP135" s="311"/>
      <c r="HLQ135" s="311"/>
      <c r="HLR135" s="311"/>
      <c r="HLS135" s="311"/>
      <c r="HLT135" s="311"/>
      <c r="HLU135" s="311"/>
      <c r="HLV135" s="311"/>
      <c r="HLW135" s="311"/>
      <c r="HLX135" s="311"/>
      <c r="HLY135" s="311"/>
      <c r="HLZ135" s="311"/>
      <c r="HMA135" s="311"/>
      <c r="HMB135" s="311"/>
      <c r="HMC135" s="311"/>
      <c r="HMD135" s="311"/>
      <c r="HME135" s="311"/>
      <c r="HMF135" s="311"/>
      <c r="HMG135" s="311"/>
      <c r="HMH135" s="311"/>
      <c r="HMI135" s="311"/>
      <c r="HMJ135" s="311"/>
      <c r="HMK135" s="311"/>
      <c r="HML135" s="311"/>
      <c r="HMM135" s="311"/>
      <c r="HMN135" s="311"/>
      <c r="HMO135" s="311"/>
      <c r="HMP135" s="311"/>
      <c r="HMQ135" s="311"/>
      <c r="HMR135" s="311"/>
      <c r="HMS135" s="311"/>
      <c r="HMT135" s="311"/>
      <c r="HMU135" s="311"/>
      <c r="HMV135" s="311"/>
      <c r="HMW135" s="311"/>
      <c r="HMX135" s="311"/>
      <c r="HMY135" s="311"/>
      <c r="HMZ135" s="311"/>
      <c r="HNA135" s="311"/>
      <c r="HNB135" s="311"/>
      <c r="HNC135" s="311"/>
      <c r="HND135" s="311"/>
      <c r="HNE135" s="311"/>
      <c r="HNF135" s="311"/>
      <c r="HNG135" s="311"/>
      <c r="HNH135" s="311"/>
      <c r="HNI135" s="311"/>
      <c r="HNJ135" s="311"/>
      <c r="HNK135" s="311"/>
      <c r="HNL135" s="311"/>
      <c r="HNM135" s="311"/>
      <c r="HNN135" s="311"/>
      <c r="HNO135" s="311"/>
      <c r="HNP135" s="311"/>
      <c r="HNQ135" s="311"/>
      <c r="HNR135" s="311"/>
      <c r="HNS135" s="311"/>
      <c r="HNT135" s="311"/>
      <c r="HNU135" s="311"/>
      <c r="HNV135" s="311"/>
      <c r="HNW135" s="311"/>
      <c r="HNX135" s="311"/>
      <c r="HNY135" s="311"/>
      <c r="HNZ135" s="311"/>
      <c r="HOA135" s="311"/>
      <c r="HOB135" s="311"/>
      <c r="HOC135" s="311"/>
      <c r="HOD135" s="311"/>
      <c r="HOE135" s="311"/>
      <c r="HOF135" s="311"/>
      <c r="HOG135" s="311"/>
      <c r="HOH135" s="311"/>
      <c r="HOI135" s="311"/>
      <c r="HOJ135" s="311"/>
      <c r="HOK135" s="311"/>
      <c r="HOL135" s="311"/>
      <c r="HOM135" s="311"/>
      <c r="HON135" s="311"/>
      <c r="HOO135" s="311"/>
      <c r="HOP135" s="311"/>
      <c r="HOQ135" s="311"/>
      <c r="HOR135" s="311"/>
      <c r="HOS135" s="311"/>
      <c r="HOT135" s="311"/>
      <c r="HOU135" s="311"/>
      <c r="HOV135" s="311"/>
      <c r="HOW135" s="311"/>
      <c r="HOX135" s="311"/>
      <c r="HOY135" s="311"/>
      <c r="HOZ135" s="311"/>
      <c r="HPA135" s="311"/>
      <c r="HPB135" s="311"/>
      <c r="HPC135" s="311"/>
      <c r="HPD135" s="311"/>
      <c r="HPE135" s="311"/>
      <c r="HPF135" s="311"/>
      <c r="HPG135" s="311"/>
      <c r="HPH135" s="311"/>
      <c r="HPI135" s="311"/>
      <c r="HPJ135" s="311"/>
      <c r="HPK135" s="311"/>
      <c r="HPL135" s="311"/>
      <c r="HPM135" s="311"/>
      <c r="HPN135" s="311"/>
      <c r="HPO135" s="311"/>
      <c r="HPP135" s="311"/>
      <c r="HPQ135" s="311"/>
      <c r="HPR135" s="311"/>
      <c r="HPS135" s="311"/>
      <c r="HPT135" s="311"/>
      <c r="HPU135" s="311"/>
      <c r="HPV135" s="311"/>
      <c r="HPW135" s="311"/>
      <c r="HPX135" s="311"/>
      <c r="HPY135" s="311"/>
      <c r="HPZ135" s="311"/>
      <c r="HQA135" s="311"/>
      <c r="HQB135" s="311"/>
      <c r="HQC135" s="311"/>
      <c r="HQD135" s="311"/>
      <c r="HQE135" s="311"/>
      <c r="HQF135" s="311"/>
      <c r="HQG135" s="311"/>
      <c r="HQH135" s="311"/>
      <c r="HQI135" s="311"/>
      <c r="HQJ135" s="311"/>
      <c r="HQK135" s="311"/>
      <c r="HQL135" s="311"/>
      <c r="HQM135" s="311"/>
      <c r="HQN135" s="311"/>
      <c r="HQO135" s="311"/>
      <c r="HQP135" s="311"/>
      <c r="HQQ135" s="311"/>
      <c r="HQR135" s="311"/>
      <c r="HQS135" s="311"/>
      <c r="HQT135" s="311"/>
      <c r="HQU135" s="311"/>
      <c r="HQV135" s="311"/>
      <c r="HQW135" s="311"/>
      <c r="HQX135" s="311"/>
      <c r="HQY135" s="311"/>
      <c r="HQZ135" s="311"/>
      <c r="HRA135" s="311"/>
      <c r="HRB135" s="311"/>
      <c r="HRC135" s="311"/>
      <c r="HRD135" s="311"/>
      <c r="HRE135" s="311"/>
      <c r="HRF135" s="311"/>
      <c r="HRG135" s="311"/>
      <c r="HRH135" s="311"/>
      <c r="HRI135" s="311"/>
      <c r="HRJ135" s="311"/>
      <c r="HRK135" s="311"/>
      <c r="HRL135" s="311"/>
      <c r="HRM135" s="311"/>
      <c r="HRN135" s="311"/>
      <c r="HRO135" s="311"/>
      <c r="HRP135" s="311"/>
      <c r="HRQ135" s="311"/>
      <c r="HRR135" s="311"/>
      <c r="HRS135" s="311"/>
      <c r="HRT135" s="311"/>
      <c r="HRU135" s="311"/>
      <c r="HRV135" s="311"/>
      <c r="HRW135" s="311"/>
      <c r="HRX135" s="311"/>
      <c r="HRY135" s="311"/>
      <c r="HRZ135" s="311"/>
      <c r="HSA135" s="311"/>
      <c r="HSB135" s="311"/>
      <c r="HSC135" s="311"/>
      <c r="HSD135" s="311"/>
      <c r="HSE135" s="311"/>
      <c r="HSF135" s="311"/>
      <c r="HSG135" s="311"/>
      <c r="HSH135" s="311"/>
      <c r="HSI135" s="311"/>
      <c r="HSJ135" s="311"/>
      <c r="HSK135" s="311"/>
      <c r="HSL135" s="311"/>
      <c r="HSM135" s="311"/>
      <c r="HSN135" s="311"/>
      <c r="HSO135" s="311"/>
      <c r="HSP135" s="311"/>
      <c r="HSQ135" s="311"/>
      <c r="HSR135" s="311"/>
      <c r="HSS135" s="311"/>
      <c r="HST135" s="311"/>
      <c r="HSU135" s="311"/>
      <c r="HSV135" s="311"/>
      <c r="HSW135" s="311"/>
      <c r="HSX135" s="311"/>
      <c r="HSY135" s="311"/>
      <c r="HSZ135" s="311"/>
      <c r="HTA135" s="311"/>
      <c r="HTB135" s="311"/>
      <c r="HTC135" s="311"/>
      <c r="HTD135" s="311"/>
      <c r="HTE135" s="311"/>
      <c r="HTF135" s="311"/>
      <c r="HTG135" s="311"/>
      <c r="HTH135" s="311"/>
      <c r="HTI135" s="311"/>
      <c r="HTJ135" s="311"/>
      <c r="HTK135" s="311"/>
      <c r="HTL135" s="311"/>
      <c r="HTM135" s="311"/>
      <c r="HTN135" s="311"/>
      <c r="HTO135" s="311"/>
      <c r="HTP135" s="311"/>
      <c r="HTQ135" s="311"/>
      <c r="HTR135" s="311"/>
      <c r="HTS135" s="311"/>
      <c r="HTT135" s="311"/>
      <c r="HTU135" s="311"/>
      <c r="HTV135" s="311"/>
      <c r="HTW135" s="311"/>
      <c r="HTX135" s="311"/>
      <c r="HTY135" s="311"/>
      <c r="HTZ135" s="311"/>
      <c r="HUA135" s="311"/>
      <c r="HUB135" s="311"/>
      <c r="HUC135" s="311"/>
      <c r="HUD135" s="311"/>
      <c r="HUE135" s="311"/>
      <c r="HUF135" s="311"/>
      <c r="HUG135" s="311"/>
      <c r="HUH135" s="311"/>
      <c r="HUI135" s="311"/>
      <c r="HUJ135" s="311"/>
      <c r="HUK135" s="311"/>
      <c r="HUL135" s="311"/>
      <c r="HUM135" s="311"/>
      <c r="HUN135" s="311"/>
      <c r="HUO135" s="311"/>
      <c r="HUP135" s="311"/>
      <c r="HUQ135" s="311"/>
      <c r="HUR135" s="311"/>
      <c r="HUS135" s="311"/>
      <c r="HUT135" s="311"/>
      <c r="HUU135" s="311"/>
      <c r="HUV135" s="311"/>
      <c r="HUW135" s="311"/>
      <c r="HUX135" s="311"/>
      <c r="HUY135" s="311"/>
      <c r="HUZ135" s="311"/>
      <c r="HVA135" s="311"/>
      <c r="HVB135" s="311"/>
      <c r="HVC135" s="311"/>
      <c r="HVD135" s="311"/>
      <c r="HVE135" s="311"/>
      <c r="HVF135" s="311"/>
      <c r="HVG135" s="311"/>
      <c r="HVH135" s="311"/>
      <c r="HVI135" s="311"/>
      <c r="HVJ135" s="311"/>
      <c r="HVK135" s="311"/>
      <c r="HVL135" s="311"/>
      <c r="HVM135" s="311"/>
      <c r="HVN135" s="311"/>
      <c r="HVO135" s="311"/>
      <c r="HVP135" s="311"/>
      <c r="HVQ135" s="311"/>
      <c r="HVR135" s="311"/>
      <c r="HVS135" s="311"/>
      <c r="HVT135" s="311"/>
      <c r="HVU135" s="311"/>
      <c r="HVV135" s="311"/>
      <c r="HVW135" s="311"/>
      <c r="HVX135" s="311"/>
      <c r="HVY135" s="311"/>
      <c r="HVZ135" s="311"/>
      <c r="HWA135" s="311"/>
      <c r="HWB135" s="311"/>
      <c r="HWC135" s="311"/>
      <c r="HWD135" s="311"/>
      <c r="HWE135" s="311"/>
      <c r="HWF135" s="311"/>
      <c r="HWG135" s="311"/>
      <c r="HWH135" s="311"/>
      <c r="HWI135" s="311"/>
      <c r="HWJ135" s="311"/>
      <c r="HWK135" s="311"/>
      <c r="HWL135" s="311"/>
      <c r="HWM135" s="311"/>
      <c r="HWN135" s="311"/>
      <c r="HWO135" s="311"/>
      <c r="HWP135" s="311"/>
      <c r="HWQ135" s="311"/>
      <c r="HWR135" s="311"/>
      <c r="HWS135" s="311"/>
      <c r="HWT135" s="311"/>
      <c r="HWU135" s="311"/>
      <c r="HWV135" s="311"/>
      <c r="HWW135" s="311"/>
      <c r="HWX135" s="311"/>
      <c r="HWY135" s="311"/>
      <c r="HWZ135" s="311"/>
      <c r="HXA135" s="311"/>
      <c r="HXB135" s="311"/>
      <c r="HXC135" s="311"/>
      <c r="HXD135" s="311"/>
      <c r="HXE135" s="311"/>
      <c r="HXF135" s="311"/>
      <c r="HXG135" s="311"/>
      <c r="HXH135" s="311"/>
      <c r="HXI135" s="311"/>
      <c r="HXJ135" s="311"/>
      <c r="HXK135" s="311"/>
      <c r="HXL135" s="311"/>
      <c r="HXM135" s="311"/>
      <c r="HXN135" s="311"/>
      <c r="HXO135" s="311"/>
      <c r="HXP135" s="311"/>
      <c r="HXQ135" s="311"/>
      <c r="HXR135" s="311"/>
      <c r="HXS135" s="311"/>
      <c r="HXT135" s="311"/>
      <c r="HXU135" s="311"/>
      <c r="HXV135" s="311"/>
      <c r="HXW135" s="311"/>
      <c r="HXX135" s="311"/>
      <c r="HXY135" s="311"/>
      <c r="HXZ135" s="311"/>
      <c r="HYA135" s="311"/>
      <c r="HYB135" s="311"/>
      <c r="HYC135" s="311"/>
      <c r="HYD135" s="311"/>
      <c r="HYE135" s="311"/>
      <c r="HYF135" s="311"/>
      <c r="HYG135" s="311"/>
      <c r="HYH135" s="311"/>
      <c r="HYI135" s="311"/>
      <c r="HYJ135" s="311"/>
      <c r="HYK135" s="311"/>
      <c r="HYL135" s="311"/>
      <c r="HYM135" s="311"/>
      <c r="HYN135" s="311"/>
      <c r="HYO135" s="311"/>
      <c r="HYP135" s="311"/>
      <c r="HYQ135" s="311"/>
      <c r="HYR135" s="311"/>
      <c r="HYS135" s="311"/>
      <c r="HYT135" s="311"/>
      <c r="HYU135" s="311"/>
      <c r="HYV135" s="311"/>
      <c r="HYW135" s="311"/>
      <c r="HYX135" s="311"/>
      <c r="HYY135" s="311"/>
      <c r="HYZ135" s="311"/>
      <c r="HZA135" s="311"/>
      <c r="HZB135" s="311"/>
      <c r="HZC135" s="311"/>
      <c r="HZD135" s="311"/>
      <c r="HZE135" s="311"/>
      <c r="HZF135" s="311"/>
      <c r="HZG135" s="311"/>
      <c r="HZH135" s="311"/>
      <c r="HZI135" s="311"/>
      <c r="HZJ135" s="311"/>
      <c r="HZK135" s="311"/>
      <c r="HZL135" s="311"/>
      <c r="HZM135" s="311"/>
      <c r="HZN135" s="311"/>
      <c r="HZO135" s="311"/>
      <c r="HZP135" s="311"/>
      <c r="HZQ135" s="311"/>
      <c r="HZR135" s="311"/>
      <c r="HZS135" s="311"/>
      <c r="HZT135" s="311"/>
      <c r="HZU135" s="311"/>
      <c r="HZV135" s="311"/>
      <c r="HZW135" s="311"/>
      <c r="HZX135" s="311"/>
      <c r="HZY135" s="311"/>
      <c r="HZZ135" s="311"/>
      <c r="IAA135" s="311"/>
      <c r="IAB135" s="311"/>
      <c r="IAC135" s="311"/>
      <c r="IAD135" s="311"/>
      <c r="IAE135" s="311"/>
      <c r="IAF135" s="311"/>
      <c r="IAG135" s="311"/>
      <c r="IAH135" s="311"/>
      <c r="IAI135" s="311"/>
      <c r="IAJ135" s="311"/>
      <c r="IAK135" s="311"/>
      <c r="IAL135" s="311"/>
      <c r="IAM135" s="311"/>
      <c r="IAN135" s="311"/>
      <c r="IAO135" s="311"/>
      <c r="IAP135" s="311"/>
      <c r="IAQ135" s="311"/>
      <c r="IAR135" s="311"/>
      <c r="IAS135" s="311"/>
      <c r="IAT135" s="311"/>
      <c r="IAU135" s="311"/>
      <c r="IAV135" s="311"/>
      <c r="IAW135" s="311"/>
      <c r="IAX135" s="311"/>
      <c r="IAY135" s="311"/>
      <c r="IAZ135" s="311"/>
      <c r="IBA135" s="311"/>
      <c r="IBB135" s="311"/>
      <c r="IBC135" s="311"/>
      <c r="IBD135" s="311"/>
      <c r="IBE135" s="311"/>
      <c r="IBF135" s="311"/>
      <c r="IBG135" s="311"/>
      <c r="IBH135" s="311"/>
      <c r="IBI135" s="311"/>
      <c r="IBJ135" s="311"/>
      <c r="IBK135" s="311"/>
      <c r="IBL135" s="311"/>
      <c r="IBM135" s="311"/>
      <c r="IBN135" s="311"/>
      <c r="IBO135" s="311"/>
      <c r="IBP135" s="311"/>
      <c r="IBQ135" s="311"/>
      <c r="IBR135" s="311"/>
      <c r="IBS135" s="311"/>
      <c r="IBT135" s="311"/>
      <c r="IBU135" s="311"/>
      <c r="IBV135" s="311"/>
      <c r="IBW135" s="311"/>
      <c r="IBX135" s="311"/>
      <c r="IBY135" s="311"/>
      <c r="IBZ135" s="311"/>
      <c r="ICA135" s="311"/>
      <c r="ICB135" s="311"/>
      <c r="ICC135" s="311"/>
      <c r="ICD135" s="311"/>
      <c r="ICE135" s="311"/>
      <c r="ICF135" s="311"/>
      <c r="ICG135" s="311"/>
      <c r="ICH135" s="311"/>
      <c r="ICI135" s="311"/>
      <c r="ICJ135" s="311"/>
      <c r="ICK135" s="311"/>
      <c r="ICL135" s="311"/>
      <c r="ICM135" s="311"/>
      <c r="ICN135" s="311"/>
      <c r="ICO135" s="311"/>
      <c r="ICP135" s="311"/>
      <c r="ICQ135" s="311"/>
      <c r="ICR135" s="311"/>
      <c r="ICS135" s="311"/>
      <c r="ICT135" s="311"/>
      <c r="ICU135" s="311"/>
      <c r="ICV135" s="311"/>
      <c r="ICW135" s="311"/>
      <c r="ICX135" s="311"/>
      <c r="ICY135" s="311"/>
      <c r="ICZ135" s="311"/>
      <c r="IDA135" s="311"/>
      <c r="IDB135" s="311"/>
      <c r="IDC135" s="311"/>
      <c r="IDD135" s="311"/>
      <c r="IDE135" s="311"/>
      <c r="IDF135" s="311"/>
      <c r="IDG135" s="311"/>
      <c r="IDH135" s="311"/>
      <c r="IDI135" s="311"/>
      <c r="IDJ135" s="311"/>
      <c r="IDK135" s="311"/>
      <c r="IDL135" s="311"/>
      <c r="IDM135" s="311"/>
      <c r="IDN135" s="311"/>
      <c r="IDO135" s="311"/>
      <c r="IDP135" s="311"/>
      <c r="IDQ135" s="311"/>
      <c r="IDR135" s="311"/>
      <c r="IDS135" s="311"/>
      <c r="IDT135" s="311"/>
      <c r="IDU135" s="311"/>
      <c r="IDV135" s="311"/>
      <c r="IDW135" s="311"/>
      <c r="IDX135" s="311"/>
      <c r="IDY135" s="311"/>
      <c r="IDZ135" s="311"/>
      <c r="IEA135" s="311"/>
      <c r="IEB135" s="311"/>
      <c r="IEC135" s="311"/>
      <c r="IED135" s="311"/>
      <c r="IEE135" s="311"/>
      <c r="IEF135" s="311"/>
      <c r="IEG135" s="311"/>
      <c r="IEH135" s="311"/>
      <c r="IEI135" s="311"/>
      <c r="IEJ135" s="311"/>
      <c r="IEK135" s="311"/>
      <c r="IEL135" s="311"/>
      <c r="IEM135" s="311"/>
      <c r="IEN135" s="311"/>
      <c r="IEO135" s="311"/>
      <c r="IEP135" s="311"/>
      <c r="IEQ135" s="311"/>
      <c r="IER135" s="311"/>
      <c r="IES135" s="311"/>
      <c r="IET135" s="311"/>
      <c r="IEU135" s="311"/>
      <c r="IEV135" s="311"/>
      <c r="IEW135" s="311"/>
      <c r="IEX135" s="311"/>
      <c r="IEY135" s="311"/>
      <c r="IEZ135" s="311"/>
      <c r="IFA135" s="311"/>
      <c r="IFB135" s="311"/>
      <c r="IFC135" s="311"/>
      <c r="IFD135" s="311"/>
      <c r="IFE135" s="311"/>
      <c r="IFF135" s="311"/>
      <c r="IFG135" s="311"/>
      <c r="IFH135" s="311"/>
      <c r="IFI135" s="311"/>
      <c r="IFJ135" s="311"/>
      <c r="IFK135" s="311"/>
      <c r="IFL135" s="311"/>
      <c r="IFM135" s="311"/>
      <c r="IFN135" s="311"/>
      <c r="IFO135" s="311"/>
      <c r="IFP135" s="311"/>
      <c r="IFQ135" s="311"/>
      <c r="IFR135" s="311"/>
      <c r="IFS135" s="311"/>
      <c r="IFT135" s="311"/>
      <c r="IFU135" s="311"/>
      <c r="IFV135" s="311"/>
      <c r="IFW135" s="311"/>
      <c r="IFX135" s="311"/>
      <c r="IFY135" s="311"/>
      <c r="IFZ135" s="311"/>
      <c r="IGA135" s="311"/>
      <c r="IGB135" s="311"/>
      <c r="IGC135" s="311"/>
      <c r="IGD135" s="311"/>
      <c r="IGE135" s="311"/>
      <c r="IGF135" s="311"/>
      <c r="IGG135" s="311"/>
      <c r="IGH135" s="311"/>
      <c r="IGI135" s="311"/>
      <c r="IGJ135" s="311"/>
      <c r="IGK135" s="311"/>
      <c r="IGL135" s="311"/>
      <c r="IGM135" s="311"/>
      <c r="IGN135" s="311"/>
      <c r="IGO135" s="311"/>
      <c r="IGP135" s="311"/>
      <c r="IGQ135" s="311"/>
      <c r="IGR135" s="311"/>
      <c r="IGS135" s="311"/>
      <c r="IGT135" s="311"/>
      <c r="IGU135" s="311"/>
      <c r="IGV135" s="311"/>
      <c r="IGW135" s="311"/>
      <c r="IGX135" s="311"/>
      <c r="IGY135" s="311"/>
      <c r="IGZ135" s="311"/>
      <c r="IHA135" s="311"/>
      <c r="IHB135" s="311"/>
      <c r="IHC135" s="311"/>
      <c r="IHD135" s="311"/>
      <c r="IHE135" s="311"/>
      <c r="IHF135" s="311"/>
      <c r="IHG135" s="311"/>
      <c r="IHH135" s="311"/>
      <c r="IHI135" s="311"/>
      <c r="IHJ135" s="311"/>
      <c r="IHK135" s="311"/>
      <c r="IHL135" s="311"/>
      <c r="IHM135" s="311"/>
      <c r="IHN135" s="311"/>
      <c r="IHO135" s="311"/>
      <c r="IHP135" s="311"/>
      <c r="IHQ135" s="311"/>
      <c r="IHR135" s="311"/>
      <c r="IHS135" s="311"/>
      <c r="IHT135" s="311"/>
      <c r="IHU135" s="311"/>
      <c r="IHV135" s="311"/>
      <c r="IHW135" s="311"/>
      <c r="IHX135" s="311"/>
      <c r="IHY135" s="311"/>
      <c r="IHZ135" s="311"/>
      <c r="IIA135" s="311"/>
      <c r="IIB135" s="311"/>
      <c r="IIC135" s="311"/>
      <c r="IID135" s="311"/>
      <c r="IIE135" s="311"/>
      <c r="IIF135" s="311"/>
      <c r="IIG135" s="311"/>
      <c r="IIH135" s="311"/>
      <c r="III135" s="311"/>
      <c r="IIJ135" s="311"/>
      <c r="IIK135" s="311"/>
      <c r="IIL135" s="311"/>
      <c r="IIM135" s="311"/>
      <c r="IIN135" s="311"/>
      <c r="IIO135" s="311"/>
      <c r="IIP135" s="311"/>
      <c r="IIQ135" s="311"/>
      <c r="IIR135" s="311"/>
      <c r="IIS135" s="311"/>
      <c r="IIT135" s="311"/>
      <c r="IIU135" s="311"/>
      <c r="IIV135" s="311"/>
      <c r="IIW135" s="311"/>
      <c r="IIX135" s="311"/>
      <c r="IIY135" s="311"/>
      <c r="IIZ135" s="311"/>
      <c r="IJA135" s="311"/>
      <c r="IJB135" s="311"/>
      <c r="IJC135" s="311"/>
      <c r="IJD135" s="311"/>
      <c r="IJE135" s="311"/>
      <c r="IJF135" s="311"/>
      <c r="IJG135" s="311"/>
      <c r="IJH135" s="311"/>
      <c r="IJI135" s="311"/>
      <c r="IJJ135" s="311"/>
      <c r="IJK135" s="311"/>
      <c r="IJL135" s="311"/>
      <c r="IJM135" s="311"/>
      <c r="IJN135" s="311"/>
      <c r="IJO135" s="311"/>
      <c r="IJP135" s="311"/>
      <c r="IJQ135" s="311"/>
      <c r="IJR135" s="311"/>
      <c r="IJS135" s="311"/>
      <c r="IJT135" s="311"/>
      <c r="IJU135" s="311"/>
      <c r="IJV135" s="311"/>
      <c r="IJW135" s="311"/>
      <c r="IJX135" s="311"/>
      <c r="IJY135" s="311"/>
      <c r="IJZ135" s="311"/>
      <c r="IKA135" s="311"/>
      <c r="IKB135" s="311"/>
      <c r="IKC135" s="311"/>
      <c r="IKD135" s="311"/>
      <c r="IKE135" s="311"/>
      <c r="IKF135" s="311"/>
      <c r="IKG135" s="311"/>
      <c r="IKH135" s="311"/>
      <c r="IKI135" s="311"/>
      <c r="IKJ135" s="311"/>
      <c r="IKK135" s="311"/>
      <c r="IKL135" s="311"/>
      <c r="IKM135" s="311"/>
      <c r="IKN135" s="311"/>
      <c r="IKO135" s="311"/>
      <c r="IKP135" s="311"/>
      <c r="IKQ135" s="311"/>
      <c r="IKR135" s="311"/>
      <c r="IKS135" s="311"/>
      <c r="IKT135" s="311"/>
      <c r="IKU135" s="311"/>
      <c r="IKV135" s="311"/>
      <c r="IKW135" s="311"/>
      <c r="IKX135" s="311"/>
      <c r="IKY135" s="311"/>
      <c r="IKZ135" s="311"/>
      <c r="ILA135" s="311"/>
      <c r="ILB135" s="311"/>
      <c r="ILC135" s="311"/>
      <c r="ILD135" s="311"/>
      <c r="ILE135" s="311"/>
      <c r="ILF135" s="311"/>
      <c r="ILG135" s="311"/>
      <c r="ILH135" s="311"/>
      <c r="ILI135" s="311"/>
      <c r="ILJ135" s="311"/>
      <c r="ILK135" s="311"/>
      <c r="ILL135" s="311"/>
      <c r="ILM135" s="311"/>
      <c r="ILN135" s="311"/>
      <c r="ILO135" s="311"/>
      <c r="ILP135" s="311"/>
      <c r="ILQ135" s="311"/>
      <c r="ILR135" s="311"/>
      <c r="ILS135" s="311"/>
      <c r="ILT135" s="311"/>
      <c r="ILU135" s="311"/>
      <c r="ILV135" s="311"/>
      <c r="ILW135" s="311"/>
      <c r="ILX135" s="311"/>
      <c r="ILY135" s="311"/>
      <c r="ILZ135" s="311"/>
      <c r="IMA135" s="311"/>
      <c r="IMB135" s="311"/>
      <c r="IMC135" s="311"/>
      <c r="IMD135" s="311"/>
      <c r="IME135" s="311"/>
      <c r="IMF135" s="311"/>
      <c r="IMG135" s="311"/>
      <c r="IMH135" s="311"/>
      <c r="IMI135" s="311"/>
      <c r="IMJ135" s="311"/>
      <c r="IMK135" s="311"/>
      <c r="IML135" s="311"/>
      <c r="IMM135" s="311"/>
      <c r="IMN135" s="311"/>
      <c r="IMO135" s="311"/>
      <c r="IMP135" s="311"/>
      <c r="IMQ135" s="311"/>
      <c r="IMR135" s="311"/>
      <c r="IMS135" s="311"/>
      <c r="IMT135" s="311"/>
      <c r="IMU135" s="311"/>
      <c r="IMV135" s="311"/>
      <c r="IMW135" s="311"/>
      <c r="IMX135" s="311"/>
      <c r="IMY135" s="311"/>
      <c r="IMZ135" s="311"/>
      <c r="INA135" s="311"/>
      <c r="INB135" s="311"/>
      <c r="INC135" s="311"/>
      <c r="IND135" s="311"/>
      <c r="INE135" s="311"/>
      <c r="INF135" s="311"/>
      <c r="ING135" s="311"/>
      <c r="INH135" s="311"/>
      <c r="INI135" s="311"/>
      <c r="INJ135" s="311"/>
      <c r="INK135" s="311"/>
      <c r="INL135" s="311"/>
      <c r="INM135" s="311"/>
      <c r="INN135" s="311"/>
      <c r="INO135" s="311"/>
      <c r="INP135" s="311"/>
      <c r="INQ135" s="311"/>
      <c r="INR135" s="311"/>
      <c r="INS135" s="311"/>
      <c r="INT135" s="311"/>
      <c r="INU135" s="311"/>
      <c r="INV135" s="311"/>
      <c r="INW135" s="311"/>
      <c r="INX135" s="311"/>
      <c r="INY135" s="311"/>
      <c r="INZ135" s="311"/>
      <c r="IOA135" s="311"/>
      <c r="IOB135" s="311"/>
      <c r="IOC135" s="311"/>
      <c r="IOD135" s="311"/>
      <c r="IOE135" s="311"/>
      <c r="IOF135" s="311"/>
      <c r="IOG135" s="311"/>
      <c r="IOH135" s="311"/>
      <c r="IOI135" s="311"/>
      <c r="IOJ135" s="311"/>
      <c r="IOK135" s="311"/>
      <c r="IOL135" s="311"/>
      <c r="IOM135" s="311"/>
      <c r="ION135" s="311"/>
      <c r="IOO135" s="311"/>
      <c r="IOP135" s="311"/>
      <c r="IOQ135" s="311"/>
      <c r="IOR135" s="311"/>
      <c r="IOS135" s="311"/>
      <c r="IOT135" s="311"/>
      <c r="IOU135" s="311"/>
      <c r="IOV135" s="311"/>
      <c r="IOW135" s="311"/>
      <c r="IOX135" s="311"/>
      <c r="IOY135" s="311"/>
      <c r="IOZ135" s="311"/>
      <c r="IPA135" s="311"/>
      <c r="IPB135" s="311"/>
      <c r="IPC135" s="311"/>
      <c r="IPD135" s="311"/>
      <c r="IPE135" s="311"/>
      <c r="IPF135" s="311"/>
      <c r="IPG135" s="311"/>
      <c r="IPH135" s="311"/>
      <c r="IPI135" s="311"/>
      <c r="IPJ135" s="311"/>
      <c r="IPK135" s="311"/>
      <c r="IPL135" s="311"/>
      <c r="IPM135" s="311"/>
      <c r="IPN135" s="311"/>
      <c r="IPO135" s="311"/>
      <c r="IPP135" s="311"/>
      <c r="IPQ135" s="311"/>
      <c r="IPR135" s="311"/>
      <c r="IPS135" s="311"/>
      <c r="IPT135" s="311"/>
      <c r="IPU135" s="311"/>
      <c r="IPV135" s="311"/>
      <c r="IPW135" s="311"/>
      <c r="IPX135" s="311"/>
      <c r="IPY135" s="311"/>
      <c r="IPZ135" s="311"/>
      <c r="IQA135" s="311"/>
      <c r="IQB135" s="311"/>
      <c r="IQC135" s="311"/>
      <c r="IQD135" s="311"/>
      <c r="IQE135" s="311"/>
      <c r="IQF135" s="311"/>
      <c r="IQG135" s="311"/>
      <c r="IQH135" s="311"/>
      <c r="IQI135" s="311"/>
      <c r="IQJ135" s="311"/>
      <c r="IQK135" s="311"/>
      <c r="IQL135" s="311"/>
      <c r="IQM135" s="311"/>
      <c r="IQN135" s="311"/>
      <c r="IQO135" s="311"/>
      <c r="IQP135" s="311"/>
      <c r="IQQ135" s="311"/>
      <c r="IQR135" s="311"/>
      <c r="IQS135" s="311"/>
      <c r="IQT135" s="311"/>
      <c r="IQU135" s="311"/>
      <c r="IQV135" s="311"/>
      <c r="IQW135" s="311"/>
      <c r="IQX135" s="311"/>
      <c r="IQY135" s="311"/>
      <c r="IQZ135" s="311"/>
      <c r="IRA135" s="311"/>
      <c r="IRB135" s="311"/>
      <c r="IRC135" s="311"/>
      <c r="IRD135" s="311"/>
      <c r="IRE135" s="311"/>
      <c r="IRF135" s="311"/>
      <c r="IRG135" s="311"/>
      <c r="IRH135" s="311"/>
      <c r="IRI135" s="311"/>
      <c r="IRJ135" s="311"/>
      <c r="IRK135" s="311"/>
      <c r="IRL135" s="311"/>
      <c r="IRM135" s="311"/>
      <c r="IRN135" s="311"/>
      <c r="IRO135" s="311"/>
      <c r="IRP135" s="311"/>
      <c r="IRQ135" s="311"/>
      <c r="IRR135" s="311"/>
      <c r="IRS135" s="311"/>
      <c r="IRT135" s="311"/>
      <c r="IRU135" s="311"/>
      <c r="IRV135" s="311"/>
      <c r="IRW135" s="311"/>
      <c r="IRX135" s="311"/>
      <c r="IRY135" s="311"/>
      <c r="IRZ135" s="311"/>
      <c r="ISA135" s="311"/>
      <c r="ISB135" s="311"/>
      <c r="ISC135" s="311"/>
      <c r="ISD135" s="311"/>
      <c r="ISE135" s="311"/>
      <c r="ISF135" s="311"/>
      <c r="ISG135" s="311"/>
      <c r="ISH135" s="311"/>
      <c r="ISI135" s="311"/>
      <c r="ISJ135" s="311"/>
      <c r="ISK135" s="311"/>
      <c r="ISL135" s="311"/>
      <c r="ISM135" s="311"/>
      <c r="ISN135" s="311"/>
      <c r="ISO135" s="311"/>
      <c r="ISP135" s="311"/>
      <c r="ISQ135" s="311"/>
      <c r="ISR135" s="311"/>
      <c r="ISS135" s="311"/>
      <c r="IST135" s="311"/>
      <c r="ISU135" s="311"/>
      <c r="ISV135" s="311"/>
      <c r="ISW135" s="311"/>
      <c r="ISX135" s="311"/>
      <c r="ISY135" s="311"/>
      <c r="ISZ135" s="311"/>
      <c r="ITA135" s="311"/>
      <c r="ITB135" s="311"/>
      <c r="ITC135" s="311"/>
      <c r="ITD135" s="311"/>
      <c r="ITE135" s="311"/>
      <c r="ITF135" s="311"/>
      <c r="ITG135" s="311"/>
      <c r="ITH135" s="311"/>
      <c r="ITI135" s="311"/>
      <c r="ITJ135" s="311"/>
      <c r="ITK135" s="311"/>
      <c r="ITL135" s="311"/>
      <c r="ITM135" s="311"/>
      <c r="ITN135" s="311"/>
      <c r="ITO135" s="311"/>
      <c r="ITP135" s="311"/>
      <c r="ITQ135" s="311"/>
      <c r="ITR135" s="311"/>
      <c r="ITS135" s="311"/>
      <c r="ITT135" s="311"/>
      <c r="ITU135" s="311"/>
      <c r="ITV135" s="311"/>
      <c r="ITW135" s="311"/>
      <c r="ITX135" s="311"/>
      <c r="ITY135" s="311"/>
      <c r="ITZ135" s="311"/>
      <c r="IUA135" s="311"/>
      <c r="IUB135" s="311"/>
      <c r="IUC135" s="311"/>
      <c r="IUD135" s="311"/>
      <c r="IUE135" s="311"/>
      <c r="IUF135" s="311"/>
      <c r="IUG135" s="311"/>
      <c r="IUH135" s="311"/>
      <c r="IUI135" s="311"/>
      <c r="IUJ135" s="311"/>
      <c r="IUK135" s="311"/>
      <c r="IUL135" s="311"/>
      <c r="IUM135" s="311"/>
      <c r="IUN135" s="311"/>
      <c r="IUO135" s="311"/>
      <c r="IUP135" s="311"/>
      <c r="IUQ135" s="311"/>
      <c r="IUR135" s="311"/>
      <c r="IUS135" s="311"/>
      <c r="IUT135" s="311"/>
      <c r="IUU135" s="311"/>
      <c r="IUV135" s="311"/>
      <c r="IUW135" s="311"/>
      <c r="IUX135" s="311"/>
      <c r="IUY135" s="311"/>
      <c r="IUZ135" s="311"/>
      <c r="IVA135" s="311"/>
      <c r="IVB135" s="311"/>
      <c r="IVC135" s="311"/>
      <c r="IVD135" s="311"/>
      <c r="IVE135" s="311"/>
      <c r="IVF135" s="311"/>
      <c r="IVG135" s="311"/>
      <c r="IVH135" s="311"/>
      <c r="IVI135" s="311"/>
      <c r="IVJ135" s="311"/>
      <c r="IVK135" s="311"/>
      <c r="IVL135" s="311"/>
      <c r="IVM135" s="311"/>
      <c r="IVN135" s="311"/>
      <c r="IVO135" s="311"/>
      <c r="IVP135" s="311"/>
      <c r="IVQ135" s="311"/>
      <c r="IVR135" s="311"/>
      <c r="IVS135" s="311"/>
      <c r="IVT135" s="311"/>
      <c r="IVU135" s="311"/>
      <c r="IVV135" s="311"/>
      <c r="IVW135" s="311"/>
      <c r="IVX135" s="311"/>
      <c r="IVY135" s="311"/>
      <c r="IVZ135" s="311"/>
      <c r="IWA135" s="311"/>
      <c r="IWB135" s="311"/>
      <c r="IWC135" s="311"/>
      <c r="IWD135" s="311"/>
      <c r="IWE135" s="311"/>
      <c r="IWF135" s="311"/>
      <c r="IWG135" s="311"/>
      <c r="IWH135" s="311"/>
      <c r="IWI135" s="311"/>
      <c r="IWJ135" s="311"/>
      <c r="IWK135" s="311"/>
      <c r="IWL135" s="311"/>
      <c r="IWM135" s="311"/>
      <c r="IWN135" s="311"/>
      <c r="IWO135" s="311"/>
      <c r="IWP135" s="311"/>
      <c r="IWQ135" s="311"/>
      <c r="IWR135" s="311"/>
      <c r="IWS135" s="311"/>
      <c r="IWT135" s="311"/>
      <c r="IWU135" s="311"/>
      <c r="IWV135" s="311"/>
      <c r="IWW135" s="311"/>
      <c r="IWX135" s="311"/>
      <c r="IWY135" s="311"/>
      <c r="IWZ135" s="311"/>
      <c r="IXA135" s="311"/>
      <c r="IXB135" s="311"/>
      <c r="IXC135" s="311"/>
      <c r="IXD135" s="311"/>
      <c r="IXE135" s="311"/>
      <c r="IXF135" s="311"/>
      <c r="IXG135" s="311"/>
      <c r="IXH135" s="311"/>
      <c r="IXI135" s="311"/>
      <c r="IXJ135" s="311"/>
      <c r="IXK135" s="311"/>
      <c r="IXL135" s="311"/>
      <c r="IXM135" s="311"/>
      <c r="IXN135" s="311"/>
      <c r="IXO135" s="311"/>
      <c r="IXP135" s="311"/>
      <c r="IXQ135" s="311"/>
      <c r="IXR135" s="311"/>
      <c r="IXS135" s="311"/>
      <c r="IXT135" s="311"/>
      <c r="IXU135" s="311"/>
      <c r="IXV135" s="311"/>
      <c r="IXW135" s="311"/>
      <c r="IXX135" s="311"/>
      <c r="IXY135" s="311"/>
      <c r="IXZ135" s="311"/>
      <c r="IYA135" s="311"/>
      <c r="IYB135" s="311"/>
      <c r="IYC135" s="311"/>
      <c r="IYD135" s="311"/>
      <c r="IYE135" s="311"/>
      <c r="IYF135" s="311"/>
      <c r="IYG135" s="311"/>
      <c r="IYH135" s="311"/>
      <c r="IYI135" s="311"/>
      <c r="IYJ135" s="311"/>
      <c r="IYK135" s="311"/>
      <c r="IYL135" s="311"/>
      <c r="IYM135" s="311"/>
      <c r="IYN135" s="311"/>
      <c r="IYO135" s="311"/>
      <c r="IYP135" s="311"/>
      <c r="IYQ135" s="311"/>
      <c r="IYR135" s="311"/>
      <c r="IYS135" s="311"/>
      <c r="IYT135" s="311"/>
      <c r="IYU135" s="311"/>
      <c r="IYV135" s="311"/>
      <c r="IYW135" s="311"/>
      <c r="IYX135" s="311"/>
      <c r="IYY135" s="311"/>
      <c r="IYZ135" s="311"/>
      <c r="IZA135" s="311"/>
      <c r="IZB135" s="311"/>
      <c r="IZC135" s="311"/>
      <c r="IZD135" s="311"/>
      <c r="IZE135" s="311"/>
      <c r="IZF135" s="311"/>
      <c r="IZG135" s="311"/>
      <c r="IZH135" s="311"/>
      <c r="IZI135" s="311"/>
      <c r="IZJ135" s="311"/>
      <c r="IZK135" s="311"/>
      <c r="IZL135" s="311"/>
      <c r="IZM135" s="311"/>
      <c r="IZN135" s="311"/>
      <c r="IZO135" s="311"/>
      <c r="IZP135" s="311"/>
      <c r="IZQ135" s="311"/>
      <c r="IZR135" s="311"/>
      <c r="IZS135" s="311"/>
      <c r="IZT135" s="311"/>
      <c r="IZU135" s="311"/>
      <c r="IZV135" s="311"/>
      <c r="IZW135" s="311"/>
      <c r="IZX135" s="311"/>
      <c r="IZY135" s="311"/>
      <c r="IZZ135" s="311"/>
      <c r="JAA135" s="311"/>
      <c r="JAB135" s="311"/>
      <c r="JAC135" s="311"/>
      <c r="JAD135" s="311"/>
      <c r="JAE135" s="311"/>
      <c r="JAF135" s="311"/>
      <c r="JAG135" s="311"/>
      <c r="JAH135" s="311"/>
      <c r="JAI135" s="311"/>
      <c r="JAJ135" s="311"/>
      <c r="JAK135" s="311"/>
      <c r="JAL135" s="311"/>
      <c r="JAM135" s="311"/>
      <c r="JAN135" s="311"/>
      <c r="JAO135" s="311"/>
      <c r="JAP135" s="311"/>
      <c r="JAQ135" s="311"/>
      <c r="JAR135" s="311"/>
      <c r="JAS135" s="311"/>
      <c r="JAT135" s="311"/>
      <c r="JAU135" s="311"/>
      <c r="JAV135" s="311"/>
      <c r="JAW135" s="311"/>
      <c r="JAX135" s="311"/>
      <c r="JAY135" s="311"/>
      <c r="JAZ135" s="311"/>
      <c r="JBA135" s="311"/>
      <c r="JBB135" s="311"/>
      <c r="JBC135" s="311"/>
      <c r="JBD135" s="311"/>
      <c r="JBE135" s="311"/>
      <c r="JBF135" s="311"/>
      <c r="JBG135" s="311"/>
      <c r="JBH135" s="311"/>
      <c r="JBI135" s="311"/>
      <c r="JBJ135" s="311"/>
      <c r="JBK135" s="311"/>
      <c r="JBL135" s="311"/>
      <c r="JBM135" s="311"/>
      <c r="JBN135" s="311"/>
      <c r="JBO135" s="311"/>
      <c r="JBP135" s="311"/>
      <c r="JBQ135" s="311"/>
      <c r="JBR135" s="311"/>
      <c r="JBS135" s="311"/>
      <c r="JBT135" s="311"/>
      <c r="JBU135" s="311"/>
      <c r="JBV135" s="311"/>
      <c r="JBW135" s="311"/>
      <c r="JBX135" s="311"/>
      <c r="JBY135" s="311"/>
      <c r="JBZ135" s="311"/>
      <c r="JCA135" s="311"/>
      <c r="JCB135" s="311"/>
      <c r="JCC135" s="311"/>
      <c r="JCD135" s="311"/>
      <c r="JCE135" s="311"/>
      <c r="JCF135" s="311"/>
      <c r="JCG135" s="311"/>
      <c r="JCH135" s="311"/>
      <c r="JCI135" s="311"/>
      <c r="JCJ135" s="311"/>
      <c r="JCK135" s="311"/>
      <c r="JCL135" s="311"/>
      <c r="JCM135" s="311"/>
      <c r="JCN135" s="311"/>
      <c r="JCO135" s="311"/>
      <c r="JCP135" s="311"/>
      <c r="JCQ135" s="311"/>
      <c r="JCR135" s="311"/>
      <c r="JCS135" s="311"/>
      <c r="JCT135" s="311"/>
      <c r="JCU135" s="311"/>
      <c r="JCV135" s="311"/>
      <c r="JCW135" s="311"/>
      <c r="JCX135" s="311"/>
      <c r="JCY135" s="311"/>
      <c r="JCZ135" s="311"/>
      <c r="JDA135" s="311"/>
      <c r="JDB135" s="311"/>
      <c r="JDC135" s="311"/>
      <c r="JDD135" s="311"/>
      <c r="JDE135" s="311"/>
      <c r="JDF135" s="311"/>
      <c r="JDG135" s="311"/>
      <c r="JDH135" s="311"/>
      <c r="JDI135" s="311"/>
      <c r="JDJ135" s="311"/>
      <c r="JDK135" s="311"/>
      <c r="JDL135" s="311"/>
      <c r="JDM135" s="311"/>
      <c r="JDN135" s="311"/>
      <c r="JDO135" s="311"/>
      <c r="JDP135" s="311"/>
      <c r="JDQ135" s="311"/>
      <c r="JDR135" s="311"/>
      <c r="JDS135" s="311"/>
      <c r="JDT135" s="311"/>
      <c r="JDU135" s="311"/>
      <c r="JDV135" s="311"/>
      <c r="JDW135" s="311"/>
      <c r="JDX135" s="311"/>
      <c r="JDY135" s="311"/>
      <c r="JDZ135" s="311"/>
      <c r="JEA135" s="311"/>
      <c r="JEB135" s="311"/>
      <c r="JEC135" s="311"/>
      <c r="JED135" s="311"/>
      <c r="JEE135" s="311"/>
      <c r="JEF135" s="311"/>
      <c r="JEG135" s="311"/>
      <c r="JEH135" s="311"/>
      <c r="JEI135" s="311"/>
      <c r="JEJ135" s="311"/>
      <c r="JEK135" s="311"/>
      <c r="JEL135" s="311"/>
      <c r="JEM135" s="311"/>
      <c r="JEN135" s="311"/>
      <c r="JEO135" s="311"/>
      <c r="JEP135" s="311"/>
      <c r="JEQ135" s="311"/>
      <c r="JER135" s="311"/>
      <c r="JES135" s="311"/>
      <c r="JET135" s="311"/>
      <c r="JEU135" s="311"/>
      <c r="JEV135" s="311"/>
      <c r="JEW135" s="311"/>
      <c r="JEX135" s="311"/>
      <c r="JEY135" s="311"/>
      <c r="JEZ135" s="311"/>
      <c r="JFA135" s="311"/>
      <c r="JFB135" s="311"/>
      <c r="JFC135" s="311"/>
      <c r="JFD135" s="311"/>
      <c r="JFE135" s="311"/>
      <c r="JFF135" s="311"/>
      <c r="JFG135" s="311"/>
      <c r="JFH135" s="311"/>
      <c r="JFI135" s="311"/>
      <c r="JFJ135" s="311"/>
      <c r="JFK135" s="311"/>
      <c r="JFL135" s="311"/>
      <c r="JFM135" s="311"/>
      <c r="JFN135" s="311"/>
      <c r="JFO135" s="311"/>
      <c r="JFP135" s="311"/>
      <c r="JFQ135" s="311"/>
      <c r="JFR135" s="311"/>
      <c r="JFS135" s="311"/>
      <c r="JFT135" s="311"/>
      <c r="JFU135" s="311"/>
      <c r="JFV135" s="311"/>
      <c r="JFW135" s="311"/>
      <c r="JFX135" s="311"/>
      <c r="JFY135" s="311"/>
      <c r="JFZ135" s="311"/>
      <c r="JGA135" s="311"/>
      <c r="JGB135" s="311"/>
      <c r="JGC135" s="311"/>
      <c r="JGD135" s="311"/>
      <c r="JGE135" s="311"/>
      <c r="JGF135" s="311"/>
      <c r="JGG135" s="311"/>
      <c r="JGH135" s="311"/>
      <c r="JGI135" s="311"/>
      <c r="JGJ135" s="311"/>
      <c r="JGK135" s="311"/>
      <c r="JGL135" s="311"/>
      <c r="JGM135" s="311"/>
      <c r="JGN135" s="311"/>
      <c r="JGO135" s="311"/>
      <c r="JGP135" s="311"/>
      <c r="JGQ135" s="311"/>
      <c r="JGR135" s="311"/>
      <c r="JGS135" s="311"/>
      <c r="JGT135" s="311"/>
      <c r="JGU135" s="311"/>
      <c r="JGV135" s="311"/>
      <c r="JGW135" s="311"/>
      <c r="JGX135" s="311"/>
      <c r="JGY135" s="311"/>
      <c r="JGZ135" s="311"/>
      <c r="JHA135" s="311"/>
      <c r="JHB135" s="311"/>
      <c r="JHC135" s="311"/>
      <c r="JHD135" s="311"/>
      <c r="JHE135" s="311"/>
      <c r="JHF135" s="311"/>
      <c r="JHG135" s="311"/>
      <c r="JHH135" s="311"/>
      <c r="JHI135" s="311"/>
      <c r="JHJ135" s="311"/>
      <c r="JHK135" s="311"/>
      <c r="JHL135" s="311"/>
      <c r="JHM135" s="311"/>
      <c r="JHN135" s="311"/>
      <c r="JHO135" s="311"/>
      <c r="JHP135" s="311"/>
      <c r="JHQ135" s="311"/>
      <c r="JHR135" s="311"/>
      <c r="JHS135" s="311"/>
      <c r="JHT135" s="311"/>
      <c r="JHU135" s="311"/>
      <c r="JHV135" s="311"/>
      <c r="JHW135" s="311"/>
      <c r="JHX135" s="311"/>
      <c r="JHY135" s="311"/>
      <c r="JHZ135" s="311"/>
      <c r="JIA135" s="311"/>
      <c r="JIB135" s="311"/>
      <c r="JIC135" s="311"/>
      <c r="JID135" s="311"/>
      <c r="JIE135" s="311"/>
      <c r="JIF135" s="311"/>
      <c r="JIG135" s="311"/>
      <c r="JIH135" s="311"/>
      <c r="JII135" s="311"/>
      <c r="JIJ135" s="311"/>
      <c r="JIK135" s="311"/>
      <c r="JIL135" s="311"/>
      <c r="JIM135" s="311"/>
      <c r="JIN135" s="311"/>
      <c r="JIO135" s="311"/>
      <c r="JIP135" s="311"/>
      <c r="JIQ135" s="311"/>
      <c r="JIR135" s="311"/>
      <c r="JIS135" s="311"/>
      <c r="JIT135" s="311"/>
      <c r="JIU135" s="311"/>
      <c r="JIV135" s="311"/>
      <c r="JIW135" s="311"/>
      <c r="JIX135" s="311"/>
      <c r="JIY135" s="311"/>
      <c r="JIZ135" s="311"/>
      <c r="JJA135" s="311"/>
      <c r="JJB135" s="311"/>
      <c r="JJC135" s="311"/>
      <c r="JJD135" s="311"/>
      <c r="JJE135" s="311"/>
      <c r="JJF135" s="311"/>
      <c r="JJG135" s="311"/>
      <c r="JJH135" s="311"/>
      <c r="JJI135" s="311"/>
      <c r="JJJ135" s="311"/>
      <c r="JJK135" s="311"/>
      <c r="JJL135" s="311"/>
      <c r="JJM135" s="311"/>
      <c r="JJN135" s="311"/>
      <c r="JJO135" s="311"/>
      <c r="JJP135" s="311"/>
      <c r="JJQ135" s="311"/>
      <c r="JJR135" s="311"/>
      <c r="JJS135" s="311"/>
      <c r="JJT135" s="311"/>
      <c r="JJU135" s="311"/>
      <c r="JJV135" s="311"/>
      <c r="JJW135" s="311"/>
      <c r="JJX135" s="311"/>
      <c r="JJY135" s="311"/>
      <c r="JJZ135" s="311"/>
      <c r="JKA135" s="311"/>
      <c r="JKB135" s="311"/>
      <c r="JKC135" s="311"/>
      <c r="JKD135" s="311"/>
      <c r="JKE135" s="311"/>
      <c r="JKF135" s="311"/>
      <c r="JKG135" s="311"/>
      <c r="JKH135" s="311"/>
      <c r="JKI135" s="311"/>
      <c r="JKJ135" s="311"/>
      <c r="JKK135" s="311"/>
      <c r="JKL135" s="311"/>
      <c r="JKM135" s="311"/>
      <c r="JKN135" s="311"/>
      <c r="JKO135" s="311"/>
      <c r="JKP135" s="311"/>
      <c r="JKQ135" s="311"/>
      <c r="JKR135" s="311"/>
      <c r="JKS135" s="311"/>
      <c r="JKT135" s="311"/>
      <c r="JKU135" s="311"/>
      <c r="JKV135" s="311"/>
      <c r="JKW135" s="311"/>
      <c r="JKX135" s="311"/>
      <c r="JKY135" s="311"/>
      <c r="JKZ135" s="311"/>
      <c r="JLA135" s="311"/>
      <c r="JLB135" s="311"/>
      <c r="JLC135" s="311"/>
      <c r="JLD135" s="311"/>
      <c r="JLE135" s="311"/>
      <c r="JLF135" s="311"/>
      <c r="JLG135" s="311"/>
      <c r="JLH135" s="311"/>
      <c r="JLI135" s="311"/>
      <c r="JLJ135" s="311"/>
      <c r="JLK135" s="311"/>
      <c r="JLL135" s="311"/>
      <c r="JLM135" s="311"/>
      <c r="JLN135" s="311"/>
      <c r="JLO135" s="311"/>
      <c r="JLP135" s="311"/>
      <c r="JLQ135" s="311"/>
      <c r="JLR135" s="311"/>
      <c r="JLS135" s="311"/>
      <c r="JLT135" s="311"/>
      <c r="JLU135" s="311"/>
      <c r="JLV135" s="311"/>
      <c r="JLW135" s="311"/>
      <c r="JLX135" s="311"/>
      <c r="JLY135" s="311"/>
      <c r="JLZ135" s="311"/>
      <c r="JMA135" s="311"/>
      <c r="JMB135" s="311"/>
      <c r="JMC135" s="311"/>
      <c r="JMD135" s="311"/>
      <c r="JME135" s="311"/>
      <c r="JMF135" s="311"/>
      <c r="JMG135" s="311"/>
      <c r="JMH135" s="311"/>
      <c r="JMI135" s="311"/>
      <c r="JMJ135" s="311"/>
      <c r="JMK135" s="311"/>
      <c r="JML135" s="311"/>
      <c r="JMM135" s="311"/>
      <c r="JMN135" s="311"/>
      <c r="JMO135" s="311"/>
      <c r="JMP135" s="311"/>
      <c r="JMQ135" s="311"/>
      <c r="JMR135" s="311"/>
      <c r="JMS135" s="311"/>
      <c r="JMT135" s="311"/>
      <c r="JMU135" s="311"/>
      <c r="JMV135" s="311"/>
      <c r="JMW135" s="311"/>
      <c r="JMX135" s="311"/>
      <c r="JMY135" s="311"/>
      <c r="JMZ135" s="311"/>
      <c r="JNA135" s="311"/>
      <c r="JNB135" s="311"/>
      <c r="JNC135" s="311"/>
      <c r="JND135" s="311"/>
      <c r="JNE135" s="311"/>
      <c r="JNF135" s="311"/>
      <c r="JNG135" s="311"/>
      <c r="JNH135" s="311"/>
      <c r="JNI135" s="311"/>
      <c r="JNJ135" s="311"/>
      <c r="JNK135" s="311"/>
      <c r="JNL135" s="311"/>
      <c r="JNM135" s="311"/>
      <c r="JNN135" s="311"/>
      <c r="JNO135" s="311"/>
      <c r="JNP135" s="311"/>
      <c r="JNQ135" s="311"/>
      <c r="JNR135" s="311"/>
      <c r="JNS135" s="311"/>
      <c r="JNT135" s="311"/>
      <c r="JNU135" s="311"/>
      <c r="JNV135" s="311"/>
      <c r="JNW135" s="311"/>
      <c r="JNX135" s="311"/>
      <c r="JNY135" s="311"/>
      <c r="JNZ135" s="311"/>
      <c r="JOA135" s="311"/>
      <c r="JOB135" s="311"/>
      <c r="JOC135" s="311"/>
      <c r="JOD135" s="311"/>
      <c r="JOE135" s="311"/>
      <c r="JOF135" s="311"/>
      <c r="JOG135" s="311"/>
      <c r="JOH135" s="311"/>
      <c r="JOI135" s="311"/>
      <c r="JOJ135" s="311"/>
      <c r="JOK135" s="311"/>
      <c r="JOL135" s="311"/>
      <c r="JOM135" s="311"/>
      <c r="JON135" s="311"/>
      <c r="JOO135" s="311"/>
      <c r="JOP135" s="311"/>
      <c r="JOQ135" s="311"/>
      <c r="JOR135" s="311"/>
      <c r="JOS135" s="311"/>
      <c r="JOT135" s="311"/>
      <c r="JOU135" s="311"/>
      <c r="JOV135" s="311"/>
      <c r="JOW135" s="311"/>
      <c r="JOX135" s="311"/>
      <c r="JOY135" s="311"/>
      <c r="JOZ135" s="311"/>
      <c r="JPA135" s="311"/>
      <c r="JPB135" s="311"/>
      <c r="JPC135" s="311"/>
      <c r="JPD135" s="311"/>
      <c r="JPE135" s="311"/>
      <c r="JPF135" s="311"/>
      <c r="JPG135" s="311"/>
      <c r="JPH135" s="311"/>
      <c r="JPI135" s="311"/>
      <c r="JPJ135" s="311"/>
      <c r="JPK135" s="311"/>
      <c r="JPL135" s="311"/>
      <c r="JPM135" s="311"/>
      <c r="JPN135" s="311"/>
      <c r="JPO135" s="311"/>
      <c r="JPP135" s="311"/>
      <c r="JPQ135" s="311"/>
      <c r="JPR135" s="311"/>
      <c r="JPS135" s="311"/>
      <c r="JPT135" s="311"/>
      <c r="JPU135" s="311"/>
      <c r="JPV135" s="311"/>
      <c r="JPW135" s="311"/>
      <c r="JPX135" s="311"/>
      <c r="JPY135" s="311"/>
      <c r="JPZ135" s="311"/>
      <c r="JQA135" s="311"/>
      <c r="JQB135" s="311"/>
      <c r="JQC135" s="311"/>
      <c r="JQD135" s="311"/>
      <c r="JQE135" s="311"/>
      <c r="JQF135" s="311"/>
      <c r="JQG135" s="311"/>
      <c r="JQH135" s="311"/>
      <c r="JQI135" s="311"/>
      <c r="JQJ135" s="311"/>
      <c r="JQK135" s="311"/>
      <c r="JQL135" s="311"/>
      <c r="JQM135" s="311"/>
      <c r="JQN135" s="311"/>
      <c r="JQO135" s="311"/>
      <c r="JQP135" s="311"/>
      <c r="JQQ135" s="311"/>
      <c r="JQR135" s="311"/>
      <c r="JQS135" s="311"/>
      <c r="JQT135" s="311"/>
      <c r="JQU135" s="311"/>
      <c r="JQV135" s="311"/>
      <c r="JQW135" s="311"/>
      <c r="JQX135" s="311"/>
      <c r="JQY135" s="311"/>
      <c r="JQZ135" s="311"/>
      <c r="JRA135" s="311"/>
      <c r="JRB135" s="311"/>
      <c r="JRC135" s="311"/>
      <c r="JRD135" s="311"/>
      <c r="JRE135" s="311"/>
      <c r="JRF135" s="311"/>
      <c r="JRG135" s="311"/>
      <c r="JRH135" s="311"/>
      <c r="JRI135" s="311"/>
      <c r="JRJ135" s="311"/>
      <c r="JRK135" s="311"/>
      <c r="JRL135" s="311"/>
      <c r="JRM135" s="311"/>
      <c r="JRN135" s="311"/>
      <c r="JRO135" s="311"/>
      <c r="JRP135" s="311"/>
      <c r="JRQ135" s="311"/>
      <c r="JRR135" s="311"/>
      <c r="JRS135" s="311"/>
      <c r="JRT135" s="311"/>
      <c r="JRU135" s="311"/>
      <c r="JRV135" s="311"/>
      <c r="JRW135" s="311"/>
      <c r="JRX135" s="311"/>
      <c r="JRY135" s="311"/>
      <c r="JRZ135" s="311"/>
      <c r="JSA135" s="311"/>
      <c r="JSB135" s="311"/>
      <c r="JSC135" s="311"/>
      <c r="JSD135" s="311"/>
      <c r="JSE135" s="311"/>
      <c r="JSF135" s="311"/>
      <c r="JSG135" s="311"/>
      <c r="JSH135" s="311"/>
      <c r="JSI135" s="311"/>
      <c r="JSJ135" s="311"/>
      <c r="JSK135" s="311"/>
      <c r="JSL135" s="311"/>
      <c r="JSM135" s="311"/>
      <c r="JSN135" s="311"/>
      <c r="JSO135" s="311"/>
      <c r="JSP135" s="311"/>
      <c r="JSQ135" s="311"/>
      <c r="JSR135" s="311"/>
      <c r="JSS135" s="311"/>
      <c r="JST135" s="311"/>
      <c r="JSU135" s="311"/>
      <c r="JSV135" s="311"/>
      <c r="JSW135" s="311"/>
      <c r="JSX135" s="311"/>
      <c r="JSY135" s="311"/>
      <c r="JSZ135" s="311"/>
      <c r="JTA135" s="311"/>
      <c r="JTB135" s="311"/>
      <c r="JTC135" s="311"/>
      <c r="JTD135" s="311"/>
      <c r="JTE135" s="311"/>
      <c r="JTF135" s="311"/>
      <c r="JTG135" s="311"/>
      <c r="JTH135" s="311"/>
      <c r="JTI135" s="311"/>
      <c r="JTJ135" s="311"/>
      <c r="JTK135" s="311"/>
      <c r="JTL135" s="311"/>
      <c r="JTM135" s="311"/>
      <c r="JTN135" s="311"/>
      <c r="JTO135" s="311"/>
      <c r="JTP135" s="311"/>
      <c r="JTQ135" s="311"/>
      <c r="JTR135" s="311"/>
      <c r="JTS135" s="311"/>
      <c r="JTT135" s="311"/>
      <c r="JTU135" s="311"/>
      <c r="JTV135" s="311"/>
      <c r="JTW135" s="311"/>
      <c r="JTX135" s="311"/>
      <c r="JTY135" s="311"/>
      <c r="JTZ135" s="311"/>
      <c r="JUA135" s="311"/>
      <c r="JUB135" s="311"/>
      <c r="JUC135" s="311"/>
      <c r="JUD135" s="311"/>
      <c r="JUE135" s="311"/>
      <c r="JUF135" s="311"/>
      <c r="JUG135" s="311"/>
      <c r="JUH135" s="311"/>
      <c r="JUI135" s="311"/>
      <c r="JUJ135" s="311"/>
      <c r="JUK135" s="311"/>
      <c r="JUL135" s="311"/>
      <c r="JUM135" s="311"/>
      <c r="JUN135" s="311"/>
      <c r="JUO135" s="311"/>
      <c r="JUP135" s="311"/>
      <c r="JUQ135" s="311"/>
      <c r="JUR135" s="311"/>
      <c r="JUS135" s="311"/>
      <c r="JUT135" s="311"/>
      <c r="JUU135" s="311"/>
      <c r="JUV135" s="311"/>
      <c r="JUW135" s="311"/>
      <c r="JUX135" s="311"/>
      <c r="JUY135" s="311"/>
      <c r="JUZ135" s="311"/>
      <c r="JVA135" s="311"/>
      <c r="JVB135" s="311"/>
      <c r="JVC135" s="311"/>
      <c r="JVD135" s="311"/>
      <c r="JVE135" s="311"/>
      <c r="JVF135" s="311"/>
      <c r="JVG135" s="311"/>
      <c r="JVH135" s="311"/>
      <c r="JVI135" s="311"/>
      <c r="JVJ135" s="311"/>
      <c r="JVK135" s="311"/>
      <c r="JVL135" s="311"/>
      <c r="JVM135" s="311"/>
      <c r="JVN135" s="311"/>
      <c r="JVO135" s="311"/>
      <c r="JVP135" s="311"/>
      <c r="JVQ135" s="311"/>
      <c r="JVR135" s="311"/>
      <c r="JVS135" s="311"/>
      <c r="JVT135" s="311"/>
      <c r="JVU135" s="311"/>
      <c r="JVV135" s="311"/>
      <c r="JVW135" s="311"/>
      <c r="JVX135" s="311"/>
      <c r="JVY135" s="311"/>
      <c r="JVZ135" s="311"/>
      <c r="JWA135" s="311"/>
      <c r="JWB135" s="311"/>
      <c r="JWC135" s="311"/>
      <c r="JWD135" s="311"/>
      <c r="JWE135" s="311"/>
      <c r="JWF135" s="311"/>
      <c r="JWG135" s="311"/>
      <c r="JWH135" s="311"/>
      <c r="JWI135" s="311"/>
      <c r="JWJ135" s="311"/>
      <c r="JWK135" s="311"/>
      <c r="JWL135" s="311"/>
      <c r="JWM135" s="311"/>
      <c r="JWN135" s="311"/>
      <c r="JWO135" s="311"/>
      <c r="JWP135" s="311"/>
      <c r="JWQ135" s="311"/>
      <c r="JWR135" s="311"/>
      <c r="JWS135" s="311"/>
      <c r="JWT135" s="311"/>
      <c r="JWU135" s="311"/>
      <c r="JWV135" s="311"/>
      <c r="JWW135" s="311"/>
      <c r="JWX135" s="311"/>
      <c r="JWY135" s="311"/>
      <c r="JWZ135" s="311"/>
      <c r="JXA135" s="311"/>
      <c r="JXB135" s="311"/>
      <c r="JXC135" s="311"/>
      <c r="JXD135" s="311"/>
      <c r="JXE135" s="311"/>
      <c r="JXF135" s="311"/>
      <c r="JXG135" s="311"/>
      <c r="JXH135" s="311"/>
      <c r="JXI135" s="311"/>
      <c r="JXJ135" s="311"/>
      <c r="JXK135" s="311"/>
      <c r="JXL135" s="311"/>
      <c r="JXM135" s="311"/>
      <c r="JXN135" s="311"/>
      <c r="JXO135" s="311"/>
      <c r="JXP135" s="311"/>
      <c r="JXQ135" s="311"/>
      <c r="JXR135" s="311"/>
      <c r="JXS135" s="311"/>
      <c r="JXT135" s="311"/>
      <c r="JXU135" s="311"/>
      <c r="JXV135" s="311"/>
      <c r="JXW135" s="311"/>
      <c r="JXX135" s="311"/>
      <c r="JXY135" s="311"/>
      <c r="JXZ135" s="311"/>
      <c r="JYA135" s="311"/>
      <c r="JYB135" s="311"/>
      <c r="JYC135" s="311"/>
      <c r="JYD135" s="311"/>
      <c r="JYE135" s="311"/>
      <c r="JYF135" s="311"/>
      <c r="JYG135" s="311"/>
      <c r="JYH135" s="311"/>
      <c r="JYI135" s="311"/>
      <c r="JYJ135" s="311"/>
      <c r="JYK135" s="311"/>
      <c r="JYL135" s="311"/>
      <c r="JYM135" s="311"/>
      <c r="JYN135" s="311"/>
      <c r="JYO135" s="311"/>
      <c r="JYP135" s="311"/>
      <c r="JYQ135" s="311"/>
      <c r="JYR135" s="311"/>
      <c r="JYS135" s="311"/>
      <c r="JYT135" s="311"/>
      <c r="JYU135" s="311"/>
      <c r="JYV135" s="311"/>
      <c r="JYW135" s="311"/>
      <c r="JYX135" s="311"/>
      <c r="JYY135" s="311"/>
      <c r="JYZ135" s="311"/>
      <c r="JZA135" s="311"/>
      <c r="JZB135" s="311"/>
      <c r="JZC135" s="311"/>
      <c r="JZD135" s="311"/>
      <c r="JZE135" s="311"/>
      <c r="JZF135" s="311"/>
      <c r="JZG135" s="311"/>
      <c r="JZH135" s="311"/>
      <c r="JZI135" s="311"/>
      <c r="JZJ135" s="311"/>
      <c r="JZK135" s="311"/>
      <c r="JZL135" s="311"/>
      <c r="JZM135" s="311"/>
      <c r="JZN135" s="311"/>
      <c r="JZO135" s="311"/>
      <c r="JZP135" s="311"/>
      <c r="JZQ135" s="311"/>
      <c r="JZR135" s="311"/>
      <c r="JZS135" s="311"/>
      <c r="JZT135" s="311"/>
      <c r="JZU135" s="311"/>
      <c r="JZV135" s="311"/>
      <c r="JZW135" s="311"/>
      <c r="JZX135" s="311"/>
      <c r="JZY135" s="311"/>
      <c r="JZZ135" s="311"/>
      <c r="KAA135" s="311"/>
      <c r="KAB135" s="311"/>
      <c r="KAC135" s="311"/>
      <c r="KAD135" s="311"/>
      <c r="KAE135" s="311"/>
      <c r="KAF135" s="311"/>
      <c r="KAG135" s="311"/>
      <c r="KAH135" s="311"/>
      <c r="KAI135" s="311"/>
      <c r="KAJ135" s="311"/>
      <c r="KAK135" s="311"/>
      <c r="KAL135" s="311"/>
      <c r="KAM135" s="311"/>
      <c r="KAN135" s="311"/>
      <c r="KAO135" s="311"/>
      <c r="KAP135" s="311"/>
      <c r="KAQ135" s="311"/>
      <c r="KAR135" s="311"/>
      <c r="KAS135" s="311"/>
      <c r="KAT135" s="311"/>
      <c r="KAU135" s="311"/>
      <c r="KAV135" s="311"/>
      <c r="KAW135" s="311"/>
      <c r="KAX135" s="311"/>
      <c r="KAY135" s="311"/>
      <c r="KAZ135" s="311"/>
      <c r="KBA135" s="311"/>
      <c r="KBB135" s="311"/>
      <c r="KBC135" s="311"/>
      <c r="KBD135" s="311"/>
      <c r="KBE135" s="311"/>
      <c r="KBF135" s="311"/>
      <c r="KBG135" s="311"/>
      <c r="KBH135" s="311"/>
      <c r="KBI135" s="311"/>
      <c r="KBJ135" s="311"/>
      <c r="KBK135" s="311"/>
      <c r="KBL135" s="311"/>
      <c r="KBM135" s="311"/>
      <c r="KBN135" s="311"/>
      <c r="KBO135" s="311"/>
      <c r="KBP135" s="311"/>
      <c r="KBQ135" s="311"/>
      <c r="KBR135" s="311"/>
      <c r="KBS135" s="311"/>
      <c r="KBT135" s="311"/>
      <c r="KBU135" s="311"/>
      <c r="KBV135" s="311"/>
      <c r="KBW135" s="311"/>
      <c r="KBX135" s="311"/>
      <c r="KBY135" s="311"/>
      <c r="KBZ135" s="311"/>
      <c r="KCA135" s="311"/>
      <c r="KCB135" s="311"/>
      <c r="KCC135" s="311"/>
      <c r="KCD135" s="311"/>
      <c r="KCE135" s="311"/>
      <c r="KCF135" s="311"/>
      <c r="KCG135" s="311"/>
      <c r="KCH135" s="311"/>
      <c r="KCI135" s="311"/>
      <c r="KCJ135" s="311"/>
      <c r="KCK135" s="311"/>
      <c r="KCL135" s="311"/>
      <c r="KCM135" s="311"/>
      <c r="KCN135" s="311"/>
      <c r="KCO135" s="311"/>
      <c r="KCP135" s="311"/>
      <c r="KCQ135" s="311"/>
      <c r="KCR135" s="311"/>
      <c r="KCS135" s="311"/>
      <c r="KCT135" s="311"/>
      <c r="KCU135" s="311"/>
      <c r="KCV135" s="311"/>
      <c r="KCW135" s="311"/>
      <c r="KCX135" s="311"/>
      <c r="KCY135" s="311"/>
      <c r="KCZ135" s="311"/>
      <c r="KDA135" s="311"/>
      <c r="KDB135" s="311"/>
      <c r="KDC135" s="311"/>
      <c r="KDD135" s="311"/>
      <c r="KDE135" s="311"/>
      <c r="KDF135" s="311"/>
      <c r="KDG135" s="311"/>
      <c r="KDH135" s="311"/>
      <c r="KDI135" s="311"/>
      <c r="KDJ135" s="311"/>
      <c r="KDK135" s="311"/>
      <c r="KDL135" s="311"/>
      <c r="KDM135" s="311"/>
      <c r="KDN135" s="311"/>
      <c r="KDO135" s="311"/>
      <c r="KDP135" s="311"/>
      <c r="KDQ135" s="311"/>
      <c r="KDR135" s="311"/>
      <c r="KDS135" s="311"/>
      <c r="KDT135" s="311"/>
      <c r="KDU135" s="311"/>
      <c r="KDV135" s="311"/>
      <c r="KDW135" s="311"/>
      <c r="KDX135" s="311"/>
      <c r="KDY135" s="311"/>
      <c r="KDZ135" s="311"/>
      <c r="KEA135" s="311"/>
      <c r="KEB135" s="311"/>
      <c r="KEC135" s="311"/>
      <c r="KED135" s="311"/>
      <c r="KEE135" s="311"/>
      <c r="KEF135" s="311"/>
      <c r="KEG135" s="311"/>
      <c r="KEH135" s="311"/>
      <c r="KEI135" s="311"/>
      <c r="KEJ135" s="311"/>
      <c r="KEK135" s="311"/>
      <c r="KEL135" s="311"/>
      <c r="KEM135" s="311"/>
      <c r="KEN135" s="311"/>
      <c r="KEO135" s="311"/>
      <c r="KEP135" s="311"/>
      <c r="KEQ135" s="311"/>
      <c r="KER135" s="311"/>
      <c r="KES135" s="311"/>
      <c r="KET135" s="311"/>
      <c r="KEU135" s="311"/>
      <c r="KEV135" s="311"/>
      <c r="KEW135" s="311"/>
      <c r="KEX135" s="311"/>
      <c r="KEY135" s="311"/>
      <c r="KEZ135" s="311"/>
      <c r="KFA135" s="311"/>
      <c r="KFB135" s="311"/>
      <c r="KFC135" s="311"/>
      <c r="KFD135" s="311"/>
      <c r="KFE135" s="311"/>
      <c r="KFF135" s="311"/>
      <c r="KFG135" s="311"/>
      <c r="KFH135" s="311"/>
      <c r="KFI135" s="311"/>
      <c r="KFJ135" s="311"/>
      <c r="KFK135" s="311"/>
      <c r="KFL135" s="311"/>
      <c r="KFM135" s="311"/>
      <c r="KFN135" s="311"/>
      <c r="KFO135" s="311"/>
      <c r="KFP135" s="311"/>
      <c r="KFQ135" s="311"/>
      <c r="KFR135" s="311"/>
      <c r="KFS135" s="311"/>
      <c r="KFT135" s="311"/>
      <c r="KFU135" s="311"/>
      <c r="KFV135" s="311"/>
      <c r="KFW135" s="311"/>
      <c r="KFX135" s="311"/>
      <c r="KFY135" s="311"/>
      <c r="KFZ135" s="311"/>
      <c r="KGA135" s="311"/>
      <c r="KGB135" s="311"/>
      <c r="KGC135" s="311"/>
      <c r="KGD135" s="311"/>
      <c r="KGE135" s="311"/>
      <c r="KGF135" s="311"/>
      <c r="KGG135" s="311"/>
      <c r="KGH135" s="311"/>
      <c r="KGI135" s="311"/>
      <c r="KGJ135" s="311"/>
      <c r="KGK135" s="311"/>
      <c r="KGL135" s="311"/>
      <c r="KGM135" s="311"/>
      <c r="KGN135" s="311"/>
      <c r="KGO135" s="311"/>
      <c r="KGP135" s="311"/>
      <c r="KGQ135" s="311"/>
      <c r="KGR135" s="311"/>
      <c r="KGS135" s="311"/>
      <c r="KGT135" s="311"/>
      <c r="KGU135" s="311"/>
      <c r="KGV135" s="311"/>
      <c r="KGW135" s="311"/>
      <c r="KGX135" s="311"/>
      <c r="KGY135" s="311"/>
      <c r="KGZ135" s="311"/>
      <c r="KHA135" s="311"/>
      <c r="KHB135" s="311"/>
      <c r="KHC135" s="311"/>
      <c r="KHD135" s="311"/>
      <c r="KHE135" s="311"/>
      <c r="KHF135" s="311"/>
      <c r="KHG135" s="311"/>
      <c r="KHH135" s="311"/>
      <c r="KHI135" s="311"/>
      <c r="KHJ135" s="311"/>
      <c r="KHK135" s="311"/>
      <c r="KHL135" s="311"/>
      <c r="KHM135" s="311"/>
      <c r="KHN135" s="311"/>
      <c r="KHO135" s="311"/>
      <c r="KHP135" s="311"/>
      <c r="KHQ135" s="311"/>
      <c r="KHR135" s="311"/>
      <c r="KHS135" s="311"/>
      <c r="KHT135" s="311"/>
      <c r="KHU135" s="311"/>
      <c r="KHV135" s="311"/>
      <c r="KHW135" s="311"/>
      <c r="KHX135" s="311"/>
      <c r="KHY135" s="311"/>
      <c r="KHZ135" s="311"/>
      <c r="KIA135" s="311"/>
      <c r="KIB135" s="311"/>
      <c r="KIC135" s="311"/>
      <c r="KID135" s="311"/>
      <c r="KIE135" s="311"/>
      <c r="KIF135" s="311"/>
      <c r="KIG135" s="311"/>
      <c r="KIH135" s="311"/>
      <c r="KII135" s="311"/>
      <c r="KIJ135" s="311"/>
      <c r="KIK135" s="311"/>
      <c r="KIL135" s="311"/>
      <c r="KIM135" s="311"/>
      <c r="KIN135" s="311"/>
      <c r="KIO135" s="311"/>
      <c r="KIP135" s="311"/>
      <c r="KIQ135" s="311"/>
      <c r="KIR135" s="311"/>
      <c r="KIS135" s="311"/>
      <c r="KIT135" s="311"/>
      <c r="KIU135" s="311"/>
      <c r="KIV135" s="311"/>
      <c r="KIW135" s="311"/>
      <c r="KIX135" s="311"/>
      <c r="KIY135" s="311"/>
      <c r="KIZ135" s="311"/>
      <c r="KJA135" s="311"/>
      <c r="KJB135" s="311"/>
      <c r="KJC135" s="311"/>
      <c r="KJD135" s="311"/>
      <c r="KJE135" s="311"/>
      <c r="KJF135" s="311"/>
      <c r="KJG135" s="311"/>
      <c r="KJH135" s="311"/>
      <c r="KJI135" s="311"/>
      <c r="KJJ135" s="311"/>
      <c r="KJK135" s="311"/>
      <c r="KJL135" s="311"/>
      <c r="KJM135" s="311"/>
      <c r="KJN135" s="311"/>
      <c r="KJO135" s="311"/>
      <c r="KJP135" s="311"/>
      <c r="KJQ135" s="311"/>
      <c r="KJR135" s="311"/>
      <c r="KJS135" s="311"/>
      <c r="KJT135" s="311"/>
      <c r="KJU135" s="311"/>
      <c r="KJV135" s="311"/>
      <c r="KJW135" s="311"/>
      <c r="KJX135" s="311"/>
      <c r="KJY135" s="311"/>
      <c r="KJZ135" s="311"/>
      <c r="KKA135" s="311"/>
      <c r="KKB135" s="311"/>
      <c r="KKC135" s="311"/>
      <c r="KKD135" s="311"/>
      <c r="KKE135" s="311"/>
      <c r="KKF135" s="311"/>
      <c r="KKG135" s="311"/>
      <c r="KKH135" s="311"/>
      <c r="KKI135" s="311"/>
      <c r="KKJ135" s="311"/>
      <c r="KKK135" s="311"/>
      <c r="KKL135" s="311"/>
      <c r="KKM135" s="311"/>
      <c r="KKN135" s="311"/>
      <c r="KKO135" s="311"/>
      <c r="KKP135" s="311"/>
      <c r="KKQ135" s="311"/>
      <c r="KKR135" s="311"/>
      <c r="KKS135" s="311"/>
      <c r="KKT135" s="311"/>
      <c r="KKU135" s="311"/>
      <c r="KKV135" s="311"/>
      <c r="KKW135" s="311"/>
      <c r="KKX135" s="311"/>
      <c r="KKY135" s="311"/>
      <c r="KKZ135" s="311"/>
      <c r="KLA135" s="311"/>
      <c r="KLB135" s="311"/>
      <c r="KLC135" s="311"/>
      <c r="KLD135" s="311"/>
      <c r="KLE135" s="311"/>
      <c r="KLF135" s="311"/>
      <c r="KLG135" s="311"/>
      <c r="KLH135" s="311"/>
      <c r="KLI135" s="311"/>
      <c r="KLJ135" s="311"/>
      <c r="KLK135" s="311"/>
      <c r="KLL135" s="311"/>
      <c r="KLM135" s="311"/>
      <c r="KLN135" s="311"/>
      <c r="KLO135" s="311"/>
      <c r="KLP135" s="311"/>
      <c r="KLQ135" s="311"/>
      <c r="KLR135" s="311"/>
      <c r="KLS135" s="311"/>
      <c r="KLT135" s="311"/>
      <c r="KLU135" s="311"/>
      <c r="KLV135" s="311"/>
      <c r="KLW135" s="311"/>
      <c r="KLX135" s="311"/>
      <c r="KLY135" s="311"/>
      <c r="KLZ135" s="311"/>
      <c r="KMA135" s="311"/>
      <c r="KMB135" s="311"/>
      <c r="KMC135" s="311"/>
      <c r="KMD135" s="311"/>
      <c r="KME135" s="311"/>
      <c r="KMF135" s="311"/>
      <c r="KMG135" s="311"/>
      <c r="KMH135" s="311"/>
      <c r="KMI135" s="311"/>
      <c r="KMJ135" s="311"/>
      <c r="KMK135" s="311"/>
      <c r="KML135" s="311"/>
      <c r="KMM135" s="311"/>
      <c r="KMN135" s="311"/>
      <c r="KMO135" s="311"/>
      <c r="KMP135" s="311"/>
      <c r="KMQ135" s="311"/>
      <c r="KMR135" s="311"/>
      <c r="KMS135" s="311"/>
      <c r="KMT135" s="311"/>
      <c r="KMU135" s="311"/>
      <c r="KMV135" s="311"/>
      <c r="KMW135" s="311"/>
      <c r="KMX135" s="311"/>
      <c r="KMY135" s="311"/>
      <c r="KMZ135" s="311"/>
      <c r="KNA135" s="311"/>
      <c r="KNB135" s="311"/>
      <c r="KNC135" s="311"/>
      <c r="KND135" s="311"/>
      <c r="KNE135" s="311"/>
      <c r="KNF135" s="311"/>
      <c r="KNG135" s="311"/>
      <c r="KNH135" s="311"/>
      <c r="KNI135" s="311"/>
      <c r="KNJ135" s="311"/>
      <c r="KNK135" s="311"/>
      <c r="KNL135" s="311"/>
      <c r="KNM135" s="311"/>
      <c r="KNN135" s="311"/>
      <c r="KNO135" s="311"/>
      <c r="KNP135" s="311"/>
      <c r="KNQ135" s="311"/>
      <c r="KNR135" s="311"/>
      <c r="KNS135" s="311"/>
      <c r="KNT135" s="311"/>
      <c r="KNU135" s="311"/>
      <c r="KNV135" s="311"/>
      <c r="KNW135" s="311"/>
      <c r="KNX135" s="311"/>
      <c r="KNY135" s="311"/>
      <c r="KNZ135" s="311"/>
      <c r="KOA135" s="311"/>
      <c r="KOB135" s="311"/>
      <c r="KOC135" s="311"/>
      <c r="KOD135" s="311"/>
      <c r="KOE135" s="311"/>
      <c r="KOF135" s="311"/>
      <c r="KOG135" s="311"/>
      <c r="KOH135" s="311"/>
      <c r="KOI135" s="311"/>
      <c r="KOJ135" s="311"/>
      <c r="KOK135" s="311"/>
      <c r="KOL135" s="311"/>
      <c r="KOM135" s="311"/>
      <c r="KON135" s="311"/>
      <c r="KOO135" s="311"/>
      <c r="KOP135" s="311"/>
      <c r="KOQ135" s="311"/>
      <c r="KOR135" s="311"/>
      <c r="KOS135" s="311"/>
      <c r="KOT135" s="311"/>
      <c r="KOU135" s="311"/>
      <c r="KOV135" s="311"/>
      <c r="KOW135" s="311"/>
      <c r="KOX135" s="311"/>
      <c r="KOY135" s="311"/>
      <c r="KOZ135" s="311"/>
      <c r="KPA135" s="311"/>
      <c r="KPB135" s="311"/>
      <c r="KPC135" s="311"/>
      <c r="KPD135" s="311"/>
      <c r="KPE135" s="311"/>
      <c r="KPF135" s="311"/>
      <c r="KPG135" s="311"/>
      <c r="KPH135" s="311"/>
      <c r="KPI135" s="311"/>
      <c r="KPJ135" s="311"/>
      <c r="KPK135" s="311"/>
      <c r="KPL135" s="311"/>
      <c r="KPM135" s="311"/>
      <c r="KPN135" s="311"/>
      <c r="KPO135" s="311"/>
      <c r="KPP135" s="311"/>
      <c r="KPQ135" s="311"/>
      <c r="KPR135" s="311"/>
      <c r="KPS135" s="311"/>
      <c r="KPT135" s="311"/>
      <c r="KPU135" s="311"/>
      <c r="KPV135" s="311"/>
      <c r="KPW135" s="311"/>
      <c r="KPX135" s="311"/>
      <c r="KPY135" s="311"/>
      <c r="KPZ135" s="311"/>
      <c r="KQA135" s="311"/>
      <c r="KQB135" s="311"/>
      <c r="KQC135" s="311"/>
      <c r="KQD135" s="311"/>
      <c r="KQE135" s="311"/>
      <c r="KQF135" s="311"/>
      <c r="KQG135" s="311"/>
      <c r="KQH135" s="311"/>
      <c r="KQI135" s="311"/>
      <c r="KQJ135" s="311"/>
      <c r="KQK135" s="311"/>
      <c r="KQL135" s="311"/>
      <c r="KQM135" s="311"/>
      <c r="KQN135" s="311"/>
      <c r="KQO135" s="311"/>
      <c r="KQP135" s="311"/>
      <c r="KQQ135" s="311"/>
      <c r="KQR135" s="311"/>
      <c r="KQS135" s="311"/>
      <c r="KQT135" s="311"/>
      <c r="KQU135" s="311"/>
      <c r="KQV135" s="311"/>
      <c r="KQW135" s="311"/>
      <c r="KQX135" s="311"/>
      <c r="KQY135" s="311"/>
      <c r="KQZ135" s="311"/>
      <c r="KRA135" s="311"/>
      <c r="KRB135" s="311"/>
      <c r="KRC135" s="311"/>
      <c r="KRD135" s="311"/>
      <c r="KRE135" s="311"/>
      <c r="KRF135" s="311"/>
      <c r="KRG135" s="311"/>
      <c r="KRH135" s="311"/>
      <c r="KRI135" s="311"/>
      <c r="KRJ135" s="311"/>
      <c r="KRK135" s="311"/>
      <c r="KRL135" s="311"/>
      <c r="KRM135" s="311"/>
      <c r="KRN135" s="311"/>
      <c r="KRO135" s="311"/>
      <c r="KRP135" s="311"/>
      <c r="KRQ135" s="311"/>
      <c r="KRR135" s="311"/>
      <c r="KRS135" s="311"/>
      <c r="KRT135" s="311"/>
      <c r="KRU135" s="311"/>
      <c r="KRV135" s="311"/>
      <c r="KRW135" s="311"/>
      <c r="KRX135" s="311"/>
      <c r="KRY135" s="311"/>
      <c r="KRZ135" s="311"/>
      <c r="KSA135" s="311"/>
      <c r="KSB135" s="311"/>
      <c r="KSC135" s="311"/>
      <c r="KSD135" s="311"/>
      <c r="KSE135" s="311"/>
      <c r="KSF135" s="311"/>
      <c r="KSG135" s="311"/>
      <c r="KSH135" s="311"/>
      <c r="KSI135" s="311"/>
      <c r="KSJ135" s="311"/>
      <c r="KSK135" s="311"/>
      <c r="KSL135" s="311"/>
      <c r="KSM135" s="311"/>
      <c r="KSN135" s="311"/>
      <c r="KSO135" s="311"/>
      <c r="KSP135" s="311"/>
      <c r="KSQ135" s="311"/>
      <c r="KSR135" s="311"/>
      <c r="KSS135" s="311"/>
      <c r="KST135" s="311"/>
      <c r="KSU135" s="311"/>
      <c r="KSV135" s="311"/>
      <c r="KSW135" s="311"/>
      <c r="KSX135" s="311"/>
      <c r="KSY135" s="311"/>
      <c r="KSZ135" s="311"/>
      <c r="KTA135" s="311"/>
      <c r="KTB135" s="311"/>
      <c r="KTC135" s="311"/>
      <c r="KTD135" s="311"/>
      <c r="KTE135" s="311"/>
      <c r="KTF135" s="311"/>
      <c r="KTG135" s="311"/>
      <c r="KTH135" s="311"/>
      <c r="KTI135" s="311"/>
      <c r="KTJ135" s="311"/>
      <c r="KTK135" s="311"/>
      <c r="KTL135" s="311"/>
      <c r="KTM135" s="311"/>
      <c r="KTN135" s="311"/>
      <c r="KTO135" s="311"/>
      <c r="KTP135" s="311"/>
      <c r="KTQ135" s="311"/>
      <c r="KTR135" s="311"/>
      <c r="KTS135" s="311"/>
      <c r="KTT135" s="311"/>
      <c r="KTU135" s="311"/>
      <c r="KTV135" s="311"/>
      <c r="KTW135" s="311"/>
      <c r="KTX135" s="311"/>
      <c r="KTY135" s="311"/>
      <c r="KTZ135" s="311"/>
      <c r="KUA135" s="311"/>
      <c r="KUB135" s="311"/>
      <c r="KUC135" s="311"/>
      <c r="KUD135" s="311"/>
      <c r="KUE135" s="311"/>
      <c r="KUF135" s="311"/>
      <c r="KUG135" s="311"/>
      <c r="KUH135" s="311"/>
      <c r="KUI135" s="311"/>
      <c r="KUJ135" s="311"/>
      <c r="KUK135" s="311"/>
      <c r="KUL135" s="311"/>
      <c r="KUM135" s="311"/>
      <c r="KUN135" s="311"/>
      <c r="KUO135" s="311"/>
      <c r="KUP135" s="311"/>
      <c r="KUQ135" s="311"/>
      <c r="KUR135" s="311"/>
      <c r="KUS135" s="311"/>
      <c r="KUT135" s="311"/>
      <c r="KUU135" s="311"/>
      <c r="KUV135" s="311"/>
      <c r="KUW135" s="311"/>
      <c r="KUX135" s="311"/>
      <c r="KUY135" s="311"/>
      <c r="KUZ135" s="311"/>
      <c r="KVA135" s="311"/>
      <c r="KVB135" s="311"/>
      <c r="KVC135" s="311"/>
      <c r="KVD135" s="311"/>
      <c r="KVE135" s="311"/>
      <c r="KVF135" s="311"/>
      <c r="KVG135" s="311"/>
      <c r="KVH135" s="311"/>
      <c r="KVI135" s="311"/>
      <c r="KVJ135" s="311"/>
      <c r="KVK135" s="311"/>
      <c r="KVL135" s="311"/>
      <c r="KVM135" s="311"/>
      <c r="KVN135" s="311"/>
      <c r="KVO135" s="311"/>
      <c r="KVP135" s="311"/>
      <c r="KVQ135" s="311"/>
      <c r="KVR135" s="311"/>
      <c r="KVS135" s="311"/>
      <c r="KVT135" s="311"/>
      <c r="KVU135" s="311"/>
      <c r="KVV135" s="311"/>
      <c r="KVW135" s="311"/>
      <c r="KVX135" s="311"/>
      <c r="KVY135" s="311"/>
      <c r="KVZ135" s="311"/>
      <c r="KWA135" s="311"/>
      <c r="KWB135" s="311"/>
      <c r="KWC135" s="311"/>
      <c r="KWD135" s="311"/>
      <c r="KWE135" s="311"/>
      <c r="KWF135" s="311"/>
      <c r="KWG135" s="311"/>
      <c r="KWH135" s="311"/>
      <c r="KWI135" s="311"/>
      <c r="KWJ135" s="311"/>
      <c r="KWK135" s="311"/>
      <c r="KWL135" s="311"/>
      <c r="KWM135" s="311"/>
      <c r="KWN135" s="311"/>
      <c r="KWO135" s="311"/>
      <c r="KWP135" s="311"/>
      <c r="KWQ135" s="311"/>
      <c r="KWR135" s="311"/>
      <c r="KWS135" s="311"/>
      <c r="KWT135" s="311"/>
      <c r="KWU135" s="311"/>
      <c r="KWV135" s="311"/>
      <c r="KWW135" s="311"/>
      <c r="KWX135" s="311"/>
      <c r="KWY135" s="311"/>
      <c r="KWZ135" s="311"/>
      <c r="KXA135" s="311"/>
      <c r="KXB135" s="311"/>
      <c r="KXC135" s="311"/>
      <c r="KXD135" s="311"/>
      <c r="KXE135" s="311"/>
      <c r="KXF135" s="311"/>
      <c r="KXG135" s="311"/>
      <c r="KXH135" s="311"/>
      <c r="KXI135" s="311"/>
      <c r="KXJ135" s="311"/>
      <c r="KXK135" s="311"/>
      <c r="KXL135" s="311"/>
      <c r="KXM135" s="311"/>
      <c r="KXN135" s="311"/>
      <c r="KXO135" s="311"/>
      <c r="KXP135" s="311"/>
      <c r="KXQ135" s="311"/>
      <c r="KXR135" s="311"/>
      <c r="KXS135" s="311"/>
      <c r="KXT135" s="311"/>
      <c r="KXU135" s="311"/>
      <c r="KXV135" s="311"/>
      <c r="KXW135" s="311"/>
      <c r="KXX135" s="311"/>
      <c r="KXY135" s="311"/>
      <c r="KXZ135" s="311"/>
      <c r="KYA135" s="311"/>
      <c r="KYB135" s="311"/>
      <c r="KYC135" s="311"/>
      <c r="KYD135" s="311"/>
      <c r="KYE135" s="311"/>
      <c r="KYF135" s="311"/>
      <c r="KYG135" s="311"/>
      <c r="KYH135" s="311"/>
      <c r="KYI135" s="311"/>
      <c r="KYJ135" s="311"/>
      <c r="KYK135" s="311"/>
      <c r="KYL135" s="311"/>
      <c r="KYM135" s="311"/>
      <c r="KYN135" s="311"/>
      <c r="KYO135" s="311"/>
      <c r="KYP135" s="311"/>
      <c r="KYQ135" s="311"/>
      <c r="KYR135" s="311"/>
      <c r="KYS135" s="311"/>
      <c r="KYT135" s="311"/>
      <c r="KYU135" s="311"/>
      <c r="KYV135" s="311"/>
      <c r="KYW135" s="311"/>
      <c r="KYX135" s="311"/>
      <c r="KYY135" s="311"/>
      <c r="KYZ135" s="311"/>
      <c r="KZA135" s="311"/>
      <c r="KZB135" s="311"/>
      <c r="KZC135" s="311"/>
      <c r="KZD135" s="311"/>
      <c r="KZE135" s="311"/>
      <c r="KZF135" s="311"/>
      <c r="KZG135" s="311"/>
      <c r="KZH135" s="311"/>
      <c r="KZI135" s="311"/>
      <c r="KZJ135" s="311"/>
      <c r="KZK135" s="311"/>
      <c r="KZL135" s="311"/>
      <c r="KZM135" s="311"/>
      <c r="KZN135" s="311"/>
      <c r="KZO135" s="311"/>
      <c r="KZP135" s="311"/>
      <c r="KZQ135" s="311"/>
      <c r="KZR135" s="311"/>
      <c r="KZS135" s="311"/>
      <c r="KZT135" s="311"/>
      <c r="KZU135" s="311"/>
      <c r="KZV135" s="311"/>
      <c r="KZW135" s="311"/>
      <c r="KZX135" s="311"/>
      <c r="KZY135" s="311"/>
      <c r="KZZ135" s="311"/>
      <c r="LAA135" s="311"/>
      <c r="LAB135" s="311"/>
      <c r="LAC135" s="311"/>
      <c r="LAD135" s="311"/>
      <c r="LAE135" s="311"/>
      <c r="LAF135" s="311"/>
      <c r="LAG135" s="311"/>
      <c r="LAH135" s="311"/>
      <c r="LAI135" s="311"/>
      <c r="LAJ135" s="311"/>
      <c r="LAK135" s="311"/>
      <c r="LAL135" s="311"/>
      <c r="LAM135" s="311"/>
      <c r="LAN135" s="311"/>
      <c r="LAO135" s="311"/>
      <c r="LAP135" s="311"/>
      <c r="LAQ135" s="311"/>
      <c r="LAR135" s="311"/>
      <c r="LAS135" s="311"/>
      <c r="LAT135" s="311"/>
      <c r="LAU135" s="311"/>
      <c r="LAV135" s="311"/>
      <c r="LAW135" s="311"/>
      <c r="LAX135" s="311"/>
      <c r="LAY135" s="311"/>
      <c r="LAZ135" s="311"/>
      <c r="LBA135" s="311"/>
      <c r="LBB135" s="311"/>
      <c r="LBC135" s="311"/>
      <c r="LBD135" s="311"/>
      <c r="LBE135" s="311"/>
      <c r="LBF135" s="311"/>
      <c r="LBG135" s="311"/>
      <c r="LBH135" s="311"/>
      <c r="LBI135" s="311"/>
      <c r="LBJ135" s="311"/>
      <c r="LBK135" s="311"/>
      <c r="LBL135" s="311"/>
      <c r="LBM135" s="311"/>
      <c r="LBN135" s="311"/>
      <c r="LBO135" s="311"/>
      <c r="LBP135" s="311"/>
      <c r="LBQ135" s="311"/>
      <c r="LBR135" s="311"/>
      <c r="LBS135" s="311"/>
      <c r="LBT135" s="311"/>
      <c r="LBU135" s="311"/>
      <c r="LBV135" s="311"/>
      <c r="LBW135" s="311"/>
      <c r="LBX135" s="311"/>
      <c r="LBY135" s="311"/>
      <c r="LBZ135" s="311"/>
      <c r="LCA135" s="311"/>
      <c r="LCB135" s="311"/>
      <c r="LCC135" s="311"/>
      <c r="LCD135" s="311"/>
      <c r="LCE135" s="311"/>
      <c r="LCF135" s="311"/>
      <c r="LCG135" s="311"/>
      <c r="LCH135" s="311"/>
      <c r="LCI135" s="311"/>
      <c r="LCJ135" s="311"/>
      <c r="LCK135" s="311"/>
      <c r="LCL135" s="311"/>
      <c r="LCM135" s="311"/>
      <c r="LCN135" s="311"/>
      <c r="LCO135" s="311"/>
      <c r="LCP135" s="311"/>
      <c r="LCQ135" s="311"/>
      <c r="LCR135" s="311"/>
      <c r="LCS135" s="311"/>
      <c r="LCT135" s="311"/>
      <c r="LCU135" s="311"/>
      <c r="LCV135" s="311"/>
      <c r="LCW135" s="311"/>
      <c r="LCX135" s="311"/>
      <c r="LCY135" s="311"/>
      <c r="LCZ135" s="311"/>
      <c r="LDA135" s="311"/>
      <c r="LDB135" s="311"/>
      <c r="LDC135" s="311"/>
      <c r="LDD135" s="311"/>
      <c r="LDE135" s="311"/>
      <c r="LDF135" s="311"/>
      <c r="LDG135" s="311"/>
      <c r="LDH135" s="311"/>
      <c r="LDI135" s="311"/>
      <c r="LDJ135" s="311"/>
      <c r="LDK135" s="311"/>
      <c r="LDL135" s="311"/>
      <c r="LDM135" s="311"/>
      <c r="LDN135" s="311"/>
      <c r="LDO135" s="311"/>
      <c r="LDP135" s="311"/>
      <c r="LDQ135" s="311"/>
      <c r="LDR135" s="311"/>
      <c r="LDS135" s="311"/>
      <c r="LDT135" s="311"/>
      <c r="LDU135" s="311"/>
      <c r="LDV135" s="311"/>
      <c r="LDW135" s="311"/>
      <c r="LDX135" s="311"/>
      <c r="LDY135" s="311"/>
      <c r="LDZ135" s="311"/>
      <c r="LEA135" s="311"/>
      <c r="LEB135" s="311"/>
      <c r="LEC135" s="311"/>
      <c r="LED135" s="311"/>
      <c r="LEE135" s="311"/>
      <c r="LEF135" s="311"/>
      <c r="LEG135" s="311"/>
      <c r="LEH135" s="311"/>
      <c r="LEI135" s="311"/>
      <c r="LEJ135" s="311"/>
      <c r="LEK135" s="311"/>
      <c r="LEL135" s="311"/>
      <c r="LEM135" s="311"/>
      <c r="LEN135" s="311"/>
      <c r="LEO135" s="311"/>
      <c r="LEP135" s="311"/>
      <c r="LEQ135" s="311"/>
      <c r="LER135" s="311"/>
      <c r="LES135" s="311"/>
      <c r="LET135" s="311"/>
      <c r="LEU135" s="311"/>
      <c r="LEV135" s="311"/>
      <c r="LEW135" s="311"/>
      <c r="LEX135" s="311"/>
      <c r="LEY135" s="311"/>
      <c r="LEZ135" s="311"/>
      <c r="LFA135" s="311"/>
      <c r="LFB135" s="311"/>
      <c r="LFC135" s="311"/>
      <c r="LFD135" s="311"/>
      <c r="LFE135" s="311"/>
      <c r="LFF135" s="311"/>
      <c r="LFG135" s="311"/>
      <c r="LFH135" s="311"/>
      <c r="LFI135" s="311"/>
      <c r="LFJ135" s="311"/>
      <c r="LFK135" s="311"/>
      <c r="LFL135" s="311"/>
      <c r="LFM135" s="311"/>
      <c r="LFN135" s="311"/>
      <c r="LFO135" s="311"/>
      <c r="LFP135" s="311"/>
      <c r="LFQ135" s="311"/>
      <c r="LFR135" s="311"/>
      <c r="LFS135" s="311"/>
      <c r="LFT135" s="311"/>
      <c r="LFU135" s="311"/>
      <c r="LFV135" s="311"/>
      <c r="LFW135" s="311"/>
      <c r="LFX135" s="311"/>
      <c r="LFY135" s="311"/>
      <c r="LFZ135" s="311"/>
      <c r="LGA135" s="311"/>
      <c r="LGB135" s="311"/>
      <c r="LGC135" s="311"/>
      <c r="LGD135" s="311"/>
      <c r="LGE135" s="311"/>
      <c r="LGF135" s="311"/>
      <c r="LGG135" s="311"/>
      <c r="LGH135" s="311"/>
      <c r="LGI135" s="311"/>
      <c r="LGJ135" s="311"/>
      <c r="LGK135" s="311"/>
      <c r="LGL135" s="311"/>
      <c r="LGM135" s="311"/>
      <c r="LGN135" s="311"/>
      <c r="LGO135" s="311"/>
      <c r="LGP135" s="311"/>
      <c r="LGQ135" s="311"/>
      <c r="LGR135" s="311"/>
      <c r="LGS135" s="311"/>
      <c r="LGT135" s="311"/>
      <c r="LGU135" s="311"/>
      <c r="LGV135" s="311"/>
      <c r="LGW135" s="311"/>
      <c r="LGX135" s="311"/>
      <c r="LGY135" s="311"/>
      <c r="LGZ135" s="311"/>
      <c r="LHA135" s="311"/>
      <c r="LHB135" s="311"/>
      <c r="LHC135" s="311"/>
      <c r="LHD135" s="311"/>
      <c r="LHE135" s="311"/>
      <c r="LHF135" s="311"/>
      <c r="LHG135" s="311"/>
      <c r="LHH135" s="311"/>
      <c r="LHI135" s="311"/>
      <c r="LHJ135" s="311"/>
      <c r="LHK135" s="311"/>
      <c r="LHL135" s="311"/>
      <c r="LHM135" s="311"/>
      <c r="LHN135" s="311"/>
      <c r="LHO135" s="311"/>
      <c r="LHP135" s="311"/>
      <c r="LHQ135" s="311"/>
      <c r="LHR135" s="311"/>
      <c r="LHS135" s="311"/>
      <c r="LHT135" s="311"/>
      <c r="LHU135" s="311"/>
      <c r="LHV135" s="311"/>
      <c r="LHW135" s="311"/>
      <c r="LHX135" s="311"/>
      <c r="LHY135" s="311"/>
      <c r="LHZ135" s="311"/>
      <c r="LIA135" s="311"/>
      <c r="LIB135" s="311"/>
      <c r="LIC135" s="311"/>
      <c r="LID135" s="311"/>
      <c r="LIE135" s="311"/>
      <c r="LIF135" s="311"/>
      <c r="LIG135" s="311"/>
      <c r="LIH135" s="311"/>
      <c r="LII135" s="311"/>
      <c r="LIJ135" s="311"/>
      <c r="LIK135" s="311"/>
      <c r="LIL135" s="311"/>
      <c r="LIM135" s="311"/>
      <c r="LIN135" s="311"/>
      <c r="LIO135" s="311"/>
      <c r="LIP135" s="311"/>
      <c r="LIQ135" s="311"/>
      <c r="LIR135" s="311"/>
      <c r="LIS135" s="311"/>
      <c r="LIT135" s="311"/>
      <c r="LIU135" s="311"/>
      <c r="LIV135" s="311"/>
      <c r="LIW135" s="311"/>
      <c r="LIX135" s="311"/>
      <c r="LIY135" s="311"/>
      <c r="LIZ135" s="311"/>
      <c r="LJA135" s="311"/>
      <c r="LJB135" s="311"/>
      <c r="LJC135" s="311"/>
      <c r="LJD135" s="311"/>
      <c r="LJE135" s="311"/>
      <c r="LJF135" s="311"/>
      <c r="LJG135" s="311"/>
      <c r="LJH135" s="311"/>
      <c r="LJI135" s="311"/>
      <c r="LJJ135" s="311"/>
      <c r="LJK135" s="311"/>
      <c r="LJL135" s="311"/>
      <c r="LJM135" s="311"/>
      <c r="LJN135" s="311"/>
      <c r="LJO135" s="311"/>
      <c r="LJP135" s="311"/>
      <c r="LJQ135" s="311"/>
      <c r="LJR135" s="311"/>
      <c r="LJS135" s="311"/>
      <c r="LJT135" s="311"/>
      <c r="LJU135" s="311"/>
      <c r="LJV135" s="311"/>
      <c r="LJW135" s="311"/>
      <c r="LJX135" s="311"/>
      <c r="LJY135" s="311"/>
      <c r="LJZ135" s="311"/>
      <c r="LKA135" s="311"/>
      <c r="LKB135" s="311"/>
      <c r="LKC135" s="311"/>
      <c r="LKD135" s="311"/>
      <c r="LKE135" s="311"/>
      <c r="LKF135" s="311"/>
      <c r="LKG135" s="311"/>
      <c r="LKH135" s="311"/>
      <c r="LKI135" s="311"/>
      <c r="LKJ135" s="311"/>
      <c r="LKK135" s="311"/>
      <c r="LKL135" s="311"/>
      <c r="LKM135" s="311"/>
      <c r="LKN135" s="311"/>
      <c r="LKO135" s="311"/>
      <c r="LKP135" s="311"/>
      <c r="LKQ135" s="311"/>
      <c r="LKR135" s="311"/>
      <c r="LKS135" s="311"/>
      <c r="LKT135" s="311"/>
      <c r="LKU135" s="311"/>
      <c r="LKV135" s="311"/>
      <c r="LKW135" s="311"/>
      <c r="LKX135" s="311"/>
      <c r="LKY135" s="311"/>
      <c r="LKZ135" s="311"/>
      <c r="LLA135" s="311"/>
      <c r="LLB135" s="311"/>
      <c r="LLC135" s="311"/>
      <c r="LLD135" s="311"/>
      <c r="LLE135" s="311"/>
      <c r="LLF135" s="311"/>
      <c r="LLG135" s="311"/>
      <c r="LLH135" s="311"/>
      <c r="LLI135" s="311"/>
      <c r="LLJ135" s="311"/>
      <c r="LLK135" s="311"/>
      <c r="LLL135" s="311"/>
      <c r="LLM135" s="311"/>
      <c r="LLN135" s="311"/>
      <c r="LLO135" s="311"/>
      <c r="LLP135" s="311"/>
      <c r="LLQ135" s="311"/>
      <c r="LLR135" s="311"/>
      <c r="LLS135" s="311"/>
      <c r="LLT135" s="311"/>
      <c r="LLU135" s="311"/>
      <c r="LLV135" s="311"/>
      <c r="LLW135" s="311"/>
      <c r="LLX135" s="311"/>
      <c r="LLY135" s="311"/>
      <c r="LLZ135" s="311"/>
      <c r="LMA135" s="311"/>
      <c r="LMB135" s="311"/>
      <c r="LMC135" s="311"/>
      <c r="LMD135" s="311"/>
      <c r="LME135" s="311"/>
      <c r="LMF135" s="311"/>
      <c r="LMG135" s="311"/>
      <c r="LMH135" s="311"/>
      <c r="LMI135" s="311"/>
      <c r="LMJ135" s="311"/>
      <c r="LMK135" s="311"/>
      <c r="LML135" s="311"/>
      <c r="LMM135" s="311"/>
      <c r="LMN135" s="311"/>
      <c r="LMO135" s="311"/>
      <c r="LMP135" s="311"/>
      <c r="LMQ135" s="311"/>
      <c r="LMR135" s="311"/>
      <c r="LMS135" s="311"/>
      <c r="LMT135" s="311"/>
      <c r="LMU135" s="311"/>
      <c r="LMV135" s="311"/>
      <c r="LMW135" s="311"/>
      <c r="LMX135" s="311"/>
      <c r="LMY135" s="311"/>
      <c r="LMZ135" s="311"/>
      <c r="LNA135" s="311"/>
      <c r="LNB135" s="311"/>
      <c r="LNC135" s="311"/>
      <c r="LND135" s="311"/>
      <c r="LNE135" s="311"/>
      <c r="LNF135" s="311"/>
      <c r="LNG135" s="311"/>
      <c r="LNH135" s="311"/>
      <c r="LNI135" s="311"/>
      <c r="LNJ135" s="311"/>
      <c r="LNK135" s="311"/>
      <c r="LNL135" s="311"/>
      <c r="LNM135" s="311"/>
      <c r="LNN135" s="311"/>
      <c r="LNO135" s="311"/>
      <c r="LNP135" s="311"/>
      <c r="LNQ135" s="311"/>
      <c r="LNR135" s="311"/>
      <c r="LNS135" s="311"/>
      <c r="LNT135" s="311"/>
      <c r="LNU135" s="311"/>
      <c r="LNV135" s="311"/>
      <c r="LNW135" s="311"/>
      <c r="LNX135" s="311"/>
      <c r="LNY135" s="311"/>
      <c r="LNZ135" s="311"/>
      <c r="LOA135" s="311"/>
      <c r="LOB135" s="311"/>
      <c r="LOC135" s="311"/>
      <c r="LOD135" s="311"/>
      <c r="LOE135" s="311"/>
      <c r="LOF135" s="311"/>
      <c r="LOG135" s="311"/>
      <c r="LOH135" s="311"/>
      <c r="LOI135" s="311"/>
      <c r="LOJ135" s="311"/>
      <c r="LOK135" s="311"/>
      <c r="LOL135" s="311"/>
      <c r="LOM135" s="311"/>
      <c r="LON135" s="311"/>
      <c r="LOO135" s="311"/>
      <c r="LOP135" s="311"/>
      <c r="LOQ135" s="311"/>
      <c r="LOR135" s="311"/>
      <c r="LOS135" s="311"/>
      <c r="LOT135" s="311"/>
      <c r="LOU135" s="311"/>
      <c r="LOV135" s="311"/>
      <c r="LOW135" s="311"/>
      <c r="LOX135" s="311"/>
      <c r="LOY135" s="311"/>
      <c r="LOZ135" s="311"/>
      <c r="LPA135" s="311"/>
      <c r="LPB135" s="311"/>
      <c r="LPC135" s="311"/>
      <c r="LPD135" s="311"/>
      <c r="LPE135" s="311"/>
      <c r="LPF135" s="311"/>
      <c r="LPG135" s="311"/>
      <c r="LPH135" s="311"/>
      <c r="LPI135" s="311"/>
      <c r="LPJ135" s="311"/>
      <c r="LPK135" s="311"/>
      <c r="LPL135" s="311"/>
      <c r="LPM135" s="311"/>
      <c r="LPN135" s="311"/>
      <c r="LPO135" s="311"/>
      <c r="LPP135" s="311"/>
      <c r="LPQ135" s="311"/>
      <c r="LPR135" s="311"/>
      <c r="LPS135" s="311"/>
      <c r="LPT135" s="311"/>
      <c r="LPU135" s="311"/>
      <c r="LPV135" s="311"/>
      <c r="LPW135" s="311"/>
      <c r="LPX135" s="311"/>
      <c r="LPY135" s="311"/>
      <c r="LPZ135" s="311"/>
      <c r="LQA135" s="311"/>
      <c r="LQB135" s="311"/>
      <c r="LQC135" s="311"/>
      <c r="LQD135" s="311"/>
      <c r="LQE135" s="311"/>
      <c r="LQF135" s="311"/>
      <c r="LQG135" s="311"/>
      <c r="LQH135" s="311"/>
      <c r="LQI135" s="311"/>
      <c r="LQJ135" s="311"/>
      <c r="LQK135" s="311"/>
      <c r="LQL135" s="311"/>
      <c r="LQM135" s="311"/>
      <c r="LQN135" s="311"/>
      <c r="LQO135" s="311"/>
      <c r="LQP135" s="311"/>
      <c r="LQQ135" s="311"/>
      <c r="LQR135" s="311"/>
      <c r="LQS135" s="311"/>
      <c r="LQT135" s="311"/>
      <c r="LQU135" s="311"/>
      <c r="LQV135" s="311"/>
      <c r="LQW135" s="311"/>
      <c r="LQX135" s="311"/>
      <c r="LQY135" s="311"/>
      <c r="LQZ135" s="311"/>
      <c r="LRA135" s="311"/>
      <c r="LRB135" s="311"/>
      <c r="LRC135" s="311"/>
      <c r="LRD135" s="311"/>
      <c r="LRE135" s="311"/>
      <c r="LRF135" s="311"/>
      <c r="LRG135" s="311"/>
      <c r="LRH135" s="311"/>
      <c r="LRI135" s="311"/>
      <c r="LRJ135" s="311"/>
      <c r="LRK135" s="311"/>
      <c r="LRL135" s="311"/>
      <c r="LRM135" s="311"/>
      <c r="LRN135" s="311"/>
      <c r="LRO135" s="311"/>
      <c r="LRP135" s="311"/>
      <c r="LRQ135" s="311"/>
      <c r="LRR135" s="311"/>
      <c r="LRS135" s="311"/>
      <c r="LRT135" s="311"/>
      <c r="LRU135" s="311"/>
      <c r="LRV135" s="311"/>
      <c r="LRW135" s="311"/>
      <c r="LRX135" s="311"/>
      <c r="LRY135" s="311"/>
      <c r="LRZ135" s="311"/>
      <c r="LSA135" s="311"/>
      <c r="LSB135" s="311"/>
      <c r="LSC135" s="311"/>
      <c r="LSD135" s="311"/>
      <c r="LSE135" s="311"/>
      <c r="LSF135" s="311"/>
      <c r="LSG135" s="311"/>
      <c r="LSH135" s="311"/>
      <c r="LSI135" s="311"/>
      <c r="LSJ135" s="311"/>
      <c r="LSK135" s="311"/>
      <c r="LSL135" s="311"/>
      <c r="LSM135" s="311"/>
      <c r="LSN135" s="311"/>
      <c r="LSO135" s="311"/>
      <c r="LSP135" s="311"/>
      <c r="LSQ135" s="311"/>
      <c r="LSR135" s="311"/>
      <c r="LSS135" s="311"/>
      <c r="LST135" s="311"/>
      <c r="LSU135" s="311"/>
      <c r="LSV135" s="311"/>
      <c r="LSW135" s="311"/>
      <c r="LSX135" s="311"/>
      <c r="LSY135" s="311"/>
      <c r="LSZ135" s="311"/>
      <c r="LTA135" s="311"/>
      <c r="LTB135" s="311"/>
      <c r="LTC135" s="311"/>
      <c r="LTD135" s="311"/>
      <c r="LTE135" s="311"/>
      <c r="LTF135" s="311"/>
      <c r="LTG135" s="311"/>
      <c r="LTH135" s="311"/>
      <c r="LTI135" s="311"/>
      <c r="LTJ135" s="311"/>
      <c r="LTK135" s="311"/>
      <c r="LTL135" s="311"/>
      <c r="LTM135" s="311"/>
      <c r="LTN135" s="311"/>
      <c r="LTO135" s="311"/>
      <c r="LTP135" s="311"/>
      <c r="LTQ135" s="311"/>
      <c r="LTR135" s="311"/>
      <c r="LTS135" s="311"/>
      <c r="LTT135" s="311"/>
      <c r="LTU135" s="311"/>
      <c r="LTV135" s="311"/>
      <c r="LTW135" s="311"/>
      <c r="LTX135" s="311"/>
      <c r="LTY135" s="311"/>
      <c r="LTZ135" s="311"/>
      <c r="LUA135" s="311"/>
      <c r="LUB135" s="311"/>
      <c r="LUC135" s="311"/>
      <c r="LUD135" s="311"/>
      <c r="LUE135" s="311"/>
      <c r="LUF135" s="311"/>
      <c r="LUG135" s="311"/>
      <c r="LUH135" s="311"/>
      <c r="LUI135" s="311"/>
      <c r="LUJ135" s="311"/>
      <c r="LUK135" s="311"/>
      <c r="LUL135" s="311"/>
      <c r="LUM135" s="311"/>
      <c r="LUN135" s="311"/>
      <c r="LUO135" s="311"/>
      <c r="LUP135" s="311"/>
      <c r="LUQ135" s="311"/>
      <c r="LUR135" s="311"/>
      <c r="LUS135" s="311"/>
      <c r="LUT135" s="311"/>
      <c r="LUU135" s="311"/>
      <c r="LUV135" s="311"/>
      <c r="LUW135" s="311"/>
      <c r="LUX135" s="311"/>
      <c r="LUY135" s="311"/>
      <c r="LUZ135" s="311"/>
      <c r="LVA135" s="311"/>
      <c r="LVB135" s="311"/>
      <c r="LVC135" s="311"/>
      <c r="LVD135" s="311"/>
      <c r="LVE135" s="311"/>
      <c r="LVF135" s="311"/>
      <c r="LVG135" s="311"/>
      <c r="LVH135" s="311"/>
      <c r="LVI135" s="311"/>
      <c r="LVJ135" s="311"/>
      <c r="LVK135" s="311"/>
      <c r="LVL135" s="311"/>
      <c r="LVM135" s="311"/>
      <c r="LVN135" s="311"/>
      <c r="LVO135" s="311"/>
      <c r="LVP135" s="311"/>
      <c r="LVQ135" s="311"/>
      <c r="LVR135" s="311"/>
      <c r="LVS135" s="311"/>
      <c r="LVT135" s="311"/>
      <c r="LVU135" s="311"/>
      <c r="LVV135" s="311"/>
      <c r="LVW135" s="311"/>
      <c r="LVX135" s="311"/>
      <c r="LVY135" s="311"/>
      <c r="LVZ135" s="311"/>
      <c r="LWA135" s="311"/>
      <c r="LWB135" s="311"/>
      <c r="LWC135" s="311"/>
      <c r="LWD135" s="311"/>
      <c r="LWE135" s="311"/>
      <c r="LWF135" s="311"/>
      <c r="LWG135" s="311"/>
      <c r="LWH135" s="311"/>
      <c r="LWI135" s="311"/>
      <c r="LWJ135" s="311"/>
      <c r="LWK135" s="311"/>
      <c r="LWL135" s="311"/>
      <c r="LWM135" s="311"/>
      <c r="LWN135" s="311"/>
      <c r="LWO135" s="311"/>
      <c r="LWP135" s="311"/>
      <c r="LWQ135" s="311"/>
      <c r="LWR135" s="311"/>
      <c r="LWS135" s="311"/>
      <c r="LWT135" s="311"/>
      <c r="LWU135" s="311"/>
      <c r="LWV135" s="311"/>
      <c r="LWW135" s="311"/>
      <c r="LWX135" s="311"/>
      <c r="LWY135" s="311"/>
      <c r="LWZ135" s="311"/>
      <c r="LXA135" s="311"/>
      <c r="LXB135" s="311"/>
      <c r="LXC135" s="311"/>
      <c r="LXD135" s="311"/>
      <c r="LXE135" s="311"/>
      <c r="LXF135" s="311"/>
      <c r="LXG135" s="311"/>
      <c r="LXH135" s="311"/>
      <c r="LXI135" s="311"/>
      <c r="LXJ135" s="311"/>
      <c r="LXK135" s="311"/>
      <c r="LXL135" s="311"/>
      <c r="LXM135" s="311"/>
      <c r="LXN135" s="311"/>
      <c r="LXO135" s="311"/>
      <c r="LXP135" s="311"/>
      <c r="LXQ135" s="311"/>
      <c r="LXR135" s="311"/>
      <c r="LXS135" s="311"/>
      <c r="LXT135" s="311"/>
      <c r="LXU135" s="311"/>
      <c r="LXV135" s="311"/>
      <c r="LXW135" s="311"/>
      <c r="LXX135" s="311"/>
      <c r="LXY135" s="311"/>
      <c r="LXZ135" s="311"/>
      <c r="LYA135" s="311"/>
      <c r="LYB135" s="311"/>
      <c r="LYC135" s="311"/>
      <c r="LYD135" s="311"/>
      <c r="LYE135" s="311"/>
      <c r="LYF135" s="311"/>
      <c r="LYG135" s="311"/>
      <c r="LYH135" s="311"/>
      <c r="LYI135" s="311"/>
      <c r="LYJ135" s="311"/>
      <c r="LYK135" s="311"/>
      <c r="LYL135" s="311"/>
      <c r="LYM135" s="311"/>
      <c r="LYN135" s="311"/>
      <c r="LYO135" s="311"/>
      <c r="LYP135" s="311"/>
      <c r="LYQ135" s="311"/>
      <c r="LYR135" s="311"/>
      <c r="LYS135" s="311"/>
      <c r="LYT135" s="311"/>
      <c r="LYU135" s="311"/>
      <c r="LYV135" s="311"/>
      <c r="LYW135" s="311"/>
      <c r="LYX135" s="311"/>
      <c r="LYY135" s="311"/>
      <c r="LYZ135" s="311"/>
      <c r="LZA135" s="311"/>
      <c r="LZB135" s="311"/>
      <c r="LZC135" s="311"/>
      <c r="LZD135" s="311"/>
      <c r="LZE135" s="311"/>
      <c r="LZF135" s="311"/>
      <c r="LZG135" s="311"/>
      <c r="LZH135" s="311"/>
      <c r="LZI135" s="311"/>
      <c r="LZJ135" s="311"/>
      <c r="LZK135" s="311"/>
      <c r="LZL135" s="311"/>
      <c r="LZM135" s="311"/>
      <c r="LZN135" s="311"/>
      <c r="LZO135" s="311"/>
      <c r="LZP135" s="311"/>
      <c r="LZQ135" s="311"/>
      <c r="LZR135" s="311"/>
      <c r="LZS135" s="311"/>
      <c r="LZT135" s="311"/>
      <c r="LZU135" s="311"/>
      <c r="LZV135" s="311"/>
      <c r="LZW135" s="311"/>
      <c r="LZX135" s="311"/>
      <c r="LZY135" s="311"/>
      <c r="LZZ135" s="311"/>
      <c r="MAA135" s="311"/>
      <c r="MAB135" s="311"/>
      <c r="MAC135" s="311"/>
      <c r="MAD135" s="311"/>
      <c r="MAE135" s="311"/>
      <c r="MAF135" s="311"/>
      <c r="MAG135" s="311"/>
      <c r="MAH135" s="311"/>
      <c r="MAI135" s="311"/>
      <c r="MAJ135" s="311"/>
      <c r="MAK135" s="311"/>
      <c r="MAL135" s="311"/>
      <c r="MAM135" s="311"/>
      <c r="MAN135" s="311"/>
      <c r="MAO135" s="311"/>
      <c r="MAP135" s="311"/>
      <c r="MAQ135" s="311"/>
      <c r="MAR135" s="311"/>
      <c r="MAS135" s="311"/>
      <c r="MAT135" s="311"/>
      <c r="MAU135" s="311"/>
      <c r="MAV135" s="311"/>
      <c r="MAW135" s="311"/>
      <c r="MAX135" s="311"/>
      <c r="MAY135" s="311"/>
      <c r="MAZ135" s="311"/>
      <c r="MBA135" s="311"/>
      <c r="MBB135" s="311"/>
      <c r="MBC135" s="311"/>
      <c r="MBD135" s="311"/>
      <c r="MBE135" s="311"/>
      <c r="MBF135" s="311"/>
      <c r="MBG135" s="311"/>
      <c r="MBH135" s="311"/>
      <c r="MBI135" s="311"/>
      <c r="MBJ135" s="311"/>
      <c r="MBK135" s="311"/>
      <c r="MBL135" s="311"/>
      <c r="MBM135" s="311"/>
      <c r="MBN135" s="311"/>
      <c r="MBO135" s="311"/>
      <c r="MBP135" s="311"/>
      <c r="MBQ135" s="311"/>
      <c r="MBR135" s="311"/>
      <c r="MBS135" s="311"/>
      <c r="MBT135" s="311"/>
      <c r="MBU135" s="311"/>
      <c r="MBV135" s="311"/>
      <c r="MBW135" s="311"/>
      <c r="MBX135" s="311"/>
      <c r="MBY135" s="311"/>
      <c r="MBZ135" s="311"/>
      <c r="MCA135" s="311"/>
      <c r="MCB135" s="311"/>
      <c r="MCC135" s="311"/>
      <c r="MCD135" s="311"/>
      <c r="MCE135" s="311"/>
      <c r="MCF135" s="311"/>
      <c r="MCG135" s="311"/>
      <c r="MCH135" s="311"/>
      <c r="MCI135" s="311"/>
      <c r="MCJ135" s="311"/>
      <c r="MCK135" s="311"/>
      <c r="MCL135" s="311"/>
      <c r="MCM135" s="311"/>
      <c r="MCN135" s="311"/>
      <c r="MCO135" s="311"/>
      <c r="MCP135" s="311"/>
      <c r="MCQ135" s="311"/>
      <c r="MCR135" s="311"/>
      <c r="MCS135" s="311"/>
      <c r="MCT135" s="311"/>
      <c r="MCU135" s="311"/>
      <c r="MCV135" s="311"/>
      <c r="MCW135" s="311"/>
      <c r="MCX135" s="311"/>
      <c r="MCY135" s="311"/>
      <c r="MCZ135" s="311"/>
      <c r="MDA135" s="311"/>
      <c r="MDB135" s="311"/>
      <c r="MDC135" s="311"/>
      <c r="MDD135" s="311"/>
      <c r="MDE135" s="311"/>
      <c r="MDF135" s="311"/>
      <c r="MDG135" s="311"/>
      <c r="MDH135" s="311"/>
      <c r="MDI135" s="311"/>
      <c r="MDJ135" s="311"/>
      <c r="MDK135" s="311"/>
      <c r="MDL135" s="311"/>
      <c r="MDM135" s="311"/>
      <c r="MDN135" s="311"/>
      <c r="MDO135" s="311"/>
      <c r="MDP135" s="311"/>
      <c r="MDQ135" s="311"/>
      <c r="MDR135" s="311"/>
      <c r="MDS135" s="311"/>
      <c r="MDT135" s="311"/>
      <c r="MDU135" s="311"/>
      <c r="MDV135" s="311"/>
      <c r="MDW135" s="311"/>
      <c r="MDX135" s="311"/>
      <c r="MDY135" s="311"/>
      <c r="MDZ135" s="311"/>
      <c r="MEA135" s="311"/>
      <c r="MEB135" s="311"/>
      <c r="MEC135" s="311"/>
      <c r="MED135" s="311"/>
      <c r="MEE135" s="311"/>
      <c r="MEF135" s="311"/>
      <c r="MEG135" s="311"/>
      <c r="MEH135" s="311"/>
      <c r="MEI135" s="311"/>
      <c r="MEJ135" s="311"/>
      <c r="MEK135" s="311"/>
      <c r="MEL135" s="311"/>
      <c r="MEM135" s="311"/>
      <c r="MEN135" s="311"/>
      <c r="MEO135" s="311"/>
      <c r="MEP135" s="311"/>
      <c r="MEQ135" s="311"/>
      <c r="MER135" s="311"/>
      <c r="MES135" s="311"/>
      <c r="MET135" s="311"/>
      <c r="MEU135" s="311"/>
      <c r="MEV135" s="311"/>
      <c r="MEW135" s="311"/>
      <c r="MEX135" s="311"/>
      <c r="MEY135" s="311"/>
      <c r="MEZ135" s="311"/>
      <c r="MFA135" s="311"/>
      <c r="MFB135" s="311"/>
      <c r="MFC135" s="311"/>
      <c r="MFD135" s="311"/>
      <c r="MFE135" s="311"/>
      <c r="MFF135" s="311"/>
      <c r="MFG135" s="311"/>
      <c r="MFH135" s="311"/>
      <c r="MFI135" s="311"/>
      <c r="MFJ135" s="311"/>
      <c r="MFK135" s="311"/>
      <c r="MFL135" s="311"/>
      <c r="MFM135" s="311"/>
      <c r="MFN135" s="311"/>
      <c r="MFO135" s="311"/>
      <c r="MFP135" s="311"/>
      <c r="MFQ135" s="311"/>
      <c r="MFR135" s="311"/>
      <c r="MFS135" s="311"/>
      <c r="MFT135" s="311"/>
      <c r="MFU135" s="311"/>
      <c r="MFV135" s="311"/>
      <c r="MFW135" s="311"/>
      <c r="MFX135" s="311"/>
      <c r="MFY135" s="311"/>
      <c r="MFZ135" s="311"/>
      <c r="MGA135" s="311"/>
      <c r="MGB135" s="311"/>
      <c r="MGC135" s="311"/>
      <c r="MGD135" s="311"/>
      <c r="MGE135" s="311"/>
      <c r="MGF135" s="311"/>
      <c r="MGG135" s="311"/>
      <c r="MGH135" s="311"/>
      <c r="MGI135" s="311"/>
      <c r="MGJ135" s="311"/>
      <c r="MGK135" s="311"/>
      <c r="MGL135" s="311"/>
      <c r="MGM135" s="311"/>
      <c r="MGN135" s="311"/>
      <c r="MGO135" s="311"/>
      <c r="MGP135" s="311"/>
      <c r="MGQ135" s="311"/>
      <c r="MGR135" s="311"/>
      <c r="MGS135" s="311"/>
      <c r="MGT135" s="311"/>
      <c r="MGU135" s="311"/>
      <c r="MGV135" s="311"/>
      <c r="MGW135" s="311"/>
      <c r="MGX135" s="311"/>
      <c r="MGY135" s="311"/>
      <c r="MGZ135" s="311"/>
      <c r="MHA135" s="311"/>
      <c r="MHB135" s="311"/>
      <c r="MHC135" s="311"/>
      <c r="MHD135" s="311"/>
      <c r="MHE135" s="311"/>
      <c r="MHF135" s="311"/>
      <c r="MHG135" s="311"/>
      <c r="MHH135" s="311"/>
      <c r="MHI135" s="311"/>
      <c r="MHJ135" s="311"/>
      <c r="MHK135" s="311"/>
      <c r="MHL135" s="311"/>
      <c r="MHM135" s="311"/>
      <c r="MHN135" s="311"/>
      <c r="MHO135" s="311"/>
      <c r="MHP135" s="311"/>
      <c r="MHQ135" s="311"/>
      <c r="MHR135" s="311"/>
      <c r="MHS135" s="311"/>
      <c r="MHT135" s="311"/>
      <c r="MHU135" s="311"/>
      <c r="MHV135" s="311"/>
      <c r="MHW135" s="311"/>
      <c r="MHX135" s="311"/>
      <c r="MHY135" s="311"/>
      <c r="MHZ135" s="311"/>
      <c r="MIA135" s="311"/>
      <c r="MIB135" s="311"/>
      <c r="MIC135" s="311"/>
      <c r="MID135" s="311"/>
      <c r="MIE135" s="311"/>
      <c r="MIF135" s="311"/>
      <c r="MIG135" s="311"/>
      <c r="MIH135" s="311"/>
      <c r="MII135" s="311"/>
      <c r="MIJ135" s="311"/>
      <c r="MIK135" s="311"/>
      <c r="MIL135" s="311"/>
      <c r="MIM135" s="311"/>
      <c r="MIN135" s="311"/>
      <c r="MIO135" s="311"/>
      <c r="MIP135" s="311"/>
      <c r="MIQ135" s="311"/>
      <c r="MIR135" s="311"/>
      <c r="MIS135" s="311"/>
      <c r="MIT135" s="311"/>
      <c r="MIU135" s="311"/>
      <c r="MIV135" s="311"/>
      <c r="MIW135" s="311"/>
      <c r="MIX135" s="311"/>
      <c r="MIY135" s="311"/>
      <c r="MIZ135" s="311"/>
      <c r="MJA135" s="311"/>
      <c r="MJB135" s="311"/>
      <c r="MJC135" s="311"/>
      <c r="MJD135" s="311"/>
      <c r="MJE135" s="311"/>
      <c r="MJF135" s="311"/>
      <c r="MJG135" s="311"/>
      <c r="MJH135" s="311"/>
      <c r="MJI135" s="311"/>
      <c r="MJJ135" s="311"/>
      <c r="MJK135" s="311"/>
      <c r="MJL135" s="311"/>
      <c r="MJM135" s="311"/>
      <c r="MJN135" s="311"/>
      <c r="MJO135" s="311"/>
      <c r="MJP135" s="311"/>
      <c r="MJQ135" s="311"/>
      <c r="MJR135" s="311"/>
      <c r="MJS135" s="311"/>
      <c r="MJT135" s="311"/>
      <c r="MJU135" s="311"/>
      <c r="MJV135" s="311"/>
      <c r="MJW135" s="311"/>
      <c r="MJX135" s="311"/>
      <c r="MJY135" s="311"/>
      <c r="MJZ135" s="311"/>
      <c r="MKA135" s="311"/>
      <c r="MKB135" s="311"/>
      <c r="MKC135" s="311"/>
      <c r="MKD135" s="311"/>
      <c r="MKE135" s="311"/>
      <c r="MKF135" s="311"/>
      <c r="MKG135" s="311"/>
      <c r="MKH135" s="311"/>
      <c r="MKI135" s="311"/>
      <c r="MKJ135" s="311"/>
      <c r="MKK135" s="311"/>
      <c r="MKL135" s="311"/>
      <c r="MKM135" s="311"/>
      <c r="MKN135" s="311"/>
      <c r="MKO135" s="311"/>
      <c r="MKP135" s="311"/>
      <c r="MKQ135" s="311"/>
      <c r="MKR135" s="311"/>
      <c r="MKS135" s="311"/>
      <c r="MKT135" s="311"/>
      <c r="MKU135" s="311"/>
      <c r="MKV135" s="311"/>
      <c r="MKW135" s="311"/>
      <c r="MKX135" s="311"/>
      <c r="MKY135" s="311"/>
      <c r="MKZ135" s="311"/>
      <c r="MLA135" s="311"/>
      <c r="MLB135" s="311"/>
      <c r="MLC135" s="311"/>
      <c r="MLD135" s="311"/>
      <c r="MLE135" s="311"/>
      <c r="MLF135" s="311"/>
      <c r="MLG135" s="311"/>
      <c r="MLH135" s="311"/>
      <c r="MLI135" s="311"/>
      <c r="MLJ135" s="311"/>
      <c r="MLK135" s="311"/>
      <c r="MLL135" s="311"/>
      <c r="MLM135" s="311"/>
      <c r="MLN135" s="311"/>
      <c r="MLO135" s="311"/>
      <c r="MLP135" s="311"/>
      <c r="MLQ135" s="311"/>
      <c r="MLR135" s="311"/>
      <c r="MLS135" s="311"/>
      <c r="MLT135" s="311"/>
      <c r="MLU135" s="311"/>
      <c r="MLV135" s="311"/>
      <c r="MLW135" s="311"/>
      <c r="MLX135" s="311"/>
      <c r="MLY135" s="311"/>
      <c r="MLZ135" s="311"/>
      <c r="MMA135" s="311"/>
      <c r="MMB135" s="311"/>
      <c r="MMC135" s="311"/>
      <c r="MMD135" s="311"/>
      <c r="MME135" s="311"/>
      <c r="MMF135" s="311"/>
      <c r="MMG135" s="311"/>
      <c r="MMH135" s="311"/>
      <c r="MMI135" s="311"/>
      <c r="MMJ135" s="311"/>
      <c r="MMK135" s="311"/>
      <c r="MML135" s="311"/>
      <c r="MMM135" s="311"/>
      <c r="MMN135" s="311"/>
      <c r="MMO135" s="311"/>
      <c r="MMP135" s="311"/>
      <c r="MMQ135" s="311"/>
      <c r="MMR135" s="311"/>
      <c r="MMS135" s="311"/>
      <c r="MMT135" s="311"/>
      <c r="MMU135" s="311"/>
      <c r="MMV135" s="311"/>
      <c r="MMW135" s="311"/>
      <c r="MMX135" s="311"/>
      <c r="MMY135" s="311"/>
      <c r="MMZ135" s="311"/>
      <c r="MNA135" s="311"/>
      <c r="MNB135" s="311"/>
      <c r="MNC135" s="311"/>
      <c r="MND135" s="311"/>
      <c r="MNE135" s="311"/>
      <c r="MNF135" s="311"/>
      <c r="MNG135" s="311"/>
      <c r="MNH135" s="311"/>
      <c r="MNI135" s="311"/>
      <c r="MNJ135" s="311"/>
      <c r="MNK135" s="311"/>
      <c r="MNL135" s="311"/>
      <c r="MNM135" s="311"/>
      <c r="MNN135" s="311"/>
      <c r="MNO135" s="311"/>
      <c r="MNP135" s="311"/>
      <c r="MNQ135" s="311"/>
      <c r="MNR135" s="311"/>
      <c r="MNS135" s="311"/>
      <c r="MNT135" s="311"/>
      <c r="MNU135" s="311"/>
      <c r="MNV135" s="311"/>
      <c r="MNW135" s="311"/>
      <c r="MNX135" s="311"/>
      <c r="MNY135" s="311"/>
      <c r="MNZ135" s="311"/>
      <c r="MOA135" s="311"/>
      <c r="MOB135" s="311"/>
      <c r="MOC135" s="311"/>
      <c r="MOD135" s="311"/>
      <c r="MOE135" s="311"/>
      <c r="MOF135" s="311"/>
      <c r="MOG135" s="311"/>
      <c r="MOH135" s="311"/>
      <c r="MOI135" s="311"/>
      <c r="MOJ135" s="311"/>
      <c r="MOK135" s="311"/>
      <c r="MOL135" s="311"/>
      <c r="MOM135" s="311"/>
      <c r="MON135" s="311"/>
      <c r="MOO135" s="311"/>
      <c r="MOP135" s="311"/>
      <c r="MOQ135" s="311"/>
      <c r="MOR135" s="311"/>
      <c r="MOS135" s="311"/>
      <c r="MOT135" s="311"/>
      <c r="MOU135" s="311"/>
      <c r="MOV135" s="311"/>
      <c r="MOW135" s="311"/>
      <c r="MOX135" s="311"/>
      <c r="MOY135" s="311"/>
      <c r="MOZ135" s="311"/>
      <c r="MPA135" s="311"/>
      <c r="MPB135" s="311"/>
      <c r="MPC135" s="311"/>
      <c r="MPD135" s="311"/>
      <c r="MPE135" s="311"/>
      <c r="MPF135" s="311"/>
      <c r="MPG135" s="311"/>
      <c r="MPH135" s="311"/>
      <c r="MPI135" s="311"/>
      <c r="MPJ135" s="311"/>
      <c r="MPK135" s="311"/>
      <c r="MPL135" s="311"/>
      <c r="MPM135" s="311"/>
      <c r="MPN135" s="311"/>
      <c r="MPO135" s="311"/>
      <c r="MPP135" s="311"/>
      <c r="MPQ135" s="311"/>
      <c r="MPR135" s="311"/>
      <c r="MPS135" s="311"/>
      <c r="MPT135" s="311"/>
      <c r="MPU135" s="311"/>
      <c r="MPV135" s="311"/>
      <c r="MPW135" s="311"/>
      <c r="MPX135" s="311"/>
      <c r="MPY135" s="311"/>
      <c r="MPZ135" s="311"/>
      <c r="MQA135" s="311"/>
      <c r="MQB135" s="311"/>
      <c r="MQC135" s="311"/>
      <c r="MQD135" s="311"/>
      <c r="MQE135" s="311"/>
      <c r="MQF135" s="311"/>
      <c r="MQG135" s="311"/>
      <c r="MQH135" s="311"/>
      <c r="MQI135" s="311"/>
      <c r="MQJ135" s="311"/>
      <c r="MQK135" s="311"/>
      <c r="MQL135" s="311"/>
      <c r="MQM135" s="311"/>
      <c r="MQN135" s="311"/>
      <c r="MQO135" s="311"/>
      <c r="MQP135" s="311"/>
      <c r="MQQ135" s="311"/>
      <c r="MQR135" s="311"/>
      <c r="MQS135" s="311"/>
      <c r="MQT135" s="311"/>
      <c r="MQU135" s="311"/>
      <c r="MQV135" s="311"/>
      <c r="MQW135" s="311"/>
      <c r="MQX135" s="311"/>
      <c r="MQY135" s="311"/>
      <c r="MQZ135" s="311"/>
      <c r="MRA135" s="311"/>
      <c r="MRB135" s="311"/>
      <c r="MRC135" s="311"/>
      <c r="MRD135" s="311"/>
      <c r="MRE135" s="311"/>
      <c r="MRF135" s="311"/>
      <c r="MRG135" s="311"/>
      <c r="MRH135" s="311"/>
      <c r="MRI135" s="311"/>
      <c r="MRJ135" s="311"/>
      <c r="MRK135" s="311"/>
      <c r="MRL135" s="311"/>
      <c r="MRM135" s="311"/>
      <c r="MRN135" s="311"/>
      <c r="MRO135" s="311"/>
      <c r="MRP135" s="311"/>
      <c r="MRQ135" s="311"/>
      <c r="MRR135" s="311"/>
      <c r="MRS135" s="311"/>
      <c r="MRT135" s="311"/>
      <c r="MRU135" s="311"/>
      <c r="MRV135" s="311"/>
      <c r="MRW135" s="311"/>
      <c r="MRX135" s="311"/>
      <c r="MRY135" s="311"/>
      <c r="MRZ135" s="311"/>
      <c r="MSA135" s="311"/>
      <c r="MSB135" s="311"/>
      <c r="MSC135" s="311"/>
      <c r="MSD135" s="311"/>
      <c r="MSE135" s="311"/>
      <c r="MSF135" s="311"/>
      <c r="MSG135" s="311"/>
      <c r="MSH135" s="311"/>
      <c r="MSI135" s="311"/>
      <c r="MSJ135" s="311"/>
      <c r="MSK135" s="311"/>
      <c r="MSL135" s="311"/>
      <c r="MSM135" s="311"/>
      <c r="MSN135" s="311"/>
      <c r="MSO135" s="311"/>
      <c r="MSP135" s="311"/>
      <c r="MSQ135" s="311"/>
      <c r="MSR135" s="311"/>
      <c r="MSS135" s="311"/>
      <c r="MST135" s="311"/>
      <c r="MSU135" s="311"/>
      <c r="MSV135" s="311"/>
      <c r="MSW135" s="311"/>
      <c r="MSX135" s="311"/>
      <c r="MSY135" s="311"/>
      <c r="MSZ135" s="311"/>
      <c r="MTA135" s="311"/>
      <c r="MTB135" s="311"/>
      <c r="MTC135" s="311"/>
      <c r="MTD135" s="311"/>
      <c r="MTE135" s="311"/>
      <c r="MTF135" s="311"/>
      <c r="MTG135" s="311"/>
      <c r="MTH135" s="311"/>
      <c r="MTI135" s="311"/>
      <c r="MTJ135" s="311"/>
      <c r="MTK135" s="311"/>
      <c r="MTL135" s="311"/>
      <c r="MTM135" s="311"/>
      <c r="MTN135" s="311"/>
      <c r="MTO135" s="311"/>
      <c r="MTP135" s="311"/>
      <c r="MTQ135" s="311"/>
      <c r="MTR135" s="311"/>
      <c r="MTS135" s="311"/>
      <c r="MTT135" s="311"/>
      <c r="MTU135" s="311"/>
      <c r="MTV135" s="311"/>
      <c r="MTW135" s="311"/>
      <c r="MTX135" s="311"/>
      <c r="MTY135" s="311"/>
      <c r="MTZ135" s="311"/>
      <c r="MUA135" s="311"/>
      <c r="MUB135" s="311"/>
      <c r="MUC135" s="311"/>
      <c r="MUD135" s="311"/>
      <c r="MUE135" s="311"/>
      <c r="MUF135" s="311"/>
      <c r="MUG135" s="311"/>
      <c r="MUH135" s="311"/>
      <c r="MUI135" s="311"/>
      <c r="MUJ135" s="311"/>
      <c r="MUK135" s="311"/>
      <c r="MUL135" s="311"/>
      <c r="MUM135" s="311"/>
      <c r="MUN135" s="311"/>
      <c r="MUO135" s="311"/>
      <c r="MUP135" s="311"/>
      <c r="MUQ135" s="311"/>
      <c r="MUR135" s="311"/>
      <c r="MUS135" s="311"/>
      <c r="MUT135" s="311"/>
      <c r="MUU135" s="311"/>
      <c r="MUV135" s="311"/>
      <c r="MUW135" s="311"/>
      <c r="MUX135" s="311"/>
      <c r="MUY135" s="311"/>
      <c r="MUZ135" s="311"/>
      <c r="MVA135" s="311"/>
      <c r="MVB135" s="311"/>
      <c r="MVC135" s="311"/>
      <c r="MVD135" s="311"/>
      <c r="MVE135" s="311"/>
      <c r="MVF135" s="311"/>
      <c r="MVG135" s="311"/>
      <c r="MVH135" s="311"/>
      <c r="MVI135" s="311"/>
      <c r="MVJ135" s="311"/>
      <c r="MVK135" s="311"/>
      <c r="MVL135" s="311"/>
      <c r="MVM135" s="311"/>
      <c r="MVN135" s="311"/>
      <c r="MVO135" s="311"/>
      <c r="MVP135" s="311"/>
      <c r="MVQ135" s="311"/>
      <c r="MVR135" s="311"/>
      <c r="MVS135" s="311"/>
      <c r="MVT135" s="311"/>
      <c r="MVU135" s="311"/>
      <c r="MVV135" s="311"/>
      <c r="MVW135" s="311"/>
      <c r="MVX135" s="311"/>
      <c r="MVY135" s="311"/>
      <c r="MVZ135" s="311"/>
      <c r="MWA135" s="311"/>
      <c r="MWB135" s="311"/>
      <c r="MWC135" s="311"/>
      <c r="MWD135" s="311"/>
      <c r="MWE135" s="311"/>
      <c r="MWF135" s="311"/>
      <c r="MWG135" s="311"/>
      <c r="MWH135" s="311"/>
      <c r="MWI135" s="311"/>
      <c r="MWJ135" s="311"/>
      <c r="MWK135" s="311"/>
      <c r="MWL135" s="311"/>
      <c r="MWM135" s="311"/>
      <c r="MWN135" s="311"/>
      <c r="MWO135" s="311"/>
      <c r="MWP135" s="311"/>
      <c r="MWQ135" s="311"/>
      <c r="MWR135" s="311"/>
      <c r="MWS135" s="311"/>
      <c r="MWT135" s="311"/>
      <c r="MWU135" s="311"/>
      <c r="MWV135" s="311"/>
      <c r="MWW135" s="311"/>
      <c r="MWX135" s="311"/>
      <c r="MWY135" s="311"/>
      <c r="MWZ135" s="311"/>
      <c r="MXA135" s="311"/>
      <c r="MXB135" s="311"/>
      <c r="MXC135" s="311"/>
      <c r="MXD135" s="311"/>
      <c r="MXE135" s="311"/>
      <c r="MXF135" s="311"/>
      <c r="MXG135" s="311"/>
      <c r="MXH135" s="311"/>
      <c r="MXI135" s="311"/>
      <c r="MXJ135" s="311"/>
      <c r="MXK135" s="311"/>
      <c r="MXL135" s="311"/>
      <c r="MXM135" s="311"/>
      <c r="MXN135" s="311"/>
      <c r="MXO135" s="311"/>
      <c r="MXP135" s="311"/>
      <c r="MXQ135" s="311"/>
      <c r="MXR135" s="311"/>
      <c r="MXS135" s="311"/>
      <c r="MXT135" s="311"/>
      <c r="MXU135" s="311"/>
      <c r="MXV135" s="311"/>
      <c r="MXW135" s="311"/>
      <c r="MXX135" s="311"/>
      <c r="MXY135" s="311"/>
      <c r="MXZ135" s="311"/>
      <c r="MYA135" s="311"/>
      <c r="MYB135" s="311"/>
      <c r="MYC135" s="311"/>
      <c r="MYD135" s="311"/>
      <c r="MYE135" s="311"/>
      <c r="MYF135" s="311"/>
      <c r="MYG135" s="311"/>
      <c r="MYH135" s="311"/>
      <c r="MYI135" s="311"/>
      <c r="MYJ135" s="311"/>
      <c r="MYK135" s="311"/>
      <c r="MYL135" s="311"/>
      <c r="MYM135" s="311"/>
      <c r="MYN135" s="311"/>
      <c r="MYO135" s="311"/>
      <c r="MYP135" s="311"/>
      <c r="MYQ135" s="311"/>
      <c r="MYR135" s="311"/>
      <c r="MYS135" s="311"/>
      <c r="MYT135" s="311"/>
      <c r="MYU135" s="311"/>
      <c r="MYV135" s="311"/>
      <c r="MYW135" s="311"/>
      <c r="MYX135" s="311"/>
      <c r="MYY135" s="311"/>
      <c r="MYZ135" s="311"/>
      <c r="MZA135" s="311"/>
      <c r="MZB135" s="311"/>
      <c r="MZC135" s="311"/>
      <c r="MZD135" s="311"/>
      <c r="MZE135" s="311"/>
      <c r="MZF135" s="311"/>
      <c r="MZG135" s="311"/>
      <c r="MZH135" s="311"/>
      <c r="MZI135" s="311"/>
      <c r="MZJ135" s="311"/>
      <c r="MZK135" s="311"/>
      <c r="MZL135" s="311"/>
      <c r="MZM135" s="311"/>
      <c r="MZN135" s="311"/>
      <c r="MZO135" s="311"/>
      <c r="MZP135" s="311"/>
      <c r="MZQ135" s="311"/>
      <c r="MZR135" s="311"/>
      <c r="MZS135" s="311"/>
      <c r="MZT135" s="311"/>
      <c r="MZU135" s="311"/>
      <c r="MZV135" s="311"/>
      <c r="MZW135" s="311"/>
      <c r="MZX135" s="311"/>
      <c r="MZY135" s="311"/>
      <c r="MZZ135" s="311"/>
      <c r="NAA135" s="311"/>
      <c r="NAB135" s="311"/>
      <c r="NAC135" s="311"/>
      <c r="NAD135" s="311"/>
      <c r="NAE135" s="311"/>
      <c r="NAF135" s="311"/>
      <c r="NAG135" s="311"/>
      <c r="NAH135" s="311"/>
      <c r="NAI135" s="311"/>
      <c r="NAJ135" s="311"/>
      <c r="NAK135" s="311"/>
      <c r="NAL135" s="311"/>
      <c r="NAM135" s="311"/>
      <c r="NAN135" s="311"/>
      <c r="NAO135" s="311"/>
      <c r="NAP135" s="311"/>
      <c r="NAQ135" s="311"/>
      <c r="NAR135" s="311"/>
      <c r="NAS135" s="311"/>
      <c r="NAT135" s="311"/>
      <c r="NAU135" s="311"/>
      <c r="NAV135" s="311"/>
      <c r="NAW135" s="311"/>
      <c r="NAX135" s="311"/>
      <c r="NAY135" s="311"/>
      <c r="NAZ135" s="311"/>
      <c r="NBA135" s="311"/>
      <c r="NBB135" s="311"/>
      <c r="NBC135" s="311"/>
      <c r="NBD135" s="311"/>
      <c r="NBE135" s="311"/>
      <c r="NBF135" s="311"/>
      <c r="NBG135" s="311"/>
      <c r="NBH135" s="311"/>
      <c r="NBI135" s="311"/>
      <c r="NBJ135" s="311"/>
      <c r="NBK135" s="311"/>
      <c r="NBL135" s="311"/>
      <c r="NBM135" s="311"/>
      <c r="NBN135" s="311"/>
      <c r="NBO135" s="311"/>
      <c r="NBP135" s="311"/>
      <c r="NBQ135" s="311"/>
      <c r="NBR135" s="311"/>
      <c r="NBS135" s="311"/>
      <c r="NBT135" s="311"/>
      <c r="NBU135" s="311"/>
      <c r="NBV135" s="311"/>
      <c r="NBW135" s="311"/>
      <c r="NBX135" s="311"/>
      <c r="NBY135" s="311"/>
      <c r="NBZ135" s="311"/>
      <c r="NCA135" s="311"/>
      <c r="NCB135" s="311"/>
      <c r="NCC135" s="311"/>
      <c r="NCD135" s="311"/>
      <c r="NCE135" s="311"/>
      <c r="NCF135" s="311"/>
      <c r="NCG135" s="311"/>
      <c r="NCH135" s="311"/>
      <c r="NCI135" s="311"/>
      <c r="NCJ135" s="311"/>
      <c r="NCK135" s="311"/>
      <c r="NCL135" s="311"/>
      <c r="NCM135" s="311"/>
      <c r="NCN135" s="311"/>
      <c r="NCO135" s="311"/>
      <c r="NCP135" s="311"/>
      <c r="NCQ135" s="311"/>
      <c r="NCR135" s="311"/>
      <c r="NCS135" s="311"/>
      <c r="NCT135" s="311"/>
      <c r="NCU135" s="311"/>
      <c r="NCV135" s="311"/>
      <c r="NCW135" s="311"/>
      <c r="NCX135" s="311"/>
      <c r="NCY135" s="311"/>
      <c r="NCZ135" s="311"/>
      <c r="NDA135" s="311"/>
      <c r="NDB135" s="311"/>
      <c r="NDC135" s="311"/>
      <c r="NDD135" s="311"/>
      <c r="NDE135" s="311"/>
      <c r="NDF135" s="311"/>
      <c r="NDG135" s="311"/>
      <c r="NDH135" s="311"/>
      <c r="NDI135" s="311"/>
      <c r="NDJ135" s="311"/>
      <c r="NDK135" s="311"/>
      <c r="NDL135" s="311"/>
      <c r="NDM135" s="311"/>
      <c r="NDN135" s="311"/>
      <c r="NDO135" s="311"/>
      <c r="NDP135" s="311"/>
      <c r="NDQ135" s="311"/>
      <c r="NDR135" s="311"/>
      <c r="NDS135" s="311"/>
      <c r="NDT135" s="311"/>
      <c r="NDU135" s="311"/>
      <c r="NDV135" s="311"/>
      <c r="NDW135" s="311"/>
      <c r="NDX135" s="311"/>
      <c r="NDY135" s="311"/>
      <c r="NDZ135" s="311"/>
      <c r="NEA135" s="311"/>
      <c r="NEB135" s="311"/>
      <c r="NEC135" s="311"/>
      <c r="NED135" s="311"/>
      <c r="NEE135" s="311"/>
      <c r="NEF135" s="311"/>
      <c r="NEG135" s="311"/>
      <c r="NEH135" s="311"/>
      <c r="NEI135" s="311"/>
      <c r="NEJ135" s="311"/>
      <c r="NEK135" s="311"/>
      <c r="NEL135" s="311"/>
      <c r="NEM135" s="311"/>
      <c r="NEN135" s="311"/>
      <c r="NEO135" s="311"/>
      <c r="NEP135" s="311"/>
      <c r="NEQ135" s="311"/>
      <c r="NER135" s="311"/>
      <c r="NES135" s="311"/>
      <c r="NET135" s="311"/>
      <c r="NEU135" s="311"/>
      <c r="NEV135" s="311"/>
      <c r="NEW135" s="311"/>
      <c r="NEX135" s="311"/>
      <c r="NEY135" s="311"/>
      <c r="NEZ135" s="311"/>
      <c r="NFA135" s="311"/>
      <c r="NFB135" s="311"/>
      <c r="NFC135" s="311"/>
      <c r="NFD135" s="311"/>
      <c r="NFE135" s="311"/>
      <c r="NFF135" s="311"/>
      <c r="NFG135" s="311"/>
      <c r="NFH135" s="311"/>
      <c r="NFI135" s="311"/>
      <c r="NFJ135" s="311"/>
      <c r="NFK135" s="311"/>
      <c r="NFL135" s="311"/>
      <c r="NFM135" s="311"/>
      <c r="NFN135" s="311"/>
      <c r="NFO135" s="311"/>
      <c r="NFP135" s="311"/>
      <c r="NFQ135" s="311"/>
      <c r="NFR135" s="311"/>
      <c r="NFS135" s="311"/>
      <c r="NFT135" s="311"/>
      <c r="NFU135" s="311"/>
      <c r="NFV135" s="311"/>
      <c r="NFW135" s="311"/>
      <c r="NFX135" s="311"/>
      <c r="NFY135" s="311"/>
      <c r="NFZ135" s="311"/>
      <c r="NGA135" s="311"/>
      <c r="NGB135" s="311"/>
      <c r="NGC135" s="311"/>
      <c r="NGD135" s="311"/>
      <c r="NGE135" s="311"/>
      <c r="NGF135" s="311"/>
      <c r="NGG135" s="311"/>
      <c r="NGH135" s="311"/>
      <c r="NGI135" s="311"/>
      <c r="NGJ135" s="311"/>
      <c r="NGK135" s="311"/>
      <c r="NGL135" s="311"/>
      <c r="NGM135" s="311"/>
      <c r="NGN135" s="311"/>
      <c r="NGO135" s="311"/>
      <c r="NGP135" s="311"/>
      <c r="NGQ135" s="311"/>
      <c r="NGR135" s="311"/>
      <c r="NGS135" s="311"/>
      <c r="NGT135" s="311"/>
      <c r="NGU135" s="311"/>
      <c r="NGV135" s="311"/>
      <c r="NGW135" s="311"/>
      <c r="NGX135" s="311"/>
      <c r="NGY135" s="311"/>
      <c r="NGZ135" s="311"/>
      <c r="NHA135" s="311"/>
      <c r="NHB135" s="311"/>
      <c r="NHC135" s="311"/>
      <c r="NHD135" s="311"/>
      <c r="NHE135" s="311"/>
      <c r="NHF135" s="311"/>
      <c r="NHG135" s="311"/>
      <c r="NHH135" s="311"/>
      <c r="NHI135" s="311"/>
      <c r="NHJ135" s="311"/>
      <c r="NHK135" s="311"/>
      <c r="NHL135" s="311"/>
      <c r="NHM135" s="311"/>
      <c r="NHN135" s="311"/>
      <c r="NHO135" s="311"/>
      <c r="NHP135" s="311"/>
      <c r="NHQ135" s="311"/>
      <c r="NHR135" s="311"/>
      <c r="NHS135" s="311"/>
      <c r="NHT135" s="311"/>
      <c r="NHU135" s="311"/>
      <c r="NHV135" s="311"/>
      <c r="NHW135" s="311"/>
      <c r="NHX135" s="311"/>
      <c r="NHY135" s="311"/>
      <c r="NHZ135" s="311"/>
      <c r="NIA135" s="311"/>
      <c r="NIB135" s="311"/>
      <c r="NIC135" s="311"/>
      <c r="NID135" s="311"/>
      <c r="NIE135" s="311"/>
      <c r="NIF135" s="311"/>
      <c r="NIG135" s="311"/>
      <c r="NIH135" s="311"/>
      <c r="NII135" s="311"/>
      <c r="NIJ135" s="311"/>
      <c r="NIK135" s="311"/>
      <c r="NIL135" s="311"/>
      <c r="NIM135" s="311"/>
      <c r="NIN135" s="311"/>
      <c r="NIO135" s="311"/>
      <c r="NIP135" s="311"/>
      <c r="NIQ135" s="311"/>
      <c r="NIR135" s="311"/>
      <c r="NIS135" s="311"/>
      <c r="NIT135" s="311"/>
      <c r="NIU135" s="311"/>
      <c r="NIV135" s="311"/>
      <c r="NIW135" s="311"/>
      <c r="NIX135" s="311"/>
      <c r="NIY135" s="311"/>
      <c r="NIZ135" s="311"/>
      <c r="NJA135" s="311"/>
      <c r="NJB135" s="311"/>
      <c r="NJC135" s="311"/>
      <c r="NJD135" s="311"/>
      <c r="NJE135" s="311"/>
      <c r="NJF135" s="311"/>
      <c r="NJG135" s="311"/>
      <c r="NJH135" s="311"/>
      <c r="NJI135" s="311"/>
      <c r="NJJ135" s="311"/>
      <c r="NJK135" s="311"/>
      <c r="NJL135" s="311"/>
      <c r="NJM135" s="311"/>
      <c r="NJN135" s="311"/>
      <c r="NJO135" s="311"/>
      <c r="NJP135" s="311"/>
      <c r="NJQ135" s="311"/>
      <c r="NJR135" s="311"/>
      <c r="NJS135" s="311"/>
      <c r="NJT135" s="311"/>
      <c r="NJU135" s="311"/>
      <c r="NJV135" s="311"/>
      <c r="NJW135" s="311"/>
      <c r="NJX135" s="311"/>
      <c r="NJY135" s="311"/>
      <c r="NJZ135" s="311"/>
      <c r="NKA135" s="311"/>
      <c r="NKB135" s="311"/>
      <c r="NKC135" s="311"/>
      <c r="NKD135" s="311"/>
      <c r="NKE135" s="311"/>
      <c r="NKF135" s="311"/>
      <c r="NKG135" s="311"/>
      <c r="NKH135" s="311"/>
      <c r="NKI135" s="311"/>
      <c r="NKJ135" s="311"/>
      <c r="NKK135" s="311"/>
      <c r="NKL135" s="311"/>
      <c r="NKM135" s="311"/>
      <c r="NKN135" s="311"/>
      <c r="NKO135" s="311"/>
      <c r="NKP135" s="311"/>
      <c r="NKQ135" s="311"/>
      <c r="NKR135" s="311"/>
      <c r="NKS135" s="311"/>
      <c r="NKT135" s="311"/>
      <c r="NKU135" s="311"/>
      <c r="NKV135" s="311"/>
      <c r="NKW135" s="311"/>
      <c r="NKX135" s="311"/>
      <c r="NKY135" s="311"/>
      <c r="NKZ135" s="311"/>
      <c r="NLA135" s="311"/>
      <c r="NLB135" s="311"/>
      <c r="NLC135" s="311"/>
      <c r="NLD135" s="311"/>
      <c r="NLE135" s="311"/>
      <c r="NLF135" s="311"/>
      <c r="NLG135" s="311"/>
      <c r="NLH135" s="311"/>
      <c r="NLI135" s="311"/>
      <c r="NLJ135" s="311"/>
      <c r="NLK135" s="311"/>
      <c r="NLL135" s="311"/>
      <c r="NLM135" s="311"/>
      <c r="NLN135" s="311"/>
      <c r="NLO135" s="311"/>
      <c r="NLP135" s="311"/>
      <c r="NLQ135" s="311"/>
      <c r="NLR135" s="311"/>
      <c r="NLS135" s="311"/>
      <c r="NLT135" s="311"/>
      <c r="NLU135" s="311"/>
      <c r="NLV135" s="311"/>
      <c r="NLW135" s="311"/>
      <c r="NLX135" s="311"/>
      <c r="NLY135" s="311"/>
      <c r="NLZ135" s="311"/>
      <c r="NMA135" s="311"/>
      <c r="NMB135" s="311"/>
      <c r="NMC135" s="311"/>
      <c r="NMD135" s="311"/>
      <c r="NME135" s="311"/>
      <c r="NMF135" s="311"/>
      <c r="NMG135" s="311"/>
      <c r="NMH135" s="311"/>
      <c r="NMI135" s="311"/>
      <c r="NMJ135" s="311"/>
      <c r="NMK135" s="311"/>
      <c r="NML135" s="311"/>
      <c r="NMM135" s="311"/>
      <c r="NMN135" s="311"/>
      <c r="NMO135" s="311"/>
      <c r="NMP135" s="311"/>
      <c r="NMQ135" s="311"/>
      <c r="NMR135" s="311"/>
      <c r="NMS135" s="311"/>
      <c r="NMT135" s="311"/>
      <c r="NMU135" s="311"/>
      <c r="NMV135" s="311"/>
      <c r="NMW135" s="311"/>
      <c r="NMX135" s="311"/>
      <c r="NMY135" s="311"/>
      <c r="NMZ135" s="311"/>
      <c r="NNA135" s="311"/>
      <c r="NNB135" s="311"/>
      <c r="NNC135" s="311"/>
      <c r="NND135" s="311"/>
      <c r="NNE135" s="311"/>
      <c r="NNF135" s="311"/>
      <c r="NNG135" s="311"/>
      <c r="NNH135" s="311"/>
      <c r="NNI135" s="311"/>
      <c r="NNJ135" s="311"/>
      <c r="NNK135" s="311"/>
      <c r="NNL135" s="311"/>
      <c r="NNM135" s="311"/>
      <c r="NNN135" s="311"/>
      <c r="NNO135" s="311"/>
      <c r="NNP135" s="311"/>
      <c r="NNQ135" s="311"/>
      <c r="NNR135" s="311"/>
      <c r="NNS135" s="311"/>
      <c r="NNT135" s="311"/>
      <c r="NNU135" s="311"/>
      <c r="NNV135" s="311"/>
      <c r="NNW135" s="311"/>
      <c r="NNX135" s="311"/>
      <c r="NNY135" s="311"/>
      <c r="NNZ135" s="311"/>
      <c r="NOA135" s="311"/>
      <c r="NOB135" s="311"/>
      <c r="NOC135" s="311"/>
      <c r="NOD135" s="311"/>
      <c r="NOE135" s="311"/>
      <c r="NOF135" s="311"/>
      <c r="NOG135" s="311"/>
      <c r="NOH135" s="311"/>
      <c r="NOI135" s="311"/>
      <c r="NOJ135" s="311"/>
      <c r="NOK135" s="311"/>
      <c r="NOL135" s="311"/>
      <c r="NOM135" s="311"/>
      <c r="NON135" s="311"/>
      <c r="NOO135" s="311"/>
      <c r="NOP135" s="311"/>
      <c r="NOQ135" s="311"/>
      <c r="NOR135" s="311"/>
      <c r="NOS135" s="311"/>
      <c r="NOT135" s="311"/>
      <c r="NOU135" s="311"/>
      <c r="NOV135" s="311"/>
      <c r="NOW135" s="311"/>
      <c r="NOX135" s="311"/>
      <c r="NOY135" s="311"/>
      <c r="NOZ135" s="311"/>
      <c r="NPA135" s="311"/>
      <c r="NPB135" s="311"/>
      <c r="NPC135" s="311"/>
      <c r="NPD135" s="311"/>
      <c r="NPE135" s="311"/>
      <c r="NPF135" s="311"/>
      <c r="NPG135" s="311"/>
      <c r="NPH135" s="311"/>
      <c r="NPI135" s="311"/>
      <c r="NPJ135" s="311"/>
      <c r="NPK135" s="311"/>
      <c r="NPL135" s="311"/>
      <c r="NPM135" s="311"/>
      <c r="NPN135" s="311"/>
      <c r="NPO135" s="311"/>
      <c r="NPP135" s="311"/>
      <c r="NPQ135" s="311"/>
      <c r="NPR135" s="311"/>
      <c r="NPS135" s="311"/>
      <c r="NPT135" s="311"/>
      <c r="NPU135" s="311"/>
      <c r="NPV135" s="311"/>
      <c r="NPW135" s="311"/>
      <c r="NPX135" s="311"/>
      <c r="NPY135" s="311"/>
      <c r="NPZ135" s="311"/>
      <c r="NQA135" s="311"/>
      <c r="NQB135" s="311"/>
      <c r="NQC135" s="311"/>
      <c r="NQD135" s="311"/>
      <c r="NQE135" s="311"/>
      <c r="NQF135" s="311"/>
      <c r="NQG135" s="311"/>
      <c r="NQH135" s="311"/>
      <c r="NQI135" s="311"/>
      <c r="NQJ135" s="311"/>
      <c r="NQK135" s="311"/>
      <c r="NQL135" s="311"/>
      <c r="NQM135" s="311"/>
      <c r="NQN135" s="311"/>
      <c r="NQO135" s="311"/>
      <c r="NQP135" s="311"/>
      <c r="NQQ135" s="311"/>
      <c r="NQR135" s="311"/>
      <c r="NQS135" s="311"/>
      <c r="NQT135" s="311"/>
      <c r="NQU135" s="311"/>
      <c r="NQV135" s="311"/>
      <c r="NQW135" s="311"/>
      <c r="NQX135" s="311"/>
      <c r="NQY135" s="311"/>
      <c r="NQZ135" s="311"/>
      <c r="NRA135" s="311"/>
      <c r="NRB135" s="311"/>
      <c r="NRC135" s="311"/>
      <c r="NRD135" s="311"/>
      <c r="NRE135" s="311"/>
      <c r="NRF135" s="311"/>
      <c r="NRG135" s="311"/>
      <c r="NRH135" s="311"/>
      <c r="NRI135" s="311"/>
      <c r="NRJ135" s="311"/>
      <c r="NRK135" s="311"/>
      <c r="NRL135" s="311"/>
      <c r="NRM135" s="311"/>
      <c r="NRN135" s="311"/>
      <c r="NRO135" s="311"/>
      <c r="NRP135" s="311"/>
      <c r="NRQ135" s="311"/>
      <c r="NRR135" s="311"/>
      <c r="NRS135" s="311"/>
      <c r="NRT135" s="311"/>
      <c r="NRU135" s="311"/>
      <c r="NRV135" s="311"/>
      <c r="NRW135" s="311"/>
      <c r="NRX135" s="311"/>
      <c r="NRY135" s="311"/>
      <c r="NRZ135" s="311"/>
      <c r="NSA135" s="311"/>
      <c r="NSB135" s="311"/>
      <c r="NSC135" s="311"/>
      <c r="NSD135" s="311"/>
      <c r="NSE135" s="311"/>
      <c r="NSF135" s="311"/>
      <c r="NSG135" s="311"/>
      <c r="NSH135" s="311"/>
      <c r="NSI135" s="311"/>
      <c r="NSJ135" s="311"/>
      <c r="NSK135" s="311"/>
      <c r="NSL135" s="311"/>
      <c r="NSM135" s="311"/>
      <c r="NSN135" s="311"/>
      <c r="NSO135" s="311"/>
      <c r="NSP135" s="311"/>
      <c r="NSQ135" s="311"/>
      <c r="NSR135" s="311"/>
      <c r="NSS135" s="311"/>
      <c r="NST135" s="311"/>
      <c r="NSU135" s="311"/>
      <c r="NSV135" s="311"/>
      <c r="NSW135" s="311"/>
      <c r="NSX135" s="311"/>
      <c r="NSY135" s="311"/>
      <c r="NSZ135" s="311"/>
      <c r="NTA135" s="311"/>
      <c r="NTB135" s="311"/>
      <c r="NTC135" s="311"/>
      <c r="NTD135" s="311"/>
      <c r="NTE135" s="311"/>
      <c r="NTF135" s="311"/>
      <c r="NTG135" s="311"/>
      <c r="NTH135" s="311"/>
      <c r="NTI135" s="311"/>
      <c r="NTJ135" s="311"/>
      <c r="NTK135" s="311"/>
      <c r="NTL135" s="311"/>
      <c r="NTM135" s="311"/>
      <c r="NTN135" s="311"/>
      <c r="NTO135" s="311"/>
      <c r="NTP135" s="311"/>
      <c r="NTQ135" s="311"/>
      <c r="NTR135" s="311"/>
      <c r="NTS135" s="311"/>
      <c r="NTT135" s="311"/>
      <c r="NTU135" s="311"/>
      <c r="NTV135" s="311"/>
      <c r="NTW135" s="311"/>
      <c r="NTX135" s="311"/>
      <c r="NTY135" s="311"/>
      <c r="NTZ135" s="311"/>
      <c r="NUA135" s="311"/>
      <c r="NUB135" s="311"/>
      <c r="NUC135" s="311"/>
      <c r="NUD135" s="311"/>
      <c r="NUE135" s="311"/>
      <c r="NUF135" s="311"/>
      <c r="NUG135" s="311"/>
      <c r="NUH135" s="311"/>
      <c r="NUI135" s="311"/>
      <c r="NUJ135" s="311"/>
      <c r="NUK135" s="311"/>
      <c r="NUL135" s="311"/>
      <c r="NUM135" s="311"/>
      <c r="NUN135" s="311"/>
      <c r="NUO135" s="311"/>
      <c r="NUP135" s="311"/>
      <c r="NUQ135" s="311"/>
      <c r="NUR135" s="311"/>
      <c r="NUS135" s="311"/>
      <c r="NUT135" s="311"/>
      <c r="NUU135" s="311"/>
      <c r="NUV135" s="311"/>
      <c r="NUW135" s="311"/>
      <c r="NUX135" s="311"/>
      <c r="NUY135" s="311"/>
      <c r="NUZ135" s="311"/>
      <c r="NVA135" s="311"/>
      <c r="NVB135" s="311"/>
      <c r="NVC135" s="311"/>
      <c r="NVD135" s="311"/>
      <c r="NVE135" s="311"/>
      <c r="NVF135" s="311"/>
      <c r="NVG135" s="311"/>
      <c r="NVH135" s="311"/>
      <c r="NVI135" s="311"/>
      <c r="NVJ135" s="311"/>
      <c r="NVK135" s="311"/>
      <c r="NVL135" s="311"/>
      <c r="NVM135" s="311"/>
      <c r="NVN135" s="311"/>
      <c r="NVO135" s="311"/>
      <c r="NVP135" s="311"/>
      <c r="NVQ135" s="311"/>
      <c r="NVR135" s="311"/>
      <c r="NVS135" s="311"/>
      <c r="NVT135" s="311"/>
      <c r="NVU135" s="311"/>
      <c r="NVV135" s="311"/>
      <c r="NVW135" s="311"/>
      <c r="NVX135" s="311"/>
      <c r="NVY135" s="311"/>
      <c r="NVZ135" s="311"/>
      <c r="NWA135" s="311"/>
      <c r="NWB135" s="311"/>
      <c r="NWC135" s="311"/>
      <c r="NWD135" s="311"/>
      <c r="NWE135" s="311"/>
      <c r="NWF135" s="311"/>
      <c r="NWG135" s="311"/>
      <c r="NWH135" s="311"/>
      <c r="NWI135" s="311"/>
      <c r="NWJ135" s="311"/>
      <c r="NWK135" s="311"/>
      <c r="NWL135" s="311"/>
      <c r="NWM135" s="311"/>
      <c r="NWN135" s="311"/>
      <c r="NWO135" s="311"/>
      <c r="NWP135" s="311"/>
      <c r="NWQ135" s="311"/>
      <c r="NWR135" s="311"/>
      <c r="NWS135" s="311"/>
      <c r="NWT135" s="311"/>
      <c r="NWU135" s="311"/>
      <c r="NWV135" s="311"/>
      <c r="NWW135" s="311"/>
      <c r="NWX135" s="311"/>
      <c r="NWY135" s="311"/>
      <c r="NWZ135" s="311"/>
      <c r="NXA135" s="311"/>
      <c r="NXB135" s="311"/>
      <c r="NXC135" s="311"/>
      <c r="NXD135" s="311"/>
      <c r="NXE135" s="311"/>
      <c r="NXF135" s="311"/>
      <c r="NXG135" s="311"/>
      <c r="NXH135" s="311"/>
      <c r="NXI135" s="311"/>
      <c r="NXJ135" s="311"/>
      <c r="NXK135" s="311"/>
      <c r="NXL135" s="311"/>
      <c r="NXM135" s="311"/>
      <c r="NXN135" s="311"/>
      <c r="NXO135" s="311"/>
      <c r="NXP135" s="311"/>
      <c r="NXQ135" s="311"/>
      <c r="NXR135" s="311"/>
      <c r="NXS135" s="311"/>
      <c r="NXT135" s="311"/>
      <c r="NXU135" s="311"/>
      <c r="NXV135" s="311"/>
      <c r="NXW135" s="311"/>
      <c r="NXX135" s="311"/>
      <c r="NXY135" s="311"/>
      <c r="NXZ135" s="311"/>
      <c r="NYA135" s="311"/>
      <c r="NYB135" s="311"/>
      <c r="NYC135" s="311"/>
      <c r="NYD135" s="311"/>
      <c r="NYE135" s="311"/>
      <c r="NYF135" s="311"/>
      <c r="NYG135" s="311"/>
      <c r="NYH135" s="311"/>
      <c r="NYI135" s="311"/>
      <c r="NYJ135" s="311"/>
      <c r="NYK135" s="311"/>
      <c r="NYL135" s="311"/>
      <c r="NYM135" s="311"/>
      <c r="NYN135" s="311"/>
      <c r="NYO135" s="311"/>
      <c r="NYP135" s="311"/>
      <c r="NYQ135" s="311"/>
      <c r="NYR135" s="311"/>
      <c r="NYS135" s="311"/>
      <c r="NYT135" s="311"/>
      <c r="NYU135" s="311"/>
      <c r="NYV135" s="311"/>
      <c r="NYW135" s="311"/>
      <c r="NYX135" s="311"/>
      <c r="NYY135" s="311"/>
      <c r="NYZ135" s="311"/>
      <c r="NZA135" s="311"/>
      <c r="NZB135" s="311"/>
      <c r="NZC135" s="311"/>
      <c r="NZD135" s="311"/>
      <c r="NZE135" s="311"/>
      <c r="NZF135" s="311"/>
      <c r="NZG135" s="311"/>
      <c r="NZH135" s="311"/>
      <c r="NZI135" s="311"/>
      <c r="NZJ135" s="311"/>
      <c r="NZK135" s="311"/>
      <c r="NZL135" s="311"/>
      <c r="NZM135" s="311"/>
      <c r="NZN135" s="311"/>
      <c r="NZO135" s="311"/>
      <c r="NZP135" s="311"/>
      <c r="NZQ135" s="311"/>
      <c r="NZR135" s="311"/>
      <c r="NZS135" s="311"/>
      <c r="NZT135" s="311"/>
      <c r="NZU135" s="311"/>
      <c r="NZV135" s="311"/>
      <c r="NZW135" s="311"/>
      <c r="NZX135" s="311"/>
      <c r="NZY135" s="311"/>
      <c r="NZZ135" s="311"/>
      <c r="OAA135" s="311"/>
      <c r="OAB135" s="311"/>
      <c r="OAC135" s="311"/>
      <c r="OAD135" s="311"/>
      <c r="OAE135" s="311"/>
      <c r="OAF135" s="311"/>
      <c r="OAG135" s="311"/>
      <c r="OAH135" s="311"/>
      <c r="OAI135" s="311"/>
      <c r="OAJ135" s="311"/>
      <c r="OAK135" s="311"/>
      <c r="OAL135" s="311"/>
      <c r="OAM135" s="311"/>
      <c r="OAN135" s="311"/>
      <c r="OAO135" s="311"/>
      <c r="OAP135" s="311"/>
      <c r="OAQ135" s="311"/>
      <c r="OAR135" s="311"/>
      <c r="OAS135" s="311"/>
      <c r="OAT135" s="311"/>
      <c r="OAU135" s="311"/>
      <c r="OAV135" s="311"/>
      <c r="OAW135" s="311"/>
      <c r="OAX135" s="311"/>
      <c r="OAY135" s="311"/>
      <c r="OAZ135" s="311"/>
      <c r="OBA135" s="311"/>
      <c r="OBB135" s="311"/>
      <c r="OBC135" s="311"/>
      <c r="OBD135" s="311"/>
      <c r="OBE135" s="311"/>
      <c r="OBF135" s="311"/>
      <c r="OBG135" s="311"/>
      <c r="OBH135" s="311"/>
      <c r="OBI135" s="311"/>
      <c r="OBJ135" s="311"/>
      <c r="OBK135" s="311"/>
      <c r="OBL135" s="311"/>
      <c r="OBM135" s="311"/>
      <c r="OBN135" s="311"/>
      <c r="OBO135" s="311"/>
      <c r="OBP135" s="311"/>
      <c r="OBQ135" s="311"/>
      <c r="OBR135" s="311"/>
      <c r="OBS135" s="311"/>
      <c r="OBT135" s="311"/>
      <c r="OBU135" s="311"/>
      <c r="OBV135" s="311"/>
      <c r="OBW135" s="311"/>
      <c r="OBX135" s="311"/>
      <c r="OBY135" s="311"/>
      <c r="OBZ135" s="311"/>
      <c r="OCA135" s="311"/>
      <c r="OCB135" s="311"/>
      <c r="OCC135" s="311"/>
      <c r="OCD135" s="311"/>
      <c r="OCE135" s="311"/>
      <c r="OCF135" s="311"/>
      <c r="OCG135" s="311"/>
      <c r="OCH135" s="311"/>
      <c r="OCI135" s="311"/>
      <c r="OCJ135" s="311"/>
      <c r="OCK135" s="311"/>
      <c r="OCL135" s="311"/>
      <c r="OCM135" s="311"/>
      <c r="OCN135" s="311"/>
      <c r="OCO135" s="311"/>
      <c r="OCP135" s="311"/>
      <c r="OCQ135" s="311"/>
      <c r="OCR135" s="311"/>
      <c r="OCS135" s="311"/>
      <c r="OCT135" s="311"/>
      <c r="OCU135" s="311"/>
      <c r="OCV135" s="311"/>
      <c r="OCW135" s="311"/>
      <c r="OCX135" s="311"/>
      <c r="OCY135" s="311"/>
      <c r="OCZ135" s="311"/>
      <c r="ODA135" s="311"/>
      <c r="ODB135" s="311"/>
      <c r="ODC135" s="311"/>
      <c r="ODD135" s="311"/>
      <c r="ODE135" s="311"/>
      <c r="ODF135" s="311"/>
      <c r="ODG135" s="311"/>
      <c r="ODH135" s="311"/>
      <c r="ODI135" s="311"/>
      <c r="ODJ135" s="311"/>
      <c r="ODK135" s="311"/>
      <c r="ODL135" s="311"/>
      <c r="ODM135" s="311"/>
      <c r="ODN135" s="311"/>
      <c r="ODO135" s="311"/>
      <c r="ODP135" s="311"/>
      <c r="ODQ135" s="311"/>
      <c r="ODR135" s="311"/>
      <c r="ODS135" s="311"/>
      <c r="ODT135" s="311"/>
      <c r="ODU135" s="311"/>
      <c r="ODV135" s="311"/>
      <c r="ODW135" s="311"/>
      <c r="ODX135" s="311"/>
      <c r="ODY135" s="311"/>
      <c r="ODZ135" s="311"/>
      <c r="OEA135" s="311"/>
      <c r="OEB135" s="311"/>
      <c r="OEC135" s="311"/>
      <c r="OED135" s="311"/>
      <c r="OEE135" s="311"/>
      <c r="OEF135" s="311"/>
      <c r="OEG135" s="311"/>
      <c r="OEH135" s="311"/>
      <c r="OEI135" s="311"/>
      <c r="OEJ135" s="311"/>
      <c r="OEK135" s="311"/>
      <c r="OEL135" s="311"/>
      <c r="OEM135" s="311"/>
      <c r="OEN135" s="311"/>
      <c r="OEO135" s="311"/>
      <c r="OEP135" s="311"/>
      <c r="OEQ135" s="311"/>
      <c r="OER135" s="311"/>
      <c r="OES135" s="311"/>
      <c r="OET135" s="311"/>
      <c r="OEU135" s="311"/>
      <c r="OEV135" s="311"/>
      <c r="OEW135" s="311"/>
      <c r="OEX135" s="311"/>
      <c r="OEY135" s="311"/>
      <c r="OEZ135" s="311"/>
      <c r="OFA135" s="311"/>
      <c r="OFB135" s="311"/>
      <c r="OFC135" s="311"/>
      <c r="OFD135" s="311"/>
      <c r="OFE135" s="311"/>
      <c r="OFF135" s="311"/>
      <c r="OFG135" s="311"/>
      <c r="OFH135" s="311"/>
      <c r="OFI135" s="311"/>
      <c r="OFJ135" s="311"/>
      <c r="OFK135" s="311"/>
      <c r="OFL135" s="311"/>
      <c r="OFM135" s="311"/>
      <c r="OFN135" s="311"/>
      <c r="OFO135" s="311"/>
      <c r="OFP135" s="311"/>
      <c r="OFQ135" s="311"/>
      <c r="OFR135" s="311"/>
      <c r="OFS135" s="311"/>
      <c r="OFT135" s="311"/>
      <c r="OFU135" s="311"/>
      <c r="OFV135" s="311"/>
      <c r="OFW135" s="311"/>
      <c r="OFX135" s="311"/>
      <c r="OFY135" s="311"/>
      <c r="OFZ135" s="311"/>
      <c r="OGA135" s="311"/>
      <c r="OGB135" s="311"/>
      <c r="OGC135" s="311"/>
      <c r="OGD135" s="311"/>
      <c r="OGE135" s="311"/>
      <c r="OGF135" s="311"/>
      <c r="OGG135" s="311"/>
      <c r="OGH135" s="311"/>
      <c r="OGI135" s="311"/>
      <c r="OGJ135" s="311"/>
      <c r="OGK135" s="311"/>
      <c r="OGL135" s="311"/>
      <c r="OGM135" s="311"/>
      <c r="OGN135" s="311"/>
      <c r="OGO135" s="311"/>
      <c r="OGP135" s="311"/>
      <c r="OGQ135" s="311"/>
      <c r="OGR135" s="311"/>
      <c r="OGS135" s="311"/>
      <c r="OGT135" s="311"/>
      <c r="OGU135" s="311"/>
      <c r="OGV135" s="311"/>
      <c r="OGW135" s="311"/>
      <c r="OGX135" s="311"/>
      <c r="OGY135" s="311"/>
      <c r="OGZ135" s="311"/>
      <c r="OHA135" s="311"/>
      <c r="OHB135" s="311"/>
      <c r="OHC135" s="311"/>
      <c r="OHD135" s="311"/>
      <c r="OHE135" s="311"/>
      <c r="OHF135" s="311"/>
      <c r="OHG135" s="311"/>
      <c r="OHH135" s="311"/>
      <c r="OHI135" s="311"/>
      <c r="OHJ135" s="311"/>
      <c r="OHK135" s="311"/>
      <c r="OHL135" s="311"/>
      <c r="OHM135" s="311"/>
      <c r="OHN135" s="311"/>
      <c r="OHO135" s="311"/>
      <c r="OHP135" s="311"/>
      <c r="OHQ135" s="311"/>
      <c r="OHR135" s="311"/>
      <c r="OHS135" s="311"/>
      <c r="OHT135" s="311"/>
      <c r="OHU135" s="311"/>
      <c r="OHV135" s="311"/>
      <c r="OHW135" s="311"/>
      <c r="OHX135" s="311"/>
      <c r="OHY135" s="311"/>
      <c r="OHZ135" s="311"/>
      <c r="OIA135" s="311"/>
      <c r="OIB135" s="311"/>
      <c r="OIC135" s="311"/>
      <c r="OID135" s="311"/>
      <c r="OIE135" s="311"/>
      <c r="OIF135" s="311"/>
      <c r="OIG135" s="311"/>
      <c r="OIH135" s="311"/>
      <c r="OII135" s="311"/>
      <c r="OIJ135" s="311"/>
      <c r="OIK135" s="311"/>
      <c r="OIL135" s="311"/>
      <c r="OIM135" s="311"/>
      <c r="OIN135" s="311"/>
      <c r="OIO135" s="311"/>
      <c r="OIP135" s="311"/>
      <c r="OIQ135" s="311"/>
      <c r="OIR135" s="311"/>
      <c r="OIS135" s="311"/>
      <c r="OIT135" s="311"/>
      <c r="OIU135" s="311"/>
      <c r="OIV135" s="311"/>
      <c r="OIW135" s="311"/>
      <c r="OIX135" s="311"/>
      <c r="OIY135" s="311"/>
      <c r="OIZ135" s="311"/>
      <c r="OJA135" s="311"/>
      <c r="OJB135" s="311"/>
      <c r="OJC135" s="311"/>
      <c r="OJD135" s="311"/>
      <c r="OJE135" s="311"/>
      <c r="OJF135" s="311"/>
      <c r="OJG135" s="311"/>
      <c r="OJH135" s="311"/>
      <c r="OJI135" s="311"/>
      <c r="OJJ135" s="311"/>
      <c r="OJK135" s="311"/>
      <c r="OJL135" s="311"/>
      <c r="OJM135" s="311"/>
      <c r="OJN135" s="311"/>
      <c r="OJO135" s="311"/>
      <c r="OJP135" s="311"/>
      <c r="OJQ135" s="311"/>
      <c r="OJR135" s="311"/>
      <c r="OJS135" s="311"/>
      <c r="OJT135" s="311"/>
      <c r="OJU135" s="311"/>
      <c r="OJV135" s="311"/>
      <c r="OJW135" s="311"/>
      <c r="OJX135" s="311"/>
      <c r="OJY135" s="311"/>
      <c r="OJZ135" s="311"/>
      <c r="OKA135" s="311"/>
      <c r="OKB135" s="311"/>
      <c r="OKC135" s="311"/>
      <c r="OKD135" s="311"/>
      <c r="OKE135" s="311"/>
      <c r="OKF135" s="311"/>
      <c r="OKG135" s="311"/>
      <c r="OKH135" s="311"/>
      <c r="OKI135" s="311"/>
      <c r="OKJ135" s="311"/>
      <c r="OKK135" s="311"/>
      <c r="OKL135" s="311"/>
      <c r="OKM135" s="311"/>
      <c r="OKN135" s="311"/>
      <c r="OKO135" s="311"/>
      <c r="OKP135" s="311"/>
      <c r="OKQ135" s="311"/>
      <c r="OKR135" s="311"/>
      <c r="OKS135" s="311"/>
      <c r="OKT135" s="311"/>
      <c r="OKU135" s="311"/>
      <c r="OKV135" s="311"/>
      <c r="OKW135" s="311"/>
      <c r="OKX135" s="311"/>
      <c r="OKY135" s="311"/>
      <c r="OKZ135" s="311"/>
      <c r="OLA135" s="311"/>
      <c r="OLB135" s="311"/>
      <c r="OLC135" s="311"/>
      <c r="OLD135" s="311"/>
      <c r="OLE135" s="311"/>
      <c r="OLF135" s="311"/>
      <c r="OLG135" s="311"/>
      <c r="OLH135" s="311"/>
      <c r="OLI135" s="311"/>
      <c r="OLJ135" s="311"/>
      <c r="OLK135" s="311"/>
      <c r="OLL135" s="311"/>
      <c r="OLM135" s="311"/>
      <c r="OLN135" s="311"/>
      <c r="OLO135" s="311"/>
      <c r="OLP135" s="311"/>
      <c r="OLQ135" s="311"/>
      <c r="OLR135" s="311"/>
      <c r="OLS135" s="311"/>
      <c r="OLT135" s="311"/>
      <c r="OLU135" s="311"/>
      <c r="OLV135" s="311"/>
      <c r="OLW135" s="311"/>
      <c r="OLX135" s="311"/>
      <c r="OLY135" s="311"/>
      <c r="OLZ135" s="311"/>
      <c r="OMA135" s="311"/>
      <c r="OMB135" s="311"/>
      <c r="OMC135" s="311"/>
      <c r="OMD135" s="311"/>
      <c r="OME135" s="311"/>
      <c r="OMF135" s="311"/>
      <c r="OMG135" s="311"/>
      <c r="OMH135" s="311"/>
      <c r="OMI135" s="311"/>
      <c r="OMJ135" s="311"/>
      <c r="OMK135" s="311"/>
      <c r="OML135" s="311"/>
      <c r="OMM135" s="311"/>
      <c r="OMN135" s="311"/>
      <c r="OMO135" s="311"/>
      <c r="OMP135" s="311"/>
      <c r="OMQ135" s="311"/>
      <c r="OMR135" s="311"/>
      <c r="OMS135" s="311"/>
      <c r="OMT135" s="311"/>
      <c r="OMU135" s="311"/>
      <c r="OMV135" s="311"/>
      <c r="OMW135" s="311"/>
      <c r="OMX135" s="311"/>
      <c r="OMY135" s="311"/>
      <c r="OMZ135" s="311"/>
      <c r="ONA135" s="311"/>
      <c r="ONB135" s="311"/>
      <c r="ONC135" s="311"/>
      <c r="OND135" s="311"/>
      <c r="ONE135" s="311"/>
      <c r="ONF135" s="311"/>
      <c r="ONG135" s="311"/>
      <c r="ONH135" s="311"/>
      <c r="ONI135" s="311"/>
      <c r="ONJ135" s="311"/>
      <c r="ONK135" s="311"/>
      <c r="ONL135" s="311"/>
      <c r="ONM135" s="311"/>
      <c r="ONN135" s="311"/>
      <c r="ONO135" s="311"/>
      <c r="ONP135" s="311"/>
      <c r="ONQ135" s="311"/>
      <c r="ONR135" s="311"/>
      <c r="ONS135" s="311"/>
      <c r="ONT135" s="311"/>
      <c r="ONU135" s="311"/>
      <c r="ONV135" s="311"/>
      <c r="ONW135" s="311"/>
      <c r="ONX135" s="311"/>
      <c r="ONY135" s="311"/>
      <c r="ONZ135" s="311"/>
      <c r="OOA135" s="311"/>
      <c r="OOB135" s="311"/>
      <c r="OOC135" s="311"/>
      <c r="OOD135" s="311"/>
      <c r="OOE135" s="311"/>
      <c r="OOF135" s="311"/>
      <c r="OOG135" s="311"/>
      <c r="OOH135" s="311"/>
      <c r="OOI135" s="311"/>
      <c r="OOJ135" s="311"/>
      <c r="OOK135" s="311"/>
      <c r="OOL135" s="311"/>
      <c r="OOM135" s="311"/>
      <c r="OON135" s="311"/>
      <c r="OOO135" s="311"/>
      <c r="OOP135" s="311"/>
      <c r="OOQ135" s="311"/>
      <c r="OOR135" s="311"/>
      <c r="OOS135" s="311"/>
      <c r="OOT135" s="311"/>
      <c r="OOU135" s="311"/>
      <c r="OOV135" s="311"/>
      <c r="OOW135" s="311"/>
      <c r="OOX135" s="311"/>
      <c r="OOY135" s="311"/>
      <c r="OOZ135" s="311"/>
      <c r="OPA135" s="311"/>
      <c r="OPB135" s="311"/>
      <c r="OPC135" s="311"/>
      <c r="OPD135" s="311"/>
      <c r="OPE135" s="311"/>
      <c r="OPF135" s="311"/>
      <c r="OPG135" s="311"/>
      <c r="OPH135" s="311"/>
      <c r="OPI135" s="311"/>
      <c r="OPJ135" s="311"/>
      <c r="OPK135" s="311"/>
      <c r="OPL135" s="311"/>
      <c r="OPM135" s="311"/>
      <c r="OPN135" s="311"/>
      <c r="OPO135" s="311"/>
      <c r="OPP135" s="311"/>
      <c r="OPQ135" s="311"/>
      <c r="OPR135" s="311"/>
      <c r="OPS135" s="311"/>
      <c r="OPT135" s="311"/>
      <c r="OPU135" s="311"/>
      <c r="OPV135" s="311"/>
      <c r="OPW135" s="311"/>
      <c r="OPX135" s="311"/>
      <c r="OPY135" s="311"/>
      <c r="OPZ135" s="311"/>
      <c r="OQA135" s="311"/>
      <c r="OQB135" s="311"/>
      <c r="OQC135" s="311"/>
      <c r="OQD135" s="311"/>
      <c r="OQE135" s="311"/>
      <c r="OQF135" s="311"/>
      <c r="OQG135" s="311"/>
      <c r="OQH135" s="311"/>
      <c r="OQI135" s="311"/>
      <c r="OQJ135" s="311"/>
      <c r="OQK135" s="311"/>
      <c r="OQL135" s="311"/>
      <c r="OQM135" s="311"/>
      <c r="OQN135" s="311"/>
      <c r="OQO135" s="311"/>
      <c r="OQP135" s="311"/>
      <c r="OQQ135" s="311"/>
      <c r="OQR135" s="311"/>
      <c r="OQS135" s="311"/>
      <c r="OQT135" s="311"/>
      <c r="OQU135" s="311"/>
      <c r="OQV135" s="311"/>
      <c r="OQW135" s="311"/>
      <c r="OQX135" s="311"/>
      <c r="OQY135" s="311"/>
      <c r="OQZ135" s="311"/>
      <c r="ORA135" s="311"/>
      <c r="ORB135" s="311"/>
      <c r="ORC135" s="311"/>
      <c r="ORD135" s="311"/>
      <c r="ORE135" s="311"/>
      <c r="ORF135" s="311"/>
      <c r="ORG135" s="311"/>
      <c r="ORH135" s="311"/>
      <c r="ORI135" s="311"/>
      <c r="ORJ135" s="311"/>
      <c r="ORK135" s="311"/>
      <c r="ORL135" s="311"/>
      <c r="ORM135" s="311"/>
      <c r="ORN135" s="311"/>
      <c r="ORO135" s="311"/>
      <c r="ORP135" s="311"/>
      <c r="ORQ135" s="311"/>
      <c r="ORR135" s="311"/>
      <c r="ORS135" s="311"/>
      <c r="ORT135" s="311"/>
      <c r="ORU135" s="311"/>
      <c r="ORV135" s="311"/>
      <c r="ORW135" s="311"/>
      <c r="ORX135" s="311"/>
      <c r="ORY135" s="311"/>
      <c r="ORZ135" s="311"/>
      <c r="OSA135" s="311"/>
      <c r="OSB135" s="311"/>
      <c r="OSC135" s="311"/>
      <c r="OSD135" s="311"/>
      <c r="OSE135" s="311"/>
      <c r="OSF135" s="311"/>
      <c r="OSG135" s="311"/>
      <c r="OSH135" s="311"/>
      <c r="OSI135" s="311"/>
      <c r="OSJ135" s="311"/>
      <c r="OSK135" s="311"/>
      <c r="OSL135" s="311"/>
      <c r="OSM135" s="311"/>
      <c r="OSN135" s="311"/>
      <c r="OSO135" s="311"/>
      <c r="OSP135" s="311"/>
      <c r="OSQ135" s="311"/>
      <c r="OSR135" s="311"/>
      <c r="OSS135" s="311"/>
      <c r="OST135" s="311"/>
      <c r="OSU135" s="311"/>
      <c r="OSV135" s="311"/>
      <c r="OSW135" s="311"/>
      <c r="OSX135" s="311"/>
      <c r="OSY135" s="311"/>
      <c r="OSZ135" s="311"/>
      <c r="OTA135" s="311"/>
      <c r="OTB135" s="311"/>
      <c r="OTC135" s="311"/>
      <c r="OTD135" s="311"/>
      <c r="OTE135" s="311"/>
      <c r="OTF135" s="311"/>
      <c r="OTG135" s="311"/>
      <c r="OTH135" s="311"/>
      <c r="OTI135" s="311"/>
      <c r="OTJ135" s="311"/>
      <c r="OTK135" s="311"/>
      <c r="OTL135" s="311"/>
      <c r="OTM135" s="311"/>
      <c r="OTN135" s="311"/>
      <c r="OTO135" s="311"/>
      <c r="OTP135" s="311"/>
      <c r="OTQ135" s="311"/>
      <c r="OTR135" s="311"/>
      <c r="OTS135" s="311"/>
      <c r="OTT135" s="311"/>
      <c r="OTU135" s="311"/>
      <c r="OTV135" s="311"/>
      <c r="OTW135" s="311"/>
      <c r="OTX135" s="311"/>
      <c r="OTY135" s="311"/>
      <c r="OTZ135" s="311"/>
      <c r="OUA135" s="311"/>
      <c r="OUB135" s="311"/>
      <c r="OUC135" s="311"/>
      <c r="OUD135" s="311"/>
      <c r="OUE135" s="311"/>
      <c r="OUF135" s="311"/>
      <c r="OUG135" s="311"/>
      <c r="OUH135" s="311"/>
      <c r="OUI135" s="311"/>
      <c r="OUJ135" s="311"/>
      <c r="OUK135" s="311"/>
      <c r="OUL135" s="311"/>
      <c r="OUM135" s="311"/>
      <c r="OUN135" s="311"/>
      <c r="OUO135" s="311"/>
      <c r="OUP135" s="311"/>
      <c r="OUQ135" s="311"/>
      <c r="OUR135" s="311"/>
      <c r="OUS135" s="311"/>
      <c r="OUT135" s="311"/>
      <c r="OUU135" s="311"/>
      <c r="OUV135" s="311"/>
      <c r="OUW135" s="311"/>
      <c r="OUX135" s="311"/>
      <c r="OUY135" s="311"/>
      <c r="OUZ135" s="311"/>
      <c r="OVA135" s="311"/>
      <c r="OVB135" s="311"/>
      <c r="OVC135" s="311"/>
      <c r="OVD135" s="311"/>
      <c r="OVE135" s="311"/>
      <c r="OVF135" s="311"/>
      <c r="OVG135" s="311"/>
      <c r="OVH135" s="311"/>
      <c r="OVI135" s="311"/>
      <c r="OVJ135" s="311"/>
      <c r="OVK135" s="311"/>
      <c r="OVL135" s="311"/>
      <c r="OVM135" s="311"/>
      <c r="OVN135" s="311"/>
      <c r="OVO135" s="311"/>
      <c r="OVP135" s="311"/>
      <c r="OVQ135" s="311"/>
      <c r="OVR135" s="311"/>
      <c r="OVS135" s="311"/>
      <c r="OVT135" s="311"/>
      <c r="OVU135" s="311"/>
      <c r="OVV135" s="311"/>
      <c r="OVW135" s="311"/>
      <c r="OVX135" s="311"/>
      <c r="OVY135" s="311"/>
      <c r="OVZ135" s="311"/>
      <c r="OWA135" s="311"/>
      <c r="OWB135" s="311"/>
      <c r="OWC135" s="311"/>
      <c r="OWD135" s="311"/>
      <c r="OWE135" s="311"/>
      <c r="OWF135" s="311"/>
      <c r="OWG135" s="311"/>
      <c r="OWH135" s="311"/>
      <c r="OWI135" s="311"/>
      <c r="OWJ135" s="311"/>
      <c r="OWK135" s="311"/>
      <c r="OWL135" s="311"/>
      <c r="OWM135" s="311"/>
      <c r="OWN135" s="311"/>
      <c r="OWO135" s="311"/>
      <c r="OWP135" s="311"/>
      <c r="OWQ135" s="311"/>
      <c r="OWR135" s="311"/>
      <c r="OWS135" s="311"/>
      <c r="OWT135" s="311"/>
      <c r="OWU135" s="311"/>
      <c r="OWV135" s="311"/>
      <c r="OWW135" s="311"/>
      <c r="OWX135" s="311"/>
      <c r="OWY135" s="311"/>
      <c r="OWZ135" s="311"/>
      <c r="OXA135" s="311"/>
      <c r="OXB135" s="311"/>
      <c r="OXC135" s="311"/>
      <c r="OXD135" s="311"/>
      <c r="OXE135" s="311"/>
      <c r="OXF135" s="311"/>
      <c r="OXG135" s="311"/>
      <c r="OXH135" s="311"/>
      <c r="OXI135" s="311"/>
      <c r="OXJ135" s="311"/>
      <c r="OXK135" s="311"/>
      <c r="OXL135" s="311"/>
      <c r="OXM135" s="311"/>
      <c r="OXN135" s="311"/>
      <c r="OXO135" s="311"/>
      <c r="OXP135" s="311"/>
      <c r="OXQ135" s="311"/>
      <c r="OXR135" s="311"/>
      <c r="OXS135" s="311"/>
      <c r="OXT135" s="311"/>
      <c r="OXU135" s="311"/>
      <c r="OXV135" s="311"/>
      <c r="OXW135" s="311"/>
      <c r="OXX135" s="311"/>
      <c r="OXY135" s="311"/>
      <c r="OXZ135" s="311"/>
      <c r="OYA135" s="311"/>
      <c r="OYB135" s="311"/>
      <c r="OYC135" s="311"/>
      <c r="OYD135" s="311"/>
      <c r="OYE135" s="311"/>
      <c r="OYF135" s="311"/>
      <c r="OYG135" s="311"/>
      <c r="OYH135" s="311"/>
      <c r="OYI135" s="311"/>
      <c r="OYJ135" s="311"/>
      <c r="OYK135" s="311"/>
      <c r="OYL135" s="311"/>
      <c r="OYM135" s="311"/>
      <c r="OYN135" s="311"/>
      <c r="OYO135" s="311"/>
      <c r="OYP135" s="311"/>
      <c r="OYQ135" s="311"/>
      <c r="OYR135" s="311"/>
      <c r="OYS135" s="311"/>
      <c r="OYT135" s="311"/>
      <c r="OYU135" s="311"/>
      <c r="OYV135" s="311"/>
      <c r="OYW135" s="311"/>
      <c r="OYX135" s="311"/>
      <c r="OYY135" s="311"/>
      <c r="OYZ135" s="311"/>
      <c r="OZA135" s="311"/>
      <c r="OZB135" s="311"/>
      <c r="OZC135" s="311"/>
      <c r="OZD135" s="311"/>
      <c r="OZE135" s="311"/>
      <c r="OZF135" s="311"/>
      <c r="OZG135" s="311"/>
      <c r="OZH135" s="311"/>
      <c r="OZI135" s="311"/>
      <c r="OZJ135" s="311"/>
      <c r="OZK135" s="311"/>
      <c r="OZL135" s="311"/>
      <c r="OZM135" s="311"/>
      <c r="OZN135" s="311"/>
      <c r="OZO135" s="311"/>
      <c r="OZP135" s="311"/>
      <c r="OZQ135" s="311"/>
      <c r="OZR135" s="311"/>
      <c r="OZS135" s="311"/>
      <c r="OZT135" s="311"/>
      <c r="OZU135" s="311"/>
      <c r="OZV135" s="311"/>
      <c r="OZW135" s="311"/>
      <c r="OZX135" s="311"/>
      <c r="OZY135" s="311"/>
      <c r="OZZ135" s="311"/>
      <c r="PAA135" s="311"/>
      <c r="PAB135" s="311"/>
      <c r="PAC135" s="311"/>
      <c r="PAD135" s="311"/>
      <c r="PAE135" s="311"/>
      <c r="PAF135" s="311"/>
      <c r="PAG135" s="311"/>
      <c r="PAH135" s="311"/>
      <c r="PAI135" s="311"/>
      <c r="PAJ135" s="311"/>
      <c r="PAK135" s="311"/>
      <c r="PAL135" s="311"/>
      <c r="PAM135" s="311"/>
      <c r="PAN135" s="311"/>
      <c r="PAO135" s="311"/>
      <c r="PAP135" s="311"/>
      <c r="PAQ135" s="311"/>
      <c r="PAR135" s="311"/>
      <c r="PAS135" s="311"/>
      <c r="PAT135" s="311"/>
      <c r="PAU135" s="311"/>
      <c r="PAV135" s="311"/>
      <c r="PAW135" s="311"/>
      <c r="PAX135" s="311"/>
      <c r="PAY135" s="311"/>
      <c r="PAZ135" s="311"/>
      <c r="PBA135" s="311"/>
      <c r="PBB135" s="311"/>
      <c r="PBC135" s="311"/>
      <c r="PBD135" s="311"/>
      <c r="PBE135" s="311"/>
      <c r="PBF135" s="311"/>
      <c r="PBG135" s="311"/>
      <c r="PBH135" s="311"/>
      <c r="PBI135" s="311"/>
      <c r="PBJ135" s="311"/>
      <c r="PBK135" s="311"/>
      <c r="PBL135" s="311"/>
      <c r="PBM135" s="311"/>
      <c r="PBN135" s="311"/>
      <c r="PBO135" s="311"/>
      <c r="PBP135" s="311"/>
      <c r="PBQ135" s="311"/>
      <c r="PBR135" s="311"/>
      <c r="PBS135" s="311"/>
      <c r="PBT135" s="311"/>
      <c r="PBU135" s="311"/>
      <c r="PBV135" s="311"/>
      <c r="PBW135" s="311"/>
      <c r="PBX135" s="311"/>
      <c r="PBY135" s="311"/>
      <c r="PBZ135" s="311"/>
      <c r="PCA135" s="311"/>
      <c r="PCB135" s="311"/>
      <c r="PCC135" s="311"/>
      <c r="PCD135" s="311"/>
      <c r="PCE135" s="311"/>
      <c r="PCF135" s="311"/>
      <c r="PCG135" s="311"/>
      <c r="PCH135" s="311"/>
      <c r="PCI135" s="311"/>
      <c r="PCJ135" s="311"/>
      <c r="PCK135" s="311"/>
      <c r="PCL135" s="311"/>
      <c r="PCM135" s="311"/>
      <c r="PCN135" s="311"/>
      <c r="PCO135" s="311"/>
      <c r="PCP135" s="311"/>
      <c r="PCQ135" s="311"/>
      <c r="PCR135" s="311"/>
      <c r="PCS135" s="311"/>
      <c r="PCT135" s="311"/>
      <c r="PCU135" s="311"/>
      <c r="PCV135" s="311"/>
      <c r="PCW135" s="311"/>
      <c r="PCX135" s="311"/>
      <c r="PCY135" s="311"/>
      <c r="PCZ135" s="311"/>
      <c r="PDA135" s="311"/>
      <c r="PDB135" s="311"/>
      <c r="PDC135" s="311"/>
      <c r="PDD135" s="311"/>
      <c r="PDE135" s="311"/>
      <c r="PDF135" s="311"/>
      <c r="PDG135" s="311"/>
      <c r="PDH135" s="311"/>
      <c r="PDI135" s="311"/>
      <c r="PDJ135" s="311"/>
      <c r="PDK135" s="311"/>
      <c r="PDL135" s="311"/>
      <c r="PDM135" s="311"/>
      <c r="PDN135" s="311"/>
      <c r="PDO135" s="311"/>
      <c r="PDP135" s="311"/>
      <c r="PDQ135" s="311"/>
      <c r="PDR135" s="311"/>
      <c r="PDS135" s="311"/>
      <c r="PDT135" s="311"/>
      <c r="PDU135" s="311"/>
      <c r="PDV135" s="311"/>
      <c r="PDW135" s="311"/>
      <c r="PDX135" s="311"/>
      <c r="PDY135" s="311"/>
      <c r="PDZ135" s="311"/>
      <c r="PEA135" s="311"/>
      <c r="PEB135" s="311"/>
      <c r="PEC135" s="311"/>
      <c r="PED135" s="311"/>
      <c r="PEE135" s="311"/>
      <c r="PEF135" s="311"/>
      <c r="PEG135" s="311"/>
      <c r="PEH135" s="311"/>
      <c r="PEI135" s="311"/>
      <c r="PEJ135" s="311"/>
      <c r="PEK135" s="311"/>
      <c r="PEL135" s="311"/>
      <c r="PEM135" s="311"/>
      <c r="PEN135" s="311"/>
      <c r="PEO135" s="311"/>
      <c r="PEP135" s="311"/>
      <c r="PEQ135" s="311"/>
      <c r="PER135" s="311"/>
      <c r="PES135" s="311"/>
      <c r="PET135" s="311"/>
      <c r="PEU135" s="311"/>
      <c r="PEV135" s="311"/>
      <c r="PEW135" s="311"/>
      <c r="PEX135" s="311"/>
      <c r="PEY135" s="311"/>
      <c r="PEZ135" s="311"/>
      <c r="PFA135" s="311"/>
      <c r="PFB135" s="311"/>
      <c r="PFC135" s="311"/>
      <c r="PFD135" s="311"/>
      <c r="PFE135" s="311"/>
      <c r="PFF135" s="311"/>
      <c r="PFG135" s="311"/>
      <c r="PFH135" s="311"/>
      <c r="PFI135" s="311"/>
      <c r="PFJ135" s="311"/>
      <c r="PFK135" s="311"/>
      <c r="PFL135" s="311"/>
      <c r="PFM135" s="311"/>
      <c r="PFN135" s="311"/>
      <c r="PFO135" s="311"/>
      <c r="PFP135" s="311"/>
      <c r="PFQ135" s="311"/>
      <c r="PFR135" s="311"/>
      <c r="PFS135" s="311"/>
      <c r="PFT135" s="311"/>
      <c r="PFU135" s="311"/>
      <c r="PFV135" s="311"/>
      <c r="PFW135" s="311"/>
      <c r="PFX135" s="311"/>
      <c r="PFY135" s="311"/>
      <c r="PFZ135" s="311"/>
      <c r="PGA135" s="311"/>
      <c r="PGB135" s="311"/>
      <c r="PGC135" s="311"/>
      <c r="PGD135" s="311"/>
      <c r="PGE135" s="311"/>
      <c r="PGF135" s="311"/>
      <c r="PGG135" s="311"/>
      <c r="PGH135" s="311"/>
      <c r="PGI135" s="311"/>
      <c r="PGJ135" s="311"/>
      <c r="PGK135" s="311"/>
      <c r="PGL135" s="311"/>
      <c r="PGM135" s="311"/>
      <c r="PGN135" s="311"/>
      <c r="PGO135" s="311"/>
      <c r="PGP135" s="311"/>
      <c r="PGQ135" s="311"/>
      <c r="PGR135" s="311"/>
      <c r="PGS135" s="311"/>
      <c r="PGT135" s="311"/>
      <c r="PGU135" s="311"/>
      <c r="PGV135" s="311"/>
      <c r="PGW135" s="311"/>
      <c r="PGX135" s="311"/>
      <c r="PGY135" s="311"/>
      <c r="PGZ135" s="311"/>
      <c r="PHA135" s="311"/>
      <c r="PHB135" s="311"/>
      <c r="PHC135" s="311"/>
      <c r="PHD135" s="311"/>
      <c r="PHE135" s="311"/>
      <c r="PHF135" s="311"/>
      <c r="PHG135" s="311"/>
      <c r="PHH135" s="311"/>
      <c r="PHI135" s="311"/>
      <c r="PHJ135" s="311"/>
      <c r="PHK135" s="311"/>
      <c r="PHL135" s="311"/>
      <c r="PHM135" s="311"/>
      <c r="PHN135" s="311"/>
      <c r="PHO135" s="311"/>
      <c r="PHP135" s="311"/>
      <c r="PHQ135" s="311"/>
      <c r="PHR135" s="311"/>
      <c r="PHS135" s="311"/>
      <c r="PHT135" s="311"/>
      <c r="PHU135" s="311"/>
      <c r="PHV135" s="311"/>
      <c r="PHW135" s="311"/>
      <c r="PHX135" s="311"/>
      <c r="PHY135" s="311"/>
      <c r="PHZ135" s="311"/>
      <c r="PIA135" s="311"/>
      <c r="PIB135" s="311"/>
      <c r="PIC135" s="311"/>
      <c r="PID135" s="311"/>
      <c r="PIE135" s="311"/>
      <c r="PIF135" s="311"/>
      <c r="PIG135" s="311"/>
      <c r="PIH135" s="311"/>
      <c r="PII135" s="311"/>
      <c r="PIJ135" s="311"/>
      <c r="PIK135" s="311"/>
      <c r="PIL135" s="311"/>
      <c r="PIM135" s="311"/>
      <c r="PIN135" s="311"/>
      <c r="PIO135" s="311"/>
      <c r="PIP135" s="311"/>
      <c r="PIQ135" s="311"/>
      <c r="PIR135" s="311"/>
      <c r="PIS135" s="311"/>
      <c r="PIT135" s="311"/>
      <c r="PIU135" s="311"/>
      <c r="PIV135" s="311"/>
      <c r="PIW135" s="311"/>
      <c r="PIX135" s="311"/>
      <c r="PIY135" s="311"/>
      <c r="PIZ135" s="311"/>
      <c r="PJA135" s="311"/>
      <c r="PJB135" s="311"/>
      <c r="PJC135" s="311"/>
      <c r="PJD135" s="311"/>
      <c r="PJE135" s="311"/>
      <c r="PJF135" s="311"/>
      <c r="PJG135" s="311"/>
      <c r="PJH135" s="311"/>
      <c r="PJI135" s="311"/>
      <c r="PJJ135" s="311"/>
      <c r="PJK135" s="311"/>
      <c r="PJL135" s="311"/>
      <c r="PJM135" s="311"/>
      <c r="PJN135" s="311"/>
      <c r="PJO135" s="311"/>
      <c r="PJP135" s="311"/>
      <c r="PJQ135" s="311"/>
      <c r="PJR135" s="311"/>
      <c r="PJS135" s="311"/>
      <c r="PJT135" s="311"/>
      <c r="PJU135" s="311"/>
      <c r="PJV135" s="311"/>
      <c r="PJW135" s="311"/>
      <c r="PJX135" s="311"/>
      <c r="PJY135" s="311"/>
      <c r="PJZ135" s="311"/>
      <c r="PKA135" s="311"/>
      <c r="PKB135" s="311"/>
      <c r="PKC135" s="311"/>
      <c r="PKD135" s="311"/>
      <c r="PKE135" s="311"/>
      <c r="PKF135" s="311"/>
      <c r="PKG135" s="311"/>
      <c r="PKH135" s="311"/>
      <c r="PKI135" s="311"/>
      <c r="PKJ135" s="311"/>
      <c r="PKK135" s="311"/>
      <c r="PKL135" s="311"/>
      <c r="PKM135" s="311"/>
      <c r="PKN135" s="311"/>
      <c r="PKO135" s="311"/>
      <c r="PKP135" s="311"/>
      <c r="PKQ135" s="311"/>
      <c r="PKR135" s="311"/>
      <c r="PKS135" s="311"/>
      <c r="PKT135" s="311"/>
      <c r="PKU135" s="311"/>
      <c r="PKV135" s="311"/>
      <c r="PKW135" s="311"/>
      <c r="PKX135" s="311"/>
      <c r="PKY135" s="311"/>
      <c r="PKZ135" s="311"/>
      <c r="PLA135" s="311"/>
      <c r="PLB135" s="311"/>
      <c r="PLC135" s="311"/>
      <c r="PLD135" s="311"/>
      <c r="PLE135" s="311"/>
      <c r="PLF135" s="311"/>
      <c r="PLG135" s="311"/>
      <c r="PLH135" s="311"/>
      <c r="PLI135" s="311"/>
      <c r="PLJ135" s="311"/>
      <c r="PLK135" s="311"/>
      <c r="PLL135" s="311"/>
      <c r="PLM135" s="311"/>
      <c r="PLN135" s="311"/>
      <c r="PLO135" s="311"/>
      <c r="PLP135" s="311"/>
      <c r="PLQ135" s="311"/>
      <c r="PLR135" s="311"/>
      <c r="PLS135" s="311"/>
      <c r="PLT135" s="311"/>
      <c r="PLU135" s="311"/>
      <c r="PLV135" s="311"/>
      <c r="PLW135" s="311"/>
      <c r="PLX135" s="311"/>
      <c r="PLY135" s="311"/>
      <c r="PLZ135" s="311"/>
      <c r="PMA135" s="311"/>
      <c r="PMB135" s="311"/>
      <c r="PMC135" s="311"/>
      <c r="PMD135" s="311"/>
      <c r="PME135" s="311"/>
      <c r="PMF135" s="311"/>
      <c r="PMG135" s="311"/>
      <c r="PMH135" s="311"/>
      <c r="PMI135" s="311"/>
      <c r="PMJ135" s="311"/>
      <c r="PMK135" s="311"/>
      <c r="PML135" s="311"/>
      <c r="PMM135" s="311"/>
      <c r="PMN135" s="311"/>
      <c r="PMO135" s="311"/>
      <c r="PMP135" s="311"/>
      <c r="PMQ135" s="311"/>
      <c r="PMR135" s="311"/>
      <c r="PMS135" s="311"/>
      <c r="PMT135" s="311"/>
      <c r="PMU135" s="311"/>
      <c r="PMV135" s="311"/>
      <c r="PMW135" s="311"/>
      <c r="PMX135" s="311"/>
      <c r="PMY135" s="311"/>
      <c r="PMZ135" s="311"/>
      <c r="PNA135" s="311"/>
      <c r="PNB135" s="311"/>
      <c r="PNC135" s="311"/>
      <c r="PND135" s="311"/>
      <c r="PNE135" s="311"/>
      <c r="PNF135" s="311"/>
      <c r="PNG135" s="311"/>
      <c r="PNH135" s="311"/>
      <c r="PNI135" s="311"/>
      <c r="PNJ135" s="311"/>
      <c r="PNK135" s="311"/>
      <c r="PNL135" s="311"/>
      <c r="PNM135" s="311"/>
      <c r="PNN135" s="311"/>
      <c r="PNO135" s="311"/>
      <c r="PNP135" s="311"/>
      <c r="PNQ135" s="311"/>
      <c r="PNR135" s="311"/>
      <c r="PNS135" s="311"/>
      <c r="PNT135" s="311"/>
      <c r="PNU135" s="311"/>
      <c r="PNV135" s="311"/>
      <c r="PNW135" s="311"/>
      <c r="PNX135" s="311"/>
      <c r="PNY135" s="311"/>
      <c r="PNZ135" s="311"/>
      <c r="POA135" s="311"/>
      <c r="POB135" s="311"/>
      <c r="POC135" s="311"/>
      <c r="POD135" s="311"/>
      <c r="POE135" s="311"/>
      <c r="POF135" s="311"/>
      <c r="POG135" s="311"/>
      <c r="POH135" s="311"/>
      <c r="POI135" s="311"/>
      <c r="POJ135" s="311"/>
      <c r="POK135" s="311"/>
      <c r="POL135" s="311"/>
      <c r="POM135" s="311"/>
      <c r="PON135" s="311"/>
      <c r="POO135" s="311"/>
      <c r="POP135" s="311"/>
      <c r="POQ135" s="311"/>
      <c r="POR135" s="311"/>
      <c r="POS135" s="311"/>
      <c r="POT135" s="311"/>
      <c r="POU135" s="311"/>
      <c r="POV135" s="311"/>
      <c r="POW135" s="311"/>
      <c r="POX135" s="311"/>
      <c r="POY135" s="311"/>
      <c r="POZ135" s="311"/>
      <c r="PPA135" s="311"/>
      <c r="PPB135" s="311"/>
      <c r="PPC135" s="311"/>
      <c r="PPD135" s="311"/>
      <c r="PPE135" s="311"/>
      <c r="PPF135" s="311"/>
      <c r="PPG135" s="311"/>
      <c r="PPH135" s="311"/>
      <c r="PPI135" s="311"/>
      <c r="PPJ135" s="311"/>
      <c r="PPK135" s="311"/>
      <c r="PPL135" s="311"/>
      <c r="PPM135" s="311"/>
      <c r="PPN135" s="311"/>
      <c r="PPO135" s="311"/>
      <c r="PPP135" s="311"/>
      <c r="PPQ135" s="311"/>
      <c r="PPR135" s="311"/>
      <c r="PPS135" s="311"/>
      <c r="PPT135" s="311"/>
      <c r="PPU135" s="311"/>
      <c r="PPV135" s="311"/>
      <c r="PPW135" s="311"/>
      <c r="PPX135" s="311"/>
      <c r="PPY135" s="311"/>
      <c r="PPZ135" s="311"/>
      <c r="PQA135" s="311"/>
      <c r="PQB135" s="311"/>
      <c r="PQC135" s="311"/>
      <c r="PQD135" s="311"/>
      <c r="PQE135" s="311"/>
      <c r="PQF135" s="311"/>
      <c r="PQG135" s="311"/>
      <c r="PQH135" s="311"/>
      <c r="PQI135" s="311"/>
      <c r="PQJ135" s="311"/>
      <c r="PQK135" s="311"/>
      <c r="PQL135" s="311"/>
      <c r="PQM135" s="311"/>
      <c r="PQN135" s="311"/>
      <c r="PQO135" s="311"/>
      <c r="PQP135" s="311"/>
      <c r="PQQ135" s="311"/>
      <c r="PQR135" s="311"/>
      <c r="PQS135" s="311"/>
      <c r="PQT135" s="311"/>
      <c r="PQU135" s="311"/>
      <c r="PQV135" s="311"/>
      <c r="PQW135" s="311"/>
      <c r="PQX135" s="311"/>
      <c r="PQY135" s="311"/>
      <c r="PQZ135" s="311"/>
      <c r="PRA135" s="311"/>
      <c r="PRB135" s="311"/>
      <c r="PRC135" s="311"/>
      <c r="PRD135" s="311"/>
      <c r="PRE135" s="311"/>
      <c r="PRF135" s="311"/>
      <c r="PRG135" s="311"/>
      <c r="PRH135" s="311"/>
      <c r="PRI135" s="311"/>
      <c r="PRJ135" s="311"/>
      <c r="PRK135" s="311"/>
      <c r="PRL135" s="311"/>
      <c r="PRM135" s="311"/>
      <c r="PRN135" s="311"/>
      <c r="PRO135" s="311"/>
      <c r="PRP135" s="311"/>
      <c r="PRQ135" s="311"/>
      <c r="PRR135" s="311"/>
      <c r="PRS135" s="311"/>
      <c r="PRT135" s="311"/>
      <c r="PRU135" s="311"/>
      <c r="PRV135" s="311"/>
      <c r="PRW135" s="311"/>
      <c r="PRX135" s="311"/>
      <c r="PRY135" s="311"/>
      <c r="PRZ135" s="311"/>
      <c r="PSA135" s="311"/>
      <c r="PSB135" s="311"/>
      <c r="PSC135" s="311"/>
      <c r="PSD135" s="311"/>
      <c r="PSE135" s="311"/>
      <c r="PSF135" s="311"/>
      <c r="PSG135" s="311"/>
      <c r="PSH135" s="311"/>
      <c r="PSI135" s="311"/>
      <c r="PSJ135" s="311"/>
      <c r="PSK135" s="311"/>
      <c r="PSL135" s="311"/>
      <c r="PSM135" s="311"/>
      <c r="PSN135" s="311"/>
      <c r="PSO135" s="311"/>
      <c r="PSP135" s="311"/>
      <c r="PSQ135" s="311"/>
      <c r="PSR135" s="311"/>
      <c r="PSS135" s="311"/>
      <c r="PST135" s="311"/>
      <c r="PSU135" s="311"/>
      <c r="PSV135" s="311"/>
      <c r="PSW135" s="311"/>
      <c r="PSX135" s="311"/>
      <c r="PSY135" s="311"/>
      <c r="PSZ135" s="311"/>
      <c r="PTA135" s="311"/>
      <c r="PTB135" s="311"/>
      <c r="PTC135" s="311"/>
      <c r="PTD135" s="311"/>
      <c r="PTE135" s="311"/>
      <c r="PTF135" s="311"/>
      <c r="PTG135" s="311"/>
      <c r="PTH135" s="311"/>
      <c r="PTI135" s="311"/>
      <c r="PTJ135" s="311"/>
      <c r="PTK135" s="311"/>
      <c r="PTL135" s="311"/>
      <c r="PTM135" s="311"/>
      <c r="PTN135" s="311"/>
      <c r="PTO135" s="311"/>
      <c r="PTP135" s="311"/>
      <c r="PTQ135" s="311"/>
      <c r="PTR135" s="311"/>
      <c r="PTS135" s="311"/>
      <c r="PTT135" s="311"/>
      <c r="PTU135" s="311"/>
      <c r="PTV135" s="311"/>
      <c r="PTW135" s="311"/>
      <c r="PTX135" s="311"/>
      <c r="PTY135" s="311"/>
      <c r="PTZ135" s="311"/>
      <c r="PUA135" s="311"/>
      <c r="PUB135" s="311"/>
      <c r="PUC135" s="311"/>
      <c r="PUD135" s="311"/>
      <c r="PUE135" s="311"/>
      <c r="PUF135" s="311"/>
      <c r="PUG135" s="311"/>
      <c r="PUH135" s="311"/>
      <c r="PUI135" s="311"/>
      <c r="PUJ135" s="311"/>
      <c r="PUK135" s="311"/>
      <c r="PUL135" s="311"/>
      <c r="PUM135" s="311"/>
      <c r="PUN135" s="311"/>
      <c r="PUO135" s="311"/>
      <c r="PUP135" s="311"/>
      <c r="PUQ135" s="311"/>
      <c r="PUR135" s="311"/>
      <c r="PUS135" s="311"/>
      <c r="PUT135" s="311"/>
      <c r="PUU135" s="311"/>
      <c r="PUV135" s="311"/>
      <c r="PUW135" s="311"/>
      <c r="PUX135" s="311"/>
      <c r="PUY135" s="311"/>
      <c r="PUZ135" s="311"/>
      <c r="PVA135" s="311"/>
      <c r="PVB135" s="311"/>
      <c r="PVC135" s="311"/>
      <c r="PVD135" s="311"/>
      <c r="PVE135" s="311"/>
      <c r="PVF135" s="311"/>
      <c r="PVG135" s="311"/>
      <c r="PVH135" s="311"/>
      <c r="PVI135" s="311"/>
      <c r="PVJ135" s="311"/>
      <c r="PVK135" s="311"/>
      <c r="PVL135" s="311"/>
      <c r="PVM135" s="311"/>
      <c r="PVN135" s="311"/>
      <c r="PVO135" s="311"/>
      <c r="PVP135" s="311"/>
      <c r="PVQ135" s="311"/>
      <c r="PVR135" s="311"/>
      <c r="PVS135" s="311"/>
      <c r="PVT135" s="311"/>
      <c r="PVU135" s="311"/>
      <c r="PVV135" s="311"/>
      <c r="PVW135" s="311"/>
      <c r="PVX135" s="311"/>
      <c r="PVY135" s="311"/>
      <c r="PVZ135" s="311"/>
      <c r="PWA135" s="311"/>
      <c r="PWB135" s="311"/>
      <c r="PWC135" s="311"/>
      <c r="PWD135" s="311"/>
      <c r="PWE135" s="311"/>
      <c r="PWF135" s="311"/>
      <c r="PWG135" s="311"/>
      <c r="PWH135" s="311"/>
      <c r="PWI135" s="311"/>
      <c r="PWJ135" s="311"/>
      <c r="PWK135" s="311"/>
      <c r="PWL135" s="311"/>
      <c r="PWM135" s="311"/>
      <c r="PWN135" s="311"/>
      <c r="PWO135" s="311"/>
      <c r="PWP135" s="311"/>
      <c r="PWQ135" s="311"/>
      <c r="PWR135" s="311"/>
      <c r="PWS135" s="311"/>
      <c r="PWT135" s="311"/>
      <c r="PWU135" s="311"/>
      <c r="PWV135" s="311"/>
      <c r="PWW135" s="311"/>
      <c r="PWX135" s="311"/>
      <c r="PWY135" s="311"/>
      <c r="PWZ135" s="311"/>
      <c r="PXA135" s="311"/>
      <c r="PXB135" s="311"/>
      <c r="PXC135" s="311"/>
      <c r="PXD135" s="311"/>
      <c r="PXE135" s="311"/>
      <c r="PXF135" s="311"/>
      <c r="PXG135" s="311"/>
      <c r="PXH135" s="311"/>
      <c r="PXI135" s="311"/>
      <c r="PXJ135" s="311"/>
      <c r="PXK135" s="311"/>
      <c r="PXL135" s="311"/>
      <c r="PXM135" s="311"/>
      <c r="PXN135" s="311"/>
      <c r="PXO135" s="311"/>
      <c r="PXP135" s="311"/>
      <c r="PXQ135" s="311"/>
      <c r="PXR135" s="311"/>
      <c r="PXS135" s="311"/>
      <c r="PXT135" s="311"/>
      <c r="PXU135" s="311"/>
      <c r="PXV135" s="311"/>
      <c r="PXW135" s="311"/>
      <c r="PXX135" s="311"/>
      <c r="PXY135" s="311"/>
      <c r="PXZ135" s="311"/>
      <c r="PYA135" s="311"/>
      <c r="PYB135" s="311"/>
      <c r="PYC135" s="311"/>
      <c r="PYD135" s="311"/>
      <c r="PYE135" s="311"/>
      <c r="PYF135" s="311"/>
      <c r="PYG135" s="311"/>
      <c r="PYH135" s="311"/>
      <c r="PYI135" s="311"/>
      <c r="PYJ135" s="311"/>
      <c r="PYK135" s="311"/>
      <c r="PYL135" s="311"/>
      <c r="PYM135" s="311"/>
      <c r="PYN135" s="311"/>
      <c r="PYO135" s="311"/>
      <c r="PYP135" s="311"/>
      <c r="PYQ135" s="311"/>
      <c r="PYR135" s="311"/>
      <c r="PYS135" s="311"/>
      <c r="PYT135" s="311"/>
      <c r="PYU135" s="311"/>
      <c r="PYV135" s="311"/>
      <c r="PYW135" s="311"/>
      <c r="PYX135" s="311"/>
      <c r="PYY135" s="311"/>
      <c r="PYZ135" s="311"/>
      <c r="PZA135" s="311"/>
      <c r="PZB135" s="311"/>
      <c r="PZC135" s="311"/>
      <c r="PZD135" s="311"/>
      <c r="PZE135" s="311"/>
      <c r="PZF135" s="311"/>
      <c r="PZG135" s="311"/>
      <c r="PZH135" s="311"/>
      <c r="PZI135" s="311"/>
      <c r="PZJ135" s="311"/>
      <c r="PZK135" s="311"/>
      <c r="PZL135" s="311"/>
      <c r="PZM135" s="311"/>
      <c r="PZN135" s="311"/>
      <c r="PZO135" s="311"/>
      <c r="PZP135" s="311"/>
      <c r="PZQ135" s="311"/>
      <c r="PZR135" s="311"/>
      <c r="PZS135" s="311"/>
      <c r="PZT135" s="311"/>
      <c r="PZU135" s="311"/>
      <c r="PZV135" s="311"/>
      <c r="PZW135" s="311"/>
      <c r="PZX135" s="311"/>
      <c r="PZY135" s="311"/>
      <c r="PZZ135" s="311"/>
      <c r="QAA135" s="311"/>
      <c r="QAB135" s="311"/>
      <c r="QAC135" s="311"/>
      <c r="QAD135" s="311"/>
      <c r="QAE135" s="311"/>
      <c r="QAF135" s="311"/>
      <c r="QAG135" s="311"/>
      <c r="QAH135" s="311"/>
      <c r="QAI135" s="311"/>
      <c r="QAJ135" s="311"/>
      <c r="QAK135" s="311"/>
      <c r="QAL135" s="311"/>
      <c r="QAM135" s="311"/>
      <c r="QAN135" s="311"/>
      <c r="QAO135" s="311"/>
      <c r="QAP135" s="311"/>
      <c r="QAQ135" s="311"/>
      <c r="QAR135" s="311"/>
      <c r="QAS135" s="311"/>
      <c r="QAT135" s="311"/>
      <c r="QAU135" s="311"/>
      <c r="QAV135" s="311"/>
      <c r="QAW135" s="311"/>
      <c r="QAX135" s="311"/>
      <c r="QAY135" s="311"/>
      <c r="QAZ135" s="311"/>
      <c r="QBA135" s="311"/>
      <c r="QBB135" s="311"/>
      <c r="QBC135" s="311"/>
      <c r="QBD135" s="311"/>
      <c r="QBE135" s="311"/>
      <c r="QBF135" s="311"/>
      <c r="QBG135" s="311"/>
      <c r="QBH135" s="311"/>
      <c r="QBI135" s="311"/>
      <c r="QBJ135" s="311"/>
      <c r="QBK135" s="311"/>
      <c r="QBL135" s="311"/>
      <c r="QBM135" s="311"/>
      <c r="QBN135" s="311"/>
      <c r="QBO135" s="311"/>
      <c r="QBP135" s="311"/>
      <c r="QBQ135" s="311"/>
      <c r="QBR135" s="311"/>
      <c r="QBS135" s="311"/>
      <c r="QBT135" s="311"/>
      <c r="QBU135" s="311"/>
      <c r="QBV135" s="311"/>
      <c r="QBW135" s="311"/>
      <c r="QBX135" s="311"/>
      <c r="QBY135" s="311"/>
      <c r="QBZ135" s="311"/>
      <c r="QCA135" s="311"/>
      <c r="QCB135" s="311"/>
      <c r="QCC135" s="311"/>
      <c r="QCD135" s="311"/>
      <c r="QCE135" s="311"/>
      <c r="QCF135" s="311"/>
      <c r="QCG135" s="311"/>
      <c r="QCH135" s="311"/>
      <c r="QCI135" s="311"/>
      <c r="QCJ135" s="311"/>
      <c r="QCK135" s="311"/>
      <c r="QCL135" s="311"/>
      <c r="QCM135" s="311"/>
      <c r="QCN135" s="311"/>
      <c r="QCO135" s="311"/>
      <c r="QCP135" s="311"/>
      <c r="QCQ135" s="311"/>
      <c r="QCR135" s="311"/>
      <c r="QCS135" s="311"/>
      <c r="QCT135" s="311"/>
      <c r="QCU135" s="311"/>
      <c r="QCV135" s="311"/>
      <c r="QCW135" s="311"/>
      <c r="QCX135" s="311"/>
      <c r="QCY135" s="311"/>
      <c r="QCZ135" s="311"/>
      <c r="QDA135" s="311"/>
      <c r="QDB135" s="311"/>
      <c r="QDC135" s="311"/>
      <c r="QDD135" s="311"/>
      <c r="QDE135" s="311"/>
      <c r="QDF135" s="311"/>
      <c r="QDG135" s="311"/>
      <c r="QDH135" s="311"/>
      <c r="QDI135" s="311"/>
      <c r="QDJ135" s="311"/>
      <c r="QDK135" s="311"/>
      <c r="QDL135" s="311"/>
      <c r="QDM135" s="311"/>
      <c r="QDN135" s="311"/>
      <c r="QDO135" s="311"/>
      <c r="QDP135" s="311"/>
      <c r="QDQ135" s="311"/>
      <c r="QDR135" s="311"/>
      <c r="QDS135" s="311"/>
      <c r="QDT135" s="311"/>
      <c r="QDU135" s="311"/>
      <c r="QDV135" s="311"/>
      <c r="QDW135" s="311"/>
      <c r="QDX135" s="311"/>
      <c r="QDY135" s="311"/>
      <c r="QDZ135" s="311"/>
      <c r="QEA135" s="311"/>
      <c r="QEB135" s="311"/>
      <c r="QEC135" s="311"/>
      <c r="QED135" s="311"/>
      <c r="QEE135" s="311"/>
      <c r="QEF135" s="311"/>
      <c r="QEG135" s="311"/>
      <c r="QEH135" s="311"/>
      <c r="QEI135" s="311"/>
      <c r="QEJ135" s="311"/>
      <c r="QEK135" s="311"/>
      <c r="QEL135" s="311"/>
      <c r="QEM135" s="311"/>
      <c r="QEN135" s="311"/>
      <c r="QEO135" s="311"/>
      <c r="QEP135" s="311"/>
      <c r="QEQ135" s="311"/>
      <c r="QER135" s="311"/>
      <c r="QES135" s="311"/>
      <c r="QET135" s="311"/>
      <c r="QEU135" s="311"/>
      <c r="QEV135" s="311"/>
      <c r="QEW135" s="311"/>
      <c r="QEX135" s="311"/>
      <c r="QEY135" s="311"/>
      <c r="QEZ135" s="311"/>
      <c r="QFA135" s="311"/>
      <c r="QFB135" s="311"/>
      <c r="QFC135" s="311"/>
      <c r="QFD135" s="311"/>
      <c r="QFE135" s="311"/>
      <c r="QFF135" s="311"/>
      <c r="QFG135" s="311"/>
      <c r="QFH135" s="311"/>
      <c r="QFI135" s="311"/>
      <c r="QFJ135" s="311"/>
      <c r="QFK135" s="311"/>
      <c r="QFL135" s="311"/>
      <c r="QFM135" s="311"/>
      <c r="QFN135" s="311"/>
      <c r="QFO135" s="311"/>
      <c r="QFP135" s="311"/>
      <c r="QFQ135" s="311"/>
      <c r="QFR135" s="311"/>
      <c r="QFS135" s="311"/>
      <c r="QFT135" s="311"/>
      <c r="QFU135" s="311"/>
      <c r="QFV135" s="311"/>
      <c r="QFW135" s="311"/>
      <c r="QFX135" s="311"/>
      <c r="QFY135" s="311"/>
      <c r="QFZ135" s="311"/>
      <c r="QGA135" s="311"/>
      <c r="QGB135" s="311"/>
      <c r="QGC135" s="311"/>
      <c r="QGD135" s="311"/>
      <c r="QGE135" s="311"/>
      <c r="QGF135" s="311"/>
      <c r="QGG135" s="311"/>
      <c r="QGH135" s="311"/>
      <c r="QGI135" s="311"/>
      <c r="QGJ135" s="311"/>
      <c r="QGK135" s="311"/>
      <c r="QGL135" s="311"/>
      <c r="QGM135" s="311"/>
      <c r="QGN135" s="311"/>
      <c r="QGO135" s="311"/>
      <c r="QGP135" s="311"/>
      <c r="QGQ135" s="311"/>
      <c r="QGR135" s="311"/>
      <c r="QGS135" s="311"/>
      <c r="QGT135" s="311"/>
      <c r="QGU135" s="311"/>
      <c r="QGV135" s="311"/>
      <c r="QGW135" s="311"/>
      <c r="QGX135" s="311"/>
      <c r="QGY135" s="311"/>
      <c r="QGZ135" s="311"/>
      <c r="QHA135" s="311"/>
      <c r="QHB135" s="311"/>
      <c r="QHC135" s="311"/>
      <c r="QHD135" s="311"/>
      <c r="QHE135" s="311"/>
      <c r="QHF135" s="311"/>
      <c r="QHG135" s="311"/>
      <c r="QHH135" s="311"/>
      <c r="QHI135" s="311"/>
      <c r="QHJ135" s="311"/>
      <c r="QHK135" s="311"/>
      <c r="QHL135" s="311"/>
      <c r="QHM135" s="311"/>
      <c r="QHN135" s="311"/>
      <c r="QHO135" s="311"/>
      <c r="QHP135" s="311"/>
      <c r="QHQ135" s="311"/>
      <c r="QHR135" s="311"/>
      <c r="QHS135" s="311"/>
      <c r="QHT135" s="311"/>
      <c r="QHU135" s="311"/>
      <c r="QHV135" s="311"/>
      <c r="QHW135" s="311"/>
      <c r="QHX135" s="311"/>
      <c r="QHY135" s="311"/>
      <c r="QHZ135" s="311"/>
      <c r="QIA135" s="311"/>
      <c r="QIB135" s="311"/>
      <c r="QIC135" s="311"/>
      <c r="QID135" s="311"/>
      <c r="QIE135" s="311"/>
      <c r="QIF135" s="311"/>
      <c r="QIG135" s="311"/>
      <c r="QIH135" s="311"/>
      <c r="QII135" s="311"/>
      <c r="QIJ135" s="311"/>
      <c r="QIK135" s="311"/>
      <c r="QIL135" s="311"/>
      <c r="QIM135" s="311"/>
      <c r="QIN135" s="311"/>
      <c r="QIO135" s="311"/>
      <c r="QIP135" s="311"/>
      <c r="QIQ135" s="311"/>
      <c r="QIR135" s="311"/>
      <c r="QIS135" s="311"/>
      <c r="QIT135" s="311"/>
      <c r="QIU135" s="311"/>
      <c r="QIV135" s="311"/>
      <c r="QIW135" s="311"/>
      <c r="QIX135" s="311"/>
      <c r="QIY135" s="311"/>
      <c r="QIZ135" s="311"/>
      <c r="QJA135" s="311"/>
      <c r="QJB135" s="311"/>
      <c r="QJC135" s="311"/>
      <c r="QJD135" s="311"/>
      <c r="QJE135" s="311"/>
      <c r="QJF135" s="311"/>
      <c r="QJG135" s="311"/>
      <c r="QJH135" s="311"/>
      <c r="QJI135" s="311"/>
      <c r="QJJ135" s="311"/>
      <c r="QJK135" s="311"/>
      <c r="QJL135" s="311"/>
      <c r="QJM135" s="311"/>
      <c r="QJN135" s="311"/>
      <c r="QJO135" s="311"/>
      <c r="QJP135" s="311"/>
      <c r="QJQ135" s="311"/>
      <c r="QJR135" s="311"/>
      <c r="QJS135" s="311"/>
      <c r="QJT135" s="311"/>
      <c r="QJU135" s="311"/>
      <c r="QJV135" s="311"/>
      <c r="QJW135" s="311"/>
      <c r="QJX135" s="311"/>
      <c r="QJY135" s="311"/>
      <c r="QJZ135" s="311"/>
      <c r="QKA135" s="311"/>
      <c r="QKB135" s="311"/>
      <c r="QKC135" s="311"/>
      <c r="QKD135" s="311"/>
      <c r="QKE135" s="311"/>
      <c r="QKF135" s="311"/>
      <c r="QKG135" s="311"/>
      <c r="QKH135" s="311"/>
      <c r="QKI135" s="311"/>
      <c r="QKJ135" s="311"/>
      <c r="QKK135" s="311"/>
      <c r="QKL135" s="311"/>
      <c r="QKM135" s="311"/>
      <c r="QKN135" s="311"/>
      <c r="QKO135" s="311"/>
      <c r="QKP135" s="311"/>
      <c r="QKQ135" s="311"/>
      <c r="QKR135" s="311"/>
      <c r="QKS135" s="311"/>
      <c r="QKT135" s="311"/>
      <c r="QKU135" s="311"/>
      <c r="QKV135" s="311"/>
      <c r="QKW135" s="311"/>
      <c r="QKX135" s="311"/>
      <c r="QKY135" s="311"/>
      <c r="QKZ135" s="311"/>
      <c r="QLA135" s="311"/>
      <c r="QLB135" s="311"/>
      <c r="QLC135" s="311"/>
      <c r="QLD135" s="311"/>
      <c r="QLE135" s="311"/>
      <c r="QLF135" s="311"/>
      <c r="QLG135" s="311"/>
      <c r="QLH135" s="311"/>
      <c r="QLI135" s="311"/>
      <c r="QLJ135" s="311"/>
      <c r="QLK135" s="311"/>
      <c r="QLL135" s="311"/>
      <c r="QLM135" s="311"/>
      <c r="QLN135" s="311"/>
      <c r="QLO135" s="311"/>
      <c r="QLP135" s="311"/>
      <c r="QLQ135" s="311"/>
      <c r="QLR135" s="311"/>
      <c r="QLS135" s="311"/>
      <c r="QLT135" s="311"/>
      <c r="QLU135" s="311"/>
      <c r="QLV135" s="311"/>
      <c r="QLW135" s="311"/>
      <c r="QLX135" s="311"/>
      <c r="QLY135" s="311"/>
      <c r="QLZ135" s="311"/>
      <c r="QMA135" s="311"/>
      <c r="QMB135" s="311"/>
      <c r="QMC135" s="311"/>
      <c r="QMD135" s="311"/>
      <c r="QME135" s="311"/>
      <c r="QMF135" s="311"/>
      <c r="QMG135" s="311"/>
      <c r="QMH135" s="311"/>
      <c r="QMI135" s="311"/>
      <c r="QMJ135" s="311"/>
      <c r="QMK135" s="311"/>
      <c r="QML135" s="311"/>
      <c r="QMM135" s="311"/>
      <c r="QMN135" s="311"/>
      <c r="QMO135" s="311"/>
      <c r="QMP135" s="311"/>
      <c r="QMQ135" s="311"/>
      <c r="QMR135" s="311"/>
      <c r="QMS135" s="311"/>
      <c r="QMT135" s="311"/>
      <c r="QMU135" s="311"/>
      <c r="QMV135" s="311"/>
      <c r="QMW135" s="311"/>
      <c r="QMX135" s="311"/>
      <c r="QMY135" s="311"/>
      <c r="QMZ135" s="311"/>
      <c r="QNA135" s="311"/>
      <c r="QNB135" s="311"/>
      <c r="QNC135" s="311"/>
      <c r="QND135" s="311"/>
      <c r="QNE135" s="311"/>
      <c r="QNF135" s="311"/>
      <c r="QNG135" s="311"/>
      <c r="QNH135" s="311"/>
      <c r="QNI135" s="311"/>
      <c r="QNJ135" s="311"/>
      <c r="QNK135" s="311"/>
      <c r="QNL135" s="311"/>
      <c r="QNM135" s="311"/>
      <c r="QNN135" s="311"/>
      <c r="QNO135" s="311"/>
      <c r="QNP135" s="311"/>
      <c r="QNQ135" s="311"/>
      <c r="QNR135" s="311"/>
      <c r="QNS135" s="311"/>
      <c r="QNT135" s="311"/>
      <c r="QNU135" s="311"/>
      <c r="QNV135" s="311"/>
      <c r="QNW135" s="311"/>
      <c r="QNX135" s="311"/>
      <c r="QNY135" s="311"/>
      <c r="QNZ135" s="311"/>
      <c r="QOA135" s="311"/>
      <c r="QOB135" s="311"/>
      <c r="QOC135" s="311"/>
      <c r="QOD135" s="311"/>
      <c r="QOE135" s="311"/>
      <c r="QOF135" s="311"/>
      <c r="QOG135" s="311"/>
      <c r="QOH135" s="311"/>
      <c r="QOI135" s="311"/>
      <c r="QOJ135" s="311"/>
      <c r="QOK135" s="311"/>
      <c r="QOL135" s="311"/>
      <c r="QOM135" s="311"/>
      <c r="QON135" s="311"/>
      <c r="QOO135" s="311"/>
      <c r="QOP135" s="311"/>
      <c r="QOQ135" s="311"/>
      <c r="QOR135" s="311"/>
      <c r="QOS135" s="311"/>
      <c r="QOT135" s="311"/>
      <c r="QOU135" s="311"/>
      <c r="QOV135" s="311"/>
      <c r="QOW135" s="311"/>
      <c r="QOX135" s="311"/>
      <c r="QOY135" s="311"/>
      <c r="QOZ135" s="311"/>
      <c r="QPA135" s="311"/>
      <c r="QPB135" s="311"/>
      <c r="QPC135" s="311"/>
      <c r="QPD135" s="311"/>
      <c r="QPE135" s="311"/>
      <c r="QPF135" s="311"/>
      <c r="QPG135" s="311"/>
      <c r="QPH135" s="311"/>
      <c r="QPI135" s="311"/>
      <c r="QPJ135" s="311"/>
      <c r="QPK135" s="311"/>
      <c r="QPL135" s="311"/>
      <c r="QPM135" s="311"/>
      <c r="QPN135" s="311"/>
      <c r="QPO135" s="311"/>
      <c r="QPP135" s="311"/>
      <c r="QPQ135" s="311"/>
      <c r="QPR135" s="311"/>
      <c r="QPS135" s="311"/>
      <c r="QPT135" s="311"/>
      <c r="QPU135" s="311"/>
      <c r="QPV135" s="311"/>
      <c r="QPW135" s="311"/>
      <c r="QPX135" s="311"/>
      <c r="QPY135" s="311"/>
      <c r="QPZ135" s="311"/>
      <c r="QQA135" s="311"/>
      <c r="QQB135" s="311"/>
      <c r="QQC135" s="311"/>
      <c r="QQD135" s="311"/>
      <c r="QQE135" s="311"/>
      <c r="QQF135" s="311"/>
      <c r="QQG135" s="311"/>
      <c r="QQH135" s="311"/>
      <c r="QQI135" s="311"/>
      <c r="QQJ135" s="311"/>
      <c r="QQK135" s="311"/>
      <c r="QQL135" s="311"/>
      <c r="QQM135" s="311"/>
      <c r="QQN135" s="311"/>
      <c r="QQO135" s="311"/>
      <c r="QQP135" s="311"/>
      <c r="QQQ135" s="311"/>
      <c r="QQR135" s="311"/>
      <c r="QQS135" s="311"/>
      <c r="QQT135" s="311"/>
      <c r="QQU135" s="311"/>
      <c r="QQV135" s="311"/>
      <c r="QQW135" s="311"/>
      <c r="QQX135" s="311"/>
      <c r="QQY135" s="311"/>
      <c r="QQZ135" s="311"/>
      <c r="QRA135" s="311"/>
      <c r="QRB135" s="311"/>
      <c r="QRC135" s="311"/>
      <c r="QRD135" s="311"/>
      <c r="QRE135" s="311"/>
      <c r="QRF135" s="311"/>
      <c r="QRG135" s="311"/>
      <c r="QRH135" s="311"/>
      <c r="QRI135" s="311"/>
      <c r="QRJ135" s="311"/>
      <c r="QRK135" s="311"/>
      <c r="QRL135" s="311"/>
      <c r="QRM135" s="311"/>
      <c r="QRN135" s="311"/>
      <c r="QRO135" s="311"/>
      <c r="QRP135" s="311"/>
      <c r="QRQ135" s="311"/>
      <c r="QRR135" s="311"/>
      <c r="QRS135" s="311"/>
      <c r="QRT135" s="311"/>
      <c r="QRU135" s="311"/>
      <c r="QRV135" s="311"/>
      <c r="QRW135" s="311"/>
      <c r="QRX135" s="311"/>
      <c r="QRY135" s="311"/>
      <c r="QRZ135" s="311"/>
      <c r="QSA135" s="311"/>
      <c r="QSB135" s="311"/>
      <c r="QSC135" s="311"/>
      <c r="QSD135" s="311"/>
      <c r="QSE135" s="311"/>
      <c r="QSF135" s="311"/>
      <c r="QSG135" s="311"/>
      <c r="QSH135" s="311"/>
      <c r="QSI135" s="311"/>
      <c r="QSJ135" s="311"/>
      <c r="QSK135" s="311"/>
      <c r="QSL135" s="311"/>
      <c r="QSM135" s="311"/>
      <c r="QSN135" s="311"/>
      <c r="QSO135" s="311"/>
      <c r="QSP135" s="311"/>
      <c r="QSQ135" s="311"/>
      <c r="QSR135" s="311"/>
      <c r="QSS135" s="311"/>
      <c r="QST135" s="311"/>
      <c r="QSU135" s="311"/>
      <c r="QSV135" s="311"/>
      <c r="QSW135" s="311"/>
      <c r="QSX135" s="311"/>
      <c r="QSY135" s="311"/>
      <c r="QSZ135" s="311"/>
      <c r="QTA135" s="311"/>
      <c r="QTB135" s="311"/>
      <c r="QTC135" s="311"/>
      <c r="QTD135" s="311"/>
      <c r="QTE135" s="311"/>
      <c r="QTF135" s="311"/>
      <c r="QTG135" s="311"/>
      <c r="QTH135" s="311"/>
      <c r="QTI135" s="311"/>
      <c r="QTJ135" s="311"/>
      <c r="QTK135" s="311"/>
      <c r="QTL135" s="311"/>
      <c r="QTM135" s="311"/>
      <c r="QTN135" s="311"/>
      <c r="QTO135" s="311"/>
      <c r="QTP135" s="311"/>
      <c r="QTQ135" s="311"/>
      <c r="QTR135" s="311"/>
      <c r="QTS135" s="311"/>
      <c r="QTT135" s="311"/>
      <c r="QTU135" s="311"/>
      <c r="QTV135" s="311"/>
      <c r="QTW135" s="311"/>
      <c r="QTX135" s="311"/>
      <c r="QTY135" s="311"/>
      <c r="QTZ135" s="311"/>
      <c r="QUA135" s="311"/>
      <c r="QUB135" s="311"/>
      <c r="QUC135" s="311"/>
      <c r="QUD135" s="311"/>
      <c r="QUE135" s="311"/>
      <c r="QUF135" s="311"/>
      <c r="QUG135" s="311"/>
      <c r="QUH135" s="311"/>
      <c r="QUI135" s="311"/>
      <c r="QUJ135" s="311"/>
      <c r="QUK135" s="311"/>
      <c r="QUL135" s="311"/>
      <c r="QUM135" s="311"/>
      <c r="QUN135" s="311"/>
      <c r="QUO135" s="311"/>
      <c r="QUP135" s="311"/>
      <c r="QUQ135" s="311"/>
      <c r="QUR135" s="311"/>
      <c r="QUS135" s="311"/>
      <c r="QUT135" s="311"/>
      <c r="QUU135" s="311"/>
      <c r="QUV135" s="311"/>
      <c r="QUW135" s="311"/>
      <c r="QUX135" s="311"/>
      <c r="QUY135" s="311"/>
      <c r="QUZ135" s="311"/>
      <c r="QVA135" s="311"/>
      <c r="QVB135" s="311"/>
      <c r="QVC135" s="311"/>
      <c r="QVD135" s="311"/>
      <c r="QVE135" s="311"/>
      <c r="QVF135" s="311"/>
      <c r="QVG135" s="311"/>
      <c r="QVH135" s="311"/>
      <c r="QVI135" s="311"/>
      <c r="QVJ135" s="311"/>
      <c r="QVK135" s="311"/>
      <c r="QVL135" s="311"/>
      <c r="QVM135" s="311"/>
      <c r="QVN135" s="311"/>
      <c r="QVO135" s="311"/>
      <c r="QVP135" s="311"/>
      <c r="QVQ135" s="311"/>
      <c r="QVR135" s="311"/>
      <c r="QVS135" s="311"/>
      <c r="QVT135" s="311"/>
      <c r="QVU135" s="311"/>
      <c r="QVV135" s="311"/>
      <c r="QVW135" s="311"/>
      <c r="QVX135" s="311"/>
      <c r="QVY135" s="311"/>
      <c r="QVZ135" s="311"/>
      <c r="QWA135" s="311"/>
      <c r="QWB135" s="311"/>
      <c r="QWC135" s="311"/>
      <c r="QWD135" s="311"/>
      <c r="QWE135" s="311"/>
      <c r="QWF135" s="311"/>
      <c r="QWG135" s="311"/>
      <c r="QWH135" s="311"/>
      <c r="QWI135" s="311"/>
      <c r="QWJ135" s="311"/>
      <c r="QWK135" s="311"/>
      <c r="QWL135" s="311"/>
      <c r="QWM135" s="311"/>
      <c r="QWN135" s="311"/>
      <c r="QWO135" s="311"/>
      <c r="QWP135" s="311"/>
      <c r="QWQ135" s="311"/>
      <c r="QWR135" s="311"/>
      <c r="QWS135" s="311"/>
      <c r="QWT135" s="311"/>
      <c r="QWU135" s="311"/>
      <c r="QWV135" s="311"/>
      <c r="QWW135" s="311"/>
      <c r="QWX135" s="311"/>
      <c r="QWY135" s="311"/>
      <c r="QWZ135" s="311"/>
      <c r="QXA135" s="311"/>
      <c r="QXB135" s="311"/>
      <c r="QXC135" s="311"/>
      <c r="QXD135" s="311"/>
      <c r="QXE135" s="311"/>
      <c r="QXF135" s="311"/>
      <c r="QXG135" s="311"/>
      <c r="QXH135" s="311"/>
      <c r="QXI135" s="311"/>
      <c r="QXJ135" s="311"/>
      <c r="QXK135" s="311"/>
      <c r="QXL135" s="311"/>
      <c r="QXM135" s="311"/>
      <c r="QXN135" s="311"/>
      <c r="QXO135" s="311"/>
      <c r="QXP135" s="311"/>
      <c r="QXQ135" s="311"/>
      <c r="QXR135" s="311"/>
      <c r="QXS135" s="311"/>
      <c r="QXT135" s="311"/>
      <c r="QXU135" s="311"/>
      <c r="QXV135" s="311"/>
      <c r="QXW135" s="311"/>
      <c r="QXX135" s="311"/>
      <c r="QXY135" s="311"/>
      <c r="QXZ135" s="311"/>
      <c r="QYA135" s="311"/>
      <c r="QYB135" s="311"/>
      <c r="QYC135" s="311"/>
      <c r="QYD135" s="311"/>
      <c r="QYE135" s="311"/>
      <c r="QYF135" s="311"/>
      <c r="QYG135" s="311"/>
      <c r="QYH135" s="311"/>
      <c r="QYI135" s="311"/>
      <c r="QYJ135" s="311"/>
      <c r="QYK135" s="311"/>
      <c r="QYL135" s="311"/>
      <c r="QYM135" s="311"/>
      <c r="QYN135" s="311"/>
      <c r="QYO135" s="311"/>
      <c r="QYP135" s="311"/>
      <c r="QYQ135" s="311"/>
      <c r="QYR135" s="311"/>
      <c r="QYS135" s="311"/>
      <c r="QYT135" s="311"/>
      <c r="QYU135" s="311"/>
      <c r="QYV135" s="311"/>
      <c r="QYW135" s="311"/>
      <c r="QYX135" s="311"/>
      <c r="QYY135" s="311"/>
      <c r="QYZ135" s="311"/>
      <c r="QZA135" s="311"/>
      <c r="QZB135" s="311"/>
      <c r="QZC135" s="311"/>
      <c r="QZD135" s="311"/>
      <c r="QZE135" s="311"/>
      <c r="QZF135" s="311"/>
      <c r="QZG135" s="311"/>
      <c r="QZH135" s="311"/>
      <c r="QZI135" s="311"/>
      <c r="QZJ135" s="311"/>
      <c r="QZK135" s="311"/>
      <c r="QZL135" s="311"/>
      <c r="QZM135" s="311"/>
      <c r="QZN135" s="311"/>
      <c r="QZO135" s="311"/>
      <c r="QZP135" s="311"/>
      <c r="QZQ135" s="311"/>
      <c r="QZR135" s="311"/>
      <c r="QZS135" s="311"/>
      <c r="QZT135" s="311"/>
      <c r="QZU135" s="311"/>
      <c r="QZV135" s="311"/>
      <c r="QZW135" s="311"/>
      <c r="QZX135" s="311"/>
      <c r="QZY135" s="311"/>
      <c r="QZZ135" s="311"/>
      <c r="RAA135" s="311"/>
      <c r="RAB135" s="311"/>
      <c r="RAC135" s="311"/>
      <c r="RAD135" s="311"/>
      <c r="RAE135" s="311"/>
      <c r="RAF135" s="311"/>
      <c r="RAG135" s="311"/>
      <c r="RAH135" s="311"/>
      <c r="RAI135" s="311"/>
      <c r="RAJ135" s="311"/>
      <c r="RAK135" s="311"/>
      <c r="RAL135" s="311"/>
      <c r="RAM135" s="311"/>
      <c r="RAN135" s="311"/>
      <c r="RAO135" s="311"/>
      <c r="RAP135" s="311"/>
      <c r="RAQ135" s="311"/>
      <c r="RAR135" s="311"/>
      <c r="RAS135" s="311"/>
      <c r="RAT135" s="311"/>
      <c r="RAU135" s="311"/>
      <c r="RAV135" s="311"/>
      <c r="RAW135" s="311"/>
      <c r="RAX135" s="311"/>
      <c r="RAY135" s="311"/>
      <c r="RAZ135" s="311"/>
      <c r="RBA135" s="311"/>
      <c r="RBB135" s="311"/>
      <c r="RBC135" s="311"/>
      <c r="RBD135" s="311"/>
      <c r="RBE135" s="311"/>
      <c r="RBF135" s="311"/>
      <c r="RBG135" s="311"/>
      <c r="RBH135" s="311"/>
      <c r="RBI135" s="311"/>
      <c r="RBJ135" s="311"/>
      <c r="RBK135" s="311"/>
      <c r="RBL135" s="311"/>
      <c r="RBM135" s="311"/>
      <c r="RBN135" s="311"/>
      <c r="RBO135" s="311"/>
      <c r="RBP135" s="311"/>
      <c r="RBQ135" s="311"/>
      <c r="RBR135" s="311"/>
      <c r="RBS135" s="311"/>
      <c r="RBT135" s="311"/>
      <c r="RBU135" s="311"/>
      <c r="RBV135" s="311"/>
      <c r="RBW135" s="311"/>
      <c r="RBX135" s="311"/>
      <c r="RBY135" s="311"/>
      <c r="RBZ135" s="311"/>
      <c r="RCA135" s="311"/>
      <c r="RCB135" s="311"/>
      <c r="RCC135" s="311"/>
      <c r="RCD135" s="311"/>
      <c r="RCE135" s="311"/>
      <c r="RCF135" s="311"/>
      <c r="RCG135" s="311"/>
      <c r="RCH135" s="311"/>
      <c r="RCI135" s="311"/>
      <c r="RCJ135" s="311"/>
      <c r="RCK135" s="311"/>
      <c r="RCL135" s="311"/>
      <c r="RCM135" s="311"/>
      <c r="RCN135" s="311"/>
      <c r="RCO135" s="311"/>
      <c r="RCP135" s="311"/>
      <c r="RCQ135" s="311"/>
      <c r="RCR135" s="311"/>
      <c r="RCS135" s="311"/>
      <c r="RCT135" s="311"/>
      <c r="RCU135" s="311"/>
      <c r="RCV135" s="311"/>
      <c r="RCW135" s="311"/>
      <c r="RCX135" s="311"/>
      <c r="RCY135" s="311"/>
      <c r="RCZ135" s="311"/>
      <c r="RDA135" s="311"/>
      <c r="RDB135" s="311"/>
      <c r="RDC135" s="311"/>
      <c r="RDD135" s="311"/>
      <c r="RDE135" s="311"/>
      <c r="RDF135" s="311"/>
      <c r="RDG135" s="311"/>
      <c r="RDH135" s="311"/>
      <c r="RDI135" s="311"/>
      <c r="RDJ135" s="311"/>
      <c r="RDK135" s="311"/>
      <c r="RDL135" s="311"/>
      <c r="RDM135" s="311"/>
      <c r="RDN135" s="311"/>
      <c r="RDO135" s="311"/>
      <c r="RDP135" s="311"/>
      <c r="RDQ135" s="311"/>
      <c r="RDR135" s="311"/>
      <c r="RDS135" s="311"/>
      <c r="RDT135" s="311"/>
      <c r="RDU135" s="311"/>
      <c r="RDV135" s="311"/>
      <c r="RDW135" s="311"/>
      <c r="RDX135" s="311"/>
      <c r="RDY135" s="311"/>
      <c r="RDZ135" s="311"/>
      <c r="REA135" s="311"/>
      <c r="REB135" s="311"/>
      <c r="REC135" s="311"/>
      <c r="RED135" s="311"/>
      <c r="REE135" s="311"/>
      <c r="REF135" s="311"/>
      <c r="REG135" s="311"/>
      <c r="REH135" s="311"/>
      <c r="REI135" s="311"/>
      <c r="REJ135" s="311"/>
      <c r="REK135" s="311"/>
      <c r="REL135" s="311"/>
      <c r="REM135" s="311"/>
      <c r="REN135" s="311"/>
      <c r="REO135" s="311"/>
      <c r="REP135" s="311"/>
      <c r="REQ135" s="311"/>
      <c r="RER135" s="311"/>
      <c r="RES135" s="311"/>
      <c r="RET135" s="311"/>
      <c r="REU135" s="311"/>
      <c r="REV135" s="311"/>
      <c r="REW135" s="311"/>
      <c r="REX135" s="311"/>
      <c r="REY135" s="311"/>
      <c r="REZ135" s="311"/>
      <c r="RFA135" s="311"/>
      <c r="RFB135" s="311"/>
      <c r="RFC135" s="311"/>
      <c r="RFD135" s="311"/>
      <c r="RFE135" s="311"/>
      <c r="RFF135" s="311"/>
      <c r="RFG135" s="311"/>
      <c r="RFH135" s="311"/>
      <c r="RFI135" s="311"/>
      <c r="RFJ135" s="311"/>
      <c r="RFK135" s="311"/>
      <c r="RFL135" s="311"/>
      <c r="RFM135" s="311"/>
      <c r="RFN135" s="311"/>
      <c r="RFO135" s="311"/>
      <c r="RFP135" s="311"/>
      <c r="RFQ135" s="311"/>
      <c r="RFR135" s="311"/>
      <c r="RFS135" s="311"/>
      <c r="RFT135" s="311"/>
      <c r="RFU135" s="311"/>
      <c r="RFV135" s="311"/>
      <c r="RFW135" s="311"/>
      <c r="RFX135" s="311"/>
      <c r="RFY135" s="311"/>
      <c r="RFZ135" s="311"/>
      <c r="RGA135" s="311"/>
      <c r="RGB135" s="311"/>
      <c r="RGC135" s="311"/>
      <c r="RGD135" s="311"/>
      <c r="RGE135" s="311"/>
      <c r="RGF135" s="311"/>
      <c r="RGG135" s="311"/>
      <c r="RGH135" s="311"/>
      <c r="RGI135" s="311"/>
      <c r="RGJ135" s="311"/>
      <c r="RGK135" s="311"/>
      <c r="RGL135" s="311"/>
      <c r="RGM135" s="311"/>
      <c r="RGN135" s="311"/>
      <c r="RGO135" s="311"/>
      <c r="RGP135" s="311"/>
      <c r="RGQ135" s="311"/>
      <c r="RGR135" s="311"/>
      <c r="RGS135" s="311"/>
      <c r="RGT135" s="311"/>
      <c r="RGU135" s="311"/>
      <c r="RGV135" s="311"/>
      <c r="RGW135" s="311"/>
      <c r="RGX135" s="311"/>
      <c r="RGY135" s="311"/>
      <c r="RGZ135" s="311"/>
      <c r="RHA135" s="311"/>
      <c r="RHB135" s="311"/>
      <c r="RHC135" s="311"/>
      <c r="RHD135" s="311"/>
      <c r="RHE135" s="311"/>
      <c r="RHF135" s="311"/>
      <c r="RHG135" s="311"/>
      <c r="RHH135" s="311"/>
      <c r="RHI135" s="311"/>
      <c r="RHJ135" s="311"/>
      <c r="RHK135" s="311"/>
      <c r="RHL135" s="311"/>
      <c r="RHM135" s="311"/>
      <c r="RHN135" s="311"/>
      <c r="RHO135" s="311"/>
      <c r="RHP135" s="311"/>
      <c r="RHQ135" s="311"/>
      <c r="RHR135" s="311"/>
      <c r="RHS135" s="311"/>
      <c r="RHT135" s="311"/>
      <c r="RHU135" s="311"/>
      <c r="RHV135" s="311"/>
      <c r="RHW135" s="311"/>
      <c r="RHX135" s="311"/>
      <c r="RHY135" s="311"/>
      <c r="RHZ135" s="311"/>
      <c r="RIA135" s="311"/>
      <c r="RIB135" s="311"/>
      <c r="RIC135" s="311"/>
      <c r="RID135" s="311"/>
      <c r="RIE135" s="311"/>
      <c r="RIF135" s="311"/>
      <c r="RIG135" s="311"/>
      <c r="RIH135" s="311"/>
      <c r="RII135" s="311"/>
      <c r="RIJ135" s="311"/>
      <c r="RIK135" s="311"/>
      <c r="RIL135" s="311"/>
      <c r="RIM135" s="311"/>
      <c r="RIN135" s="311"/>
      <c r="RIO135" s="311"/>
      <c r="RIP135" s="311"/>
      <c r="RIQ135" s="311"/>
      <c r="RIR135" s="311"/>
      <c r="RIS135" s="311"/>
      <c r="RIT135" s="311"/>
      <c r="RIU135" s="311"/>
      <c r="RIV135" s="311"/>
      <c r="RIW135" s="311"/>
      <c r="RIX135" s="311"/>
      <c r="RIY135" s="311"/>
      <c r="RIZ135" s="311"/>
      <c r="RJA135" s="311"/>
      <c r="RJB135" s="311"/>
      <c r="RJC135" s="311"/>
      <c r="RJD135" s="311"/>
      <c r="RJE135" s="311"/>
      <c r="RJF135" s="311"/>
      <c r="RJG135" s="311"/>
      <c r="RJH135" s="311"/>
      <c r="RJI135" s="311"/>
      <c r="RJJ135" s="311"/>
      <c r="RJK135" s="311"/>
      <c r="RJL135" s="311"/>
      <c r="RJM135" s="311"/>
      <c r="RJN135" s="311"/>
      <c r="RJO135" s="311"/>
      <c r="RJP135" s="311"/>
      <c r="RJQ135" s="311"/>
      <c r="RJR135" s="311"/>
      <c r="RJS135" s="311"/>
      <c r="RJT135" s="311"/>
      <c r="RJU135" s="311"/>
      <c r="RJV135" s="311"/>
      <c r="RJW135" s="311"/>
      <c r="RJX135" s="311"/>
      <c r="RJY135" s="311"/>
      <c r="RJZ135" s="311"/>
      <c r="RKA135" s="311"/>
      <c r="RKB135" s="311"/>
      <c r="RKC135" s="311"/>
      <c r="RKD135" s="311"/>
      <c r="RKE135" s="311"/>
      <c r="RKF135" s="311"/>
      <c r="RKG135" s="311"/>
      <c r="RKH135" s="311"/>
      <c r="RKI135" s="311"/>
      <c r="RKJ135" s="311"/>
      <c r="RKK135" s="311"/>
      <c r="RKL135" s="311"/>
      <c r="RKM135" s="311"/>
      <c r="RKN135" s="311"/>
      <c r="RKO135" s="311"/>
      <c r="RKP135" s="311"/>
      <c r="RKQ135" s="311"/>
      <c r="RKR135" s="311"/>
      <c r="RKS135" s="311"/>
      <c r="RKT135" s="311"/>
      <c r="RKU135" s="311"/>
      <c r="RKV135" s="311"/>
      <c r="RKW135" s="311"/>
      <c r="RKX135" s="311"/>
      <c r="RKY135" s="311"/>
      <c r="RKZ135" s="311"/>
      <c r="RLA135" s="311"/>
      <c r="RLB135" s="311"/>
      <c r="RLC135" s="311"/>
      <c r="RLD135" s="311"/>
      <c r="RLE135" s="311"/>
      <c r="RLF135" s="311"/>
      <c r="RLG135" s="311"/>
      <c r="RLH135" s="311"/>
      <c r="RLI135" s="311"/>
      <c r="RLJ135" s="311"/>
      <c r="RLK135" s="311"/>
      <c r="RLL135" s="311"/>
      <c r="RLM135" s="311"/>
      <c r="RLN135" s="311"/>
      <c r="RLO135" s="311"/>
      <c r="RLP135" s="311"/>
      <c r="RLQ135" s="311"/>
      <c r="RLR135" s="311"/>
      <c r="RLS135" s="311"/>
      <c r="RLT135" s="311"/>
      <c r="RLU135" s="311"/>
      <c r="RLV135" s="311"/>
      <c r="RLW135" s="311"/>
      <c r="RLX135" s="311"/>
      <c r="RLY135" s="311"/>
      <c r="RLZ135" s="311"/>
      <c r="RMA135" s="311"/>
      <c r="RMB135" s="311"/>
      <c r="RMC135" s="311"/>
      <c r="RMD135" s="311"/>
      <c r="RME135" s="311"/>
      <c r="RMF135" s="311"/>
      <c r="RMG135" s="311"/>
      <c r="RMH135" s="311"/>
      <c r="RMI135" s="311"/>
      <c r="RMJ135" s="311"/>
      <c r="RMK135" s="311"/>
      <c r="RML135" s="311"/>
      <c r="RMM135" s="311"/>
      <c r="RMN135" s="311"/>
      <c r="RMO135" s="311"/>
      <c r="RMP135" s="311"/>
      <c r="RMQ135" s="311"/>
      <c r="RMR135" s="311"/>
      <c r="RMS135" s="311"/>
      <c r="RMT135" s="311"/>
      <c r="RMU135" s="311"/>
      <c r="RMV135" s="311"/>
      <c r="RMW135" s="311"/>
      <c r="RMX135" s="311"/>
      <c r="RMY135" s="311"/>
      <c r="RMZ135" s="311"/>
      <c r="RNA135" s="311"/>
      <c r="RNB135" s="311"/>
      <c r="RNC135" s="311"/>
      <c r="RND135" s="311"/>
      <c r="RNE135" s="311"/>
      <c r="RNF135" s="311"/>
      <c r="RNG135" s="311"/>
      <c r="RNH135" s="311"/>
      <c r="RNI135" s="311"/>
      <c r="RNJ135" s="311"/>
      <c r="RNK135" s="311"/>
      <c r="RNL135" s="311"/>
      <c r="RNM135" s="311"/>
      <c r="RNN135" s="311"/>
      <c r="RNO135" s="311"/>
      <c r="RNP135" s="311"/>
      <c r="RNQ135" s="311"/>
      <c r="RNR135" s="311"/>
      <c r="RNS135" s="311"/>
      <c r="RNT135" s="311"/>
      <c r="RNU135" s="311"/>
      <c r="RNV135" s="311"/>
      <c r="RNW135" s="311"/>
      <c r="RNX135" s="311"/>
      <c r="RNY135" s="311"/>
      <c r="RNZ135" s="311"/>
      <c r="ROA135" s="311"/>
      <c r="ROB135" s="311"/>
      <c r="ROC135" s="311"/>
      <c r="ROD135" s="311"/>
      <c r="ROE135" s="311"/>
      <c r="ROF135" s="311"/>
      <c r="ROG135" s="311"/>
      <c r="ROH135" s="311"/>
      <c r="ROI135" s="311"/>
      <c r="ROJ135" s="311"/>
      <c r="ROK135" s="311"/>
      <c r="ROL135" s="311"/>
      <c r="ROM135" s="311"/>
      <c r="RON135" s="311"/>
      <c r="ROO135" s="311"/>
      <c r="ROP135" s="311"/>
      <c r="ROQ135" s="311"/>
      <c r="ROR135" s="311"/>
      <c r="ROS135" s="311"/>
      <c r="ROT135" s="311"/>
      <c r="ROU135" s="311"/>
      <c r="ROV135" s="311"/>
      <c r="ROW135" s="311"/>
      <c r="ROX135" s="311"/>
      <c r="ROY135" s="311"/>
      <c r="ROZ135" s="311"/>
      <c r="RPA135" s="311"/>
      <c r="RPB135" s="311"/>
      <c r="RPC135" s="311"/>
      <c r="RPD135" s="311"/>
      <c r="RPE135" s="311"/>
      <c r="RPF135" s="311"/>
      <c r="RPG135" s="311"/>
      <c r="RPH135" s="311"/>
      <c r="RPI135" s="311"/>
      <c r="RPJ135" s="311"/>
      <c r="RPK135" s="311"/>
      <c r="RPL135" s="311"/>
      <c r="RPM135" s="311"/>
      <c r="RPN135" s="311"/>
      <c r="RPO135" s="311"/>
      <c r="RPP135" s="311"/>
      <c r="RPQ135" s="311"/>
      <c r="RPR135" s="311"/>
      <c r="RPS135" s="311"/>
      <c r="RPT135" s="311"/>
      <c r="RPU135" s="311"/>
      <c r="RPV135" s="311"/>
      <c r="RPW135" s="311"/>
      <c r="RPX135" s="311"/>
      <c r="RPY135" s="311"/>
      <c r="RPZ135" s="311"/>
      <c r="RQA135" s="311"/>
      <c r="RQB135" s="311"/>
      <c r="RQC135" s="311"/>
      <c r="RQD135" s="311"/>
      <c r="RQE135" s="311"/>
      <c r="RQF135" s="311"/>
      <c r="RQG135" s="311"/>
      <c r="RQH135" s="311"/>
      <c r="RQI135" s="311"/>
      <c r="RQJ135" s="311"/>
      <c r="RQK135" s="311"/>
      <c r="RQL135" s="311"/>
      <c r="RQM135" s="311"/>
      <c r="RQN135" s="311"/>
      <c r="RQO135" s="311"/>
      <c r="RQP135" s="311"/>
      <c r="RQQ135" s="311"/>
      <c r="RQR135" s="311"/>
      <c r="RQS135" s="311"/>
      <c r="RQT135" s="311"/>
      <c r="RQU135" s="311"/>
      <c r="RQV135" s="311"/>
      <c r="RQW135" s="311"/>
      <c r="RQX135" s="311"/>
      <c r="RQY135" s="311"/>
      <c r="RQZ135" s="311"/>
      <c r="RRA135" s="311"/>
      <c r="RRB135" s="311"/>
      <c r="RRC135" s="311"/>
      <c r="RRD135" s="311"/>
      <c r="RRE135" s="311"/>
      <c r="RRF135" s="311"/>
      <c r="RRG135" s="311"/>
      <c r="RRH135" s="311"/>
      <c r="RRI135" s="311"/>
      <c r="RRJ135" s="311"/>
      <c r="RRK135" s="311"/>
      <c r="RRL135" s="311"/>
      <c r="RRM135" s="311"/>
      <c r="RRN135" s="311"/>
      <c r="RRO135" s="311"/>
      <c r="RRP135" s="311"/>
      <c r="RRQ135" s="311"/>
      <c r="RRR135" s="311"/>
      <c r="RRS135" s="311"/>
      <c r="RRT135" s="311"/>
      <c r="RRU135" s="311"/>
      <c r="RRV135" s="311"/>
      <c r="RRW135" s="311"/>
      <c r="RRX135" s="311"/>
      <c r="RRY135" s="311"/>
      <c r="RRZ135" s="311"/>
      <c r="RSA135" s="311"/>
      <c r="RSB135" s="311"/>
      <c r="RSC135" s="311"/>
      <c r="RSD135" s="311"/>
      <c r="RSE135" s="311"/>
      <c r="RSF135" s="311"/>
      <c r="RSG135" s="311"/>
      <c r="RSH135" s="311"/>
      <c r="RSI135" s="311"/>
      <c r="RSJ135" s="311"/>
      <c r="RSK135" s="311"/>
      <c r="RSL135" s="311"/>
      <c r="RSM135" s="311"/>
      <c r="RSN135" s="311"/>
      <c r="RSO135" s="311"/>
      <c r="RSP135" s="311"/>
      <c r="RSQ135" s="311"/>
      <c r="RSR135" s="311"/>
      <c r="RSS135" s="311"/>
      <c r="RST135" s="311"/>
      <c r="RSU135" s="311"/>
      <c r="RSV135" s="311"/>
      <c r="RSW135" s="311"/>
      <c r="RSX135" s="311"/>
      <c r="RSY135" s="311"/>
      <c r="RSZ135" s="311"/>
      <c r="RTA135" s="311"/>
      <c r="RTB135" s="311"/>
      <c r="RTC135" s="311"/>
      <c r="RTD135" s="311"/>
      <c r="RTE135" s="311"/>
      <c r="RTF135" s="311"/>
      <c r="RTG135" s="311"/>
      <c r="RTH135" s="311"/>
      <c r="RTI135" s="311"/>
      <c r="RTJ135" s="311"/>
      <c r="RTK135" s="311"/>
      <c r="RTL135" s="311"/>
      <c r="RTM135" s="311"/>
      <c r="RTN135" s="311"/>
      <c r="RTO135" s="311"/>
      <c r="RTP135" s="311"/>
      <c r="RTQ135" s="311"/>
      <c r="RTR135" s="311"/>
      <c r="RTS135" s="311"/>
      <c r="RTT135" s="311"/>
      <c r="RTU135" s="311"/>
      <c r="RTV135" s="311"/>
      <c r="RTW135" s="311"/>
      <c r="RTX135" s="311"/>
      <c r="RTY135" s="311"/>
      <c r="RTZ135" s="311"/>
      <c r="RUA135" s="311"/>
      <c r="RUB135" s="311"/>
      <c r="RUC135" s="311"/>
      <c r="RUD135" s="311"/>
      <c r="RUE135" s="311"/>
      <c r="RUF135" s="311"/>
      <c r="RUG135" s="311"/>
      <c r="RUH135" s="311"/>
      <c r="RUI135" s="311"/>
      <c r="RUJ135" s="311"/>
      <c r="RUK135" s="311"/>
      <c r="RUL135" s="311"/>
      <c r="RUM135" s="311"/>
      <c r="RUN135" s="311"/>
      <c r="RUO135" s="311"/>
      <c r="RUP135" s="311"/>
      <c r="RUQ135" s="311"/>
      <c r="RUR135" s="311"/>
      <c r="RUS135" s="311"/>
      <c r="RUT135" s="311"/>
      <c r="RUU135" s="311"/>
      <c r="RUV135" s="311"/>
      <c r="RUW135" s="311"/>
      <c r="RUX135" s="311"/>
      <c r="RUY135" s="311"/>
      <c r="RUZ135" s="311"/>
      <c r="RVA135" s="311"/>
      <c r="RVB135" s="311"/>
      <c r="RVC135" s="311"/>
      <c r="RVD135" s="311"/>
      <c r="RVE135" s="311"/>
      <c r="RVF135" s="311"/>
      <c r="RVG135" s="311"/>
      <c r="RVH135" s="311"/>
      <c r="RVI135" s="311"/>
      <c r="RVJ135" s="311"/>
      <c r="RVK135" s="311"/>
      <c r="RVL135" s="311"/>
      <c r="RVM135" s="311"/>
      <c r="RVN135" s="311"/>
      <c r="RVO135" s="311"/>
      <c r="RVP135" s="311"/>
      <c r="RVQ135" s="311"/>
      <c r="RVR135" s="311"/>
      <c r="RVS135" s="311"/>
      <c r="RVT135" s="311"/>
      <c r="RVU135" s="311"/>
      <c r="RVV135" s="311"/>
      <c r="RVW135" s="311"/>
      <c r="RVX135" s="311"/>
      <c r="RVY135" s="311"/>
      <c r="RVZ135" s="311"/>
      <c r="RWA135" s="311"/>
      <c r="RWB135" s="311"/>
      <c r="RWC135" s="311"/>
      <c r="RWD135" s="311"/>
      <c r="RWE135" s="311"/>
      <c r="RWF135" s="311"/>
      <c r="RWG135" s="311"/>
      <c r="RWH135" s="311"/>
      <c r="RWI135" s="311"/>
      <c r="RWJ135" s="311"/>
      <c r="RWK135" s="311"/>
      <c r="RWL135" s="311"/>
      <c r="RWM135" s="311"/>
      <c r="RWN135" s="311"/>
      <c r="RWO135" s="311"/>
      <c r="RWP135" s="311"/>
      <c r="RWQ135" s="311"/>
      <c r="RWR135" s="311"/>
      <c r="RWS135" s="311"/>
      <c r="RWT135" s="311"/>
      <c r="RWU135" s="311"/>
      <c r="RWV135" s="311"/>
      <c r="RWW135" s="311"/>
      <c r="RWX135" s="311"/>
      <c r="RWY135" s="311"/>
      <c r="RWZ135" s="311"/>
      <c r="RXA135" s="311"/>
      <c r="RXB135" s="311"/>
      <c r="RXC135" s="311"/>
      <c r="RXD135" s="311"/>
      <c r="RXE135" s="311"/>
      <c r="RXF135" s="311"/>
      <c r="RXG135" s="311"/>
      <c r="RXH135" s="311"/>
      <c r="RXI135" s="311"/>
      <c r="RXJ135" s="311"/>
      <c r="RXK135" s="311"/>
      <c r="RXL135" s="311"/>
      <c r="RXM135" s="311"/>
      <c r="RXN135" s="311"/>
      <c r="RXO135" s="311"/>
      <c r="RXP135" s="311"/>
      <c r="RXQ135" s="311"/>
      <c r="RXR135" s="311"/>
      <c r="RXS135" s="311"/>
      <c r="RXT135" s="311"/>
      <c r="RXU135" s="311"/>
      <c r="RXV135" s="311"/>
      <c r="RXW135" s="311"/>
      <c r="RXX135" s="311"/>
      <c r="RXY135" s="311"/>
      <c r="RXZ135" s="311"/>
      <c r="RYA135" s="311"/>
      <c r="RYB135" s="311"/>
      <c r="RYC135" s="311"/>
      <c r="RYD135" s="311"/>
      <c r="RYE135" s="311"/>
      <c r="RYF135" s="311"/>
      <c r="RYG135" s="311"/>
      <c r="RYH135" s="311"/>
      <c r="RYI135" s="311"/>
      <c r="RYJ135" s="311"/>
      <c r="RYK135" s="311"/>
      <c r="RYL135" s="311"/>
      <c r="RYM135" s="311"/>
      <c r="RYN135" s="311"/>
      <c r="RYO135" s="311"/>
      <c r="RYP135" s="311"/>
      <c r="RYQ135" s="311"/>
      <c r="RYR135" s="311"/>
      <c r="RYS135" s="311"/>
      <c r="RYT135" s="311"/>
      <c r="RYU135" s="311"/>
      <c r="RYV135" s="311"/>
      <c r="RYW135" s="311"/>
      <c r="RYX135" s="311"/>
      <c r="RYY135" s="311"/>
      <c r="RYZ135" s="311"/>
      <c r="RZA135" s="311"/>
      <c r="RZB135" s="311"/>
      <c r="RZC135" s="311"/>
      <c r="RZD135" s="311"/>
      <c r="RZE135" s="311"/>
      <c r="RZF135" s="311"/>
      <c r="RZG135" s="311"/>
      <c r="RZH135" s="311"/>
      <c r="RZI135" s="311"/>
      <c r="RZJ135" s="311"/>
      <c r="RZK135" s="311"/>
      <c r="RZL135" s="311"/>
      <c r="RZM135" s="311"/>
      <c r="RZN135" s="311"/>
      <c r="RZO135" s="311"/>
      <c r="RZP135" s="311"/>
      <c r="RZQ135" s="311"/>
      <c r="RZR135" s="311"/>
      <c r="RZS135" s="311"/>
      <c r="RZT135" s="311"/>
      <c r="RZU135" s="311"/>
      <c r="RZV135" s="311"/>
      <c r="RZW135" s="311"/>
      <c r="RZX135" s="311"/>
      <c r="RZY135" s="311"/>
      <c r="RZZ135" s="311"/>
      <c r="SAA135" s="311"/>
      <c r="SAB135" s="311"/>
      <c r="SAC135" s="311"/>
      <c r="SAD135" s="311"/>
      <c r="SAE135" s="311"/>
      <c r="SAF135" s="311"/>
      <c r="SAG135" s="311"/>
      <c r="SAH135" s="311"/>
      <c r="SAI135" s="311"/>
      <c r="SAJ135" s="311"/>
      <c r="SAK135" s="311"/>
      <c r="SAL135" s="311"/>
      <c r="SAM135" s="311"/>
      <c r="SAN135" s="311"/>
      <c r="SAO135" s="311"/>
      <c r="SAP135" s="311"/>
      <c r="SAQ135" s="311"/>
      <c r="SAR135" s="311"/>
      <c r="SAS135" s="311"/>
      <c r="SAT135" s="311"/>
      <c r="SAU135" s="311"/>
      <c r="SAV135" s="311"/>
      <c r="SAW135" s="311"/>
      <c r="SAX135" s="311"/>
      <c r="SAY135" s="311"/>
      <c r="SAZ135" s="311"/>
      <c r="SBA135" s="311"/>
      <c r="SBB135" s="311"/>
      <c r="SBC135" s="311"/>
      <c r="SBD135" s="311"/>
      <c r="SBE135" s="311"/>
      <c r="SBF135" s="311"/>
      <c r="SBG135" s="311"/>
      <c r="SBH135" s="311"/>
      <c r="SBI135" s="311"/>
      <c r="SBJ135" s="311"/>
      <c r="SBK135" s="311"/>
      <c r="SBL135" s="311"/>
      <c r="SBM135" s="311"/>
      <c r="SBN135" s="311"/>
      <c r="SBO135" s="311"/>
      <c r="SBP135" s="311"/>
      <c r="SBQ135" s="311"/>
      <c r="SBR135" s="311"/>
      <c r="SBS135" s="311"/>
      <c r="SBT135" s="311"/>
      <c r="SBU135" s="311"/>
      <c r="SBV135" s="311"/>
      <c r="SBW135" s="311"/>
      <c r="SBX135" s="311"/>
      <c r="SBY135" s="311"/>
      <c r="SBZ135" s="311"/>
      <c r="SCA135" s="311"/>
      <c r="SCB135" s="311"/>
      <c r="SCC135" s="311"/>
      <c r="SCD135" s="311"/>
      <c r="SCE135" s="311"/>
      <c r="SCF135" s="311"/>
      <c r="SCG135" s="311"/>
      <c r="SCH135" s="311"/>
      <c r="SCI135" s="311"/>
      <c r="SCJ135" s="311"/>
      <c r="SCK135" s="311"/>
      <c r="SCL135" s="311"/>
      <c r="SCM135" s="311"/>
      <c r="SCN135" s="311"/>
      <c r="SCO135" s="311"/>
      <c r="SCP135" s="311"/>
      <c r="SCQ135" s="311"/>
      <c r="SCR135" s="311"/>
      <c r="SCS135" s="311"/>
      <c r="SCT135" s="311"/>
      <c r="SCU135" s="311"/>
      <c r="SCV135" s="311"/>
      <c r="SCW135" s="311"/>
      <c r="SCX135" s="311"/>
      <c r="SCY135" s="311"/>
      <c r="SCZ135" s="311"/>
      <c r="SDA135" s="311"/>
      <c r="SDB135" s="311"/>
      <c r="SDC135" s="311"/>
      <c r="SDD135" s="311"/>
      <c r="SDE135" s="311"/>
      <c r="SDF135" s="311"/>
      <c r="SDG135" s="311"/>
      <c r="SDH135" s="311"/>
      <c r="SDI135" s="311"/>
      <c r="SDJ135" s="311"/>
      <c r="SDK135" s="311"/>
      <c r="SDL135" s="311"/>
      <c r="SDM135" s="311"/>
      <c r="SDN135" s="311"/>
      <c r="SDO135" s="311"/>
      <c r="SDP135" s="311"/>
      <c r="SDQ135" s="311"/>
      <c r="SDR135" s="311"/>
      <c r="SDS135" s="311"/>
      <c r="SDT135" s="311"/>
      <c r="SDU135" s="311"/>
      <c r="SDV135" s="311"/>
      <c r="SDW135" s="311"/>
      <c r="SDX135" s="311"/>
      <c r="SDY135" s="311"/>
      <c r="SDZ135" s="311"/>
      <c r="SEA135" s="311"/>
      <c r="SEB135" s="311"/>
      <c r="SEC135" s="311"/>
      <c r="SED135" s="311"/>
      <c r="SEE135" s="311"/>
      <c r="SEF135" s="311"/>
      <c r="SEG135" s="311"/>
      <c r="SEH135" s="311"/>
      <c r="SEI135" s="311"/>
      <c r="SEJ135" s="311"/>
      <c r="SEK135" s="311"/>
      <c r="SEL135" s="311"/>
      <c r="SEM135" s="311"/>
      <c r="SEN135" s="311"/>
      <c r="SEO135" s="311"/>
      <c r="SEP135" s="311"/>
      <c r="SEQ135" s="311"/>
      <c r="SER135" s="311"/>
      <c r="SES135" s="311"/>
      <c r="SET135" s="311"/>
      <c r="SEU135" s="311"/>
      <c r="SEV135" s="311"/>
      <c r="SEW135" s="311"/>
      <c r="SEX135" s="311"/>
      <c r="SEY135" s="311"/>
      <c r="SEZ135" s="311"/>
      <c r="SFA135" s="311"/>
      <c r="SFB135" s="311"/>
      <c r="SFC135" s="311"/>
      <c r="SFD135" s="311"/>
      <c r="SFE135" s="311"/>
      <c r="SFF135" s="311"/>
      <c r="SFG135" s="311"/>
      <c r="SFH135" s="311"/>
      <c r="SFI135" s="311"/>
      <c r="SFJ135" s="311"/>
      <c r="SFK135" s="311"/>
      <c r="SFL135" s="311"/>
      <c r="SFM135" s="311"/>
      <c r="SFN135" s="311"/>
      <c r="SFO135" s="311"/>
      <c r="SFP135" s="311"/>
      <c r="SFQ135" s="311"/>
      <c r="SFR135" s="311"/>
      <c r="SFS135" s="311"/>
      <c r="SFT135" s="311"/>
      <c r="SFU135" s="311"/>
      <c r="SFV135" s="311"/>
      <c r="SFW135" s="311"/>
      <c r="SFX135" s="311"/>
      <c r="SFY135" s="311"/>
      <c r="SFZ135" s="311"/>
      <c r="SGA135" s="311"/>
      <c r="SGB135" s="311"/>
      <c r="SGC135" s="311"/>
      <c r="SGD135" s="311"/>
      <c r="SGE135" s="311"/>
      <c r="SGF135" s="311"/>
      <c r="SGG135" s="311"/>
      <c r="SGH135" s="311"/>
      <c r="SGI135" s="311"/>
      <c r="SGJ135" s="311"/>
      <c r="SGK135" s="311"/>
      <c r="SGL135" s="311"/>
      <c r="SGM135" s="311"/>
      <c r="SGN135" s="311"/>
      <c r="SGO135" s="311"/>
      <c r="SGP135" s="311"/>
      <c r="SGQ135" s="311"/>
      <c r="SGR135" s="311"/>
      <c r="SGS135" s="311"/>
      <c r="SGT135" s="311"/>
      <c r="SGU135" s="311"/>
      <c r="SGV135" s="311"/>
      <c r="SGW135" s="311"/>
      <c r="SGX135" s="311"/>
      <c r="SGY135" s="311"/>
      <c r="SGZ135" s="311"/>
      <c r="SHA135" s="311"/>
      <c r="SHB135" s="311"/>
      <c r="SHC135" s="311"/>
      <c r="SHD135" s="311"/>
      <c r="SHE135" s="311"/>
      <c r="SHF135" s="311"/>
      <c r="SHG135" s="311"/>
      <c r="SHH135" s="311"/>
      <c r="SHI135" s="311"/>
      <c r="SHJ135" s="311"/>
      <c r="SHK135" s="311"/>
      <c r="SHL135" s="311"/>
      <c r="SHM135" s="311"/>
      <c r="SHN135" s="311"/>
      <c r="SHO135" s="311"/>
      <c r="SHP135" s="311"/>
      <c r="SHQ135" s="311"/>
      <c r="SHR135" s="311"/>
      <c r="SHS135" s="311"/>
      <c r="SHT135" s="311"/>
      <c r="SHU135" s="311"/>
      <c r="SHV135" s="311"/>
      <c r="SHW135" s="311"/>
      <c r="SHX135" s="311"/>
      <c r="SHY135" s="311"/>
      <c r="SHZ135" s="311"/>
      <c r="SIA135" s="311"/>
      <c r="SIB135" s="311"/>
      <c r="SIC135" s="311"/>
      <c r="SID135" s="311"/>
      <c r="SIE135" s="311"/>
      <c r="SIF135" s="311"/>
      <c r="SIG135" s="311"/>
      <c r="SIH135" s="311"/>
      <c r="SII135" s="311"/>
      <c r="SIJ135" s="311"/>
      <c r="SIK135" s="311"/>
      <c r="SIL135" s="311"/>
      <c r="SIM135" s="311"/>
      <c r="SIN135" s="311"/>
      <c r="SIO135" s="311"/>
      <c r="SIP135" s="311"/>
      <c r="SIQ135" s="311"/>
      <c r="SIR135" s="311"/>
      <c r="SIS135" s="311"/>
      <c r="SIT135" s="311"/>
      <c r="SIU135" s="311"/>
      <c r="SIV135" s="311"/>
      <c r="SIW135" s="311"/>
      <c r="SIX135" s="311"/>
      <c r="SIY135" s="311"/>
      <c r="SIZ135" s="311"/>
      <c r="SJA135" s="311"/>
      <c r="SJB135" s="311"/>
      <c r="SJC135" s="311"/>
      <c r="SJD135" s="311"/>
      <c r="SJE135" s="311"/>
      <c r="SJF135" s="311"/>
      <c r="SJG135" s="311"/>
      <c r="SJH135" s="311"/>
      <c r="SJI135" s="311"/>
      <c r="SJJ135" s="311"/>
      <c r="SJK135" s="311"/>
      <c r="SJL135" s="311"/>
      <c r="SJM135" s="311"/>
      <c r="SJN135" s="311"/>
      <c r="SJO135" s="311"/>
      <c r="SJP135" s="311"/>
      <c r="SJQ135" s="311"/>
      <c r="SJR135" s="311"/>
      <c r="SJS135" s="311"/>
      <c r="SJT135" s="311"/>
      <c r="SJU135" s="311"/>
      <c r="SJV135" s="311"/>
      <c r="SJW135" s="311"/>
      <c r="SJX135" s="311"/>
      <c r="SJY135" s="311"/>
      <c r="SJZ135" s="311"/>
      <c r="SKA135" s="311"/>
      <c r="SKB135" s="311"/>
      <c r="SKC135" s="311"/>
      <c r="SKD135" s="311"/>
      <c r="SKE135" s="311"/>
      <c r="SKF135" s="311"/>
      <c r="SKG135" s="311"/>
      <c r="SKH135" s="311"/>
      <c r="SKI135" s="311"/>
      <c r="SKJ135" s="311"/>
      <c r="SKK135" s="311"/>
      <c r="SKL135" s="311"/>
      <c r="SKM135" s="311"/>
      <c r="SKN135" s="311"/>
      <c r="SKO135" s="311"/>
      <c r="SKP135" s="311"/>
      <c r="SKQ135" s="311"/>
      <c r="SKR135" s="311"/>
      <c r="SKS135" s="311"/>
      <c r="SKT135" s="311"/>
      <c r="SKU135" s="311"/>
      <c r="SKV135" s="311"/>
      <c r="SKW135" s="311"/>
      <c r="SKX135" s="311"/>
      <c r="SKY135" s="311"/>
      <c r="SKZ135" s="311"/>
      <c r="SLA135" s="311"/>
      <c r="SLB135" s="311"/>
      <c r="SLC135" s="311"/>
      <c r="SLD135" s="311"/>
      <c r="SLE135" s="311"/>
      <c r="SLF135" s="311"/>
      <c r="SLG135" s="311"/>
      <c r="SLH135" s="311"/>
      <c r="SLI135" s="311"/>
      <c r="SLJ135" s="311"/>
      <c r="SLK135" s="311"/>
      <c r="SLL135" s="311"/>
      <c r="SLM135" s="311"/>
      <c r="SLN135" s="311"/>
      <c r="SLO135" s="311"/>
      <c r="SLP135" s="311"/>
      <c r="SLQ135" s="311"/>
      <c r="SLR135" s="311"/>
      <c r="SLS135" s="311"/>
      <c r="SLT135" s="311"/>
      <c r="SLU135" s="311"/>
      <c r="SLV135" s="311"/>
      <c r="SLW135" s="311"/>
      <c r="SLX135" s="311"/>
      <c r="SLY135" s="311"/>
      <c r="SLZ135" s="311"/>
      <c r="SMA135" s="311"/>
      <c r="SMB135" s="311"/>
      <c r="SMC135" s="311"/>
      <c r="SMD135" s="311"/>
      <c r="SME135" s="311"/>
      <c r="SMF135" s="311"/>
      <c r="SMG135" s="311"/>
      <c r="SMH135" s="311"/>
      <c r="SMI135" s="311"/>
      <c r="SMJ135" s="311"/>
      <c r="SMK135" s="311"/>
      <c r="SML135" s="311"/>
      <c r="SMM135" s="311"/>
      <c r="SMN135" s="311"/>
      <c r="SMO135" s="311"/>
      <c r="SMP135" s="311"/>
      <c r="SMQ135" s="311"/>
      <c r="SMR135" s="311"/>
      <c r="SMS135" s="311"/>
      <c r="SMT135" s="311"/>
      <c r="SMU135" s="311"/>
      <c r="SMV135" s="311"/>
      <c r="SMW135" s="311"/>
      <c r="SMX135" s="311"/>
      <c r="SMY135" s="311"/>
      <c r="SMZ135" s="311"/>
      <c r="SNA135" s="311"/>
      <c r="SNB135" s="311"/>
      <c r="SNC135" s="311"/>
      <c r="SND135" s="311"/>
      <c r="SNE135" s="311"/>
      <c r="SNF135" s="311"/>
      <c r="SNG135" s="311"/>
      <c r="SNH135" s="311"/>
      <c r="SNI135" s="311"/>
      <c r="SNJ135" s="311"/>
      <c r="SNK135" s="311"/>
      <c r="SNL135" s="311"/>
      <c r="SNM135" s="311"/>
      <c r="SNN135" s="311"/>
      <c r="SNO135" s="311"/>
      <c r="SNP135" s="311"/>
      <c r="SNQ135" s="311"/>
      <c r="SNR135" s="311"/>
      <c r="SNS135" s="311"/>
      <c r="SNT135" s="311"/>
      <c r="SNU135" s="311"/>
      <c r="SNV135" s="311"/>
      <c r="SNW135" s="311"/>
      <c r="SNX135" s="311"/>
      <c r="SNY135" s="311"/>
      <c r="SNZ135" s="311"/>
      <c r="SOA135" s="311"/>
      <c r="SOB135" s="311"/>
      <c r="SOC135" s="311"/>
      <c r="SOD135" s="311"/>
      <c r="SOE135" s="311"/>
      <c r="SOF135" s="311"/>
      <c r="SOG135" s="311"/>
      <c r="SOH135" s="311"/>
      <c r="SOI135" s="311"/>
      <c r="SOJ135" s="311"/>
      <c r="SOK135" s="311"/>
      <c r="SOL135" s="311"/>
      <c r="SOM135" s="311"/>
      <c r="SON135" s="311"/>
      <c r="SOO135" s="311"/>
      <c r="SOP135" s="311"/>
      <c r="SOQ135" s="311"/>
      <c r="SOR135" s="311"/>
      <c r="SOS135" s="311"/>
      <c r="SOT135" s="311"/>
      <c r="SOU135" s="311"/>
      <c r="SOV135" s="311"/>
      <c r="SOW135" s="311"/>
      <c r="SOX135" s="311"/>
      <c r="SOY135" s="311"/>
      <c r="SOZ135" s="311"/>
      <c r="SPA135" s="311"/>
      <c r="SPB135" s="311"/>
      <c r="SPC135" s="311"/>
      <c r="SPD135" s="311"/>
      <c r="SPE135" s="311"/>
      <c r="SPF135" s="311"/>
      <c r="SPG135" s="311"/>
      <c r="SPH135" s="311"/>
      <c r="SPI135" s="311"/>
      <c r="SPJ135" s="311"/>
      <c r="SPK135" s="311"/>
      <c r="SPL135" s="311"/>
      <c r="SPM135" s="311"/>
      <c r="SPN135" s="311"/>
      <c r="SPO135" s="311"/>
      <c r="SPP135" s="311"/>
      <c r="SPQ135" s="311"/>
      <c r="SPR135" s="311"/>
      <c r="SPS135" s="311"/>
      <c r="SPT135" s="311"/>
      <c r="SPU135" s="311"/>
      <c r="SPV135" s="311"/>
      <c r="SPW135" s="311"/>
      <c r="SPX135" s="311"/>
      <c r="SPY135" s="311"/>
      <c r="SPZ135" s="311"/>
      <c r="SQA135" s="311"/>
      <c r="SQB135" s="311"/>
      <c r="SQC135" s="311"/>
      <c r="SQD135" s="311"/>
      <c r="SQE135" s="311"/>
      <c r="SQF135" s="311"/>
      <c r="SQG135" s="311"/>
      <c r="SQH135" s="311"/>
      <c r="SQI135" s="311"/>
      <c r="SQJ135" s="311"/>
      <c r="SQK135" s="311"/>
      <c r="SQL135" s="311"/>
      <c r="SQM135" s="311"/>
      <c r="SQN135" s="311"/>
      <c r="SQO135" s="311"/>
      <c r="SQP135" s="311"/>
      <c r="SQQ135" s="311"/>
      <c r="SQR135" s="311"/>
      <c r="SQS135" s="311"/>
      <c r="SQT135" s="311"/>
      <c r="SQU135" s="311"/>
      <c r="SQV135" s="311"/>
      <c r="SQW135" s="311"/>
      <c r="SQX135" s="311"/>
      <c r="SQY135" s="311"/>
      <c r="SQZ135" s="311"/>
      <c r="SRA135" s="311"/>
      <c r="SRB135" s="311"/>
      <c r="SRC135" s="311"/>
      <c r="SRD135" s="311"/>
      <c r="SRE135" s="311"/>
      <c r="SRF135" s="311"/>
      <c r="SRG135" s="311"/>
      <c r="SRH135" s="311"/>
      <c r="SRI135" s="311"/>
      <c r="SRJ135" s="311"/>
      <c r="SRK135" s="311"/>
      <c r="SRL135" s="311"/>
      <c r="SRM135" s="311"/>
      <c r="SRN135" s="311"/>
      <c r="SRO135" s="311"/>
      <c r="SRP135" s="311"/>
      <c r="SRQ135" s="311"/>
      <c r="SRR135" s="311"/>
      <c r="SRS135" s="311"/>
      <c r="SRT135" s="311"/>
      <c r="SRU135" s="311"/>
      <c r="SRV135" s="311"/>
      <c r="SRW135" s="311"/>
      <c r="SRX135" s="311"/>
      <c r="SRY135" s="311"/>
      <c r="SRZ135" s="311"/>
      <c r="SSA135" s="311"/>
      <c r="SSB135" s="311"/>
      <c r="SSC135" s="311"/>
      <c r="SSD135" s="311"/>
      <c r="SSE135" s="311"/>
      <c r="SSF135" s="311"/>
      <c r="SSG135" s="311"/>
      <c r="SSH135" s="311"/>
      <c r="SSI135" s="311"/>
      <c r="SSJ135" s="311"/>
      <c r="SSK135" s="311"/>
      <c r="SSL135" s="311"/>
      <c r="SSM135" s="311"/>
      <c r="SSN135" s="311"/>
      <c r="SSO135" s="311"/>
      <c r="SSP135" s="311"/>
      <c r="SSQ135" s="311"/>
      <c r="SSR135" s="311"/>
      <c r="SSS135" s="311"/>
      <c r="SST135" s="311"/>
      <c r="SSU135" s="311"/>
      <c r="SSV135" s="311"/>
      <c r="SSW135" s="311"/>
      <c r="SSX135" s="311"/>
      <c r="SSY135" s="311"/>
      <c r="SSZ135" s="311"/>
      <c r="STA135" s="311"/>
      <c r="STB135" s="311"/>
      <c r="STC135" s="311"/>
      <c r="STD135" s="311"/>
      <c r="STE135" s="311"/>
      <c r="STF135" s="311"/>
      <c r="STG135" s="311"/>
      <c r="STH135" s="311"/>
      <c r="STI135" s="311"/>
      <c r="STJ135" s="311"/>
      <c r="STK135" s="311"/>
      <c r="STL135" s="311"/>
      <c r="STM135" s="311"/>
      <c r="STN135" s="311"/>
      <c r="STO135" s="311"/>
      <c r="STP135" s="311"/>
      <c r="STQ135" s="311"/>
      <c r="STR135" s="311"/>
      <c r="STS135" s="311"/>
      <c r="STT135" s="311"/>
      <c r="STU135" s="311"/>
      <c r="STV135" s="311"/>
      <c r="STW135" s="311"/>
      <c r="STX135" s="311"/>
      <c r="STY135" s="311"/>
      <c r="STZ135" s="311"/>
      <c r="SUA135" s="311"/>
      <c r="SUB135" s="311"/>
      <c r="SUC135" s="311"/>
      <c r="SUD135" s="311"/>
      <c r="SUE135" s="311"/>
      <c r="SUF135" s="311"/>
      <c r="SUG135" s="311"/>
      <c r="SUH135" s="311"/>
      <c r="SUI135" s="311"/>
      <c r="SUJ135" s="311"/>
      <c r="SUK135" s="311"/>
      <c r="SUL135" s="311"/>
      <c r="SUM135" s="311"/>
      <c r="SUN135" s="311"/>
      <c r="SUO135" s="311"/>
      <c r="SUP135" s="311"/>
      <c r="SUQ135" s="311"/>
      <c r="SUR135" s="311"/>
      <c r="SUS135" s="311"/>
      <c r="SUT135" s="311"/>
      <c r="SUU135" s="311"/>
      <c r="SUV135" s="311"/>
      <c r="SUW135" s="311"/>
      <c r="SUX135" s="311"/>
      <c r="SUY135" s="311"/>
      <c r="SUZ135" s="311"/>
      <c r="SVA135" s="311"/>
      <c r="SVB135" s="311"/>
      <c r="SVC135" s="311"/>
      <c r="SVD135" s="311"/>
      <c r="SVE135" s="311"/>
      <c r="SVF135" s="311"/>
      <c r="SVG135" s="311"/>
      <c r="SVH135" s="311"/>
      <c r="SVI135" s="311"/>
      <c r="SVJ135" s="311"/>
      <c r="SVK135" s="311"/>
      <c r="SVL135" s="311"/>
      <c r="SVM135" s="311"/>
      <c r="SVN135" s="311"/>
      <c r="SVO135" s="311"/>
      <c r="SVP135" s="311"/>
      <c r="SVQ135" s="311"/>
      <c r="SVR135" s="311"/>
      <c r="SVS135" s="311"/>
      <c r="SVT135" s="311"/>
      <c r="SVU135" s="311"/>
      <c r="SVV135" s="311"/>
      <c r="SVW135" s="311"/>
      <c r="SVX135" s="311"/>
      <c r="SVY135" s="311"/>
      <c r="SVZ135" s="311"/>
      <c r="SWA135" s="311"/>
      <c r="SWB135" s="311"/>
      <c r="SWC135" s="311"/>
      <c r="SWD135" s="311"/>
      <c r="SWE135" s="311"/>
      <c r="SWF135" s="311"/>
      <c r="SWG135" s="311"/>
      <c r="SWH135" s="311"/>
      <c r="SWI135" s="311"/>
      <c r="SWJ135" s="311"/>
      <c r="SWK135" s="311"/>
      <c r="SWL135" s="311"/>
      <c r="SWM135" s="311"/>
      <c r="SWN135" s="311"/>
      <c r="SWO135" s="311"/>
      <c r="SWP135" s="311"/>
      <c r="SWQ135" s="311"/>
      <c r="SWR135" s="311"/>
      <c r="SWS135" s="311"/>
      <c r="SWT135" s="311"/>
      <c r="SWU135" s="311"/>
      <c r="SWV135" s="311"/>
      <c r="SWW135" s="311"/>
      <c r="SWX135" s="311"/>
      <c r="SWY135" s="311"/>
      <c r="SWZ135" s="311"/>
      <c r="SXA135" s="311"/>
      <c r="SXB135" s="311"/>
      <c r="SXC135" s="311"/>
      <c r="SXD135" s="311"/>
      <c r="SXE135" s="311"/>
      <c r="SXF135" s="311"/>
      <c r="SXG135" s="311"/>
      <c r="SXH135" s="311"/>
      <c r="SXI135" s="311"/>
      <c r="SXJ135" s="311"/>
      <c r="SXK135" s="311"/>
      <c r="SXL135" s="311"/>
      <c r="SXM135" s="311"/>
      <c r="SXN135" s="311"/>
      <c r="SXO135" s="311"/>
      <c r="SXP135" s="311"/>
      <c r="SXQ135" s="311"/>
      <c r="SXR135" s="311"/>
      <c r="SXS135" s="311"/>
      <c r="SXT135" s="311"/>
      <c r="SXU135" s="311"/>
      <c r="SXV135" s="311"/>
      <c r="SXW135" s="311"/>
      <c r="SXX135" s="311"/>
      <c r="SXY135" s="311"/>
      <c r="SXZ135" s="311"/>
      <c r="SYA135" s="311"/>
      <c r="SYB135" s="311"/>
      <c r="SYC135" s="311"/>
      <c r="SYD135" s="311"/>
      <c r="SYE135" s="311"/>
      <c r="SYF135" s="311"/>
      <c r="SYG135" s="311"/>
      <c r="SYH135" s="311"/>
      <c r="SYI135" s="311"/>
      <c r="SYJ135" s="311"/>
      <c r="SYK135" s="311"/>
      <c r="SYL135" s="311"/>
      <c r="SYM135" s="311"/>
      <c r="SYN135" s="311"/>
      <c r="SYO135" s="311"/>
      <c r="SYP135" s="311"/>
      <c r="SYQ135" s="311"/>
      <c r="SYR135" s="311"/>
      <c r="SYS135" s="311"/>
      <c r="SYT135" s="311"/>
      <c r="SYU135" s="311"/>
      <c r="SYV135" s="311"/>
      <c r="SYW135" s="311"/>
      <c r="SYX135" s="311"/>
      <c r="SYY135" s="311"/>
      <c r="SYZ135" s="311"/>
      <c r="SZA135" s="311"/>
      <c r="SZB135" s="311"/>
      <c r="SZC135" s="311"/>
      <c r="SZD135" s="311"/>
      <c r="SZE135" s="311"/>
      <c r="SZF135" s="311"/>
      <c r="SZG135" s="311"/>
      <c r="SZH135" s="311"/>
      <c r="SZI135" s="311"/>
      <c r="SZJ135" s="311"/>
      <c r="SZK135" s="311"/>
      <c r="SZL135" s="311"/>
      <c r="SZM135" s="311"/>
      <c r="SZN135" s="311"/>
      <c r="SZO135" s="311"/>
      <c r="SZP135" s="311"/>
      <c r="SZQ135" s="311"/>
      <c r="SZR135" s="311"/>
      <c r="SZS135" s="311"/>
      <c r="SZT135" s="311"/>
      <c r="SZU135" s="311"/>
      <c r="SZV135" s="311"/>
      <c r="SZW135" s="311"/>
      <c r="SZX135" s="311"/>
      <c r="SZY135" s="311"/>
      <c r="SZZ135" s="311"/>
      <c r="TAA135" s="311"/>
      <c r="TAB135" s="311"/>
      <c r="TAC135" s="311"/>
      <c r="TAD135" s="311"/>
      <c r="TAE135" s="311"/>
      <c r="TAF135" s="311"/>
      <c r="TAG135" s="311"/>
      <c r="TAH135" s="311"/>
      <c r="TAI135" s="311"/>
      <c r="TAJ135" s="311"/>
      <c r="TAK135" s="311"/>
      <c r="TAL135" s="311"/>
      <c r="TAM135" s="311"/>
      <c r="TAN135" s="311"/>
      <c r="TAO135" s="311"/>
      <c r="TAP135" s="311"/>
      <c r="TAQ135" s="311"/>
      <c r="TAR135" s="311"/>
      <c r="TAS135" s="311"/>
      <c r="TAT135" s="311"/>
      <c r="TAU135" s="311"/>
      <c r="TAV135" s="311"/>
      <c r="TAW135" s="311"/>
      <c r="TAX135" s="311"/>
      <c r="TAY135" s="311"/>
      <c r="TAZ135" s="311"/>
      <c r="TBA135" s="311"/>
      <c r="TBB135" s="311"/>
      <c r="TBC135" s="311"/>
      <c r="TBD135" s="311"/>
      <c r="TBE135" s="311"/>
      <c r="TBF135" s="311"/>
      <c r="TBG135" s="311"/>
      <c r="TBH135" s="311"/>
      <c r="TBI135" s="311"/>
      <c r="TBJ135" s="311"/>
      <c r="TBK135" s="311"/>
      <c r="TBL135" s="311"/>
      <c r="TBM135" s="311"/>
      <c r="TBN135" s="311"/>
      <c r="TBO135" s="311"/>
      <c r="TBP135" s="311"/>
      <c r="TBQ135" s="311"/>
      <c r="TBR135" s="311"/>
      <c r="TBS135" s="311"/>
      <c r="TBT135" s="311"/>
      <c r="TBU135" s="311"/>
      <c r="TBV135" s="311"/>
      <c r="TBW135" s="311"/>
      <c r="TBX135" s="311"/>
      <c r="TBY135" s="311"/>
      <c r="TBZ135" s="311"/>
      <c r="TCA135" s="311"/>
      <c r="TCB135" s="311"/>
      <c r="TCC135" s="311"/>
      <c r="TCD135" s="311"/>
      <c r="TCE135" s="311"/>
      <c r="TCF135" s="311"/>
      <c r="TCG135" s="311"/>
      <c r="TCH135" s="311"/>
      <c r="TCI135" s="311"/>
      <c r="TCJ135" s="311"/>
      <c r="TCK135" s="311"/>
      <c r="TCL135" s="311"/>
      <c r="TCM135" s="311"/>
      <c r="TCN135" s="311"/>
      <c r="TCO135" s="311"/>
      <c r="TCP135" s="311"/>
      <c r="TCQ135" s="311"/>
      <c r="TCR135" s="311"/>
      <c r="TCS135" s="311"/>
      <c r="TCT135" s="311"/>
      <c r="TCU135" s="311"/>
      <c r="TCV135" s="311"/>
      <c r="TCW135" s="311"/>
      <c r="TCX135" s="311"/>
      <c r="TCY135" s="311"/>
      <c r="TCZ135" s="311"/>
      <c r="TDA135" s="311"/>
      <c r="TDB135" s="311"/>
      <c r="TDC135" s="311"/>
      <c r="TDD135" s="311"/>
      <c r="TDE135" s="311"/>
      <c r="TDF135" s="311"/>
      <c r="TDG135" s="311"/>
      <c r="TDH135" s="311"/>
      <c r="TDI135" s="311"/>
      <c r="TDJ135" s="311"/>
      <c r="TDK135" s="311"/>
      <c r="TDL135" s="311"/>
      <c r="TDM135" s="311"/>
      <c r="TDN135" s="311"/>
      <c r="TDO135" s="311"/>
      <c r="TDP135" s="311"/>
      <c r="TDQ135" s="311"/>
      <c r="TDR135" s="311"/>
      <c r="TDS135" s="311"/>
      <c r="TDT135" s="311"/>
      <c r="TDU135" s="311"/>
      <c r="TDV135" s="311"/>
      <c r="TDW135" s="311"/>
      <c r="TDX135" s="311"/>
      <c r="TDY135" s="311"/>
      <c r="TDZ135" s="311"/>
      <c r="TEA135" s="311"/>
      <c r="TEB135" s="311"/>
      <c r="TEC135" s="311"/>
      <c r="TED135" s="311"/>
      <c r="TEE135" s="311"/>
      <c r="TEF135" s="311"/>
      <c r="TEG135" s="311"/>
      <c r="TEH135" s="311"/>
      <c r="TEI135" s="311"/>
      <c r="TEJ135" s="311"/>
      <c r="TEK135" s="311"/>
      <c r="TEL135" s="311"/>
      <c r="TEM135" s="311"/>
      <c r="TEN135" s="311"/>
      <c r="TEO135" s="311"/>
      <c r="TEP135" s="311"/>
      <c r="TEQ135" s="311"/>
      <c r="TER135" s="311"/>
      <c r="TES135" s="311"/>
      <c r="TET135" s="311"/>
      <c r="TEU135" s="311"/>
      <c r="TEV135" s="311"/>
      <c r="TEW135" s="311"/>
      <c r="TEX135" s="311"/>
      <c r="TEY135" s="311"/>
      <c r="TEZ135" s="311"/>
      <c r="TFA135" s="311"/>
      <c r="TFB135" s="311"/>
      <c r="TFC135" s="311"/>
      <c r="TFD135" s="311"/>
      <c r="TFE135" s="311"/>
      <c r="TFF135" s="311"/>
      <c r="TFG135" s="311"/>
      <c r="TFH135" s="311"/>
      <c r="TFI135" s="311"/>
      <c r="TFJ135" s="311"/>
      <c r="TFK135" s="311"/>
      <c r="TFL135" s="311"/>
      <c r="TFM135" s="311"/>
      <c r="TFN135" s="311"/>
      <c r="TFO135" s="311"/>
      <c r="TFP135" s="311"/>
      <c r="TFQ135" s="311"/>
      <c r="TFR135" s="311"/>
      <c r="TFS135" s="311"/>
      <c r="TFT135" s="311"/>
      <c r="TFU135" s="311"/>
      <c r="TFV135" s="311"/>
      <c r="TFW135" s="311"/>
      <c r="TFX135" s="311"/>
      <c r="TFY135" s="311"/>
      <c r="TFZ135" s="311"/>
      <c r="TGA135" s="311"/>
      <c r="TGB135" s="311"/>
      <c r="TGC135" s="311"/>
      <c r="TGD135" s="311"/>
      <c r="TGE135" s="311"/>
      <c r="TGF135" s="311"/>
      <c r="TGG135" s="311"/>
      <c r="TGH135" s="311"/>
      <c r="TGI135" s="311"/>
      <c r="TGJ135" s="311"/>
      <c r="TGK135" s="311"/>
      <c r="TGL135" s="311"/>
      <c r="TGM135" s="311"/>
      <c r="TGN135" s="311"/>
      <c r="TGO135" s="311"/>
      <c r="TGP135" s="311"/>
      <c r="TGQ135" s="311"/>
      <c r="TGR135" s="311"/>
      <c r="TGS135" s="311"/>
      <c r="TGT135" s="311"/>
      <c r="TGU135" s="311"/>
      <c r="TGV135" s="311"/>
      <c r="TGW135" s="311"/>
      <c r="TGX135" s="311"/>
      <c r="TGY135" s="311"/>
      <c r="TGZ135" s="311"/>
      <c r="THA135" s="311"/>
      <c r="THB135" s="311"/>
      <c r="THC135" s="311"/>
      <c r="THD135" s="311"/>
      <c r="THE135" s="311"/>
      <c r="THF135" s="311"/>
      <c r="THG135" s="311"/>
      <c r="THH135" s="311"/>
      <c r="THI135" s="311"/>
      <c r="THJ135" s="311"/>
      <c r="THK135" s="311"/>
      <c r="THL135" s="311"/>
      <c r="THM135" s="311"/>
      <c r="THN135" s="311"/>
      <c r="THO135" s="311"/>
      <c r="THP135" s="311"/>
      <c r="THQ135" s="311"/>
      <c r="THR135" s="311"/>
      <c r="THS135" s="311"/>
      <c r="THT135" s="311"/>
      <c r="THU135" s="311"/>
      <c r="THV135" s="311"/>
      <c r="THW135" s="311"/>
      <c r="THX135" s="311"/>
      <c r="THY135" s="311"/>
      <c r="THZ135" s="311"/>
      <c r="TIA135" s="311"/>
      <c r="TIB135" s="311"/>
      <c r="TIC135" s="311"/>
      <c r="TID135" s="311"/>
      <c r="TIE135" s="311"/>
      <c r="TIF135" s="311"/>
      <c r="TIG135" s="311"/>
      <c r="TIH135" s="311"/>
      <c r="TII135" s="311"/>
      <c r="TIJ135" s="311"/>
      <c r="TIK135" s="311"/>
      <c r="TIL135" s="311"/>
      <c r="TIM135" s="311"/>
      <c r="TIN135" s="311"/>
      <c r="TIO135" s="311"/>
      <c r="TIP135" s="311"/>
      <c r="TIQ135" s="311"/>
      <c r="TIR135" s="311"/>
      <c r="TIS135" s="311"/>
      <c r="TIT135" s="311"/>
      <c r="TIU135" s="311"/>
      <c r="TIV135" s="311"/>
      <c r="TIW135" s="311"/>
      <c r="TIX135" s="311"/>
      <c r="TIY135" s="311"/>
      <c r="TIZ135" s="311"/>
      <c r="TJA135" s="311"/>
      <c r="TJB135" s="311"/>
      <c r="TJC135" s="311"/>
      <c r="TJD135" s="311"/>
      <c r="TJE135" s="311"/>
      <c r="TJF135" s="311"/>
      <c r="TJG135" s="311"/>
      <c r="TJH135" s="311"/>
      <c r="TJI135" s="311"/>
      <c r="TJJ135" s="311"/>
      <c r="TJK135" s="311"/>
      <c r="TJL135" s="311"/>
      <c r="TJM135" s="311"/>
      <c r="TJN135" s="311"/>
      <c r="TJO135" s="311"/>
      <c r="TJP135" s="311"/>
      <c r="TJQ135" s="311"/>
      <c r="TJR135" s="311"/>
      <c r="TJS135" s="311"/>
      <c r="TJT135" s="311"/>
      <c r="TJU135" s="311"/>
      <c r="TJV135" s="311"/>
      <c r="TJW135" s="311"/>
      <c r="TJX135" s="311"/>
      <c r="TJY135" s="311"/>
      <c r="TJZ135" s="311"/>
      <c r="TKA135" s="311"/>
      <c r="TKB135" s="311"/>
      <c r="TKC135" s="311"/>
      <c r="TKD135" s="311"/>
      <c r="TKE135" s="311"/>
      <c r="TKF135" s="311"/>
      <c r="TKG135" s="311"/>
      <c r="TKH135" s="311"/>
      <c r="TKI135" s="311"/>
      <c r="TKJ135" s="311"/>
      <c r="TKK135" s="311"/>
      <c r="TKL135" s="311"/>
      <c r="TKM135" s="311"/>
      <c r="TKN135" s="311"/>
      <c r="TKO135" s="311"/>
      <c r="TKP135" s="311"/>
      <c r="TKQ135" s="311"/>
      <c r="TKR135" s="311"/>
      <c r="TKS135" s="311"/>
      <c r="TKT135" s="311"/>
      <c r="TKU135" s="311"/>
      <c r="TKV135" s="311"/>
      <c r="TKW135" s="311"/>
      <c r="TKX135" s="311"/>
      <c r="TKY135" s="311"/>
      <c r="TKZ135" s="311"/>
      <c r="TLA135" s="311"/>
      <c r="TLB135" s="311"/>
      <c r="TLC135" s="311"/>
      <c r="TLD135" s="311"/>
      <c r="TLE135" s="311"/>
      <c r="TLF135" s="311"/>
      <c r="TLG135" s="311"/>
      <c r="TLH135" s="311"/>
      <c r="TLI135" s="311"/>
      <c r="TLJ135" s="311"/>
      <c r="TLK135" s="311"/>
      <c r="TLL135" s="311"/>
      <c r="TLM135" s="311"/>
      <c r="TLN135" s="311"/>
      <c r="TLO135" s="311"/>
      <c r="TLP135" s="311"/>
      <c r="TLQ135" s="311"/>
      <c r="TLR135" s="311"/>
      <c r="TLS135" s="311"/>
      <c r="TLT135" s="311"/>
      <c r="TLU135" s="311"/>
      <c r="TLV135" s="311"/>
      <c r="TLW135" s="311"/>
      <c r="TLX135" s="311"/>
      <c r="TLY135" s="311"/>
      <c r="TLZ135" s="311"/>
      <c r="TMA135" s="311"/>
      <c r="TMB135" s="311"/>
      <c r="TMC135" s="311"/>
      <c r="TMD135" s="311"/>
      <c r="TME135" s="311"/>
      <c r="TMF135" s="311"/>
      <c r="TMG135" s="311"/>
      <c r="TMH135" s="311"/>
      <c r="TMI135" s="311"/>
      <c r="TMJ135" s="311"/>
      <c r="TMK135" s="311"/>
      <c r="TML135" s="311"/>
      <c r="TMM135" s="311"/>
      <c r="TMN135" s="311"/>
      <c r="TMO135" s="311"/>
      <c r="TMP135" s="311"/>
      <c r="TMQ135" s="311"/>
      <c r="TMR135" s="311"/>
      <c r="TMS135" s="311"/>
      <c r="TMT135" s="311"/>
      <c r="TMU135" s="311"/>
      <c r="TMV135" s="311"/>
      <c r="TMW135" s="311"/>
      <c r="TMX135" s="311"/>
      <c r="TMY135" s="311"/>
      <c r="TMZ135" s="311"/>
      <c r="TNA135" s="311"/>
      <c r="TNB135" s="311"/>
      <c r="TNC135" s="311"/>
      <c r="TND135" s="311"/>
      <c r="TNE135" s="311"/>
      <c r="TNF135" s="311"/>
      <c r="TNG135" s="311"/>
      <c r="TNH135" s="311"/>
      <c r="TNI135" s="311"/>
      <c r="TNJ135" s="311"/>
      <c r="TNK135" s="311"/>
      <c r="TNL135" s="311"/>
      <c r="TNM135" s="311"/>
      <c r="TNN135" s="311"/>
      <c r="TNO135" s="311"/>
      <c r="TNP135" s="311"/>
      <c r="TNQ135" s="311"/>
      <c r="TNR135" s="311"/>
      <c r="TNS135" s="311"/>
      <c r="TNT135" s="311"/>
      <c r="TNU135" s="311"/>
      <c r="TNV135" s="311"/>
      <c r="TNW135" s="311"/>
      <c r="TNX135" s="311"/>
      <c r="TNY135" s="311"/>
      <c r="TNZ135" s="311"/>
      <c r="TOA135" s="311"/>
      <c r="TOB135" s="311"/>
      <c r="TOC135" s="311"/>
      <c r="TOD135" s="311"/>
      <c r="TOE135" s="311"/>
      <c r="TOF135" s="311"/>
      <c r="TOG135" s="311"/>
      <c r="TOH135" s="311"/>
      <c r="TOI135" s="311"/>
      <c r="TOJ135" s="311"/>
      <c r="TOK135" s="311"/>
      <c r="TOL135" s="311"/>
      <c r="TOM135" s="311"/>
      <c r="TON135" s="311"/>
      <c r="TOO135" s="311"/>
      <c r="TOP135" s="311"/>
      <c r="TOQ135" s="311"/>
      <c r="TOR135" s="311"/>
      <c r="TOS135" s="311"/>
      <c r="TOT135" s="311"/>
      <c r="TOU135" s="311"/>
      <c r="TOV135" s="311"/>
      <c r="TOW135" s="311"/>
      <c r="TOX135" s="311"/>
      <c r="TOY135" s="311"/>
      <c r="TOZ135" s="311"/>
      <c r="TPA135" s="311"/>
      <c r="TPB135" s="311"/>
      <c r="TPC135" s="311"/>
      <c r="TPD135" s="311"/>
      <c r="TPE135" s="311"/>
      <c r="TPF135" s="311"/>
      <c r="TPG135" s="311"/>
      <c r="TPH135" s="311"/>
      <c r="TPI135" s="311"/>
      <c r="TPJ135" s="311"/>
      <c r="TPK135" s="311"/>
      <c r="TPL135" s="311"/>
      <c r="TPM135" s="311"/>
      <c r="TPN135" s="311"/>
      <c r="TPO135" s="311"/>
      <c r="TPP135" s="311"/>
      <c r="TPQ135" s="311"/>
      <c r="TPR135" s="311"/>
      <c r="TPS135" s="311"/>
      <c r="TPT135" s="311"/>
      <c r="TPU135" s="311"/>
      <c r="TPV135" s="311"/>
      <c r="TPW135" s="311"/>
      <c r="TPX135" s="311"/>
      <c r="TPY135" s="311"/>
      <c r="TPZ135" s="311"/>
      <c r="TQA135" s="311"/>
      <c r="TQB135" s="311"/>
      <c r="TQC135" s="311"/>
      <c r="TQD135" s="311"/>
      <c r="TQE135" s="311"/>
      <c r="TQF135" s="311"/>
      <c r="TQG135" s="311"/>
      <c r="TQH135" s="311"/>
      <c r="TQI135" s="311"/>
      <c r="TQJ135" s="311"/>
      <c r="TQK135" s="311"/>
      <c r="TQL135" s="311"/>
      <c r="TQM135" s="311"/>
      <c r="TQN135" s="311"/>
      <c r="TQO135" s="311"/>
      <c r="TQP135" s="311"/>
      <c r="TQQ135" s="311"/>
      <c r="TQR135" s="311"/>
      <c r="TQS135" s="311"/>
      <c r="TQT135" s="311"/>
      <c r="TQU135" s="311"/>
      <c r="TQV135" s="311"/>
      <c r="TQW135" s="311"/>
      <c r="TQX135" s="311"/>
      <c r="TQY135" s="311"/>
      <c r="TQZ135" s="311"/>
      <c r="TRA135" s="311"/>
      <c r="TRB135" s="311"/>
      <c r="TRC135" s="311"/>
      <c r="TRD135" s="311"/>
      <c r="TRE135" s="311"/>
      <c r="TRF135" s="311"/>
      <c r="TRG135" s="311"/>
      <c r="TRH135" s="311"/>
      <c r="TRI135" s="311"/>
      <c r="TRJ135" s="311"/>
      <c r="TRK135" s="311"/>
      <c r="TRL135" s="311"/>
      <c r="TRM135" s="311"/>
      <c r="TRN135" s="311"/>
      <c r="TRO135" s="311"/>
      <c r="TRP135" s="311"/>
      <c r="TRQ135" s="311"/>
      <c r="TRR135" s="311"/>
      <c r="TRS135" s="311"/>
      <c r="TRT135" s="311"/>
      <c r="TRU135" s="311"/>
      <c r="TRV135" s="311"/>
      <c r="TRW135" s="311"/>
      <c r="TRX135" s="311"/>
      <c r="TRY135" s="311"/>
      <c r="TRZ135" s="311"/>
      <c r="TSA135" s="311"/>
      <c r="TSB135" s="311"/>
      <c r="TSC135" s="311"/>
      <c r="TSD135" s="311"/>
      <c r="TSE135" s="311"/>
      <c r="TSF135" s="311"/>
      <c r="TSG135" s="311"/>
      <c r="TSH135" s="311"/>
      <c r="TSI135" s="311"/>
      <c r="TSJ135" s="311"/>
      <c r="TSK135" s="311"/>
      <c r="TSL135" s="311"/>
      <c r="TSM135" s="311"/>
      <c r="TSN135" s="311"/>
      <c r="TSO135" s="311"/>
      <c r="TSP135" s="311"/>
      <c r="TSQ135" s="311"/>
      <c r="TSR135" s="311"/>
      <c r="TSS135" s="311"/>
      <c r="TST135" s="311"/>
      <c r="TSU135" s="311"/>
      <c r="TSV135" s="311"/>
      <c r="TSW135" s="311"/>
      <c r="TSX135" s="311"/>
      <c r="TSY135" s="311"/>
      <c r="TSZ135" s="311"/>
      <c r="TTA135" s="311"/>
      <c r="TTB135" s="311"/>
      <c r="TTC135" s="311"/>
      <c r="TTD135" s="311"/>
      <c r="TTE135" s="311"/>
      <c r="TTF135" s="311"/>
      <c r="TTG135" s="311"/>
      <c r="TTH135" s="311"/>
      <c r="TTI135" s="311"/>
      <c r="TTJ135" s="311"/>
      <c r="TTK135" s="311"/>
      <c r="TTL135" s="311"/>
      <c r="TTM135" s="311"/>
      <c r="TTN135" s="311"/>
      <c r="TTO135" s="311"/>
      <c r="TTP135" s="311"/>
      <c r="TTQ135" s="311"/>
      <c r="TTR135" s="311"/>
      <c r="TTS135" s="311"/>
      <c r="TTT135" s="311"/>
      <c r="TTU135" s="311"/>
      <c r="TTV135" s="311"/>
      <c r="TTW135" s="311"/>
      <c r="TTX135" s="311"/>
      <c r="TTY135" s="311"/>
      <c r="TTZ135" s="311"/>
      <c r="TUA135" s="311"/>
      <c r="TUB135" s="311"/>
      <c r="TUC135" s="311"/>
      <c r="TUD135" s="311"/>
      <c r="TUE135" s="311"/>
      <c r="TUF135" s="311"/>
      <c r="TUG135" s="311"/>
      <c r="TUH135" s="311"/>
      <c r="TUI135" s="311"/>
      <c r="TUJ135" s="311"/>
      <c r="TUK135" s="311"/>
      <c r="TUL135" s="311"/>
      <c r="TUM135" s="311"/>
      <c r="TUN135" s="311"/>
      <c r="TUO135" s="311"/>
      <c r="TUP135" s="311"/>
      <c r="TUQ135" s="311"/>
      <c r="TUR135" s="311"/>
      <c r="TUS135" s="311"/>
      <c r="TUT135" s="311"/>
      <c r="TUU135" s="311"/>
      <c r="TUV135" s="311"/>
      <c r="TUW135" s="311"/>
      <c r="TUX135" s="311"/>
      <c r="TUY135" s="311"/>
      <c r="TUZ135" s="311"/>
      <c r="TVA135" s="311"/>
      <c r="TVB135" s="311"/>
      <c r="TVC135" s="311"/>
      <c r="TVD135" s="311"/>
      <c r="TVE135" s="311"/>
      <c r="TVF135" s="311"/>
      <c r="TVG135" s="311"/>
      <c r="TVH135" s="311"/>
      <c r="TVI135" s="311"/>
      <c r="TVJ135" s="311"/>
      <c r="TVK135" s="311"/>
      <c r="TVL135" s="311"/>
      <c r="TVM135" s="311"/>
      <c r="TVN135" s="311"/>
      <c r="TVO135" s="311"/>
      <c r="TVP135" s="311"/>
      <c r="TVQ135" s="311"/>
      <c r="TVR135" s="311"/>
      <c r="TVS135" s="311"/>
      <c r="TVT135" s="311"/>
      <c r="TVU135" s="311"/>
      <c r="TVV135" s="311"/>
      <c r="TVW135" s="311"/>
      <c r="TVX135" s="311"/>
      <c r="TVY135" s="311"/>
      <c r="TVZ135" s="311"/>
      <c r="TWA135" s="311"/>
      <c r="TWB135" s="311"/>
      <c r="TWC135" s="311"/>
      <c r="TWD135" s="311"/>
      <c r="TWE135" s="311"/>
      <c r="TWF135" s="311"/>
      <c r="TWG135" s="311"/>
      <c r="TWH135" s="311"/>
      <c r="TWI135" s="311"/>
      <c r="TWJ135" s="311"/>
      <c r="TWK135" s="311"/>
      <c r="TWL135" s="311"/>
      <c r="TWM135" s="311"/>
      <c r="TWN135" s="311"/>
      <c r="TWO135" s="311"/>
      <c r="TWP135" s="311"/>
      <c r="TWQ135" s="311"/>
      <c r="TWR135" s="311"/>
      <c r="TWS135" s="311"/>
      <c r="TWT135" s="311"/>
      <c r="TWU135" s="311"/>
      <c r="TWV135" s="311"/>
      <c r="TWW135" s="311"/>
      <c r="TWX135" s="311"/>
      <c r="TWY135" s="311"/>
      <c r="TWZ135" s="311"/>
      <c r="TXA135" s="311"/>
      <c r="TXB135" s="311"/>
      <c r="TXC135" s="311"/>
      <c r="TXD135" s="311"/>
      <c r="TXE135" s="311"/>
      <c r="TXF135" s="311"/>
      <c r="TXG135" s="311"/>
      <c r="TXH135" s="311"/>
      <c r="TXI135" s="311"/>
      <c r="TXJ135" s="311"/>
      <c r="TXK135" s="311"/>
      <c r="TXL135" s="311"/>
      <c r="TXM135" s="311"/>
      <c r="TXN135" s="311"/>
      <c r="TXO135" s="311"/>
      <c r="TXP135" s="311"/>
      <c r="TXQ135" s="311"/>
      <c r="TXR135" s="311"/>
      <c r="TXS135" s="311"/>
      <c r="TXT135" s="311"/>
      <c r="TXU135" s="311"/>
      <c r="TXV135" s="311"/>
      <c r="TXW135" s="311"/>
      <c r="TXX135" s="311"/>
      <c r="TXY135" s="311"/>
      <c r="TXZ135" s="311"/>
      <c r="TYA135" s="311"/>
      <c r="TYB135" s="311"/>
      <c r="TYC135" s="311"/>
      <c r="TYD135" s="311"/>
      <c r="TYE135" s="311"/>
      <c r="TYF135" s="311"/>
      <c r="TYG135" s="311"/>
      <c r="TYH135" s="311"/>
      <c r="TYI135" s="311"/>
      <c r="TYJ135" s="311"/>
      <c r="TYK135" s="311"/>
      <c r="TYL135" s="311"/>
      <c r="TYM135" s="311"/>
      <c r="TYN135" s="311"/>
      <c r="TYO135" s="311"/>
      <c r="TYP135" s="311"/>
      <c r="TYQ135" s="311"/>
      <c r="TYR135" s="311"/>
      <c r="TYS135" s="311"/>
      <c r="TYT135" s="311"/>
      <c r="TYU135" s="311"/>
      <c r="TYV135" s="311"/>
      <c r="TYW135" s="311"/>
      <c r="TYX135" s="311"/>
      <c r="TYY135" s="311"/>
      <c r="TYZ135" s="311"/>
      <c r="TZA135" s="311"/>
      <c r="TZB135" s="311"/>
      <c r="TZC135" s="311"/>
      <c r="TZD135" s="311"/>
      <c r="TZE135" s="311"/>
      <c r="TZF135" s="311"/>
      <c r="TZG135" s="311"/>
      <c r="TZH135" s="311"/>
      <c r="TZI135" s="311"/>
      <c r="TZJ135" s="311"/>
      <c r="TZK135" s="311"/>
      <c r="TZL135" s="311"/>
      <c r="TZM135" s="311"/>
      <c r="TZN135" s="311"/>
      <c r="TZO135" s="311"/>
      <c r="TZP135" s="311"/>
      <c r="TZQ135" s="311"/>
      <c r="TZR135" s="311"/>
      <c r="TZS135" s="311"/>
      <c r="TZT135" s="311"/>
      <c r="TZU135" s="311"/>
      <c r="TZV135" s="311"/>
      <c r="TZW135" s="311"/>
      <c r="TZX135" s="311"/>
      <c r="TZY135" s="311"/>
      <c r="TZZ135" s="311"/>
      <c r="UAA135" s="311"/>
      <c r="UAB135" s="311"/>
      <c r="UAC135" s="311"/>
      <c r="UAD135" s="311"/>
      <c r="UAE135" s="311"/>
      <c r="UAF135" s="311"/>
      <c r="UAG135" s="311"/>
      <c r="UAH135" s="311"/>
      <c r="UAI135" s="311"/>
      <c r="UAJ135" s="311"/>
      <c r="UAK135" s="311"/>
      <c r="UAL135" s="311"/>
      <c r="UAM135" s="311"/>
      <c r="UAN135" s="311"/>
      <c r="UAO135" s="311"/>
      <c r="UAP135" s="311"/>
      <c r="UAQ135" s="311"/>
      <c r="UAR135" s="311"/>
      <c r="UAS135" s="311"/>
      <c r="UAT135" s="311"/>
      <c r="UAU135" s="311"/>
      <c r="UAV135" s="311"/>
      <c r="UAW135" s="311"/>
      <c r="UAX135" s="311"/>
      <c r="UAY135" s="311"/>
      <c r="UAZ135" s="311"/>
      <c r="UBA135" s="311"/>
      <c r="UBB135" s="311"/>
      <c r="UBC135" s="311"/>
      <c r="UBD135" s="311"/>
      <c r="UBE135" s="311"/>
      <c r="UBF135" s="311"/>
      <c r="UBG135" s="311"/>
      <c r="UBH135" s="311"/>
      <c r="UBI135" s="311"/>
      <c r="UBJ135" s="311"/>
      <c r="UBK135" s="311"/>
      <c r="UBL135" s="311"/>
      <c r="UBM135" s="311"/>
      <c r="UBN135" s="311"/>
      <c r="UBO135" s="311"/>
      <c r="UBP135" s="311"/>
      <c r="UBQ135" s="311"/>
      <c r="UBR135" s="311"/>
      <c r="UBS135" s="311"/>
      <c r="UBT135" s="311"/>
      <c r="UBU135" s="311"/>
      <c r="UBV135" s="311"/>
      <c r="UBW135" s="311"/>
      <c r="UBX135" s="311"/>
      <c r="UBY135" s="311"/>
      <c r="UBZ135" s="311"/>
      <c r="UCA135" s="311"/>
      <c r="UCB135" s="311"/>
      <c r="UCC135" s="311"/>
      <c r="UCD135" s="311"/>
      <c r="UCE135" s="311"/>
      <c r="UCF135" s="311"/>
      <c r="UCG135" s="311"/>
      <c r="UCH135" s="311"/>
      <c r="UCI135" s="311"/>
      <c r="UCJ135" s="311"/>
      <c r="UCK135" s="311"/>
      <c r="UCL135" s="311"/>
      <c r="UCM135" s="311"/>
      <c r="UCN135" s="311"/>
      <c r="UCO135" s="311"/>
      <c r="UCP135" s="311"/>
      <c r="UCQ135" s="311"/>
      <c r="UCR135" s="311"/>
      <c r="UCS135" s="311"/>
      <c r="UCT135" s="311"/>
      <c r="UCU135" s="311"/>
      <c r="UCV135" s="311"/>
      <c r="UCW135" s="311"/>
      <c r="UCX135" s="311"/>
      <c r="UCY135" s="311"/>
      <c r="UCZ135" s="311"/>
      <c r="UDA135" s="311"/>
      <c r="UDB135" s="311"/>
      <c r="UDC135" s="311"/>
      <c r="UDD135" s="311"/>
      <c r="UDE135" s="311"/>
      <c r="UDF135" s="311"/>
      <c r="UDG135" s="311"/>
      <c r="UDH135" s="311"/>
      <c r="UDI135" s="311"/>
      <c r="UDJ135" s="311"/>
      <c r="UDK135" s="311"/>
      <c r="UDL135" s="311"/>
      <c r="UDM135" s="311"/>
      <c r="UDN135" s="311"/>
      <c r="UDO135" s="311"/>
      <c r="UDP135" s="311"/>
      <c r="UDQ135" s="311"/>
      <c r="UDR135" s="311"/>
      <c r="UDS135" s="311"/>
      <c r="UDT135" s="311"/>
      <c r="UDU135" s="311"/>
      <c r="UDV135" s="311"/>
      <c r="UDW135" s="311"/>
      <c r="UDX135" s="311"/>
      <c r="UDY135" s="311"/>
      <c r="UDZ135" s="311"/>
      <c r="UEA135" s="311"/>
      <c r="UEB135" s="311"/>
      <c r="UEC135" s="311"/>
      <c r="UED135" s="311"/>
      <c r="UEE135" s="311"/>
      <c r="UEF135" s="311"/>
      <c r="UEG135" s="311"/>
      <c r="UEH135" s="311"/>
      <c r="UEI135" s="311"/>
      <c r="UEJ135" s="311"/>
      <c r="UEK135" s="311"/>
      <c r="UEL135" s="311"/>
      <c r="UEM135" s="311"/>
      <c r="UEN135" s="311"/>
      <c r="UEO135" s="311"/>
      <c r="UEP135" s="311"/>
      <c r="UEQ135" s="311"/>
      <c r="UER135" s="311"/>
      <c r="UES135" s="311"/>
      <c r="UET135" s="311"/>
      <c r="UEU135" s="311"/>
      <c r="UEV135" s="311"/>
      <c r="UEW135" s="311"/>
      <c r="UEX135" s="311"/>
      <c r="UEY135" s="311"/>
      <c r="UEZ135" s="311"/>
      <c r="UFA135" s="311"/>
      <c r="UFB135" s="311"/>
      <c r="UFC135" s="311"/>
      <c r="UFD135" s="311"/>
      <c r="UFE135" s="311"/>
      <c r="UFF135" s="311"/>
      <c r="UFG135" s="311"/>
      <c r="UFH135" s="311"/>
      <c r="UFI135" s="311"/>
      <c r="UFJ135" s="311"/>
      <c r="UFK135" s="311"/>
      <c r="UFL135" s="311"/>
      <c r="UFM135" s="311"/>
      <c r="UFN135" s="311"/>
      <c r="UFO135" s="311"/>
      <c r="UFP135" s="311"/>
      <c r="UFQ135" s="311"/>
      <c r="UFR135" s="311"/>
      <c r="UFS135" s="311"/>
      <c r="UFT135" s="311"/>
      <c r="UFU135" s="311"/>
      <c r="UFV135" s="311"/>
      <c r="UFW135" s="311"/>
      <c r="UFX135" s="311"/>
      <c r="UFY135" s="311"/>
      <c r="UFZ135" s="311"/>
      <c r="UGA135" s="311"/>
      <c r="UGB135" s="311"/>
      <c r="UGC135" s="311"/>
      <c r="UGD135" s="311"/>
      <c r="UGE135" s="311"/>
      <c r="UGF135" s="311"/>
      <c r="UGG135" s="311"/>
      <c r="UGH135" s="311"/>
      <c r="UGI135" s="311"/>
      <c r="UGJ135" s="311"/>
      <c r="UGK135" s="311"/>
      <c r="UGL135" s="311"/>
      <c r="UGM135" s="311"/>
      <c r="UGN135" s="311"/>
      <c r="UGO135" s="311"/>
      <c r="UGP135" s="311"/>
      <c r="UGQ135" s="311"/>
      <c r="UGR135" s="311"/>
      <c r="UGS135" s="311"/>
      <c r="UGT135" s="311"/>
      <c r="UGU135" s="311"/>
      <c r="UGV135" s="311"/>
      <c r="UGW135" s="311"/>
      <c r="UGX135" s="311"/>
      <c r="UGY135" s="311"/>
      <c r="UGZ135" s="311"/>
      <c r="UHA135" s="311"/>
      <c r="UHB135" s="311"/>
      <c r="UHC135" s="311"/>
      <c r="UHD135" s="311"/>
      <c r="UHE135" s="311"/>
      <c r="UHF135" s="311"/>
      <c r="UHG135" s="311"/>
      <c r="UHH135" s="311"/>
      <c r="UHI135" s="311"/>
      <c r="UHJ135" s="311"/>
      <c r="UHK135" s="311"/>
      <c r="UHL135" s="311"/>
      <c r="UHM135" s="311"/>
      <c r="UHN135" s="311"/>
      <c r="UHO135" s="311"/>
      <c r="UHP135" s="311"/>
      <c r="UHQ135" s="311"/>
      <c r="UHR135" s="311"/>
      <c r="UHS135" s="311"/>
      <c r="UHT135" s="311"/>
      <c r="UHU135" s="311"/>
      <c r="UHV135" s="311"/>
      <c r="UHW135" s="311"/>
      <c r="UHX135" s="311"/>
      <c r="UHY135" s="311"/>
      <c r="UHZ135" s="311"/>
      <c r="UIA135" s="311"/>
      <c r="UIB135" s="311"/>
      <c r="UIC135" s="311"/>
      <c r="UID135" s="311"/>
      <c r="UIE135" s="311"/>
      <c r="UIF135" s="311"/>
      <c r="UIG135" s="311"/>
      <c r="UIH135" s="311"/>
      <c r="UII135" s="311"/>
      <c r="UIJ135" s="311"/>
      <c r="UIK135" s="311"/>
      <c r="UIL135" s="311"/>
      <c r="UIM135" s="311"/>
      <c r="UIN135" s="311"/>
      <c r="UIO135" s="311"/>
      <c r="UIP135" s="311"/>
      <c r="UIQ135" s="311"/>
      <c r="UIR135" s="311"/>
      <c r="UIS135" s="311"/>
      <c r="UIT135" s="311"/>
      <c r="UIU135" s="311"/>
      <c r="UIV135" s="311"/>
      <c r="UIW135" s="311"/>
      <c r="UIX135" s="311"/>
      <c r="UIY135" s="311"/>
      <c r="UIZ135" s="311"/>
      <c r="UJA135" s="311"/>
      <c r="UJB135" s="311"/>
      <c r="UJC135" s="311"/>
      <c r="UJD135" s="311"/>
      <c r="UJE135" s="311"/>
      <c r="UJF135" s="311"/>
      <c r="UJG135" s="311"/>
      <c r="UJH135" s="311"/>
      <c r="UJI135" s="311"/>
      <c r="UJJ135" s="311"/>
      <c r="UJK135" s="311"/>
      <c r="UJL135" s="311"/>
      <c r="UJM135" s="311"/>
      <c r="UJN135" s="311"/>
      <c r="UJO135" s="311"/>
      <c r="UJP135" s="311"/>
      <c r="UJQ135" s="311"/>
      <c r="UJR135" s="311"/>
      <c r="UJS135" s="311"/>
      <c r="UJT135" s="311"/>
      <c r="UJU135" s="311"/>
      <c r="UJV135" s="311"/>
      <c r="UJW135" s="311"/>
      <c r="UJX135" s="311"/>
      <c r="UJY135" s="311"/>
      <c r="UJZ135" s="311"/>
      <c r="UKA135" s="311"/>
      <c r="UKB135" s="311"/>
      <c r="UKC135" s="311"/>
      <c r="UKD135" s="311"/>
      <c r="UKE135" s="311"/>
      <c r="UKF135" s="311"/>
      <c r="UKG135" s="311"/>
      <c r="UKH135" s="311"/>
      <c r="UKI135" s="311"/>
      <c r="UKJ135" s="311"/>
      <c r="UKK135" s="311"/>
      <c r="UKL135" s="311"/>
      <c r="UKM135" s="311"/>
      <c r="UKN135" s="311"/>
      <c r="UKO135" s="311"/>
      <c r="UKP135" s="311"/>
      <c r="UKQ135" s="311"/>
      <c r="UKR135" s="311"/>
      <c r="UKS135" s="311"/>
      <c r="UKT135" s="311"/>
      <c r="UKU135" s="311"/>
      <c r="UKV135" s="311"/>
      <c r="UKW135" s="311"/>
      <c r="UKX135" s="311"/>
      <c r="UKY135" s="311"/>
      <c r="UKZ135" s="311"/>
      <c r="ULA135" s="311"/>
      <c r="ULB135" s="311"/>
      <c r="ULC135" s="311"/>
      <c r="ULD135" s="311"/>
      <c r="ULE135" s="311"/>
      <c r="ULF135" s="311"/>
      <c r="ULG135" s="311"/>
      <c r="ULH135" s="311"/>
      <c r="ULI135" s="311"/>
      <c r="ULJ135" s="311"/>
      <c r="ULK135" s="311"/>
      <c r="ULL135" s="311"/>
      <c r="ULM135" s="311"/>
      <c r="ULN135" s="311"/>
      <c r="ULO135" s="311"/>
      <c r="ULP135" s="311"/>
      <c r="ULQ135" s="311"/>
      <c r="ULR135" s="311"/>
      <c r="ULS135" s="311"/>
      <c r="ULT135" s="311"/>
      <c r="ULU135" s="311"/>
      <c r="ULV135" s="311"/>
      <c r="ULW135" s="311"/>
      <c r="ULX135" s="311"/>
      <c r="ULY135" s="311"/>
      <c r="ULZ135" s="311"/>
      <c r="UMA135" s="311"/>
      <c r="UMB135" s="311"/>
      <c r="UMC135" s="311"/>
      <c r="UMD135" s="311"/>
      <c r="UME135" s="311"/>
      <c r="UMF135" s="311"/>
      <c r="UMG135" s="311"/>
      <c r="UMH135" s="311"/>
      <c r="UMI135" s="311"/>
      <c r="UMJ135" s="311"/>
      <c r="UMK135" s="311"/>
      <c r="UML135" s="311"/>
      <c r="UMM135" s="311"/>
      <c r="UMN135" s="311"/>
      <c r="UMO135" s="311"/>
      <c r="UMP135" s="311"/>
      <c r="UMQ135" s="311"/>
      <c r="UMR135" s="311"/>
      <c r="UMS135" s="311"/>
      <c r="UMT135" s="311"/>
      <c r="UMU135" s="311"/>
      <c r="UMV135" s="311"/>
      <c r="UMW135" s="311"/>
      <c r="UMX135" s="311"/>
      <c r="UMY135" s="311"/>
      <c r="UMZ135" s="311"/>
      <c r="UNA135" s="311"/>
      <c r="UNB135" s="311"/>
      <c r="UNC135" s="311"/>
      <c r="UND135" s="311"/>
      <c r="UNE135" s="311"/>
      <c r="UNF135" s="311"/>
      <c r="UNG135" s="311"/>
      <c r="UNH135" s="311"/>
      <c r="UNI135" s="311"/>
      <c r="UNJ135" s="311"/>
      <c r="UNK135" s="311"/>
      <c r="UNL135" s="311"/>
      <c r="UNM135" s="311"/>
      <c r="UNN135" s="311"/>
      <c r="UNO135" s="311"/>
      <c r="UNP135" s="311"/>
      <c r="UNQ135" s="311"/>
      <c r="UNR135" s="311"/>
      <c r="UNS135" s="311"/>
      <c r="UNT135" s="311"/>
      <c r="UNU135" s="311"/>
      <c r="UNV135" s="311"/>
      <c r="UNW135" s="311"/>
      <c r="UNX135" s="311"/>
      <c r="UNY135" s="311"/>
      <c r="UNZ135" s="311"/>
      <c r="UOA135" s="311"/>
      <c r="UOB135" s="311"/>
      <c r="UOC135" s="311"/>
      <c r="UOD135" s="311"/>
      <c r="UOE135" s="311"/>
      <c r="UOF135" s="311"/>
      <c r="UOG135" s="311"/>
      <c r="UOH135" s="311"/>
      <c r="UOI135" s="311"/>
      <c r="UOJ135" s="311"/>
      <c r="UOK135" s="311"/>
      <c r="UOL135" s="311"/>
      <c r="UOM135" s="311"/>
      <c r="UON135" s="311"/>
      <c r="UOO135" s="311"/>
      <c r="UOP135" s="311"/>
      <c r="UOQ135" s="311"/>
      <c r="UOR135" s="311"/>
      <c r="UOS135" s="311"/>
      <c r="UOT135" s="311"/>
      <c r="UOU135" s="311"/>
      <c r="UOV135" s="311"/>
      <c r="UOW135" s="311"/>
      <c r="UOX135" s="311"/>
      <c r="UOY135" s="311"/>
      <c r="UOZ135" s="311"/>
      <c r="UPA135" s="311"/>
      <c r="UPB135" s="311"/>
      <c r="UPC135" s="311"/>
      <c r="UPD135" s="311"/>
      <c r="UPE135" s="311"/>
      <c r="UPF135" s="311"/>
      <c r="UPG135" s="311"/>
      <c r="UPH135" s="311"/>
      <c r="UPI135" s="311"/>
      <c r="UPJ135" s="311"/>
      <c r="UPK135" s="311"/>
      <c r="UPL135" s="311"/>
      <c r="UPM135" s="311"/>
      <c r="UPN135" s="311"/>
      <c r="UPO135" s="311"/>
      <c r="UPP135" s="311"/>
      <c r="UPQ135" s="311"/>
      <c r="UPR135" s="311"/>
      <c r="UPS135" s="311"/>
      <c r="UPT135" s="311"/>
      <c r="UPU135" s="311"/>
      <c r="UPV135" s="311"/>
      <c r="UPW135" s="311"/>
      <c r="UPX135" s="311"/>
      <c r="UPY135" s="311"/>
      <c r="UPZ135" s="311"/>
      <c r="UQA135" s="311"/>
      <c r="UQB135" s="311"/>
      <c r="UQC135" s="311"/>
      <c r="UQD135" s="311"/>
      <c r="UQE135" s="311"/>
      <c r="UQF135" s="311"/>
      <c r="UQG135" s="311"/>
      <c r="UQH135" s="311"/>
      <c r="UQI135" s="311"/>
      <c r="UQJ135" s="311"/>
      <c r="UQK135" s="311"/>
      <c r="UQL135" s="311"/>
      <c r="UQM135" s="311"/>
      <c r="UQN135" s="311"/>
      <c r="UQO135" s="311"/>
      <c r="UQP135" s="311"/>
      <c r="UQQ135" s="311"/>
      <c r="UQR135" s="311"/>
      <c r="UQS135" s="311"/>
      <c r="UQT135" s="311"/>
      <c r="UQU135" s="311"/>
      <c r="UQV135" s="311"/>
      <c r="UQW135" s="311"/>
      <c r="UQX135" s="311"/>
      <c r="UQY135" s="311"/>
      <c r="UQZ135" s="311"/>
      <c r="URA135" s="311"/>
      <c r="URB135" s="311"/>
      <c r="URC135" s="311"/>
      <c r="URD135" s="311"/>
      <c r="URE135" s="311"/>
      <c r="URF135" s="311"/>
      <c r="URG135" s="311"/>
      <c r="URH135" s="311"/>
      <c r="URI135" s="311"/>
      <c r="URJ135" s="311"/>
      <c r="URK135" s="311"/>
      <c r="URL135" s="311"/>
      <c r="URM135" s="311"/>
      <c r="URN135" s="311"/>
      <c r="URO135" s="311"/>
      <c r="URP135" s="311"/>
      <c r="URQ135" s="311"/>
      <c r="URR135" s="311"/>
      <c r="URS135" s="311"/>
      <c r="URT135" s="311"/>
      <c r="URU135" s="311"/>
      <c r="URV135" s="311"/>
      <c r="URW135" s="311"/>
      <c r="URX135" s="311"/>
      <c r="URY135" s="311"/>
      <c r="URZ135" s="311"/>
      <c r="USA135" s="311"/>
      <c r="USB135" s="311"/>
      <c r="USC135" s="311"/>
      <c r="USD135" s="311"/>
      <c r="USE135" s="311"/>
      <c r="USF135" s="311"/>
      <c r="USG135" s="311"/>
      <c r="USH135" s="311"/>
      <c r="USI135" s="311"/>
      <c r="USJ135" s="311"/>
      <c r="USK135" s="311"/>
      <c r="USL135" s="311"/>
      <c r="USM135" s="311"/>
      <c r="USN135" s="311"/>
      <c r="USO135" s="311"/>
      <c r="USP135" s="311"/>
      <c r="USQ135" s="311"/>
      <c r="USR135" s="311"/>
      <c r="USS135" s="311"/>
      <c r="UST135" s="311"/>
      <c r="USU135" s="311"/>
      <c r="USV135" s="311"/>
      <c r="USW135" s="311"/>
      <c r="USX135" s="311"/>
      <c r="USY135" s="311"/>
      <c r="USZ135" s="311"/>
      <c r="UTA135" s="311"/>
      <c r="UTB135" s="311"/>
      <c r="UTC135" s="311"/>
      <c r="UTD135" s="311"/>
      <c r="UTE135" s="311"/>
      <c r="UTF135" s="311"/>
      <c r="UTG135" s="311"/>
      <c r="UTH135" s="311"/>
      <c r="UTI135" s="311"/>
      <c r="UTJ135" s="311"/>
      <c r="UTK135" s="311"/>
      <c r="UTL135" s="311"/>
      <c r="UTM135" s="311"/>
      <c r="UTN135" s="311"/>
      <c r="UTO135" s="311"/>
      <c r="UTP135" s="311"/>
      <c r="UTQ135" s="311"/>
      <c r="UTR135" s="311"/>
      <c r="UTS135" s="311"/>
      <c r="UTT135" s="311"/>
      <c r="UTU135" s="311"/>
      <c r="UTV135" s="311"/>
      <c r="UTW135" s="311"/>
      <c r="UTX135" s="311"/>
      <c r="UTY135" s="311"/>
      <c r="UTZ135" s="311"/>
      <c r="UUA135" s="311"/>
      <c r="UUB135" s="311"/>
      <c r="UUC135" s="311"/>
      <c r="UUD135" s="311"/>
      <c r="UUE135" s="311"/>
      <c r="UUF135" s="311"/>
      <c r="UUG135" s="311"/>
      <c r="UUH135" s="311"/>
      <c r="UUI135" s="311"/>
      <c r="UUJ135" s="311"/>
      <c r="UUK135" s="311"/>
      <c r="UUL135" s="311"/>
      <c r="UUM135" s="311"/>
      <c r="UUN135" s="311"/>
      <c r="UUO135" s="311"/>
      <c r="UUP135" s="311"/>
      <c r="UUQ135" s="311"/>
      <c r="UUR135" s="311"/>
      <c r="UUS135" s="311"/>
      <c r="UUT135" s="311"/>
      <c r="UUU135" s="311"/>
      <c r="UUV135" s="311"/>
      <c r="UUW135" s="311"/>
      <c r="UUX135" s="311"/>
      <c r="UUY135" s="311"/>
      <c r="UUZ135" s="311"/>
      <c r="UVA135" s="311"/>
      <c r="UVB135" s="311"/>
      <c r="UVC135" s="311"/>
      <c r="UVD135" s="311"/>
      <c r="UVE135" s="311"/>
      <c r="UVF135" s="311"/>
      <c r="UVG135" s="311"/>
      <c r="UVH135" s="311"/>
      <c r="UVI135" s="311"/>
      <c r="UVJ135" s="311"/>
      <c r="UVK135" s="311"/>
      <c r="UVL135" s="311"/>
      <c r="UVM135" s="311"/>
      <c r="UVN135" s="311"/>
      <c r="UVO135" s="311"/>
      <c r="UVP135" s="311"/>
      <c r="UVQ135" s="311"/>
      <c r="UVR135" s="311"/>
      <c r="UVS135" s="311"/>
      <c r="UVT135" s="311"/>
      <c r="UVU135" s="311"/>
      <c r="UVV135" s="311"/>
      <c r="UVW135" s="311"/>
      <c r="UVX135" s="311"/>
      <c r="UVY135" s="311"/>
      <c r="UVZ135" s="311"/>
      <c r="UWA135" s="311"/>
      <c r="UWB135" s="311"/>
      <c r="UWC135" s="311"/>
      <c r="UWD135" s="311"/>
      <c r="UWE135" s="311"/>
      <c r="UWF135" s="311"/>
      <c r="UWG135" s="311"/>
      <c r="UWH135" s="311"/>
      <c r="UWI135" s="311"/>
      <c r="UWJ135" s="311"/>
      <c r="UWK135" s="311"/>
      <c r="UWL135" s="311"/>
      <c r="UWM135" s="311"/>
      <c r="UWN135" s="311"/>
      <c r="UWO135" s="311"/>
      <c r="UWP135" s="311"/>
      <c r="UWQ135" s="311"/>
      <c r="UWR135" s="311"/>
      <c r="UWS135" s="311"/>
      <c r="UWT135" s="311"/>
      <c r="UWU135" s="311"/>
      <c r="UWV135" s="311"/>
      <c r="UWW135" s="311"/>
      <c r="UWX135" s="311"/>
      <c r="UWY135" s="311"/>
      <c r="UWZ135" s="311"/>
      <c r="UXA135" s="311"/>
      <c r="UXB135" s="311"/>
      <c r="UXC135" s="311"/>
      <c r="UXD135" s="311"/>
      <c r="UXE135" s="311"/>
      <c r="UXF135" s="311"/>
      <c r="UXG135" s="311"/>
      <c r="UXH135" s="311"/>
      <c r="UXI135" s="311"/>
      <c r="UXJ135" s="311"/>
      <c r="UXK135" s="311"/>
      <c r="UXL135" s="311"/>
      <c r="UXM135" s="311"/>
      <c r="UXN135" s="311"/>
      <c r="UXO135" s="311"/>
      <c r="UXP135" s="311"/>
      <c r="UXQ135" s="311"/>
      <c r="UXR135" s="311"/>
      <c r="UXS135" s="311"/>
      <c r="UXT135" s="311"/>
      <c r="UXU135" s="311"/>
      <c r="UXV135" s="311"/>
      <c r="UXW135" s="311"/>
      <c r="UXX135" s="311"/>
      <c r="UXY135" s="311"/>
      <c r="UXZ135" s="311"/>
      <c r="UYA135" s="311"/>
      <c r="UYB135" s="311"/>
      <c r="UYC135" s="311"/>
      <c r="UYD135" s="311"/>
      <c r="UYE135" s="311"/>
      <c r="UYF135" s="311"/>
      <c r="UYG135" s="311"/>
      <c r="UYH135" s="311"/>
      <c r="UYI135" s="311"/>
      <c r="UYJ135" s="311"/>
      <c r="UYK135" s="311"/>
      <c r="UYL135" s="311"/>
      <c r="UYM135" s="311"/>
      <c r="UYN135" s="311"/>
      <c r="UYO135" s="311"/>
      <c r="UYP135" s="311"/>
      <c r="UYQ135" s="311"/>
      <c r="UYR135" s="311"/>
      <c r="UYS135" s="311"/>
      <c r="UYT135" s="311"/>
      <c r="UYU135" s="311"/>
      <c r="UYV135" s="311"/>
      <c r="UYW135" s="311"/>
      <c r="UYX135" s="311"/>
      <c r="UYY135" s="311"/>
      <c r="UYZ135" s="311"/>
      <c r="UZA135" s="311"/>
      <c r="UZB135" s="311"/>
      <c r="UZC135" s="311"/>
      <c r="UZD135" s="311"/>
      <c r="UZE135" s="311"/>
      <c r="UZF135" s="311"/>
      <c r="UZG135" s="311"/>
      <c r="UZH135" s="311"/>
      <c r="UZI135" s="311"/>
      <c r="UZJ135" s="311"/>
      <c r="UZK135" s="311"/>
      <c r="UZL135" s="311"/>
      <c r="UZM135" s="311"/>
      <c r="UZN135" s="311"/>
      <c r="UZO135" s="311"/>
      <c r="UZP135" s="311"/>
      <c r="UZQ135" s="311"/>
      <c r="UZR135" s="311"/>
      <c r="UZS135" s="311"/>
      <c r="UZT135" s="311"/>
      <c r="UZU135" s="311"/>
      <c r="UZV135" s="311"/>
      <c r="UZW135" s="311"/>
      <c r="UZX135" s="311"/>
      <c r="UZY135" s="311"/>
      <c r="UZZ135" s="311"/>
      <c r="VAA135" s="311"/>
      <c r="VAB135" s="311"/>
      <c r="VAC135" s="311"/>
      <c r="VAD135" s="311"/>
      <c r="VAE135" s="311"/>
      <c r="VAF135" s="311"/>
      <c r="VAG135" s="311"/>
      <c r="VAH135" s="311"/>
      <c r="VAI135" s="311"/>
      <c r="VAJ135" s="311"/>
      <c r="VAK135" s="311"/>
      <c r="VAL135" s="311"/>
      <c r="VAM135" s="311"/>
      <c r="VAN135" s="311"/>
      <c r="VAO135" s="311"/>
      <c r="VAP135" s="311"/>
      <c r="VAQ135" s="311"/>
      <c r="VAR135" s="311"/>
      <c r="VAS135" s="311"/>
      <c r="VAT135" s="311"/>
      <c r="VAU135" s="311"/>
      <c r="VAV135" s="311"/>
      <c r="VAW135" s="311"/>
      <c r="VAX135" s="311"/>
      <c r="VAY135" s="311"/>
      <c r="VAZ135" s="311"/>
      <c r="VBA135" s="311"/>
      <c r="VBB135" s="311"/>
      <c r="VBC135" s="311"/>
      <c r="VBD135" s="311"/>
      <c r="VBE135" s="311"/>
      <c r="VBF135" s="311"/>
      <c r="VBG135" s="311"/>
      <c r="VBH135" s="311"/>
      <c r="VBI135" s="311"/>
      <c r="VBJ135" s="311"/>
      <c r="VBK135" s="311"/>
      <c r="VBL135" s="311"/>
      <c r="VBM135" s="311"/>
      <c r="VBN135" s="311"/>
      <c r="VBO135" s="311"/>
      <c r="VBP135" s="311"/>
      <c r="VBQ135" s="311"/>
      <c r="VBR135" s="311"/>
      <c r="VBS135" s="311"/>
      <c r="VBT135" s="311"/>
      <c r="VBU135" s="311"/>
      <c r="VBV135" s="311"/>
      <c r="VBW135" s="311"/>
      <c r="VBX135" s="311"/>
      <c r="VBY135" s="311"/>
      <c r="VBZ135" s="311"/>
      <c r="VCA135" s="311"/>
      <c r="VCB135" s="311"/>
      <c r="VCC135" s="311"/>
      <c r="VCD135" s="311"/>
      <c r="VCE135" s="311"/>
      <c r="VCF135" s="311"/>
      <c r="VCG135" s="311"/>
      <c r="VCH135" s="311"/>
      <c r="VCI135" s="311"/>
      <c r="VCJ135" s="311"/>
      <c r="VCK135" s="311"/>
      <c r="VCL135" s="311"/>
      <c r="VCM135" s="311"/>
      <c r="VCN135" s="311"/>
      <c r="VCO135" s="311"/>
      <c r="VCP135" s="311"/>
      <c r="VCQ135" s="311"/>
      <c r="VCR135" s="311"/>
      <c r="VCS135" s="311"/>
      <c r="VCT135" s="311"/>
      <c r="VCU135" s="311"/>
      <c r="VCV135" s="311"/>
      <c r="VCW135" s="311"/>
      <c r="VCX135" s="311"/>
      <c r="VCY135" s="311"/>
      <c r="VCZ135" s="311"/>
      <c r="VDA135" s="311"/>
      <c r="VDB135" s="311"/>
      <c r="VDC135" s="311"/>
      <c r="VDD135" s="311"/>
      <c r="VDE135" s="311"/>
      <c r="VDF135" s="311"/>
      <c r="VDG135" s="311"/>
      <c r="VDH135" s="311"/>
      <c r="VDI135" s="311"/>
      <c r="VDJ135" s="311"/>
      <c r="VDK135" s="311"/>
      <c r="VDL135" s="311"/>
      <c r="VDM135" s="311"/>
      <c r="VDN135" s="311"/>
      <c r="VDO135" s="311"/>
      <c r="VDP135" s="311"/>
      <c r="VDQ135" s="311"/>
      <c r="VDR135" s="311"/>
      <c r="VDS135" s="311"/>
      <c r="VDT135" s="311"/>
      <c r="VDU135" s="311"/>
      <c r="VDV135" s="311"/>
      <c r="VDW135" s="311"/>
      <c r="VDX135" s="311"/>
      <c r="VDY135" s="311"/>
      <c r="VDZ135" s="311"/>
      <c r="VEA135" s="311"/>
      <c r="VEB135" s="311"/>
      <c r="VEC135" s="311"/>
      <c r="VED135" s="311"/>
      <c r="VEE135" s="311"/>
      <c r="VEF135" s="311"/>
      <c r="VEG135" s="311"/>
      <c r="VEH135" s="311"/>
      <c r="VEI135" s="311"/>
      <c r="VEJ135" s="311"/>
      <c r="VEK135" s="311"/>
      <c r="VEL135" s="311"/>
      <c r="VEM135" s="311"/>
      <c r="VEN135" s="311"/>
      <c r="VEO135" s="311"/>
      <c r="VEP135" s="311"/>
      <c r="VEQ135" s="311"/>
      <c r="VER135" s="311"/>
      <c r="VES135" s="311"/>
      <c r="VET135" s="311"/>
      <c r="VEU135" s="311"/>
      <c r="VEV135" s="311"/>
      <c r="VEW135" s="311"/>
      <c r="VEX135" s="311"/>
      <c r="VEY135" s="311"/>
      <c r="VEZ135" s="311"/>
      <c r="VFA135" s="311"/>
      <c r="VFB135" s="311"/>
      <c r="VFC135" s="311"/>
      <c r="VFD135" s="311"/>
      <c r="VFE135" s="311"/>
      <c r="VFF135" s="311"/>
      <c r="VFG135" s="311"/>
      <c r="VFH135" s="311"/>
      <c r="VFI135" s="311"/>
      <c r="VFJ135" s="311"/>
      <c r="VFK135" s="311"/>
      <c r="VFL135" s="311"/>
      <c r="VFM135" s="311"/>
      <c r="VFN135" s="311"/>
      <c r="VFO135" s="311"/>
      <c r="VFP135" s="311"/>
      <c r="VFQ135" s="311"/>
      <c r="VFR135" s="311"/>
      <c r="VFS135" s="311"/>
      <c r="VFT135" s="311"/>
      <c r="VFU135" s="311"/>
      <c r="VFV135" s="311"/>
      <c r="VFW135" s="311"/>
      <c r="VFX135" s="311"/>
      <c r="VFY135" s="311"/>
      <c r="VFZ135" s="311"/>
      <c r="VGA135" s="311"/>
      <c r="VGB135" s="311"/>
      <c r="VGC135" s="311"/>
      <c r="VGD135" s="311"/>
      <c r="VGE135" s="311"/>
      <c r="VGF135" s="311"/>
      <c r="VGG135" s="311"/>
      <c r="VGH135" s="311"/>
      <c r="VGI135" s="311"/>
      <c r="VGJ135" s="311"/>
      <c r="VGK135" s="311"/>
      <c r="VGL135" s="311"/>
      <c r="VGM135" s="311"/>
      <c r="VGN135" s="311"/>
      <c r="VGO135" s="311"/>
      <c r="VGP135" s="311"/>
      <c r="VGQ135" s="311"/>
      <c r="VGR135" s="311"/>
      <c r="VGS135" s="311"/>
      <c r="VGT135" s="311"/>
      <c r="VGU135" s="311"/>
      <c r="VGV135" s="311"/>
      <c r="VGW135" s="311"/>
      <c r="VGX135" s="311"/>
      <c r="VGY135" s="311"/>
      <c r="VGZ135" s="311"/>
      <c r="VHA135" s="311"/>
      <c r="VHB135" s="311"/>
      <c r="VHC135" s="311"/>
      <c r="VHD135" s="311"/>
      <c r="VHE135" s="311"/>
      <c r="VHF135" s="311"/>
      <c r="VHG135" s="311"/>
      <c r="VHH135" s="311"/>
      <c r="VHI135" s="311"/>
      <c r="VHJ135" s="311"/>
      <c r="VHK135" s="311"/>
      <c r="VHL135" s="311"/>
      <c r="VHM135" s="311"/>
      <c r="VHN135" s="311"/>
      <c r="VHO135" s="311"/>
      <c r="VHP135" s="311"/>
      <c r="VHQ135" s="311"/>
      <c r="VHR135" s="311"/>
      <c r="VHS135" s="311"/>
      <c r="VHT135" s="311"/>
      <c r="VHU135" s="311"/>
      <c r="VHV135" s="311"/>
      <c r="VHW135" s="311"/>
      <c r="VHX135" s="311"/>
      <c r="VHY135" s="311"/>
      <c r="VHZ135" s="311"/>
      <c r="VIA135" s="311"/>
      <c r="VIB135" s="311"/>
      <c r="VIC135" s="311"/>
      <c r="VID135" s="311"/>
      <c r="VIE135" s="311"/>
      <c r="VIF135" s="311"/>
      <c r="VIG135" s="311"/>
      <c r="VIH135" s="311"/>
      <c r="VII135" s="311"/>
      <c r="VIJ135" s="311"/>
      <c r="VIK135" s="311"/>
      <c r="VIL135" s="311"/>
      <c r="VIM135" s="311"/>
      <c r="VIN135" s="311"/>
      <c r="VIO135" s="311"/>
      <c r="VIP135" s="311"/>
      <c r="VIQ135" s="311"/>
      <c r="VIR135" s="311"/>
      <c r="VIS135" s="311"/>
      <c r="VIT135" s="311"/>
      <c r="VIU135" s="311"/>
      <c r="VIV135" s="311"/>
      <c r="VIW135" s="311"/>
      <c r="VIX135" s="311"/>
      <c r="VIY135" s="311"/>
      <c r="VIZ135" s="311"/>
      <c r="VJA135" s="311"/>
      <c r="VJB135" s="311"/>
      <c r="VJC135" s="311"/>
      <c r="VJD135" s="311"/>
      <c r="VJE135" s="311"/>
      <c r="VJF135" s="311"/>
      <c r="VJG135" s="311"/>
      <c r="VJH135" s="311"/>
      <c r="VJI135" s="311"/>
      <c r="VJJ135" s="311"/>
      <c r="VJK135" s="311"/>
      <c r="VJL135" s="311"/>
      <c r="VJM135" s="311"/>
      <c r="VJN135" s="311"/>
      <c r="VJO135" s="311"/>
      <c r="VJP135" s="311"/>
      <c r="VJQ135" s="311"/>
      <c r="VJR135" s="311"/>
      <c r="VJS135" s="311"/>
      <c r="VJT135" s="311"/>
      <c r="VJU135" s="311"/>
      <c r="VJV135" s="311"/>
      <c r="VJW135" s="311"/>
      <c r="VJX135" s="311"/>
      <c r="VJY135" s="311"/>
      <c r="VJZ135" s="311"/>
      <c r="VKA135" s="311"/>
      <c r="VKB135" s="311"/>
      <c r="VKC135" s="311"/>
      <c r="VKD135" s="311"/>
      <c r="VKE135" s="311"/>
      <c r="VKF135" s="311"/>
      <c r="VKG135" s="311"/>
      <c r="VKH135" s="311"/>
      <c r="VKI135" s="311"/>
      <c r="VKJ135" s="311"/>
      <c r="VKK135" s="311"/>
      <c r="VKL135" s="311"/>
      <c r="VKM135" s="311"/>
      <c r="VKN135" s="311"/>
      <c r="VKO135" s="311"/>
      <c r="VKP135" s="311"/>
      <c r="VKQ135" s="311"/>
      <c r="VKR135" s="311"/>
      <c r="VKS135" s="311"/>
      <c r="VKT135" s="311"/>
      <c r="VKU135" s="311"/>
      <c r="VKV135" s="311"/>
      <c r="VKW135" s="311"/>
      <c r="VKX135" s="311"/>
      <c r="VKY135" s="311"/>
      <c r="VKZ135" s="311"/>
      <c r="VLA135" s="311"/>
      <c r="VLB135" s="311"/>
      <c r="VLC135" s="311"/>
      <c r="VLD135" s="311"/>
      <c r="VLE135" s="311"/>
      <c r="VLF135" s="311"/>
      <c r="VLG135" s="311"/>
      <c r="VLH135" s="311"/>
      <c r="VLI135" s="311"/>
      <c r="VLJ135" s="311"/>
      <c r="VLK135" s="311"/>
      <c r="VLL135" s="311"/>
      <c r="VLM135" s="311"/>
      <c r="VLN135" s="311"/>
      <c r="VLO135" s="311"/>
      <c r="VLP135" s="311"/>
      <c r="VLQ135" s="311"/>
      <c r="VLR135" s="311"/>
      <c r="VLS135" s="311"/>
      <c r="VLT135" s="311"/>
      <c r="VLU135" s="311"/>
      <c r="VLV135" s="311"/>
      <c r="VLW135" s="311"/>
      <c r="VLX135" s="311"/>
      <c r="VLY135" s="311"/>
      <c r="VLZ135" s="311"/>
      <c r="VMA135" s="311"/>
      <c r="VMB135" s="311"/>
      <c r="VMC135" s="311"/>
      <c r="VMD135" s="311"/>
      <c r="VME135" s="311"/>
      <c r="VMF135" s="311"/>
      <c r="VMG135" s="311"/>
      <c r="VMH135" s="311"/>
      <c r="VMI135" s="311"/>
      <c r="VMJ135" s="311"/>
      <c r="VMK135" s="311"/>
      <c r="VML135" s="311"/>
      <c r="VMM135" s="311"/>
      <c r="VMN135" s="311"/>
      <c r="VMO135" s="311"/>
      <c r="VMP135" s="311"/>
      <c r="VMQ135" s="311"/>
      <c r="VMR135" s="311"/>
      <c r="VMS135" s="311"/>
      <c r="VMT135" s="311"/>
      <c r="VMU135" s="311"/>
      <c r="VMV135" s="311"/>
      <c r="VMW135" s="311"/>
      <c r="VMX135" s="311"/>
      <c r="VMY135" s="311"/>
      <c r="VMZ135" s="311"/>
      <c r="VNA135" s="311"/>
      <c r="VNB135" s="311"/>
      <c r="VNC135" s="311"/>
      <c r="VND135" s="311"/>
      <c r="VNE135" s="311"/>
      <c r="VNF135" s="311"/>
      <c r="VNG135" s="311"/>
      <c r="VNH135" s="311"/>
      <c r="VNI135" s="311"/>
      <c r="VNJ135" s="311"/>
      <c r="VNK135" s="311"/>
      <c r="VNL135" s="311"/>
      <c r="VNM135" s="311"/>
      <c r="VNN135" s="311"/>
      <c r="VNO135" s="311"/>
      <c r="VNP135" s="311"/>
      <c r="VNQ135" s="311"/>
      <c r="VNR135" s="311"/>
      <c r="VNS135" s="311"/>
      <c r="VNT135" s="311"/>
      <c r="VNU135" s="311"/>
      <c r="VNV135" s="311"/>
      <c r="VNW135" s="311"/>
      <c r="VNX135" s="311"/>
      <c r="VNY135" s="311"/>
      <c r="VNZ135" s="311"/>
      <c r="VOA135" s="311"/>
      <c r="VOB135" s="311"/>
      <c r="VOC135" s="311"/>
      <c r="VOD135" s="311"/>
      <c r="VOE135" s="311"/>
      <c r="VOF135" s="311"/>
      <c r="VOG135" s="311"/>
      <c r="VOH135" s="311"/>
      <c r="VOI135" s="311"/>
      <c r="VOJ135" s="311"/>
      <c r="VOK135" s="311"/>
      <c r="VOL135" s="311"/>
      <c r="VOM135" s="311"/>
      <c r="VON135" s="311"/>
      <c r="VOO135" s="311"/>
      <c r="VOP135" s="311"/>
      <c r="VOQ135" s="311"/>
      <c r="VOR135" s="311"/>
      <c r="VOS135" s="311"/>
      <c r="VOT135" s="311"/>
      <c r="VOU135" s="311"/>
      <c r="VOV135" s="311"/>
      <c r="VOW135" s="311"/>
      <c r="VOX135" s="311"/>
      <c r="VOY135" s="311"/>
      <c r="VOZ135" s="311"/>
      <c r="VPA135" s="311"/>
      <c r="VPB135" s="311"/>
      <c r="VPC135" s="311"/>
      <c r="VPD135" s="311"/>
      <c r="VPE135" s="311"/>
      <c r="VPF135" s="311"/>
      <c r="VPG135" s="311"/>
      <c r="VPH135" s="311"/>
      <c r="VPI135" s="311"/>
      <c r="VPJ135" s="311"/>
      <c r="VPK135" s="311"/>
      <c r="VPL135" s="311"/>
      <c r="VPM135" s="311"/>
      <c r="VPN135" s="311"/>
      <c r="VPO135" s="311"/>
      <c r="VPP135" s="311"/>
      <c r="VPQ135" s="311"/>
      <c r="VPR135" s="311"/>
      <c r="VPS135" s="311"/>
      <c r="VPT135" s="311"/>
      <c r="VPU135" s="311"/>
      <c r="VPV135" s="311"/>
      <c r="VPW135" s="311"/>
      <c r="VPX135" s="311"/>
      <c r="VPY135" s="311"/>
      <c r="VPZ135" s="311"/>
      <c r="VQA135" s="311"/>
      <c r="VQB135" s="311"/>
      <c r="VQC135" s="311"/>
      <c r="VQD135" s="311"/>
      <c r="VQE135" s="311"/>
      <c r="VQF135" s="311"/>
      <c r="VQG135" s="311"/>
      <c r="VQH135" s="311"/>
      <c r="VQI135" s="311"/>
      <c r="VQJ135" s="311"/>
      <c r="VQK135" s="311"/>
      <c r="VQL135" s="311"/>
      <c r="VQM135" s="311"/>
      <c r="VQN135" s="311"/>
      <c r="VQO135" s="311"/>
      <c r="VQP135" s="311"/>
      <c r="VQQ135" s="311"/>
      <c r="VQR135" s="311"/>
      <c r="VQS135" s="311"/>
      <c r="VQT135" s="311"/>
      <c r="VQU135" s="311"/>
      <c r="VQV135" s="311"/>
      <c r="VQW135" s="311"/>
      <c r="VQX135" s="311"/>
      <c r="VQY135" s="311"/>
      <c r="VQZ135" s="311"/>
      <c r="VRA135" s="311"/>
      <c r="VRB135" s="311"/>
      <c r="VRC135" s="311"/>
      <c r="VRD135" s="311"/>
      <c r="VRE135" s="311"/>
      <c r="VRF135" s="311"/>
      <c r="VRG135" s="311"/>
      <c r="VRH135" s="311"/>
      <c r="VRI135" s="311"/>
      <c r="VRJ135" s="311"/>
      <c r="VRK135" s="311"/>
      <c r="VRL135" s="311"/>
      <c r="VRM135" s="311"/>
      <c r="VRN135" s="311"/>
      <c r="VRO135" s="311"/>
      <c r="VRP135" s="311"/>
      <c r="VRQ135" s="311"/>
      <c r="VRR135" s="311"/>
      <c r="VRS135" s="311"/>
      <c r="VRT135" s="311"/>
      <c r="VRU135" s="311"/>
      <c r="VRV135" s="311"/>
      <c r="VRW135" s="311"/>
      <c r="VRX135" s="311"/>
      <c r="VRY135" s="311"/>
      <c r="VRZ135" s="311"/>
      <c r="VSA135" s="311"/>
      <c r="VSB135" s="311"/>
      <c r="VSC135" s="311"/>
      <c r="VSD135" s="311"/>
      <c r="VSE135" s="311"/>
      <c r="VSF135" s="311"/>
      <c r="VSG135" s="311"/>
      <c r="VSH135" s="311"/>
      <c r="VSI135" s="311"/>
      <c r="VSJ135" s="311"/>
      <c r="VSK135" s="311"/>
      <c r="VSL135" s="311"/>
      <c r="VSM135" s="311"/>
      <c r="VSN135" s="311"/>
      <c r="VSO135" s="311"/>
      <c r="VSP135" s="311"/>
      <c r="VSQ135" s="311"/>
      <c r="VSR135" s="311"/>
      <c r="VSS135" s="311"/>
      <c r="VST135" s="311"/>
      <c r="VSU135" s="311"/>
      <c r="VSV135" s="311"/>
      <c r="VSW135" s="311"/>
      <c r="VSX135" s="311"/>
      <c r="VSY135" s="311"/>
      <c r="VSZ135" s="311"/>
      <c r="VTA135" s="311"/>
      <c r="VTB135" s="311"/>
      <c r="VTC135" s="311"/>
      <c r="VTD135" s="311"/>
      <c r="VTE135" s="311"/>
      <c r="VTF135" s="311"/>
      <c r="VTG135" s="311"/>
      <c r="VTH135" s="311"/>
      <c r="VTI135" s="311"/>
      <c r="VTJ135" s="311"/>
      <c r="VTK135" s="311"/>
      <c r="VTL135" s="311"/>
      <c r="VTM135" s="311"/>
      <c r="VTN135" s="311"/>
      <c r="VTO135" s="311"/>
      <c r="VTP135" s="311"/>
      <c r="VTQ135" s="311"/>
      <c r="VTR135" s="311"/>
      <c r="VTS135" s="311"/>
      <c r="VTT135" s="311"/>
      <c r="VTU135" s="311"/>
      <c r="VTV135" s="311"/>
      <c r="VTW135" s="311"/>
      <c r="VTX135" s="311"/>
      <c r="VTY135" s="311"/>
      <c r="VTZ135" s="311"/>
      <c r="VUA135" s="311"/>
      <c r="VUB135" s="311"/>
      <c r="VUC135" s="311"/>
      <c r="VUD135" s="311"/>
      <c r="VUE135" s="311"/>
      <c r="VUF135" s="311"/>
      <c r="VUG135" s="311"/>
      <c r="VUH135" s="311"/>
      <c r="VUI135" s="311"/>
      <c r="VUJ135" s="311"/>
      <c r="VUK135" s="311"/>
      <c r="VUL135" s="311"/>
      <c r="VUM135" s="311"/>
      <c r="VUN135" s="311"/>
      <c r="VUO135" s="311"/>
      <c r="VUP135" s="311"/>
      <c r="VUQ135" s="311"/>
      <c r="VUR135" s="311"/>
      <c r="VUS135" s="311"/>
      <c r="VUT135" s="311"/>
      <c r="VUU135" s="311"/>
      <c r="VUV135" s="311"/>
      <c r="VUW135" s="311"/>
      <c r="VUX135" s="311"/>
      <c r="VUY135" s="311"/>
      <c r="VUZ135" s="311"/>
      <c r="VVA135" s="311"/>
      <c r="VVB135" s="311"/>
      <c r="VVC135" s="311"/>
      <c r="VVD135" s="311"/>
      <c r="VVE135" s="311"/>
      <c r="VVF135" s="311"/>
      <c r="VVG135" s="311"/>
      <c r="VVH135" s="311"/>
      <c r="VVI135" s="311"/>
      <c r="VVJ135" s="311"/>
      <c r="VVK135" s="311"/>
      <c r="VVL135" s="311"/>
      <c r="VVM135" s="311"/>
      <c r="VVN135" s="311"/>
      <c r="VVO135" s="311"/>
      <c r="VVP135" s="311"/>
      <c r="VVQ135" s="311"/>
      <c r="VVR135" s="311"/>
      <c r="VVS135" s="311"/>
      <c r="VVT135" s="311"/>
      <c r="VVU135" s="311"/>
      <c r="VVV135" s="311"/>
      <c r="VVW135" s="311"/>
      <c r="VVX135" s="311"/>
      <c r="VVY135" s="311"/>
      <c r="VVZ135" s="311"/>
      <c r="VWA135" s="311"/>
      <c r="VWB135" s="311"/>
      <c r="VWC135" s="311"/>
      <c r="VWD135" s="311"/>
      <c r="VWE135" s="311"/>
      <c r="VWF135" s="311"/>
      <c r="VWG135" s="311"/>
      <c r="VWH135" s="311"/>
      <c r="VWI135" s="311"/>
      <c r="VWJ135" s="311"/>
      <c r="VWK135" s="311"/>
      <c r="VWL135" s="311"/>
      <c r="VWM135" s="311"/>
      <c r="VWN135" s="311"/>
      <c r="VWO135" s="311"/>
      <c r="VWP135" s="311"/>
      <c r="VWQ135" s="311"/>
      <c r="VWR135" s="311"/>
      <c r="VWS135" s="311"/>
      <c r="VWT135" s="311"/>
      <c r="VWU135" s="311"/>
      <c r="VWV135" s="311"/>
      <c r="VWW135" s="311"/>
      <c r="VWX135" s="311"/>
      <c r="VWY135" s="311"/>
      <c r="VWZ135" s="311"/>
      <c r="VXA135" s="311"/>
      <c r="VXB135" s="311"/>
      <c r="VXC135" s="311"/>
      <c r="VXD135" s="311"/>
      <c r="VXE135" s="311"/>
      <c r="VXF135" s="311"/>
      <c r="VXG135" s="311"/>
      <c r="VXH135" s="311"/>
      <c r="VXI135" s="311"/>
      <c r="VXJ135" s="311"/>
      <c r="VXK135" s="311"/>
      <c r="VXL135" s="311"/>
      <c r="VXM135" s="311"/>
      <c r="VXN135" s="311"/>
      <c r="VXO135" s="311"/>
      <c r="VXP135" s="311"/>
      <c r="VXQ135" s="311"/>
      <c r="VXR135" s="311"/>
      <c r="VXS135" s="311"/>
      <c r="VXT135" s="311"/>
      <c r="VXU135" s="311"/>
      <c r="VXV135" s="311"/>
      <c r="VXW135" s="311"/>
      <c r="VXX135" s="311"/>
      <c r="VXY135" s="311"/>
      <c r="VXZ135" s="311"/>
      <c r="VYA135" s="311"/>
      <c r="VYB135" s="311"/>
      <c r="VYC135" s="311"/>
      <c r="VYD135" s="311"/>
      <c r="VYE135" s="311"/>
      <c r="VYF135" s="311"/>
      <c r="VYG135" s="311"/>
      <c r="VYH135" s="311"/>
      <c r="VYI135" s="311"/>
      <c r="VYJ135" s="311"/>
      <c r="VYK135" s="311"/>
      <c r="VYL135" s="311"/>
      <c r="VYM135" s="311"/>
      <c r="VYN135" s="311"/>
      <c r="VYO135" s="311"/>
      <c r="VYP135" s="311"/>
      <c r="VYQ135" s="311"/>
      <c r="VYR135" s="311"/>
      <c r="VYS135" s="311"/>
      <c r="VYT135" s="311"/>
      <c r="VYU135" s="311"/>
      <c r="VYV135" s="311"/>
      <c r="VYW135" s="311"/>
      <c r="VYX135" s="311"/>
      <c r="VYY135" s="311"/>
      <c r="VYZ135" s="311"/>
      <c r="VZA135" s="311"/>
      <c r="VZB135" s="311"/>
      <c r="VZC135" s="311"/>
      <c r="VZD135" s="311"/>
      <c r="VZE135" s="311"/>
      <c r="VZF135" s="311"/>
      <c r="VZG135" s="311"/>
      <c r="VZH135" s="311"/>
      <c r="VZI135" s="311"/>
      <c r="VZJ135" s="311"/>
      <c r="VZK135" s="311"/>
      <c r="VZL135" s="311"/>
      <c r="VZM135" s="311"/>
      <c r="VZN135" s="311"/>
      <c r="VZO135" s="311"/>
      <c r="VZP135" s="311"/>
      <c r="VZQ135" s="311"/>
      <c r="VZR135" s="311"/>
      <c r="VZS135" s="311"/>
      <c r="VZT135" s="311"/>
      <c r="VZU135" s="311"/>
      <c r="VZV135" s="311"/>
      <c r="VZW135" s="311"/>
      <c r="VZX135" s="311"/>
      <c r="VZY135" s="311"/>
      <c r="VZZ135" s="311"/>
      <c r="WAA135" s="311"/>
      <c r="WAB135" s="311"/>
      <c r="WAC135" s="311"/>
      <c r="WAD135" s="311"/>
      <c r="WAE135" s="311"/>
      <c r="WAF135" s="311"/>
      <c r="WAG135" s="311"/>
      <c r="WAH135" s="311"/>
      <c r="WAI135" s="311"/>
      <c r="WAJ135" s="311"/>
      <c r="WAK135" s="311"/>
      <c r="WAL135" s="311"/>
      <c r="WAM135" s="311"/>
      <c r="WAN135" s="311"/>
      <c r="WAO135" s="311"/>
      <c r="WAP135" s="311"/>
      <c r="WAQ135" s="311"/>
      <c r="WAR135" s="311"/>
      <c r="WAS135" s="311"/>
      <c r="WAT135" s="311"/>
      <c r="WAU135" s="311"/>
      <c r="WAV135" s="311"/>
      <c r="WAW135" s="311"/>
      <c r="WAX135" s="311"/>
      <c r="WAY135" s="311"/>
      <c r="WAZ135" s="311"/>
      <c r="WBA135" s="311"/>
      <c r="WBB135" s="311"/>
      <c r="WBC135" s="311"/>
      <c r="WBD135" s="311"/>
      <c r="WBE135" s="311"/>
      <c r="WBF135" s="311"/>
      <c r="WBG135" s="311"/>
      <c r="WBH135" s="311"/>
      <c r="WBI135" s="311"/>
      <c r="WBJ135" s="311"/>
      <c r="WBK135" s="311"/>
      <c r="WBL135" s="311"/>
      <c r="WBM135" s="311"/>
      <c r="WBN135" s="311"/>
      <c r="WBO135" s="311"/>
      <c r="WBP135" s="311"/>
      <c r="WBQ135" s="311"/>
      <c r="WBR135" s="311"/>
      <c r="WBS135" s="311"/>
      <c r="WBT135" s="311"/>
      <c r="WBU135" s="311"/>
      <c r="WBV135" s="311"/>
      <c r="WBW135" s="311"/>
      <c r="WBX135" s="311"/>
      <c r="WBY135" s="311"/>
      <c r="WBZ135" s="311"/>
      <c r="WCA135" s="311"/>
      <c r="WCB135" s="311"/>
      <c r="WCC135" s="311"/>
      <c r="WCD135" s="311"/>
      <c r="WCE135" s="311"/>
      <c r="WCF135" s="311"/>
      <c r="WCG135" s="311"/>
      <c r="WCH135" s="311"/>
      <c r="WCI135" s="311"/>
      <c r="WCJ135" s="311"/>
      <c r="WCK135" s="311"/>
      <c r="WCL135" s="311"/>
      <c r="WCM135" s="311"/>
      <c r="WCN135" s="311"/>
      <c r="WCO135" s="311"/>
      <c r="WCP135" s="311"/>
      <c r="WCQ135" s="311"/>
      <c r="WCR135" s="311"/>
      <c r="WCS135" s="311"/>
      <c r="WCT135" s="311"/>
      <c r="WCU135" s="311"/>
      <c r="WCV135" s="311"/>
      <c r="WCW135" s="311"/>
      <c r="WCX135" s="311"/>
      <c r="WCY135" s="311"/>
      <c r="WCZ135" s="311"/>
      <c r="WDA135" s="311"/>
      <c r="WDB135" s="311"/>
      <c r="WDC135" s="311"/>
      <c r="WDD135" s="311"/>
      <c r="WDE135" s="311"/>
      <c r="WDF135" s="311"/>
      <c r="WDG135" s="311"/>
      <c r="WDH135" s="311"/>
      <c r="WDI135" s="311"/>
      <c r="WDJ135" s="311"/>
      <c r="WDK135" s="311"/>
      <c r="WDL135" s="311"/>
      <c r="WDM135" s="311"/>
      <c r="WDN135" s="311"/>
      <c r="WDO135" s="311"/>
      <c r="WDP135" s="311"/>
      <c r="WDQ135" s="311"/>
      <c r="WDR135" s="311"/>
      <c r="WDS135" s="311"/>
      <c r="WDT135" s="311"/>
      <c r="WDU135" s="311"/>
      <c r="WDV135" s="311"/>
      <c r="WDW135" s="311"/>
      <c r="WDX135" s="311"/>
      <c r="WDY135" s="311"/>
      <c r="WDZ135" s="311"/>
      <c r="WEA135" s="311"/>
      <c r="WEB135" s="311"/>
      <c r="WEC135" s="311"/>
      <c r="WED135" s="311"/>
      <c r="WEE135" s="311"/>
      <c r="WEF135" s="311"/>
      <c r="WEG135" s="311"/>
      <c r="WEH135" s="311"/>
      <c r="WEI135" s="311"/>
      <c r="WEJ135" s="311"/>
      <c r="WEK135" s="311"/>
      <c r="WEL135" s="311"/>
      <c r="WEM135" s="311"/>
      <c r="WEN135" s="311"/>
      <c r="WEO135" s="311"/>
      <c r="WEP135" s="311"/>
      <c r="WEQ135" s="311"/>
      <c r="WER135" s="311"/>
      <c r="WES135" s="311"/>
      <c r="WET135" s="311"/>
      <c r="WEU135" s="311"/>
      <c r="WEV135" s="311"/>
      <c r="WEW135" s="311"/>
      <c r="WEX135" s="311"/>
      <c r="WEY135" s="311"/>
      <c r="WEZ135" s="311"/>
      <c r="WFA135" s="311"/>
      <c r="WFB135" s="311"/>
      <c r="WFC135" s="311"/>
      <c r="WFD135" s="311"/>
      <c r="WFE135" s="311"/>
      <c r="WFF135" s="311"/>
      <c r="WFG135" s="311"/>
      <c r="WFH135" s="311"/>
      <c r="WFI135" s="311"/>
      <c r="WFJ135" s="311"/>
      <c r="WFK135" s="311"/>
      <c r="WFL135" s="311"/>
      <c r="WFM135" s="311"/>
      <c r="WFN135" s="311"/>
      <c r="WFO135" s="311"/>
      <c r="WFP135" s="311"/>
      <c r="WFQ135" s="311"/>
      <c r="WFR135" s="311"/>
      <c r="WFS135" s="311"/>
      <c r="WFT135" s="311"/>
      <c r="WFU135" s="311"/>
      <c r="WFV135" s="311"/>
      <c r="WFW135" s="311"/>
      <c r="WFX135" s="311"/>
      <c r="WFY135" s="311"/>
      <c r="WFZ135" s="311"/>
      <c r="WGA135" s="311"/>
      <c r="WGB135" s="311"/>
      <c r="WGC135" s="311"/>
      <c r="WGD135" s="311"/>
      <c r="WGE135" s="311"/>
      <c r="WGF135" s="311"/>
      <c r="WGG135" s="311"/>
      <c r="WGH135" s="311"/>
      <c r="WGI135" s="311"/>
      <c r="WGJ135" s="311"/>
      <c r="WGK135" s="311"/>
      <c r="WGL135" s="311"/>
      <c r="WGM135" s="311"/>
      <c r="WGN135" s="311"/>
      <c r="WGO135" s="311"/>
      <c r="WGP135" s="311"/>
      <c r="WGQ135" s="311"/>
      <c r="WGR135" s="311"/>
      <c r="WGS135" s="311"/>
      <c r="WGT135" s="311"/>
      <c r="WGU135" s="311"/>
      <c r="WGV135" s="311"/>
      <c r="WGW135" s="311"/>
      <c r="WGX135" s="311"/>
      <c r="WGY135" s="311"/>
      <c r="WGZ135" s="311"/>
      <c r="WHA135" s="311"/>
      <c r="WHB135" s="311"/>
      <c r="WHC135" s="311"/>
      <c r="WHD135" s="311"/>
      <c r="WHE135" s="311"/>
      <c r="WHF135" s="311"/>
      <c r="WHG135" s="311"/>
      <c r="WHH135" s="311"/>
      <c r="WHI135" s="311"/>
      <c r="WHJ135" s="311"/>
      <c r="WHK135" s="311"/>
      <c r="WHL135" s="311"/>
      <c r="WHM135" s="311"/>
      <c r="WHN135" s="311"/>
      <c r="WHO135" s="311"/>
      <c r="WHP135" s="311"/>
      <c r="WHQ135" s="311"/>
      <c r="WHR135" s="311"/>
      <c r="WHS135" s="311"/>
      <c r="WHT135" s="311"/>
      <c r="WHU135" s="311"/>
      <c r="WHV135" s="311"/>
      <c r="WHW135" s="311"/>
      <c r="WHX135" s="311"/>
      <c r="WHY135" s="311"/>
      <c r="WHZ135" s="311"/>
      <c r="WIA135" s="311"/>
      <c r="WIB135" s="311"/>
      <c r="WIC135" s="311"/>
      <c r="WID135" s="311"/>
      <c r="WIE135" s="311"/>
      <c r="WIF135" s="311"/>
      <c r="WIG135" s="311"/>
      <c r="WIH135" s="311"/>
      <c r="WII135" s="311"/>
      <c r="WIJ135" s="311"/>
      <c r="WIK135" s="311"/>
      <c r="WIL135" s="311"/>
      <c r="WIM135" s="311"/>
      <c r="WIN135" s="311"/>
      <c r="WIO135" s="311"/>
      <c r="WIP135" s="311"/>
      <c r="WIQ135" s="311"/>
      <c r="WIR135" s="311"/>
      <c r="WIS135" s="311"/>
      <c r="WIT135" s="311"/>
      <c r="WIU135" s="311"/>
      <c r="WIV135" s="311"/>
      <c r="WIW135" s="311"/>
      <c r="WIX135" s="311"/>
      <c r="WIY135" s="311"/>
      <c r="WIZ135" s="311"/>
      <c r="WJA135" s="311"/>
      <c r="WJB135" s="311"/>
      <c r="WJC135" s="311"/>
      <c r="WJD135" s="311"/>
      <c r="WJE135" s="311"/>
      <c r="WJF135" s="311"/>
      <c r="WJG135" s="311"/>
      <c r="WJH135" s="311"/>
      <c r="WJI135" s="311"/>
      <c r="WJJ135" s="311"/>
      <c r="WJK135" s="311"/>
      <c r="WJL135" s="311"/>
      <c r="WJM135" s="311"/>
      <c r="WJN135" s="311"/>
      <c r="WJO135" s="311"/>
      <c r="WJP135" s="311"/>
      <c r="WJQ135" s="311"/>
      <c r="WJR135" s="311"/>
      <c r="WJS135" s="311"/>
      <c r="WJT135" s="311"/>
      <c r="WJU135" s="311"/>
      <c r="WJV135" s="311"/>
      <c r="WJW135" s="311"/>
      <c r="WJX135" s="311"/>
      <c r="WJY135" s="311"/>
      <c r="WJZ135" s="311"/>
      <c r="WKA135" s="311"/>
      <c r="WKB135" s="311"/>
      <c r="WKC135" s="311"/>
      <c r="WKD135" s="311"/>
      <c r="WKE135" s="311"/>
      <c r="WKF135" s="311"/>
      <c r="WKG135" s="311"/>
      <c r="WKH135" s="311"/>
      <c r="WKI135" s="311"/>
      <c r="WKJ135" s="311"/>
      <c r="WKK135" s="311"/>
      <c r="WKL135" s="311"/>
      <c r="WKM135" s="311"/>
      <c r="WKN135" s="311"/>
      <c r="WKO135" s="311"/>
      <c r="WKP135" s="311"/>
      <c r="WKQ135" s="311"/>
      <c r="WKR135" s="311"/>
      <c r="WKS135" s="311"/>
      <c r="WKT135" s="311"/>
      <c r="WKU135" s="311"/>
      <c r="WKV135" s="311"/>
      <c r="WKW135" s="311"/>
      <c r="WKX135" s="311"/>
      <c r="WKY135" s="311"/>
      <c r="WKZ135" s="311"/>
      <c r="WLA135" s="311"/>
      <c r="WLB135" s="311"/>
      <c r="WLC135" s="311"/>
      <c r="WLD135" s="311"/>
      <c r="WLE135" s="311"/>
      <c r="WLF135" s="311"/>
      <c r="WLG135" s="311"/>
      <c r="WLH135" s="311"/>
      <c r="WLI135" s="311"/>
      <c r="WLJ135" s="311"/>
      <c r="WLK135" s="311"/>
      <c r="WLL135" s="311"/>
      <c r="WLM135" s="311"/>
      <c r="WLN135" s="311"/>
      <c r="WLO135" s="311"/>
      <c r="WLP135" s="311"/>
      <c r="WLQ135" s="311"/>
      <c r="WLR135" s="311"/>
      <c r="WLS135" s="311"/>
      <c r="WLT135" s="311"/>
      <c r="WLU135" s="311"/>
      <c r="WLV135" s="311"/>
      <c r="WLW135" s="311"/>
      <c r="WLX135" s="311"/>
      <c r="WLY135" s="311"/>
      <c r="WLZ135" s="311"/>
      <c r="WMA135" s="311"/>
      <c r="WMB135" s="311"/>
      <c r="WMC135" s="311"/>
      <c r="WMD135" s="311"/>
      <c r="WME135" s="311"/>
      <c r="WMF135" s="311"/>
      <c r="WMG135" s="311"/>
      <c r="WMH135" s="311"/>
      <c r="WMI135" s="311"/>
      <c r="WMJ135" s="311"/>
      <c r="WMK135" s="311"/>
      <c r="WML135" s="311"/>
      <c r="WMM135" s="311"/>
      <c r="WMN135" s="311"/>
      <c r="WMO135" s="311"/>
      <c r="WMP135" s="311"/>
      <c r="WMQ135" s="311"/>
      <c r="WMR135" s="311"/>
      <c r="WMS135" s="311"/>
      <c r="WMT135" s="311"/>
      <c r="WMU135" s="311"/>
      <c r="WMV135" s="311"/>
      <c r="WMW135" s="311"/>
      <c r="WMX135" s="311"/>
      <c r="WMY135" s="311"/>
      <c r="WMZ135" s="311"/>
      <c r="WNA135" s="311"/>
      <c r="WNB135" s="311"/>
      <c r="WNC135" s="311"/>
      <c r="WND135" s="311"/>
      <c r="WNE135" s="311"/>
      <c r="WNF135" s="311"/>
      <c r="WNG135" s="311"/>
      <c r="WNH135" s="311"/>
      <c r="WNI135" s="311"/>
      <c r="WNJ135" s="311"/>
      <c r="WNK135" s="311"/>
      <c r="WNL135" s="311"/>
      <c r="WNM135" s="311"/>
      <c r="WNN135" s="311"/>
      <c r="WNO135" s="311"/>
      <c r="WNP135" s="311"/>
      <c r="WNQ135" s="311"/>
      <c r="WNR135" s="311"/>
      <c r="WNS135" s="311"/>
      <c r="WNT135" s="311"/>
      <c r="WNU135" s="311"/>
      <c r="WNV135" s="311"/>
      <c r="WNW135" s="311"/>
      <c r="WNX135" s="311"/>
      <c r="WNY135" s="311"/>
      <c r="WNZ135" s="311"/>
      <c r="WOA135" s="311"/>
      <c r="WOB135" s="311"/>
      <c r="WOC135" s="311"/>
      <c r="WOD135" s="311"/>
      <c r="WOE135" s="311"/>
      <c r="WOF135" s="311"/>
      <c r="WOG135" s="311"/>
      <c r="WOH135" s="311"/>
      <c r="WOI135" s="311"/>
      <c r="WOJ135" s="311"/>
      <c r="WOK135" s="311"/>
      <c r="WOL135" s="311"/>
      <c r="WOM135" s="311"/>
      <c r="WON135" s="311"/>
      <c r="WOO135" s="311"/>
      <c r="WOP135" s="311"/>
      <c r="WOQ135" s="311"/>
      <c r="WOR135" s="311"/>
      <c r="WOS135" s="311"/>
      <c r="WOT135" s="311"/>
      <c r="WOU135" s="311"/>
      <c r="WOV135" s="311"/>
      <c r="WOW135" s="311"/>
      <c r="WOX135" s="311"/>
      <c r="WOY135" s="311"/>
      <c r="WOZ135" s="311"/>
      <c r="WPA135" s="311"/>
      <c r="WPB135" s="311"/>
      <c r="WPC135" s="311"/>
      <c r="WPD135" s="311"/>
      <c r="WPE135" s="311"/>
      <c r="WPF135" s="311"/>
      <c r="WPG135" s="311"/>
      <c r="WPH135" s="311"/>
      <c r="WPI135" s="311"/>
      <c r="WPJ135" s="311"/>
      <c r="WPK135" s="311"/>
      <c r="WPL135" s="311"/>
      <c r="WPM135" s="311"/>
      <c r="WPN135" s="311"/>
      <c r="WPO135" s="311"/>
      <c r="WPP135" s="311"/>
      <c r="WPQ135" s="311"/>
      <c r="WPR135" s="311"/>
      <c r="WPS135" s="311"/>
      <c r="WPT135" s="311"/>
      <c r="WPU135" s="311"/>
      <c r="WPV135" s="311"/>
      <c r="WPW135" s="311"/>
      <c r="WPX135" s="311"/>
      <c r="WPY135" s="311"/>
      <c r="WPZ135" s="311"/>
      <c r="WQA135" s="311"/>
      <c r="WQB135" s="311"/>
      <c r="WQC135" s="311"/>
      <c r="WQD135" s="311"/>
      <c r="WQE135" s="311"/>
      <c r="WQF135" s="311"/>
      <c r="WQG135" s="311"/>
      <c r="WQH135" s="311"/>
      <c r="WQI135" s="311"/>
      <c r="WQJ135" s="311"/>
      <c r="WQK135" s="311"/>
      <c r="WQL135" s="311"/>
      <c r="WQM135" s="311"/>
      <c r="WQN135" s="311"/>
      <c r="WQO135" s="311"/>
      <c r="WQP135" s="311"/>
      <c r="WQQ135" s="311"/>
      <c r="WQR135" s="311"/>
      <c r="WQS135" s="311"/>
      <c r="WQT135" s="311"/>
      <c r="WQU135" s="311"/>
      <c r="WQV135" s="311"/>
      <c r="WQW135" s="311"/>
      <c r="WQX135" s="311"/>
      <c r="WQY135" s="311"/>
      <c r="WQZ135" s="311"/>
      <c r="WRA135" s="311"/>
      <c r="WRB135" s="311"/>
      <c r="WRC135" s="311"/>
      <c r="WRD135" s="311"/>
      <c r="WRE135" s="311"/>
      <c r="WRF135" s="311"/>
      <c r="WRG135" s="311"/>
      <c r="WRH135" s="311"/>
      <c r="WRI135" s="311"/>
      <c r="WRJ135" s="311"/>
      <c r="WRK135" s="311"/>
      <c r="WRL135" s="311"/>
      <c r="WRM135" s="311"/>
      <c r="WRN135" s="311"/>
      <c r="WRO135" s="311"/>
      <c r="WRP135" s="311"/>
      <c r="WRQ135" s="311"/>
      <c r="WRR135" s="311"/>
      <c r="WRS135" s="311"/>
      <c r="WRT135" s="311"/>
      <c r="WRU135" s="311"/>
      <c r="WRV135" s="311"/>
      <c r="WRW135" s="311"/>
      <c r="WRX135" s="311"/>
      <c r="WRY135" s="311"/>
      <c r="WRZ135" s="311"/>
      <c r="WSA135" s="311"/>
      <c r="WSB135" s="311"/>
      <c r="WSC135" s="311"/>
      <c r="WSD135" s="311"/>
      <c r="WSE135" s="311"/>
      <c r="WSF135" s="311"/>
      <c r="WSG135" s="311"/>
      <c r="WSH135" s="311"/>
      <c r="WSI135" s="311"/>
      <c r="WSJ135" s="311"/>
      <c r="WSK135" s="311"/>
      <c r="WSL135" s="311"/>
      <c r="WSM135" s="311"/>
      <c r="WSN135" s="311"/>
      <c r="WSO135" s="311"/>
      <c r="WSP135" s="311"/>
      <c r="WSQ135" s="311"/>
      <c r="WSR135" s="311"/>
      <c r="WSS135" s="311"/>
      <c r="WST135" s="311"/>
      <c r="WSU135" s="311"/>
      <c r="WSV135" s="311"/>
      <c r="WSW135" s="311"/>
      <c r="WSX135" s="311"/>
      <c r="WSY135" s="311"/>
      <c r="WSZ135" s="311"/>
      <c r="WTA135" s="311"/>
      <c r="WTB135" s="311"/>
      <c r="WTC135" s="311"/>
      <c r="WTD135" s="311"/>
      <c r="WTE135" s="311"/>
      <c r="WTF135" s="311"/>
      <c r="WTG135" s="311"/>
      <c r="WTH135" s="311"/>
      <c r="WTI135" s="311"/>
      <c r="WTJ135" s="311"/>
      <c r="WTK135" s="311"/>
      <c r="WTL135" s="311"/>
      <c r="WTM135" s="311"/>
      <c r="WTN135" s="311"/>
      <c r="WTO135" s="311"/>
      <c r="WTP135" s="311"/>
      <c r="WTQ135" s="311"/>
      <c r="WTR135" s="311"/>
      <c r="WTS135" s="311"/>
      <c r="WTT135" s="311"/>
      <c r="WTU135" s="311"/>
      <c r="WTV135" s="311"/>
      <c r="WTW135" s="311"/>
      <c r="WTX135" s="311"/>
      <c r="WTY135" s="311"/>
      <c r="WTZ135" s="311"/>
      <c r="WUA135" s="311"/>
      <c r="WUB135" s="311"/>
      <c r="WUC135" s="311"/>
      <c r="WUD135" s="311"/>
      <c r="WUE135" s="311"/>
      <c r="WUF135" s="311"/>
      <c r="WUG135" s="311"/>
      <c r="WUH135" s="311"/>
      <c r="WUI135" s="311"/>
      <c r="WUJ135" s="311"/>
      <c r="WUK135" s="311"/>
      <c r="WUL135" s="311"/>
      <c r="WUM135" s="311"/>
      <c r="WUN135" s="311"/>
      <c r="WUO135" s="311"/>
      <c r="WUP135" s="311"/>
      <c r="WUQ135" s="311"/>
      <c r="WUR135" s="311"/>
      <c r="WUS135" s="311"/>
      <c r="WUT135" s="311"/>
      <c r="WUU135" s="311"/>
      <c r="WUV135" s="311"/>
      <c r="WUW135" s="311"/>
      <c r="WUX135" s="311"/>
      <c r="WUY135" s="311"/>
      <c r="WUZ135" s="311"/>
      <c r="WVA135" s="311"/>
      <c r="WVB135" s="311"/>
      <c r="WVC135" s="311"/>
      <c r="WVD135" s="311"/>
      <c r="WVE135" s="311"/>
      <c r="WVF135" s="311"/>
      <c r="WVG135" s="311"/>
      <c r="WVH135" s="311"/>
      <c r="WVI135" s="311"/>
      <c r="WVJ135" s="311"/>
      <c r="WVK135" s="311"/>
      <c r="WVL135" s="311"/>
      <c r="WVM135" s="311"/>
      <c r="WVN135" s="311"/>
      <c r="WVO135" s="311"/>
      <c r="WVP135" s="311"/>
      <c r="WVQ135" s="311"/>
      <c r="WVR135" s="311"/>
      <c r="WVS135" s="311"/>
      <c r="WVT135" s="311"/>
      <c r="WVU135" s="311"/>
      <c r="WVV135" s="311"/>
      <c r="WVW135" s="311"/>
      <c r="WVX135" s="311"/>
      <c r="WVY135" s="311"/>
      <c r="WVZ135" s="311"/>
      <c r="WWA135" s="311"/>
      <c r="WWB135" s="311"/>
      <c r="WWC135" s="311"/>
      <c r="WWD135" s="311"/>
      <c r="WWE135" s="311"/>
      <c r="WWF135" s="311"/>
      <c r="WWG135" s="311"/>
      <c r="WWH135" s="311"/>
      <c r="WWI135" s="311"/>
      <c r="WWJ135" s="311"/>
      <c r="WWK135" s="311"/>
      <c r="WWL135" s="311"/>
      <c r="WWM135" s="311"/>
      <c r="WWN135" s="311"/>
      <c r="WWO135" s="311"/>
      <c r="WWP135" s="311"/>
      <c r="WWQ135" s="311"/>
      <c r="WWR135" s="311"/>
      <c r="WWS135" s="311"/>
      <c r="WWT135" s="311"/>
      <c r="WWU135" s="311"/>
      <c r="WWV135" s="311"/>
      <c r="WWW135" s="311"/>
      <c r="WWX135" s="311"/>
      <c r="WWY135" s="311"/>
      <c r="WWZ135" s="311"/>
      <c r="WXA135" s="311"/>
      <c r="WXB135" s="311"/>
      <c r="WXC135" s="311"/>
      <c r="WXD135" s="311"/>
      <c r="WXE135" s="311"/>
      <c r="WXF135" s="311"/>
      <c r="WXG135" s="311"/>
      <c r="WXH135" s="311"/>
      <c r="WXI135" s="311"/>
      <c r="WXJ135" s="311"/>
      <c r="WXK135" s="311"/>
      <c r="WXL135" s="311"/>
      <c r="WXM135" s="311"/>
      <c r="WXN135" s="311"/>
      <c r="WXO135" s="311"/>
      <c r="WXP135" s="311"/>
      <c r="WXQ135" s="311"/>
      <c r="WXR135" s="311"/>
      <c r="WXS135" s="311"/>
      <c r="WXT135" s="311"/>
      <c r="WXU135" s="311"/>
      <c r="WXV135" s="311"/>
      <c r="WXW135" s="311"/>
      <c r="WXX135" s="311"/>
      <c r="WXY135" s="311"/>
      <c r="WXZ135" s="311"/>
      <c r="WYA135" s="311"/>
      <c r="WYB135" s="311"/>
      <c r="WYC135" s="311"/>
      <c r="WYD135" s="311"/>
      <c r="WYE135" s="311"/>
      <c r="WYF135" s="311"/>
      <c r="WYG135" s="311"/>
      <c r="WYH135" s="311"/>
      <c r="WYI135" s="311"/>
      <c r="WYJ135" s="311"/>
      <c r="WYK135" s="311"/>
      <c r="WYL135" s="311"/>
      <c r="WYM135" s="311"/>
      <c r="WYN135" s="311"/>
      <c r="WYO135" s="311"/>
      <c r="WYP135" s="311"/>
      <c r="WYQ135" s="311"/>
      <c r="WYR135" s="311"/>
      <c r="WYS135" s="311"/>
      <c r="WYT135" s="311"/>
      <c r="WYU135" s="311"/>
      <c r="WYV135" s="311"/>
      <c r="WYW135" s="311"/>
      <c r="WYX135" s="311"/>
      <c r="WYY135" s="311"/>
      <c r="WYZ135" s="311"/>
      <c r="WZA135" s="311"/>
      <c r="WZB135" s="311"/>
      <c r="WZC135" s="311"/>
      <c r="WZD135" s="311"/>
      <c r="WZE135" s="311"/>
      <c r="WZF135" s="311"/>
      <c r="WZG135" s="311"/>
      <c r="WZH135" s="311"/>
      <c r="WZI135" s="311"/>
      <c r="WZJ135" s="311"/>
      <c r="WZK135" s="311"/>
      <c r="WZL135" s="311"/>
      <c r="WZM135" s="311"/>
      <c r="WZN135" s="311"/>
      <c r="WZO135" s="311"/>
      <c r="WZP135" s="311"/>
      <c r="WZQ135" s="311"/>
      <c r="WZR135" s="311"/>
      <c r="WZS135" s="311"/>
      <c r="WZT135" s="311"/>
      <c r="WZU135" s="311"/>
      <c r="WZV135" s="311"/>
      <c r="WZW135" s="311"/>
      <c r="WZX135" s="311"/>
      <c r="WZY135" s="311"/>
      <c r="WZZ135" s="311"/>
      <c r="XAA135" s="311"/>
      <c r="XAB135" s="311"/>
      <c r="XAC135" s="311"/>
      <c r="XAD135" s="311"/>
      <c r="XAE135" s="311"/>
      <c r="XAF135" s="311"/>
      <c r="XAG135" s="311"/>
      <c r="XAH135" s="311"/>
      <c r="XAI135" s="311"/>
      <c r="XAJ135" s="311"/>
      <c r="XAK135" s="311"/>
      <c r="XAL135" s="311"/>
      <c r="XAM135" s="311"/>
      <c r="XAN135" s="311"/>
      <c r="XAO135" s="311"/>
      <c r="XAP135" s="311"/>
      <c r="XAQ135" s="311"/>
      <c r="XAR135" s="311"/>
      <c r="XAS135" s="311"/>
      <c r="XAT135" s="311"/>
      <c r="XAU135" s="311"/>
      <c r="XAV135" s="311"/>
      <c r="XAW135" s="311"/>
      <c r="XAX135" s="311"/>
      <c r="XAY135" s="311"/>
      <c r="XAZ135" s="311"/>
      <c r="XBA135" s="311"/>
      <c r="XBB135" s="311"/>
      <c r="XBC135" s="311"/>
      <c r="XBD135" s="311"/>
      <c r="XBE135" s="311"/>
      <c r="XBF135" s="311"/>
      <c r="XBG135" s="311"/>
      <c r="XBH135" s="311"/>
      <c r="XBI135" s="311"/>
      <c r="XBJ135" s="311"/>
      <c r="XBK135" s="311"/>
      <c r="XBL135" s="311"/>
      <c r="XBM135" s="311"/>
      <c r="XBN135" s="311"/>
      <c r="XBO135" s="311"/>
      <c r="XBP135" s="311"/>
      <c r="XBQ135" s="311"/>
      <c r="XBR135" s="311"/>
      <c r="XBS135" s="311"/>
      <c r="XBT135" s="311"/>
      <c r="XBU135" s="311"/>
      <c r="XBV135" s="311"/>
      <c r="XBW135" s="311"/>
      <c r="XBX135" s="311"/>
      <c r="XBY135" s="311"/>
      <c r="XBZ135" s="311"/>
      <c r="XCA135" s="311"/>
      <c r="XCB135" s="311"/>
      <c r="XCC135" s="311"/>
      <c r="XCD135" s="311"/>
      <c r="XCE135" s="311"/>
      <c r="XCF135" s="311"/>
      <c r="XCG135" s="311"/>
      <c r="XCH135" s="311"/>
      <c r="XCI135" s="311"/>
      <c r="XCJ135" s="311"/>
      <c r="XCK135" s="311"/>
      <c r="XCL135" s="311"/>
      <c r="XCM135" s="311"/>
      <c r="XCN135" s="311"/>
      <c r="XCO135" s="311"/>
      <c r="XCP135" s="311"/>
      <c r="XCQ135" s="311"/>
      <c r="XCR135" s="311"/>
      <c r="XCS135" s="311"/>
      <c r="XCT135" s="311"/>
      <c r="XCU135" s="311"/>
      <c r="XCV135" s="311"/>
      <c r="XCW135" s="311"/>
      <c r="XCX135" s="311"/>
      <c r="XCY135" s="311"/>
      <c r="XCZ135" s="311"/>
      <c r="XDA135" s="311"/>
      <c r="XDB135" s="311"/>
      <c r="XDC135" s="311"/>
      <c r="XDD135" s="311"/>
      <c r="XDE135" s="311"/>
      <c r="XDF135" s="311"/>
      <c r="XDG135" s="311"/>
      <c r="XDH135" s="311"/>
      <c r="XDI135" s="311"/>
      <c r="XDJ135" s="311"/>
      <c r="XDK135" s="311"/>
      <c r="XDL135" s="311"/>
      <c r="XDM135" s="311"/>
      <c r="XDN135" s="311"/>
      <c r="XDO135" s="311"/>
      <c r="XDP135" s="311"/>
      <c r="XDQ135" s="311"/>
      <c r="XDR135" s="311"/>
      <c r="XDS135" s="311"/>
      <c r="XDT135" s="311"/>
      <c r="XDU135" s="311"/>
      <c r="XDV135" s="311"/>
      <c r="XDW135" s="311"/>
      <c r="XDX135" s="311"/>
      <c r="XDY135" s="311"/>
      <c r="XDZ135" s="311"/>
      <c r="XEA135" s="311"/>
      <c r="XEB135" s="311"/>
      <c r="XEC135" s="311"/>
      <c r="XED135" s="311"/>
      <c r="XEE135" s="311"/>
      <c r="XEF135" s="311"/>
      <c r="XEG135" s="311"/>
      <c r="XEH135" s="311"/>
      <c r="XEI135" s="311"/>
      <c r="XEJ135" s="311"/>
      <c r="XEK135" s="311"/>
      <c r="XEL135" s="311"/>
      <c r="XEM135" s="311"/>
      <c r="XEN135" s="311"/>
      <c r="XEO135" s="311"/>
      <c r="XEP135" s="311"/>
      <c r="XEQ135" s="311"/>
      <c r="XER135" s="311"/>
      <c r="XES135" s="311"/>
      <c r="XET135" s="311"/>
      <c r="XEU135" s="311"/>
      <c r="XEV135" s="311"/>
      <c r="XEW135" s="311"/>
      <c r="XEX135" s="311"/>
      <c r="XEY135" s="311"/>
      <c r="XEZ135" s="311"/>
      <c r="XFA135" s="311"/>
      <c r="XFB135" s="311"/>
      <c r="XFC135" s="311"/>
      <c r="XFD135" s="311"/>
    </row>
    <row r="136" spans="2:16384">
      <c r="C136" s="357" t="s">
        <v>292</v>
      </c>
      <c r="D136" s="329">
        <f>D90</f>
        <v>1848.5160000000001</v>
      </c>
      <c r="E136" s="329">
        <f t="shared" ref="E136:N136" ca="1" si="142">SUM(E134:E135)</f>
        <v>1184.6816918952804</v>
      </c>
      <c r="F136" s="329">
        <f t="shared" ca="1" si="142"/>
        <v>447.32841832283157</v>
      </c>
      <c r="G136" s="329">
        <f t="shared" ca="1" si="142"/>
        <v>0</v>
      </c>
      <c r="H136" s="329">
        <f t="shared" ca="1" si="142"/>
        <v>0</v>
      </c>
      <c r="I136" s="329">
        <f t="shared" ca="1" si="142"/>
        <v>0</v>
      </c>
      <c r="J136" s="329">
        <f t="shared" ca="1" si="142"/>
        <v>0</v>
      </c>
      <c r="K136" s="329">
        <f t="shared" ca="1" si="142"/>
        <v>0</v>
      </c>
      <c r="L136" s="329">
        <f t="shared" ca="1" si="142"/>
        <v>0</v>
      </c>
      <c r="M136" s="329">
        <f t="shared" ca="1" si="142"/>
        <v>0</v>
      </c>
      <c r="N136" s="329">
        <f t="shared" ca="1" si="142"/>
        <v>0</v>
      </c>
      <c r="O136" s="311"/>
      <c r="P136" s="329">
        <f>P90</f>
        <v>5.4539999999999997</v>
      </c>
      <c r="Q136" s="329">
        <f>SUM(Q134:Q135)</f>
        <v>64.685308669487569</v>
      </c>
      <c r="R136" s="329">
        <f>SUM(R134:R135)</f>
        <v>96.401056146312456</v>
      </c>
      <c r="S136" s="329">
        <f>SUM(S134:S135)</f>
        <v>96.166111487530685</v>
      </c>
      <c r="T136" s="329">
        <f>SUM(T134:T135)</f>
        <v>62.73818827392337</v>
      </c>
      <c r="U136" s="329">
        <f>SUM(U134:U135)</f>
        <v>0</v>
      </c>
      <c r="V136" s="329">
        <f t="shared" ref="V136:AD136" si="143">SUM(V134:V135)</f>
        <v>0</v>
      </c>
      <c r="W136" s="329">
        <f t="shared" si="143"/>
        <v>0</v>
      </c>
      <c r="X136" s="329">
        <f t="shared" si="143"/>
        <v>0</v>
      </c>
      <c r="Y136" s="329">
        <f t="shared" si="143"/>
        <v>0</v>
      </c>
      <c r="Z136" s="329">
        <f t="shared" si="143"/>
        <v>0</v>
      </c>
      <c r="AA136" s="329">
        <f t="shared" si="143"/>
        <v>0</v>
      </c>
      <c r="AB136" s="329">
        <f t="shared" si="143"/>
        <v>0</v>
      </c>
      <c r="AC136" s="329">
        <f t="shared" si="143"/>
        <v>0</v>
      </c>
      <c r="AD136" s="329">
        <f t="shared" si="143"/>
        <v>0</v>
      </c>
      <c r="AE136" s="329">
        <f>SUM(AE134:AE135)</f>
        <v>0</v>
      </c>
      <c r="AF136" s="311"/>
      <c r="AG136" s="323">
        <f>-P136</f>
        <v>-5.4539999999999997</v>
      </c>
      <c r="AH136" s="329"/>
      <c r="AI136" s="329"/>
      <c r="AJ136" s="329"/>
      <c r="AK136" s="329"/>
      <c r="AL136" s="329"/>
      <c r="AM136" s="329"/>
      <c r="AN136" s="329"/>
      <c r="AO136" s="329"/>
      <c r="AP136" s="329"/>
      <c r="AQ136" s="329"/>
      <c r="AR136" s="329"/>
      <c r="AS136" s="329"/>
      <c r="AT136" s="329"/>
      <c r="AU136" s="329"/>
      <c r="AV136" s="311"/>
      <c r="AW136" s="323">
        <f ca="1">E136+Q136+AG136</f>
        <v>1243.913000564768</v>
      </c>
      <c r="AX136" s="329">
        <f ca="1">SUM(AX134:AX135)</f>
        <v>387.71397931354227</v>
      </c>
      <c r="AY136" s="329">
        <f ca="1">SUM(AY134:AY135)</f>
        <v>0</v>
      </c>
      <c r="AZ136" s="329">
        <f ca="1">SUM(AZ134:AZ135)</f>
        <v>0</v>
      </c>
      <c r="BA136" s="329">
        <f ca="1">SUM(BA134:BA135)</f>
        <v>0</v>
      </c>
      <c r="BB136" s="329">
        <f t="shared" ref="BB136:BK136" ca="1" si="144">SUM(BB134:BB135)</f>
        <v>0</v>
      </c>
      <c r="BC136" s="329">
        <f t="shared" ca="1" si="144"/>
        <v>0</v>
      </c>
      <c r="BD136" s="329">
        <f t="shared" ca="1" si="144"/>
        <v>0</v>
      </c>
      <c r="BE136" s="329">
        <f t="shared" ca="1" si="144"/>
        <v>0</v>
      </c>
      <c r="BF136" s="329">
        <f t="shared" ca="1" si="144"/>
        <v>0</v>
      </c>
      <c r="BG136" s="329">
        <f t="shared" ca="1" si="144"/>
        <v>0</v>
      </c>
      <c r="BH136" s="329">
        <f t="shared" ca="1" si="144"/>
        <v>0</v>
      </c>
      <c r="BI136" s="329">
        <f t="shared" ca="1" si="144"/>
        <v>0</v>
      </c>
      <c r="BJ136" s="329">
        <f t="shared" ca="1" si="144"/>
        <v>0</v>
      </c>
      <c r="BK136" s="329">
        <f t="shared" ca="1" si="144"/>
        <v>0</v>
      </c>
      <c r="BL136" s="311"/>
      <c r="BM136" s="311"/>
      <c r="BN136" s="311"/>
      <c r="BO136" s="311"/>
      <c r="BP136" s="311"/>
      <c r="BQ136" s="311"/>
      <c r="BR136" s="311"/>
      <c r="BS136" s="311"/>
      <c r="BT136" s="311"/>
      <c r="BU136" s="311"/>
      <c r="BV136" s="311"/>
      <c r="BW136" s="311"/>
      <c r="BX136" s="311"/>
      <c r="BY136" s="311"/>
      <c r="BZ136" s="311"/>
      <c r="CA136" s="311"/>
      <c r="CB136" s="311"/>
      <c r="CC136" s="311"/>
      <c r="CD136" s="311"/>
      <c r="CE136" s="311"/>
      <c r="CF136" s="311"/>
      <c r="CG136" s="311"/>
      <c r="CH136" s="311"/>
      <c r="CI136" s="311"/>
      <c r="CJ136" s="311"/>
      <c r="CK136" s="311"/>
      <c r="CL136" s="311"/>
      <c r="CM136" s="311"/>
      <c r="CN136" s="311"/>
      <c r="CO136" s="311"/>
      <c r="CP136" s="311"/>
      <c r="CQ136" s="311"/>
      <c r="CR136" s="311"/>
      <c r="CS136" s="311"/>
      <c r="CT136" s="311"/>
      <c r="CU136" s="311"/>
      <c r="CV136" s="311"/>
      <c r="CW136" s="311"/>
      <c r="CX136" s="311"/>
      <c r="CY136" s="311"/>
      <c r="CZ136" s="311"/>
      <c r="DA136" s="311"/>
      <c r="DB136" s="311"/>
      <c r="DC136" s="311"/>
      <c r="DD136" s="311"/>
      <c r="DE136" s="311"/>
      <c r="DF136" s="311"/>
      <c r="DG136" s="311"/>
      <c r="DH136" s="311"/>
      <c r="DI136" s="311"/>
      <c r="DJ136" s="311"/>
      <c r="DK136" s="311"/>
      <c r="DL136" s="311"/>
      <c r="DM136" s="311"/>
      <c r="DN136" s="311"/>
      <c r="DO136" s="311"/>
      <c r="DP136" s="311"/>
      <c r="DQ136" s="311"/>
      <c r="DR136" s="311"/>
      <c r="DS136" s="311"/>
      <c r="DT136" s="311"/>
      <c r="DU136" s="311"/>
      <c r="DV136" s="311"/>
      <c r="DW136" s="311"/>
      <c r="DX136" s="311"/>
      <c r="DY136" s="311"/>
      <c r="DZ136" s="311"/>
      <c r="EA136" s="311"/>
      <c r="EB136" s="311"/>
      <c r="EC136" s="311"/>
      <c r="ED136" s="311"/>
      <c r="EE136" s="311"/>
      <c r="EF136" s="311"/>
      <c r="EG136" s="311"/>
      <c r="EH136" s="311"/>
      <c r="EI136" s="311"/>
      <c r="EJ136" s="311"/>
      <c r="EK136" s="311"/>
      <c r="EL136" s="311"/>
      <c r="EM136" s="311"/>
      <c r="EN136" s="311"/>
      <c r="EO136" s="311"/>
      <c r="EP136" s="311"/>
      <c r="EQ136" s="311"/>
      <c r="ER136" s="311"/>
      <c r="ES136" s="311"/>
      <c r="ET136" s="311"/>
      <c r="EU136" s="311"/>
      <c r="EV136" s="311"/>
      <c r="EW136" s="311"/>
      <c r="EX136" s="311"/>
      <c r="EY136" s="311"/>
      <c r="EZ136" s="311"/>
      <c r="FA136" s="311"/>
      <c r="FB136" s="311"/>
      <c r="FC136" s="311"/>
      <c r="FD136" s="311"/>
      <c r="FE136" s="311"/>
      <c r="FF136" s="311"/>
      <c r="FG136" s="311"/>
      <c r="FH136" s="311"/>
      <c r="FI136" s="311"/>
      <c r="FJ136" s="311"/>
      <c r="FK136" s="311"/>
      <c r="FL136" s="311"/>
      <c r="FM136" s="311"/>
      <c r="FN136" s="311"/>
      <c r="FO136" s="311"/>
      <c r="FP136" s="311"/>
      <c r="FQ136" s="311"/>
      <c r="FR136" s="311"/>
      <c r="FS136" s="311"/>
      <c r="FT136" s="311"/>
      <c r="FU136" s="311"/>
      <c r="FV136" s="311"/>
      <c r="FW136" s="311"/>
      <c r="FX136" s="311"/>
      <c r="FY136" s="311"/>
      <c r="FZ136" s="311"/>
      <c r="GA136" s="311"/>
      <c r="GB136" s="311"/>
      <c r="GC136" s="311"/>
      <c r="GD136" s="311"/>
      <c r="GE136" s="311"/>
      <c r="GF136" s="311"/>
      <c r="GG136" s="311"/>
      <c r="GH136" s="311"/>
      <c r="GI136" s="311"/>
      <c r="GJ136" s="311"/>
      <c r="GK136" s="311"/>
      <c r="GL136" s="311"/>
      <c r="GM136" s="311"/>
      <c r="GN136" s="311"/>
      <c r="GO136" s="311"/>
      <c r="GP136" s="311"/>
      <c r="GQ136" s="311"/>
      <c r="GR136" s="311"/>
      <c r="GS136" s="311"/>
      <c r="GT136" s="311"/>
      <c r="GU136" s="311"/>
      <c r="GV136" s="311"/>
      <c r="GW136" s="311"/>
      <c r="GX136" s="311"/>
      <c r="GY136" s="311"/>
      <c r="GZ136" s="311"/>
      <c r="HA136" s="311"/>
      <c r="HB136" s="311"/>
      <c r="HC136" s="311"/>
      <c r="HD136" s="311"/>
      <c r="HE136" s="311"/>
      <c r="HF136" s="311"/>
      <c r="HG136" s="311"/>
      <c r="HH136" s="311"/>
      <c r="HI136" s="311"/>
      <c r="HJ136" s="311"/>
      <c r="HK136" s="311"/>
      <c r="HL136" s="311"/>
      <c r="HM136" s="311"/>
      <c r="HN136" s="311"/>
      <c r="HO136" s="311"/>
      <c r="HP136" s="311"/>
      <c r="HQ136" s="311"/>
      <c r="HR136" s="311"/>
      <c r="HS136" s="311"/>
      <c r="HT136" s="311"/>
      <c r="HU136" s="311"/>
      <c r="HV136" s="311"/>
      <c r="HW136" s="311"/>
      <c r="HX136" s="311"/>
      <c r="HY136" s="311"/>
      <c r="HZ136" s="311"/>
      <c r="IA136" s="311"/>
      <c r="IB136" s="311"/>
      <c r="IC136" s="311"/>
      <c r="ID136" s="311"/>
      <c r="IE136" s="311"/>
      <c r="IF136" s="311"/>
      <c r="IG136" s="311"/>
      <c r="IH136" s="311"/>
      <c r="II136" s="311"/>
      <c r="IJ136" s="311"/>
      <c r="IK136" s="311"/>
      <c r="IL136" s="311"/>
      <c r="IM136" s="311"/>
      <c r="IN136" s="311"/>
      <c r="IO136" s="311"/>
      <c r="IP136" s="311"/>
      <c r="IQ136" s="311"/>
      <c r="IR136" s="311"/>
      <c r="IS136" s="311"/>
      <c r="IT136" s="311"/>
      <c r="IU136" s="311"/>
      <c r="IV136" s="311"/>
      <c r="IW136" s="311"/>
      <c r="IX136" s="311"/>
      <c r="IY136" s="311"/>
      <c r="IZ136" s="311"/>
      <c r="JA136" s="311"/>
      <c r="JB136" s="311"/>
      <c r="JC136" s="311"/>
      <c r="JD136" s="311"/>
      <c r="JE136" s="311"/>
      <c r="JF136" s="311"/>
      <c r="JG136" s="311"/>
      <c r="JH136" s="311"/>
      <c r="JI136" s="311"/>
      <c r="JJ136" s="311"/>
      <c r="JK136" s="311"/>
      <c r="JL136" s="311"/>
      <c r="JM136" s="311"/>
      <c r="JN136" s="311"/>
      <c r="JO136" s="311"/>
      <c r="JP136" s="311"/>
      <c r="JQ136" s="311"/>
      <c r="JR136" s="311"/>
      <c r="JS136" s="311"/>
      <c r="JT136" s="311"/>
      <c r="JU136" s="311"/>
      <c r="JV136" s="311"/>
      <c r="JW136" s="311"/>
      <c r="JX136" s="311"/>
      <c r="JY136" s="311"/>
      <c r="JZ136" s="311"/>
      <c r="KA136" s="311"/>
      <c r="KB136" s="311"/>
      <c r="KC136" s="311"/>
      <c r="KD136" s="311"/>
      <c r="KE136" s="311"/>
      <c r="KF136" s="311"/>
      <c r="KG136" s="311"/>
      <c r="KH136" s="311"/>
      <c r="KI136" s="311"/>
      <c r="KJ136" s="311"/>
      <c r="KK136" s="311"/>
      <c r="KL136" s="311"/>
      <c r="KM136" s="311"/>
      <c r="KN136" s="311"/>
      <c r="KO136" s="311"/>
      <c r="KP136" s="311"/>
      <c r="KQ136" s="311"/>
      <c r="KR136" s="311"/>
      <c r="KS136" s="311"/>
      <c r="KT136" s="311"/>
      <c r="KU136" s="311"/>
      <c r="KV136" s="311"/>
      <c r="KW136" s="311"/>
      <c r="KX136" s="311"/>
      <c r="KY136" s="311"/>
      <c r="KZ136" s="311"/>
      <c r="LA136" s="311"/>
      <c r="LB136" s="311"/>
      <c r="LC136" s="311"/>
      <c r="LD136" s="311"/>
      <c r="LE136" s="311"/>
      <c r="LF136" s="311"/>
      <c r="LG136" s="311"/>
      <c r="LH136" s="311"/>
      <c r="LI136" s="311"/>
      <c r="LJ136" s="311"/>
      <c r="LK136" s="311"/>
      <c r="LL136" s="311"/>
      <c r="LM136" s="311"/>
      <c r="LN136" s="311"/>
      <c r="LO136" s="311"/>
      <c r="LP136" s="311"/>
      <c r="LQ136" s="311"/>
      <c r="LR136" s="311"/>
      <c r="LS136" s="311"/>
      <c r="LT136" s="311"/>
      <c r="LU136" s="311"/>
      <c r="LV136" s="311"/>
      <c r="LW136" s="311"/>
      <c r="LX136" s="311"/>
      <c r="LY136" s="311"/>
      <c r="LZ136" s="311"/>
      <c r="MA136" s="311"/>
      <c r="MB136" s="311"/>
      <c r="MC136" s="311"/>
      <c r="MD136" s="311"/>
      <c r="ME136" s="311"/>
      <c r="MF136" s="311"/>
      <c r="MG136" s="311"/>
      <c r="MH136" s="311"/>
      <c r="MI136" s="311"/>
      <c r="MJ136" s="311"/>
      <c r="MK136" s="311"/>
      <c r="ML136" s="311"/>
      <c r="MM136" s="311"/>
      <c r="MN136" s="311"/>
      <c r="MO136" s="311"/>
      <c r="MP136" s="311"/>
      <c r="MQ136" s="311"/>
      <c r="MR136" s="311"/>
      <c r="MS136" s="311"/>
      <c r="MT136" s="311"/>
      <c r="MU136" s="311"/>
      <c r="MV136" s="311"/>
      <c r="MW136" s="311"/>
      <c r="MX136" s="311"/>
      <c r="MY136" s="311"/>
      <c r="MZ136" s="311"/>
      <c r="NA136" s="311"/>
      <c r="NB136" s="311"/>
      <c r="NC136" s="311"/>
      <c r="ND136" s="311"/>
      <c r="NE136" s="311"/>
      <c r="NF136" s="311"/>
      <c r="NG136" s="311"/>
      <c r="NH136" s="311"/>
      <c r="NI136" s="311"/>
      <c r="NJ136" s="311"/>
      <c r="NK136" s="311"/>
      <c r="NL136" s="311"/>
      <c r="NM136" s="311"/>
      <c r="NN136" s="311"/>
      <c r="NO136" s="311"/>
      <c r="NP136" s="311"/>
      <c r="NQ136" s="311"/>
      <c r="NR136" s="311"/>
      <c r="NS136" s="311"/>
      <c r="NT136" s="311"/>
      <c r="NU136" s="311"/>
      <c r="NV136" s="311"/>
      <c r="NW136" s="311"/>
      <c r="NX136" s="311"/>
      <c r="NY136" s="311"/>
      <c r="NZ136" s="311"/>
      <c r="OA136" s="311"/>
      <c r="OB136" s="311"/>
      <c r="OC136" s="311"/>
      <c r="OD136" s="311"/>
      <c r="OE136" s="311"/>
      <c r="OF136" s="311"/>
      <c r="OG136" s="311"/>
      <c r="OH136" s="311"/>
      <c r="OI136" s="311"/>
      <c r="OJ136" s="311"/>
      <c r="OK136" s="311"/>
      <c r="OL136" s="311"/>
      <c r="OM136" s="311"/>
      <c r="ON136" s="311"/>
      <c r="OO136" s="311"/>
      <c r="OP136" s="311"/>
      <c r="OQ136" s="311"/>
      <c r="OR136" s="311"/>
      <c r="OS136" s="311"/>
      <c r="OT136" s="311"/>
      <c r="OU136" s="311"/>
      <c r="OV136" s="311"/>
      <c r="OW136" s="311"/>
      <c r="OX136" s="311"/>
      <c r="OY136" s="311"/>
      <c r="OZ136" s="311"/>
      <c r="PA136" s="311"/>
      <c r="PB136" s="311"/>
      <c r="PC136" s="311"/>
      <c r="PD136" s="311"/>
      <c r="PE136" s="311"/>
      <c r="PF136" s="311"/>
      <c r="PG136" s="311"/>
      <c r="PH136" s="311"/>
      <c r="PI136" s="311"/>
      <c r="PJ136" s="311"/>
      <c r="PK136" s="311"/>
      <c r="PL136" s="311"/>
      <c r="PM136" s="311"/>
      <c r="PN136" s="311"/>
      <c r="PO136" s="311"/>
      <c r="PP136" s="311"/>
      <c r="PQ136" s="311"/>
      <c r="PR136" s="311"/>
      <c r="PS136" s="311"/>
      <c r="PT136" s="311"/>
      <c r="PU136" s="311"/>
      <c r="PV136" s="311"/>
      <c r="PW136" s="311"/>
      <c r="PX136" s="311"/>
      <c r="PY136" s="311"/>
      <c r="PZ136" s="311"/>
      <c r="QA136" s="311"/>
      <c r="QB136" s="311"/>
      <c r="QC136" s="311"/>
      <c r="QD136" s="311"/>
      <c r="QE136" s="311"/>
      <c r="QF136" s="311"/>
      <c r="QG136" s="311"/>
      <c r="QH136" s="311"/>
      <c r="QI136" s="311"/>
      <c r="QJ136" s="311"/>
      <c r="QK136" s="311"/>
      <c r="QL136" s="311"/>
      <c r="QM136" s="311"/>
      <c r="QN136" s="311"/>
      <c r="QO136" s="311"/>
      <c r="QP136" s="311"/>
      <c r="QQ136" s="311"/>
      <c r="QR136" s="311"/>
      <c r="QS136" s="311"/>
      <c r="QT136" s="311"/>
      <c r="QU136" s="311"/>
      <c r="QV136" s="311"/>
      <c r="QW136" s="311"/>
      <c r="QX136" s="311"/>
      <c r="QY136" s="311"/>
      <c r="QZ136" s="311"/>
      <c r="RA136" s="311"/>
      <c r="RB136" s="311"/>
      <c r="RC136" s="311"/>
      <c r="RD136" s="311"/>
      <c r="RE136" s="311"/>
      <c r="RF136" s="311"/>
      <c r="RG136" s="311"/>
      <c r="RH136" s="311"/>
      <c r="RI136" s="311"/>
      <c r="RJ136" s="311"/>
      <c r="RK136" s="311"/>
      <c r="RL136" s="311"/>
      <c r="RM136" s="311"/>
      <c r="RN136" s="311"/>
      <c r="RO136" s="311"/>
      <c r="RP136" s="311"/>
      <c r="RQ136" s="311"/>
      <c r="RR136" s="311"/>
      <c r="RS136" s="311"/>
      <c r="RT136" s="311"/>
      <c r="RU136" s="311"/>
      <c r="RV136" s="311"/>
      <c r="RW136" s="311"/>
      <c r="RX136" s="311"/>
      <c r="RY136" s="311"/>
      <c r="RZ136" s="311"/>
      <c r="SA136" s="311"/>
      <c r="SB136" s="311"/>
      <c r="SC136" s="311"/>
      <c r="SD136" s="311"/>
      <c r="SE136" s="311"/>
      <c r="SF136" s="311"/>
      <c r="SG136" s="311"/>
      <c r="SH136" s="311"/>
      <c r="SI136" s="311"/>
      <c r="SJ136" s="311"/>
      <c r="SK136" s="311"/>
      <c r="SL136" s="311"/>
      <c r="SM136" s="311"/>
      <c r="SN136" s="311"/>
      <c r="SO136" s="311"/>
      <c r="SP136" s="311"/>
      <c r="SQ136" s="311"/>
      <c r="SR136" s="311"/>
      <c r="SS136" s="311"/>
      <c r="ST136" s="311"/>
      <c r="SU136" s="311"/>
      <c r="SV136" s="311"/>
      <c r="SW136" s="311"/>
      <c r="SX136" s="311"/>
      <c r="SY136" s="311"/>
      <c r="SZ136" s="311"/>
      <c r="TA136" s="311"/>
      <c r="TB136" s="311"/>
      <c r="TC136" s="311"/>
      <c r="TD136" s="311"/>
      <c r="TE136" s="311"/>
      <c r="TF136" s="311"/>
      <c r="TG136" s="311"/>
      <c r="TH136" s="311"/>
      <c r="TI136" s="311"/>
      <c r="TJ136" s="311"/>
      <c r="TK136" s="311"/>
      <c r="TL136" s="311"/>
      <c r="TM136" s="311"/>
      <c r="TN136" s="311"/>
      <c r="TO136" s="311"/>
      <c r="TP136" s="311"/>
      <c r="TQ136" s="311"/>
      <c r="TR136" s="311"/>
      <c r="TS136" s="311"/>
      <c r="TT136" s="311"/>
      <c r="TU136" s="311"/>
      <c r="TV136" s="311"/>
      <c r="TW136" s="311"/>
      <c r="TX136" s="311"/>
      <c r="TY136" s="311"/>
      <c r="TZ136" s="311"/>
      <c r="UA136" s="311"/>
      <c r="UB136" s="311"/>
      <c r="UC136" s="311"/>
      <c r="UD136" s="311"/>
      <c r="UE136" s="311"/>
      <c r="UF136" s="311"/>
      <c r="UG136" s="311"/>
      <c r="UH136" s="311"/>
      <c r="UI136" s="311"/>
      <c r="UJ136" s="311"/>
      <c r="UK136" s="311"/>
      <c r="UL136" s="311"/>
      <c r="UM136" s="311"/>
      <c r="UN136" s="311"/>
      <c r="UO136" s="311"/>
      <c r="UP136" s="311"/>
      <c r="UQ136" s="311"/>
      <c r="UR136" s="311"/>
      <c r="US136" s="311"/>
      <c r="UT136" s="311"/>
      <c r="UU136" s="311"/>
      <c r="UV136" s="311"/>
      <c r="UW136" s="311"/>
      <c r="UX136" s="311"/>
      <c r="UY136" s="311"/>
      <c r="UZ136" s="311"/>
      <c r="VA136" s="311"/>
      <c r="VB136" s="311"/>
      <c r="VC136" s="311"/>
      <c r="VD136" s="311"/>
      <c r="VE136" s="311"/>
      <c r="VF136" s="311"/>
      <c r="VG136" s="311"/>
      <c r="VH136" s="311"/>
      <c r="VI136" s="311"/>
      <c r="VJ136" s="311"/>
      <c r="VK136" s="311"/>
      <c r="VL136" s="311"/>
      <c r="VM136" s="311"/>
      <c r="VN136" s="311"/>
      <c r="VO136" s="311"/>
      <c r="VP136" s="311"/>
      <c r="VQ136" s="311"/>
      <c r="VR136" s="311"/>
      <c r="VS136" s="311"/>
      <c r="VT136" s="311"/>
      <c r="VU136" s="311"/>
      <c r="VV136" s="311"/>
      <c r="VW136" s="311"/>
      <c r="VX136" s="311"/>
      <c r="VY136" s="311"/>
      <c r="VZ136" s="311"/>
      <c r="WA136" s="311"/>
      <c r="WB136" s="311"/>
      <c r="WC136" s="311"/>
      <c r="WD136" s="311"/>
      <c r="WE136" s="311"/>
      <c r="WF136" s="311"/>
      <c r="WG136" s="311"/>
      <c r="WH136" s="311"/>
      <c r="WI136" s="311"/>
      <c r="WJ136" s="311"/>
      <c r="WK136" s="311"/>
      <c r="WL136" s="311"/>
      <c r="WM136" s="311"/>
      <c r="WN136" s="311"/>
      <c r="WO136" s="311"/>
      <c r="WP136" s="311"/>
      <c r="WQ136" s="311"/>
      <c r="WR136" s="311"/>
      <c r="WS136" s="311"/>
      <c r="WT136" s="311"/>
      <c r="WU136" s="311"/>
      <c r="WV136" s="311"/>
      <c r="WW136" s="311"/>
      <c r="WX136" s="311"/>
      <c r="WY136" s="311"/>
      <c r="WZ136" s="311"/>
      <c r="XA136" s="311"/>
      <c r="XB136" s="311"/>
      <c r="XC136" s="311"/>
      <c r="XD136" s="311"/>
      <c r="XE136" s="311"/>
      <c r="XF136" s="311"/>
      <c r="XG136" s="311"/>
      <c r="XH136" s="311"/>
      <c r="XI136" s="311"/>
      <c r="XJ136" s="311"/>
      <c r="XK136" s="311"/>
      <c r="XL136" s="311"/>
      <c r="XM136" s="311"/>
      <c r="XN136" s="311"/>
      <c r="XO136" s="311"/>
      <c r="XP136" s="311"/>
      <c r="XQ136" s="311"/>
      <c r="XR136" s="311"/>
      <c r="XS136" s="311"/>
      <c r="XT136" s="311"/>
      <c r="XU136" s="311"/>
      <c r="XV136" s="311"/>
      <c r="XW136" s="311"/>
      <c r="XX136" s="311"/>
      <c r="XY136" s="311"/>
      <c r="XZ136" s="311"/>
      <c r="YA136" s="311"/>
      <c r="YB136" s="311"/>
      <c r="YC136" s="311"/>
      <c r="YD136" s="311"/>
      <c r="YE136" s="311"/>
      <c r="YF136" s="311"/>
      <c r="YG136" s="311"/>
      <c r="YH136" s="311"/>
      <c r="YI136" s="311"/>
      <c r="YJ136" s="311"/>
      <c r="YK136" s="311"/>
      <c r="YL136" s="311"/>
      <c r="YM136" s="311"/>
      <c r="YN136" s="311"/>
      <c r="YO136" s="311"/>
      <c r="YP136" s="311"/>
      <c r="YQ136" s="311"/>
      <c r="YR136" s="311"/>
      <c r="YS136" s="311"/>
      <c r="YT136" s="311"/>
      <c r="YU136" s="311"/>
      <c r="YV136" s="311"/>
      <c r="YW136" s="311"/>
      <c r="YX136" s="311"/>
      <c r="YY136" s="311"/>
      <c r="YZ136" s="311"/>
      <c r="ZA136" s="311"/>
      <c r="ZB136" s="311"/>
      <c r="ZC136" s="311"/>
      <c r="ZD136" s="311"/>
      <c r="ZE136" s="311"/>
      <c r="ZF136" s="311"/>
      <c r="ZG136" s="311"/>
      <c r="ZH136" s="311"/>
      <c r="ZI136" s="311"/>
      <c r="ZJ136" s="311"/>
      <c r="ZK136" s="311"/>
      <c r="ZL136" s="311"/>
      <c r="ZM136" s="311"/>
      <c r="ZN136" s="311"/>
      <c r="ZO136" s="311"/>
      <c r="ZP136" s="311"/>
      <c r="ZQ136" s="311"/>
      <c r="ZR136" s="311"/>
      <c r="ZS136" s="311"/>
      <c r="ZT136" s="311"/>
      <c r="ZU136" s="311"/>
      <c r="ZV136" s="311"/>
      <c r="ZW136" s="311"/>
      <c r="ZX136" s="311"/>
      <c r="ZY136" s="311"/>
      <c r="ZZ136" s="311"/>
      <c r="AAA136" s="311"/>
      <c r="AAB136" s="311"/>
      <c r="AAC136" s="311"/>
      <c r="AAD136" s="311"/>
      <c r="AAE136" s="311"/>
      <c r="AAF136" s="311"/>
      <c r="AAG136" s="311"/>
      <c r="AAH136" s="311"/>
      <c r="AAI136" s="311"/>
      <c r="AAJ136" s="311"/>
      <c r="AAK136" s="311"/>
      <c r="AAL136" s="311"/>
      <c r="AAM136" s="311"/>
      <c r="AAN136" s="311"/>
      <c r="AAO136" s="311"/>
      <c r="AAP136" s="311"/>
      <c r="AAQ136" s="311"/>
      <c r="AAR136" s="311"/>
      <c r="AAS136" s="311"/>
      <c r="AAT136" s="311"/>
      <c r="AAU136" s="311"/>
      <c r="AAV136" s="311"/>
      <c r="AAW136" s="311"/>
      <c r="AAX136" s="311"/>
      <c r="AAY136" s="311"/>
      <c r="AAZ136" s="311"/>
      <c r="ABA136" s="311"/>
      <c r="ABB136" s="311"/>
      <c r="ABC136" s="311"/>
      <c r="ABD136" s="311"/>
      <c r="ABE136" s="311"/>
      <c r="ABF136" s="311"/>
      <c r="ABG136" s="311"/>
      <c r="ABH136" s="311"/>
      <c r="ABI136" s="311"/>
      <c r="ABJ136" s="311"/>
      <c r="ABK136" s="311"/>
      <c r="ABL136" s="311"/>
      <c r="ABM136" s="311"/>
      <c r="ABN136" s="311"/>
      <c r="ABO136" s="311"/>
      <c r="ABP136" s="311"/>
      <c r="ABQ136" s="311"/>
      <c r="ABR136" s="311"/>
      <c r="ABS136" s="311"/>
      <c r="ABT136" s="311"/>
      <c r="ABU136" s="311"/>
      <c r="ABV136" s="311"/>
      <c r="ABW136" s="311"/>
      <c r="ABX136" s="311"/>
      <c r="ABY136" s="311"/>
      <c r="ABZ136" s="311"/>
      <c r="ACA136" s="311"/>
      <c r="ACB136" s="311"/>
      <c r="ACC136" s="311"/>
      <c r="ACD136" s="311"/>
      <c r="ACE136" s="311"/>
      <c r="ACF136" s="311"/>
      <c r="ACG136" s="311"/>
      <c r="ACH136" s="311"/>
      <c r="ACI136" s="311"/>
      <c r="ACJ136" s="311"/>
      <c r="ACK136" s="311"/>
      <c r="ACL136" s="311"/>
      <c r="ACM136" s="311"/>
      <c r="ACN136" s="311"/>
      <c r="ACO136" s="311"/>
      <c r="ACP136" s="311"/>
      <c r="ACQ136" s="311"/>
      <c r="ACR136" s="311"/>
      <c r="ACS136" s="311"/>
      <c r="ACT136" s="311"/>
      <c r="ACU136" s="311"/>
      <c r="ACV136" s="311"/>
      <c r="ACW136" s="311"/>
      <c r="ACX136" s="311"/>
      <c r="ACY136" s="311"/>
      <c r="ACZ136" s="311"/>
      <c r="ADA136" s="311"/>
      <c r="ADB136" s="311"/>
      <c r="ADC136" s="311"/>
      <c r="ADD136" s="311"/>
      <c r="ADE136" s="311"/>
      <c r="ADF136" s="311"/>
      <c r="ADG136" s="311"/>
      <c r="ADH136" s="311"/>
      <c r="ADI136" s="311"/>
      <c r="ADJ136" s="311"/>
      <c r="ADK136" s="311"/>
      <c r="ADL136" s="311"/>
      <c r="ADM136" s="311"/>
      <c r="ADN136" s="311"/>
      <c r="ADO136" s="311"/>
      <c r="ADP136" s="311"/>
      <c r="ADQ136" s="311"/>
      <c r="ADR136" s="311"/>
      <c r="ADS136" s="311"/>
      <c r="ADT136" s="311"/>
      <c r="ADU136" s="311"/>
      <c r="ADV136" s="311"/>
      <c r="ADW136" s="311"/>
      <c r="ADX136" s="311"/>
      <c r="ADY136" s="311"/>
      <c r="ADZ136" s="311"/>
      <c r="AEA136" s="311"/>
      <c r="AEB136" s="311"/>
      <c r="AEC136" s="311"/>
      <c r="AED136" s="311"/>
      <c r="AEE136" s="311"/>
      <c r="AEF136" s="311"/>
      <c r="AEG136" s="311"/>
      <c r="AEH136" s="311"/>
      <c r="AEI136" s="311"/>
      <c r="AEJ136" s="311"/>
      <c r="AEK136" s="311"/>
      <c r="AEL136" s="311"/>
      <c r="AEM136" s="311"/>
      <c r="AEN136" s="311"/>
      <c r="AEO136" s="311"/>
      <c r="AEP136" s="311"/>
      <c r="AEQ136" s="311"/>
      <c r="AER136" s="311"/>
      <c r="AES136" s="311"/>
      <c r="AET136" s="311"/>
      <c r="AEU136" s="311"/>
      <c r="AEV136" s="311"/>
      <c r="AEW136" s="311"/>
      <c r="AEX136" s="311"/>
      <c r="AEY136" s="311"/>
      <c r="AEZ136" s="311"/>
      <c r="AFA136" s="311"/>
      <c r="AFB136" s="311"/>
      <c r="AFC136" s="311"/>
      <c r="AFD136" s="311"/>
      <c r="AFE136" s="311"/>
      <c r="AFF136" s="311"/>
      <c r="AFG136" s="311"/>
      <c r="AFH136" s="311"/>
      <c r="AFI136" s="311"/>
      <c r="AFJ136" s="311"/>
      <c r="AFK136" s="311"/>
      <c r="AFL136" s="311"/>
      <c r="AFM136" s="311"/>
      <c r="AFN136" s="311"/>
      <c r="AFO136" s="311"/>
      <c r="AFP136" s="311"/>
      <c r="AFQ136" s="311"/>
      <c r="AFR136" s="311"/>
      <c r="AFS136" s="311"/>
      <c r="AFT136" s="311"/>
      <c r="AFU136" s="311"/>
      <c r="AFV136" s="311"/>
      <c r="AFW136" s="311"/>
      <c r="AFX136" s="311"/>
      <c r="AFY136" s="311"/>
      <c r="AFZ136" s="311"/>
      <c r="AGA136" s="311"/>
      <c r="AGB136" s="311"/>
      <c r="AGC136" s="311"/>
      <c r="AGD136" s="311"/>
      <c r="AGE136" s="311"/>
      <c r="AGF136" s="311"/>
      <c r="AGG136" s="311"/>
      <c r="AGH136" s="311"/>
      <c r="AGI136" s="311"/>
      <c r="AGJ136" s="311"/>
      <c r="AGK136" s="311"/>
      <c r="AGL136" s="311"/>
      <c r="AGM136" s="311"/>
      <c r="AGN136" s="311"/>
      <c r="AGO136" s="311"/>
      <c r="AGP136" s="311"/>
      <c r="AGQ136" s="311"/>
      <c r="AGR136" s="311"/>
      <c r="AGS136" s="311"/>
      <c r="AGT136" s="311"/>
      <c r="AGU136" s="311"/>
      <c r="AGV136" s="311"/>
      <c r="AGW136" s="311"/>
      <c r="AGX136" s="311"/>
      <c r="AGY136" s="311"/>
      <c r="AGZ136" s="311"/>
      <c r="AHA136" s="311"/>
      <c r="AHB136" s="311"/>
      <c r="AHC136" s="311"/>
      <c r="AHD136" s="311"/>
      <c r="AHE136" s="311"/>
      <c r="AHF136" s="311"/>
      <c r="AHG136" s="311"/>
      <c r="AHH136" s="311"/>
      <c r="AHI136" s="311"/>
      <c r="AHJ136" s="311"/>
      <c r="AHK136" s="311"/>
      <c r="AHL136" s="311"/>
      <c r="AHM136" s="311"/>
      <c r="AHN136" s="311"/>
      <c r="AHO136" s="311"/>
      <c r="AHP136" s="311"/>
      <c r="AHQ136" s="311"/>
      <c r="AHR136" s="311"/>
      <c r="AHS136" s="311"/>
      <c r="AHT136" s="311"/>
      <c r="AHU136" s="311"/>
      <c r="AHV136" s="311"/>
      <c r="AHW136" s="311"/>
      <c r="AHX136" s="311"/>
      <c r="AHY136" s="311"/>
      <c r="AHZ136" s="311"/>
      <c r="AIA136" s="311"/>
      <c r="AIB136" s="311"/>
      <c r="AIC136" s="311"/>
      <c r="AID136" s="311"/>
      <c r="AIE136" s="311"/>
      <c r="AIF136" s="311"/>
      <c r="AIG136" s="311"/>
      <c r="AIH136" s="311"/>
      <c r="AII136" s="311"/>
      <c r="AIJ136" s="311"/>
      <c r="AIK136" s="311"/>
      <c r="AIL136" s="311"/>
      <c r="AIM136" s="311"/>
      <c r="AIN136" s="311"/>
      <c r="AIO136" s="311"/>
      <c r="AIP136" s="311"/>
      <c r="AIQ136" s="311"/>
      <c r="AIR136" s="311"/>
      <c r="AIS136" s="311"/>
      <c r="AIT136" s="311"/>
      <c r="AIU136" s="311"/>
      <c r="AIV136" s="311"/>
      <c r="AIW136" s="311"/>
      <c r="AIX136" s="311"/>
      <c r="AIY136" s="311"/>
      <c r="AIZ136" s="311"/>
      <c r="AJA136" s="311"/>
      <c r="AJB136" s="311"/>
      <c r="AJC136" s="311"/>
      <c r="AJD136" s="311"/>
      <c r="AJE136" s="311"/>
      <c r="AJF136" s="311"/>
      <c r="AJG136" s="311"/>
      <c r="AJH136" s="311"/>
      <c r="AJI136" s="311"/>
      <c r="AJJ136" s="311"/>
      <c r="AJK136" s="311"/>
      <c r="AJL136" s="311"/>
      <c r="AJM136" s="311"/>
      <c r="AJN136" s="311"/>
      <c r="AJO136" s="311"/>
      <c r="AJP136" s="311"/>
      <c r="AJQ136" s="311"/>
      <c r="AJR136" s="311"/>
      <c r="AJS136" s="311"/>
      <c r="AJT136" s="311"/>
      <c r="AJU136" s="311"/>
      <c r="AJV136" s="311"/>
      <c r="AJW136" s="311"/>
      <c r="AJX136" s="311"/>
      <c r="AJY136" s="311"/>
      <c r="AJZ136" s="311"/>
      <c r="AKA136" s="311"/>
      <c r="AKB136" s="311"/>
      <c r="AKC136" s="311"/>
      <c r="AKD136" s="311"/>
      <c r="AKE136" s="311"/>
      <c r="AKF136" s="311"/>
      <c r="AKG136" s="311"/>
      <c r="AKH136" s="311"/>
      <c r="AKI136" s="311"/>
      <c r="AKJ136" s="311"/>
      <c r="AKK136" s="311"/>
      <c r="AKL136" s="311"/>
      <c r="AKM136" s="311"/>
      <c r="AKN136" s="311"/>
      <c r="AKO136" s="311"/>
      <c r="AKP136" s="311"/>
      <c r="AKQ136" s="311"/>
      <c r="AKR136" s="311"/>
      <c r="AKS136" s="311"/>
      <c r="AKT136" s="311"/>
      <c r="AKU136" s="311"/>
      <c r="AKV136" s="311"/>
      <c r="AKW136" s="311"/>
      <c r="AKX136" s="311"/>
      <c r="AKY136" s="311"/>
      <c r="AKZ136" s="311"/>
      <c r="ALA136" s="311"/>
      <c r="ALB136" s="311"/>
      <c r="ALC136" s="311"/>
      <c r="ALD136" s="311"/>
      <c r="ALE136" s="311"/>
      <c r="ALF136" s="311"/>
      <c r="ALG136" s="311"/>
      <c r="ALH136" s="311"/>
      <c r="ALI136" s="311"/>
      <c r="ALJ136" s="311"/>
      <c r="ALK136" s="311"/>
      <c r="ALL136" s="311"/>
      <c r="ALM136" s="311"/>
      <c r="ALN136" s="311"/>
      <c r="ALO136" s="311"/>
      <c r="ALP136" s="311"/>
      <c r="ALQ136" s="311"/>
      <c r="ALR136" s="311"/>
      <c r="ALS136" s="311"/>
      <c r="ALT136" s="311"/>
      <c r="ALU136" s="311"/>
      <c r="ALV136" s="311"/>
      <c r="ALW136" s="311"/>
      <c r="ALX136" s="311"/>
      <c r="ALY136" s="311"/>
      <c r="ALZ136" s="311"/>
      <c r="AMA136" s="311"/>
      <c r="AMB136" s="311"/>
      <c r="AMC136" s="311"/>
      <c r="AMD136" s="311"/>
      <c r="AME136" s="311"/>
      <c r="AMF136" s="311"/>
      <c r="AMG136" s="311"/>
      <c r="AMH136" s="311"/>
      <c r="AMI136" s="311"/>
      <c r="AMJ136" s="311"/>
      <c r="AMK136" s="311"/>
      <c r="AML136" s="311"/>
      <c r="AMM136" s="311"/>
      <c r="AMN136" s="311"/>
      <c r="AMO136" s="311"/>
      <c r="AMP136" s="311"/>
      <c r="AMQ136" s="311"/>
      <c r="AMR136" s="311"/>
      <c r="AMS136" s="311"/>
      <c r="AMT136" s="311"/>
      <c r="AMU136" s="311"/>
      <c r="AMV136" s="311"/>
      <c r="AMW136" s="311"/>
      <c r="AMX136" s="311"/>
      <c r="AMY136" s="311"/>
      <c r="AMZ136" s="311"/>
      <c r="ANA136" s="311"/>
      <c r="ANB136" s="311"/>
      <c r="ANC136" s="311"/>
      <c r="AND136" s="311"/>
      <c r="ANE136" s="311"/>
      <c r="ANF136" s="311"/>
      <c r="ANG136" s="311"/>
      <c r="ANH136" s="311"/>
      <c r="ANI136" s="311"/>
      <c r="ANJ136" s="311"/>
      <c r="ANK136" s="311"/>
      <c r="ANL136" s="311"/>
      <c r="ANM136" s="311"/>
      <c r="ANN136" s="311"/>
      <c r="ANO136" s="311"/>
      <c r="ANP136" s="311"/>
      <c r="ANQ136" s="311"/>
      <c r="ANR136" s="311"/>
      <c r="ANS136" s="311"/>
      <c r="ANT136" s="311"/>
      <c r="ANU136" s="311"/>
      <c r="ANV136" s="311"/>
      <c r="ANW136" s="311"/>
      <c r="ANX136" s="311"/>
      <c r="ANY136" s="311"/>
      <c r="ANZ136" s="311"/>
      <c r="AOA136" s="311"/>
      <c r="AOB136" s="311"/>
      <c r="AOC136" s="311"/>
      <c r="AOD136" s="311"/>
      <c r="AOE136" s="311"/>
      <c r="AOF136" s="311"/>
      <c r="AOG136" s="311"/>
      <c r="AOH136" s="311"/>
      <c r="AOI136" s="311"/>
      <c r="AOJ136" s="311"/>
      <c r="AOK136" s="311"/>
      <c r="AOL136" s="311"/>
      <c r="AOM136" s="311"/>
      <c r="AON136" s="311"/>
      <c r="AOO136" s="311"/>
      <c r="AOP136" s="311"/>
      <c r="AOQ136" s="311"/>
      <c r="AOR136" s="311"/>
      <c r="AOS136" s="311"/>
      <c r="AOT136" s="311"/>
      <c r="AOU136" s="311"/>
      <c r="AOV136" s="311"/>
      <c r="AOW136" s="311"/>
      <c r="AOX136" s="311"/>
      <c r="AOY136" s="311"/>
      <c r="AOZ136" s="311"/>
      <c r="APA136" s="311"/>
      <c r="APB136" s="311"/>
      <c r="APC136" s="311"/>
      <c r="APD136" s="311"/>
      <c r="APE136" s="311"/>
      <c r="APF136" s="311"/>
      <c r="APG136" s="311"/>
      <c r="APH136" s="311"/>
      <c r="API136" s="311"/>
      <c r="APJ136" s="311"/>
      <c r="APK136" s="311"/>
      <c r="APL136" s="311"/>
      <c r="APM136" s="311"/>
      <c r="APN136" s="311"/>
      <c r="APO136" s="311"/>
      <c r="APP136" s="311"/>
      <c r="APQ136" s="311"/>
      <c r="APR136" s="311"/>
      <c r="APS136" s="311"/>
      <c r="APT136" s="311"/>
      <c r="APU136" s="311"/>
      <c r="APV136" s="311"/>
      <c r="APW136" s="311"/>
      <c r="APX136" s="311"/>
      <c r="APY136" s="311"/>
      <c r="APZ136" s="311"/>
      <c r="AQA136" s="311"/>
      <c r="AQB136" s="311"/>
      <c r="AQC136" s="311"/>
      <c r="AQD136" s="311"/>
      <c r="AQE136" s="311"/>
      <c r="AQF136" s="311"/>
      <c r="AQG136" s="311"/>
      <c r="AQH136" s="311"/>
      <c r="AQI136" s="311"/>
      <c r="AQJ136" s="311"/>
      <c r="AQK136" s="311"/>
      <c r="AQL136" s="311"/>
      <c r="AQM136" s="311"/>
      <c r="AQN136" s="311"/>
      <c r="AQO136" s="311"/>
      <c r="AQP136" s="311"/>
      <c r="AQQ136" s="311"/>
      <c r="AQR136" s="311"/>
      <c r="AQS136" s="311"/>
      <c r="AQT136" s="311"/>
      <c r="AQU136" s="311"/>
      <c r="AQV136" s="311"/>
      <c r="AQW136" s="311"/>
      <c r="AQX136" s="311"/>
      <c r="AQY136" s="311"/>
      <c r="AQZ136" s="311"/>
      <c r="ARA136" s="311"/>
      <c r="ARB136" s="311"/>
      <c r="ARC136" s="311"/>
      <c r="ARD136" s="311"/>
      <c r="ARE136" s="311"/>
      <c r="ARF136" s="311"/>
      <c r="ARG136" s="311"/>
      <c r="ARH136" s="311"/>
      <c r="ARI136" s="311"/>
      <c r="ARJ136" s="311"/>
      <c r="ARK136" s="311"/>
      <c r="ARL136" s="311"/>
      <c r="ARM136" s="311"/>
      <c r="ARN136" s="311"/>
      <c r="ARO136" s="311"/>
      <c r="ARP136" s="311"/>
      <c r="ARQ136" s="311"/>
      <c r="ARR136" s="311"/>
      <c r="ARS136" s="311"/>
      <c r="ART136" s="311"/>
      <c r="ARU136" s="311"/>
      <c r="ARV136" s="311"/>
      <c r="ARW136" s="311"/>
      <c r="ARX136" s="311"/>
      <c r="ARY136" s="311"/>
      <c r="ARZ136" s="311"/>
      <c r="ASA136" s="311"/>
      <c r="ASB136" s="311"/>
      <c r="ASC136" s="311"/>
      <c r="ASD136" s="311"/>
      <c r="ASE136" s="311"/>
      <c r="ASF136" s="311"/>
      <c r="ASG136" s="311"/>
      <c r="ASH136" s="311"/>
      <c r="ASI136" s="311"/>
      <c r="ASJ136" s="311"/>
      <c r="ASK136" s="311"/>
      <c r="ASL136" s="311"/>
      <c r="ASM136" s="311"/>
      <c r="ASN136" s="311"/>
      <c r="ASO136" s="311"/>
      <c r="ASP136" s="311"/>
      <c r="ASQ136" s="311"/>
      <c r="ASR136" s="311"/>
      <c r="ASS136" s="311"/>
      <c r="AST136" s="311"/>
      <c r="ASU136" s="311"/>
      <c r="ASV136" s="311"/>
      <c r="ASW136" s="311"/>
      <c r="ASX136" s="311"/>
      <c r="ASY136" s="311"/>
      <c r="ASZ136" s="311"/>
      <c r="ATA136" s="311"/>
      <c r="ATB136" s="311"/>
      <c r="ATC136" s="311"/>
      <c r="ATD136" s="311"/>
      <c r="ATE136" s="311"/>
      <c r="ATF136" s="311"/>
      <c r="ATG136" s="311"/>
      <c r="ATH136" s="311"/>
      <c r="ATI136" s="311"/>
      <c r="ATJ136" s="311"/>
      <c r="ATK136" s="311"/>
      <c r="ATL136" s="311"/>
      <c r="ATM136" s="311"/>
      <c r="ATN136" s="311"/>
      <c r="ATO136" s="311"/>
      <c r="ATP136" s="311"/>
      <c r="ATQ136" s="311"/>
      <c r="ATR136" s="311"/>
      <c r="ATS136" s="311"/>
      <c r="ATT136" s="311"/>
      <c r="ATU136" s="311"/>
      <c r="ATV136" s="311"/>
      <c r="ATW136" s="311"/>
      <c r="ATX136" s="311"/>
      <c r="ATY136" s="311"/>
      <c r="ATZ136" s="311"/>
      <c r="AUA136" s="311"/>
      <c r="AUB136" s="311"/>
      <c r="AUC136" s="311"/>
      <c r="AUD136" s="311"/>
      <c r="AUE136" s="311"/>
      <c r="AUF136" s="311"/>
      <c r="AUG136" s="311"/>
      <c r="AUH136" s="311"/>
      <c r="AUI136" s="311"/>
      <c r="AUJ136" s="311"/>
      <c r="AUK136" s="311"/>
      <c r="AUL136" s="311"/>
      <c r="AUM136" s="311"/>
      <c r="AUN136" s="311"/>
      <c r="AUO136" s="311"/>
      <c r="AUP136" s="311"/>
      <c r="AUQ136" s="311"/>
      <c r="AUR136" s="311"/>
      <c r="AUS136" s="311"/>
      <c r="AUT136" s="311"/>
      <c r="AUU136" s="311"/>
      <c r="AUV136" s="311"/>
      <c r="AUW136" s="311"/>
      <c r="AUX136" s="311"/>
      <c r="AUY136" s="311"/>
      <c r="AUZ136" s="311"/>
      <c r="AVA136" s="311"/>
      <c r="AVB136" s="311"/>
      <c r="AVC136" s="311"/>
      <c r="AVD136" s="311"/>
      <c r="AVE136" s="311"/>
      <c r="AVF136" s="311"/>
      <c r="AVG136" s="311"/>
      <c r="AVH136" s="311"/>
      <c r="AVI136" s="311"/>
      <c r="AVJ136" s="311"/>
      <c r="AVK136" s="311"/>
      <c r="AVL136" s="311"/>
      <c r="AVM136" s="311"/>
      <c r="AVN136" s="311"/>
      <c r="AVO136" s="311"/>
      <c r="AVP136" s="311"/>
      <c r="AVQ136" s="311"/>
      <c r="AVR136" s="311"/>
      <c r="AVS136" s="311"/>
      <c r="AVT136" s="311"/>
      <c r="AVU136" s="311"/>
      <c r="AVV136" s="311"/>
      <c r="AVW136" s="311"/>
      <c r="AVX136" s="311"/>
      <c r="AVY136" s="311"/>
      <c r="AVZ136" s="311"/>
      <c r="AWA136" s="311"/>
      <c r="AWB136" s="311"/>
      <c r="AWC136" s="311"/>
      <c r="AWD136" s="311"/>
      <c r="AWE136" s="311"/>
      <c r="AWF136" s="311"/>
      <c r="AWG136" s="311"/>
      <c r="AWH136" s="311"/>
      <c r="AWI136" s="311"/>
      <c r="AWJ136" s="311"/>
      <c r="AWK136" s="311"/>
      <c r="AWL136" s="311"/>
      <c r="AWM136" s="311"/>
      <c r="AWN136" s="311"/>
      <c r="AWO136" s="311"/>
      <c r="AWP136" s="311"/>
      <c r="AWQ136" s="311"/>
      <c r="AWR136" s="311"/>
      <c r="AWS136" s="311"/>
      <c r="AWT136" s="311"/>
      <c r="AWU136" s="311"/>
      <c r="AWV136" s="311"/>
      <c r="AWW136" s="311"/>
      <c r="AWX136" s="311"/>
      <c r="AWY136" s="311"/>
      <c r="AWZ136" s="311"/>
      <c r="AXA136" s="311"/>
      <c r="AXB136" s="311"/>
      <c r="AXC136" s="311"/>
      <c r="AXD136" s="311"/>
      <c r="AXE136" s="311"/>
      <c r="AXF136" s="311"/>
      <c r="AXG136" s="311"/>
      <c r="AXH136" s="311"/>
      <c r="AXI136" s="311"/>
      <c r="AXJ136" s="311"/>
      <c r="AXK136" s="311"/>
      <c r="AXL136" s="311"/>
      <c r="AXM136" s="311"/>
      <c r="AXN136" s="311"/>
      <c r="AXO136" s="311"/>
      <c r="AXP136" s="311"/>
      <c r="AXQ136" s="311"/>
      <c r="AXR136" s="311"/>
      <c r="AXS136" s="311"/>
      <c r="AXT136" s="311"/>
      <c r="AXU136" s="311"/>
      <c r="AXV136" s="311"/>
      <c r="AXW136" s="311"/>
      <c r="AXX136" s="311"/>
      <c r="AXY136" s="311"/>
      <c r="AXZ136" s="311"/>
      <c r="AYA136" s="311"/>
      <c r="AYB136" s="311"/>
      <c r="AYC136" s="311"/>
      <c r="AYD136" s="311"/>
      <c r="AYE136" s="311"/>
      <c r="AYF136" s="311"/>
      <c r="AYG136" s="311"/>
      <c r="AYH136" s="311"/>
      <c r="AYI136" s="311"/>
      <c r="AYJ136" s="311"/>
      <c r="AYK136" s="311"/>
      <c r="AYL136" s="311"/>
      <c r="AYM136" s="311"/>
      <c r="AYN136" s="311"/>
      <c r="AYO136" s="311"/>
      <c r="AYP136" s="311"/>
      <c r="AYQ136" s="311"/>
      <c r="AYR136" s="311"/>
      <c r="AYS136" s="311"/>
      <c r="AYT136" s="311"/>
      <c r="AYU136" s="311"/>
      <c r="AYV136" s="311"/>
      <c r="AYW136" s="311"/>
      <c r="AYX136" s="311"/>
      <c r="AYY136" s="311"/>
      <c r="AYZ136" s="311"/>
      <c r="AZA136" s="311"/>
      <c r="AZB136" s="311"/>
      <c r="AZC136" s="311"/>
      <c r="AZD136" s="311"/>
      <c r="AZE136" s="311"/>
      <c r="AZF136" s="311"/>
      <c r="AZG136" s="311"/>
      <c r="AZH136" s="311"/>
      <c r="AZI136" s="311"/>
      <c r="AZJ136" s="311"/>
      <c r="AZK136" s="311"/>
      <c r="AZL136" s="311"/>
      <c r="AZM136" s="311"/>
      <c r="AZN136" s="311"/>
      <c r="AZO136" s="311"/>
      <c r="AZP136" s="311"/>
      <c r="AZQ136" s="311"/>
      <c r="AZR136" s="311"/>
      <c r="AZS136" s="311"/>
      <c r="AZT136" s="311"/>
      <c r="AZU136" s="311"/>
      <c r="AZV136" s="311"/>
      <c r="AZW136" s="311"/>
      <c r="AZX136" s="311"/>
      <c r="AZY136" s="311"/>
      <c r="AZZ136" s="311"/>
      <c r="BAA136" s="311"/>
      <c r="BAB136" s="311"/>
      <c r="BAC136" s="311"/>
      <c r="BAD136" s="311"/>
      <c r="BAE136" s="311"/>
      <c r="BAF136" s="311"/>
      <c r="BAG136" s="311"/>
      <c r="BAH136" s="311"/>
      <c r="BAI136" s="311"/>
      <c r="BAJ136" s="311"/>
      <c r="BAK136" s="311"/>
      <c r="BAL136" s="311"/>
      <c r="BAM136" s="311"/>
      <c r="BAN136" s="311"/>
      <c r="BAO136" s="311"/>
      <c r="BAP136" s="311"/>
      <c r="BAQ136" s="311"/>
      <c r="BAR136" s="311"/>
      <c r="BAS136" s="311"/>
      <c r="BAT136" s="311"/>
      <c r="BAU136" s="311"/>
      <c r="BAV136" s="311"/>
      <c r="BAW136" s="311"/>
      <c r="BAX136" s="311"/>
      <c r="BAY136" s="311"/>
      <c r="BAZ136" s="311"/>
      <c r="BBA136" s="311"/>
      <c r="BBB136" s="311"/>
      <c r="BBC136" s="311"/>
      <c r="BBD136" s="311"/>
      <c r="BBE136" s="311"/>
      <c r="BBF136" s="311"/>
      <c r="BBG136" s="311"/>
      <c r="BBH136" s="311"/>
      <c r="BBI136" s="311"/>
      <c r="BBJ136" s="311"/>
      <c r="BBK136" s="311"/>
      <c r="BBL136" s="311"/>
      <c r="BBM136" s="311"/>
      <c r="BBN136" s="311"/>
      <c r="BBO136" s="311"/>
      <c r="BBP136" s="311"/>
      <c r="BBQ136" s="311"/>
      <c r="BBR136" s="311"/>
      <c r="BBS136" s="311"/>
      <c r="BBT136" s="311"/>
      <c r="BBU136" s="311"/>
      <c r="BBV136" s="311"/>
      <c r="BBW136" s="311"/>
      <c r="BBX136" s="311"/>
      <c r="BBY136" s="311"/>
      <c r="BBZ136" s="311"/>
      <c r="BCA136" s="311"/>
      <c r="BCB136" s="311"/>
      <c r="BCC136" s="311"/>
      <c r="BCD136" s="311"/>
      <c r="BCE136" s="311"/>
      <c r="BCF136" s="311"/>
      <c r="BCG136" s="311"/>
      <c r="BCH136" s="311"/>
      <c r="BCI136" s="311"/>
      <c r="BCJ136" s="311"/>
      <c r="BCK136" s="311"/>
      <c r="BCL136" s="311"/>
      <c r="BCM136" s="311"/>
      <c r="BCN136" s="311"/>
      <c r="BCO136" s="311"/>
      <c r="BCP136" s="311"/>
      <c r="BCQ136" s="311"/>
      <c r="BCR136" s="311"/>
      <c r="BCS136" s="311"/>
      <c r="BCT136" s="311"/>
      <c r="BCU136" s="311"/>
      <c r="BCV136" s="311"/>
      <c r="BCW136" s="311"/>
      <c r="BCX136" s="311"/>
      <c r="BCY136" s="311"/>
      <c r="BCZ136" s="311"/>
      <c r="BDA136" s="311"/>
      <c r="BDB136" s="311"/>
      <c r="BDC136" s="311"/>
      <c r="BDD136" s="311"/>
      <c r="BDE136" s="311"/>
      <c r="BDF136" s="311"/>
      <c r="BDG136" s="311"/>
      <c r="BDH136" s="311"/>
      <c r="BDI136" s="311"/>
      <c r="BDJ136" s="311"/>
      <c r="BDK136" s="311"/>
      <c r="BDL136" s="311"/>
      <c r="BDM136" s="311"/>
      <c r="BDN136" s="311"/>
      <c r="BDO136" s="311"/>
      <c r="BDP136" s="311"/>
      <c r="BDQ136" s="311"/>
      <c r="BDR136" s="311"/>
      <c r="BDS136" s="311"/>
      <c r="BDT136" s="311"/>
      <c r="BDU136" s="311"/>
      <c r="BDV136" s="311"/>
      <c r="BDW136" s="311"/>
      <c r="BDX136" s="311"/>
      <c r="BDY136" s="311"/>
      <c r="BDZ136" s="311"/>
      <c r="BEA136" s="311"/>
      <c r="BEB136" s="311"/>
      <c r="BEC136" s="311"/>
      <c r="BED136" s="311"/>
      <c r="BEE136" s="311"/>
      <c r="BEF136" s="311"/>
      <c r="BEG136" s="311"/>
      <c r="BEH136" s="311"/>
      <c r="BEI136" s="311"/>
      <c r="BEJ136" s="311"/>
      <c r="BEK136" s="311"/>
      <c r="BEL136" s="311"/>
      <c r="BEM136" s="311"/>
      <c r="BEN136" s="311"/>
      <c r="BEO136" s="311"/>
      <c r="BEP136" s="311"/>
      <c r="BEQ136" s="311"/>
      <c r="BER136" s="311"/>
      <c r="BES136" s="311"/>
      <c r="BET136" s="311"/>
      <c r="BEU136" s="311"/>
      <c r="BEV136" s="311"/>
      <c r="BEW136" s="311"/>
      <c r="BEX136" s="311"/>
      <c r="BEY136" s="311"/>
      <c r="BEZ136" s="311"/>
      <c r="BFA136" s="311"/>
      <c r="BFB136" s="311"/>
      <c r="BFC136" s="311"/>
      <c r="BFD136" s="311"/>
      <c r="BFE136" s="311"/>
      <c r="BFF136" s="311"/>
      <c r="BFG136" s="311"/>
      <c r="BFH136" s="311"/>
      <c r="BFI136" s="311"/>
      <c r="BFJ136" s="311"/>
      <c r="BFK136" s="311"/>
      <c r="BFL136" s="311"/>
      <c r="BFM136" s="311"/>
      <c r="BFN136" s="311"/>
      <c r="BFO136" s="311"/>
      <c r="BFP136" s="311"/>
      <c r="BFQ136" s="311"/>
      <c r="BFR136" s="311"/>
      <c r="BFS136" s="311"/>
      <c r="BFT136" s="311"/>
      <c r="BFU136" s="311"/>
      <c r="BFV136" s="311"/>
      <c r="BFW136" s="311"/>
      <c r="BFX136" s="311"/>
      <c r="BFY136" s="311"/>
      <c r="BFZ136" s="311"/>
      <c r="BGA136" s="311"/>
      <c r="BGB136" s="311"/>
      <c r="BGC136" s="311"/>
      <c r="BGD136" s="311"/>
      <c r="BGE136" s="311"/>
      <c r="BGF136" s="311"/>
      <c r="BGG136" s="311"/>
      <c r="BGH136" s="311"/>
      <c r="BGI136" s="311"/>
      <c r="BGJ136" s="311"/>
      <c r="BGK136" s="311"/>
      <c r="BGL136" s="311"/>
      <c r="BGM136" s="311"/>
      <c r="BGN136" s="311"/>
      <c r="BGO136" s="311"/>
      <c r="BGP136" s="311"/>
      <c r="BGQ136" s="311"/>
      <c r="BGR136" s="311"/>
      <c r="BGS136" s="311"/>
      <c r="BGT136" s="311"/>
      <c r="BGU136" s="311"/>
      <c r="BGV136" s="311"/>
      <c r="BGW136" s="311"/>
      <c r="BGX136" s="311"/>
      <c r="BGY136" s="311"/>
      <c r="BGZ136" s="311"/>
      <c r="BHA136" s="311"/>
      <c r="BHB136" s="311"/>
      <c r="BHC136" s="311"/>
      <c r="BHD136" s="311"/>
      <c r="BHE136" s="311"/>
      <c r="BHF136" s="311"/>
      <c r="BHG136" s="311"/>
      <c r="BHH136" s="311"/>
      <c r="BHI136" s="311"/>
      <c r="BHJ136" s="311"/>
      <c r="BHK136" s="311"/>
      <c r="BHL136" s="311"/>
      <c r="BHM136" s="311"/>
      <c r="BHN136" s="311"/>
      <c r="BHO136" s="311"/>
      <c r="BHP136" s="311"/>
      <c r="BHQ136" s="311"/>
      <c r="BHR136" s="311"/>
      <c r="BHS136" s="311"/>
      <c r="BHT136" s="311"/>
      <c r="BHU136" s="311"/>
      <c r="BHV136" s="311"/>
      <c r="BHW136" s="311"/>
      <c r="BHX136" s="311"/>
      <c r="BHY136" s="311"/>
      <c r="BHZ136" s="311"/>
      <c r="BIA136" s="311"/>
      <c r="BIB136" s="311"/>
      <c r="BIC136" s="311"/>
      <c r="BID136" s="311"/>
      <c r="BIE136" s="311"/>
      <c r="BIF136" s="311"/>
      <c r="BIG136" s="311"/>
      <c r="BIH136" s="311"/>
      <c r="BII136" s="311"/>
      <c r="BIJ136" s="311"/>
      <c r="BIK136" s="311"/>
      <c r="BIL136" s="311"/>
      <c r="BIM136" s="311"/>
      <c r="BIN136" s="311"/>
      <c r="BIO136" s="311"/>
      <c r="BIP136" s="311"/>
      <c r="BIQ136" s="311"/>
      <c r="BIR136" s="311"/>
      <c r="BIS136" s="311"/>
      <c r="BIT136" s="311"/>
      <c r="BIU136" s="311"/>
      <c r="BIV136" s="311"/>
      <c r="BIW136" s="311"/>
      <c r="BIX136" s="311"/>
      <c r="BIY136" s="311"/>
      <c r="BIZ136" s="311"/>
      <c r="BJA136" s="311"/>
      <c r="BJB136" s="311"/>
      <c r="BJC136" s="311"/>
      <c r="BJD136" s="311"/>
      <c r="BJE136" s="311"/>
      <c r="BJF136" s="311"/>
      <c r="BJG136" s="311"/>
      <c r="BJH136" s="311"/>
      <c r="BJI136" s="311"/>
      <c r="BJJ136" s="311"/>
      <c r="BJK136" s="311"/>
      <c r="BJL136" s="311"/>
      <c r="BJM136" s="311"/>
      <c r="BJN136" s="311"/>
      <c r="BJO136" s="311"/>
      <c r="BJP136" s="311"/>
      <c r="BJQ136" s="311"/>
      <c r="BJR136" s="311"/>
      <c r="BJS136" s="311"/>
      <c r="BJT136" s="311"/>
      <c r="BJU136" s="311"/>
      <c r="BJV136" s="311"/>
      <c r="BJW136" s="311"/>
      <c r="BJX136" s="311"/>
      <c r="BJY136" s="311"/>
      <c r="BJZ136" s="311"/>
      <c r="BKA136" s="311"/>
      <c r="BKB136" s="311"/>
      <c r="BKC136" s="311"/>
      <c r="BKD136" s="311"/>
      <c r="BKE136" s="311"/>
      <c r="BKF136" s="311"/>
      <c r="BKG136" s="311"/>
      <c r="BKH136" s="311"/>
      <c r="BKI136" s="311"/>
      <c r="BKJ136" s="311"/>
      <c r="BKK136" s="311"/>
      <c r="BKL136" s="311"/>
      <c r="BKM136" s="311"/>
      <c r="BKN136" s="311"/>
      <c r="BKO136" s="311"/>
      <c r="BKP136" s="311"/>
      <c r="BKQ136" s="311"/>
      <c r="BKR136" s="311"/>
      <c r="BKS136" s="311"/>
      <c r="BKT136" s="311"/>
      <c r="BKU136" s="311"/>
      <c r="BKV136" s="311"/>
      <c r="BKW136" s="311"/>
      <c r="BKX136" s="311"/>
      <c r="BKY136" s="311"/>
      <c r="BKZ136" s="311"/>
      <c r="BLA136" s="311"/>
      <c r="BLB136" s="311"/>
      <c r="BLC136" s="311"/>
      <c r="BLD136" s="311"/>
      <c r="BLE136" s="311"/>
      <c r="BLF136" s="311"/>
      <c r="BLG136" s="311"/>
      <c r="BLH136" s="311"/>
      <c r="BLI136" s="311"/>
      <c r="BLJ136" s="311"/>
      <c r="BLK136" s="311"/>
      <c r="BLL136" s="311"/>
      <c r="BLM136" s="311"/>
      <c r="BLN136" s="311"/>
      <c r="BLO136" s="311"/>
      <c r="BLP136" s="311"/>
      <c r="BLQ136" s="311"/>
      <c r="BLR136" s="311"/>
      <c r="BLS136" s="311"/>
      <c r="BLT136" s="311"/>
      <c r="BLU136" s="311"/>
      <c r="BLV136" s="311"/>
      <c r="BLW136" s="311"/>
      <c r="BLX136" s="311"/>
      <c r="BLY136" s="311"/>
      <c r="BLZ136" s="311"/>
      <c r="BMA136" s="311"/>
      <c r="BMB136" s="311"/>
      <c r="BMC136" s="311"/>
      <c r="BMD136" s="311"/>
      <c r="BME136" s="311"/>
      <c r="BMF136" s="311"/>
      <c r="BMG136" s="311"/>
      <c r="BMH136" s="311"/>
      <c r="BMI136" s="311"/>
      <c r="BMJ136" s="311"/>
      <c r="BMK136" s="311"/>
      <c r="BML136" s="311"/>
      <c r="BMM136" s="311"/>
      <c r="BMN136" s="311"/>
      <c r="BMO136" s="311"/>
      <c r="BMP136" s="311"/>
      <c r="BMQ136" s="311"/>
      <c r="BMR136" s="311"/>
      <c r="BMS136" s="311"/>
      <c r="BMT136" s="311"/>
      <c r="BMU136" s="311"/>
      <c r="BMV136" s="311"/>
      <c r="BMW136" s="311"/>
      <c r="BMX136" s="311"/>
      <c r="BMY136" s="311"/>
      <c r="BMZ136" s="311"/>
      <c r="BNA136" s="311"/>
      <c r="BNB136" s="311"/>
      <c r="BNC136" s="311"/>
      <c r="BND136" s="311"/>
      <c r="BNE136" s="311"/>
      <c r="BNF136" s="311"/>
      <c r="BNG136" s="311"/>
      <c r="BNH136" s="311"/>
      <c r="BNI136" s="311"/>
      <c r="BNJ136" s="311"/>
      <c r="BNK136" s="311"/>
      <c r="BNL136" s="311"/>
      <c r="BNM136" s="311"/>
      <c r="BNN136" s="311"/>
      <c r="BNO136" s="311"/>
      <c r="BNP136" s="311"/>
      <c r="BNQ136" s="311"/>
      <c r="BNR136" s="311"/>
      <c r="BNS136" s="311"/>
      <c r="BNT136" s="311"/>
      <c r="BNU136" s="311"/>
      <c r="BNV136" s="311"/>
      <c r="BNW136" s="311"/>
      <c r="BNX136" s="311"/>
      <c r="BNY136" s="311"/>
      <c r="BNZ136" s="311"/>
      <c r="BOA136" s="311"/>
      <c r="BOB136" s="311"/>
      <c r="BOC136" s="311"/>
      <c r="BOD136" s="311"/>
      <c r="BOE136" s="311"/>
      <c r="BOF136" s="311"/>
      <c r="BOG136" s="311"/>
      <c r="BOH136" s="311"/>
      <c r="BOI136" s="311"/>
      <c r="BOJ136" s="311"/>
      <c r="BOK136" s="311"/>
      <c r="BOL136" s="311"/>
      <c r="BOM136" s="311"/>
      <c r="BON136" s="311"/>
      <c r="BOO136" s="311"/>
      <c r="BOP136" s="311"/>
      <c r="BOQ136" s="311"/>
      <c r="BOR136" s="311"/>
      <c r="BOS136" s="311"/>
      <c r="BOT136" s="311"/>
      <c r="BOU136" s="311"/>
      <c r="BOV136" s="311"/>
      <c r="BOW136" s="311"/>
      <c r="BOX136" s="311"/>
      <c r="BOY136" s="311"/>
      <c r="BOZ136" s="311"/>
      <c r="BPA136" s="311"/>
      <c r="BPB136" s="311"/>
      <c r="BPC136" s="311"/>
      <c r="BPD136" s="311"/>
      <c r="BPE136" s="311"/>
      <c r="BPF136" s="311"/>
      <c r="BPG136" s="311"/>
      <c r="BPH136" s="311"/>
      <c r="BPI136" s="311"/>
      <c r="BPJ136" s="311"/>
      <c r="BPK136" s="311"/>
      <c r="BPL136" s="311"/>
      <c r="BPM136" s="311"/>
      <c r="BPN136" s="311"/>
      <c r="BPO136" s="311"/>
      <c r="BPP136" s="311"/>
      <c r="BPQ136" s="311"/>
      <c r="BPR136" s="311"/>
      <c r="BPS136" s="311"/>
      <c r="BPT136" s="311"/>
      <c r="BPU136" s="311"/>
      <c r="BPV136" s="311"/>
      <c r="BPW136" s="311"/>
      <c r="BPX136" s="311"/>
      <c r="BPY136" s="311"/>
      <c r="BPZ136" s="311"/>
      <c r="BQA136" s="311"/>
      <c r="BQB136" s="311"/>
      <c r="BQC136" s="311"/>
      <c r="BQD136" s="311"/>
      <c r="BQE136" s="311"/>
      <c r="BQF136" s="311"/>
      <c r="BQG136" s="311"/>
      <c r="BQH136" s="311"/>
      <c r="BQI136" s="311"/>
      <c r="BQJ136" s="311"/>
      <c r="BQK136" s="311"/>
      <c r="BQL136" s="311"/>
      <c r="BQM136" s="311"/>
      <c r="BQN136" s="311"/>
      <c r="BQO136" s="311"/>
      <c r="BQP136" s="311"/>
      <c r="BQQ136" s="311"/>
      <c r="BQR136" s="311"/>
      <c r="BQS136" s="311"/>
      <c r="BQT136" s="311"/>
      <c r="BQU136" s="311"/>
      <c r="BQV136" s="311"/>
      <c r="BQW136" s="311"/>
      <c r="BQX136" s="311"/>
      <c r="BQY136" s="311"/>
      <c r="BQZ136" s="311"/>
      <c r="BRA136" s="311"/>
      <c r="BRB136" s="311"/>
      <c r="BRC136" s="311"/>
      <c r="BRD136" s="311"/>
      <c r="BRE136" s="311"/>
      <c r="BRF136" s="311"/>
      <c r="BRG136" s="311"/>
      <c r="BRH136" s="311"/>
      <c r="BRI136" s="311"/>
      <c r="BRJ136" s="311"/>
      <c r="BRK136" s="311"/>
      <c r="BRL136" s="311"/>
      <c r="BRM136" s="311"/>
      <c r="BRN136" s="311"/>
      <c r="BRO136" s="311"/>
      <c r="BRP136" s="311"/>
      <c r="BRQ136" s="311"/>
      <c r="BRR136" s="311"/>
      <c r="BRS136" s="311"/>
      <c r="BRT136" s="311"/>
      <c r="BRU136" s="311"/>
      <c r="BRV136" s="311"/>
      <c r="BRW136" s="311"/>
      <c r="BRX136" s="311"/>
      <c r="BRY136" s="311"/>
      <c r="BRZ136" s="311"/>
      <c r="BSA136" s="311"/>
      <c r="BSB136" s="311"/>
      <c r="BSC136" s="311"/>
      <c r="BSD136" s="311"/>
      <c r="BSE136" s="311"/>
      <c r="BSF136" s="311"/>
      <c r="BSG136" s="311"/>
      <c r="BSH136" s="311"/>
      <c r="BSI136" s="311"/>
      <c r="BSJ136" s="311"/>
      <c r="BSK136" s="311"/>
      <c r="BSL136" s="311"/>
      <c r="BSM136" s="311"/>
      <c r="BSN136" s="311"/>
      <c r="BSO136" s="311"/>
      <c r="BSP136" s="311"/>
      <c r="BSQ136" s="311"/>
      <c r="BSR136" s="311"/>
      <c r="BSS136" s="311"/>
      <c r="BST136" s="311"/>
      <c r="BSU136" s="311"/>
      <c r="BSV136" s="311"/>
      <c r="BSW136" s="311"/>
      <c r="BSX136" s="311"/>
      <c r="BSY136" s="311"/>
      <c r="BSZ136" s="311"/>
      <c r="BTA136" s="311"/>
      <c r="BTB136" s="311"/>
      <c r="BTC136" s="311"/>
      <c r="BTD136" s="311"/>
      <c r="BTE136" s="311"/>
      <c r="BTF136" s="311"/>
      <c r="BTG136" s="311"/>
      <c r="BTH136" s="311"/>
      <c r="BTI136" s="311"/>
      <c r="BTJ136" s="311"/>
      <c r="BTK136" s="311"/>
      <c r="BTL136" s="311"/>
      <c r="BTM136" s="311"/>
      <c r="BTN136" s="311"/>
      <c r="BTO136" s="311"/>
      <c r="BTP136" s="311"/>
      <c r="BTQ136" s="311"/>
      <c r="BTR136" s="311"/>
      <c r="BTS136" s="311"/>
      <c r="BTT136" s="311"/>
      <c r="BTU136" s="311"/>
      <c r="BTV136" s="311"/>
      <c r="BTW136" s="311"/>
      <c r="BTX136" s="311"/>
      <c r="BTY136" s="311"/>
      <c r="BTZ136" s="311"/>
      <c r="BUA136" s="311"/>
      <c r="BUB136" s="311"/>
      <c r="BUC136" s="311"/>
      <c r="BUD136" s="311"/>
      <c r="BUE136" s="311"/>
      <c r="BUF136" s="311"/>
      <c r="BUG136" s="311"/>
      <c r="BUH136" s="311"/>
      <c r="BUI136" s="311"/>
      <c r="BUJ136" s="311"/>
      <c r="BUK136" s="311"/>
      <c r="BUL136" s="311"/>
      <c r="BUM136" s="311"/>
      <c r="BUN136" s="311"/>
      <c r="BUO136" s="311"/>
      <c r="BUP136" s="311"/>
      <c r="BUQ136" s="311"/>
      <c r="BUR136" s="311"/>
      <c r="BUS136" s="311"/>
      <c r="BUT136" s="311"/>
      <c r="BUU136" s="311"/>
      <c r="BUV136" s="311"/>
      <c r="BUW136" s="311"/>
      <c r="BUX136" s="311"/>
      <c r="BUY136" s="311"/>
      <c r="BUZ136" s="311"/>
      <c r="BVA136" s="311"/>
      <c r="BVB136" s="311"/>
      <c r="BVC136" s="311"/>
      <c r="BVD136" s="311"/>
      <c r="BVE136" s="311"/>
      <c r="BVF136" s="311"/>
      <c r="BVG136" s="311"/>
      <c r="BVH136" s="311"/>
      <c r="BVI136" s="311"/>
      <c r="BVJ136" s="311"/>
      <c r="BVK136" s="311"/>
      <c r="BVL136" s="311"/>
      <c r="BVM136" s="311"/>
      <c r="BVN136" s="311"/>
      <c r="BVO136" s="311"/>
      <c r="BVP136" s="311"/>
      <c r="BVQ136" s="311"/>
      <c r="BVR136" s="311"/>
      <c r="BVS136" s="311"/>
      <c r="BVT136" s="311"/>
      <c r="BVU136" s="311"/>
      <c r="BVV136" s="311"/>
      <c r="BVW136" s="311"/>
      <c r="BVX136" s="311"/>
      <c r="BVY136" s="311"/>
      <c r="BVZ136" s="311"/>
      <c r="BWA136" s="311"/>
      <c r="BWB136" s="311"/>
      <c r="BWC136" s="311"/>
      <c r="BWD136" s="311"/>
      <c r="BWE136" s="311"/>
      <c r="BWF136" s="311"/>
      <c r="BWG136" s="311"/>
      <c r="BWH136" s="311"/>
      <c r="BWI136" s="311"/>
      <c r="BWJ136" s="311"/>
      <c r="BWK136" s="311"/>
      <c r="BWL136" s="311"/>
      <c r="BWM136" s="311"/>
      <c r="BWN136" s="311"/>
      <c r="BWO136" s="311"/>
      <c r="BWP136" s="311"/>
      <c r="BWQ136" s="311"/>
      <c r="BWR136" s="311"/>
      <c r="BWS136" s="311"/>
      <c r="BWT136" s="311"/>
      <c r="BWU136" s="311"/>
      <c r="BWV136" s="311"/>
      <c r="BWW136" s="311"/>
      <c r="BWX136" s="311"/>
      <c r="BWY136" s="311"/>
      <c r="BWZ136" s="311"/>
      <c r="BXA136" s="311"/>
      <c r="BXB136" s="311"/>
      <c r="BXC136" s="311"/>
      <c r="BXD136" s="311"/>
      <c r="BXE136" s="311"/>
      <c r="BXF136" s="311"/>
      <c r="BXG136" s="311"/>
      <c r="BXH136" s="311"/>
      <c r="BXI136" s="311"/>
      <c r="BXJ136" s="311"/>
      <c r="BXK136" s="311"/>
      <c r="BXL136" s="311"/>
      <c r="BXM136" s="311"/>
      <c r="BXN136" s="311"/>
      <c r="BXO136" s="311"/>
      <c r="BXP136" s="311"/>
      <c r="BXQ136" s="311"/>
      <c r="BXR136" s="311"/>
      <c r="BXS136" s="311"/>
      <c r="BXT136" s="311"/>
      <c r="BXU136" s="311"/>
      <c r="BXV136" s="311"/>
      <c r="BXW136" s="311"/>
      <c r="BXX136" s="311"/>
      <c r="BXY136" s="311"/>
      <c r="BXZ136" s="311"/>
      <c r="BYA136" s="311"/>
      <c r="BYB136" s="311"/>
      <c r="BYC136" s="311"/>
      <c r="BYD136" s="311"/>
      <c r="BYE136" s="311"/>
      <c r="BYF136" s="311"/>
      <c r="BYG136" s="311"/>
      <c r="BYH136" s="311"/>
      <c r="BYI136" s="311"/>
      <c r="BYJ136" s="311"/>
      <c r="BYK136" s="311"/>
      <c r="BYL136" s="311"/>
      <c r="BYM136" s="311"/>
      <c r="BYN136" s="311"/>
      <c r="BYO136" s="311"/>
      <c r="BYP136" s="311"/>
      <c r="BYQ136" s="311"/>
      <c r="BYR136" s="311"/>
      <c r="BYS136" s="311"/>
      <c r="BYT136" s="311"/>
      <c r="BYU136" s="311"/>
      <c r="BYV136" s="311"/>
      <c r="BYW136" s="311"/>
      <c r="BYX136" s="311"/>
      <c r="BYY136" s="311"/>
      <c r="BYZ136" s="311"/>
      <c r="BZA136" s="311"/>
      <c r="BZB136" s="311"/>
      <c r="BZC136" s="311"/>
      <c r="BZD136" s="311"/>
      <c r="BZE136" s="311"/>
      <c r="BZF136" s="311"/>
      <c r="BZG136" s="311"/>
      <c r="BZH136" s="311"/>
      <c r="BZI136" s="311"/>
      <c r="BZJ136" s="311"/>
      <c r="BZK136" s="311"/>
      <c r="BZL136" s="311"/>
      <c r="BZM136" s="311"/>
      <c r="BZN136" s="311"/>
      <c r="BZO136" s="311"/>
      <c r="BZP136" s="311"/>
      <c r="BZQ136" s="311"/>
      <c r="BZR136" s="311"/>
      <c r="BZS136" s="311"/>
      <c r="BZT136" s="311"/>
      <c r="BZU136" s="311"/>
      <c r="BZV136" s="311"/>
      <c r="BZW136" s="311"/>
      <c r="BZX136" s="311"/>
      <c r="BZY136" s="311"/>
      <c r="BZZ136" s="311"/>
      <c r="CAA136" s="311"/>
      <c r="CAB136" s="311"/>
      <c r="CAC136" s="311"/>
      <c r="CAD136" s="311"/>
      <c r="CAE136" s="311"/>
      <c r="CAF136" s="311"/>
      <c r="CAG136" s="311"/>
      <c r="CAH136" s="311"/>
      <c r="CAI136" s="311"/>
      <c r="CAJ136" s="311"/>
      <c r="CAK136" s="311"/>
      <c r="CAL136" s="311"/>
      <c r="CAM136" s="311"/>
      <c r="CAN136" s="311"/>
      <c r="CAO136" s="311"/>
      <c r="CAP136" s="311"/>
      <c r="CAQ136" s="311"/>
      <c r="CAR136" s="311"/>
      <c r="CAS136" s="311"/>
      <c r="CAT136" s="311"/>
      <c r="CAU136" s="311"/>
      <c r="CAV136" s="311"/>
      <c r="CAW136" s="311"/>
      <c r="CAX136" s="311"/>
      <c r="CAY136" s="311"/>
      <c r="CAZ136" s="311"/>
      <c r="CBA136" s="311"/>
      <c r="CBB136" s="311"/>
      <c r="CBC136" s="311"/>
      <c r="CBD136" s="311"/>
      <c r="CBE136" s="311"/>
      <c r="CBF136" s="311"/>
      <c r="CBG136" s="311"/>
      <c r="CBH136" s="311"/>
      <c r="CBI136" s="311"/>
      <c r="CBJ136" s="311"/>
      <c r="CBK136" s="311"/>
      <c r="CBL136" s="311"/>
      <c r="CBM136" s="311"/>
      <c r="CBN136" s="311"/>
      <c r="CBO136" s="311"/>
      <c r="CBP136" s="311"/>
      <c r="CBQ136" s="311"/>
      <c r="CBR136" s="311"/>
      <c r="CBS136" s="311"/>
      <c r="CBT136" s="311"/>
      <c r="CBU136" s="311"/>
      <c r="CBV136" s="311"/>
      <c r="CBW136" s="311"/>
      <c r="CBX136" s="311"/>
      <c r="CBY136" s="311"/>
      <c r="CBZ136" s="311"/>
      <c r="CCA136" s="311"/>
      <c r="CCB136" s="311"/>
      <c r="CCC136" s="311"/>
      <c r="CCD136" s="311"/>
      <c r="CCE136" s="311"/>
      <c r="CCF136" s="311"/>
      <c r="CCG136" s="311"/>
      <c r="CCH136" s="311"/>
      <c r="CCI136" s="311"/>
      <c r="CCJ136" s="311"/>
      <c r="CCK136" s="311"/>
      <c r="CCL136" s="311"/>
      <c r="CCM136" s="311"/>
      <c r="CCN136" s="311"/>
      <c r="CCO136" s="311"/>
      <c r="CCP136" s="311"/>
      <c r="CCQ136" s="311"/>
      <c r="CCR136" s="311"/>
      <c r="CCS136" s="311"/>
      <c r="CCT136" s="311"/>
      <c r="CCU136" s="311"/>
      <c r="CCV136" s="311"/>
      <c r="CCW136" s="311"/>
      <c r="CCX136" s="311"/>
      <c r="CCY136" s="311"/>
      <c r="CCZ136" s="311"/>
      <c r="CDA136" s="311"/>
      <c r="CDB136" s="311"/>
      <c r="CDC136" s="311"/>
      <c r="CDD136" s="311"/>
      <c r="CDE136" s="311"/>
      <c r="CDF136" s="311"/>
      <c r="CDG136" s="311"/>
      <c r="CDH136" s="311"/>
      <c r="CDI136" s="311"/>
      <c r="CDJ136" s="311"/>
      <c r="CDK136" s="311"/>
      <c r="CDL136" s="311"/>
      <c r="CDM136" s="311"/>
      <c r="CDN136" s="311"/>
      <c r="CDO136" s="311"/>
      <c r="CDP136" s="311"/>
      <c r="CDQ136" s="311"/>
      <c r="CDR136" s="311"/>
      <c r="CDS136" s="311"/>
      <c r="CDT136" s="311"/>
      <c r="CDU136" s="311"/>
      <c r="CDV136" s="311"/>
      <c r="CDW136" s="311"/>
      <c r="CDX136" s="311"/>
      <c r="CDY136" s="311"/>
      <c r="CDZ136" s="311"/>
      <c r="CEA136" s="311"/>
      <c r="CEB136" s="311"/>
      <c r="CEC136" s="311"/>
      <c r="CED136" s="311"/>
      <c r="CEE136" s="311"/>
      <c r="CEF136" s="311"/>
      <c r="CEG136" s="311"/>
      <c r="CEH136" s="311"/>
      <c r="CEI136" s="311"/>
      <c r="CEJ136" s="311"/>
      <c r="CEK136" s="311"/>
      <c r="CEL136" s="311"/>
      <c r="CEM136" s="311"/>
      <c r="CEN136" s="311"/>
      <c r="CEO136" s="311"/>
      <c r="CEP136" s="311"/>
      <c r="CEQ136" s="311"/>
      <c r="CER136" s="311"/>
      <c r="CES136" s="311"/>
      <c r="CET136" s="311"/>
      <c r="CEU136" s="311"/>
      <c r="CEV136" s="311"/>
      <c r="CEW136" s="311"/>
      <c r="CEX136" s="311"/>
      <c r="CEY136" s="311"/>
      <c r="CEZ136" s="311"/>
      <c r="CFA136" s="311"/>
      <c r="CFB136" s="311"/>
      <c r="CFC136" s="311"/>
      <c r="CFD136" s="311"/>
      <c r="CFE136" s="311"/>
      <c r="CFF136" s="311"/>
      <c r="CFG136" s="311"/>
      <c r="CFH136" s="311"/>
      <c r="CFI136" s="311"/>
      <c r="CFJ136" s="311"/>
      <c r="CFK136" s="311"/>
      <c r="CFL136" s="311"/>
      <c r="CFM136" s="311"/>
      <c r="CFN136" s="311"/>
      <c r="CFO136" s="311"/>
      <c r="CFP136" s="311"/>
      <c r="CFQ136" s="311"/>
      <c r="CFR136" s="311"/>
      <c r="CFS136" s="311"/>
      <c r="CFT136" s="311"/>
      <c r="CFU136" s="311"/>
      <c r="CFV136" s="311"/>
      <c r="CFW136" s="311"/>
      <c r="CFX136" s="311"/>
      <c r="CFY136" s="311"/>
      <c r="CFZ136" s="311"/>
      <c r="CGA136" s="311"/>
      <c r="CGB136" s="311"/>
      <c r="CGC136" s="311"/>
      <c r="CGD136" s="311"/>
      <c r="CGE136" s="311"/>
      <c r="CGF136" s="311"/>
      <c r="CGG136" s="311"/>
      <c r="CGH136" s="311"/>
      <c r="CGI136" s="311"/>
      <c r="CGJ136" s="311"/>
      <c r="CGK136" s="311"/>
      <c r="CGL136" s="311"/>
      <c r="CGM136" s="311"/>
      <c r="CGN136" s="311"/>
      <c r="CGO136" s="311"/>
      <c r="CGP136" s="311"/>
      <c r="CGQ136" s="311"/>
      <c r="CGR136" s="311"/>
      <c r="CGS136" s="311"/>
      <c r="CGT136" s="311"/>
      <c r="CGU136" s="311"/>
      <c r="CGV136" s="311"/>
      <c r="CGW136" s="311"/>
      <c r="CGX136" s="311"/>
      <c r="CGY136" s="311"/>
      <c r="CGZ136" s="311"/>
      <c r="CHA136" s="311"/>
      <c r="CHB136" s="311"/>
      <c r="CHC136" s="311"/>
      <c r="CHD136" s="311"/>
      <c r="CHE136" s="311"/>
      <c r="CHF136" s="311"/>
      <c r="CHG136" s="311"/>
      <c r="CHH136" s="311"/>
      <c r="CHI136" s="311"/>
      <c r="CHJ136" s="311"/>
      <c r="CHK136" s="311"/>
      <c r="CHL136" s="311"/>
      <c r="CHM136" s="311"/>
      <c r="CHN136" s="311"/>
      <c r="CHO136" s="311"/>
      <c r="CHP136" s="311"/>
      <c r="CHQ136" s="311"/>
      <c r="CHR136" s="311"/>
      <c r="CHS136" s="311"/>
      <c r="CHT136" s="311"/>
      <c r="CHU136" s="311"/>
      <c r="CHV136" s="311"/>
      <c r="CHW136" s="311"/>
      <c r="CHX136" s="311"/>
      <c r="CHY136" s="311"/>
      <c r="CHZ136" s="311"/>
      <c r="CIA136" s="311"/>
      <c r="CIB136" s="311"/>
      <c r="CIC136" s="311"/>
      <c r="CID136" s="311"/>
      <c r="CIE136" s="311"/>
      <c r="CIF136" s="311"/>
      <c r="CIG136" s="311"/>
      <c r="CIH136" s="311"/>
      <c r="CII136" s="311"/>
      <c r="CIJ136" s="311"/>
      <c r="CIK136" s="311"/>
      <c r="CIL136" s="311"/>
      <c r="CIM136" s="311"/>
      <c r="CIN136" s="311"/>
      <c r="CIO136" s="311"/>
      <c r="CIP136" s="311"/>
      <c r="CIQ136" s="311"/>
      <c r="CIR136" s="311"/>
      <c r="CIS136" s="311"/>
      <c r="CIT136" s="311"/>
      <c r="CIU136" s="311"/>
      <c r="CIV136" s="311"/>
      <c r="CIW136" s="311"/>
      <c r="CIX136" s="311"/>
      <c r="CIY136" s="311"/>
      <c r="CIZ136" s="311"/>
      <c r="CJA136" s="311"/>
      <c r="CJB136" s="311"/>
      <c r="CJC136" s="311"/>
      <c r="CJD136" s="311"/>
      <c r="CJE136" s="311"/>
      <c r="CJF136" s="311"/>
      <c r="CJG136" s="311"/>
      <c r="CJH136" s="311"/>
      <c r="CJI136" s="311"/>
      <c r="CJJ136" s="311"/>
      <c r="CJK136" s="311"/>
      <c r="CJL136" s="311"/>
      <c r="CJM136" s="311"/>
      <c r="CJN136" s="311"/>
      <c r="CJO136" s="311"/>
      <c r="CJP136" s="311"/>
      <c r="CJQ136" s="311"/>
      <c r="CJR136" s="311"/>
      <c r="CJS136" s="311"/>
      <c r="CJT136" s="311"/>
      <c r="CJU136" s="311"/>
      <c r="CJV136" s="311"/>
      <c r="CJW136" s="311"/>
      <c r="CJX136" s="311"/>
      <c r="CJY136" s="311"/>
      <c r="CJZ136" s="311"/>
      <c r="CKA136" s="311"/>
      <c r="CKB136" s="311"/>
      <c r="CKC136" s="311"/>
      <c r="CKD136" s="311"/>
      <c r="CKE136" s="311"/>
      <c r="CKF136" s="311"/>
      <c r="CKG136" s="311"/>
      <c r="CKH136" s="311"/>
      <c r="CKI136" s="311"/>
      <c r="CKJ136" s="311"/>
      <c r="CKK136" s="311"/>
      <c r="CKL136" s="311"/>
      <c r="CKM136" s="311"/>
      <c r="CKN136" s="311"/>
      <c r="CKO136" s="311"/>
      <c r="CKP136" s="311"/>
      <c r="CKQ136" s="311"/>
      <c r="CKR136" s="311"/>
      <c r="CKS136" s="311"/>
      <c r="CKT136" s="311"/>
      <c r="CKU136" s="311"/>
      <c r="CKV136" s="311"/>
      <c r="CKW136" s="311"/>
      <c r="CKX136" s="311"/>
      <c r="CKY136" s="311"/>
      <c r="CKZ136" s="311"/>
      <c r="CLA136" s="311"/>
      <c r="CLB136" s="311"/>
      <c r="CLC136" s="311"/>
      <c r="CLD136" s="311"/>
      <c r="CLE136" s="311"/>
      <c r="CLF136" s="311"/>
      <c r="CLG136" s="311"/>
      <c r="CLH136" s="311"/>
      <c r="CLI136" s="311"/>
      <c r="CLJ136" s="311"/>
      <c r="CLK136" s="311"/>
      <c r="CLL136" s="311"/>
      <c r="CLM136" s="311"/>
      <c r="CLN136" s="311"/>
      <c r="CLO136" s="311"/>
      <c r="CLP136" s="311"/>
      <c r="CLQ136" s="311"/>
      <c r="CLR136" s="311"/>
      <c r="CLS136" s="311"/>
      <c r="CLT136" s="311"/>
      <c r="CLU136" s="311"/>
      <c r="CLV136" s="311"/>
      <c r="CLW136" s="311"/>
      <c r="CLX136" s="311"/>
      <c r="CLY136" s="311"/>
      <c r="CLZ136" s="311"/>
      <c r="CMA136" s="311"/>
      <c r="CMB136" s="311"/>
      <c r="CMC136" s="311"/>
      <c r="CMD136" s="311"/>
      <c r="CME136" s="311"/>
      <c r="CMF136" s="311"/>
      <c r="CMG136" s="311"/>
      <c r="CMH136" s="311"/>
      <c r="CMI136" s="311"/>
      <c r="CMJ136" s="311"/>
      <c r="CMK136" s="311"/>
      <c r="CML136" s="311"/>
      <c r="CMM136" s="311"/>
      <c r="CMN136" s="311"/>
      <c r="CMO136" s="311"/>
      <c r="CMP136" s="311"/>
      <c r="CMQ136" s="311"/>
      <c r="CMR136" s="311"/>
      <c r="CMS136" s="311"/>
      <c r="CMT136" s="311"/>
      <c r="CMU136" s="311"/>
      <c r="CMV136" s="311"/>
      <c r="CMW136" s="311"/>
      <c r="CMX136" s="311"/>
      <c r="CMY136" s="311"/>
      <c r="CMZ136" s="311"/>
      <c r="CNA136" s="311"/>
      <c r="CNB136" s="311"/>
      <c r="CNC136" s="311"/>
      <c r="CND136" s="311"/>
      <c r="CNE136" s="311"/>
      <c r="CNF136" s="311"/>
      <c r="CNG136" s="311"/>
      <c r="CNH136" s="311"/>
      <c r="CNI136" s="311"/>
      <c r="CNJ136" s="311"/>
      <c r="CNK136" s="311"/>
      <c r="CNL136" s="311"/>
      <c r="CNM136" s="311"/>
      <c r="CNN136" s="311"/>
      <c r="CNO136" s="311"/>
      <c r="CNP136" s="311"/>
      <c r="CNQ136" s="311"/>
      <c r="CNR136" s="311"/>
      <c r="CNS136" s="311"/>
      <c r="CNT136" s="311"/>
      <c r="CNU136" s="311"/>
      <c r="CNV136" s="311"/>
      <c r="CNW136" s="311"/>
      <c r="CNX136" s="311"/>
      <c r="CNY136" s="311"/>
      <c r="CNZ136" s="311"/>
      <c r="COA136" s="311"/>
      <c r="COB136" s="311"/>
      <c r="COC136" s="311"/>
      <c r="COD136" s="311"/>
      <c r="COE136" s="311"/>
      <c r="COF136" s="311"/>
      <c r="COG136" s="311"/>
      <c r="COH136" s="311"/>
      <c r="COI136" s="311"/>
      <c r="COJ136" s="311"/>
      <c r="COK136" s="311"/>
      <c r="COL136" s="311"/>
      <c r="COM136" s="311"/>
      <c r="CON136" s="311"/>
      <c r="COO136" s="311"/>
      <c r="COP136" s="311"/>
      <c r="COQ136" s="311"/>
      <c r="COR136" s="311"/>
      <c r="COS136" s="311"/>
      <c r="COT136" s="311"/>
      <c r="COU136" s="311"/>
      <c r="COV136" s="311"/>
      <c r="COW136" s="311"/>
      <c r="COX136" s="311"/>
      <c r="COY136" s="311"/>
      <c r="COZ136" s="311"/>
      <c r="CPA136" s="311"/>
      <c r="CPB136" s="311"/>
      <c r="CPC136" s="311"/>
      <c r="CPD136" s="311"/>
      <c r="CPE136" s="311"/>
      <c r="CPF136" s="311"/>
      <c r="CPG136" s="311"/>
      <c r="CPH136" s="311"/>
      <c r="CPI136" s="311"/>
      <c r="CPJ136" s="311"/>
      <c r="CPK136" s="311"/>
      <c r="CPL136" s="311"/>
      <c r="CPM136" s="311"/>
      <c r="CPN136" s="311"/>
      <c r="CPO136" s="311"/>
      <c r="CPP136" s="311"/>
      <c r="CPQ136" s="311"/>
      <c r="CPR136" s="311"/>
      <c r="CPS136" s="311"/>
      <c r="CPT136" s="311"/>
      <c r="CPU136" s="311"/>
      <c r="CPV136" s="311"/>
      <c r="CPW136" s="311"/>
      <c r="CPX136" s="311"/>
      <c r="CPY136" s="311"/>
      <c r="CPZ136" s="311"/>
      <c r="CQA136" s="311"/>
      <c r="CQB136" s="311"/>
      <c r="CQC136" s="311"/>
      <c r="CQD136" s="311"/>
      <c r="CQE136" s="311"/>
      <c r="CQF136" s="311"/>
      <c r="CQG136" s="311"/>
      <c r="CQH136" s="311"/>
      <c r="CQI136" s="311"/>
      <c r="CQJ136" s="311"/>
      <c r="CQK136" s="311"/>
      <c r="CQL136" s="311"/>
      <c r="CQM136" s="311"/>
      <c r="CQN136" s="311"/>
      <c r="CQO136" s="311"/>
      <c r="CQP136" s="311"/>
      <c r="CQQ136" s="311"/>
      <c r="CQR136" s="311"/>
      <c r="CQS136" s="311"/>
      <c r="CQT136" s="311"/>
      <c r="CQU136" s="311"/>
      <c r="CQV136" s="311"/>
      <c r="CQW136" s="311"/>
      <c r="CQX136" s="311"/>
      <c r="CQY136" s="311"/>
      <c r="CQZ136" s="311"/>
      <c r="CRA136" s="311"/>
      <c r="CRB136" s="311"/>
      <c r="CRC136" s="311"/>
      <c r="CRD136" s="311"/>
      <c r="CRE136" s="311"/>
      <c r="CRF136" s="311"/>
      <c r="CRG136" s="311"/>
      <c r="CRH136" s="311"/>
      <c r="CRI136" s="311"/>
      <c r="CRJ136" s="311"/>
      <c r="CRK136" s="311"/>
      <c r="CRL136" s="311"/>
      <c r="CRM136" s="311"/>
      <c r="CRN136" s="311"/>
      <c r="CRO136" s="311"/>
      <c r="CRP136" s="311"/>
      <c r="CRQ136" s="311"/>
      <c r="CRR136" s="311"/>
      <c r="CRS136" s="311"/>
      <c r="CRT136" s="311"/>
      <c r="CRU136" s="311"/>
      <c r="CRV136" s="311"/>
      <c r="CRW136" s="311"/>
      <c r="CRX136" s="311"/>
      <c r="CRY136" s="311"/>
      <c r="CRZ136" s="311"/>
      <c r="CSA136" s="311"/>
      <c r="CSB136" s="311"/>
      <c r="CSC136" s="311"/>
      <c r="CSD136" s="311"/>
      <c r="CSE136" s="311"/>
      <c r="CSF136" s="311"/>
      <c r="CSG136" s="311"/>
      <c r="CSH136" s="311"/>
      <c r="CSI136" s="311"/>
      <c r="CSJ136" s="311"/>
      <c r="CSK136" s="311"/>
      <c r="CSL136" s="311"/>
      <c r="CSM136" s="311"/>
      <c r="CSN136" s="311"/>
      <c r="CSO136" s="311"/>
      <c r="CSP136" s="311"/>
      <c r="CSQ136" s="311"/>
      <c r="CSR136" s="311"/>
      <c r="CSS136" s="311"/>
      <c r="CST136" s="311"/>
      <c r="CSU136" s="311"/>
      <c r="CSV136" s="311"/>
      <c r="CSW136" s="311"/>
      <c r="CSX136" s="311"/>
      <c r="CSY136" s="311"/>
      <c r="CSZ136" s="311"/>
      <c r="CTA136" s="311"/>
      <c r="CTB136" s="311"/>
      <c r="CTC136" s="311"/>
      <c r="CTD136" s="311"/>
      <c r="CTE136" s="311"/>
      <c r="CTF136" s="311"/>
      <c r="CTG136" s="311"/>
      <c r="CTH136" s="311"/>
      <c r="CTI136" s="311"/>
      <c r="CTJ136" s="311"/>
      <c r="CTK136" s="311"/>
      <c r="CTL136" s="311"/>
      <c r="CTM136" s="311"/>
      <c r="CTN136" s="311"/>
      <c r="CTO136" s="311"/>
      <c r="CTP136" s="311"/>
      <c r="CTQ136" s="311"/>
      <c r="CTR136" s="311"/>
      <c r="CTS136" s="311"/>
      <c r="CTT136" s="311"/>
      <c r="CTU136" s="311"/>
      <c r="CTV136" s="311"/>
      <c r="CTW136" s="311"/>
      <c r="CTX136" s="311"/>
      <c r="CTY136" s="311"/>
      <c r="CTZ136" s="311"/>
      <c r="CUA136" s="311"/>
      <c r="CUB136" s="311"/>
      <c r="CUC136" s="311"/>
      <c r="CUD136" s="311"/>
      <c r="CUE136" s="311"/>
      <c r="CUF136" s="311"/>
      <c r="CUG136" s="311"/>
      <c r="CUH136" s="311"/>
      <c r="CUI136" s="311"/>
      <c r="CUJ136" s="311"/>
      <c r="CUK136" s="311"/>
      <c r="CUL136" s="311"/>
      <c r="CUM136" s="311"/>
      <c r="CUN136" s="311"/>
      <c r="CUO136" s="311"/>
      <c r="CUP136" s="311"/>
      <c r="CUQ136" s="311"/>
      <c r="CUR136" s="311"/>
      <c r="CUS136" s="311"/>
      <c r="CUT136" s="311"/>
      <c r="CUU136" s="311"/>
      <c r="CUV136" s="311"/>
      <c r="CUW136" s="311"/>
      <c r="CUX136" s="311"/>
      <c r="CUY136" s="311"/>
      <c r="CUZ136" s="311"/>
      <c r="CVA136" s="311"/>
      <c r="CVB136" s="311"/>
      <c r="CVC136" s="311"/>
      <c r="CVD136" s="311"/>
      <c r="CVE136" s="311"/>
      <c r="CVF136" s="311"/>
      <c r="CVG136" s="311"/>
      <c r="CVH136" s="311"/>
      <c r="CVI136" s="311"/>
      <c r="CVJ136" s="311"/>
      <c r="CVK136" s="311"/>
      <c r="CVL136" s="311"/>
      <c r="CVM136" s="311"/>
      <c r="CVN136" s="311"/>
      <c r="CVO136" s="311"/>
      <c r="CVP136" s="311"/>
      <c r="CVQ136" s="311"/>
      <c r="CVR136" s="311"/>
      <c r="CVS136" s="311"/>
      <c r="CVT136" s="311"/>
      <c r="CVU136" s="311"/>
      <c r="CVV136" s="311"/>
      <c r="CVW136" s="311"/>
      <c r="CVX136" s="311"/>
      <c r="CVY136" s="311"/>
      <c r="CVZ136" s="311"/>
      <c r="CWA136" s="311"/>
      <c r="CWB136" s="311"/>
      <c r="CWC136" s="311"/>
      <c r="CWD136" s="311"/>
      <c r="CWE136" s="311"/>
      <c r="CWF136" s="311"/>
      <c r="CWG136" s="311"/>
      <c r="CWH136" s="311"/>
      <c r="CWI136" s="311"/>
      <c r="CWJ136" s="311"/>
      <c r="CWK136" s="311"/>
      <c r="CWL136" s="311"/>
      <c r="CWM136" s="311"/>
      <c r="CWN136" s="311"/>
      <c r="CWO136" s="311"/>
      <c r="CWP136" s="311"/>
      <c r="CWQ136" s="311"/>
      <c r="CWR136" s="311"/>
      <c r="CWS136" s="311"/>
      <c r="CWT136" s="311"/>
      <c r="CWU136" s="311"/>
      <c r="CWV136" s="311"/>
      <c r="CWW136" s="311"/>
      <c r="CWX136" s="311"/>
      <c r="CWY136" s="311"/>
      <c r="CWZ136" s="311"/>
      <c r="CXA136" s="311"/>
      <c r="CXB136" s="311"/>
      <c r="CXC136" s="311"/>
      <c r="CXD136" s="311"/>
      <c r="CXE136" s="311"/>
      <c r="CXF136" s="311"/>
      <c r="CXG136" s="311"/>
      <c r="CXH136" s="311"/>
      <c r="CXI136" s="311"/>
      <c r="CXJ136" s="311"/>
      <c r="CXK136" s="311"/>
      <c r="CXL136" s="311"/>
      <c r="CXM136" s="311"/>
      <c r="CXN136" s="311"/>
      <c r="CXO136" s="311"/>
      <c r="CXP136" s="311"/>
      <c r="CXQ136" s="311"/>
      <c r="CXR136" s="311"/>
      <c r="CXS136" s="311"/>
      <c r="CXT136" s="311"/>
      <c r="CXU136" s="311"/>
      <c r="CXV136" s="311"/>
      <c r="CXW136" s="311"/>
      <c r="CXX136" s="311"/>
      <c r="CXY136" s="311"/>
      <c r="CXZ136" s="311"/>
      <c r="CYA136" s="311"/>
      <c r="CYB136" s="311"/>
      <c r="CYC136" s="311"/>
      <c r="CYD136" s="311"/>
      <c r="CYE136" s="311"/>
      <c r="CYF136" s="311"/>
      <c r="CYG136" s="311"/>
      <c r="CYH136" s="311"/>
      <c r="CYI136" s="311"/>
      <c r="CYJ136" s="311"/>
      <c r="CYK136" s="311"/>
      <c r="CYL136" s="311"/>
      <c r="CYM136" s="311"/>
      <c r="CYN136" s="311"/>
      <c r="CYO136" s="311"/>
      <c r="CYP136" s="311"/>
      <c r="CYQ136" s="311"/>
      <c r="CYR136" s="311"/>
      <c r="CYS136" s="311"/>
      <c r="CYT136" s="311"/>
      <c r="CYU136" s="311"/>
      <c r="CYV136" s="311"/>
      <c r="CYW136" s="311"/>
      <c r="CYX136" s="311"/>
      <c r="CYY136" s="311"/>
      <c r="CYZ136" s="311"/>
      <c r="CZA136" s="311"/>
      <c r="CZB136" s="311"/>
      <c r="CZC136" s="311"/>
      <c r="CZD136" s="311"/>
      <c r="CZE136" s="311"/>
      <c r="CZF136" s="311"/>
      <c r="CZG136" s="311"/>
      <c r="CZH136" s="311"/>
      <c r="CZI136" s="311"/>
      <c r="CZJ136" s="311"/>
      <c r="CZK136" s="311"/>
      <c r="CZL136" s="311"/>
      <c r="CZM136" s="311"/>
      <c r="CZN136" s="311"/>
      <c r="CZO136" s="311"/>
      <c r="CZP136" s="311"/>
      <c r="CZQ136" s="311"/>
      <c r="CZR136" s="311"/>
      <c r="CZS136" s="311"/>
      <c r="CZT136" s="311"/>
      <c r="CZU136" s="311"/>
      <c r="CZV136" s="311"/>
      <c r="CZW136" s="311"/>
      <c r="CZX136" s="311"/>
      <c r="CZY136" s="311"/>
      <c r="CZZ136" s="311"/>
      <c r="DAA136" s="311"/>
      <c r="DAB136" s="311"/>
      <c r="DAC136" s="311"/>
      <c r="DAD136" s="311"/>
      <c r="DAE136" s="311"/>
      <c r="DAF136" s="311"/>
      <c r="DAG136" s="311"/>
      <c r="DAH136" s="311"/>
      <c r="DAI136" s="311"/>
      <c r="DAJ136" s="311"/>
      <c r="DAK136" s="311"/>
      <c r="DAL136" s="311"/>
      <c r="DAM136" s="311"/>
      <c r="DAN136" s="311"/>
      <c r="DAO136" s="311"/>
      <c r="DAP136" s="311"/>
      <c r="DAQ136" s="311"/>
      <c r="DAR136" s="311"/>
      <c r="DAS136" s="311"/>
      <c r="DAT136" s="311"/>
      <c r="DAU136" s="311"/>
      <c r="DAV136" s="311"/>
      <c r="DAW136" s="311"/>
      <c r="DAX136" s="311"/>
      <c r="DAY136" s="311"/>
      <c r="DAZ136" s="311"/>
      <c r="DBA136" s="311"/>
      <c r="DBB136" s="311"/>
      <c r="DBC136" s="311"/>
      <c r="DBD136" s="311"/>
      <c r="DBE136" s="311"/>
      <c r="DBF136" s="311"/>
      <c r="DBG136" s="311"/>
      <c r="DBH136" s="311"/>
      <c r="DBI136" s="311"/>
      <c r="DBJ136" s="311"/>
      <c r="DBK136" s="311"/>
      <c r="DBL136" s="311"/>
      <c r="DBM136" s="311"/>
      <c r="DBN136" s="311"/>
      <c r="DBO136" s="311"/>
      <c r="DBP136" s="311"/>
      <c r="DBQ136" s="311"/>
      <c r="DBR136" s="311"/>
      <c r="DBS136" s="311"/>
      <c r="DBT136" s="311"/>
      <c r="DBU136" s="311"/>
      <c r="DBV136" s="311"/>
      <c r="DBW136" s="311"/>
      <c r="DBX136" s="311"/>
      <c r="DBY136" s="311"/>
      <c r="DBZ136" s="311"/>
      <c r="DCA136" s="311"/>
      <c r="DCB136" s="311"/>
      <c r="DCC136" s="311"/>
      <c r="DCD136" s="311"/>
      <c r="DCE136" s="311"/>
      <c r="DCF136" s="311"/>
      <c r="DCG136" s="311"/>
      <c r="DCH136" s="311"/>
      <c r="DCI136" s="311"/>
      <c r="DCJ136" s="311"/>
      <c r="DCK136" s="311"/>
      <c r="DCL136" s="311"/>
      <c r="DCM136" s="311"/>
      <c r="DCN136" s="311"/>
      <c r="DCO136" s="311"/>
      <c r="DCP136" s="311"/>
      <c r="DCQ136" s="311"/>
      <c r="DCR136" s="311"/>
      <c r="DCS136" s="311"/>
      <c r="DCT136" s="311"/>
      <c r="DCU136" s="311"/>
      <c r="DCV136" s="311"/>
      <c r="DCW136" s="311"/>
      <c r="DCX136" s="311"/>
      <c r="DCY136" s="311"/>
      <c r="DCZ136" s="311"/>
      <c r="DDA136" s="311"/>
      <c r="DDB136" s="311"/>
      <c r="DDC136" s="311"/>
      <c r="DDD136" s="311"/>
      <c r="DDE136" s="311"/>
      <c r="DDF136" s="311"/>
      <c r="DDG136" s="311"/>
      <c r="DDH136" s="311"/>
      <c r="DDI136" s="311"/>
      <c r="DDJ136" s="311"/>
      <c r="DDK136" s="311"/>
      <c r="DDL136" s="311"/>
      <c r="DDM136" s="311"/>
      <c r="DDN136" s="311"/>
      <c r="DDO136" s="311"/>
      <c r="DDP136" s="311"/>
      <c r="DDQ136" s="311"/>
      <c r="DDR136" s="311"/>
      <c r="DDS136" s="311"/>
      <c r="DDT136" s="311"/>
      <c r="DDU136" s="311"/>
      <c r="DDV136" s="311"/>
      <c r="DDW136" s="311"/>
      <c r="DDX136" s="311"/>
      <c r="DDY136" s="311"/>
      <c r="DDZ136" s="311"/>
      <c r="DEA136" s="311"/>
      <c r="DEB136" s="311"/>
      <c r="DEC136" s="311"/>
      <c r="DED136" s="311"/>
      <c r="DEE136" s="311"/>
      <c r="DEF136" s="311"/>
      <c r="DEG136" s="311"/>
      <c r="DEH136" s="311"/>
      <c r="DEI136" s="311"/>
      <c r="DEJ136" s="311"/>
      <c r="DEK136" s="311"/>
      <c r="DEL136" s="311"/>
      <c r="DEM136" s="311"/>
      <c r="DEN136" s="311"/>
      <c r="DEO136" s="311"/>
      <c r="DEP136" s="311"/>
      <c r="DEQ136" s="311"/>
      <c r="DER136" s="311"/>
      <c r="DES136" s="311"/>
      <c r="DET136" s="311"/>
      <c r="DEU136" s="311"/>
      <c r="DEV136" s="311"/>
      <c r="DEW136" s="311"/>
      <c r="DEX136" s="311"/>
      <c r="DEY136" s="311"/>
      <c r="DEZ136" s="311"/>
      <c r="DFA136" s="311"/>
      <c r="DFB136" s="311"/>
      <c r="DFC136" s="311"/>
      <c r="DFD136" s="311"/>
      <c r="DFE136" s="311"/>
      <c r="DFF136" s="311"/>
      <c r="DFG136" s="311"/>
      <c r="DFH136" s="311"/>
      <c r="DFI136" s="311"/>
      <c r="DFJ136" s="311"/>
      <c r="DFK136" s="311"/>
      <c r="DFL136" s="311"/>
      <c r="DFM136" s="311"/>
      <c r="DFN136" s="311"/>
      <c r="DFO136" s="311"/>
      <c r="DFP136" s="311"/>
      <c r="DFQ136" s="311"/>
      <c r="DFR136" s="311"/>
      <c r="DFS136" s="311"/>
      <c r="DFT136" s="311"/>
      <c r="DFU136" s="311"/>
      <c r="DFV136" s="311"/>
      <c r="DFW136" s="311"/>
      <c r="DFX136" s="311"/>
      <c r="DFY136" s="311"/>
      <c r="DFZ136" s="311"/>
      <c r="DGA136" s="311"/>
      <c r="DGB136" s="311"/>
      <c r="DGC136" s="311"/>
      <c r="DGD136" s="311"/>
      <c r="DGE136" s="311"/>
      <c r="DGF136" s="311"/>
      <c r="DGG136" s="311"/>
      <c r="DGH136" s="311"/>
      <c r="DGI136" s="311"/>
      <c r="DGJ136" s="311"/>
      <c r="DGK136" s="311"/>
      <c r="DGL136" s="311"/>
      <c r="DGM136" s="311"/>
      <c r="DGN136" s="311"/>
      <c r="DGO136" s="311"/>
      <c r="DGP136" s="311"/>
      <c r="DGQ136" s="311"/>
      <c r="DGR136" s="311"/>
      <c r="DGS136" s="311"/>
      <c r="DGT136" s="311"/>
      <c r="DGU136" s="311"/>
      <c r="DGV136" s="311"/>
      <c r="DGW136" s="311"/>
      <c r="DGX136" s="311"/>
      <c r="DGY136" s="311"/>
      <c r="DGZ136" s="311"/>
      <c r="DHA136" s="311"/>
      <c r="DHB136" s="311"/>
      <c r="DHC136" s="311"/>
      <c r="DHD136" s="311"/>
      <c r="DHE136" s="311"/>
      <c r="DHF136" s="311"/>
      <c r="DHG136" s="311"/>
      <c r="DHH136" s="311"/>
      <c r="DHI136" s="311"/>
      <c r="DHJ136" s="311"/>
      <c r="DHK136" s="311"/>
      <c r="DHL136" s="311"/>
      <c r="DHM136" s="311"/>
      <c r="DHN136" s="311"/>
      <c r="DHO136" s="311"/>
      <c r="DHP136" s="311"/>
      <c r="DHQ136" s="311"/>
      <c r="DHR136" s="311"/>
      <c r="DHS136" s="311"/>
      <c r="DHT136" s="311"/>
      <c r="DHU136" s="311"/>
      <c r="DHV136" s="311"/>
      <c r="DHW136" s="311"/>
      <c r="DHX136" s="311"/>
      <c r="DHY136" s="311"/>
      <c r="DHZ136" s="311"/>
      <c r="DIA136" s="311"/>
      <c r="DIB136" s="311"/>
      <c r="DIC136" s="311"/>
      <c r="DID136" s="311"/>
      <c r="DIE136" s="311"/>
      <c r="DIF136" s="311"/>
      <c r="DIG136" s="311"/>
      <c r="DIH136" s="311"/>
      <c r="DII136" s="311"/>
      <c r="DIJ136" s="311"/>
      <c r="DIK136" s="311"/>
      <c r="DIL136" s="311"/>
      <c r="DIM136" s="311"/>
      <c r="DIN136" s="311"/>
      <c r="DIO136" s="311"/>
      <c r="DIP136" s="311"/>
      <c r="DIQ136" s="311"/>
      <c r="DIR136" s="311"/>
      <c r="DIS136" s="311"/>
      <c r="DIT136" s="311"/>
      <c r="DIU136" s="311"/>
      <c r="DIV136" s="311"/>
      <c r="DIW136" s="311"/>
      <c r="DIX136" s="311"/>
      <c r="DIY136" s="311"/>
      <c r="DIZ136" s="311"/>
      <c r="DJA136" s="311"/>
      <c r="DJB136" s="311"/>
      <c r="DJC136" s="311"/>
      <c r="DJD136" s="311"/>
      <c r="DJE136" s="311"/>
      <c r="DJF136" s="311"/>
      <c r="DJG136" s="311"/>
      <c r="DJH136" s="311"/>
      <c r="DJI136" s="311"/>
      <c r="DJJ136" s="311"/>
      <c r="DJK136" s="311"/>
      <c r="DJL136" s="311"/>
      <c r="DJM136" s="311"/>
      <c r="DJN136" s="311"/>
      <c r="DJO136" s="311"/>
      <c r="DJP136" s="311"/>
      <c r="DJQ136" s="311"/>
      <c r="DJR136" s="311"/>
      <c r="DJS136" s="311"/>
      <c r="DJT136" s="311"/>
      <c r="DJU136" s="311"/>
      <c r="DJV136" s="311"/>
      <c r="DJW136" s="311"/>
      <c r="DJX136" s="311"/>
      <c r="DJY136" s="311"/>
      <c r="DJZ136" s="311"/>
      <c r="DKA136" s="311"/>
      <c r="DKB136" s="311"/>
      <c r="DKC136" s="311"/>
      <c r="DKD136" s="311"/>
      <c r="DKE136" s="311"/>
      <c r="DKF136" s="311"/>
      <c r="DKG136" s="311"/>
      <c r="DKH136" s="311"/>
      <c r="DKI136" s="311"/>
      <c r="DKJ136" s="311"/>
      <c r="DKK136" s="311"/>
      <c r="DKL136" s="311"/>
      <c r="DKM136" s="311"/>
      <c r="DKN136" s="311"/>
      <c r="DKO136" s="311"/>
      <c r="DKP136" s="311"/>
      <c r="DKQ136" s="311"/>
      <c r="DKR136" s="311"/>
      <c r="DKS136" s="311"/>
      <c r="DKT136" s="311"/>
      <c r="DKU136" s="311"/>
      <c r="DKV136" s="311"/>
      <c r="DKW136" s="311"/>
      <c r="DKX136" s="311"/>
      <c r="DKY136" s="311"/>
      <c r="DKZ136" s="311"/>
      <c r="DLA136" s="311"/>
      <c r="DLB136" s="311"/>
      <c r="DLC136" s="311"/>
      <c r="DLD136" s="311"/>
      <c r="DLE136" s="311"/>
      <c r="DLF136" s="311"/>
      <c r="DLG136" s="311"/>
      <c r="DLH136" s="311"/>
      <c r="DLI136" s="311"/>
      <c r="DLJ136" s="311"/>
      <c r="DLK136" s="311"/>
      <c r="DLL136" s="311"/>
      <c r="DLM136" s="311"/>
      <c r="DLN136" s="311"/>
      <c r="DLO136" s="311"/>
      <c r="DLP136" s="311"/>
      <c r="DLQ136" s="311"/>
      <c r="DLR136" s="311"/>
      <c r="DLS136" s="311"/>
      <c r="DLT136" s="311"/>
      <c r="DLU136" s="311"/>
      <c r="DLV136" s="311"/>
      <c r="DLW136" s="311"/>
      <c r="DLX136" s="311"/>
      <c r="DLY136" s="311"/>
      <c r="DLZ136" s="311"/>
      <c r="DMA136" s="311"/>
      <c r="DMB136" s="311"/>
      <c r="DMC136" s="311"/>
      <c r="DMD136" s="311"/>
      <c r="DME136" s="311"/>
      <c r="DMF136" s="311"/>
      <c r="DMG136" s="311"/>
      <c r="DMH136" s="311"/>
      <c r="DMI136" s="311"/>
      <c r="DMJ136" s="311"/>
      <c r="DMK136" s="311"/>
      <c r="DML136" s="311"/>
      <c r="DMM136" s="311"/>
      <c r="DMN136" s="311"/>
      <c r="DMO136" s="311"/>
      <c r="DMP136" s="311"/>
      <c r="DMQ136" s="311"/>
      <c r="DMR136" s="311"/>
      <c r="DMS136" s="311"/>
      <c r="DMT136" s="311"/>
      <c r="DMU136" s="311"/>
      <c r="DMV136" s="311"/>
      <c r="DMW136" s="311"/>
      <c r="DMX136" s="311"/>
      <c r="DMY136" s="311"/>
      <c r="DMZ136" s="311"/>
      <c r="DNA136" s="311"/>
      <c r="DNB136" s="311"/>
      <c r="DNC136" s="311"/>
      <c r="DND136" s="311"/>
      <c r="DNE136" s="311"/>
      <c r="DNF136" s="311"/>
      <c r="DNG136" s="311"/>
      <c r="DNH136" s="311"/>
      <c r="DNI136" s="311"/>
      <c r="DNJ136" s="311"/>
      <c r="DNK136" s="311"/>
      <c r="DNL136" s="311"/>
      <c r="DNM136" s="311"/>
      <c r="DNN136" s="311"/>
      <c r="DNO136" s="311"/>
      <c r="DNP136" s="311"/>
      <c r="DNQ136" s="311"/>
      <c r="DNR136" s="311"/>
      <c r="DNS136" s="311"/>
      <c r="DNT136" s="311"/>
      <c r="DNU136" s="311"/>
      <c r="DNV136" s="311"/>
      <c r="DNW136" s="311"/>
      <c r="DNX136" s="311"/>
      <c r="DNY136" s="311"/>
      <c r="DNZ136" s="311"/>
      <c r="DOA136" s="311"/>
      <c r="DOB136" s="311"/>
      <c r="DOC136" s="311"/>
      <c r="DOD136" s="311"/>
      <c r="DOE136" s="311"/>
      <c r="DOF136" s="311"/>
      <c r="DOG136" s="311"/>
      <c r="DOH136" s="311"/>
      <c r="DOI136" s="311"/>
      <c r="DOJ136" s="311"/>
      <c r="DOK136" s="311"/>
      <c r="DOL136" s="311"/>
      <c r="DOM136" s="311"/>
      <c r="DON136" s="311"/>
      <c r="DOO136" s="311"/>
      <c r="DOP136" s="311"/>
      <c r="DOQ136" s="311"/>
      <c r="DOR136" s="311"/>
      <c r="DOS136" s="311"/>
      <c r="DOT136" s="311"/>
      <c r="DOU136" s="311"/>
      <c r="DOV136" s="311"/>
      <c r="DOW136" s="311"/>
      <c r="DOX136" s="311"/>
      <c r="DOY136" s="311"/>
      <c r="DOZ136" s="311"/>
      <c r="DPA136" s="311"/>
      <c r="DPB136" s="311"/>
      <c r="DPC136" s="311"/>
      <c r="DPD136" s="311"/>
      <c r="DPE136" s="311"/>
      <c r="DPF136" s="311"/>
      <c r="DPG136" s="311"/>
      <c r="DPH136" s="311"/>
      <c r="DPI136" s="311"/>
      <c r="DPJ136" s="311"/>
      <c r="DPK136" s="311"/>
      <c r="DPL136" s="311"/>
      <c r="DPM136" s="311"/>
      <c r="DPN136" s="311"/>
      <c r="DPO136" s="311"/>
      <c r="DPP136" s="311"/>
      <c r="DPQ136" s="311"/>
      <c r="DPR136" s="311"/>
      <c r="DPS136" s="311"/>
      <c r="DPT136" s="311"/>
      <c r="DPU136" s="311"/>
      <c r="DPV136" s="311"/>
      <c r="DPW136" s="311"/>
      <c r="DPX136" s="311"/>
      <c r="DPY136" s="311"/>
      <c r="DPZ136" s="311"/>
      <c r="DQA136" s="311"/>
      <c r="DQB136" s="311"/>
      <c r="DQC136" s="311"/>
      <c r="DQD136" s="311"/>
      <c r="DQE136" s="311"/>
      <c r="DQF136" s="311"/>
      <c r="DQG136" s="311"/>
      <c r="DQH136" s="311"/>
      <c r="DQI136" s="311"/>
      <c r="DQJ136" s="311"/>
      <c r="DQK136" s="311"/>
      <c r="DQL136" s="311"/>
      <c r="DQM136" s="311"/>
      <c r="DQN136" s="311"/>
      <c r="DQO136" s="311"/>
      <c r="DQP136" s="311"/>
      <c r="DQQ136" s="311"/>
      <c r="DQR136" s="311"/>
      <c r="DQS136" s="311"/>
      <c r="DQT136" s="311"/>
      <c r="DQU136" s="311"/>
      <c r="DQV136" s="311"/>
      <c r="DQW136" s="311"/>
      <c r="DQX136" s="311"/>
      <c r="DQY136" s="311"/>
      <c r="DQZ136" s="311"/>
      <c r="DRA136" s="311"/>
      <c r="DRB136" s="311"/>
      <c r="DRC136" s="311"/>
      <c r="DRD136" s="311"/>
      <c r="DRE136" s="311"/>
      <c r="DRF136" s="311"/>
      <c r="DRG136" s="311"/>
      <c r="DRH136" s="311"/>
      <c r="DRI136" s="311"/>
      <c r="DRJ136" s="311"/>
      <c r="DRK136" s="311"/>
      <c r="DRL136" s="311"/>
      <c r="DRM136" s="311"/>
      <c r="DRN136" s="311"/>
      <c r="DRO136" s="311"/>
      <c r="DRP136" s="311"/>
      <c r="DRQ136" s="311"/>
      <c r="DRR136" s="311"/>
      <c r="DRS136" s="311"/>
      <c r="DRT136" s="311"/>
      <c r="DRU136" s="311"/>
      <c r="DRV136" s="311"/>
      <c r="DRW136" s="311"/>
      <c r="DRX136" s="311"/>
      <c r="DRY136" s="311"/>
      <c r="DRZ136" s="311"/>
      <c r="DSA136" s="311"/>
      <c r="DSB136" s="311"/>
      <c r="DSC136" s="311"/>
      <c r="DSD136" s="311"/>
      <c r="DSE136" s="311"/>
      <c r="DSF136" s="311"/>
      <c r="DSG136" s="311"/>
      <c r="DSH136" s="311"/>
      <c r="DSI136" s="311"/>
      <c r="DSJ136" s="311"/>
      <c r="DSK136" s="311"/>
      <c r="DSL136" s="311"/>
      <c r="DSM136" s="311"/>
      <c r="DSN136" s="311"/>
      <c r="DSO136" s="311"/>
      <c r="DSP136" s="311"/>
      <c r="DSQ136" s="311"/>
      <c r="DSR136" s="311"/>
      <c r="DSS136" s="311"/>
      <c r="DST136" s="311"/>
      <c r="DSU136" s="311"/>
      <c r="DSV136" s="311"/>
      <c r="DSW136" s="311"/>
      <c r="DSX136" s="311"/>
      <c r="DSY136" s="311"/>
      <c r="DSZ136" s="311"/>
      <c r="DTA136" s="311"/>
      <c r="DTB136" s="311"/>
      <c r="DTC136" s="311"/>
      <c r="DTD136" s="311"/>
      <c r="DTE136" s="311"/>
      <c r="DTF136" s="311"/>
      <c r="DTG136" s="311"/>
      <c r="DTH136" s="311"/>
      <c r="DTI136" s="311"/>
      <c r="DTJ136" s="311"/>
      <c r="DTK136" s="311"/>
      <c r="DTL136" s="311"/>
      <c r="DTM136" s="311"/>
      <c r="DTN136" s="311"/>
      <c r="DTO136" s="311"/>
      <c r="DTP136" s="311"/>
      <c r="DTQ136" s="311"/>
      <c r="DTR136" s="311"/>
      <c r="DTS136" s="311"/>
      <c r="DTT136" s="311"/>
      <c r="DTU136" s="311"/>
      <c r="DTV136" s="311"/>
      <c r="DTW136" s="311"/>
      <c r="DTX136" s="311"/>
      <c r="DTY136" s="311"/>
      <c r="DTZ136" s="311"/>
      <c r="DUA136" s="311"/>
      <c r="DUB136" s="311"/>
      <c r="DUC136" s="311"/>
      <c r="DUD136" s="311"/>
      <c r="DUE136" s="311"/>
      <c r="DUF136" s="311"/>
      <c r="DUG136" s="311"/>
      <c r="DUH136" s="311"/>
      <c r="DUI136" s="311"/>
      <c r="DUJ136" s="311"/>
      <c r="DUK136" s="311"/>
      <c r="DUL136" s="311"/>
      <c r="DUM136" s="311"/>
      <c r="DUN136" s="311"/>
      <c r="DUO136" s="311"/>
      <c r="DUP136" s="311"/>
      <c r="DUQ136" s="311"/>
      <c r="DUR136" s="311"/>
      <c r="DUS136" s="311"/>
      <c r="DUT136" s="311"/>
      <c r="DUU136" s="311"/>
      <c r="DUV136" s="311"/>
      <c r="DUW136" s="311"/>
      <c r="DUX136" s="311"/>
      <c r="DUY136" s="311"/>
      <c r="DUZ136" s="311"/>
      <c r="DVA136" s="311"/>
      <c r="DVB136" s="311"/>
      <c r="DVC136" s="311"/>
      <c r="DVD136" s="311"/>
      <c r="DVE136" s="311"/>
      <c r="DVF136" s="311"/>
      <c r="DVG136" s="311"/>
      <c r="DVH136" s="311"/>
      <c r="DVI136" s="311"/>
      <c r="DVJ136" s="311"/>
      <c r="DVK136" s="311"/>
      <c r="DVL136" s="311"/>
      <c r="DVM136" s="311"/>
      <c r="DVN136" s="311"/>
      <c r="DVO136" s="311"/>
      <c r="DVP136" s="311"/>
      <c r="DVQ136" s="311"/>
      <c r="DVR136" s="311"/>
      <c r="DVS136" s="311"/>
      <c r="DVT136" s="311"/>
      <c r="DVU136" s="311"/>
      <c r="DVV136" s="311"/>
      <c r="DVW136" s="311"/>
      <c r="DVX136" s="311"/>
      <c r="DVY136" s="311"/>
      <c r="DVZ136" s="311"/>
      <c r="DWA136" s="311"/>
      <c r="DWB136" s="311"/>
      <c r="DWC136" s="311"/>
      <c r="DWD136" s="311"/>
      <c r="DWE136" s="311"/>
      <c r="DWF136" s="311"/>
      <c r="DWG136" s="311"/>
      <c r="DWH136" s="311"/>
      <c r="DWI136" s="311"/>
      <c r="DWJ136" s="311"/>
      <c r="DWK136" s="311"/>
      <c r="DWL136" s="311"/>
      <c r="DWM136" s="311"/>
      <c r="DWN136" s="311"/>
      <c r="DWO136" s="311"/>
      <c r="DWP136" s="311"/>
      <c r="DWQ136" s="311"/>
      <c r="DWR136" s="311"/>
      <c r="DWS136" s="311"/>
      <c r="DWT136" s="311"/>
      <c r="DWU136" s="311"/>
      <c r="DWV136" s="311"/>
      <c r="DWW136" s="311"/>
      <c r="DWX136" s="311"/>
      <c r="DWY136" s="311"/>
      <c r="DWZ136" s="311"/>
      <c r="DXA136" s="311"/>
      <c r="DXB136" s="311"/>
      <c r="DXC136" s="311"/>
      <c r="DXD136" s="311"/>
      <c r="DXE136" s="311"/>
      <c r="DXF136" s="311"/>
      <c r="DXG136" s="311"/>
      <c r="DXH136" s="311"/>
      <c r="DXI136" s="311"/>
      <c r="DXJ136" s="311"/>
      <c r="DXK136" s="311"/>
      <c r="DXL136" s="311"/>
      <c r="DXM136" s="311"/>
      <c r="DXN136" s="311"/>
      <c r="DXO136" s="311"/>
      <c r="DXP136" s="311"/>
      <c r="DXQ136" s="311"/>
      <c r="DXR136" s="311"/>
      <c r="DXS136" s="311"/>
      <c r="DXT136" s="311"/>
      <c r="DXU136" s="311"/>
      <c r="DXV136" s="311"/>
      <c r="DXW136" s="311"/>
      <c r="DXX136" s="311"/>
      <c r="DXY136" s="311"/>
      <c r="DXZ136" s="311"/>
      <c r="DYA136" s="311"/>
      <c r="DYB136" s="311"/>
      <c r="DYC136" s="311"/>
      <c r="DYD136" s="311"/>
      <c r="DYE136" s="311"/>
      <c r="DYF136" s="311"/>
      <c r="DYG136" s="311"/>
      <c r="DYH136" s="311"/>
      <c r="DYI136" s="311"/>
      <c r="DYJ136" s="311"/>
      <c r="DYK136" s="311"/>
      <c r="DYL136" s="311"/>
      <c r="DYM136" s="311"/>
      <c r="DYN136" s="311"/>
      <c r="DYO136" s="311"/>
      <c r="DYP136" s="311"/>
      <c r="DYQ136" s="311"/>
      <c r="DYR136" s="311"/>
      <c r="DYS136" s="311"/>
      <c r="DYT136" s="311"/>
      <c r="DYU136" s="311"/>
      <c r="DYV136" s="311"/>
      <c r="DYW136" s="311"/>
      <c r="DYX136" s="311"/>
      <c r="DYY136" s="311"/>
      <c r="DYZ136" s="311"/>
      <c r="DZA136" s="311"/>
      <c r="DZB136" s="311"/>
      <c r="DZC136" s="311"/>
      <c r="DZD136" s="311"/>
      <c r="DZE136" s="311"/>
      <c r="DZF136" s="311"/>
      <c r="DZG136" s="311"/>
      <c r="DZH136" s="311"/>
      <c r="DZI136" s="311"/>
      <c r="DZJ136" s="311"/>
      <c r="DZK136" s="311"/>
      <c r="DZL136" s="311"/>
      <c r="DZM136" s="311"/>
      <c r="DZN136" s="311"/>
      <c r="DZO136" s="311"/>
      <c r="DZP136" s="311"/>
      <c r="DZQ136" s="311"/>
      <c r="DZR136" s="311"/>
      <c r="DZS136" s="311"/>
      <c r="DZT136" s="311"/>
      <c r="DZU136" s="311"/>
      <c r="DZV136" s="311"/>
      <c r="DZW136" s="311"/>
      <c r="DZX136" s="311"/>
      <c r="DZY136" s="311"/>
      <c r="DZZ136" s="311"/>
      <c r="EAA136" s="311"/>
      <c r="EAB136" s="311"/>
      <c r="EAC136" s="311"/>
      <c r="EAD136" s="311"/>
      <c r="EAE136" s="311"/>
      <c r="EAF136" s="311"/>
      <c r="EAG136" s="311"/>
      <c r="EAH136" s="311"/>
      <c r="EAI136" s="311"/>
      <c r="EAJ136" s="311"/>
      <c r="EAK136" s="311"/>
      <c r="EAL136" s="311"/>
      <c r="EAM136" s="311"/>
      <c r="EAN136" s="311"/>
      <c r="EAO136" s="311"/>
      <c r="EAP136" s="311"/>
      <c r="EAQ136" s="311"/>
      <c r="EAR136" s="311"/>
      <c r="EAS136" s="311"/>
      <c r="EAT136" s="311"/>
      <c r="EAU136" s="311"/>
      <c r="EAV136" s="311"/>
      <c r="EAW136" s="311"/>
      <c r="EAX136" s="311"/>
      <c r="EAY136" s="311"/>
      <c r="EAZ136" s="311"/>
      <c r="EBA136" s="311"/>
      <c r="EBB136" s="311"/>
      <c r="EBC136" s="311"/>
      <c r="EBD136" s="311"/>
      <c r="EBE136" s="311"/>
      <c r="EBF136" s="311"/>
      <c r="EBG136" s="311"/>
      <c r="EBH136" s="311"/>
      <c r="EBI136" s="311"/>
      <c r="EBJ136" s="311"/>
      <c r="EBK136" s="311"/>
      <c r="EBL136" s="311"/>
      <c r="EBM136" s="311"/>
      <c r="EBN136" s="311"/>
      <c r="EBO136" s="311"/>
      <c r="EBP136" s="311"/>
      <c r="EBQ136" s="311"/>
      <c r="EBR136" s="311"/>
      <c r="EBS136" s="311"/>
      <c r="EBT136" s="311"/>
      <c r="EBU136" s="311"/>
      <c r="EBV136" s="311"/>
      <c r="EBW136" s="311"/>
      <c r="EBX136" s="311"/>
      <c r="EBY136" s="311"/>
      <c r="EBZ136" s="311"/>
      <c r="ECA136" s="311"/>
      <c r="ECB136" s="311"/>
      <c r="ECC136" s="311"/>
      <c r="ECD136" s="311"/>
      <c r="ECE136" s="311"/>
      <c r="ECF136" s="311"/>
      <c r="ECG136" s="311"/>
      <c r="ECH136" s="311"/>
      <c r="ECI136" s="311"/>
      <c r="ECJ136" s="311"/>
      <c r="ECK136" s="311"/>
      <c r="ECL136" s="311"/>
      <c r="ECM136" s="311"/>
      <c r="ECN136" s="311"/>
      <c r="ECO136" s="311"/>
      <c r="ECP136" s="311"/>
      <c r="ECQ136" s="311"/>
      <c r="ECR136" s="311"/>
      <c r="ECS136" s="311"/>
      <c r="ECT136" s="311"/>
      <c r="ECU136" s="311"/>
      <c r="ECV136" s="311"/>
      <c r="ECW136" s="311"/>
      <c r="ECX136" s="311"/>
      <c r="ECY136" s="311"/>
      <c r="ECZ136" s="311"/>
      <c r="EDA136" s="311"/>
      <c r="EDB136" s="311"/>
      <c r="EDC136" s="311"/>
      <c r="EDD136" s="311"/>
      <c r="EDE136" s="311"/>
      <c r="EDF136" s="311"/>
      <c r="EDG136" s="311"/>
      <c r="EDH136" s="311"/>
      <c r="EDI136" s="311"/>
      <c r="EDJ136" s="311"/>
      <c r="EDK136" s="311"/>
      <c r="EDL136" s="311"/>
      <c r="EDM136" s="311"/>
      <c r="EDN136" s="311"/>
      <c r="EDO136" s="311"/>
      <c r="EDP136" s="311"/>
      <c r="EDQ136" s="311"/>
      <c r="EDR136" s="311"/>
      <c r="EDS136" s="311"/>
      <c r="EDT136" s="311"/>
      <c r="EDU136" s="311"/>
      <c r="EDV136" s="311"/>
      <c r="EDW136" s="311"/>
      <c r="EDX136" s="311"/>
      <c r="EDY136" s="311"/>
      <c r="EDZ136" s="311"/>
      <c r="EEA136" s="311"/>
      <c r="EEB136" s="311"/>
      <c r="EEC136" s="311"/>
      <c r="EED136" s="311"/>
      <c r="EEE136" s="311"/>
      <c r="EEF136" s="311"/>
      <c r="EEG136" s="311"/>
      <c r="EEH136" s="311"/>
      <c r="EEI136" s="311"/>
      <c r="EEJ136" s="311"/>
      <c r="EEK136" s="311"/>
      <c r="EEL136" s="311"/>
      <c r="EEM136" s="311"/>
      <c r="EEN136" s="311"/>
      <c r="EEO136" s="311"/>
      <c r="EEP136" s="311"/>
      <c r="EEQ136" s="311"/>
      <c r="EER136" s="311"/>
      <c r="EES136" s="311"/>
      <c r="EET136" s="311"/>
      <c r="EEU136" s="311"/>
      <c r="EEV136" s="311"/>
      <c r="EEW136" s="311"/>
      <c r="EEX136" s="311"/>
      <c r="EEY136" s="311"/>
      <c r="EEZ136" s="311"/>
      <c r="EFA136" s="311"/>
      <c r="EFB136" s="311"/>
      <c r="EFC136" s="311"/>
      <c r="EFD136" s="311"/>
      <c r="EFE136" s="311"/>
      <c r="EFF136" s="311"/>
      <c r="EFG136" s="311"/>
      <c r="EFH136" s="311"/>
      <c r="EFI136" s="311"/>
      <c r="EFJ136" s="311"/>
      <c r="EFK136" s="311"/>
      <c r="EFL136" s="311"/>
      <c r="EFM136" s="311"/>
      <c r="EFN136" s="311"/>
      <c r="EFO136" s="311"/>
      <c r="EFP136" s="311"/>
      <c r="EFQ136" s="311"/>
      <c r="EFR136" s="311"/>
      <c r="EFS136" s="311"/>
      <c r="EFT136" s="311"/>
      <c r="EFU136" s="311"/>
      <c r="EFV136" s="311"/>
      <c r="EFW136" s="311"/>
      <c r="EFX136" s="311"/>
      <c r="EFY136" s="311"/>
      <c r="EFZ136" s="311"/>
      <c r="EGA136" s="311"/>
      <c r="EGB136" s="311"/>
      <c r="EGC136" s="311"/>
      <c r="EGD136" s="311"/>
      <c r="EGE136" s="311"/>
      <c r="EGF136" s="311"/>
      <c r="EGG136" s="311"/>
      <c r="EGH136" s="311"/>
      <c r="EGI136" s="311"/>
      <c r="EGJ136" s="311"/>
      <c r="EGK136" s="311"/>
      <c r="EGL136" s="311"/>
      <c r="EGM136" s="311"/>
      <c r="EGN136" s="311"/>
      <c r="EGO136" s="311"/>
      <c r="EGP136" s="311"/>
      <c r="EGQ136" s="311"/>
      <c r="EGR136" s="311"/>
      <c r="EGS136" s="311"/>
      <c r="EGT136" s="311"/>
      <c r="EGU136" s="311"/>
      <c r="EGV136" s="311"/>
      <c r="EGW136" s="311"/>
      <c r="EGX136" s="311"/>
      <c r="EGY136" s="311"/>
      <c r="EGZ136" s="311"/>
      <c r="EHA136" s="311"/>
      <c r="EHB136" s="311"/>
      <c r="EHC136" s="311"/>
      <c r="EHD136" s="311"/>
      <c r="EHE136" s="311"/>
      <c r="EHF136" s="311"/>
      <c r="EHG136" s="311"/>
      <c r="EHH136" s="311"/>
      <c r="EHI136" s="311"/>
      <c r="EHJ136" s="311"/>
      <c r="EHK136" s="311"/>
      <c r="EHL136" s="311"/>
      <c r="EHM136" s="311"/>
      <c r="EHN136" s="311"/>
      <c r="EHO136" s="311"/>
      <c r="EHP136" s="311"/>
      <c r="EHQ136" s="311"/>
      <c r="EHR136" s="311"/>
      <c r="EHS136" s="311"/>
      <c r="EHT136" s="311"/>
      <c r="EHU136" s="311"/>
      <c r="EHV136" s="311"/>
      <c r="EHW136" s="311"/>
      <c r="EHX136" s="311"/>
      <c r="EHY136" s="311"/>
      <c r="EHZ136" s="311"/>
      <c r="EIA136" s="311"/>
      <c r="EIB136" s="311"/>
      <c r="EIC136" s="311"/>
      <c r="EID136" s="311"/>
      <c r="EIE136" s="311"/>
      <c r="EIF136" s="311"/>
      <c r="EIG136" s="311"/>
      <c r="EIH136" s="311"/>
      <c r="EII136" s="311"/>
      <c r="EIJ136" s="311"/>
      <c r="EIK136" s="311"/>
      <c r="EIL136" s="311"/>
      <c r="EIM136" s="311"/>
      <c r="EIN136" s="311"/>
      <c r="EIO136" s="311"/>
      <c r="EIP136" s="311"/>
      <c r="EIQ136" s="311"/>
      <c r="EIR136" s="311"/>
      <c r="EIS136" s="311"/>
      <c r="EIT136" s="311"/>
      <c r="EIU136" s="311"/>
      <c r="EIV136" s="311"/>
      <c r="EIW136" s="311"/>
      <c r="EIX136" s="311"/>
      <c r="EIY136" s="311"/>
      <c r="EIZ136" s="311"/>
      <c r="EJA136" s="311"/>
      <c r="EJB136" s="311"/>
      <c r="EJC136" s="311"/>
      <c r="EJD136" s="311"/>
      <c r="EJE136" s="311"/>
      <c r="EJF136" s="311"/>
      <c r="EJG136" s="311"/>
      <c r="EJH136" s="311"/>
      <c r="EJI136" s="311"/>
      <c r="EJJ136" s="311"/>
      <c r="EJK136" s="311"/>
      <c r="EJL136" s="311"/>
      <c r="EJM136" s="311"/>
      <c r="EJN136" s="311"/>
      <c r="EJO136" s="311"/>
      <c r="EJP136" s="311"/>
      <c r="EJQ136" s="311"/>
      <c r="EJR136" s="311"/>
      <c r="EJS136" s="311"/>
      <c r="EJT136" s="311"/>
      <c r="EJU136" s="311"/>
      <c r="EJV136" s="311"/>
      <c r="EJW136" s="311"/>
      <c r="EJX136" s="311"/>
      <c r="EJY136" s="311"/>
      <c r="EJZ136" s="311"/>
      <c r="EKA136" s="311"/>
      <c r="EKB136" s="311"/>
      <c r="EKC136" s="311"/>
      <c r="EKD136" s="311"/>
      <c r="EKE136" s="311"/>
      <c r="EKF136" s="311"/>
      <c r="EKG136" s="311"/>
      <c r="EKH136" s="311"/>
      <c r="EKI136" s="311"/>
      <c r="EKJ136" s="311"/>
      <c r="EKK136" s="311"/>
      <c r="EKL136" s="311"/>
      <c r="EKM136" s="311"/>
      <c r="EKN136" s="311"/>
      <c r="EKO136" s="311"/>
      <c r="EKP136" s="311"/>
      <c r="EKQ136" s="311"/>
      <c r="EKR136" s="311"/>
      <c r="EKS136" s="311"/>
      <c r="EKT136" s="311"/>
      <c r="EKU136" s="311"/>
      <c r="EKV136" s="311"/>
      <c r="EKW136" s="311"/>
      <c r="EKX136" s="311"/>
      <c r="EKY136" s="311"/>
      <c r="EKZ136" s="311"/>
      <c r="ELA136" s="311"/>
      <c r="ELB136" s="311"/>
      <c r="ELC136" s="311"/>
      <c r="ELD136" s="311"/>
      <c r="ELE136" s="311"/>
      <c r="ELF136" s="311"/>
      <c r="ELG136" s="311"/>
      <c r="ELH136" s="311"/>
      <c r="ELI136" s="311"/>
      <c r="ELJ136" s="311"/>
      <c r="ELK136" s="311"/>
      <c r="ELL136" s="311"/>
      <c r="ELM136" s="311"/>
      <c r="ELN136" s="311"/>
      <c r="ELO136" s="311"/>
      <c r="ELP136" s="311"/>
      <c r="ELQ136" s="311"/>
      <c r="ELR136" s="311"/>
      <c r="ELS136" s="311"/>
      <c r="ELT136" s="311"/>
      <c r="ELU136" s="311"/>
      <c r="ELV136" s="311"/>
      <c r="ELW136" s="311"/>
      <c r="ELX136" s="311"/>
      <c r="ELY136" s="311"/>
      <c r="ELZ136" s="311"/>
      <c r="EMA136" s="311"/>
      <c r="EMB136" s="311"/>
      <c r="EMC136" s="311"/>
      <c r="EMD136" s="311"/>
      <c r="EME136" s="311"/>
      <c r="EMF136" s="311"/>
      <c r="EMG136" s="311"/>
      <c r="EMH136" s="311"/>
      <c r="EMI136" s="311"/>
      <c r="EMJ136" s="311"/>
      <c r="EMK136" s="311"/>
      <c r="EML136" s="311"/>
      <c r="EMM136" s="311"/>
      <c r="EMN136" s="311"/>
      <c r="EMO136" s="311"/>
      <c r="EMP136" s="311"/>
      <c r="EMQ136" s="311"/>
      <c r="EMR136" s="311"/>
      <c r="EMS136" s="311"/>
      <c r="EMT136" s="311"/>
      <c r="EMU136" s="311"/>
      <c r="EMV136" s="311"/>
      <c r="EMW136" s="311"/>
      <c r="EMX136" s="311"/>
      <c r="EMY136" s="311"/>
      <c r="EMZ136" s="311"/>
      <c r="ENA136" s="311"/>
      <c r="ENB136" s="311"/>
      <c r="ENC136" s="311"/>
      <c r="END136" s="311"/>
      <c r="ENE136" s="311"/>
      <c r="ENF136" s="311"/>
      <c r="ENG136" s="311"/>
      <c r="ENH136" s="311"/>
      <c r="ENI136" s="311"/>
      <c r="ENJ136" s="311"/>
      <c r="ENK136" s="311"/>
      <c r="ENL136" s="311"/>
      <c r="ENM136" s="311"/>
      <c r="ENN136" s="311"/>
      <c r="ENO136" s="311"/>
      <c r="ENP136" s="311"/>
      <c r="ENQ136" s="311"/>
      <c r="ENR136" s="311"/>
      <c r="ENS136" s="311"/>
      <c r="ENT136" s="311"/>
      <c r="ENU136" s="311"/>
      <c r="ENV136" s="311"/>
      <c r="ENW136" s="311"/>
      <c r="ENX136" s="311"/>
      <c r="ENY136" s="311"/>
      <c r="ENZ136" s="311"/>
      <c r="EOA136" s="311"/>
      <c r="EOB136" s="311"/>
      <c r="EOC136" s="311"/>
      <c r="EOD136" s="311"/>
      <c r="EOE136" s="311"/>
      <c r="EOF136" s="311"/>
      <c r="EOG136" s="311"/>
      <c r="EOH136" s="311"/>
      <c r="EOI136" s="311"/>
      <c r="EOJ136" s="311"/>
      <c r="EOK136" s="311"/>
      <c r="EOL136" s="311"/>
      <c r="EOM136" s="311"/>
      <c r="EON136" s="311"/>
      <c r="EOO136" s="311"/>
      <c r="EOP136" s="311"/>
      <c r="EOQ136" s="311"/>
      <c r="EOR136" s="311"/>
      <c r="EOS136" s="311"/>
      <c r="EOT136" s="311"/>
      <c r="EOU136" s="311"/>
      <c r="EOV136" s="311"/>
      <c r="EOW136" s="311"/>
      <c r="EOX136" s="311"/>
      <c r="EOY136" s="311"/>
      <c r="EOZ136" s="311"/>
      <c r="EPA136" s="311"/>
      <c r="EPB136" s="311"/>
      <c r="EPC136" s="311"/>
      <c r="EPD136" s="311"/>
      <c r="EPE136" s="311"/>
      <c r="EPF136" s="311"/>
      <c r="EPG136" s="311"/>
      <c r="EPH136" s="311"/>
      <c r="EPI136" s="311"/>
      <c r="EPJ136" s="311"/>
      <c r="EPK136" s="311"/>
      <c r="EPL136" s="311"/>
      <c r="EPM136" s="311"/>
      <c r="EPN136" s="311"/>
      <c r="EPO136" s="311"/>
      <c r="EPP136" s="311"/>
      <c r="EPQ136" s="311"/>
      <c r="EPR136" s="311"/>
      <c r="EPS136" s="311"/>
      <c r="EPT136" s="311"/>
      <c r="EPU136" s="311"/>
      <c r="EPV136" s="311"/>
      <c r="EPW136" s="311"/>
      <c r="EPX136" s="311"/>
      <c r="EPY136" s="311"/>
      <c r="EPZ136" s="311"/>
      <c r="EQA136" s="311"/>
      <c r="EQB136" s="311"/>
      <c r="EQC136" s="311"/>
      <c r="EQD136" s="311"/>
      <c r="EQE136" s="311"/>
      <c r="EQF136" s="311"/>
      <c r="EQG136" s="311"/>
      <c r="EQH136" s="311"/>
      <c r="EQI136" s="311"/>
      <c r="EQJ136" s="311"/>
      <c r="EQK136" s="311"/>
      <c r="EQL136" s="311"/>
      <c r="EQM136" s="311"/>
      <c r="EQN136" s="311"/>
      <c r="EQO136" s="311"/>
      <c r="EQP136" s="311"/>
      <c r="EQQ136" s="311"/>
      <c r="EQR136" s="311"/>
      <c r="EQS136" s="311"/>
      <c r="EQT136" s="311"/>
      <c r="EQU136" s="311"/>
      <c r="EQV136" s="311"/>
      <c r="EQW136" s="311"/>
      <c r="EQX136" s="311"/>
      <c r="EQY136" s="311"/>
      <c r="EQZ136" s="311"/>
      <c r="ERA136" s="311"/>
      <c r="ERB136" s="311"/>
      <c r="ERC136" s="311"/>
      <c r="ERD136" s="311"/>
      <c r="ERE136" s="311"/>
      <c r="ERF136" s="311"/>
      <c r="ERG136" s="311"/>
      <c r="ERH136" s="311"/>
      <c r="ERI136" s="311"/>
      <c r="ERJ136" s="311"/>
      <c r="ERK136" s="311"/>
      <c r="ERL136" s="311"/>
      <c r="ERM136" s="311"/>
      <c r="ERN136" s="311"/>
      <c r="ERO136" s="311"/>
      <c r="ERP136" s="311"/>
      <c r="ERQ136" s="311"/>
      <c r="ERR136" s="311"/>
      <c r="ERS136" s="311"/>
      <c r="ERT136" s="311"/>
      <c r="ERU136" s="311"/>
      <c r="ERV136" s="311"/>
      <c r="ERW136" s="311"/>
      <c r="ERX136" s="311"/>
      <c r="ERY136" s="311"/>
      <c r="ERZ136" s="311"/>
      <c r="ESA136" s="311"/>
      <c r="ESB136" s="311"/>
      <c r="ESC136" s="311"/>
      <c r="ESD136" s="311"/>
      <c r="ESE136" s="311"/>
      <c r="ESF136" s="311"/>
      <c r="ESG136" s="311"/>
      <c r="ESH136" s="311"/>
      <c r="ESI136" s="311"/>
      <c r="ESJ136" s="311"/>
      <c r="ESK136" s="311"/>
      <c r="ESL136" s="311"/>
      <c r="ESM136" s="311"/>
      <c r="ESN136" s="311"/>
      <c r="ESO136" s="311"/>
      <c r="ESP136" s="311"/>
      <c r="ESQ136" s="311"/>
      <c r="ESR136" s="311"/>
      <c r="ESS136" s="311"/>
      <c r="EST136" s="311"/>
      <c r="ESU136" s="311"/>
      <c r="ESV136" s="311"/>
      <c r="ESW136" s="311"/>
      <c r="ESX136" s="311"/>
      <c r="ESY136" s="311"/>
      <c r="ESZ136" s="311"/>
      <c r="ETA136" s="311"/>
      <c r="ETB136" s="311"/>
      <c r="ETC136" s="311"/>
      <c r="ETD136" s="311"/>
      <c r="ETE136" s="311"/>
      <c r="ETF136" s="311"/>
      <c r="ETG136" s="311"/>
      <c r="ETH136" s="311"/>
      <c r="ETI136" s="311"/>
      <c r="ETJ136" s="311"/>
      <c r="ETK136" s="311"/>
      <c r="ETL136" s="311"/>
      <c r="ETM136" s="311"/>
      <c r="ETN136" s="311"/>
      <c r="ETO136" s="311"/>
      <c r="ETP136" s="311"/>
      <c r="ETQ136" s="311"/>
      <c r="ETR136" s="311"/>
      <c r="ETS136" s="311"/>
      <c r="ETT136" s="311"/>
      <c r="ETU136" s="311"/>
      <c r="ETV136" s="311"/>
      <c r="ETW136" s="311"/>
      <c r="ETX136" s="311"/>
      <c r="ETY136" s="311"/>
      <c r="ETZ136" s="311"/>
      <c r="EUA136" s="311"/>
      <c r="EUB136" s="311"/>
      <c r="EUC136" s="311"/>
      <c r="EUD136" s="311"/>
      <c r="EUE136" s="311"/>
      <c r="EUF136" s="311"/>
      <c r="EUG136" s="311"/>
      <c r="EUH136" s="311"/>
      <c r="EUI136" s="311"/>
      <c r="EUJ136" s="311"/>
      <c r="EUK136" s="311"/>
      <c r="EUL136" s="311"/>
      <c r="EUM136" s="311"/>
      <c r="EUN136" s="311"/>
      <c r="EUO136" s="311"/>
      <c r="EUP136" s="311"/>
      <c r="EUQ136" s="311"/>
      <c r="EUR136" s="311"/>
      <c r="EUS136" s="311"/>
      <c r="EUT136" s="311"/>
      <c r="EUU136" s="311"/>
      <c r="EUV136" s="311"/>
      <c r="EUW136" s="311"/>
      <c r="EUX136" s="311"/>
      <c r="EUY136" s="311"/>
      <c r="EUZ136" s="311"/>
      <c r="EVA136" s="311"/>
      <c r="EVB136" s="311"/>
      <c r="EVC136" s="311"/>
      <c r="EVD136" s="311"/>
      <c r="EVE136" s="311"/>
      <c r="EVF136" s="311"/>
      <c r="EVG136" s="311"/>
      <c r="EVH136" s="311"/>
      <c r="EVI136" s="311"/>
      <c r="EVJ136" s="311"/>
      <c r="EVK136" s="311"/>
      <c r="EVL136" s="311"/>
      <c r="EVM136" s="311"/>
      <c r="EVN136" s="311"/>
      <c r="EVO136" s="311"/>
      <c r="EVP136" s="311"/>
      <c r="EVQ136" s="311"/>
      <c r="EVR136" s="311"/>
      <c r="EVS136" s="311"/>
      <c r="EVT136" s="311"/>
      <c r="EVU136" s="311"/>
      <c r="EVV136" s="311"/>
      <c r="EVW136" s="311"/>
      <c r="EVX136" s="311"/>
      <c r="EVY136" s="311"/>
      <c r="EVZ136" s="311"/>
      <c r="EWA136" s="311"/>
      <c r="EWB136" s="311"/>
      <c r="EWC136" s="311"/>
      <c r="EWD136" s="311"/>
      <c r="EWE136" s="311"/>
      <c r="EWF136" s="311"/>
      <c r="EWG136" s="311"/>
      <c r="EWH136" s="311"/>
      <c r="EWI136" s="311"/>
      <c r="EWJ136" s="311"/>
      <c r="EWK136" s="311"/>
      <c r="EWL136" s="311"/>
      <c r="EWM136" s="311"/>
      <c r="EWN136" s="311"/>
      <c r="EWO136" s="311"/>
      <c r="EWP136" s="311"/>
      <c r="EWQ136" s="311"/>
      <c r="EWR136" s="311"/>
      <c r="EWS136" s="311"/>
      <c r="EWT136" s="311"/>
      <c r="EWU136" s="311"/>
      <c r="EWV136" s="311"/>
      <c r="EWW136" s="311"/>
      <c r="EWX136" s="311"/>
      <c r="EWY136" s="311"/>
      <c r="EWZ136" s="311"/>
      <c r="EXA136" s="311"/>
      <c r="EXB136" s="311"/>
      <c r="EXC136" s="311"/>
      <c r="EXD136" s="311"/>
      <c r="EXE136" s="311"/>
      <c r="EXF136" s="311"/>
      <c r="EXG136" s="311"/>
      <c r="EXH136" s="311"/>
      <c r="EXI136" s="311"/>
      <c r="EXJ136" s="311"/>
      <c r="EXK136" s="311"/>
      <c r="EXL136" s="311"/>
      <c r="EXM136" s="311"/>
      <c r="EXN136" s="311"/>
      <c r="EXO136" s="311"/>
      <c r="EXP136" s="311"/>
      <c r="EXQ136" s="311"/>
      <c r="EXR136" s="311"/>
      <c r="EXS136" s="311"/>
      <c r="EXT136" s="311"/>
      <c r="EXU136" s="311"/>
      <c r="EXV136" s="311"/>
      <c r="EXW136" s="311"/>
      <c r="EXX136" s="311"/>
      <c r="EXY136" s="311"/>
      <c r="EXZ136" s="311"/>
      <c r="EYA136" s="311"/>
      <c r="EYB136" s="311"/>
      <c r="EYC136" s="311"/>
      <c r="EYD136" s="311"/>
      <c r="EYE136" s="311"/>
      <c r="EYF136" s="311"/>
      <c r="EYG136" s="311"/>
      <c r="EYH136" s="311"/>
      <c r="EYI136" s="311"/>
      <c r="EYJ136" s="311"/>
      <c r="EYK136" s="311"/>
      <c r="EYL136" s="311"/>
      <c r="EYM136" s="311"/>
      <c r="EYN136" s="311"/>
      <c r="EYO136" s="311"/>
      <c r="EYP136" s="311"/>
      <c r="EYQ136" s="311"/>
      <c r="EYR136" s="311"/>
      <c r="EYS136" s="311"/>
      <c r="EYT136" s="311"/>
      <c r="EYU136" s="311"/>
      <c r="EYV136" s="311"/>
      <c r="EYW136" s="311"/>
      <c r="EYX136" s="311"/>
      <c r="EYY136" s="311"/>
      <c r="EYZ136" s="311"/>
      <c r="EZA136" s="311"/>
      <c r="EZB136" s="311"/>
      <c r="EZC136" s="311"/>
      <c r="EZD136" s="311"/>
      <c r="EZE136" s="311"/>
      <c r="EZF136" s="311"/>
      <c r="EZG136" s="311"/>
      <c r="EZH136" s="311"/>
      <c r="EZI136" s="311"/>
      <c r="EZJ136" s="311"/>
      <c r="EZK136" s="311"/>
      <c r="EZL136" s="311"/>
      <c r="EZM136" s="311"/>
      <c r="EZN136" s="311"/>
      <c r="EZO136" s="311"/>
      <c r="EZP136" s="311"/>
      <c r="EZQ136" s="311"/>
      <c r="EZR136" s="311"/>
      <c r="EZS136" s="311"/>
      <c r="EZT136" s="311"/>
      <c r="EZU136" s="311"/>
      <c r="EZV136" s="311"/>
      <c r="EZW136" s="311"/>
      <c r="EZX136" s="311"/>
      <c r="EZY136" s="311"/>
      <c r="EZZ136" s="311"/>
      <c r="FAA136" s="311"/>
      <c r="FAB136" s="311"/>
      <c r="FAC136" s="311"/>
      <c r="FAD136" s="311"/>
      <c r="FAE136" s="311"/>
      <c r="FAF136" s="311"/>
      <c r="FAG136" s="311"/>
      <c r="FAH136" s="311"/>
      <c r="FAI136" s="311"/>
      <c r="FAJ136" s="311"/>
      <c r="FAK136" s="311"/>
      <c r="FAL136" s="311"/>
      <c r="FAM136" s="311"/>
      <c r="FAN136" s="311"/>
      <c r="FAO136" s="311"/>
      <c r="FAP136" s="311"/>
      <c r="FAQ136" s="311"/>
      <c r="FAR136" s="311"/>
      <c r="FAS136" s="311"/>
      <c r="FAT136" s="311"/>
      <c r="FAU136" s="311"/>
      <c r="FAV136" s="311"/>
      <c r="FAW136" s="311"/>
      <c r="FAX136" s="311"/>
      <c r="FAY136" s="311"/>
      <c r="FAZ136" s="311"/>
      <c r="FBA136" s="311"/>
      <c r="FBB136" s="311"/>
      <c r="FBC136" s="311"/>
      <c r="FBD136" s="311"/>
      <c r="FBE136" s="311"/>
      <c r="FBF136" s="311"/>
      <c r="FBG136" s="311"/>
      <c r="FBH136" s="311"/>
      <c r="FBI136" s="311"/>
      <c r="FBJ136" s="311"/>
      <c r="FBK136" s="311"/>
      <c r="FBL136" s="311"/>
      <c r="FBM136" s="311"/>
      <c r="FBN136" s="311"/>
      <c r="FBO136" s="311"/>
      <c r="FBP136" s="311"/>
      <c r="FBQ136" s="311"/>
      <c r="FBR136" s="311"/>
      <c r="FBS136" s="311"/>
      <c r="FBT136" s="311"/>
      <c r="FBU136" s="311"/>
      <c r="FBV136" s="311"/>
      <c r="FBW136" s="311"/>
      <c r="FBX136" s="311"/>
      <c r="FBY136" s="311"/>
      <c r="FBZ136" s="311"/>
      <c r="FCA136" s="311"/>
      <c r="FCB136" s="311"/>
      <c r="FCC136" s="311"/>
      <c r="FCD136" s="311"/>
      <c r="FCE136" s="311"/>
      <c r="FCF136" s="311"/>
      <c r="FCG136" s="311"/>
      <c r="FCH136" s="311"/>
      <c r="FCI136" s="311"/>
      <c r="FCJ136" s="311"/>
      <c r="FCK136" s="311"/>
      <c r="FCL136" s="311"/>
      <c r="FCM136" s="311"/>
      <c r="FCN136" s="311"/>
      <c r="FCO136" s="311"/>
      <c r="FCP136" s="311"/>
      <c r="FCQ136" s="311"/>
      <c r="FCR136" s="311"/>
      <c r="FCS136" s="311"/>
      <c r="FCT136" s="311"/>
      <c r="FCU136" s="311"/>
      <c r="FCV136" s="311"/>
      <c r="FCW136" s="311"/>
      <c r="FCX136" s="311"/>
      <c r="FCY136" s="311"/>
      <c r="FCZ136" s="311"/>
      <c r="FDA136" s="311"/>
      <c r="FDB136" s="311"/>
      <c r="FDC136" s="311"/>
      <c r="FDD136" s="311"/>
      <c r="FDE136" s="311"/>
      <c r="FDF136" s="311"/>
      <c r="FDG136" s="311"/>
      <c r="FDH136" s="311"/>
      <c r="FDI136" s="311"/>
      <c r="FDJ136" s="311"/>
      <c r="FDK136" s="311"/>
      <c r="FDL136" s="311"/>
      <c r="FDM136" s="311"/>
      <c r="FDN136" s="311"/>
      <c r="FDO136" s="311"/>
      <c r="FDP136" s="311"/>
      <c r="FDQ136" s="311"/>
      <c r="FDR136" s="311"/>
      <c r="FDS136" s="311"/>
      <c r="FDT136" s="311"/>
      <c r="FDU136" s="311"/>
      <c r="FDV136" s="311"/>
      <c r="FDW136" s="311"/>
      <c r="FDX136" s="311"/>
      <c r="FDY136" s="311"/>
      <c r="FDZ136" s="311"/>
      <c r="FEA136" s="311"/>
      <c r="FEB136" s="311"/>
      <c r="FEC136" s="311"/>
      <c r="FED136" s="311"/>
      <c r="FEE136" s="311"/>
      <c r="FEF136" s="311"/>
      <c r="FEG136" s="311"/>
      <c r="FEH136" s="311"/>
      <c r="FEI136" s="311"/>
      <c r="FEJ136" s="311"/>
      <c r="FEK136" s="311"/>
      <c r="FEL136" s="311"/>
      <c r="FEM136" s="311"/>
      <c r="FEN136" s="311"/>
      <c r="FEO136" s="311"/>
      <c r="FEP136" s="311"/>
      <c r="FEQ136" s="311"/>
      <c r="FER136" s="311"/>
      <c r="FES136" s="311"/>
      <c r="FET136" s="311"/>
      <c r="FEU136" s="311"/>
      <c r="FEV136" s="311"/>
      <c r="FEW136" s="311"/>
      <c r="FEX136" s="311"/>
      <c r="FEY136" s="311"/>
      <c r="FEZ136" s="311"/>
      <c r="FFA136" s="311"/>
      <c r="FFB136" s="311"/>
      <c r="FFC136" s="311"/>
      <c r="FFD136" s="311"/>
      <c r="FFE136" s="311"/>
      <c r="FFF136" s="311"/>
      <c r="FFG136" s="311"/>
      <c r="FFH136" s="311"/>
      <c r="FFI136" s="311"/>
      <c r="FFJ136" s="311"/>
      <c r="FFK136" s="311"/>
      <c r="FFL136" s="311"/>
      <c r="FFM136" s="311"/>
      <c r="FFN136" s="311"/>
      <c r="FFO136" s="311"/>
      <c r="FFP136" s="311"/>
      <c r="FFQ136" s="311"/>
      <c r="FFR136" s="311"/>
      <c r="FFS136" s="311"/>
      <c r="FFT136" s="311"/>
      <c r="FFU136" s="311"/>
      <c r="FFV136" s="311"/>
      <c r="FFW136" s="311"/>
      <c r="FFX136" s="311"/>
      <c r="FFY136" s="311"/>
      <c r="FFZ136" s="311"/>
      <c r="FGA136" s="311"/>
      <c r="FGB136" s="311"/>
      <c r="FGC136" s="311"/>
      <c r="FGD136" s="311"/>
      <c r="FGE136" s="311"/>
      <c r="FGF136" s="311"/>
      <c r="FGG136" s="311"/>
      <c r="FGH136" s="311"/>
      <c r="FGI136" s="311"/>
      <c r="FGJ136" s="311"/>
      <c r="FGK136" s="311"/>
      <c r="FGL136" s="311"/>
      <c r="FGM136" s="311"/>
      <c r="FGN136" s="311"/>
      <c r="FGO136" s="311"/>
      <c r="FGP136" s="311"/>
      <c r="FGQ136" s="311"/>
      <c r="FGR136" s="311"/>
      <c r="FGS136" s="311"/>
      <c r="FGT136" s="311"/>
      <c r="FGU136" s="311"/>
      <c r="FGV136" s="311"/>
      <c r="FGW136" s="311"/>
      <c r="FGX136" s="311"/>
      <c r="FGY136" s="311"/>
      <c r="FGZ136" s="311"/>
      <c r="FHA136" s="311"/>
      <c r="FHB136" s="311"/>
      <c r="FHC136" s="311"/>
      <c r="FHD136" s="311"/>
      <c r="FHE136" s="311"/>
      <c r="FHF136" s="311"/>
      <c r="FHG136" s="311"/>
      <c r="FHH136" s="311"/>
      <c r="FHI136" s="311"/>
      <c r="FHJ136" s="311"/>
      <c r="FHK136" s="311"/>
      <c r="FHL136" s="311"/>
      <c r="FHM136" s="311"/>
      <c r="FHN136" s="311"/>
      <c r="FHO136" s="311"/>
      <c r="FHP136" s="311"/>
      <c r="FHQ136" s="311"/>
      <c r="FHR136" s="311"/>
      <c r="FHS136" s="311"/>
      <c r="FHT136" s="311"/>
      <c r="FHU136" s="311"/>
      <c r="FHV136" s="311"/>
      <c r="FHW136" s="311"/>
      <c r="FHX136" s="311"/>
      <c r="FHY136" s="311"/>
      <c r="FHZ136" s="311"/>
      <c r="FIA136" s="311"/>
      <c r="FIB136" s="311"/>
      <c r="FIC136" s="311"/>
      <c r="FID136" s="311"/>
      <c r="FIE136" s="311"/>
      <c r="FIF136" s="311"/>
      <c r="FIG136" s="311"/>
      <c r="FIH136" s="311"/>
      <c r="FII136" s="311"/>
      <c r="FIJ136" s="311"/>
      <c r="FIK136" s="311"/>
      <c r="FIL136" s="311"/>
      <c r="FIM136" s="311"/>
      <c r="FIN136" s="311"/>
      <c r="FIO136" s="311"/>
      <c r="FIP136" s="311"/>
      <c r="FIQ136" s="311"/>
      <c r="FIR136" s="311"/>
      <c r="FIS136" s="311"/>
      <c r="FIT136" s="311"/>
      <c r="FIU136" s="311"/>
      <c r="FIV136" s="311"/>
      <c r="FIW136" s="311"/>
      <c r="FIX136" s="311"/>
      <c r="FIY136" s="311"/>
      <c r="FIZ136" s="311"/>
      <c r="FJA136" s="311"/>
      <c r="FJB136" s="311"/>
      <c r="FJC136" s="311"/>
      <c r="FJD136" s="311"/>
      <c r="FJE136" s="311"/>
      <c r="FJF136" s="311"/>
      <c r="FJG136" s="311"/>
      <c r="FJH136" s="311"/>
      <c r="FJI136" s="311"/>
      <c r="FJJ136" s="311"/>
      <c r="FJK136" s="311"/>
      <c r="FJL136" s="311"/>
      <c r="FJM136" s="311"/>
      <c r="FJN136" s="311"/>
      <c r="FJO136" s="311"/>
      <c r="FJP136" s="311"/>
      <c r="FJQ136" s="311"/>
      <c r="FJR136" s="311"/>
      <c r="FJS136" s="311"/>
      <c r="FJT136" s="311"/>
      <c r="FJU136" s="311"/>
      <c r="FJV136" s="311"/>
      <c r="FJW136" s="311"/>
      <c r="FJX136" s="311"/>
      <c r="FJY136" s="311"/>
      <c r="FJZ136" s="311"/>
      <c r="FKA136" s="311"/>
      <c r="FKB136" s="311"/>
      <c r="FKC136" s="311"/>
      <c r="FKD136" s="311"/>
      <c r="FKE136" s="311"/>
      <c r="FKF136" s="311"/>
      <c r="FKG136" s="311"/>
      <c r="FKH136" s="311"/>
      <c r="FKI136" s="311"/>
      <c r="FKJ136" s="311"/>
      <c r="FKK136" s="311"/>
      <c r="FKL136" s="311"/>
      <c r="FKM136" s="311"/>
      <c r="FKN136" s="311"/>
      <c r="FKO136" s="311"/>
      <c r="FKP136" s="311"/>
      <c r="FKQ136" s="311"/>
      <c r="FKR136" s="311"/>
      <c r="FKS136" s="311"/>
      <c r="FKT136" s="311"/>
      <c r="FKU136" s="311"/>
      <c r="FKV136" s="311"/>
      <c r="FKW136" s="311"/>
      <c r="FKX136" s="311"/>
      <c r="FKY136" s="311"/>
      <c r="FKZ136" s="311"/>
      <c r="FLA136" s="311"/>
      <c r="FLB136" s="311"/>
      <c r="FLC136" s="311"/>
      <c r="FLD136" s="311"/>
      <c r="FLE136" s="311"/>
      <c r="FLF136" s="311"/>
      <c r="FLG136" s="311"/>
      <c r="FLH136" s="311"/>
      <c r="FLI136" s="311"/>
      <c r="FLJ136" s="311"/>
      <c r="FLK136" s="311"/>
      <c r="FLL136" s="311"/>
      <c r="FLM136" s="311"/>
      <c r="FLN136" s="311"/>
      <c r="FLO136" s="311"/>
      <c r="FLP136" s="311"/>
      <c r="FLQ136" s="311"/>
      <c r="FLR136" s="311"/>
      <c r="FLS136" s="311"/>
      <c r="FLT136" s="311"/>
      <c r="FLU136" s="311"/>
      <c r="FLV136" s="311"/>
      <c r="FLW136" s="311"/>
      <c r="FLX136" s="311"/>
      <c r="FLY136" s="311"/>
      <c r="FLZ136" s="311"/>
      <c r="FMA136" s="311"/>
      <c r="FMB136" s="311"/>
      <c r="FMC136" s="311"/>
      <c r="FMD136" s="311"/>
      <c r="FME136" s="311"/>
      <c r="FMF136" s="311"/>
      <c r="FMG136" s="311"/>
      <c r="FMH136" s="311"/>
      <c r="FMI136" s="311"/>
      <c r="FMJ136" s="311"/>
      <c r="FMK136" s="311"/>
      <c r="FML136" s="311"/>
      <c r="FMM136" s="311"/>
      <c r="FMN136" s="311"/>
      <c r="FMO136" s="311"/>
      <c r="FMP136" s="311"/>
      <c r="FMQ136" s="311"/>
      <c r="FMR136" s="311"/>
      <c r="FMS136" s="311"/>
      <c r="FMT136" s="311"/>
      <c r="FMU136" s="311"/>
      <c r="FMV136" s="311"/>
      <c r="FMW136" s="311"/>
      <c r="FMX136" s="311"/>
      <c r="FMY136" s="311"/>
      <c r="FMZ136" s="311"/>
      <c r="FNA136" s="311"/>
      <c r="FNB136" s="311"/>
      <c r="FNC136" s="311"/>
      <c r="FND136" s="311"/>
      <c r="FNE136" s="311"/>
      <c r="FNF136" s="311"/>
      <c r="FNG136" s="311"/>
      <c r="FNH136" s="311"/>
      <c r="FNI136" s="311"/>
      <c r="FNJ136" s="311"/>
      <c r="FNK136" s="311"/>
      <c r="FNL136" s="311"/>
      <c r="FNM136" s="311"/>
      <c r="FNN136" s="311"/>
      <c r="FNO136" s="311"/>
      <c r="FNP136" s="311"/>
      <c r="FNQ136" s="311"/>
      <c r="FNR136" s="311"/>
      <c r="FNS136" s="311"/>
      <c r="FNT136" s="311"/>
      <c r="FNU136" s="311"/>
      <c r="FNV136" s="311"/>
      <c r="FNW136" s="311"/>
      <c r="FNX136" s="311"/>
      <c r="FNY136" s="311"/>
      <c r="FNZ136" s="311"/>
      <c r="FOA136" s="311"/>
      <c r="FOB136" s="311"/>
      <c r="FOC136" s="311"/>
      <c r="FOD136" s="311"/>
      <c r="FOE136" s="311"/>
      <c r="FOF136" s="311"/>
      <c r="FOG136" s="311"/>
      <c r="FOH136" s="311"/>
      <c r="FOI136" s="311"/>
      <c r="FOJ136" s="311"/>
      <c r="FOK136" s="311"/>
      <c r="FOL136" s="311"/>
      <c r="FOM136" s="311"/>
      <c r="FON136" s="311"/>
      <c r="FOO136" s="311"/>
      <c r="FOP136" s="311"/>
      <c r="FOQ136" s="311"/>
      <c r="FOR136" s="311"/>
      <c r="FOS136" s="311"/>
      <c r="FOT136" s="311"/>
      <c r="FOU136" s="311"/>
      <c r="FOV136" s="311"/>
      <c r="FOW136" s="311"/>
      <c r="FOX136" s="311"/>
      <c r="FOY136" s="311"/>
      <c r="FOZ136" s="311"/>
      <c r="FPA136" s="311"/>
      <c r="FPB136" s="311"/>
      <c r="FPC136" s="311"/>
      <c r="FPD136" s="311"/>
      <c r="FPE136" s="311"/>
      <c r="FPF136" s="311"/>
      <c r="FPG136" s="311"/>
      <c r="FPH136" s="311"/>
      <c r="FPI136" s="311"/>
      <c r="FPJ136" s="311"/>
      <c r="FPK136" s="311"/>
      <c r="FPL136" s="311"/>
      <c r="FPM136" s="311"/>
      <c r="FPN136" s="311"/>
      <c r="FPO136" s="311"/>
      <c r="FPP136" s="311"/>
      <c r="FPQ136" s="311"/>
      <c r="FPR136" s="311"/>
      <c r="FPS136" s="311"/>
      <c r="FPT136" s="311"/>
      <c r="FPU136" s="311"/>
      <c r="FPV136" s="311"/>
      <c r="FPW136" s="311"/>
      <c r="FPX136" s="311"/>
      <c r="FPY136" s="311"/>
      <c r="FPZ136" s="311"/>
      <c r="FQA136" s="311"/>
      <c r="FQB136" s="311"/>
      <c r="FQC136" s="311"/>
      <c r="FQD136" s="311"/>
      <c r="FQE136" s="311"/>
      <c r="FQF136" s="311"/>
      <c r="FQG136" s="311"/>
      <c r="FQH136" s="311"/>
      <c r="FQI136" s="311"/>
      <c r="FQJ136" s="311"/>
      <c r="FQK136" s="311"/>
      <c r="FQL136" s="311"/>
      <c r="FQM136" s="311"/>
      <c r="FQN136" s="311"/>
      <c r="FQO136" s="311"/>
      <c r="FQP136" s="311"/>
      <c r="FQQ136" s="311"/>
      <c r="FQR136" s="311"/>
      <c r="FQS136" s="311"/>
      <c r="FQT136" s="311"/>
      <c r="FQU136" s="311"/>
      <c r="FQV136" s="311"/>
      <c r="FQW136" s="311"/>
      <c r="FQX136" s="311"/>
      <c r="FQY136" s="311"/>
      <c r="FQZ136" s="311"/>
      <c r="FRA136" s="311"/>
      <c r="FRB136" s="311"/>
      <c r="FRC136" s="311"/>
      <c r="FRD136" s="311"/>
      <c r="FRE136" s="311"/>
      <c r="FRF136" s="311"/>
      <c r="FRG136" s="311"/>
      <c r="FRH136" s="311"/>
      <c r="FRI136" s="311"/>
      <c r="FRJ136" s="311"/>
      <c r="FRK136" s="311"/>
      <c r="FRL136" s="311"/>
      <c r="FRM136" s="311"/>
      <c r="FRN136" s="311"/>
      <c r="FRO136" s="311"/>
      <c r="FRP136" s="311"/>
      <c r="FRQ136" s="311"/>
      <c r="FRR136" s="311"/>
      <c r="FRS136" s="311"/>
      <c r="FRT136" s="311"/>
      <c r="FRU136" s="311"/>
      <c r="FRV136" s="311"/>
      <c r="FRW136" s="311"/>
      <c r="FRX136" s="311"/>
      <c r="FRY136" s="311"/>
      <c r="FRZ136" s="311"/>
      <c r="FSA136" s="311"/>
      <c r="FSB136" s="311"/>
      <c r="FSC136" s="311"/>
      <c r="FSD136" s="311"/>
      <c r="FSE136" s="311"/>
      <c r="FSF136" s="311"/>
      <c r="FSG136" s="311"/>
      <c r="FSH136" s="311"/>
      <c r="FSI136" s="311"/>
      <c r="FSJ136" s="311"/>
      <c r="FSK136" s="311"/>
      <c r="FSL136" s="311"/>
      <c r="FSM136" s="311"/>
      <c r="FSN136" s="311"/>
      <c r="FSO136" s="311"/>
      <c r="FSP136" s="311"/>
      <c r="FSQ136" s="311"/>
      <c r="FSR136" s="311"/>
      <c r="FSS136" s="311"/>
      <c r="FST136" s="311"/>
      <c r="FSU136" s="311"/>
      <c r="FSV136" s="311"/>
      <c r="FSW136" s="311"/>
      <c r="FSX136" s="311"/>
      <c r="FSY136" s="311"/>
      <c r="FSZ136" s="311"/>
      <c r="FTA136" s="311"/>
      <c r="FTB136" s="311"/>
      <c r="FTC136" s="311"/>
      <c r="FTD136" s="311"/>
      <c r="FTE136" s="311"/>
      <c r="FTF136" s="311"/>
      <c r="FTG136" s="311"/>
      <c r="FTH136" s="311"/>
      <c r="FTI136" s="311"/>
      <c r="FTJ136" s="311"/>
      <c r="FTK136" s="311"/>
      <c r="FTL136" s="311"/>
      <c r="FTM136" s="311"/>
      <c r="FTN136" s="311"/>
      <c r="FTO136" s="311"/>
      <c r="FTP136" s="311"/>
      <c r="FTQ136" s="311"/>
      <c r="FTR136" s="311"/>
      <c r="FTS136" s="311"/>
      <c r="FTT136" s="311"/>
      <c r="FTU136" s="311"/>
      <c r="FTV136" s="311"/>
      <c r="FTW136" s="311"/>
      <c r="FTX136" s="311"/>
      <c r="FTY136" s="311"/>
      <c r="FTZ136" s="311"/>
      <c r="FUA136" s="311"/>
      <c r="FUB136" s="311"/>
      <c r="FUC136" s="311"/>
      <c r="FUD136" s="311"/>
      <c r="FUE136" s="311"/>
      <c r="FUF136" s="311"/>
      <c r="FUG136" s="311"/>
      <c r="FUH136" s="311"/>
      <c r="FUI136" s="311"/>
      <c r="FUJ136" s="311"/>
      <c r="FUK136" s="311"/>
      <c r="FUL136" s="311"/>
      <c r="FUM136" s="311"/>
      <c r="FUN136" s="311"/>
      <c r="FUO136" s="311"/>
      <c r="FUP136" s="311"/>
      <c r="FUQ136" s="311"/>
      <c r="FUR136" s="311"/>
      <c r="FUS136" s="311"/>
      <c r="FUT136" s="311"/>
      <c r="FUU136" s="311"/>
      <c r="FUV136" s="311"/>
      <c r="FUW136" s="311"/>
      <c r="FUX136" s="311"/>
      <c r="FUY136" s="311"/>
      <c r="FUZ136" s="311"/>
      <c r="FVA136" s="311"/>
      <c r="FVB136" s="311"/>
      <c r="FVC136" s="311"/>
      <c r="FVD136" s="311"/>
      <c r="FVE136" s="311"/>
      <c r="FVF136" s="311"/>
      <c r="FVG136" s="311"/>
      <c r="FVH136" s="311"/>
      <c r="FVI136" s="311"/>
      <c r="FVJ136" s="311"/>
      <c r="FVK136" s="311"/>
      <c r="FVL136" s="311"/>
      <c r="FVM136" s="311"/>
      <c r="FVN136" s="311"/>
      <c r="FVO136" s="311"/>
      <c r="FVP136" s="311"/>
      <c r="FVQ136" s="311"/>
      <c r="FVR136" s="311"/>
      <c r="FVS136" s="311"/>
      <c r="FVT136" s="311"/>
      <c r="FVU136" s="311"/>
      <c r="FVV136" s="311"/>
      <c r="FVW136" s="311"/>
      <c r="FVX136" s="311"/>
      <c r="FVY136" s="311"/>
      <c r="FVZ136" s="311"/>
      <c r="FWA136" s="311"/>
      <c r="FWB136" s="311"/>
      <c r="FWC136" s="311"/>
      <c r="FWD136" s="311"/>
      <c r="FWE136" s="311"/>
      <c r="FWF136" s="311"/>
      <c r="FWG136" s="311"/>
      <c r="FWH136" s="311"/>
      <c r="FWI136" s="311"/>
      <c r="FWJ136" s="311"/>
      <c r="FWK136" s="311"/>
      <c r="FWL136" s="311"/>
      <c r="FWM136" s="311"/>
      <c r="FWN136" s="311"/>
      <c r="FWO136" s="311"/>
      <c r="FWP136" s="311"/>
      <c r="FWQ136" s="311"/>
      <c r="FWR136" s="311"/>
      <c r="FWS136" s="311"/>
      <c r="FWT136" s="311"/>
      <c r="FWU136" s="311"/>
      <c r="FWV136" s="311"/>
      <c r="FWW136" s="311"/>
      <c r="FWX136" s="311"/>
      <c r="FWY136" s="311"/>
      <c r="FWZ136" s="311"/>
      <c r="FXA136" s="311"/>
      <c r="FXB136" s="311"/>
      <c r="FXC136" s="311"/>
      <c r="FXD136" s="311"/>
      <c r="FXE136" s="311"/>
      <c r="FXF136" s="311"/>
      <c r="FXG136" s="311"/>
      <c r="FXH136" s="311"/>
      <c r="FXI136" s="311"/>
      <c r="FXJ136" s="311"/>
      <c r="FXK136" s="311"/>
      <c r="FXL136" s="311"/>
      <c r="FXM136" s="311"/>
      <c r="FXN136" s="311"/>
      <c r="FXO136" s="311"/>
      <c r="FXP136" s="311"/>
      <c r="FXQ136" s="311"/>
      <c r="FXR136" s="311"/>
      <c r="FXS136" s="311"/>
      <c r="FXT136" s="311"/>
      <c r="FXU136" s="311"/>
      <c r="FXV136" s="311"/>
      <c r="FXW136" s="311"/>
      <c r="FXX136" s="311"/>
      <c r="FXY136" s="311"/>
      <c r="FXZ136" s="311"/>
      <c r="FYA136" s="311"/>
      <c r="FYB136" s="311"/>
      <c r="FYC136" s="311"/>
      <c r="FYD136" s="311"/>
      <c r="FYE136" s="311"/>
      <c r="FYF136" s="311"/>
      <c r="FYG136" s="311"/>
      <c r="FYH136" s="311"/>
      <c r="FYI136" s="311"/>
      <c r="FYJ136" s="311"/>
      <c r="FYK136" s="311"/>
      <c r="FYL136" s="311"/>
      <c r="FYM136" s="311"/>
      <c r="FYN136" s="311"/>
      <c r="FYO136" s="311"/>
      <c r="FYP136" s="311"/>
      <c r="FYQ136" s="311"/>
      <c r="FYR136" s="311"/>
      <c r="FYS136" s="311"/>
      <c r="FYT136" s="311"/>
      <c r="FYU136" s="311"/>
      <c r="FYV136" s="311"/>
      <c r="FYW136" s="311"/>
      <c r="FYX136" s="311"/>
      <c r="FYY136" s="311"/>
      <c r="FYZ136" s="311"/>
      <c r="FZA136" s="311"/>
      <c r="FZB136" s="311"/>
      <c r="FZC136" s="311"/>
      <c r="FZD136" s="311"/>
      <c r="FZE136" s="311"/>
      <c r="FZF136" s="311"/>
      <c r="FZG136" s="311"/>
      <c r="FZH136" s="311"/>
      <c r="FZI136" s="311"/>
      <c r="FZJ136" s="311"/>
      <c r="FZK136" s="311"/>
      <c r="FZL136" s="311"/>
      <c r="FZM136" s="311"/>
      <c r="FZN136" s="311"/>
      <c r="FZO136" s="311"/>
      <c r="FZP136" s="311"/>
      <c r="FZQ136" s="311"/>
      <c r="FZR136" s="311"/>
      <c r="FZS136" s="311"/>
      <c r="FZT136" s="311"/>
      <c r="FZU136" s="311"/>
      <c r="FZV136" s="311"/>
      <c r="FZW136" s="311"/>
      <c r="FZX136" s="311"/>
      <c r="FZY136" s="311"/>
      <c r="FZZ136" s="311"/>
      <c r="GAA136" s="311"/>
      <c r="GAB136" s="311"/>
      <c r="GAC136" s="311"/>
      <c r="GAD136" s="311"/>
      <c r="GAE136" s="311"/>
      <c r="GAF136" s="311"/>
      <c r="GAG136" s="311"/>
      <c r="GAH136" s="311"/>
      <c r="GAI136" s="311"/>
      <c r="GAJ136" s="311"/>
      <c r="GAK136" s="311"/>
      <c r="GAL136" s="311"/>
      <c r="GAM136" s="311"/>
      <c r="GAN136" s="311"/>
      <c r="GAO136" s="311"/>
      <c r="GAP136" s="311"/>
      <c r="GAQ136" s="311"/>
      <c r="GAR136" s="311"/>
      <c r="GAS136" s="311"/>
      <c r="GAT136" s="311"/>
      <c r="GAU136" s="311"/>
      <c r="GAV136" s="311"/>
      <c r="GAW136" s="311"/>
      <c r="GAX136" s="311"/>
      <c r="GAY136" s="311"/>
      <c r="GAZ136" s="311"/>
      <c r="GBA136" s="311"/>
      <c r="GBB136" s="311"/>
      <c r="GBC136" s="311"/>
      <c r="GBD136" s="311"/>
      <c r="GBE136" s="311"/>
      <c r="GBF136" s="311"/>
      <c r="GBG136" s="311"/>
      <c r="GBH136" s="311"/>
      <c r="GBI136" s="311"/>
      <c r="GBJ136" s="311"/>
      <c r="GBK136" s="311"/>
      <c r="GBL136" s="311"/>
      <c r="GBM136" s="311"/>
      <c r="GBN136" s="311"/>
      <c r="GBO136" s="311"/>
      <c r="GBP136" s="311"/>
      <c r="GBQ136" s="311"/>
      <c r="GBR136" s="311"/>
      <c r="GBS136" s="311"/>
      <c r="GBT136" s="311"/>
      <c r="GBU136" s="311"/>
      <c r="GBV136" s="311"/>
      <c r="GBW136" s="311"/>
      <c r="GBX136" s="311"/>
      <c r="GBY136" s="311"/>
      <c r="GBZ136" s="311"/>
      <c r="GCA136" s="311"/>
      <c r="GCB136" s="311"/>
      <c r="GCC136" s="311"/>
      <c r="GCD136" s="311"/>
      <c r="GCE136" s="311"/>
      <c r="GCF136" s="311"/>
      <c r="GCG136" s="311"/>
      <c r="GCH136" s="311"/>
      <c r="GCI136" s="311"/>
      <c r="GCJ136" s="311"/>
      <c r="GCK136" s="311"/>
      <c r="GCL136" s="311"/>
      <c r="GCM136" s="311"/>
      <c r="GCN136" s="311"/>
      <c r="GCO136" s="311"/>
      <c r="GCP136" s="311"/>
      <c r="GCQ136" s="311"/>
      <c r="GCR136" s="311"/>
      <c r="GCS136" s="311"/>
      <c r="GCT136" s="311"/>
      <c r="GCU136" s="311"/>
      <c r="GCV136" s="311"/>
      <c r="GCW136" s="311"/>
      <c r="GCX136" s="311"/>
      <c r="GCY136" s="311"/>
      <c r="GCZ136" s="311"/>
      <c r="GDA136" s="311"/>
      <c r="GDB136" s="311"/>
      <c r="GDC136" s="311"/>
      <c r="GDD136" s="311"/>
      <c r="GDE136" s="311"/>
      <c r="GDF136" s="311"/>
      <c r="GDG136" s="311"/>
      <c r="GDH136" s="311"/>
      <c r="GDI136" s="311"/>
      <c r="GDJ136" s="311"/>
      <c r="GDK136" s="311"/>
      <c r="GDL136" s="311"/>
      <c r="GDM136" s="311"/>
      <c r="GDN136" s="311"/>
      <c r="GDO136" s="311"/>
      <c r="GDP136" s="311"/>
      <c r="GDQ136" s="311"/>
      <c r="GDR136" s="311"/>
      <c r="GDS136" s="311"/>
      <c r="GDT136" s="311"/>
      <c r="GDU136" s="311"/>
      <c r="GDV136" s="311"/>
      <c r="GDW136" s="311"/>
      <c r="GDX136" s="311"/>
      <c r="GDY136" s="311"/>
      <c r="GDZ136" s="311"/>
      <c r="GEA136" s="311"/>
      <c r="GEB136" s="311"/>
      <c r="GEC136" s="311"/>
      <c r="GED136" s="311"/>
      <c r="GEE136" s="311"/>
      <c r="GEF136" s="311"/>
      <c r="GEG136" s="311"/>
      <c r="GEH136" s="311"/>
      <c r="GEI136" s="311"/>
      <c r="GEJ136" s="311"/>
      <c r="GEK136" s="311"/>
      <c r="GEL136" s="311"/>
      <c r="GEM136" s="311"/>
      <c r="GEN136" s="311"/>
      <c r="GEO136" s="311"/>
      <c r="GEP136" s="311"/>
      <c r="GEQ136" s="311"/>
      <c r="GER136" s="311"/>
      <c r="GES136" s="311"/>
      <c r="GET136" s="311"/>
      <c r="GEU136" s="311"/>
      <c r="GEV136" s="311"/>
      <c r="GEW136" s="311"/>
      <c r="GEX136" s="311"/>
      <c r="GEY136" s="311"/>
      <c r="GEZ136" s="311"/>
      <c r="GFA136" s="311"/>
      <c r="GFB136" s="311"/>
      <c r="GFC136" s="311"/>
      <c r="GFD136" s="311"/>
      <c r="GFE136" s="311"/>
      <c r="GFF136" s="311"/>
      <c r="GFG136" s="311"/>
      <c r="GFH136" s="311"/>
      <c r="GFI136" s="311"/>
      <c r="GFJ136" s="311"/>
      <c r="GFK136" s="311"/>
      <c r="GFL136" s="311"/>
      <c r="GFM136" s="311"/>
      <c r="GFN136" s="311"/>
      <c r="GFO136" s="311"/>
      <c r="GFP136" s="311"/>
      <c r="GFQ136" s="311"/>
      <c r="GFR136" s="311"/>
      <c r="GFS136" s="311"/>
      <c r="GFT136" s="311"/>
      <c r="GFU136" s="311"/>
      <c r="GFV136" s="311"/>
      <c r="GFW136" s="311"/>
      <c r="GFX136" s="311"/>
      <c r="GFY136" s="311"/>
      <c r="GFZ136" s="311"/>
      <c r="GGA136" s="311"/>
      <c r="GGB136" s="311"/>
      <c r="GGC136" s="311"/>
      <c r="GGD136" s="311"/>
      <c r="GGE136" s="311"/>
      <c r="GGF136" s="311"/>
      <c r="GGG136" s="311"/>
      <c r="GGH136" s="311"/>
      <c r="GGI136" s="311"/>
      <c r="GGJ136" s="311"/>
      <c r="GGK136" s="311"/>
      <c r="GGL136" s="311"/>
      <c r="GGM136" s="311"/>
      <c r="GGN136" s="311"/>
      <c r="GGO136" s="311"/>
      <c r="GGP136" s="311"/>
      <c r="GGQ136" s="311"/>
      <c r="GGR136" s="311"/>
      <c r="GGS136" s="311"/>
      <c r="GGT136" s="311"/>
      <c r="GGU136" s="311"/>
      <c r="GGV136" s="311"/>
      <c r="GGW136" s="311"/>
      <c r="GGX136" s="311"/>
      <c r="GGY136" s="311"/>
      <c r="GGZ136" s="311"/>
      <c r="GHA136" s="311"/>
      <c r="GHB136" s="311"/>
      <c r="GHC136" s="311"/>
      <c r="GHD136" s="311"/>
      <c r="GHE136" s="311"/>
      <c r="GHF136" s="311"/>
      <c r="GHG136" s="311"/>
      <c r="GHH136" s="311"/>
      <c r="GHI136" s="311"/>
      <c r="GHJ136" s="311"/>
      <c r="GHK136" s="311"/>
      <c r="GHL136" s="311"/>
      <c r="GHM136" s="311"/>
      <c r="GHN136" s="311"/>
      <c r="GHO136" s="311"/>
      <c r="GHP136" s="311"/>
      <c r="GHQ136" s="311"/>
      <c r="GHR136" s="311"/>
      <c r="GHS136" s="311"/>
      <c r="GHT136" s="311"/>
      <c r="GHU136" s="311"/>
      <c r="GHV136" s="311"/>
      <c r="GHW136" s="311"/>
      <c r="GHX136" s="311"/>
      <c r="GHY136" s="311"/>
      <c r="GHZ136" s="311"/>
      <c r="GIA136" s="311"/>
      <c r="GIB136" s="311"/>
      <c r="GIC136" s="311"/>
      <c r="GID136" s="311"/>
      <c r="GIE136" s="311"/>
      <c r="GIF136" s="311"/>
      <c r="GIG136" s="311"/>
      <c r="GIH136" s="311"/>
      <c r="GII136" s="311"/>
      <c r="GIJ136" s="311"/>
      <c r="GIK136" s="311"/>
      <c r="GIL136" s="311"/>
      <c r="GIM136" s="311"/>
      <c r="GIN136" s="311"/>
      <c r="GIO136" s="311"/>
      <c r="GIP136" s="311"/>
      <c r="GIQ136" s="311"/>
      <c r="GIR136" s="311"/>
      <c r="GIS136" s="311"/>
      <c r="GIT136" s="311"/>
      <c r="GIU136" s="311"/>
      <c r="GIV136" s="311"/>
      <c r="GIW136" s="311"/>
      <c r="GIX136" s="311"/>
      <c r="GIY136" s="311"/>
      <c r="GIZ136" s="311"/>
      <c r="GJA136" s="311"/>
      <c r="GJB136" s="311"/>
      <c r="GJC136" s="311"/>
      <c r="GJD136" s="311"/>
      <c r="GJE136" s="311"/>
      <c r="GJF136" s="311"/>
      <c r="GJG136" s="311"/>
      <c r="GJH136" s="311"/>
      <c r="GJI136" s="311"/>
      <c r="GJJ136" s="311"/>
      <c r="GJK136" s="311"/>
      <c r="GJL136" s="311"/>
      <c r="GJM136" s="311"/>
      <c r="GJN136" s="311"/>
      <c r="GJO136" s="311"/>
      <c r="GJP136" s="311"/>
      <c r="GJQ136" s="311"/>
      <c r="GJR136" s="311"/>
      <c r="GJS136" s="311"/>
      <c r="GJT136" s="311"/>
      <c r="GJU136" s="311"/>
      <c r="GJV136" s="311"/>
      <c r="GJW136" s="311"/>
      <c r="GJX136" s="311"/>
      <c r="GJY136" s="311"/>
      <c r="GJZ136" s="311"/>
      <c r="GKA136" s="311"/>
      <c r="GKB136" s="311"/>
      <c r="GKC136" s="311"/>
      <c r="GKD136" s="311"/>
      <c r="GKE136" s="311"/>
      <c r="GKF136" s="311"/>
      <c r="GKG136" s="311"/>
      <c r="GKH136" s="311"/>
      <c r="GKI136" s="311"/>
      <c r="GKJ136" s="311"/>
      <c r="GKK136" s="311"/>
      <c r="GKL136" s="311"/>
      <c r="GKM136" s="311"/>
      <c r="GKN136" s="311"/>
      <c r="GKO136" s="311"/>
      <c r="GKP136" s="311"/>
      <c r="GKQ136" s="311"/>
      <c r="GKR136" s="311"/>
      <c r="GKS136" s="311"/>
      <c r="GKT136" s="311"/>
      <c r="GKU136" s="311"/>
      <c r="GKV136" s="311"/>
      <c r="GKW136" s="311"/>
      <c r="GKX136" s="311"/>
      <c r="GKY136" s="311"/>
      <c r="GKZ136" s="311"/>
      <c r="GLA136" s="311"/>
      <c r="GLB136" s="311"/>
      <c r="GLC136" s="311"/>
      <c r="GLD136" s="311"/>
      <c r="GLE136" s="311"/>
      <c r="GLF136" s="311"/>
      <c r="GLG136" s="311"/>
      <c r="GLH136" s="311"/>
      <c r="GLI136" s="311"/>
      <c r="GLJ136" s="311"/>
      <c r="GLK136" s="311"/>
      <c r="GLL136" s="311"/>
      <c r="GLM136" s="311"/>
      <c r="GLN136" s="311"/>
      <c r="GLO136" s="311"/>
      <c r="GLP136" s="311"/>
      <c r="GLQ136" s="311"/>
      <c r="GLR136" s="311"/>
      <c r="GLS136" s="311"/>
      <c r="GLT136" s="311"/>
      <c r="GLU136" s="311"/>
      <c r="GLV136" s="311"/>
      <c r="GLW136" s="311"/>
      <c r="GLX136" s="311"/>
      <c r="GLY136" s="311"/>
      <c r="GLZ136" s="311"/>
      <c r="GMA136" s="311"/>
      <c r="GMB136" s="311"/>
      <c r="GMC136" s="311"/>
      <c r="GMD136" s="311"/>
      <c r="GME136" s="311"/>
      <c r="GMF136" s="311"/>
      <c r="GMG136" s="311"/>
      <c r="GMH136" s="311"/>
      <c r="GMI136" s="311"/>
      <c r="GMJ136" s="311"/>
      <c r="GMK136" s="311"/>
      <c r="GML136" s="311"/>
      <c r="GMM136" s="311"/>
      <c r="GMN136" s="311"/>
      <c r="GMO136" s="311"/>
      <c r="GMP136" s="311"/>
      <c r="GMQ136" s="311"/>
      <c r="GMR136" s="311"/>
      <c r="GMS136" s="311"/>
      <c r="GMT136" s="311"/>
      <c r="GMU136" s="311"/>
      <c r="GMV136" s="311"/>
      <c r="GMW136" s="311"/>
      <c r="GMX136" s="311"/>
      <c r="GMY136" s="311"/>
      <c r="GMZ136" s="311"/>
      <c r="GNA136" s="311"/>
      <c r="GNB136" s="311"/>
      <c r="GNC136" s="311"/>
      <c r="GND136" s="311"/>
      <c r="GNE136" s="311"/>
      <c r="GNF136" s="311"/>
      <c r="GNG136" s="311"/>
      <c r="GNH136" s="311"/>
      <c r="GNI136" s="311"/>
      <c r="GNJ136" s="311"/>
      <c r="GNK136" s="311"/>
      <c r="GNL136" s="311"/>
      <c r="GNM136" s="311"/>
      <c r="GNN136" s="311"/>
      <c r="GNO136" s="311"/>
      <c r="GNP136" s="311"/>
      <c r="GNQ136" s="311"/>
      <c r="GNR136" s="311"/>
      <c r="GNS136" s="311"/>
      <c r="GNT136" s="311"/>
      <c r="GNU136" s="311"/>
      <c r="GNV136" s="311"/>
      <c r="GNW136" s="311"/>
      <c r="GNX136" s="311"/>
      <c r="GNY136" s="311"/>
      <c r="GNZ136" s="311"/>
      <c r="GOA136" s="311"/>
      <c r="GOB136" s="311"/>
      <c r="GOC136" s="311"/>
      <c r="GOD136" s="311"/>
      <c r="GOE136" s="311"/>
      <c r="GOF136" s="311"/>
      <c r="GOG136" s="311"/>
      <c r="GOH136" s="311"/>
      <c r="GOI136" s="311"/>
      <c r="GOJ136" s="311"/>
      <c r="GOK136" s="311"/>
      <c r="GOL136" s="311"/>
      <c r="GOM136" s="311"/>
      <c r="GON136" s="311"/>
      <c r="GOO136" s="311"/>
      <c r="GOP136" s="311"/>
      <c r="GOQ136" s="311"/>
      <c r="GOR136" s="311"/>
      <c r="GOS136" s="311"/>
      <c r="GOT136" s="311"/>
      <c r="GOU136" s="311"/>
      <c r="GOV136" s="311"/>
      <c r="GOW136" s="311"/>
      <c r="GOX136" s="311"/>
      <c r="GOY136" s="311"/>
      <c r="GOZ136" s="311"/>
      <c r="GPA136" s="311"/>
      <c r="GPB136" s="311"/>
      <c r="GPC136" s="311"/>
      <c r="GPD136" s="311"/>
      <c r="GPE136" s="311"/>
      <c r="GPF136" s="311"/>
      <c r="GPG136" s="311"/>
      <c r="GPH136" s="311"/>
      <c r="GPI136" s="311"/>
      <c r="GPJ136" s="311"/>
      <c r="GPK136" s="311"/>
      <c r="GPL136" s="311"/>
      <c r="GPM136" s="311"/>
      <c r="GPN136" s="311"/>
      <c r="GPO136" s="311"/>
      <c r="GPP136" s="311"/>
      <c r="GPQ136" s="311"/>
      <c r="GPR136" s="311"/>
      <c r="GPS136" s="311"/>
      <c r="GPT136" s="311"/>
      <c r="GPU136" s="311"/>
      <c r="GPV136" s="311"/>
      <c r="GPW136" s="311"/>
      <c r="GPX136" s="311"/>
      <c r="GPY136" s="311"/>
      <c r="GPZ136" s="311"/>
      <c r="GQA136" s="311"/>
      <c r="GQB136" s="311"/>
      <c r="GQC136" s="311"/>
      <c r="GQD136" s="311"/>
      <c r="GQE136" s="311"/>
      <c r="GQF136" s="311"/>
      <c r="GQG136" s="311"/>
      <c r="GQH136" s="311"/>
      <c r="GQI136" s="311"/>
      <c r="GQJ136" s="311"/>
      <c r="GQK136" s="311"/>
      <c r="GQL136" s="311"/>
      <c r="GQM136" s="311"/>
      <c r="GQN136" s="311"/>
      <c r="GQO136" s="311"/>
      <c r="GQP136" s="311"/>
      <c r="GQQ136" s="311"/>
      <c r="GQR136" s="311"/>
      <c r="GQS136" s="311"/>
      <c r="GQT136" s="311"/>
      <c r="GQU136" s="311"/>
      <c r="GQV136" s="311"/>
      <c r="GQW136" s="311"/>
      <c r="GQX136" s="311"/>
      <c r="GQY136" s="311"/>
      <c r="GQZ136" s="311"/>
      <c r="GRA136" s="311"/>
      <c r="GRB136" s="311"/>
      <c r="GRC136" s="311"/>
      <c r="GRD136" s="311"/>
      <c r="GRE136" s="311"/>
      <c r="GRF136" s="311"/>
      <c r="GRG136" s="311"/>
      <c r="GRH136" s="311"/>
      <c r="GRI136" s="311"/>
      <c r="GRJ136" s="311"/>
      <c r="GRK136" s="311"/>
      <c r="GRL136" s="311"/>
      <c r="GRM136" s="311"/>
      <c r="GRN136" s="311"/>
      <c r="GRO136" s="311"/>
      <c r="GRP136" s="311"/>
      <c r="GRQ136" s="311"/>
      <c r="GRR136" s="311"/>
      <c r="GRS136" s="311"/>
      <c r="GRT136" s="311"/>
      <c r="GRU136" s="311"/>
      <c r="GRV136" s="311"/>
      <c r="GRW136" s="311"/>
      <c r="GRX136" s="311"/>
      <c r="GRY136" s="311"/>
      <c r="GRZ136" s="311"/>
      <c r="GSA136" s="311"/>
      <c r="GSB136" s="311"/>
      <c r="GSC136" s="311"/>
      <c r="GSD136" s="311"/>
      <c r="GSE136" s="311"/>
      <c r="GSF136" s="311"/>
      <c r="GSG136" s="311"/>
      <c r="GSH136" s="311"/>
      <c r="GSI136" s="311"/>
      <c r="GSJ136" s="311"/>
      <c r="GSK136" s="311"/>
      <c r="GSL136" s="311"/>
      <c r="GSM136" s="311"/>
      <c r="GSN136" s="311"/>
      <c r="GSO136" s="311"/>
      <c r="GSP136" s="311"/>
      <c r="GSQ136" s="311"/>
      <c r="GSR136" s="311"/>
      <c r="GSS136" s="311"/>
      <c r="GST136" s="311"/>
      <c r="GSU136" s="311"/>
      <c r="GSV136" s="311"/>
      <c r="GSW136" s="311"/>
      <c r="GSX136" s="311"/>
      <c r="GSY136" s="311"/>
      <c r="GSZ136" s="311"/>
      <c r="GTA136" s="311"/>
      <c r="GTB136" s="311"/>
      <c r="GTC136" s="311"/>
      <c r="GTD136" s="311"/>
      <c r="GTE136" s="311"/>
      <c r="GTF136" s="311"/>
      <c r="GTG136" s="311"/>
      <c r="GTH136" s="311"/>
      <c r="GTI136" s="311"/>
      <c r="GTJ136" s="311"/>
      <c r="GTK136" s="311"/>
      <c r="GTL136" s="311"/>
      <c r="GTM136" s="311"/>
      <c r="GTN136" s="311"/>
      <c r="GTO136" s="311"/>
      <c r="GTP136" s="311"/>
      <c r="GTQ136" s="311"/>
      <c r="GTR136" s="311"/>
      <c r="GTS136" s="311"/>
      <c r="GTT136" s="311"/>
      <c r="GTU136" s="311"/>
      <c r="GTV136" s="311"/>
      <c r="GTW136" s="311"/>
      <c r="GTX136" s="311"/>
      <c r="GTY136" s="311"/>
      <c r="GTZ136" s="311"/>
      <c r="GUA136" s="311"/>
      <c r="GUB136" s="311"/>
      <c r="GUC136" s="311"/>
      <c r="GUD136" s="311"/>
      <c r="GUE136" s="311"/>
      <c r="GUF136" s="311"/>
      <c r="GUG136" s="311"/>
      <c r="GUH136" s="311"/>
      <c r="GUI136" s="311"/>
      <c r="GUJ136" s="311"/>
      <c r="GUK136" s="311"/>
      <c r="GUL136" s="311"/>
      <c r="GUM136" s="311"/>
      <c r="GUN136" s="311"/>
      <c r="GUO136" s="311"/>
      <c r="GUP136" s="311"/>
      <c r="GUQ136" s="311"/>
      <c r="GUR136" s="311"/>
      <c r="GUS136" s="311"/>
      <c r="GUT136" s="311"/>
      <c r="GUU136" s="311"/>
      <c r="GUV136" s="311"/>
      <c r="GUW136" s="311"/>
      <c r="GUX136" s="311"/>
      <c r="GUY136" s="311"/>
      <c r="GUZ136" s="311"/>
      <c r="GVA136" s="311"/>
      <c r="GVB136" s="311"/>
      <c r="GVC136" s="311"/>
      <c r="GVD136" s="311"/>
      <c r="GVE136" s="311"/>
      <c r="GVF136" s="311"/>
      <c r="GVG136" s="311"/>
      <c r="GVH136" s="311"/>
      <c r="GVI136" s="311"/>
      <c r="GVJ136" s="311"/>
      <c r="GVK136" s="311"/>
      <c r="GVL136" s="311"/>
      <c r="GVM136" s="311"/>
      <c r="GVN136" s="311"/>
      <c r="GVO136" s="311"/>
      <c r="GVP136" s="311"/>
      <c r="GVQ136" s="311"/>
      <c r="GVR136" s="311"/>
      <c r="GVS136" s="311"/>
      <c r="GVT136" s="311"/>
      <c r="GVU136" s="311"/>
      <c r="GVV136" s="311"/>
      <c r="GVW136" s="311"/>
      <c r="GVX136" s="311"/>
      <c r="GVY136" s="311"/>
      <c r="GVZ136" s="311"/>
      <c r="GWA136" s="311"/>
      <c r="GWB136" s="311"/>
      <c r="GWC136" s="311"/>
      <c r="GWD136" s="311"/>
      <c r="GWE136" s="311"/>
      <c r="GWF136" s="311"/>
      <c r="GWG136" s="311"/>
      <c r="GWH136" s="311"/>
      <c r="GWI136" s="311"/>
      <c r="GWJ136" s="311"/>
      <c r="GWK136" s="311"/>
      <c r="GWL136" s="311"/>
      <c r="GWM136" s="311"/>
      <c r="GWN136" s="311"/>
      <c r="GWO136" s="311"/>
      <c r="GWP136" s="311"/>
      <c r="GWQ136" s="311"/>
      <c r="GWR136" s="311"/>
      <c r="GWS136" s="311"/>
      <c r="GWT136" s="311"/>
      <c r="GWU136" s="311"/>
      <c r="GWV136" s="311"/>
      <c r="GWW136" s="311"/>
      <c r="GWX136" s="311"/>
      <c r="GWY136" s="311"/>
      <c r="GWZ136" s="311"/>
      <c r="GXA136" s="311"/>
      <c r="GXB136" s="311"/>
      <c r="GXC136" s="311"/>
      <c r="GXD136" s="311"/>
      <c r="GXE136" s="311"/>
      <c r="GXF136" s="311"/>
      <c r="GXG136" s="311"/>
      <c r="GXH136" s="311"/>
      <c r="GXI136" s="311"/>
      <c r="GXJ136" s="311"/>
      <c r="GXK136" s="311"/>
      <c r="GXL136" s="311"/>
      <c r="GXM136" s="311"/>
      <c r="GXN136" s="311"/>
      <c r="GXO136" s="311"/>
      <c r="GXP136" s="311"/>
      <c r="GXQ136" s="311"/>
      <c r="GXR136" s="311"/>
      <c r="GXS136" s="311"/>
      <c r="GXT136" s="311"/>
      <c r="GXU136" s="311"/>
      <c r="GXV136" s="311"/>
      <c r="GXW136" s="311"/>
      <c r="GXX136" s="311"/>
      <c r="GXY136" s="311"/>
      <c r="GXZ136" s="311"/>
      <c r="GYA136" s="311"/>
      <c r="GYB136" s="311"/>
      <c r="GYC136" s="311"/>
      <c r="GYD136" s="311"/>
      <c r="GYE136" s="311"/>
      <c r="GYF136" s="311"/>
      <c r="GYG136" s="311"/>
      <c r="GYH136" s="311"/>
      <c r="GYI136" s="311"/>
      <c r="GYJ136" s="311"/>
      <c r="GYK136" s="311"/>
      <c r="GYL136" s="311"/>
      <c r="GYM136" s="311"/>
      <c r="GYN136" s="311"/>
      <c r="GYO136" s="311"/>
      <c r="GYP136" s="311"/>
      <c r="GYQ136" s="311"/>
      <c r="GYR136" s="311"/>
      <c r="GYS136" s="311"/>
      <c r="GYT136" s="311"/>
      <c r="GYU136" s="311"/>
      <c r="GYV136" s="311"/>
      <c r="GYW136" s="311"/>
      <c r="GYX136" s="311"/>
      <c r="GYY136" s="311"/>
      <c r="GYZ136" s="311"/>
      <c r="GZA136" s="311"/>
      <c r="GZB136" s="311"/>
      <c r="GZC136" s="311"/>
      <c r="GZD136" s="311"/>
      <c r="GZE136" s="311"/>
      <c r="GZF136" s="311"/>
      <c r="GZG136" s="311"/>
      <c r="GZH136" s="311"/>
      <c r="GZI136" s="311"/>
      <c r="GZJ136" s="311"/>
      <c r="GZK136" s="311"/>
      <c r="GZL136" s="311"/>
      <c r="GZM136" s="311"/>
      <c r="GZN136" s="311"/>
      <c r="GZO136" s="311"/>
      <c r="GZP136" s="311"/>
      <c r="GZQ136" s="311"/>
      <c r="GZR136" s="311"/>
      <c r="GZS136" s="311"/>
      <c r="GZT136" s="311"/>
      <c r="GZU136" s="311"/>
      <c r="GZV136" s="311"/>
      <c r="GZW136" s="311"/>
      <c r="GZX136" s="311"/>
      <c r="GZY136" s="311"/>
      <c r="GZZ136" s="311"/>
      <c r="HAA136" s="311"/>
      <c r="HAB136" s="311"/>
      <c r="HAC136" s="311"/>
      <c r="HAD136" s="311"/>
      <c r="HAE136" s="311"/>
      <c r="HAF136" s="311"/>
      <c r="HAG136" s="311"/>
      <c r="HAH136" s="311"/>
      <c r="HAI136" s="311"/>
      <c r="HAJ136" s="311"/>
      <c r="HAK136" s="311"/>
      <c r="HAL136" s="311"/>
      <c r="HAM136" s="311"/>
      <c r="HAN136" s="311"/>
      <c r="HAO136" s="311"/>
      <c r="HAP136" s="311"/>
      <c r="HAQ136" s="311"/>
      <c r="HAR136" s="311"/>
      <c r="HAS136" s="311"/>
      <c r="HAT136" s="311"/>
      <c r="HAU136" s="311"/>
      <c r="HAV136" s="311"/>
      <c r="HAW136" s="311"/>
      <c r="HAX136" s="311"/>
      <c r="HAY136" s="311"/>
      <c r="HAZ136" s="311"/>
      <c r="HBA136" s="311"/>
      <c r="HBB136" s="311"/>
      <c r="HBC136" s="311"/>
      <c r="HBD136" s="311"/>
      <c r="HBE136" s="311"/>
      <c r="HBF136" s="311"/>
      <c r="HBG136" s="311"/>
      <c r="HBH136" s="311"/>
      <c r="HBI136" s="311"/>
      <c r="HBJ136" s="311"/>
      <c r="HBK136" s="311"/>
      <c r="HBL136" s="311"/>
      <c r="HBM136" s="311"/>
      <c r="HBN136" s="311"/>
      <c r="HBO136" s="311"/>
      <c r="HBP136" s="311"/>
      <c r="HBQ136" s="311"/>
      <c r="HBR136" s="311"/>
      <c r="HBS136" s="311"/>
      <c r="HBT136" s="311"/>
      <c r="HBU136" s="311"/>
      <c r="HBV136" s="311"/>
      <c r="HBW136" s="311"/>
      <c r="HBX136" s="311"/>
      <c r="HBY136" s="311"/>
      <c r="HBZ136" s="311"/>
      <c r="HCA136" s="311"/>
      <c r="HCB136" s="311"/>
      <c r="HCC136" s="311"/>
      <c r="HCD136" s="311"/>
      <c r="HCE136" s="311"/>
      <c r="HCF136" s="311"/>
      <c r="HCG136" s="311"/>
      <c r="HCH136" s="311"/>
      <c r="HCI136" s="311"/>
      <c r="HCJ136" s="311"/>
      <c r="HCK136" s="311"/>
      <c r="HCL136" s="311"/>
      <c r="HCM136" s="311"/>
      <c r="HCN136" s="311"/>
      <c r="HCO136" s="311"/>
      <c r="HCP136" s="311"/>
      <c r="HCQ136" s="311"/>
      <c r="HCR136" s="311"/>
      <c r="HCS136" s="311"/>
      <c r="HCT136" s="311"/>
      <c r="HCU136" s="311"/>
      <c r="HCV136" s="311"/>
      <c r="HCW136" s="311"/>
      <c r="HCX136" s="311"/>
      <c r="HCY136" s="311"/>
      <c r="HCZ136" s="311"/>
      <c r="HDA136" s="311"/>
      <c r="HDB136" s="311"/>
      <c r="HDC136" s="311"/>
      <c r="HDD136" s="311"/>
      <c r="HDE136" s="311"/>
      <c r="HDF136" s="311"/>
      <c r="HDG136" s="311"/>
      <c r="HDH136" s="311"/>
      <c r="HDI136" s="311"/>
      <c r="HDJ136" s="311"/>
      <c r="HDK136" s="311"/>
      <c r="HDL136" s="311"/>
      <c r="HDM136" s="311"/>
      <c r="HDN136" s="311"/>
      <c r="HDO136" s="311"/>
      <c r="HDP136" s="311"/>
      <c r="HDQ136" s="311"/>
      <c r="HDR136" s="311"/>
      <c r="HDS136" s="311"/>
      <c r="HDT136" s="311"/>
      <c r="HDU136" s="311"/>
      <c r="HDV136" s="311"/>
      <c r="HDW136" s="311"/>
      <c r="HDX136" s="311"/>
      <c r="HDY136" s="311"/>
      <c r="HDZ136" s="311"/>
      <c r="HEA136" s="311"/>
      <c r="HEB136" s="311"/>
      <c r="HEC136" s="311"/>
      <c r="HED136" s="311"/>
      <c r="HEE136" s="311"/>
      <c r="HEF136" s="311"/>
      <c r="HEG136" s="311"/>
      <c r="HEH136" s="311"/>
      <c r="HEI136" s="311"/>
      <c r="HEJ136" s="311"/>
      <c r="HEK136" s="311"/>
      <c r="HEL136" s="311"/>
      <c r="HEM136" s="311"/>
      <c r="HEN136" s="311"/>
      <c r="HEO136" s="311"/>
      <c r="HEP136" s="311"/>
      <c r="HEQ136" s="311"/>
      <c r="HER136" s="311"/>
      <c r="HES136" s="311"/>
      <c r="HET136" s="311"/>
      <c r="HEU136" s="311"/>
      <c r="HEV136" s="311"/>
      <c r="HEW136" s="311"/>
      <c r="HEX136" s="311"/>
      <c r="HEY136" s="311"/>
      <c r="HEZ136" s="311"/>
      <c r="HFA136" s="311"/>
      <c r="HFB136" s="311"/>
      <c r="HFC136" s="311"/>
      <c r="HFD136" s="311"/>
      <c r="HFE136" s="311"/>
      <c r="HFF136" s="311"/>
      <c r="HFG136" s="311"/>
      <c r="HFH136" s="311"/>
      <c r="HFI136" s="311"/>
      <c r="HFJ136" s="311"/>
      <c r="HFK136" s="311"/>
      <c r="HFL136" s="311"/>
      <c r="HFM136" s="311"/>
      <c r="HFN136" s="311"/>
      <c r="HFO136" s="311"/>
      <c r="HFP136" s="311"/>
      <c r="HFQ136" s="311"/>
      <c r="HFR136" s="311"/>
      <c r="HFS136" s="311"/>
      <c r="HFT136" s="311"/>
      <c r="HFU136" s="311"/>
      <c r="HFV136" s="311"/>
      <c r="HFW136" s="311"/>
      <c r="HFX136" s="311"/>
      <c r="HFY136" s="311"/>
      <c r="HFZ136" s="311"/>
      <c r="HGA136" s="311"/>
      <c r="HGB136" s="311"/>
      <c r="HGC136" s="311"/>
      <c r="HGD136" s="311"/>
      <c r="HGE136" s="311"/>
      <c r="HGF136" s="311"/>
      <c r="HGG136" s="311"/>
      <c r="HGH136" s="311"/>
      <c r="HGI136" s="311"/>
      <c r="HGJ136" s="311"/>
      <c r="HGK136" s="311"/>
      <c r="HGL136" s="311"/>
      <c r="HGM136" s="311"/>
      <c r="HGN136" s="311"/>
      <c r="HGO136" s="311"/>
      <c r="HGP136" s="311"/>
      <c r="HGQ136" s="311"/>
      <c r="HGR136" s="311"/>
      <c r="HGS136" s="311"/>
      <c r="HGT136" s="311"/>
      <c r="HGU136" s="311"/>
      <c r="HGV136" s="311"/>
      <c r="HGW136" s="311"/>
      <c r="HGX136" s="311"/>
      <c r="HGY136" s="311"/>
      <c r="HGZ136" s="311"/>
      <c r="HHA136" s="311"/>
      <c r="HHB136" s="311"/>
      <c r="HHC136" s="311"/>
      <c r="HHD136" s="311"/>
      <c r="HHE136" s="311"/>
      <c r="HHF136" s="311"/>
      <c r="HHG136" s="311"/>
      <c r="HHH136" s="311"/>
      <c r="HHI136" s="311"/>
      <c r="HHJ136" s="311"/>
      <c r="HHK136" s="311"/>
      <c r="HHL136" s="311"/>
      <c r="HHM136" s="311"/>
      <c r="HHN136" s="311"/>
      <c r="HHO136" s="311"/>
      <c r="HHP136" s="311"/>
      <c r="HHQ136" s="311"/>
      <c r="HHR136" s="311"/>
      <c r="HHS136" s="311"/>
      <c r="HHT136" s="311"/>
      <c r="HHU136" s="311"/>
      <c r="HHV136" s="311"/>
      <c r="HHW136" s="311"/>
      <c r="HHX136" s="311"/>
      <c r="HHY136" s="311"/>
      <c r="HHZ136" s="311"/>
      <c r="HIA136" s="311"/>
      <c r="HIB136" s="311"/>
      <c r="HIC136" s="311"/>
      <c r="HID136" s="311"/>
      <c r="HIE136" s="311"/>
      <c r="HIF136" s="311"/>
      <c r="HIG136" s="311"/>
      <c r="HIH136" s="311"/>
      <c r="HII136" s="311"/>
      <c r="HIJ136" s="311"/>
      <c r="HIK136" s="311"/>
      <c r="HIL136" s="311"/>
      <c r="HIM136" s="311"/>
      <c r="HIN136" s="311"/>
      <c r="HIO136" s="311"/>
      <c r="HIP136" s="311"/>
      <c r="HIQ136" s="311"/>
      <c r="HIR136" s="311"/>
      <c r="HIS136" s="311"/>
      <c r="HIT136" s="311"/>
      <c r="HIU136" s="311"/>
      <c r="HIV136" s="311"/>
      <c r="HIW136" s="311"/>
      <c r="HIX136" s="311"/>
      <c r="HIY136" s="311"/>
      <c r="HIZ136" s="311"/>
      <c r="HJA136" s="311"/>
      <c r="HJB136" s="311"/>
      <c r="HJC136" s="311"/>
      <c r="HJD136" s="311"/>
      <c r="HJE136" s="311"/>
      <c r="HJF136" s="311"/>
      <c r="HJG136" s="311"/>
      <c r="HJH136" s="311"/>
      <c r="HJI136" s="311"/>
      <c r="HJJ136" s="311"/>
      <c r="HJK136" s="311"/>
      <c r="HJL136" s="311"/>
      <c r="HJM136" s="311"/>
      <c r="HJN136" s="311"/>
      <c r="HJO136" s="311"/>
      <c r="HJP136" s="311"/>
      <c r="HJQ136" s="311"/>
      <c r="HJR136" s="311"/>
      <c r="HJS136" s="311"/>
      <c r="HJT136" s="311"/>
      <c r="HJU136" s="311"/>
      <c r="HJV136" s="311"/>
      <c r="HJW136" s="311"/>
      <c r="HJX136" s="311"/>
      <c r="HJY136" s="311"/>
      <c r="HJZ136" s="311"/>
      <c r="HKA136" s="311"/>
      <c r="HKB136" s="311"/>
      <c r="HKC136" s="311"/>
      <c r="HKD136" s="311"/>
      <c r="HKE136" s="311"/>
      <c r="HKF136" s="311"/>
      <c r="HKG136" s="311"/>
      <c r="HKH136" s="311"/>
      <c r="HKI136" s="311"/>
      <c r="HKJ136" s="311"/>
      <c r="HKK136" s="311"/>
      <c r="HKL136" s="311"/>
      <c r="HKM136" s="311"/>
      <c r="HKN136" s="311"/>
      <c r="HKO136" s="311"/>
      <c r="HKP136" s="311"/>
      <c r="HKQ136" s="311"/>
      <c r="HKR136" s="311"/>
      <c r="HKS136" s="311"/>
      <c r="HKT136" s="311"/>
      <c r="HKU136" s="311"/>
      <c r="HKV136" s="311"/>
      <c r="HKW136" s="311"/>
      <c r="HKX136" s="311"/>
      <c r="HKY136" s="311"/>
      <c r="HKZ136" s="311"/>
      <c r="HLA136" s="311"/>
      <c r="HLB136" s="311"/>
      <c r="HLC136" s="311"/>
      <c r="HLD136" s="311"/>
      <c r="HLE136" s="311"/>
      <c r="HLF136" s="311"/>
      <c r="HLG136" s="311"/>
      <c r="HLH136" s="311"/>
      <c r="HLI136" s="311"/>
      <c r="HLJ136" s="311"/>
      <c r="HLK136" s="311"/>
      <c r="HLL136" s="311"/>
      <c r="HLM136" s="311"/>
      <c r="HLN136" s="311"/>
      <c r="HLO136" s="311"/>
      <c r="HLP136" s="311"/>
      <c r="HLQ136" s="311"/>
      <c r="HLR136" s="311"/>
      <c r="HLS136" s="311"/>
      <c r="HLT136" s="311"/>
      <c r="HLU136" s="311"/>
      <c r="HLV136" s="311"/>
      <c r="HLW136" s="311"/>
      <c r="HLX136" s="311"/>
      <c r="HLY136" s="311"/>
      <c r="HLZ136" s="311"/>
      <c r="HMA136" s="311"/>
      <c r="HMB136" s="311"/>
      <c r="HMC136" s="311"/>
      <c r="HMD136" s="311"/>
      <c r="HME136" s="311"/>
      <c r="HMF136" s="311"/>
      <c r="HMG136" s="311"/>
      <c r="HMH136" s="311"/>
      <c r="HMI136" s="311"/>
      <c r="HMJ136" s="311"/>
      <c r="HMK136" s="311"/>
      <c r="HML136" s="311"/>
      <c r="HMM136" s="311"/>
      <c r="HMN136" s="311"/>
      <c r="HMO136" s="311"/>
      <c r="HMP136" s="311"/>
      <c r="HMQ136" s="311"/>
      <c r="HMR136" s="311"/>
      <c r="HMS136" s="311"/>
      <c r="HMT136" s="311"/>
      <c r="HMU136" s="311"/>
      <c r="HMV136" s="311"/>
      <c r="HMW136" s="311"/>
      <c r="HMX136" s="311"/>
      <c r="HMY136" s="311"/>
      <c r="HMZ136" s="311"/>
      <c r="HNA136" s="311"/>
      <c r="HNB136" s="311"/>
      <c r="HNC136" s="311"/>
      <c r="HND136" s="311"/>
      <c r="HNE136" s="311"/>
      <c r="HNF136" s="311"/>
      <c r="HNG136" s="311"/>
      <c r="HNH136" s="311"/>
      <c r="HNI136" s="311"/>
      <c r="HNJ136" s="311"/>
      <c r="HNK136" s="311"/>
      <c r="HNL136" s="311"/>
      <c r="HNM136" s="311"/>
      <c r="HNN136" s="311"/>
      <c r="HNO136" s="311"/>
      <c r="HNP136" s="311"/>
      <c r="HNQ136" s="311"/>
      <c r="HNR136" s="311"/>
      <c r="HNS136" s="311"/>
      <c r="HNT136" s="311"/>
      <c r="HNU136" s="311"/>
      <c r="HNV136" s="311"/>
      <c r="HNW136" s="311"/>
      <c r="HNX136" s="311"/>
      <c r="HNY136" s="311"/>
      <c r="HNZ136" s="311"/>
      <c r="HOA136" s="311"/>
      <c r="HOB136" s="311"/>
      <c r="HOC136" s="311"/>
      <c r="HOD136" s="311"/>
      <c r="HOE136" s="311"/>
      <c r="HOF136" s="311"/>
      <c r="HOG136" s="311"/>
      <c r="HOH136" s="311"/>
      <c r="HOI136" s="311"/>
      <c r="HOJ136" s="311"/>
      <c r="HOK136" s="311"/>
      <c r="HOL136" s="311"/>
      <c r="HOM136" s="311"/>
      <c r="HON136" s="311"/>
      <c r="HOO136" s="311"/>
      <c r="HOP136" s="311"/>
      <c r="HOQ136" s="311"/>
      <c r="HOR136" s="311"/>
      <c r="HOS136" s="311"/>
      <c r="HOT136" s="311"/>
      <c r="HOU136" s="311"/>
      <c r="HOV136" s="311"/>
      <c r="HOW136" s="311"/>
      <c r="HOX136" s="311"/>
      <c r="HOY136" s="311"/>
      <c r="HOZ136" s="311"/>
      <c r="HPA136" s="311"/>
      <c r="HPB136" s="311"/>
      <c r="HPC136" s="311"/>
      <c r="HPD136" s="311"/>
      <c r="HPE136" s="311"/>
      <c r="HPF136" s="311"/>
      <c r="HPG136" s="311"/>
      <c r="HPH136" s="311"/>
      <c r="HPI136" s="311"/>
      <c r="HPJ136" s="311"/>
      <c r="HPK136" s="311"/>
      <c r="HPL136" s="311"/>
      <c r="HPM136" s="311"/>
      <c r="HPN136" s="311"/>
      <c r="HPO136" s="311"/>
      <c r="HPP136" s="311"/>
      <c r="HPQ136" s="311"/>
      <c r="HPR136" s="311"/>
      <c r="HPS136" s="311"/>
      <c r="HPT136" s="311"/>
      <c r="HPU136" s="311"/>
      <c r="HPV136" s="311"/>
      <c r="HPW136" s="311"/>
      <c r="HPX136" s="311"/>
      <c r="HPY136" s="311"/>
      <c r="HPZ136" s="311"/>
      <c r="HQA136" s="311"/>
      <c r="HQB136" s="311"/>
      <c r="HQC136" s="311"/>
      <c r="HQD136" s="311"/>
      <c r="HQE136" s="311"/>
      <c r="HQF136" s="311"/>
      <c r="HQG136" s="311"/>
      <c r="HQH136" s="311"/>
      <c r="HQI136" s="311"/>
      <c r="HQJ136" s="311"/>
      <c r="HQK136" s="311"/>
      <c r="HQL136" s="311"/>
      <c r="HQM136" s="311"/>
      <c r="HQN136" s="311"/>
      <c r="HQO136" s="311"/>
      <c r="HQP136" s="311"/>
      <c r="HQQ136" s="311"/>
      <c r="HQR136" s="311"/>
      <c r="HQS136" s="311"/>
      <c r="HQT136" s="311"/>
      <c r="HQU136" s="311"/>
      <c r="HQV136" s="311"/>
      <c r="HQW136" s="311"/>
      <c r="HQX136" s="311"/>
      <c r="HQY136" s="311"/>
      <c r="HQZ136" s="311"/>
      <c r="HRA136" s="311"/>
      <c r="HRB136" s="311"/>
      <c r="HRC136" s="311"/>
      <c r="HRD136" s="311"/>
      <c r="HRE136" s="311"/>
      <c r="HRF136" s="311"/>
      <c r="HRG136" s="311"/>
      <c r="HRH136" s="311"/>
      <c r="HRI136" s="311"/>
      <c r="HRJ136" s="311"/>
      <c r="HRK136" s="311"/>
      <c r="HRL136" s="311"/>
      <c r="HRM136" s="311"/>
      <c r="HRN136" s="311"/>
      <c r="HRO136" s="311"/>
      <c r="HRP136" s="311"/>
      <c r="HRQ136" s="311"/>
      <c r="HRR136" s="311"/>
      <c r="HRS136" s="311"/>
      <c r="HRT136" s="311"/>
      <c r="HRU136" s="311"/>
      <c r="HRV136" s="311"/>
      <c r="HRW136" s="311"/>
      <c r="HRX136" s="311"/>
      <c r="HRY136" s="311"/>
      <c r="HRZ136" s="311"/>
      <c r="HSA136" s="311"/>
      <c r="HSB136" s="311"/>
      <c r="HSC136" s="311"/>
      <c r="HSD136" s="311"/>
      <c r="HSE136" s="311"/>
      <c r="HSF136" s="311"/>
      <c r="HSG136" s="311"/>
      <c r="HSH136" s="311"/>
      <c r="HSI136" s="311"/>
      <c r="HSJ136" s="311"/>
      <c r="HSK136" s="311"/>
      <c r="HSL136" s="311"/>
      <c r="HSM136" s="311"/>
      <c r="HSN136" s="311"/>
      <c r="HSO136" s="311"/>
      <c r="HSP136" s="311"/>
      <c r="HSQ136" s="311"/>
      <c r="HSR136" s="311"/>
      <c r="HSS136" s="311"/>
      <c r="HST136" s="311"/>
      <c r="HSU136" s="311"/>
      <c r="HSV136" s="311"/>
      <c r="HSW136" s="311"/>
      <c r="HSX136" s="311"/>
      <c r="HSY136" s="311"/>
      <c r="HSZ136" s="311"/>
      <c r="HTA136" s="311"/>
      <c r="HTB136" s="311"/>
      <c r="HTC136" s="311"/>
      <c r="HTD136" s="311"/>
      <c r="HTE136" s="311"/>
      <c r="HTF136" s="311"/>
      <c r="HTG136" s="311"/>
      <c r="HTH136" s="311"/>
      <c r="HTI136" s="311"/>
      <c r="HTJ136" s="311"/>
      <c r="HTK136" s="311"/>
      <c r="HTL136" s="311"/>
      <c r="HTM136" s="311"/>
      <c r="HTN136" s="311"/>
      <c r="HTO136" s="311"/>
      <c r="HTP136" s="311"/>
      <c r="HTQ136" s="311"/>
      <c r="HTR136" s="311"/>
      <c r="HTS136" s="311"/>
      <c r="HTT136" s="311"/>
      <c r="HTU136" s="311"/>
      <c r="HTV136" s="311"/>
      <c r="HTW136" s="311"/>
      <c r="HTX136" s="311"/>
      <c r="HTY136" s="311"/>
      <c r="HTZ136" s="311"/>
      <c r="HUA136" s="311"/>
      <c r="HUB136" s="311"/>
      <c r="HUC136" s="311"/>
      <c r="HUD136" s="311"/>
      <c r="HUE136" s="311"/>
      <c r="HUF136" s="311"/>
      <c r="HUG136" s="311"/>
      <c r="HUH136" s="311"/>
      <c r="HUI136" s="311"/>
      <c r="HUJ136" s="311"/>
      <c r="HUK136" s="311"/>
      <c r="HUL136" s="311"/>
      <c r="HUM136" s="311"/>
      <c r="HUN136" s="311"/>
      <c r="HUO136" s="311"/>
      <c r="HUP136" s="311"/>
      <c r="HUQ136" s="311"/>
      <c r="HUR136" s="311"/>
      <c r="HUS136" s="311"/>
      <c r="HUT136" s="311"/>
      <c r="HUU136" s="311"/>
      <c r="HUV136" s="311"/>
      <c r="HUW136" s="311"/>
      <c r="HUX136" s="311"/>
      <c r="HUY136" s="311"/>
      <c r="HUZ136" s="311"/>
      <c r="HVA136" s="311"/>
      <c r="HVB136" s="311"/>
      <c r="HVC136" s="311"/>
      <c r="HVD136" s="311"/>
      <c r="HVE136" s="311"/>
      <c r="HVF136" s="311"/>
      <c r="HVG136" s="311"/>
      <c r="HVH136" s="311"/>
      <c r="HVI136" s="311"/>
      <c r="HVJ136" s="311"/>
      <c r="HVK136" s="311"/>
      <c r="HVL136" s="311"/>
      <c r="HVM136" s="311"/>
      <c r="HVN136" s="311"/>
      <c r="HVO136" s="311"/>
      <c r="HVP136" s="311"/>
      <c r="HVQ136" s="311"/>
      <c r="HVR136" s="311"/>
      <c r="HVS136" s="311"/>
      <c r="HVT136" s="311"/>
      <c r="HVU136" s="311"/>
      <c r="HVV136" s="311"/>
      <c r="HVW136" s="311"/>
      <c r="HVX136" s="311"/>
      <c r="HVY136" s="311"/>
      <c r="HVZ136" s="311"/>
      <c r="HWA136" s="311"/>
      <c r="HWB136" s="311"/>
      <c r="HWC136" s="311"/>
      <c r="HWD136" s="311"/>
      <c r="HWE136" s="311"/>
      <c r="HWF136" s="311"/>
      <c r="HWG136" s="311"/>
      <c r="HWH136" s="311"/>
      <c r="HWI136" s="311"/>
      <c r="HWJ136" s="311"/>
      <c r="HWK136" s="311"/>
      <c r="HWL136" s="311"/>
      <c r="HWM136" s="311"/>
      <c r="HWN136" s="311"/>
      <c r="HWO136" s="311"/>
      <c r="HWP136" s="311"/>
      <c r="HWQ136" s="311"/>
      <c r="HWR136" s="311"/>
      <c r="HWS136" s="311"/>
      <c r="HWT136" s="311"/>
      <c r="HWU136" s="311"/>
      <c r="HWV136" s="311"/>
      <c r="HWW136" s="311"/>
      <c r="HWX136" s="311"/>
      <c r="HWY136" s="311"/>
      <c r="HWZ136" s="311"/>
      <c r="HXA136" s="311"/>
      <c r="HXB136" s="311"/>
      <c r="HXC136" s="311"/>
      <c r="HXD136" s="311"/>
      <c r="HXE136" s="311"/>
      <c r="HXF136" s="311"/>
      <c r="HXG136" s="311"/>
      <c r="HXH136" s="311"/>
      <c r="HXI136" s="311"/>
      <c r="HXJ136" s="311"/>
      <c r="HXK136" s="311"/>
      <c r="HXL136" s="311"/>
      <c r="HXM136" s="311"/>
      <c r="HXN136" s="311"/>
      <c r="HXO136" s="311"/>
      <c r="HXP136" s="311"/>
      <c r="HXQ136" s="311"/>
      <c r="HXR136" s="311"/>
      <c r="HXS136" s="311"/>
      <c r="HXT136" s="311"/>
      <c r="HXU136" s="311"/>
      <c r="HXV136" s="311"/>
      <c r="HXW136" s="311"/>
      <c r="HXX136" s="311"/>
      <c r="HXY136" s="311"/>
      <c r="HXZ136" s="311"/>
      <c r="HYA136" s="311"/>
      <c r="HYB136" s="311"/>
      <c r="HYC136" s="311"/>
      <c r="HYD136" s="311"/>
      <c r="HYE136" s="311"/>
      <c r="HYF136" s="311"/>
      <c r="HYG136" s="311"/>
      <c r="HYH136" s="311"/>
      <c r="HYI136" s="311"/>
      <c r="HYJ136" s="311"/>
      <c r="HYK136" s="311"/>
      <c r="HYL136" s="311"/>
      <c r="HYM136" s="311"/>
      <c r="HYN136" s="311"/>
      <c r="HYO136" s="311"/>
      <c r="HYP136" s="311"/>
      <c r="HYQ136" s="311"/>
      <c r="HYR136" s="311"/>
      <c r="HYS136" s="311"/>
      <c r="HYT136" s="311"/>
      <c r="HYU136" s="311"/>
      <c r="HYV136" s="311"/>
      <c r="HYW136" s="311"/>
      <c r="HYX136" s="311"/>
      <c r="HYY136" s="311"/>
      <c r="HYZ136" s="311"/>
      <c r="HZA136" s="311"/>
      <c r="HZB136" s="311"/>
      <c r="HZC136" s="311"/>
      <c r="HZD136" s="311"/>
      <c r="HZE136" s="311"/>
      <c r="HZF136" s="311"/>
      <c r="HZG136" s="311"/>
      <c r="HZH136" s="311"/>
      <c r="HZI136" s="311"/>
      <c r="HZJ136" s="311"/>
      <c r="HZK136" s="311"/>
      <c r="HZL136" s="311"/>
      <c r="HZM136" s="311"/>
      <c r="HZN136" s="311"/>
      <c r="HZO136" s="311"/>
      <c r="HZP136" s="311"/>
      <c r="HZQ136" s="311"/>
      <c r="HZR136" s="311"/>
      <c r="HZS136" s="311"/>
      <c r="HZT136" s="311"/>
      <c r="HZU136" s="311"/>
      <c r="HZV136" s="311"/>
      <c r="HZW136" s="311"/>
      <c r="HZX136" s="311"/>
      <c r="HZY136" s="311"/>
      <c r="HZZ136" s="311"/>
      <c r="IAA136" s="311"/>
      <c r="IAB136" s="311"/>
      <c r="IAC136" s="311"/>
      <c r="IAD136" s="311"/>
      <c r="IAE136" s="311"/>
      <c r="IAF136" s="311"/>
      <c r="IAG136" s="311"/>
      <c r="IAH136" s="311"/>
      <c r="IAI136" s="311"/>
      <c r="IAJ136" s="311"/>
      <c r="IAK136" s="311"/>
      <c r="IAL136" s="311"/>
      <c r="IAM136" s="311"/>
      <c r="IAN136" s="311"/>
      <c r="IAO136" s="311"/>
      <c r="IAP136" s="311"/>
      <c r="IAQ136" s="311"/>
      <c r="IAR136" s="311"/>
      <c r="IAS136" s="311"/>
      <c r="IAT136" s="311"/>
      <c r="IAU136" s="311"/>
      <c r="IAV136" s="311"/>
      <c r="IAW136" s="311"/>
      <c r="IAX136" s="311"/>
      <c r="IAY136" s="311"/>
      <c r="IAZ136" s="311"/>
      <c r="IBA136" s="311"/>
      <c r="IBB136" s="311"/>
      <c r="IBC136" s="311"/>
      <c r="IBD136" s="311"/>
      <c r="IBE136" s="311"/>
      <c r="IBF136" s="311"/>
      <c r="IBG136" s="311"/>
      <c r="IBH136" s="311"/>
      <c r="IBI136" s="311"/>
      <c r="IBJ136" s="311"/>
      <c r="IBK136" s="311"/>
      <c r="IBL136" s="311"/>
      <c r="IBM136" s="311"/>
      <c r="IBN136" s="311"/>
      <c r="IBO136" s="311"/>
      <c r="IBP136" s="311"/>
      <c r="IBQ136" s="311"/>
      <c r="IBR136" s="311"/>
      <c r="IBS136" s="311"/>
      <c r="IBT136" s="311"/>
      <c r="IBU136" s="311"/>
      <c r="IBV136" s="311"/>
      <c r="IBW136" s="311"/>
      <c r="IBX136" s="311"/>
      <c r="IBY136" s="311"/>
      <c r="IBZ136" s="311"/>
      <c r="ICA136" s="311"/>
      <c r="ICB136" s="311"/>
      <c r="ICC136" s="311"/>
      <c r="ICD136" s="311"/>
      <c r="ICE136" s="311"/>
      <c r="ICF136" s="311"/>
      <c r="ICG136" s="311"/>
      <c r="ICH136" s="311"/>
      <c r="ICI136" s="311"/>
      <c r="ICJ136" s="311"/>
      <c r="ICK136" s="311"/>
      <c r="ICL136" s="311"/>
      <c r="ICM136" s="311"/>
      <c r="ICN136" s="311"/>
      <c r="ICO136" s="311"/>
      <c r="ICP136" s="311"/>
      <c r="ICQ136" s="311"/>
      <c r="ICR136" s="311"/>
      <c r="ICS136" s="311"/>
      <c r="ICT136" s="311"/>
      <c r="ICU136" s="311"/>
      <c r="ICV136" s="311"/>
      <c r="ICW136" s="311"/>
      <c r="ICX136" s="311"/>
      <c r="ICY136" s="311"/>
      <c r="ICZ136" s="311"/>
      <c r="IDA136" s="311"/>
      <c r="IDB136" s="311"/>
      <c r="IDC136" s="311"/>
      <c r="IDD136" s="311"/>
      <c r="IDE136" s="311"/>
      <c r="IDF136" s="311"/>
      <c r="IDG136" s="311"/>
      <c r="IDH136" s="311"/>
      <c r="IDI136" s="311"/>
      <c r="IDJ136" s="311"/>
      <c r="IDK136" s="311"/>
      <c r="IDL136" s="311"/>
      <c r="IDM136" s="311"/>
      <c r="IDN136" s="311"/>
      <c r="IDO136" s="311"/>
      <c r="IDP136" s="311"/>
      <c r="IDQ136" s="311"/>
      <c r="IDR136" s="311"/>
      <c r="IDS136" s="311"/>
      <c r="IDT136" s="311"/>
      <c r="IDU136" s="311"/>
      <c r="IDV136" s="311"/>
      <c r="IDW136" s="311"/>
      <c r="IDX136" s="311"/>
      <c r="IDY136" s="311"/>
      <c r="IDZ136" s="311"/>
      <c r="IEA136" s="311"/>
      <c r="IEB136" s="311"/>
      <c r="IEC136" s="311"/>
      <c r="IED136" s="311"/>
      <c r="IEE136" s="311"/>
      <c r="IEF136" s="311"/>
      <c r="IEG136" s="311"/>
      <c r="IEH136" s="311"/>
      <c r="IEI136" s="311"/>
      <c r="IEJ136" s="311"/>
      <c r="IEK136" s="311"/>
      <c r="IEL136" s="311"/>
      <c r="IEM136" s="311"/>
      <c r="IEN136" s="311"/>
      <c r="IEO136" s="311"/>
      <c r="IEP136" s="311"/>
      <c r="IEQ136" s="311"/>
      <c r="IER136" s="311"/>
      <c r="IES136" s="311"/>
      <c r="IET136" s="311"/>
      <c r="IEU136" s="311"/>
      <c r="IEV136" s="311"/>
      <c r="IEW136" s="311"/>
      <c r="IEX136" s="311"/>
      <c r="IEY136" s="311"/>
      <c r="IEZ136" s="311"/>
      <c r="IFA136" s="311"/>
      <c r="IFB136" s="311"/>
      <c r="IFC136" s="311"/>
      <c r="IFD136" s="311"/>
      <c r="IFE136" s="311"/>
      <c r="IFF136" s="311"/>
      <c r="IFG136" s="311"/>
      <c r="IFH136" s="311"/>
      <c r="IFI136" s="311"/>
      <c r="IFJ136" s="311"/>
      <c r="IFK136" s="311"/>
      <c r="IFL136" s="311"/>
      <c r="IFM136" s="311"/>
      <c r="IFN136" s="311"/>
      <c r="IFO136" s="311"/>
      <c r="IFP136" s="311"/>
      <c r="IFQ136" s="311"/>
      <c r="IFR136" s="311"/>
      <c r="IFS136" s="311"/>
      <c r="IFT136" s="311"/>
      <c r="IFU136" s="311"/>
      <c r="IFV136" s="311"/>
      <c r="IFW136" s="311"/>
      <c r="IFX136" s="311"/>
      <c r="IFY136" s="311"/>
      <c r="IFZ136" s="311"/>
      <c r="IGA136" s="311"/>
      <c r="IGB136" s="311"/>
      <c r="IGC136" s="311"/>
      <c r="IGD136" s="311"/>
      <c r="IGE136" s="311"/>
      <c r="IGF136" s="311"/>
      <c r="IGG136" s="311"/>
      <c r="IGH136" s="311"/>
      <c r="IGI136" s="311"/>
      <c r="IGJ136" s="311"/>
      <c r="IGK136" s="311"/>
      <c r="IGL136" s="311"/>
      <c r="IGM136" s="311"/>
      <c r="IGN136" s="311"/>
      <c r="IGO136" s="311"/>
      <c r="IGP136" s="311"/>
      <c r="IGQ136" s="311"/>
      <c r="IGR136" s="311"/>
      <c r="IGS136" s="311"/>
      <c r="IGT136" s="311"/>
      <c r="IGU136" s="311"/>
      <c r="IGV136" s="311"/>
      <c r="IGW136" s="311"/>
      <c r="IGX136" s="311"/>
      <c r="IGY136" s="311"/>
      <c r="IGZ136" s="311"/>
      <c r="IHA136" s="311"/>
      <c r="IHB136" s="311"/>
      <c r="IHC136" s="311"/>
      <c r="IHD136" s="311"/>
      <c r="IHE136" s="311"/>
      <c r="IHF136" s="311"/>
      <c r="IHG136" s="311"/>
      <c r="IHH136" s="311"/>
      <c r="IHI136" s="311"/>
      <c r="IHJ136" s="311"/>
      <c r="IHK136" s="311"/>
      <c r="IHL136" s="311"/>
      <c r="IHM136" s="311"/>
      <c r="IHN136" s="311"/>
      <c r="IHO136" s="311"/>
      <c r="IHP136" s="311"/>
      <c r="IHQ136" s="311"/>
      <c r="IHR136" s="311"/>
      <c r="IHS136" s="311"/>
      <c r="IHT136" s="311"/>
      <c r="IHU136" s="311"/>
      <c r="IHV136" s="311"/>
      <c r="IHW136" s="311"/>
      <c r="IHX136" s="311"/>
      <c r="IHY136" s="311"/>
      <c r="IHZ136" s="311"/>
      <c r="IIA136" s="311"/>
      <c r="IIB136" s="311"/>
      <c r="IIC136" s="311"/>
      <c r="IID136" s="311"/>
      <c r="IIE136" s="311"/>
      <c r="IIF136" s="311"/>
      <c r="IIG136" s="311"/>
      <c r="IIH136" s="311"/>
      <c r="III136" s="311"/>
      <c r="IIJ136" s="311"/>
      <c r="IIK136" s="311"/>
      <c r="IIL136" s="311"/>
      <c r="IIM136" s="311"/>
      <c r="IIN136" s="311"/>
      <c r="IIO136" s="311"/>
      <c r="IIP136" s="311"/>
      <c r="IIQ136" s="311"/>
      <c r="IIR136" s="311"/>
      <c r="IIS136" s="311"/>
      <c r="IIT136" s="311"/>
      <c r="IIU136" s="311"/>
      <c r="IIV136" s="311"/>
      <c r="IIW136" s="311"/>
      <c r="IIX136" s="311"/>
      <c r="IIY136" s="311"/>
      <c r="IIZ136" s="311"/>
      <c r="IJA136" s="311"/>
      <c r="IJB136" s="311"/>
      <c r="IJC136" s="311"/>
      <c r="IJD136" s="311"/>
      <c r="IJE136" s="311"/>
      <c r="IJF136" s="311"/>
      <c r="IJG136" s="311"/>
      <c r="IJH136" s="311"/>
      <c r="IJI136" s="311"/>
      <c r="IJJ136" s="311"/>
      <c r="IJK136" s="311"/>
      <c r="IJL136" s="311"/>
      <c r="IJM136" s="311"/>
      <c r="IJN136" s="311"/>
      <c r="IJO136" s="311"/>
      <c r="IJP136" s="311"/>
      <c r="IJQ136" s="311"/>
      <c r="IJR136" s="311"/>
      <c r="IJS136" s="311"/>
      <c r="IJT136" s="311"/>
      <c r="IJU136" s="311"/>
      <c r="IJV136" s="311"/>
      <c r="IJW136" s="311"/>
      <c r="IJX136" s="311"/>
      <c r="IJY136" s="311"/>
      <c r="IJZ136" s="311"/>
      <c r="IKA136" s="311"/>
      <c r="IKB136" s="311"/>
      <c r="IKC136" s="311"/>
      <c r="IKD136" s="311"/>
      <c r="IKE136" s="311"/>
      <c r="IKF136" s="311"/>
      <c r="IKG136" s="311"/>
      <c r="IKH136" s="311"/>
      <c r="IKI136" s="311"/>
      <c r="IKJ136" s="311"/>
      <c r="IKK136" s="311"/>
      <c r="IKL136" s="311"/>
      <c r="IKM136" s="311"/>
      <c r="IKN136" s="311"/>
      <c r="IKO136" s="311"/>
      <c r="IKP136" s="311"/>
      <c r="IKQ136" s="311"/>
      <c r="IKR136" s="311"/>
      <c r="IKS136" s="311"/>
      <c r="IKT136" s="311"/>
      <c r="IKU136" s="311"/>
      <c r="IKV136" s="311"/>
      <c r="IKW136" s="311"/>
      <c r="IKX136" s="311"/>
      <c r="IKY136" s="311"/>
      <c r="IKZ136" s="311"/>
      <c r="ILA136" s="311"/>
      <c r="ILB136" s="311"/>
      <c r="ILC136" s="311"/>
      <c r="ILD136" s="311"/>
      <c r="ILE136" s="311"/>
      <c r="ILF136" s="311"/>
      <c r="ILG136" s="311"/>
      <c r="ILH136" s="311"/>
      <c r="ILI136" s="311"/>
      <c r="ILJ136" s="311"/>
      <c r="ILK136" s="311"/>
      <c r="ILL136" s="311"/>
      <c r="ILM136" s="311"/>
      <c r="ILN136" s="311"/>
      <c r="ILO136" s="311"/>
      <c r="ILP136" s="311"/>
      <c r="ILQ136" s="311"/>
      <c r="ILR136" s="311"/>
      <c r="ILS136" s="311"/>
      <c r="ILT136" s="311"/>
      <c r="ILU136" s="311"/>
      <c r="ILV136" s="311"/>
      <c r="ILW136" s="311"/>
      <c r="ILX136" s="311"/>
      <c r="ILY136" s="311"/>
      <c r="ILZ136" s="311"/>
      <c r="IMA136" s="311"/>
      <c r="IMB136" s="311"/>
      <c r="IMC136" s="311"/>
      <c r="IMD136" s="311"/>
      <c r="IME136" s="311"/>
      <c r="IMF136" s="311"/>
      <c r="IMG136" s="311"/>
      <c r="IMH136" s="311"/>
      <c r="IMI136" s="311"/>
      <c r="IMJ136" s="311"/>
      <c r="IMK136" s="311"/>
      <c r="IML136" s="311"/>
      <c r="IMM136" s="311"/>
      <c r="IMN136" s="311"/>
      <c r="IMO136" s="311"/>
      <c r="IMP136" s="311"/>
      <c r="IMQ136" s="311"/>
      <c r="IMR136" s="311"/>
      <c r="IMS136" s="311"/>
      <c r="IMT136" s="311"/>
      <c r="IMU136" s="311"/>
      <c r="IMV136" s="311"/>
      <c r="IMW136" s="311"/>
      <c r="IMX136" s="311"/>
      <c r="IMY136" s="311"/>
      <c r="IMZ136" s="311"/>
      <c r="INA136" s="311"/>
      <c r="INB136" s="311"/>
      <c r="INC136" s="311"/>
      <c r="IND136" s="311"/>
      <c r="INE136" s="311"/>
      <c r="INF136" s="311"/>
      <c r="ING136" s="311"/>
      <c r="INH136" s="311"/>
      <c r="INI136" s="311"/>
      <c r="INJ136" s="311"/>
      <c r="INK136" s="311"/>
      <c r="INL136" s="311"/>
      <c r="INM136" s="311"/>
      <c r="INN136" s="311"/>
      <c r="INO136" s="311"/>
      <c r="INP136" s="311"/>
      <c r="INQ136" s="311"/>
      <c r="INR136" s="311"/>
      <c r="INS136" s="311"/>
      <c r="INT136" s="311"/>
      <c r="INU136" s="311"/>
      <c r="INV136" s="311"/>
      <c r="INW136" s="311"/>
      <c r="INX136" s="311"/>
      <c r="INY136" s="311"/>
      <c r="INZ136" s="311"/>
      <c r="IOA136" s="311"/>
      <c r="IOB136" s="311"/>
      <c r="IOC136" s="311"/>
      <c r="IOD136" s="311"/>
      <c r="IOE136" s="311"/>
      <c r="IOF136" s="311"/>
      <c r="IOG136" s="311"/>
      <c r="IOH136" s="311"/>
      <c r="IOI136" s="311"/>
      <c r="IOJ136" s="311"/>
      <c r="IOK136" s="311"/>
      <c r="IOL136" s="311"/>
      <c r="IOM136" s="311"/>
      <c r="ION136" s="311"/>
      <c r="IOO136" s="311"/>
      <c r="IOP136" s="311"/>
      <c r="IOQ136" s="311"/>
      <c r="IOR136" s="311"/>
      <c r="IOS136" s="311"/>
      <c r="IOT136" s="311"/>
      <c r="IOU136" s="311"/>
      <c r="IOV136" s="311"/>
      <c r="IOW136" s="311"/>
      <c r="IOX136" s="311"/>
      <c r="IOY136" s="311"/>
      <c r="IOZ136" s="311"/>
      <c r="IPA136" s="311"/>
      <c r="IPB136" s="311"/>
      <c r="IPC136" s="311"/>
      <c r="IPD136" s="311"/>
      <c r="IPE136" s="311"/>
      <c r="IPF136" s="311"/>
      <c r="IPG136" s="311"/>
      <c r="IPH136" s="311"/>
      <c r="IPI136" s="311"/>
      <c r="IPJ136" s="311"/>
      <c r="IPK136" s="311"/>
      <c r="IPL136" s="311"/>
      <c r="IPM136" s="311"/>
      <c r="IPN136" s="311"/>
      <c r="IPO136" s="311"/>
      <c r="IPP136" s="311"/>
      <c r="IPQ136" s="311"/>
      <c r="IPR136" s="311"/>
      <c r="IPS136" s="311"/>
      <c r="IPT136" s="311"/>
      <c r="IPU136" s="311"/>
      <c r="IPV136" s="311"/>
      <c r="IPW136" s="311"/>
      <c r="IPX136" s="311"/>
      <c r="IPY136" s="311"/>
      <c r="IPZ136" s="311"/>
      <c r="IQA136" s="311"/>
      <c r="IQB136" s="311"/>
      <c r="IQC136" s="311"/>
      <c r="IQD136" s="311"/>
      <c r="IQE136" s="311"/>
      <c r="IQF136" s="311"/>
      <c r="IQG136" s="311"/>
      <c r="IQH136" s="311"/>
      <c r="IQI136" s="311"/>
      <c r="IQJ136" s="311"/>
      <c r="IQK136" s="311"/>
      <c r="IQL136" s="311"/>
      <c r="IQM136" s="311"/>
      <c r="IQN136" s="311"/>
      <c r="IQO136" s="311"/>
      <c r="IQP136" s="311"/>
      <c r="IQQ136" s="311"/>
      <c r="IQR136" s="311"/>
      <c r="IQS136" s="311"/>
      <c r="IQT136" s="311"/>
      <c r="IQU136" s="311"/>
      <c r="IQV136" s="311"/>
      <c r="IQW136" s="311"/>
      <c r="IQX136" s="311"/>
      <c r="IQY136" s="311"/>
      <c r="IQZ136" s="311"/>
      <c r="IRA136" s="311"/>
      <c r="IRB136" s="311"/>
      <c r="IRC136" s="311"/>
      <c r="IRD136" s="311"/>
      <c r="IRE136" s="311"/>
      <c r="IRF136" s="311"/>
      <c r="IRG136" s="311"/>
      <c r="IRH136" s="311"/>
      <c r="IRI136" s="311"/>
      <c r="IRJ136" s="311"/>
      <c r="IRK136" s="311"/>
      <c r="IRL136" s="311"/>
      <c r="IRM136" s="311"/>
      <c r="IRN136" s="311"/>
      <c r="IRO136" s="311"/>
      <c r="IRP136" s="311"/>
      <c r="IRQ136" s="311"/>
      <c r="IRR136" s="311"/>
      <c r="IRS136" s="311"/>
      <c r="IRT136" s="311"/>
      <c r="IRU136" s="311"/>
      <c r="IRV136" s="311"/>
      <c r="IRW136" s="311"/>
      <c r="IRX136" s="311"/>
      <c r="IRY136" s="311"/>
      <c r="IRZ136" s="311"/>
      <c r="ISA136" s="311"/>
      <c r="ISB136" s="311"/>
      <c r="ISC136" s="311"/>
      <c r="ISD136" s="311"/>
      <c r="ISE136" s="311"/>
      <c r="ISF136" s="311"/>
      <c r="ISG136" s="311"/>
      <c r="ISH136" s="311"/>
      <c r="ISI136" s="311"/>
      <c r="ISJ136" s="311"/>
      <c r="ISK136" s="311"/>
      <c r="ISL136" s="311"/>
      <c r="ISM136" s="311"/>
      <c r="ISN136" s="311"/>
      <c r="ISO136" s="311"/>
      <c r="ISP136" s="311"/>
      <c r="ISQ136" s="311"/>
      <c r="ISR136" s="311"/>
      <c r="ISS136" s="311"/>
      <c r="IST136" s="311"/>
      <c r="ISU136" s="311"/>
      <c r="ISV136" s="311"/>
      <c r="ISW136" s="311"/>
      <c r="ISX136" s="311"/>
      <c r="ISY136" s="311"/>
      <c r="ISZ136" s="311"/>
      <c r="ITA136" s="311"/>
      <c r="ITB136" s="311"/>
      <c r="ITC136" s="311"/>
      <c r="ITD136" s="311"/>
      <c r="ITE136" s="311"/>
      <c r="ITF136" s="311"/>
      <c r="ITG136" s="311"/>
      <c r="ITH136" s="311"/>
      <c r="ITI136" s="311"/>
      <c r="ITJ136" s="311"/>
      <c r="ITK136" s="311"/>
      <c r="ITL136" s="311"/>
      <c r="ITM136" s="311"/>
      <c r="ITN136" s="311"/>
      <c r="ITO136" s="311"/>
      <c r="ITP136" s="311"/>
      <c r="ITQ136" s="311"/>
      <c r="ITR136" s="311"/>
      <c r="ITS136" s="311"/>
      <c r="ITT136" s="311"/>
      <c r="ITU136" s="311"/>
      <c r="ITV136" s="311"/>
      <c r="ITW136" s="311"/>
      <c r="ITX136" s="311"/>
      <c r="ITY136" s="311"/>
      <c r="ITZ136" s="311"/>
      <c r="IUA136" s="311"/>
      <c r="IUB136" s="311"/>
      <c r="IUC136" s="311"/>
      <c r="IUD136" s="311"/>
      <c r="IUE136" s="311"/>
      <c r="IUF136" s="311"/>
      <c r="IUG136" s="311"/>
      <c r="IUH136" s="311"/>
      <c r="IUI136" s="311"/>
      <c r="IUJ136" s="311"/>
      <c r="IUK136" s="311"/>
      <c r="IUL136" s="311"/>
      <c r="IUM136" s="311"/>
      <c r="IUN136" s="311"/>
      <c r="IUO136" s="311"/>
      <c r="IUP136" s="311"/>
      <c r="IUQ136" s="311"/>
      <c r="IUR136" s="311"/>
      <c r="IUS136" s="311"/>
      <c r="IUT136" s="311"/>
      <c r="IUU136" s="311"/>
      <c r="IUV136" s="311"/>
      <c r="IUW136" s="311"/>
      <c r="IUX136" s="311"/>
      <c r="IUY136" s="311"/>
      <c r="IUZ136" s="311"/>
      <c r="IVA136" s="311"/>
      <c r="IVB136" s="311"/>
      <c r="IVC136" s="311"/>
      <c r="IVD136" s="311"/>
      <c r="IVE136" s="311"/>
      <c r="IVF136" s="311"/>
      <c r="IVG136" s="311"/>
      <c r="IVH136" s="311"/>
      <c r="IVI136" s="311"/>
      <c r="IVJ136" s="311"/>
      <c r="IVK136" s="311"/>
      <c r="IVL136" s="311"/>
      <c r="IVM136" s="311"/>
      <c r="IVN136" s="311"/>
      <c r="IVO136" s="311"/>
      <c r="IVP136" s="311"/>
      <c r="IVQ136" s="311"/>
      <c r="IVR136" s="311"/>
      <c r="IVS136" s="311"/>
      <c r="IVT136" s="311"/>
      <c r="IVU136" s="311"/>
      <c r="IVV136" s="311"/>
      <c r="IVW136" s="311"/>
      <c r="IVX136" s="311"/>
      <c r="IVY136" s="311"/>
      <c r="IVZ136" s="311"/>
      <c r="IWA136" s="311"/>
      <c r="IWB136" s="311"/>
      <c r="IWC136" s="311"/>
      <c r="IWD136" s="311"/>
      <c r="IWE136" s="311"/>
      <c r="IWF136" s="311"/>
      <c r="IWG136" s="311"/>
      <c r="IWH136" s="311"/>
      <c r="IWI136" s="311"/>
      <c r="IWJ136" s="311"/>
      <c r="IWK136" s="311"/>
      <c r="IWL136" s="311"/>
      <c r="IWM136" s="311"/>
      <c r="IWN136" s="311"/>
      <c r="IWO136" s="311"/>
      <c r="IWP136" s="311"/>
      <c r="IWQ136" s="311"/>
      <c r="IWR136" s="311"/>
      <c r="IWS136" s="311"/>
      <c r="IWT136" s="311"/>
      <c r="IWU136" s="311"/>
      <c r="IWV136" s="311"/>
      <c r="IWW136" s="311"/>
      <c r="IWX136" s="311"/>
      <c r="IWY136" s="311"/>
      <c r="IWZ136" s="311"/>
      <c r="IXA136" s="311"/>
      <c r="IXB136" s="311"/>
      <c r="IXC136" s="311"/>
      <c r="IXD136" s="311"/>
      <c r="IXE136" s="311"/>
      <c r="IXF136" s="311"/>
      <c r="IXG136" s="311"/>
      <c r="IXH136" s="311"/>
      <c r="IXI136" s="311"/>
      <c r="IXJ136" s="311"/>
      <c r="IXK136" s="311"/>
      <c r="IXL136" s="311"/>
      <c r="IXM136" s="311"/>
      <c r="IXN136" s="311"/>
      <c r="IXO136" s="311"/>
      <c r="IXP136" s="311"/>
      <c r="IXQ136" s="311"/>
      <c r="IXR136" s="311"/>
      <c r="IXS136" s="311"/>
      <c r="IXT136" s="311"/>
      <c r="IXU136" s="311"/>
      <c r="IXV136" s="311"/>
      <c r="IXW136" s="311"/>
      <c r="IXX136" s="311"/>
      <c r="IXY136" s="311"/>
      <c r="IXZ136" s="311"/>
      <c r="IYA136" s="311"/>
      <c r="IYB136" s="311"/>
      <c r="IYC136" s="311"/>
      <c r="IYD136" s="311"/>
      <c r="IYE136" s="311"/>
      <c r="IYF136" s="311"/>
      <c r="IYG136" s="311"/>
      <c r="IYH136" s="311"/>
      <c r="IYI136" s="311"/>
      <c r="IYJ136" s="311"/>
      <c r="IYK136" s="311"/>
      <c r="IYL136" s="311"/>
      <c r="IYM136" s="311"/>
      <c r="IYN136" s="311"/>
      <c r="IYO136" s="311"/>
      <c r="IYP136" s="311"/>
      <c r="IYQ136" s="311"/>
      <c r="IYR136" s="311"/>
      <c r="IYS136" s="311"/>
      <c r="IYT136" s="311"/>
      <c r="IYU136" s="311"/>
      <c r="IYV136" s="311"/>
      <c r="IYW136" s="311"/>
      <c r="IYX136" s="311"/>
      <c r="IYY136" s="311"/>
      <c r="IYZ136" s="311"/>
      <c r="IZA136" s="311"/>
      <c r="IZB136" s="311"/>
      <c r="IZC136" s="311"/>
      <c r="IZD136" s="311"/>
      <c r="IZE136" s="311"/>
      <c r="IZF136" s="311"/>
      <c r="IZG136" s="311"/>
      <c r="IZH136" s="311"/>
      <c r="IZI136" s="311"/>
      <c r="IZJ136" s="311"/>
      <c r="IZK136" s="311"/>
      <c r="IZL136" s="311"/>
      <c r="IZM136" s="311"/>
      <c r="IZN136" s="311"/>
      <c r="IZO136" s="311"/>
      <c r="IZP136" s="311"/>
      <c r="IZQ136" s="311"/>
      <c r="IZR136" s="311"/>
      <c r="IZS136" s="311"/>
      <c r="IZT136" s="311"/>
      <c r="IZU136" s="311"/>
      <c r="IZV136" s="311"/>
      <c r="IZW136" s="311"/>
      <c r="IZX136" s="311"/>
      <c r="IZY136" s="311"/>
      <c r="IZZ136" s="311"/>
      <c r="JAA136" s="311"/>
      <c r="JAB136" s="311"/>
      <c r="JAC136" s="311"/>
      <c r="JAD136" s="311"/>
      <c r="JAE136" s="311"/>
      <c r="JAF136" s="311"/>
      <c r="JAG136" s="311"/>
      <c r="JAH136" s="311"/>
      <c r="JAI136" s="311"/>
      <c r="JAJ136" s="311"/>
      <c r="JAK136" s="311"/>
      <c r="JAL136" s="311"/>
      <c r="JAM136" s="311"/>
      <c r="JAN136" s="311"/>
      <c r="JAO136" s="311"/>
      <c r="JAP136" s="311"/>
      <c r="JAQ136" s="311"/>
      <c r="JAR136" s="311"/>
      <c r="JAS136" s="311"/>
      <c r="JAT136" s="311"/>
      <c r="JAU136" s="311"/>
      <c r="JAV136" s="311"/>
      <c r="JAW136" s="311"/>
      <c r="JAX136" s="311"/>
      <c r="JAY136" s="311"/>
      <c r="JAZ136" s="311"/>
      <c r="JBA136" s="311"/>
      <c r="JBB136" s="311"/>
      <c r="JBC136" s="311"/>
      <c r="JBD136" s="311"/>
      <c r="JBE136" s="311"/>
      <c r="JBF136" s="311"/>
      <c r="JBG136" s="311"/>
      <c r="JBH136" s="311"/>
      <c r="JBI136" s="311"/>
      <c r="JBJ136" s="311"/>
      <c r="JBK136" s="311"/>
      <c r="JBL136" s="311"/>
      <c r="JBM136" s="311"/>
      <c r="JBN136" s="311"/>
      <c r="JBO136" s="311"/>
      <c r="JBP136" s="311"/>
      <c r="JBQ136" s="311"/>
      <c r="JBR136" s="311"/>
      <c r="JBS136" s="311"/>
      <c r="JBT136" s="311"/>
      <c r="JBU136" s="311"/>
      <c r="JBV136" s="311"/>
      <c r="JBW136" s="311"/>
      <c r="JBX136" s="311"/>
      <c r="JBY136" s="311"/>
      <c r="JBZ136" s="311"/>
      <c r="JCA136" s="311"/>
      <c r="JCB136" s="311"/>
      <c r="JCC136" s="311"/>
      <c r="JCD136" s="311"/>
      <c r="JCE136" s="311"/>
      <c r="JCF136" s="311"/>
      <c r="JCG136" s="311"/>
      <c r="JCH136" s="311"/>
      <c r="JCI136" s="311"/>
      <c r="JCJ136" s="311"/>
      <c r="JCK136" s="311"/>
      <c r="JCL136" s="311"/>
      <c r="JCM136" s="311"/>
      <c r="JCN136" s="311"/>
      <c r="JCO136" s="311"/>
      <c r="JCP136" s="311"/>
      <c r="JCQ136" s="311"/>
      <c r="JCR136" s="311"/>
      <c r="JCS136" s="311"/>
      <c r="JCT136" s="311"/>
      <c r="JCU136" s="311"/>
      <c r="JCV136" s="311"/>
      <c r="JCW136" s="311"/>
      <c r="JCX136" s="311"/>
      <c r="JCY136" s="311"/>
      <c r="JCZ136" s="311"/>
      <c r="JDA136" s="311"/>
      <c r="JDB136" s="311"/>
      <c r="JDC136" s="311"/>
      <c r="JDD136" s="311"/>
      <c r="JDE136" s="311"/>
      <c r="JDF136" s="311"/>
      <c r="JDG136" s="311"/>
      <c r="JDH136" s="311"/>
      <c r="JDI136" s="311"/>
      <c r="JDJ136" s="311"/>
      <c r="JDK136" s="311"/>
      <c r="JDL136" s="311"/>
      <c r="JDM136" s="311"/>
      <c r="JDN136" s="311"/>
      <c r="JDO136" s="311"/>
      <c r="JDP136" s="311"/>
      <c r="JDQ136" s="311"/>
      <c r="JDR136" s="311"/>
      <c r="JDS136" s="311"/>
      <c r="JDT136" s="311"/>
      <c r="JDU136" s="311"/>
      <c r="JDV136" s="311"/>
      <c r="JDW136" s="311"/>
      <c r="JDX136" s="311"/>
      <c r="JDY136" s="311"/>
      <c r="JDZ136" s="311"/>
      <c r="JEA136" s="311"/>
      <c r="JEB136" s="311"/>
      <c r="JEC136" s="311"/>
      <c r="JED136" s="311"/>
      <c r="JEE136" s="311"/>
      <c r="JEF136" s="311"/>
      <c r="JEG136" s="311"/>
      <c r="JEH136" s="311"/>
      <c r="JEI136" s="311"/>
      <c r="JEJ136" s="311"/>
      <c r="JEK136" s="311"/>
      <c r="JEL136" s="311"/>
      <c r="JEM136" s="311"/>
      <c r="JEN136" s="311"/>
      <c r="JEO136" s="311"/>
      <c r="JEP136" s="311"/>
      <c r="JEQ136" s="311"/>
      <c r="JER136" s="311"/>
      <c r="JES136" s="311"/>
      <c r="JET136" s="311"/>
      <c r="JEU136" s="311"/>
      <c r="JEV136" s="311"/>
      <c r="JEW136" s="311"/>
      <c r="JEX136" s="311"/>
      <c r="JEY136" s="311"/>
      <c r="JEZ136" s="311"/>
      <c r="JFA136" s="311"/>
      <c r="JFB136" s="311"/>
      <c r="JFC136" s="311"/>
      <c r="JFD136" s="311"/>
      <c r="JFE136" s="311"/>
      <c r="JFF136" s="311"/>
      <c r="JFG136" s="311"/>
      <c r="JFH136" s="311"/>
      <c r="JFI136" s="311"/>
      <c r="JFJ136" s="311"/>
      <c r="JFK136" s="311"/>
      <c r="JFL136" s="311"/>
      <c r="JFM136" s="311"/>
      <c r="JFN136" s="311"/>
      <c r="JFO136" s="311"/>
      <c r="JFP136" s="311"/>
      <c r="JFQ136" s="311"/>
      <c r="JFR136" s="311"/>
      <c r="JFS136" s="311"/>
      <c r="JFT136" s="311"/>
      <c r="JFU136" s="311"/>
      <c r="JFV136" s="311"/>
      <c r="JFW136" s="311"/>
      <c r="JFX136" s="311"/>
      <c r="JFY136" s="311"/>
      <c r="JFZ136" s="311"/>
      <c r="JGA136" s="311"/>
      <c r="JGB136" s="311"/>
      <c r="JGC136" s="311"/>
      <c r="JGD136" s="311"/>
      <c r="JGE136" s="311"/>
      <c r="JGF136" s="311"/>
      <c r="JGG136" s="311"/>
      <c r="JGH136" s="311"/>
      <c r="JGI136" s="311"/>
      <c r="JGJ136" s="311"/>
      <c r="JGK136" s="311"/>
      <c r="JGL136" s="311"/>
      <c r="JGM136" s="311"/>
      <c r="JGN136" s="311"/>
      <c r="JGO136" s="311"/>
      <c r="JGP136" s="311"/>
      <c r="JGQ136" s="311"/>
      <c r="JGR136" s="311"/>
      <c r="JGS136" s="311"/>
      <c r="JGT136" s="311"/>
      <c r="JGU136" s="311"/>
      <c r="JGV136" s="311"/>
      <c r="JGW136" s="311"/>
      <c r="JGX136" s="311"/>
      <c r="JGY136" s="311"/>
      <c r="JGZ136" s="311"/>
      <c r="JHA136" s="311"/>
      <c r="JHB136" s="311"/>
      <c r="JHC136" s="311"/>
      <c r="JHD136" s="311"/>
      <c r="JHE136" s="311"/>
      <c r="JHF136" s="311"/>
      <c r="JHG136" s="311"/>
      <c r="JHH136" s="311"/>
      <c r="JHI136" s="311"/>
      <c r="JHJ136" s="311"/>
      <c r="JHK136" s="311"/>
      <c r="JHL136" s="311"/>
      <c r="JHM136" s="311"/>
      <c r="JHN136" s="311"/>
      <c r="JHO136" s="311"/>
      <c r="JHP136" s="311"/>
      <c r="JHQ136" s="311"/>
      <c r="JHR136" s="311"/>
      <c r="JHS136" s="311"/>
      <c r="JHT136" s="311"/>
      <c r="JHU136" s="311"/>
      <c r="JHV136" s="311"/>
      <c r="JHW136" s="311"/>
      <c r="JHX136" s="311"/>
      <c r="JHY136" s="311"/>
      <c r="JHZ136" s="311"/>
      <c r="JIA136" s="311"/>
      <c r="JIB136" s="311"/>
      <c r="JIC136" s="311"/>
      <c r="JID136" s="311"/>
      <c r="JIE136" s="311"/>
      <c r="JIF136" s="311"/>
      <c r="JIG136" s="311"/>
      <c r="JIH136" s="311"/>
      <c r="JII136" s="311"/>
      <c r="JIJ136" s="311"/>
      <c r="JIK136" s="311"/>
      <c r="JIL136" s="311"/>
      <c r="JIM136" s="311"/>
      <c r="JIN136" s="311"/>
      <c r="JIO136" s="311"/>
      <c r="JIP136" s="311"/>
      <c r="JIQ136" s="311"/>
      <c r="JIR136" s="311"/>
      <c r="JIS136" s="311"/>
      <c r="JIT136" s="311"/>
      <c r="JIU136" s="311"/>
      <c r="JIV136" s="311"/>
      <c r="JIW136" s="311"/>
      <c r="JIX136" s="311"/>
      <c r="JIY136" s="311"/>
      <c r="JIZ136" s="311"/>
      <c r="JJA136" s="311"/>
      <c r="JJB136" s="311"/>
      <c r="JJC136" s="311"/>
      <c r="JJD136" s="311"/>
      <c r="JJE136" s="311"/>
      <c r="JJF136" s="311"/>
      <c r="JJG136" s="311"/>
      <c r="JJH136" s="311"/>
      <c r="JJI136" s="311"/>
      <c r="JJJ136" s="311"/>
      <c r="JJK136" s="311"/>
      <c r="JJL136" s="311"/>
      <c r="JJM136" s="311"/>
      <c r="JJN136" s="311"/>
      <c r="JJO136" s="311"/>
      <c r="JJP136" s="311"/>
      <c r="JJQ136" s="311"/>
      <c r="JJR136" s="311"/>
      <c r="JJS136" s="311"/>
      <c r="JJT136" s="311"/>
      <c r="JJU136" s="311"/>
      <c r="JJV136" s="311"/>
      <c r="JJW136" s="311"/>
      <c r="JJX136" s="311"/>
      <c r="JJY136" s="311"/>
      <c r="JJZ136" s="311"/>
      <c r="JKA136" s="311"/>
      <c r="JKB136" s="311"/>
      <c r="JKC136" s="311"/>
      <c r="JKD136" s="311"/>
      <c r="JKE136" s="311"/>
      <c r="JKF136" s="311"/>
      <c r="JKG136" s="311"/>
      <c r="JKH136" s="311"/>
      <c r="JKI136" s="311"/>
      <c r="JKJ136" s="311"/>
      <c r="JKK136" s="311"/>
      <c r="JKL136" s="311"/>
      <c r="JKM136" s="311"/>
      <c r="JKN136" s="311"/>
      <c r="JKO136" s="311"/>
      <c r="JKP136" s="311"/>
      <c r="JKQ136" s="311"/>
      <c r="JKR136" s="311"/>
      <c r="JKS136" s="311"/>
      <c r="JKT136" s="311"/>
      <c r="JKU136" s="311"/>
      <c r="JKV136" s="311"/>
      <c r="JKW136" s="311"/>
      <c r="JKX136" s="311"/>
      <c r="JKY136" s="311"/>
      <c r="JKZ136" s="311"/>
      <c r="JLA136" s="311"/>
      <c r="JLB136" s="311"/>
      <c r="JLC136" s="311"/>
      <c r="JLD136" s="311"/>
      <c r="JLE136" s="311"/>
      <c r="JLF136" s="311"/>
      <c r="JLG136" s="311"/>
      <c r="JLH136" s="311"/>
      <c r="JLI136" s="311"/>
      <c r="JLJ136" s="311"/>
      <c r="JLK136" s="311"/>
      <c r="JLL136" s="311"/>
      <c r="JLM136" s="311"/>
      <c r="JLN136" s="311"/>
      <c r="JLO136" s="311"/>
      <c r="JLP136" s="311"/>
      <c r="JLQ136" s="311"/>
      <c r="JLR136" s="311"/>
      <c r="JLS136" s="311"/>
      <c r="JLT136" s="311"/>
      <c r="JLU136" s="311"/>
      <c r="JLV136" s="311"/>
      <c r="JLW136" s="311"/>
      <c r="JLX136" s="311"/>
      <c r="JLY136" s="311"/>
      <c r="JLZ136" s="311"/>
      <c r="JMA136" s="311"/>
      <c r="JMB136" s="311"/>
      <c r="JMC136" s="311"/>
      <c r="JMD136" s="311"/>
      <c r="JME136" s="311"/>
      <c r="JMF136" s="311"/>
      <c r="JMG136" s="311"/>
      <c r="JMH136" s="311"/>
      <c r="JMI136" s="311"/>
      <c r="JMJ136" s="311"/>
      <c r="JMK136" s="311"/>
      <c r="JML136" s="311"/>
      <c r="JMM136" s="311"/>
      <c r="JMN136" s="311"/>
      <c r="JMO136" s="311"/>
      <c r="JMP136" s="311"/>
      <c r="JMQ136" s="311"/>
      <c r="JMR136" s="311"/>
      <c r="JMS136" s="311"/>
      <c r="JMT136" s="311"/>
      <c r="JMU136" s="311"/>
      <c r="JMV136" s="311"/>
      <c r="JMW136" s="311"/>
      <c r="JMX136" s="311"/>
      <c r="JMY136" s="311"/>
      <c r="JMZ136" s="311"/>
      <c r="JNA136" s="311"/>
      <c r="JNB136" s="311"/>
      <c r="JNC136" s="311"/>
      <c r="JND136" s="311"/>
      <c r="JNE136" s="311"/>
      <c r="JNF136" s="311"/>
      <c r="JNG136" s="311"/>
      <c r="JNH136" s="311"/>
      <c r="JNI136" s="311"/>
      <c r="JNJ136" s="311"/>
      <c r="JNK136" s="311"/>
      <c r="JNL136" s="311"/>
      <c r="JNM136" s="311"/>
      <c r="JNN136" s="311"/>
      <c r="JNO136" s="311"/>
      <c r="JNP136" s="311"/>
      <c r="JNQ136" s="311"/>
      <c r="JNR136" s="311"/>
      <c r="JNS136" s="311"/>
      <c r="JNT136" s="311"/>
      <c r="JNU136" s="311"/>
      <c r="JNV136" s="311"/>
      <c r="JNW136" s="311"/>
      <c r="JNX136" s="311"/>
      <c r="JNY136" s="311"/>
      <c r="JNZ136" s="311"/>
      <c r="JOA136" s="311"/>
      <c r="JOB136" s="311"/>
      <c r="JOC136" s="311"/>
      <c r="JOD136" s="311"/>
      <c r="JOE136" s="311"/>
      <c r="JOF136" s="311"/>
      <c r="JOG136" s="311"/>
      <c r="JOH136" s="311"/>
      <c r="JOI136" s="311"/>
      <c r="JOJ136" s="311"/>
      <c r="JOK136" s="311"/>
      <c r="JOL136" s="311"/>
      <c r="JOM136" s="311"/>
      <c r="JON136" s="311"/>
      <c r="JOO136" s="311"/>
      <c r="JOP136" s="311"/>
      <c r="JOQ136" s="311"/>
      <c r="JOR136" s="311"/>
      <c r="JOS136" s="311"/>
      <c r="JOT136" s="311"/>
      <c r="JOU136" s="311"/>
      <c r="JOV136" s="311"/>
      <c r="JOW136" s="311"/>
      <c r="JOX136" s="311"/>
      <c r="JOY136" s="311"/>
      <c r="JOZ136" s="311"/>
      <c r="JPA136" s="311"/>
      <c r="JPB136" s="311"/>
      <c r="JPC136" s="311"/>
      <c r="JPD136" s="311"/>
      <c r="JPE136" s="311"/>
      <c r="JPF136" s="311"/>
      <c r="JPG136" s="311"/>
      <c r="JPH136" s="311"/>
      <c r="JPI136" s="311"/>
      <c r="JPJ136" s="311"/>
      <c r="JPK136" s="311"/>
      <c r="JPL136" s="311"/>
      <c r="JPM136" s="311"/>
      <c r="JPN136" s="311"/>
      <c r="JPO136" s="311"/>
      <c r="JPP136" s="311"/>
      <c r="JPQ136" s="311"/>
      <c r="JPR136" s="311"/>
      <c r="JPS136" s="311"/>
      <c r="JPT136" s="311"/>
      <c r="JPU136" s="311"/>
      <c r="JPV136" s="311"/>
      <c r="JPW136" s="311"/>
      <c r="JPX136" s="311"/>
      <c r="JPY136" s="311"/>
      <c r="JPZ136" s="311"/>
      <c r="JQA136" s="311"/>
      <c r="JQB136" s="311"/>
      <c r="JQC136" s="311"/>
      <c r="JQD136" s="311"/>
      <c r="JQE136" s="311"/>
      <c r="JQF136" s="311"/>
      <c r="JQG136" s="311"/>
      <c r="JQH136" s="311"/>
      <c r="JQI136" s="311"/>
      <c r="JQJ136" s="311"/>
      <c r="JQK136" s="311"/>
      <c r="JQL136" s="311"/>
      <c r="JQM136" s="311"/>
      <c r="JQN136" s="311"/>
      <c r="JQO136" s="311"/>
      <c r="JQP136" s="311"/>
      <c r="JQQ136" s="311"/>
      <c r="JQR136" s="311"/>
      <c r="JQS136" s="311"/>
      <c r="JQT136" s="311"/>
      <c r="JQU136" s="311"/>
      <c r="JQV136" s="311"/>
      <c r="JQW136" s="311"/>
      <c r="JQX136" s="311"/>
      <c r="JQY136" s="311"/>
      <c r="JQZ136" s="311"/>
      <c r="JRA136" s="311"/>
      <c r="JRB136" s="311"/>
      <c r="JRC136" s="311"/>
      <c r="JRD136" s="311"/>
      <c r="JRE136" s="311"/>
      <c r="JRF136" s="311"/>
      <c r="JRG136" s="311"/>
      <c r="JRH136" s="311"/>
      <c r="JRI136" s="311"/>
      <c r="JRJ136" s="311"/>
      <c r="JRK136" s="311"/>
      <c r="JRL136" s="311"/>
      <c r="JRM136" s="311"/>
      <c r="JRN136" s="311"/>
      <c r="JRO136" s="311"/>
      <c r="JRP136" s="311"/>
      <c r="JRQ136" s="311"/>
      <c r="JRR136" s="311"/>
      <c r="JRS136" s="311"/>
      <c r="JRT136" s="311"/>
      <c r="JRU136" s="311"/>
      <c r="JRV136" s="311"/>
      <c r="JRW136" s="311"/>
      <c r="JRX136" s="311"/>
      <c r="JRY136" s="311"/>
      <c r="JRZ136" s="311"/>
      <c r="JSA136" s="311"/>
      <c r="JSB136" s="311"/>
      <c r="JSC136" s="311"/>
      <c r="JSD136" s="311"/>
      <c r="JSE136" s="311"/>
      <c r="JSF136" s="311"/>
      <c r="JSG136" s="311"/>
      <c r="JSH136" s="311"/>
      <c r="JSI136" s="311"/>
      <c r="JSJ136" s="311"/>
      <c r="JSK136" s="311"/>
      <c r="JSL136" s="311"/>
      <c r="JSM136" s="311"/>
      <c r="JSN136" s="311"/>
      <c r="JSO136" s="311"/>
      <c r="JSP136" s="311"/>
      <c r="JSQ136" s="311"/>
      <c r="JSR136" s="311"/>
      <c r="JSS136" s="311"/>
      <c r="JST136" s="311"/>
      <c r="JSU136" s="311"/>
      <c r="JSV136" s="311"/>
      <c r="JSW136" s="311"/>
      <c r="JSX136" s="311"/>
      <c r="JSY136" s="311"/>
      <c r="JSZ136" s="311"/>
      <c r="JTA136" s="311"/>
      <c r="JTB136" s="311"/>
      <c r="JTC136" s="311"/>
      <c r="JTD136" s="311"/>
      <c r="JTE136" s="311"/>
      <c r="JTF136" s="311"/>
      <c r="JTG136" s="311"/>
      <c r="JTH136" s="311"/>
      <c r="JTI136" s="311"/>
      <c r="JTJ136" s="311"/>
      <c r="JTK136" s="311"/>
      <c r="JTL136" s="311"/>
      <c r="JTM136" s="311"/>
      <c r="JTN136" s="311"/>
      <c r="JTO136" s="311"/>
      <c r="JTP136" s="311"/>
      <c r="JTQ136" s="311"/>
      <c r="JTR136" s="311"/>
      <c r="JTS136" s="311"/>
      <c r="JTT136" s="311"/>
      <c r="JTU136" s="311"/>
      <c r="JTV136" s="311"/>
      <c r="JTW136" s="311"/>
      <c r="JTX136" s="311"/>
      <c r="JTY136" s="311"/>
      <c r="JTZ136" s="311"/>
      <c r="JUA136" s="311"/>
      <c r="JUB136" s="311"/>
      <c r="JUC136" s="311"/>
      <c r="JUD136" s="311"/>
      <c r="JUE136" s="311"/>
      <c r="JUF136" s="311"/>
      <c r="JUG136" s="311"/>
      <c r="JUH136" s="311"/>
      <c r="JUI136" s="311"/>
      <c r="JUJ136" s="311"/>
      <c r="JUK136" s="311"/>
      <c r="JUL136" s="311"/>
      <c r="JUM136" s="311"/>
      <c r="JUN136" s="311"/>
      <c r="JUO136" s="311"/>
      <c r="JUP136" s="311"/>
      <c r="JUQ136" s="311"/>
      <c r="JUR136" s="311"/>
      <c r="JUS136" s="311"/>
      <c r="JUT136" s="311"/>
      <c r="JUU136" s="311"/>
      <c r="JUV136" s="311"/>
      <c r="JUW136" s="311"/>
      <c r="JUX136" s="311"/>
      <c r="JUY136" s="311"/>
      <c r="JUZ136" s="311"/>
      <c r="JVA136" s="311"/>
      <c r="JVB136" s="311"/>
      <c r="JVC136" s="311"/>
      <c r="JVD136" s="311"/>
      <c r="JVE136" s="311"/>
      <c r="JVF136" s="311"/>
      <c r="JVG136" s="311"/>
      <c r="JVH136" s="311"/>
      <c r="JVI136" s="311"/>
      <c r="JVJ136" s="311"/>
      <c r="JVK136" s="311"/>
      <c r="JVL136" s="311"/>
      <c r="JVM136" s="311"/>
      <c r="JVN136" s="311"/>
      <c r="JVO136" s="311"/>
      <c r="JVP136" s="311"/>
      <c r="JVQ136" s="311"/>
      <c r="JVR136" s="311"/>
      <c r="JVS136" s="311"/>
      <c r="JVT136" s="311"/>
      <c r="JVU136" s="311"/>
      <c r="JVV136" s="311"/>
      <c r="JVW136" s="311"/>
      <c r="JVX136" s="311"/>
      <c r="JVY136" s="311"/>
      <c r="JVZ136" s="311"/>
      <c r="JWA136" s="311"/>
      <c r="JWB136" s="311"/>
      <c r="JWC136" s="311"/>
      <c r="JWD136" s="311"/>
      <c r="JWE136" s="311"/>
      <c r="JWF136" s="311"/>
      <c r="JWG136" s="311"/>
      <c r="JWH136" s="311"/>
      <c r="JWI136" s="311"/>
      <c r="JWJ136" s="311"/>
      <c r="JWK136" s="311"/>
      <c r="JWL136" s="311"/>
      <c r="JWM136" s="311"/>
      <c r="JWN136" s="311"/>
      <c r="JWO136" s="311"/>
      <c r="JWP136" s="311"/>
      <c r="JWQ136" s="311"/>
      <c r="JWR136" s="311"/>
      <c r="JWS136" s="311"/>
      <c r="JWT136" s="311"/>
      <c r="JWU136" s="311"/>
      <c r="JWV136" s="311"/>
      <c r="JWW136" s="311"/>
      <c r="JWX136" s="311"/>
      <c r="JWY136" s="311"/>
      <c r="JWZ136" s="311"/>
      <c r="JXA136" s="311"/>
      <c r="JXB136" s="311"/>
      <c r="JXC136" s="311"/>
      <c r="JXD136" s="311"/>
      <c r="JXE136" s="311"/>
      <c r="JXF136" s="311"/>
      <c r="JXG136" s="311"/>
      <c r="JXH136" s="311"/>
      <c r="JXI136" s="311"/>
      <c r="JXJ136" s="311"/>
      <c r="JXK136" s="311"/>
      <c r="JXL136" s="311"/>
      <c r="JXM136" s="311"/>
      <c r="JXN136" s="311"/>
      <c r="JXO136" s="311"/>
      <c r="JXP136" s="311"/>
      <c r="JXQ136" s="311"/>
      <c r="JXR136" s="311"/>
      <c r="JXS136" s="311"/>
      <c r="JXT136" s="311"/>
      <c r="JXU136" s="311"/>
      <c r="JXV136" s="311"/>
      <c r="JXW136" s="311"/>
      <c r="JXX136" s="311"/>
      <c r="JXY136" s="311"/>
      <c r="JXZ136" s="311"/>
      <c r="JYA136" s="311"/>
      <c r="JYB136" s="311"/>
      <c r="JYC136" s="311"/>
      <c r="JYD136" s="311"/>
      <c r="JYE136" s="311"/>
      <c r="JYF136" s="311"/>
      <c r="JYG136" s="311"/>
      <c r="JYH136" s="311"/>
      <c r="JYI136" s="311"/>
      <c r="JYJ136" s="311"/>
      <c r="JYK136" s="311"/>
      <c r="JYL136" s="311"/>
      <c r="JYM136" s="311"/>
      <c r="JYN136" s="311"/>
      <c r="JYO136" s="311"/>
      <c r="JYP136" s="311"/>
      <c r="JYQ136" s="311"/>
      <c r="JYR136" s="311"/>
      <c r="JYS136" s="311"/>
      <c r="JYT136" s="311"/>
      <c r="JYU136" s="311"/>
      <c r="JYV136" s="311"/>
      <c r="JYW136" s="311"/>
      <c r="JYX136" s="311"/>
      <c r="JYY136" s="311"/>
      <c r="JYZ136" s="311"/>
      <c r="JZA136" s="311"/>
      <c r="JZB136" s="311"/>
      <c r="JZC136" s="311"/>
      <c r="JZD136" s="311"/>
      <c r="JZE136" s="311"/>
      <c r="JZF136" s="311"/>
      <c r="JZG136" s="311"/>
      <c r="JZH136" s="311"/>
      <c r="JZI136" s="311"/>
      <c r="JZJ136" s="311"/>
      <c r="JZK136" s="311"/>
      <c r="JZL136" s="311"/>
      <c r="JZM136" s="311"/>
      <c r="JZN136" s="311"/>
      <c r="JZO136" s="311"/>
      <c r="JZP136" s="311"/>
      <c r="JZQ136" s="311"/>
      <c r="JZR136" s="311"/>
      <c r="JZS136" s="311"/>
      <c r="JZT136" s="311"/>
      <c r="JZU136" s="311"/>
      <c r="JZV136" s="311"/>
      <c r="JZW136" s="311"/>
      <c r="JZX136" s="311"/>
      <c r="JZY136" s="311"/>
      <c r="JZZ136" s="311"/>
      <c r="KAA136" s="311"/>
      <c r="KAB136" s="311"/>
      <c r="KAC136" s="311"/>
      <c r="KAD136" s="311"/>
      <c r="KAE136" s="311"/>
      <c r="KAF136" s="311"/>
      <c r="KAG136" s="311"/>
      <c r="KAH136" s="311"/>
      <c r="KAI136" s="311"/>
      <c r="KAJ136" s="311"/>
      <c r="KAK136" s="311"/>
      <c r="KAL136" s="311"/>
      <c r="KAM136" s="311"/>
      <c r="KAN136" s="311"/>
      <c r="KAO136" s="311"/>
      <c r="KAP136" s="311"/>
      <c r="KAQ136" s="311"/>
      <c r="KAR136" s="311"/>
      <c r="KAS136" s="311"/>
      <c r="KAT136" s="311"/>
      <c r="KAU136" s="311"/>
      <c r="KAV136" s="311"/>
      <c r="KAW136" s="311"/>
      <c r="KAX136" s="311"/>
      <c r="KAY136" s="311"/>
      <c r="KAZ136" s="311"/>
      <c r="KBA136" s="311"/>
      <c r="KBB136" s="311"/>
      <c r="KBC136" s="311"/>
      <c r="KBD136" s="311"/>
      <c r="KBE136" s="311"/>
      <c r="KBF136" s="311"/>
      <c r="KBG136" s="311"/>
      <c r="KBH136" s="311"/>
      <c r="KBI136" s="311"/>
      <c r="KBJ136" s="311"/>
      <c r="KBK136" s="311"/>
      <c r="KBL136" s="311"/>
      <c r="KBM136" s="311"/>
      <c r="KBN136" s="311"/>
      <c r="KBO136" s="311"/>
      <c r="KBP136" s="311"/>
      <c r="KBQ136" s="311"/>
      <c r="KBR136" s="311"/>
      <c r="KBS136" s="311"/>
      <c r="KBT136" s="311"/>
      <c r="KBU136" s="311"/>
      <c r="KBV136" s="311"/>
      <c r="KBW136" s="311"/>
      <c r="KBX136" s="311"/>
      <c r="KBY136" s="311"/>
      <c r="KBZ136" s="311"/>
      <c r="KCA136" s="311"/>
      <c r="KCB136" s="311"/>
      <c r="KCC136" s="311"/>
      <c r="KCD136" s="311"/>
      <c r="KCE136" s="311"/>
      <c r="KCF136" s="311"/>
      <c r="KCG136" s="311"/>
      <c r="KCH136" s="311"/>
      <c r="KCI136" s="311"/>
      <c r="KCJ136" s="311"/>
      <c r="KCK136" s="311"/>
      <c r="KCL136" s="311"/>
      <c r="KCM136" s="311"/>
      <c r="KCN136" s="311"/>
      <c r="KCO136" s="311"/>
      <c r="KCP136" s="311"/>
      <c r="KCQ136" s="311"/>
      <c r="KCR136" s="311"/>
      <c r="KCS136" s="311"/>
      <c r="KCT136" s="311"/>
      <c r="KCU136" s="311"/>
      <c r="KCV136" s="311"/>
      <c r="KCW136" s="311"/>
      <c r="KCX136" s="311"/>
      <c r="KCY136" s="311"/>
      <c r="KCZ136" s="311"/>
      <c r="KDA136" s="311"/>
      <c r="KDB136" s="311"/>
      <c r="KDC136" s="311"/>
      <c r="KDD136" s="311"/>
      <c r="KDE136" s="311"/>
      <c r="KDF136" s="311"/>
      <c r="KDG136" s="311"/>
      <c r="KDH136" s="311"/>
      <c r="KDI136" s="311"/>
      <c r="KDJ136" s="311"/>
      <c r="KDK136" s="311"/>
      <c r="KDL136" s="311"/>
      <c r="KDM136" s="311"/>
      <c r="KDN136" s="311"/>
      <c r="KDO136" s="311"/>
      <c r="KDP136" s="311"/>
      <c r="KDQ136" s="311"/>
      <c r="KDR136" s="311"/>
      <c r="KDS136" s="311"/>
      <c r="KDT136" s="311"/>
      <c r="KDU136" s="311"/>
      <c r="KDV136" s="311"/>
      <c r="KDW136" s="311"/>
      <c r="KDX136" s="311"/>
      <c r="KDY136" s="311"/>
      <c r="KDZ136" s="311"/>
      <c r="KEA136" s="311"/>
      <c r="KEB136" s="311"/>
      <c r="KEC136" s="311"/>
      <c r="KED136" s="311"/>
      <c r="KEE136" s="311"/>
      <c r="KEF136" s="311"/>
      <c r="KEG136" s="311"/>
      <c r="KEH136" s="311"/>
      <c r="KEI136" s="311"/>
      <c r="KEJ136" s="311"/>
      <c r="KEK136" s="311"/>
      <c r="KEL136" s="311"/>
      <c r="KEM136" s="311"/>
      <c r="KEN136" s="311"/>
      <c r="KEO136" s="311"/>
      <c r="KEP136" s="311"/>
      <c r="KEQ136" s="311"/>
      <c r="KER136" s="311"/>
      <c r="KES136" s="311"/>
      <c r="KET136" s="311"/>
      <c r="KEU136" s="311"/>
      <c r="KEV136" s="311"/>
      <c r="KEW136" s="311"/>
      <c r="KEX136" s="311"/>
      <c r="KEY136" s="311"/>
      <c r="KEZ136" s="311"/>
      <c r="KFA136" s="311"/>
      <c r="KFB136" s="311"/>
      <c r="KFC136" s="311"/>
      <c r="KFD136" s="311"/>
      <c r="KFE136" s="311"/>
      <c r="KFF136" s="311"/>
      <c r="KFG136" s="311"/>
      <c r="KFH136" s="311"/>
      <c r="KFI136" s="311"/>
      <c r="KFJ136" s="311"/>
      <c r="KFK136" s="311"/>
      <c r="KFL136" s="311"/>
      <c r="KFM136" s="311"/>
      <c r="KFN136" s="311"/>
      <c r="KFO136" s="311"/>
      <c r="KFP136" s="311"/>
      <c r="KFQ136" s="311"/>
      <c r="KFR136" s="311"/>
      <c r="KFS136" s="311"/>
      <c r="KFT136" s="311"/>
      <c r="KFU136" s="311"/>
      <c r="KFV136" s="311"/>
      <c r="KFW136" s="311"/>
      <c r="KFX136" s="311"/>
      <c r="KFY136" s="311"/>
      <c r="KFZ136" s="311"/>
      <c r="KGA136" s="311"/>
      <c r="KGB136" s="311"/>
      <c r="KGC136" s="311"/>
      <c r="KGD136" s="311"/>
      <c r="KGE136" s="311"/>
      <c r="KGF136" s="311"/>
      <c r="KGG136" s="311"/>
      <c r="KGH136" s="311"/>
      <c r="KGI136" s="311"/>
      <c r="KGJ136" s="311"/>
      <c r="KGK136" s="311"/>
      <c r="KGL136" s="311"/>
      <c r="KGM136" s="311"/>
      <c r="KGN136" s="311"/>
      <c r="KGO136" s="311"/>
      <c r="KGP136" s="311"/>
      <c r="KGQ136" s="311"/>
      <c r="KGR136" s="311"/>
      <c r="KGS136" s="311"/>
      <c r="KGT136" s="311"/>
      <c r="KGU136" s="311"/>
      <c r="KGV136" s="311"/>
      <c r="KGW136" s="311"/>
      <c r="KGX136" s="311"/>
      <c r="KGY136" s="311"/>
      <c r="KGZ136" s="311"/>
      <c r="KHA136" s="311"/>
      <c r="KHB136" s="311"/>
      <c r="KHC136" s="311"/>
      <c r="KHD136" s="311"/>
      <c r="KHE136" s="311"/>
      <c r="KHF136" s="311"/>
      <c r="KHG136" s="311"/>
      <c r="KHH136" s="311"/>
      <c r="KHI136" s="311"/>
      <c r="KHJ136" s="311"/>
      <c r="KHK136" s="311"/>
      <c r="KHL136" s="311"/>
      <c r="KHM136" s="311"/>
      <c r="KHN136" s="311"/>
      <c r="KHO136" s="311"/>
      <c r="KHP136" s="311"/>
      <c r="KHQ136" s="311"/>
      <c r="KHR136" s="311"/>
      <c r="KHS136" s="311"/>
      <c r="KHT136" s="311"/>
      <c r="KHU136" s="311"/>
      <c r="KHV136" s="311"/>
      <c r="KHW136" s="311"/>
      <c r="KHX136" s="311"/>
      <c r="KHY136" s="311"/>
      <c r="KHZ136" s="311"/>
      <c r="KIA136" s="311"/>
      <c r="KIB136" s="311"/>
      <c r="KIC136" s="311"/>
      <c r="KID136" s="311"/>
      <c r="KIE136" s="311"/>
      <c r="KIF136" s="311"/>
      <c r="KIG136" s="311"/>
      <c r="KIH136" s="311"/>
      <c r="KII136" s="311"/>
      <c r="KIJ136" s="311"/>
      <c r="KIK136" s="311"/>
      <c r="KIL136" s="311"/>
      <c r="KIM136" s="311"/>
      <c r="KIN136" s="311"/>
      <c r="KIO136" s="311"/>
      <c r="KIP136" s="311"/>
      <c r="KIQ136" s="311"/>
      <c r="KIR136" s="311"/>
      <c r="KIS136" s="311"/>
      <c r="KIT136" s="311"/>
      <c r="KIU136" s="311"/>
      <c r="KIV136" s="311"/>
      <c r="KIW136" s="311"/>
      <c r="KIX136" s="311"/>
      <c r="KIY136" s="311"/>
      <c r="KIZ136" s="311"/>
      <c r="KJA136" s="311"/>
      <c r="KJB136" s="311"/>
      <c r="KJC136" s="311"/>
      <c r="KJD136" s="311"/>
      <c r="KJE136" s="311"/>
      <c r="KJF136" s="311"/>
      <c r="KJG136" s="311"/>
      <c r="KJH136" s="311"/>
      <c r="KJI136" s="311"/>
      <c r="KJJ136" s="311"/>
      <c r="KJK136" s="311"/>
      <c r="KJL136" s="311"/>
      <c r="KJM136" s="311"/>
      <c r="KJN136" s="311"/>
      <c r="KJO136" s="311"/>
      <c r="KJP136" s="311"/>
      <c r="KJQ136" s="311"/>
      <c r="KJR136" s="311"/>
      <c r="KJS136" s="311"/>
      <c r="KJT136" s="311"/>
      <c r="KJU136" s="311"/>
      <c r="KJV136" s="311"/>
      <c r="KJW136" s="311"/>
      <c r="KJX136" s="311"/>
      <c r="KJY136" s="311"/>
      <c r="KJZ136" s="311"/>
      <c r="KKA136" s="311"/>
      <c r="KKB136" s="311"/>
      <c r="KKC136" s="311"/>
      <c r="KKD136" s="311"/>
      <c r="KKE136" s="311"/>
      <c r="KKF136" s="311"/>
      <c r="KKG136" s="311"/>
      <c r="KKH136" s="311"/>
      <c r="KKI136" s="311"/>
      <c r="KKJ136" s="311"/>
      <c r="KKK136" s="311"/>
      <c r="KKL136" s="311"/>
      <c r="KKM136" s="311"/>
      <c r="KKN136" s="311"/>
      <c r="KKO136" s="311"/>
      <c r="KKP136" s="311"/>
      <c r="KKQ136" s="311"/>
      <c r="KKR136" s="311"/>
      <c r="KKS136" s="311"/>
      <c r="KKT136" s="311"/>
      <c r="KKU136" s="311"/>
      <c r="KKV136" s="311"/>
      <c r="KKW136" s="311"/>
      <c r="KKX136" s="311"/>
      <c r="KKY136" s="311"/>
      <c r="KKZ136" s="311"/>
      <c r="KLA136" s="311"/>
      <c r="KLB136" s="311"/>
      <c r="KLC136" s="311"/>
      <c r="KLD136" s="311"/>
      <c r="KLE136" s="311"/>
      <c r="KLF136" s="311"/>
      <c r="KLG136" s="311"/>
      <c r="KLH136" s="311"/>
      <c r="KLI136" s="311"/>
      <c r="KLJ136" s="311"/>
      <c r="KLK136" s="311"/>
      <c r="KLL136" s="311"/>
      <c r="KLM136" s="311"/>
      <c r="KLN136" s="311"/>
      <c r="KLO136" s="311"/>
      <c r="KLP136" s="311"/>
      <c r="KLQ136" s="311"/>
      <c r="KLR136" s="311"/>
      <c r="KLS136" s="311"/>
      <c r="KLT136" s="311"/>
      <c r="KLU136" s="311"/>
      <c r="KLV136" s="311"/>
      <c r="KLW136" s="311"/>
      <c r="KLX136" s="311"/>
      <c r="KLY136" s="311"/>
      <c r="KLZ136" s="311"/>
      <c r="KMA136" s="311"/>
      <c r="KMB136" s="311"/>
      <c r="KMC136" s="311"/>
      <c r="KMD136" s="311"/>
      <c r="KME136" s="311"/>
      <c r="KMF136" s="311"/>
      <c r="KMG136" s="311"/>
      <c r="KMH136" s="311"/>
      <c r="KMI136" s="311"/>
      <c r="KMJ136" s="311"/>
      <c r="KMK136" s="311"/>
      <c r="KML136" s="311"/>
      <c r="KMM136" s="311"/>
      <c r="KMN136" s="311"/>
      <c r="KMO136" s="311"/>
      <c r="KMP136" s="311"/>
      <c r="KMQ136" s="311"/>
      <c r="KMR136" s="311"/>
      <c r="KMS136" s="311"/>
      <c r="KMT136" s="311"/>
      <c r="KMU136" s="311"/>
      <c r="KMV136" s="311"/>
      <c r="KMW136" s="311"/>
      <c r="KMX136" s="311"/>
      <c r="KMY136" s="311"/>
      <c r="KMZ136" s="311"/>
      <c r="KNA136" s="311"/>
      <c r="KNB136" s="311"/>
      <c r="KNC136" s="311"/>
      <c r="KND136" s="311"/>
      <c r="KNE136" s="311"/>
      <c r="KNF136" s="311"/>
      <c r="KNG136" s="311"/>
      <c r="KNH136" s="311"/>
      <c r="KNI136" s="311"/>
      <c r="KNJ136" s="311"/>
      <c r="KNK136" s="311"/>
      <c r="KNL136" s="311"/>
      <c r="KNM136" s="311"/>
      <c r="KNN136" s="311"/>
      <c r="KNO136" s="311"/>
      <c r="KNP136" s="311"/>
      <c r="KNQ136" s="311"/>
      <c r="KNR136" s="311"/>
      <c r="KNS136" s="311"/>
      <c r="KNT136" s="311"/>
      <c r="KNU136" s="311"/>
      <c r="KNV136" s="311"/>
      <c r="KNW136" s="311"/>
      <c r="KNX136" s="311"/>
      <c r="KNY136" s="311"/>
      <c r="KNZ136" s="311"/>
      <c r="KOA136" s="311"/>
      <c r="KOB136" s="311"/>
      <c r="KOC136" s="311"/>
      <c r="KOD136" s="311"/>
      <c r="KOE136" s="311"/>
      <c r="KOF136" s="311"/>
      <c r="KOG136" s="311"/>
      <c r="KOH136" s="311"/>
      <c r="KOI136" s="311"/>
      <c r="KOJ136" s="311"/>
      <c r="KOK136" s="311"/>
      <c r="KOL136" s="311"/>
      <c r="KOM136" s="311"/>
      <c r="KON136" s="311"/>
      <c r="KOO136" s="311"/>
      <c r="KOP136" s="311"/>
      <c r="KOQ136" s="311"/>
      <c r="KOR136" s="311"/>
      <c r="KOS136" s="311"/>
      <c r="KOT136" s="311"/>
      <c r="KOU136" s="311"/>
      <c r="KOV136" s="311"/>
      <c r="KOW136" s="311"/>
      <c r="KOX136" s="311"/>
      <c r="KOY136" s="311"/>
      <c r="KOZ136" s="311"/>
      <c r="KPA136" s="311"/>
      <c r="KPB136" s="311"/>
      <c r="KPC136" s="311"/>
      <c r="KPD136" s="311"/>
      <c r="KPE136" s="311"/>
      <c r="KPF136" s="311"/>
      <c r="KPG136" s="311"/>
      <c r="KPH136" s="311"/>
      <c r="KPI136" s="311"/>
      <c r="KPJ136" s="311"/>
      <c r="KPK136" s="311"/>
      <c r="KPL136" s="311"/>
      <c r="KPM136" s="311"/>
      <c r="KPN136" s="311"/>
      <c r="KPO136" s="311"/>
      <c r="KPP136" s="311"/>
      <c r="KPQ136" s="311"/>
      <c r="KPR136" s="311"/>
      <c r="KPS136" s="311"/>
      <c r="KPT136" s="311"/>
      <c r="KPU136" s="311"/>
      <c r="KPV136" s="311"/>
      <c r="KPW136" s="311"/>
      <c r="KPX136" s="311"/>
      <c r="KPY136" s="311"/>
      <c r="KPZ136" s="311"/>
      <c r="KQA136" s="311"/>
      <c r="KQB136" s="311"/>
      <c r="KQC136" s="311"/>
      <c r="KQD136" s="311"/>
      <c r="KQE136" s="311"/>
      <c r="KQF136" s="311"/>
      <c r="KQG136" s="311"/>
      <c r="KQH136" s="311"/>
      <c r="KQI136" s="311"/>
      <c r="KQJ136" s="311"/>
      <c r="KQK136" s="311"/>
      <c r="KQL136" s="311"/>
      <c r="KQM136" s="311"/>
      <c r="KQN136" s="311"/>
      <c r="KQO136" s="311"/>
      <c r="KQP136" s="311"/>
      <c r="KQQ136" s="311"/>
      <c r="KQR136" s="311"/>
      <c r="KQS136" s="311"/>
      <c r="KQT136" s="311"/>
      <c r="KQU136" s="311"/>
      <c r="KQV136" s="311"/>
      <c r="KQW136" s="311"/>
      <c r="KQX136" s="311"/>
      <c r="KQY136" s="311"/>
      <c r="KQZ136" s="311"/>
      <c r="KRA136" s="311"/>
      <c r="KRB136" s="311"/>
      <c r="KRC136" s="311"/>
      <c r="KRD136" s="311"/>
      <c r="KRE136" s="311"/>
      <c r="KRF136" s="311"/>
      <c r="KRG136" s="311"/>
      <c r="KRH136" s="311"/>
      <c r="KRI136" s="311"/>
      <c r="KRJ136" s="311"/>
      <c r="KRK136" s="311"/>
      <c r="KRL136" s="311"/>
      <c r="KRM136" s="311"/>
      <c r="KRN136" s="311"/>
      <c r="KRO136" s="311"/>
      <c r="KRP136" s="311"/>
      <c r="KRQ136" s="311"/>
      <c r="KRR136" s="311"/>
      <c r="KRS136" s="311"/>
      <c r="KRT136" s="311"/>
      <c r="KRU136" s="311"/>
      <c r="KRV136" s="311"/>
      <c r="KRW136" s="311"/>
      <c r="KRX136" s="311"/>
      <c r="KRY136" s="311"/>
      <c r="KRZ136" s="311"/>
      <c r="KSA136" s="311"/>
      <c r="KSB136" s="311"/>
      <c r="KSC136" s="311"/>
      <c r="KSD136" s="311"/>
      <c r="KSE136" s="311"/>
      <c r="KSF136" s="311"/>
      <c r="KSG136" s="311"/>
      <c r="KSH136" s="311"/>
      <c r="KSI136" s="311"/>
      <c r="KSJ136" s="311"/>
      <c r="KSK136" s="311"/>
      <c r="KSL136" s="311"/>
      <c r="KSM136" s="311"/>
      <c r="KSN136" s="311"/>
      <c r="KSO136" s="311"/>
      <c r="KSP136" s="311"/>
      <c r="KSQ136" s="311"/>
      <c r="KSR136" s="311"/>
      <c r="KSS136" s="311"/>
      <c r="KST136" s="311"/>
      <c r="KSU136" s="311"/>
      <c r="KSV136" s="311"/>
      <c r="KSW136" s="311"/>
      <c r="KSX136" s="311"/>
      <c r="KSY136" s="311"/>
      <c r="KSZ136" s="311"/>
      <c r="KTA136" s="311"/>
      <c r="KTB136" s="311"/>
      <c r="KTC136" s="311"/>
      <c r="KTD136" s="311"/>
      <c r="KTE136" s="311"/>
      <c r="KTF136" s="311"/>
      <c r="KTG136" s="311"/>
      <c r="KTH136" s="311"/>
      <c r="KTI136" s="311"/>
      <c r="KTJ136" s="311"/>
      <c r="KTK136" s="311"/>
      <c r="KTL136" s="311"/>
      <c r="KTM136" s="311"/>
      <c r="KTN136" s="311"/>
      <c r="KTO136" s="311"/>
      <c r="KTP136" s="311"/>
      <c r="KTQ136" s="311"/>
      <c r="KTR136" s="311"/>
      <c r="KTS136" s="311"/>
      <c r="KTT136" s="311"/>
      <c r="KTU136" s="311"/>
      <c r="KTV136" s="311"/>
      <c r="KTW136" s="311"/>
      <c r="KTX136" s="311"/>
      <c r="KTY136" s="311"/>
      <c r="KTZ136" s="311"/>
      <c r="KUA136" s="311"/>
      <c r="KUB136" s="311"/>
      <c r="KUC136" s="311"/>
      <c r="KUD136" s="311"/>
      <c r="KUE136" s="311"/>
      <c r="KUF136" s="311"/>
      <c r="KUG136" s="311"/>
      <c r="KUH136" s="311"/>
      <c r="KUI136" s="311"/>
      <c r="KUJ136" s="311"/>
      <c r="KUK136" s="311"/>
      <c r="KUL136" s="311"/>
      <c r="KUM136" s="311"/>
      <c r="KUN136" s="311"/>
      <c r="KUO136" s="311"/>
      <c r="KUP136" s="311"/>
      <c r="KUQ136" s="311"/>
      <c r="KUR136" s="311"/>
      <c r="KUS136" s="311"/>
      <c r="KUT136" s="311"/>
      <c r="KUU136" s="311"/>
      <c r="KUV136" s="311"/>
      <c r="KUW136" s="311"/>
      <c r="KUX136" s="311"/>
      <c r="KUY136" s="311"/>
      <c r="KUZ136" s="311"/>
      <c r="KVA136" s="311"/>
      <c r="KVB136" s="311"/>
      <c r="KVC136" s="311"/>
      <c r="KVD136" s="311"/>
      <c r="KVE136" s="311"/>
      <c r="KVF136" s="311"/>
      <c r="KVG136" s="311"/>
      <c r="KVH136" s="311"/>
      <c r="KVI136" s="311"/>
      <c r="KVJ136" s="311"/>
      <c r="KVK136" s="311"/>
      <c r="KVL136" s="311"/>
      <c r="KVM136" s="311"/>
      <c r="KVN136" s="311"/>
      <c r="KVO136" s="311"/>
      <c r="KVP136" s="311"/>
      <c r="KVQ136" s="311"/>
      <c r="KVR136" s="311"/>
      <c r="KVS136" s="311"/>
      <c r="KVT136" s="311"/>
      <c r="KVU136" s="311"/>
      <c r="KVV136" s="311"/>
      <c r="KVW136" s="311"/>
      <c r="KVX136" s="311"/>
      <c r="KVY136" s="311"/>
      <c r="KVZ136" s="311"/>
      <c r="KWA136" s="311"/>
      <c r="KWB136" s="311"/>
      <c r="KWC136" s="311"/>
      <c r="KWD136" s="311"/>
      <c r="KWE136" s="311"/>
      <c r="KWF136" s="311"/>
      <c r="KWG136" s="311"/>
      <c r="KWH136" s="311"/>
      <c r="KWI136" s="311"/>
      <c r="KWJ136" s="311"/>
      <c r="KWK136" s="311"/>
      <c r="KWL136" s="311"/>
      <c r="KWM136" s="311"/>
      <c r="KWN136" s="311"/>
      <c r="KWO136" s="311"/>
      <c r="KWP136" s="311"/>
      <c r="KWQ136" s="311"/>
      <c r="KWR136" s="311"/>
      <c r="KWS136" s="311"/>
      <c r="KWT136" s="311"/>
      <c r="KWU136" s="311"/>
      <c r="KWV136" s="311"/>
      <c r="KWW136" s="311"/>
      <c r="KWX136" s="311"/>
      <c r="KWY136" s="311"/>
      <c r="KWZ136" s="311"/>
      <c r="KXA136" s="311"/>
      <c r="KXB136" s="311"/>
      <c r="KXC136" s="311"/>
      <c r="KXD136" s="311"/>
      <c r="KXE136" s="311"/>
      <c r="KXF136" s="311"/>
      <c r="KXG136" s="311"/>
      <c r="KXH136" s="311"/>
      <c r="KXI136" s="311"/>
      <c r="KXJ136" s="311"/>
      <c r="KXK136" s="311"/>
      <c r="KXL136" s="311"/>
      <c r="KXM136" s="311"/>
      <c r="KXN136" s="311"/>
      <c r="KXO136" s="311"/>
      <c r="KXP136" s="311"/>
      <c r="KXQ136" s="311"/>
      <c r="KXR136" s="311"/>
      <c r="KXS136" s="311"/>
      <c r="KXT136" s="311"/>
      <c r="KXU136" s="311"/>
      <c r="KXV136" s="311"/>
      <c r="KXW136" s="311"/>
      <c r="KXX136" s="311"/>
      <c r="KXY136" s="311"/>
      <c r="KXZ136" s="311"/>
      <c r="KYA136" s="311"/>
      <c r="KYB136" s="311"/>
      <c r="KYC136" s="311"/>
      <c r="KYD136" s="311"/>
      <c r="KYE136" s="311"/>
      <c r="KYF136" s="311"/>
      <c r="KYG136" s="311"/>
      <c r="KYH136" s="311"/>
      <c r="KYI136" s="311"/>
      <c r="KYJ136" s="311"/>
      <c r="KYK136" s="311"/>
      <c r="KYL136" s="311"/>
      <c r="KYM136" s="311"/>
      <c r="KYN136" s="311"/>
      <c r="KYO136" s="311"/>
      <c r="KYP136" s="311"/>
      <c r="KYQ136" s="311"/>
      <c r="KYR136" s="311"/>
      <c r="KYS136" s="311"/>
      <c r="KYT136" s="311"/>
      <c r="KYU136" s="311"/>
      <c r="KYV136" s="311"/>
      <c r="KYW136" s="311"/>
      <c r="KYX136" s="311"/>
      <c r="KYY136" s="311"/>
      <c r="KYZ136" s="311"/>
      <c r="KZA136" s="311"/>
      <c r="KZB136" s="311"/>
      <c r="KZC136" s="311"/>
      <c r="KZD136" s="311"/>
      <c r="KZE136" s="311"/>
      <c r="KZF136" s="311"/>
      <c r="KZG136" s="311"/>
      <c r="KZH136" s="311"/>
      <c r="KZI136" s="311"/>
      <c r="KZJ136" s="311"/>
      <c r="KZK136" s="311"/>
      <c r="KZL136" s="311"/>
      <c r="KZM136" s="311"/>
      <c r="KZN136" s="311"/>
      <c r="KZO136" s="311"/>
      <c r="KZP136" s="311"/>
      <c r="KZQ136" s="311"/>
      <c r="KZR136" s="311"/>
      <c r="KZS136" s="311"/>
      <c r="KZT136" s="311"/>
      <c r="KZU136" s="311"/>
      <c r="KZV136" s="311"/>
      <c r="KZW136" s="311"/>
      <c r="KZX136" s="311"/>
      <c r="KZY136" s="311"/>
      <c r="KZZ136" s="311"/>
      <c r="LAA136" s="311"/>
      <c r="LAB136" s="311"/>
      <c r="LAC136" s="311"/>
      <c r="LAD136" s="311"/>
      <c r="LAE136" s="311"/>
      <c r="LAF136" s="311"/>
      <c r="LAG136" s="311"/>
      <c r="LAH136" s="311"/>
      <c r="LAI136" s="311"/>
      <c r="LAJ136" s="311"/>
      <c r="LAK136" s="311"/>
      <c r="LAL136" s="311"/>
      <c r="LAM136" s="311"/>
      <c r="LAN136" s="311"/>
      <c r="LAO136" s="311"/>
      <c r="LAP136" s="311"/>
      <c r="LAQ136" s="311"/>
      <c r="LAR136" s="311"/>
      <c r="LAS136" s="311"/>
      <c r="LAT136" s="311"/>
      <c r="LAU136" s="311"/>
      <c r="LAV136" s="311"/>
      <c r="LAW136" s="311"/>
      <c r="LAX136" s="311"/>
      <c r="LAY136" s="311"/>
      <c r="LAZ136" s="311"/>
      <c r="LBA136" s="311"/>
      <c r="LBB136" s="311"/>
      <c r="LBC136" s="311"/>
      <c r="LBD136" s="311"/>
      <c r="LBE136" s="311"/>
      <c r="LBF136" s="311"/>
      <c r="LBG136" s="311"/>
      <c r="LBH136" s="311"/>
      <c r="LBI136" s="311"/>
      <c r="LBJ136" s="311"/>
      <c r="LBK136" s="311"/>
      <c r="LBL136" s="311"/>
      <c r="LBM136" s="311"/>
      <c r="LBN136" s="311"/>
      <c r="LBO136" s="311"/>
      <c r="LBP136" s="311"/>
      <c r="LBQ136" s="311"/>
      <c r="LBR136" s="311"/>
      <c r="LBS136" s="311"/>
      <c r="LBT136" s="311"/>
      <c r="LBU136" s="311"/>
      <c r="LBV136" s="311"/>
      <c r="LBW136" s="311"/>
      <c r="LBX136" s="311"/>
      <c r="LBY136" s="311"/>
      <c r="LBZ136" s="311"/>
      <c r="LCA136" s="311"/>
      <c r="LCB136" s="311"/>
      <c r="LCC136" s="311"/>
      <c r="LCD136" s="311"/>
      <c r="LCE136" s="311"/>
      <c r="LCF136" s="311"/>
      <c r="LCG136" s="311"/>
      <c r="LCH136" s="311"/>
      <c r="LCI136" s="311"/>
      <c r="LCJ136" s="311"/>
      <c r="LCK136" s="311"/>
      <c r="LCL136" s="311"/>
      <c r="LCM136" s="311"/>
      <c r="LCN136" s="311"/>
      <c r="LCO136" s="311"/>
      <c r="LCP136" s="311"/>
      <c r="LCQ136" s="311"/>
      <c r="LCR136" s="311"/>
      <c r="LCS136" s="311"/>
      <c r="LCT136" s="311"/>
      <c r="LCU136" s="311"/>
      <c r="LCV136" s="311"/>
      <c r="LCW136" s="311"/>
      <c r="LCX136" s="311"/>
      <c r="LCY136" s="311"/>
      <c r="LCZ136" s="311"/>
      <c r="LDA136" s="311"/>
      <c r="LDB136" s="311"/>
      <c r="LDC136" s="311"/>
      <c r="LDD136" s="311"/>
      <c r="LDE136" s="311"/>
      <c r="LDF136" s="311"/>
      <c r="LDG136" s="311"/>
      <c r="LDH136" s="311"/>
      <c r="LDI136" s="311"/>
      <c r="LDJ136" s="311"/>
      <c r="LDK136" s="311"/>
      <c r="LDL136" s="311"/>
      <c r="LDM136" s="311"/>
      <c r="LDN136" s="311"/>
      <c r="LDO136" s="311"/>
      <c r="LDP136" s="311"/>
      <c r="LDQ136" s="311"/>
      <c r="LDR136" s="311"/>
      <c r="LDS136" s="311"/>
      <c r="LDT136" s="311"/>
      <c r="LDU136" s="311"/>
      <c r="LDV136" s="311"/>
      <c r="LDW136" s="311"/>
      <c r="LDX136" s="311"/>
      <c r="LDY136" s="311"/>
      <c r="LDZ136" s="311"/>
      <c r="LEA136" s="311"/>
      <c r="LEB136" s="311"/>
      <c r="LEC136" s="311"/>
      <c r="LED136" s="311"/>
      <c r="LEE136" s="311"/>
      <c r="LEF136" s="311"/>
      <c r="LEG136" s="311"/>
      <c r="LEH136" s="311"/>
      <c r="LEI136" s="311"/>
      <c r="LEJ136" s="311"/>
      <c r="LEK136" s="311"/>
      <c r="LEL136" s="311"/>
      <c r="LEM136" s="311"/>
      <c r="LEN136" s="311"/>
      <c r="LEO136" s="311"/>
      <c r="LEP136" s="311"/>
      <c r="LEQ136" s="311"/>
      <c r="LER136" s="311"/>
      <c r="LES136" s="311"/>
      <c r="LET136" s="311"/>
      <c r="LEU136" s="311"/>
      <c r="LEV136" s="311"/>
      <c r="LEW136" s="311"/>
      <c r="LEX136" s="311"/>
      <c r="LEY136" s="311"/>
      <c r="LEZ136" s="311"/>
      <c r="LFA136" s="311"/>
      <c r="LFB136" s="311"/>
      <c r="LFC136" s="311"/>
      <c r="LFD136" s="311"/>
      <c r="LFE136" s="311"/>
      <c r="LFF136" s="311"/>
      <c r="LFG136" s="311"/>
      <c r="LFH136" s="311"/>
      <c r="LFI136" s="311"/>
      <c r="LFJ136" s="311"/>
      <c r="LFK136" s="311"/>
      <c r="LFL136" s="311"/>
      <c r="LFM136" s="311"/>
      <c r="LFN136" s="311"/>
      <c r="LFO136" s="311"/>
      <c r="LFP136" s="311"/>
      <c r="LFQ136" s="311"/>
      <c r="LFR136" s="311"/>
      <c r="LFS136" s="311"/>
      <c r="LFT136" s="311"/>
      <c r="LFU136" s="311"/>
      <c r="LFV136" s="311"/>
      <c r="LFW136" s="311"/>
      <c r="LFX136" s="311"/>
      <c r="LFY136" s="311"/>
      <c r="LFZ136" s="311"/>
      <c r="LGA136" s="311"/>
      <c r="LGB136" s="311"/>
      <c r="LGC136" s="311"/>
      <c r="LGD136" s="311"/>
      <c r="LGE136" s="311"/>
      <c r="LGF136" s="311"/>
      <c r="LGG136" s="311"/>
      <c r="LGH136" s="311"/>
      <c r="LGI136" s="311"/>
      <c r="LGJ136" s="311"/>
      <c r="LGK136" s="311"/>
      <c r="LGL136" s="311"/>
      <c r="LGM136" s="311"/>
      <c r="LGN136" s="311"/>
      <c r="LGO136" s="311"/>
      <c r="LGP136" s="311"/>
      <c r="LGQ136" s="311"/>
      <c r="LGR136" s="311"/>
      <c r="LGS136" s="311"/>
      <c r="LGT136" s="311"/>
      <c r="LGU136" s="311"/>
      <c r="LGV136" s="311"/>
      <c r="LGW136" s="311"/>
      <c r="LGX136" s="311"/>
      <c r="LGY136" s="311"/>
      <c r="LGZ136" s="311"/>
      <c r="LHA136" s="311"/>
      <c r="LHB136" s="311"/>
      <c r="LHC136" s="311"/>
      <c r="LHD136" s="311"/>
      <c r="LHE136" s="311"/>
      <c r="LHF136" s="311"/>
      <c r="LHG136" s="311"/>
      <c r="LHH136" s="311"/>
      <c r="LHI136" s="311"/>
      <c r="LHJ136" s="311"/>
      <c r="LHK136" s="311"/>
      <c r="LHL136" s="311"/>
      <c r="LHM136" s="311"/>
      <c r="LHN136" s="311"/>
      <c r="LHO136" s="311"/>
      <c r="LHP136" s="311"/>
      <c r="LHQ136" s="311"/>
      <c r="LHR136" s="311"/>
      <c r="LHS136" s="311"/>
      <c r="LHT136" s="311"/>
      <c r="LHU136" s="311"/>
      <c r="LHV136" s="311"/>
      <c r="LHW136" s="311"/>
      <c r="LHX136" s="311"/>
      <c r="LHY136" s="311"/>
      <c r="LHZ136" s="311"/>
      <c r="LIA136" s="311"/>
      <c r="LIB136" s="311"/>
      <c r="LIC136" s="311"/>
      <c r="LID136" s="311"/>
      <c r="LIE136" s="311"/>
      <c r="LIF136" s="311"/>
      <c r="LIG136" s="311"/>
      <c r="LIH136" s="311"/>
      <c r="LII136" s="311"/>
      <c r="LIJ136" s="311"/>
      <c r="LIK136" s="311"/>
      <c r="LIL136" s="311"/>
      <c r="LIM136" s="311"/>
      <c r="LIN136" s="311"/>
      <c r="LIO136" s="311"/>
      <c r="LIP136" s="311"/>
      <c r="LIQ136" s="311"/>
      <c r="LIR136" s="311"/>
      <c r="LIS136" s="311"/>
      <c r="LIT136" s="311"/>
      <c r="LIU136" s="311"/>
      <c r="LIV136" s="311"/>
      <c r="LIW136" s="311"/>
      <c r="LIX136" s="311"/>
      <c r="LIY136" s="311"/>
      <c r="LIZ136" s="311"/>
      <c r="LJA136" s="311"/>
      <c r="LJB136" s="311"/>
      <c r="LJC136" s="311"/>
      <c r="LJD136" s="311"/>
      <c r="LJE136" s="311"/>
      <c r="LJF136" s="311"/>
      <c r="LJG136" s="311"/>
      <c r="LJH136" s="311"/>
      <c r="LJI136" s="311"/>
      <c r="LJJ136" s="311"/>
      <c r="LJK136" s="311"/>
      <c r="LJL136" s="311"/>
      <c r="LJM136" s="311"/>
      <c r="LJN136" s="311"/>
      <c r="LJO136" s="311"/>
      <c r="LJP136" s="311"/>
      <c r="LJQ136" s="311"/>
      <c r="LJR136" s="311"/>
      <c r="LJS136" s="311"/>
      <c r="LJT136" s="311"/>
      <c r="LJU136" s="311"/>
      <c r="LJV136" s="311"/>
      <c r="LJW136" s="311"/>
      <c r="LJX136" s="311"/>
      <c r="LJY136" s="311"/>
      <c r="LJZ136" s="311"/>
      <c r="LKA136" s="311"/>
      <c r="LKB136" s="311"/>
      <c r="LKC136" s="311"/>
      <c r="LKD136" s="311"/>
      <c r="LKE136" s="311"/>
      <c r="LKF136" s="311"/>
      <c r="LKG136" s="311"/>
      <c r="LKH136" s="311"/>
      <c r="LKI136" s="311"/>
      <c r="LKJ136" s="311"/>
      <c r="LKK136" s="311"/>
      <c r="LKL136" s="311"/>
      <c r="LKM136" s="311"/>
      <c r="LKN136" s="311"/>
      <c r="LKO136" s="311"/>
      <c r="LKP136" s="311"/>
      <c r="LKQ136" s="311"/>
      <c r="LKR136" s="311"/>
      <c r="LKS136" s="311"/>
      <c r="LKT136" s="311"/>
      <c r="LKU136" s="311"/>
      <c r="LKV136" s="311"/>
      <c r="LKW136" s="311"/>
      <c r="LKX136" s="311"/>
      <c r="LKY136" s="311"/>
      <c r="LKZ136" s="311"/>
      <c r="LLA136" s="311"/>
      <c r="LLB136" s="311"/>
      <c r="LLC136" s="311"/>
      <c r="LLD136" s="311"/>
      <c r="LLE136" s="311"/>
      <c r="LLF136" s="311"/>
      <c r="LLG136" s="311"/>
      <c r="LLH136" s="311"/>
      <c r="LLI136" s="311"/>
      <c r="LLJ136" s="311"/>
      <c r="LLK136" s="311"/>
      <c r="LLL136" s="311"/>
      <c r="LLM136" s="311"/>
      <c r="LLN136" s="311"/>
      <c r="LLO136" s="311"/>
      <c r="LLP136" s="311"/>
      <c r="LLQ136" s="311"/>
      <c r="LLR136" s="311"/>
      <c r="LLS136" s="311"/>
      <c r="LLT136" s="311"/>
      <c r="LLU136" s="311"/>
      <c r="LLV136" s="311"/>
      <c r="LLW136" s="311"/>
      <c r="LLX136" s="311"/>
      <c r="LLY136" s="311"/>
      <c r="LLZ136" s="311"/>
      <c r="LMA136" s="311"/>
      <c r="LMB136" s="311"/>
      <c r="LMC136" s="311"/>
      <c r="LMD136" s="311"/>
      <c r="LME136" s="311"/>
      <c r="LMF136" s="311"/>
      <c r="LMG136" s="311"/>
      <c r="LMH136" s="311"/>
      <c r="LMI136" s="311"/>
      <c r="LMJ136" s="311"/>
      <c r="LMK136" s="311"/>
      <c r="LML136" s="311"/>
      <c r="LMM136" s="311"/>
      <c r="LMN136" s="311"/>
      <c r="LMO136" s="311"/>
      <c r="LMP136" s="311"/>
      <c r="LMQ136" s="311"/>
      <c r="LMR136" s="311"/>
      <c r="LMS136" s="311"/>
      <c r="LMT136" s="311"/>
      <c r="LMU136" s="311"/>
      <c r="LMV136" s="311"/>
      <c r="LMW136" s="311"/>
      <c r="LMX136" s="311"/>
      <c r="LMY136" s="311"/>
      <c r="LMZ136" s="311"/>
      <c r="LNA136" s="311"/>
      <c r="LNB136" s="311"/>
      <c r="LNC136" s="311"/>
      <c r="LND136" s="311"/>
      <c r="LNE136" s="311"/>
      <c r="LNF136" s="311"/>
      <c r="LNG136" s="311"/>
      <c r="LNH136" s="311"/>
      <c r="LNI136" s="311"/>
      <c r="LNJ136" s="311"/>
      <c r="LNK136" s="311"/>
      <c r="LNL136" s="311"/>
      <c r="LNM136" s="311"/>
      <c r="LNN136" s="311"/>
      <c r="LNO136" s="311"/>
      <c r="LNP136" s="311"/>
      <c r="LNQ136" s="311"/>
      <c r="LNR136" s="311"/>
      <c r="LNS136" s="311"/>
      <c r="LNT136" s="311"/>
      <c r="LNU136" s="311"/>
      <c r="LNV136" s="311"/>
      <c r="LNW136" s="311"/>
      <c r="LNX136" s="311"/>
      <c r="LNY136" s="311"/>
      <c r="LNZ136" s="311"/>
      <c r="LOA136" s="311"/>
      <c r="LOB136" s="311"/>
      <c r="LOC136" s="311"/>
      <c r="LOD136" s="311"/>
      <c r="LOE136" s="311"/>
      <c r="LOF136" s="311"/>
      <c r="LOG136" s="311"/>
      <c r="LOH136" s="311"/>
      <c r="LOI136" s="311"/>
      <c r="LOJ136" s="311"/>
      <c r="LOK136" s="311"/>
      <c r="LOL136" s="311"/>
      <c r="LOM136" s="311"/>
      <c r="LON136" s="311"/>
      <c r="LOO136" s="311"/>
      <c r="LOP136" s="311"/>
      <c r="LOQ136" s="311"/>
      <c r="LOR136" s="311"/>
      <c r="LOS136" s="311"/>
      <c r="LOT136" s="311"/>
      <c r="LOU136" s="311"/>
      <c r="LOV136" s="311"/>
      <c r="LOW136" s="311"/>
      <c r="LOX136" s="311"/>
      <c r="LOY136" s="311"/>
      <c r="LOZ136" s="311"/>
      <c r="LPA136" s="311"/>
      <c r="LPB136" s="311"/>
      <c r="LPC136" s="311"/>
      <c r="LPD136" s="311"/>
      <c r="LPE136" s="311"/>
      <c r="LPF136" s="311"/>
      <c r="LPG136" s="311"/>
      <c r="LPH136" s="311"/>
      <c r="LPI136" s="311"/>
      <c r="LPJ136" s="311"/>
      <c r="LPK136" s="311"/>
      <c r="LPL136" s="311"/>
      <c r="LPM136" s="311"/>
      <c r="LPN136" s="311"/>
      <c r="LPO136" s="311"/>
      <c r="LPP136" s="311"/>
      <c r="LPQ136" s="311"/>
      <c r="LPR136" s="311"/>
      <c r="LPS136" s="311"/>
      <c r="LPT136" s="311"/>
      <c r="LPU136" s="311"/>
      <c r="LPV136" s="311"/>
      <c r="LPW136" s="311"/>
      <c r="LPX136" s="311"/>
      <c r="LPY136" s="311"/>
      <c r="LPZ136" s="311"/>
      <c r="LQA136" s="311"/>
      <c r="LQB136" s="311"/>
      <c r="LQC136" s="311"/>
      <c r="LQD136" s="311"/>
      <c r="LQE136" s="311"/>
      <c r="LQF136" s="311"/>
      <c r="LQG136" s="311"/>
      <c r="LQH136" s="311"/>
      <c r="LQI136" s="311"/>
      <c r="LQJ136" s="311"/>
      <c r="LQK136" s="311"/>
      <c r="LQL136" s="311"/>
      <c r="LQM136" s="311"/>
      <c r="LQN136" s="311"/>
      <c r="LQO136" s="311"/>
      <c r="LQP136" s="311"/>
      <c r="LQQ136" s="311"/>
      <c r="LQR136" s="311"/>
      <c r="LQS136" s="311"/>
      <c r="LQT136" s="311"/>
      <c r="LQU136" s="311"/>
      <c r="LQV136" s="311"/>
      <c r="LQW136" s="311"/>
      <c r="LQX136" s="311"/>
      <c r="LQY136" s="311"/>
      <c r="LQZ136" s="311"/>
      <c r="LRA136" s="311"/>
      <c r="LRB136" s="311"/>
      <c r="LRC136" s="311"/>
      <c r="LRD136" s="311"/>
      <c r="LRE136" s="311"/>
      <c r="LRF136" s="311"/>
      <c r="LRG136" s="311"/>
      <c r="LRH136" s="311"/>
      <c r="LRI136" s="311"/>
      <c r="LRJ136" s="311"/>
      <c r="LRK136" s="311"/>
      <c r="LRL136" s="311"/>
      <c r="LRM136" s="311"/>
      <c r="LRN136" s="311"/>
      <c r="LRO136" s="311"/>
      <c r="LRP136" s="311"/>
      <c r="LRQ136" s="311"/>
      <c r="LRR136" s="311"/>
      <c r="LRS136" s="311"/>
      <c r="LRT136" s="311"/>
      <c r="LRU136" s="311"/>
      <c r="LRV136" s="311"/>
      <c r="LRW136" s="311"/>
      <c r="LRX136" s="311"/>
      <c r="LRY136" s="311"/>
      <c r="LRZ136" s="311"/>
      <c r="LSA136" s="311"/>
      <c r="LSB136" s="311"/>
      <c r="LSC136" s="311"/>
      <c r="LSD136" s="311"/>
      <c r="LSE136" s="311"/>
      <c r="LSF136" s="311"/>
      <c r="LSG136" s="311"/>
      <c r="LSH136" s="311"/>
      <c r="LSI136" s="311"/>
      <c r="LSJ136" s="311"/>
      <c r="LSK136" s="311"/>
      <c r="LSL136" s="311"/>
      <c r="LSM136" s="311"/>
      <c r="LSN136" s="311"/>
      <c r="LSO136" s="311"/>
      <c r="LSP136" s="311"/>
      <c r="LSQ136" s="311"/>
      <c r="LSR136" s="311"/>
      <c r="LSS136" s="311"/>
      <c r="LST136" s="311"/>
      <c r="LSU136" s="311"/>
      <c r="LSV136" s="311"/>
      <c r="LSW136" s="311"/>
      <c r="LSX136" s="311"/>
      <c r="LSY136" s="311"/>
      <c r="LSZ136" s="311"/>
      <c r="LTA136" s="311"/>
      <c r="LTB136" s="311"/>
      <c r="LTC136" s="311"/>
      <c r="LTD136" s="311"/>
      <c r="LTE136" s="311"/>
      <c r="LTF136" s="311"/>
      <c r="LTG136" s="311"/>
      <c r="LTH136" s="311"/>
      <c r="LTI136" s="311"/>
      <c r="LTJ136" s="311"/>
      <c r="LTK136" s="311"/>
      <c r="LTL136" s="311"/>
      <c r="LTM136" s="311"/>
      <c r="LTN136" s="311"/>
      <c r="LTO136" s="311"/>
      <c r="LTP136" s="311"/>
      <c r="LTQ136" s="311"/>
      <c r="LTR136" s="311"/>
      <c r="LTS136" s="311"/>
      <c r="LTT136" s="311"/>
      <c r="LTU136" s="311"/>
      <c r="LTV136" s="311"/>
      <c r="LTW136" s="311"/>
      <c r="LTX136" s="311"/>
      <c r="LTY136" s="311"/>
      <c r="LTZ136" s="311"/>
      <c r="LUA136" s="311"/>
      <c r="LUB136" s="311"/>
      <c r="LUC136" s="311"/>
      <c r="LUD136" s="311"/>
      <c r="LUE136" s="311"/>
      <c r="LUF136" s="311"/>
      <c r="LUG136" s="311"/>
      <c r="LUH136" s="311"/>
      <c r="LUI136" s="311"/>
      <c r="LUJ136" s="311"/>
      <c r="LUK136" s="311"/>
      <c r="LUL136" s="311"/>
      <c r="LUM136" s="311"/>
      <c r="LUN136" s="311"/>
      <c r="LUO136" s="311"/>
      <c r="LUP136" s="311"/>
      <c r="LUQ136" s="311"/>
      <c r="LUR136" s="311"/>
      <c r="LUS136" s="311"/>
      <c r="LUT136" s="311"/>
      <c r="LUU136" s="311"/>
      <c r="LUV136" s="311"/>
      <c r="LUW136" s="311"/>
      <c r="LUX136" s="311"/>
      <c r="LUY136" s="311"/>
      <c r="LUZ136" s="311"/>
      <c r="LVA136" s="311"/>
      <c r="LVB136" s="311"/>
      <c r="LVC136" s="311"/>
      <c r="LVD136" s="311"/>
      <c r="LVE136" s="311"/>
      <c r="LVF136" s="311"/>
      <c r="LVG136" s="311"/>
      <c r="LVH136" s="311"/>
      <c r="LVI136" s="311"/>
      <c r="LVJ136" s="311"/>
      <c r="LVK136" s="311"/>
      <c r="LVL136" s="311"/>
      <c r="LVM136" s="311"/>
      <c r="LVN136" s="311"/>
      <c r="LVO136" s="311"/>
      <c r="LVP136" s="311"/>
      <c r="LVQ136" s="311"/>
      <c r="LVR136" s="311"/>
      <c r="LVS136" s="311"/>
      <c r="LVT136" s="311"/>
      <c r="LVU136" s="311"/>
      <c r="LVV136" s="311"/>
      <c r="LVW136" s="311"/>
      <c r="LVX136" s="311"/>
      <c r="LVY136" s="311"/>
      <c r="LVZ136" s="311"/>
      <c r="LWA136" s="311"/>
      <c r="LWB136" s="311"/>
      <c r="LWC136" s="311"/>
      <c r="LWD136" s="311"/>
      <c r="LWE136" s="311"/>
      <c r="LWF136" s="311"/>
      <c r="LWG136" s="311"/>
      <c r="LWH136" s="311"/>
      <c r="LWI136" s="311"/>
      <c r="LWJ136" s="311"/>
      <c r="LWK136" s="311"/>
      <c r="LWL136" s="311"/>
      <c r="LWM136" s="311"/>
      <c r="LWN136" s="311"/>
      <c r="LWO136" s="311"/>
      <c r="LWP136" s="311"/>
      <c r="LWQ136" s="311"/>
      <c r="LWR136" s="311"/>
      <c r="LWS136" s="311"/>
      <c r="LWT136" s="311"/>
      <c r="LWU136" s="311"/>
      <c r="LWV136" s="311"/>
      <c r="LWW136" s="311"/>
      <c r="LWX136" s="311"/>
      <c r="LWY136" s="311"/>
      <c r="LWZ136" s="311"/>
      <c r="LXA136" s="311"/>
      <c r="LXB136" s="311"/>
      <c r="LXC136" s="311"/>
      <c r="LXD136" s="311"/>
      <c r="LXE136" s="311"/>
      <c r="LXF136" s="311"/>
      <c r="LXG136" s="311"/>
      <c r="LXH136" s="311"/>
      <c r="LXI136" s="311"/>
      <c r="LXJ136" s="311"/>
      <c r="LXK136" s="311"/>
      <c r="LXL136" s="311"/>
      <c r="LXM136" s="311"/>
      <c r="LXN136" s="311"/>
      <c r="LXO136" s="311"/>
      <c r="LXP136" s="311"/>
      <c r="LXQ136" s="311"/>
      <c r="LXR136" s="311"/>
      <c r="LXS136" s="311"/>
      <c r="LXT136" s="311"/>
      <c r="LXU136" s="311"/>
      <c r="LXV136" s="311"/>
      <c r="LXW136" s="311"/>
      <c r="LXX136" s="311"/>
      <c r="LXY136" s="311"/>
      <c r="LXZ136" s="311"/>
      <c r="LYA136" s="311"/>
      <c r="LYB136" s="311"/>
      <c r="LYC136" s="311"/>
      <c r="LYD136" s="311"/>
      <c r="LYE136" s="311"/>
      <c r="LYF136" s="311"/>
      <c r="LYG136" s="311"/>
      <c r="LYH136" s="311"/>
      <c r="LYI136" s="311"/>
      <c r="LYJ136" s="311"/>
      <c r="LYK136" s="311"/>
      <c r="LYL136" s="311"/>
      <c r="LYM136" s="311"/>
      <c r="LYN136" s="311"/>
      <c r="LYO136" s="311"/>
      <c r="LYP136" s="311"/>
      <c r="LYQ136" s="311"/>
      <c r="LYR136" s="311"/>
      <c r="LYS136" s="311"/>
      <c r="LYT136" s="311"/>
      <c r="LYU136" s="311"/>
      <c r="LYV136" s="311"/>
      <c r="LYW136" s="311"/>
      <c r="LYX136" s="311"/>
      <c r="LYY136" s="311"/>
      <c r="LYZ136" s="311"/>
      <c r="LZA136" s="311"/>
      <c r="LZB136" s="311"/>
      <c r="LZC136" s="311"/>
      <c r="LZD136" s="311"/>
      <c r="LZE136" s="311"/>
      <c r="LZF136" s="311"/>
      <c r="LZG136" s="311"/>
      <c r="LZH136" s="311"/>
      <c r="LZI136" s="311"/>
      <c r="LZJ136" s="311"/>
      <c r="LZK136" s="311"/>
      <c r="LZL136" s="311"/>
      <c r="LZM136" s="311"/>
      <c r="LZN136" s="311"/>
      <c r="LZO136" s="311"/>
      <c r="LZP136" s="311"/>
      <c r="LZQ136" s="311"/>
      <c r="LZR136" s="311"/>
      <c r="LZS136" s="311"/>
      <c r="LZT136" s="311"/>
      <c r="LZU136" s="311"/>
      <c r="LZV136" s="311"/>
      <c r="LZW136" s="311"/>
      <c r="LZX136" s="311"/>
      <c r="LZY136" s="311"/>
      <c r="LZZ136" s="311"/>
      <c r="MAA136" s="311"/>
      <c r="MAB136" s="311"/>
      <c r="MAC136" s="311"/>
      <c r="MAD136" s="311"/>
      <c r="MAE136" s="311"/>
      <c r="MAF136" s="311"/>
      <c r="MAG136" s="311"/>
      <c r="MAH136" s="311"/>
      <c r="MAI136" s="311"/>
      <c r="MAJ136" s="311"/>
      <c r="MAK136" s="311"/>
      <c r="MAL136" s="311"/>
      <c r="MAM136" s="311"/>
      <c r="MAN136" s="311"/>
      <c r="MAO136" s="311"/>
      <c r="MAP136" s="311"/>
      <c r="MAQ136" s="311"/>
      <c r="MAR136" s="311"/>
      <c r="MAS136" s="311"/>
      <c r="MAT136" s="311"/>
      <c r="MAU136" s="311"/>
      <c r="MAV136" s="311"/>
      <c r="MAW136" s="311"/>
      <c r="MAX136" s="311"/>
      <c r="MAY136" s="311"/>
      <c r="MAZ136" s="311"/>
      <c r="MBA136" s="311"/>
      <c r="MBB136" s="311"/>
      <c r="MBC136" s="311"/>
      <c r="MBD136" s="311"/>
      <c r="MBE136" s="311"/>
      <c r="MBF136" s="311"/>
      <c r="MBG136" s="311"/>
      <c r="MBH136" s="311"/>
      <c r="MBI136" s="311"/>
      <c r="MBJ136" s="311"/>
      <c r="MBK136" s="311"/>
      <c r="MBL136" s="311"/>
      <c r="MBM136" s="311"/>
      <c r="MBN136" s="311"/>
      <c r="MBO136" s="311"/>
      <c r="MBP136" s="311"/>
      <c r="MBQ136" s="311"/>
      <c r="MBR136" s="311"/>
      <c r="MBS136" s="311"/>
      <c r="MBT136" s="311"/>
      <c r="MBU136" s="311"/>
      <c r="MBV136" s="311"/>
      <c r="MBW136" s="311"/>
      <c r="MBX136" s="311"/>
      <c r="MBY136" s="311"/>
      <c r="MBZ136" s="311"/>
      <c r="MCA136" s="311"/>
      <c r="MCB136" s="311"/>
      <c r="MCC136" s="311"/>
      <c r="MCD136" s="311"/>
      <c r="MCE136" s="311"/>
      <c r="MCF136" s="311"/>
      <c r="MCG136" s="311"/>
      <c r="MCH136" s="311"/>
      <c r="MCI136" s="311"/>
      <c r="MCJ136" s="311"/>
      <c r="MCK136" s="311"/>
      <c r="MCL136" s="311"/>
      <c r="MCM136" s="311"/>
      <c r="MCN136" s="311"/>
      <c r="MCO136" s="311"/>
      <c r="MCP136" s="311"/>
      <c r="MCQ136" s="311"/>
      <c r="MCR136" s="311"/>
      <c r="MCS136" s="311"/>
      <c r="MCT136" s="311"/>
      <c r="MCU136" s="311"/>
      <c r="MCV136" s="311"/>
      <c r="MCW136" s="311"/>
      <c r="MCX136" s="311"/>
      <c r="MCY136" s="311"/>
      <c r="MCZ136" s="311"/>
      <c r="MDA136" s="311"/>
      <c r="MDB136" s="311"/>
      <c r="MDC136" s="311"/>
      <c r="MDD136" s="311"/>
      <c r="MDE136" s="311"/>
      <c r="MDF136" s="311"/>
      <c r="MDG136" s="311"/>
      <c r="MDH136" s="311"/>
      <c r="MDI136" s="311"/>
      <c r="MDJ136" s="311"/>
      <c r="MDK136" s="311"/>
      <c r="MDL136" s="311"/>
      <c r="MDM136" s="311"/>
      <c r="MDN136" s="311"/>
      <c r="MDO136" s="311"/>
      <c r="MDP136" s="311"/>
      <c r="MDQ136" s="311"/>
      <c r="MDR136" s="311"/>
      <c r="MDS136" s="311"/>
      <c r="MDT136" s="311"/>
      <c r="MDU136" s="311"/>
      <c r="MDV136" s="311"/>
      <c r="MDW136" s="311"/>
      <c r="MDX136" s="311"/>
      <c r="MDY136" s="311"/>
      <c r="MDZ136" s="311"/>
      <c r="MEA136" s="311"/>
      <c r="MEB136" s="311"/>
      <c r="MEC136" s="311"/>
      <c r="MED136" s="311"/>
      <c r="MEE136" s="311"/>
      <c r="MEF136" s="311"/>
      <c r="MEG136" s="311"/>
      <c r="MEH136" s="311"/>
      <c r="MEI136" s="311"/>
      <c r="MEJ136" s="311"/>
      <c r="MEK136" s="311"/>
      <c r="MEL136" s="311"/>
      <c r="MEM136" s="311"/>
      <c r="MEN136" s="311"/>
      <c r="MEO136" s="311"/>
      <c r="MEP136" s="311"/>
      <c r="MEQ136" s="311"/>
      <c r="MER136" s="311"/>
      <c r="MES136" s="311"/>
      <c r="MET136" s="311"/>
      <c r="MEU136" s="311"/>
      <c r="MEV136" s="311"/>
      <c r="MEW136" s="311"/>
      <c r="MEX136" s="311"/>
      <c r="MEY136" s="311"/>
      <c r="MEZ136" s="311"/>
      <c r="MFA136" s="311"/>
      <c r="MFB136" s="311"/>
      <c r="MFC136" s="311"/>
      <c r="MFD136" s="311"/>
      <c r="MFE136" s="311"/>
      <c r="MFF136" s="311"/>
      <c r="MFG136" s="311"/>
      <c r="MFH136" s="311"/>
      <c r="MFI136" s="311"/>
      <c r="MFJ136" s="311"/>
      <c r="MFK136" s="311"/>
      <c r="MFL136" s="311"/>
      <c r="MFM136" s="311"/>
      <c r="MFN136" s="311"/>
      <c r="MFO136" s="311"/>
      <c r="MFP136" s="311"/>
      <c r="MFQ136" s="311"/>
      <c r="MFR136" s="311"/>
      <c r="MFS136" s="311"/>
      <c r="MFT136" s="311"/>
      <c r="MFU136" s="311"/>
      <c r="MFV136" s="311"/>
      <c r="MFW136" s="311"/>
      <c r="MFX136" s="311"/>
      <c r="MFY136" s="311"/>
      <c r="MFZ136" s="311"/>
      <c r="MGA136" s="311"/>
      <c r="MGB136" s="311"/>
      <c r="MGC136" s="311"/>
      <c r="MGD136" s="311"/>
      <c r="MGE136" s="311"/>
      <c r="MGF136" s="311"/>
      <c r="MGG136" s="311"/>
      <c r="MGH136" s="311"/>
      <c r="MGI136" s="311"/>
      <c r="MGJ136" s="311"/>
      <c r="MGK136" s="311"/>
      <c r="MGL136" s="311"/>
      <c r="MGM136" s="311"/>
      <c r="MGN136" s="311"/>
      <c r="MGO136" s="311"/>
      <c r="MGP136" s="311"/>
      <c r="MGQ136" s="311"/>
      <c r="MGR136" s="311"/>
      <c r="MGS136" s="311"/>
      <c r="MGT136" s="311"/>
      <c r="MGU136" s="311"/>
      <c r="MGV136" s="311"/>
      <c r="MGW136" s="311"/>
      <c r="MGX136" s="311"/>
      <c r="MGY136" s="311"/>
      <c r="MGZ136" s="311"/>
      <c r="MHA136" s="311"/>
      <c r="MHB136" s="311"/>
      <c r="MHC136" s="311"/>
      <c r="MHD136" s="311"/>
      <c r="MHE136" s="311"/>
      <c r="MHF136" s="311"/>
      <c r="MHG136" s="311"/>
      <c r="MHH136" s="311"/>
      <c r="MHI136" s="311"/>
      <c r="MHJ136" s="311"/>
      <c r="MHK136" s="311"/>
      <c r="MHL136" s="311"/>
      <c r="MHM136" s="311"/>
      <c r="MHN136" s="311"/>
      <c r="MHO136" s="311"/>
      <c r="MHP136" s="311"/>
      <c r="MHQ136" s="311"/>
      <c r="MHR136" s="311"/>
      <c r="MHS136" s="311"/>
      <c r="MHT136" s="311"/>
      <c r="MHU136" s="311"/>
      <c r="MHV136" s="311"/>
      <c r="MHW136" s="311"/>
      <c r="MHX136" s="311"/>
      <c r="MHY136" s="311"/>
      <c r="MHZ136" s="311"/>
      <c r="MIA136" s="311"/>
      <c r="MIB136" s="311"/>
      <c r="MIC136" s="311"/>
      <c r="MID136" s="311"/>
      <c r="MIE136" s="311"/>
      <c r="MIF136" s="311"/>
      <c r="MIG136" s="311"/>
      <c r="MIH136" s="311"/>
      <c r="MII136" s="311"/>
      <c r="MIJ136" s="311"/>
      <c r="MIK136" s="311"/>
      <c r="MIL136" s="311"/>
      <c r="MIM136" s="311"/>
      <c r="MIN136" s="311"/>
      <c r="MIO136" s="311"/>
      <c r="MIP136" s="311"/>
      <c r="MIQ136" s="311"/>
      <c r="MIR136" s="311"/>
      <c r="MIS136" s="311"/>
      <c r="MIT136" s="311"/>
      <c r="MIU136" s="311"/>
      <c r="MIV136" s="311"/>
      <c r="MIW136" s="311"/>
      <c r="MIX136" s="311"/>
      <c r="MIY136" s="311"/>
      <c r="MIZ136" s="311"/>
      <c r="MJA136" s="311"/>
      <c r="MJB136" s="311"/>
      <c r="MJC136" s="311"/>
      <c r="MJD136" s="311"/>
      <c r="MJE136" s="311"/>
      <c r="MJF136" s="311"/>
      <c r="MJG136" s="311"/>
      <c r="MJH136" s="311"/>
      <c r="MJI136" s="311"/>
      <c r="MJJ136" s="311"/>
      <c r="MJK136" s="311"/>
      <c r="MJL136" s="311"/>
      <c r="MJM136" s="311"/>
      <c r="MJN136" s="311"/>
      <c r="MJO136" s="311"/>
      <c r="MJP136" s="311"/>
      <c r="MJQ136" s="311"/>
      <c r="MJR136" s="311"/>
      <c r="MJS136" s="311"/>
      <c r="MJT136" s="311"/>
      <c r="MJU136" s="311"/>
      <c r="MJV136" s="311"/>
      <c r="MJW136" s="311"/>
      <c r="MJX136" s="311"/>
      <c r="MJY136" s="311"/>
      <c r="MJZ136" s="311"/>
      <c r="MKA136" s="311"/>
      <c r="MKB136" s="311"/>
      <c r="MKC136" s="311"/>
      <c r="MKD136" s="311"/>
      <c r="MKE136" s="311"/>
      <c r="MKF136" s="311"/>
      <c r="MKG136" s="311"/>
      <c r="MKH136" s="311"/>
      <c r="MKI136" s="311"/>
      <c r="MKJ136" s="311"/>
      <c r="MKK136" s="311"/>
      <c r="MKL136" s="311"/>
      <c r="MKM136" s="311"/>
      <c r="MKN136" s="311"/>
      <c r="MKO136" s="311"/>
      <c r="MKP136" s="311"/>
      <c r="MKQ136" s="311"/>
      <c r="MKR136" s="311"/>
      <c r="MKS136" s="311"/>
      <c r="MKT136" s="311"/>
      <c r="MKU136" s="311"/>
      <c r="MKV136" s="311"/>
      <c r="MKW136" s="311"/>
      <c r="MKX136" s="311"/>
      <c r="MKY136" s="311"/>
      <c r="MKZ136" s="311"/>
      <c r="MLA136" s="311"/>
      <c r="MLB136" s="311"/>
      <c r="MLC136" s="311"/>
      <c r="MLD136" s="311"/>
      <c r="MLE136" s="311"/>
      <c r="MLF136" s="311"/>
      <c r="MLG136" s="311"/>
      <c r="MLH136" s="311"/>
      <c r="MLI136" s="311"/>
      <c r="MLJ136" s="311"/>
      <c r="MLK136" s="311"/>
      <c r="MLL136" s="311"/>
      <c r="MLM136" s="311"/>
      <c r="MLN136" s="311"/>
      <c r="MLO136" s="311"/>
      <c r="MLP136" s="311"/>
      <c r="MLQ136" s="311"/>
      <c r="MLR136" s="311"/>
      <c r="MLS136" s="311"/>
      <c r="MLT136" s="311"/>
      <c r="MLU136" s="311"/>
      <c r="MLV136" s="311"/>
      <c r="MLW136" s="311"/>
      <c r="MLX136" s="311"/>
      <c r="MLY136" s="311"/>
      <c r="MLZ136" s="311"/>
      <c r="MMA136" s="311"/>
      <c r="MMB136" s="311"/>
      <c r="MMC136" s="311"/>
      <c r="MMD136" s="311"/>
      <c r="MME136" s="311"/>
      <c r="MMF136" s="311"/>
      <c r="MMG136" s="311"/>
      <c r="MMH136" s="311"/>
      <c r="MMI136" s="311"/>
      <c r="MMJ136" s="311"/>
      <c r="MMK136" s="311"/>
      <c r="MML136" s="311"/>
      <c r="MMM136" s="311"/>
      <c r="MMN136" s="311"/>
      <c r="MMO136" s="311"/>
      <c r="MMP136" s="311"/>
      <c r="MMQ136" s="311"/>
      <c r="MMR136" s="311"/>
      <c r="MMS136" s="311"/>
      <c r="MMT136" s="311"/>
      <c r="MMU136" s="311"/>
      <c r="MMV136" s="311"/>
      <c r="MMW136" s="311"/>
      <c r="MMX136" s="311"/>
      <c r="MMY136" s="311"/>
      <c r="MMZ136" s="311"/>
      <c r="MNA136" s="311"/>
      <c r="MNB136" s="311"/>
      <c r="MNC136" s="311"/>
      <c r="MND136" s="311"/>
      <c r="MNE136" s="311"/>
      <c r="MNF136" s="311"/>
      <c r="MNG136" s="311"/>
      <c r="MNH136" s="311"/>
      <c r="MNI136" s="311"/>
      <c r="MNJ136" s="311"/>
      <c r="MNK136" s="311"/>
      <c r="MNL136" s="311"/>
      <c r="MNM136" s="311"/>
      <c r="MNN136" s="311"/>
      <c r="MNO136" s="311"/>
      <c r="MNP136" s="311"/>
      <c r="MNQ136" s="311"/>
      <c r="MNR136" s="311"/>
      <c r="MNS136" s="311"/>
      <c r="MNT136" s="311"/>
      <c r="MNU136" s="311"/>
      <c r="MNV136" s="311"/>
      <c r="MNW136" s="311"/>
      <c r="MNX136" s="311"/>
      <c r="MNY136" s="311"/>
      <c r="MNZ136" s="311"/>
      <c r="MOA136" s="311"/>
      <c r="MOB136" s="311"/>
      <c r="MOC136" s="311"/>
      <c r="MOD136" s="311"/>
      <c r="MOE136" s="311"/>
      <c r="MOF136" s="311"/>
      <c r="MOG136" s="311"/>
      <c r="MOH136" s="311"/>
      <c r="MOI136" s="311"/>
      <c r="MOJ136" s="311"/>
      <c r="MOK136" s="311"/>
      <c r="MOL136" s="311"/>
      <c r="MOM136" s="311"/>
      <c r="MON136" s="311"/>
      <c r="MOO136" s="311"/>
      <c r="MOP136" s="311"/>
      <c r="MOQ136" s="311"/>
      <c r="MOR136" s="311"/>
      <c r="MOS136" s="311"/>
      <c r="MOT136" s="311"/>
      <c r="MOU136" s="311"/>
      <c r="MOV136" s="311"/>
      <c r="MOW136" s="311"/>
      <c r="MOX136" s="311"/>
      <c r="MOY136" s="311"/>
      <c r="MOZ136" s="311"/>
      <c r="MPA136" s="311"/>
      <c r="MPB136" s="311"/>
      <c r="MPC136" s="311"/>
      <c r="MPD136" s="311"/>
      <c r="MPE136" s="311"/>
      <c r="MPF136" s="311"/>
      <c r="MPG136" s="311"/>
      <c r="MPH136" s="311"/>
      <c r="MPI136" s="311"/>
      <c r="MPJ136" s="311"/>
      <c r="MPK136" s="311"/>
      <c r="MPL136" s="311"/>
      <c r="MPM136" s="311"/>
      <c r="MPN136" s="311"/>
      <c r="MPO136" s="311"/>
      <c r="MPP136" s="311"/>
      <c r="MPQ136" s="311"/>
      <c r="MPR136" s="311"/>
      <c r="MPS136" s="311"/>
      <c r="MPT136" s="311"/>
      <c r="MPU136" s="311"/>
      <c r="MPV136" s="311"/>
      <c r="MPW136" s="311"/>
      <c r="MPX136" s="311"/>
      <c r="MPY136" s="311"/>
      <c r="MPZ136" s="311"/>
      <c r="MQA136" s="311"/>
      <c r="MQB136" s="311"/>
      <c r="MQC136" s="311"/>
      <c r="MQD136" s="311"/>
      <c r="MQE136" s="311"/>
      <c r="MQF136" s="311"/>
      <c r="MQG136" s="311"/>
      <c r="MQH136" s="311"/>
      <c r="MQI136" s="311"/>
      <c r="MQJ136" s="311"/>
      <c r="MQK136" s="311"/>
      <c r="MQL136" s="311"/>
      <c r="MQM136" s="311"/>
      <c r="MQN136" s="311"/>
      <c r="MQO136" s="311"/>
      <c r="MQP136" s="311"/>
      <c r="MQQ136" s="311"/>
      <c r="MQR136" s="311"/>
      <c r="MQS136" s="311"/>
      <c r="MQT136" s="311"/>
      <c r="MQU136" s="311"/>
      <c r="MQV136" s="311"/>
      <c r="MQW136" s="311"/>
      <c r="MQX136" s="311"/>
      <c r="MQY136" s="311"/>
      <c r="MQZ136" s="311"/>
      <c r="MRA136" s="311"/>
      <c r="MRB136" s="311"/>
      <c r="MRC136" s="311"/>
      <c r="MRD136" s="311"/>
      <c r="MRE136" s="311"/>
      <c r="MRF136" s="311"/>
      <c r="MRG136" s="311"/>
      <c r="MRH136" s="311"/>
      <c r="MRI136" s="311"/>
      <c r="MRJ136" s="311"/>
      <c r="MRK136" s="311"/>
      <c r="MRL136" s="311"/>
      <c r="MRM136" s="311"/>
      <c r="MRN136" s="311"/>
      <c r="MRO136" s="311"/>
      <c r="MRP136" s="311"/>
      <c r="MRQ136" s="311"/>
      <c r="MRR136" s="311"/>
      <c r="MRS136" s="311"/>
      <c r="MRT136" s="311"/>
      <c r="MRU136" s="311"/>
      <c r="MRV136" s="311"/>
      <c r="MRW136" s="311"/>
      <c r="MRX136" s="311"/>
      <c r="MRY136" s="311"/>
      <c r="MRZ136" s="311"/>
      <c r="MSA136" s="311"/>
      <c r="MSB136" s="311"/>
      <c r="MSC136" s="311"/>
      <c r="MSD136" s="311"/>
      <c r="MSE136" s="311"/>
      <c r="MSF136" s="311"/>
      <c r="MSG136" s="311"/>
      <c r="MSH136" s="311"/>
      <c r="MSI136" s="311"/>
      <c r="MSJ136" s="311"/>
      <c r="MSK136" s="311"/>
      <c r="MSL136" s="311"/>
      <c r="MSM136" s="311"/>
      <c r="MSN136" s="311"/>
      <c r="MSO136" s="311"/>
      <c r="MSP136" s="311"/>
      <c r="MSQ136" s="311"/>
      <c r="MSR136" s="311"/>
      <c r="MSS136" s="311"/>
      <c r="MST136" s="311"/>
      <c r="MSU136" s="311"/>
      <c r="MSV136" s="311"/>
      <c r="MSW136" s="311"/>
      <c r="MSX136" s="311"/>
      <c r="MSY136" s="311"/>
      <c r="MSZ136" s="311"/>
      <c r="MTA136" s="311"/>
      <c r="MTB136" s="311"/>
      <c r="MTC136" s="311"/>
      <c r="MTD136" s="311"/>
      <c r="MTE136" s="311"/>
      <c r="MTF136" s="311"/>
      <c r="MTG136" s="311"/>
      <c r="MTH136" s="311"/>
      <c r="MTI136" s="311"/>
      <c r="MTJ136" s="311"/>
      <c r="MTK136" s="311"/>
      <c r="MTL136" s="311"/>
      <c r="MTM136" s="311"/>
      <c r="MTN136" s="311"/>
      <c r="MTO136" s="311"/>
      <c r="MTP136" s="311"/>
      <c r="MTQ136" s="311"/>
      <c r="MTR136" s="311"/>
      <c r="MTS136" s="311"/>
      <c r="MTT136" s="311"/>
      <c r="MTU136" s="311"/>
      <c r="MTV136" s="311"/>
      <c r="MTW136" s="311"/>
      <c r="MTX136" s="311"/>
      <c r="MTY136" s="311"/>
      <c r="MTZ136" s="311"/>
      <c r="MUA136" s="311"/>
      <c r="MUB136" s="311"/>
      <c r="MUC136" s="311"/>
      <c r="MUD136" s="311"/>
      <c r="MUE136" s="311"/>
      <c r="MUF136" s="311"/>
      <c r="MUG136" s="311"/>
      <c r="MUH136" s="311"/>
      <c r="MUI136" s="311"/>
      <c r="MUJ136" s="311"/>
      <c r="MUK136" s="311"/>
      <c r="MUL136" s="311"/>
      <c r="MUM136" s="311"/>
      <c r="MUN136" s="311"/>
      <c r="MUO136" s="311"/>
      <c r="MUP136" s="311"/>
      <c r="MUQ136" s="311"/>
      <c r="MUR136" s="311"/>
      <c r="MUS136" s="311"/>
      <c r="MUT136" s="311"/>
      <c r="MUU136" s="311"/>
      <c r="MUV136" s="311"/>
      <c r="MUW136" s="311"/>
      <c r="MUX136" s="311"/>
      <c r="MUY136" s="311"/>
      <c r="MUZ136" s="311"/>
      <c r="MVA136" s="311"/>
      <c r="MVB136" s="311"/>
      <c r="MVC136" s="311"/>
      <c r="MVD136" s="311"/>
      <c r="MVE136" s="311"/>
      <c r="MVF136" s="311"/>
      <c r="MVG136" s="311"/>
      <c r="MVH136" s="311"/>
      <c r="MVI136" s="311"/>
      <c r="MVJ136" s="311"/>
      <c r="MVK136" s="311"/>
      <c r="MVL136" s="311"/>
      <c r="MVM136" s="311"/>
      <c r="MVN136" s="311"/>
      <c r="MVO136" s="311"/>
      <c r="MVP136" s="311"/>
      <c r="MVQ136" s="311"/>
      <c r="MVR136" s="311"/>
      <c r="MVS136" s="311"/>
      <c r="MVT136" s="311"/>
      <c r="MVU136" s="311"/>
      <c r="MVV136" s="311"/>
      <c r="MVW136" s="311"/>
      <c r="MVX136" s="311"/>
      <c r="MVY136" s="311"/>
      <c r="MVZ136" s="311"/>
      <c r="MWA136" s="311"/>
      <c r="MWB136" s="311"/>
      <c r="MWC136" s="311"/>
      <c r="MWD136" s="311"/>
      <c r="MWE136" s="311"/>
      <c r="MWF136" s="311"/>
      <c r="MWG136" s="311"/>
      <c r="MWH136" s="311"/>
      <c r="MWI136" s="311"/>
      <c r="MWJ136" s="311"/>
      <c r="MWK136" s="311"/>
      <c r="MWL136" s="311"/>
      <c r="MWM136" s="311"/>
      <c r="MWN136" s="311"/>
      <c r="MWO136" s="311"/>
      <c r="MWP136" s="311"/>
      <c r="MWQ136" s="311"/>
      <c r="MWR136" s="311"/>
      <c r="MWS136" s="311"/>
      <c r="MWT136" s="311"/>
      <c r="MWU136" s="311"/>
      <c r="MWV136" s="311"/>
      <c r="MWW136" s="311"/>
      <c r="MWX136" s="311"/>
      <c r="MWY136" s="311"/>
      <c r="MWZ136" s="311"/>
      <c r="MXA136" s="311"/>
      <c r="MXB136" s="311"/>
      <c r="MXC136" s="311"/>
      <c r="MXD136" s="311"/>
      <c r="MXE136" s="311"/>
      <c r="MXF136" s="311"/>
      <c r="MXG136" s="311"/>
      <c r="MXH136" s="311"/>
      <c r="MXI136" s="311"/>
      <c r="MXJ136" s="311"/>
      <c r="MXK136" s="311"/>
      <c r="MXL136" s="311"/>
      <c r="MXM136" s="311"/>
      <c r="MXN136" s="311"/>
      <c r="MXO136" s="311"/>
      <c r="MXP136" s="311"/>
      <c r="MXQ136" s="311"/>
      <c r="MXR136" s="311"/>
      <c r="MXS136" s="311"/>
      <c r="MXT136" s="311"/>
      <c r="MXU136" s="311"/>
      <c r="MXV136" s="311"/>
      <c r="MXW136" s="311"/>
      <c r="MXX136" s="311"/>
      <c r="MXY136" s="311"/>
      <c r="MXZ136" s="311"/>
      <c r="MYA136" s="311"/>
      <c r="MYB136" s="311"/>
      <c r="MYC136" s="311"/>
      <c r="MYD136" s="311"/>
      <c r="MYE136" s="311"/>
      <c r="MYF136" s="311"/>
      <c r="MYG136" s="311"/>
      <c r="MYH136" s="311"/>
      <c r="MYI136" s="311"/>
      <c r="MYJ136" s="311"/>
      <c r="MYK136" s="311"/>
      <c r="MYL136" s="311"/>
      <c r="MYM136" s="311"/>
      <c r="MYN136" s="311"/>
      <c r="MYO136" s="311"/>
      <c r="MYP136" s="311"/>
      <c r="MYQ136" s="311"/>
      <c r="MYR136" s="311"/>
      <c r="MYS136" s="311"/>
      <c r="MYT136" s="311"/>
      <c r="MYU136" s="311"/>
      <c r="MYV136" s="311"/>
      <c r="MYW136" s="311"/>
      <c r="MYX136" s="311"/>
      <c r="MYY136" s="311"/>
      <c r="MYZ136" s="311"/>
      <c r="MZA136" s="311"/>
      <c r="MZB136" s="311"/>
      <c r="MZC136" s="311"/>
      <c r="MZD136" s="311"/>
      <c r="MZE136" s="311"/>
      <c r="MZF136" s="311"/>
      <c r="MZG136" s="311"/>
      <c r="MZH136" s="311"/>
      <c r="MZI136" s="311"/>
      <c r="MZJ136" s="311"/>
      <c r="MZK136" s="311"/>
      <c r="MZL136" s="311"/>
      <c r="MZM136" s="311"/>
      <c r="MZN136" s="311"/>
      <c r="MZO136" s="311"/>
      <c r="MZP136" s="311"/>
      <c r="MZQ136" s="311"/>
      <c r="MZR136" s="311"/>
      <c r="MZS136" s="311"/>
      <c r="MZT136" s="311"/>
      <c r="MZU136" s="311"/>
      <c r="MZV136" s="311"/>
      <c r="MZW136" s="311"/>
      <c r="MZX136" s="311"/>
      <c r="MZY136" s="311"/>
      <c r="MZZ136" s="311"/>
      <c r="NAA136" s="311"/>
      <c r="NAB136" s="311"/>
      <c r="NAC136" s="311"/>
      <c r="NAD136" s="311"/>
      <c r="NAE136" s="311"/>
      <c r="NAF136" s="311"/>
      <c r="NAG136" s="311"/>
      <c r="NAH136" s="311"/>
      <c r="NAI136" s="311"/>
      <c r="NAJ136" s="311"/>
      <c r="NAK136" s="311"/>
      <c r="NAL136" s="311"/>
      <c r="NAM136" s="311"/>
      <c r="NAN136" s="311"/>
      <c r="NAO136" s="311"/>
      <c r="NAP136" s="311"/>
      <c r="NAQ136" s="311"/>
      <c r="NAR136" s="311"/>
      <c r="NAS136" s="311"/>
      <c r="NAT136" s="311"/>
      <c r="NAU136" s="311"/>
      <c r="NAV136" s="311"/>
      <c r="NAW136" s="311"/>
      <c r="NAX136" s="311"/>
      <c r="NAY136" s="311"/>
      <c r="NAZ136" s="311"/>
      <c r="NBA136" s="311"/>
      <c r="NBB136" s="311"/>
      <c r="NBC136" s="311"/>
      <c r="NBD136" s="311"/>
      <c r="NBE136" s="311"/>
      <c r="NBF136" s="311"/>
      <c r="NBG136" s="311"/>
      <c r="NBH136" s="311"/>
      <c r="NBI136" s="311"/>
      <c r="NBJ136" s="311"/>
      <c r="NBK136" s="311"/>
      <c r="NBL136" s="311"/>
      <c r="NBM136" s="311"/>
      <c r="NBN136" s="311"/>
      <c r="NBO136" s="311"/>
      <c r="NBP136" s="311"/>
      <c r="NBQ136" s="311"/>
      <c r="NBR136" s="311"/>
      <c r="NBS136" s="311"/>
      <c r="NBT136" s="311"/>
      <c r="NBU136" s="311"/>
      <c r="NBV136" s="311"/>
      <c r="NBW136" s="311"/>
      <c r="NBX136" s="311"/>
      <c r="NBY136" s="311"/>
      <c r="NBZ136" s="311"/>
      <c r="NCA136" s="311"/>
      <c r="NCB136" s="311"/>
      <c r="NCC136" s="311"/>
      <c r="NCD136" s="311"/>
      <c r="NCE136" s="311"/>
      <c r="NCF136" s="311"/>
      <c r="NCG136" s="311"/>
      <c r="NCH136" s="311"/>
      <c r="NCI136" s="311"/>
      <c r="NCJ136" s="311"/>
      <c r="NCK136" s="311"/>
      <c r="NCL136" s="311"/>
      <c r="NCM136" s="311"/>
      <c r="NCN136" s="311"/>
      <c r="NCO136" s="311"/>
      <c r="NCP136" s="311"/>
      <c r="NCQ136" s="311"/>
      <c r="NCR136" s="311"/>
      <c r="NCS136" s="311"/>
      <c r="NCT136" s="311"/>
      <c r="NCU136" s="311"/>
      <c r="NCV136" s="311"/>
      <c r="NCW136" s="311"/>
      <c r="NCX136" s="311"/>
      <c r="NCY136" s="311"/>
      <c r="NCZ136" s="311"/>
      <c r="NDA136" s="311"/>
      <c r="NDB136" s="311"/>
      <c r="NDC136" s="311"/>
      <c r="NDD136" s="311"/>
      <c r="NDE136" s="311"/>
      <c r="NDF136" s="311"/>
      <c r="NDG136" s="311"/>
      <c r="NDH136" s="311"/>
      <c r="NDI136" s="311"/>
      <c r="NDJ136" s="311"/>
      <c r="NDK136" s="311"/>
      <c r="NDL136" s="311"/>
      <c r="NDM136" s="311"/>
      <c r="NDN136" s="311"/>
      <c r="NDO136" s="311"/>
      <c r="NDP136" s="311"/>
      <c r="NDQ136" s="311"/>
      <c r="NDR136" s="311"/>
      <c r="NDS136" s="311"/>
      <c r="NDT136" s="311"/>
      <c r="NDU136" s="311"/>
      <c r="NDV136" s="311"/>
      <c r="NDW136" s="311"/>
      <c r="NDX136" s="311"/>
      <c r="NDY136" s="311"/>
      <c r="NDZ136" s="311"/>
      <c r="NEA136" s="311"/>
      <c r="NEB136" s="311"/>
      <c r="NEC136" s="311"/>
      <c r="NED136" s="311"/>
      <c r="NEE136" s="311"/>
      <c r="NEF136" s="311"/>
      <c r="NEG136" s="311"/>
      <c r="NEH136" s="311"/>
      <c r="NEI136" s="311"/>
      <c r="NEJ136" s="311"/>
      <c r="NEK136" s="311"/>
      <c r="NEL136" s="311"/>
      <c r="NEM136" s="311"/>
      <c r="NEN136" s="311"/>
      <c r="NEO136" s="311"/>
      <c r="NEP136" s="311"/>
      <c r="NEQ136" s="311"/>
      <c r="NER136" s="311"/>
      <c r="NES136" s="311"/>
      <c r="NET136" s="311"/>
      <c r="NEU136" s="311"/>
      <c r="NEV136" s="311"/>
      <c r="NEW136" s="311"/>
      <c r="NEX136" s="311"/>
      <c r="NEY136" s="311"/>
      <c r="NEZ136" s="311"/>
      <c r="NFA136" s="311"/>
      <c r="NFB136" s="311"/>
      <c r="NFC136" s="311"/>
      <c r="NFD136" s="311"/>
      <c r="NFE136" s="311"/>
      <c r="NFF136" s="311"/>
      <c r="NFG136" s="311"/>
      <c r="NFH136" s="311"/>
      <c r="NFI136" s="311"/>
      <c r="NFJ136" s="311"/>
      <c r="NFK136" s="311"/>
      <c r="NFL136" s="311"/>
      <c r="NFM136" s="311"/>
      <c r="NFN136" s="311"/>
      <c r="NFO136" s="311"/>
      <c r="NFP136" s="311"/>
      <c r="NFQ136" s="311"/>
      <c r="NFR136" s="311"/>
      <c r="NFS136" s="311"/>
      <c r="NFT136" s="311"/>
      <c r="NFU136" s="311"/>
      <c r="NFV136" s="311"/>
      <c r="NFW136" s="311"/>
      <c r="NFX136" s="311"/>
      <c r="NFY136" s="311"/>
      <c r="NFZ136" s="311"/>
      <c r="NGA136" s="311"/>
      <c r="NGB136" s="311"/>
      <c r="NGC136" s="311"/>
      <c r="NGD136" s="311"/>
      <c r="NGE136" s="311"/>
      <c r="NGF136" s="311"/>
      <c r="NGG136" s="311"/>
      <c r="NGH136" s="311"/>
      <c r="NGI136" s="311"/>
      <c r="NGJ136" s="311"/>
      <c r="NGK136" s="311"/>
      <c r="NGL136" s="311"/>
      <c r="NGM136" s="311"/>
      <c r="NGN136" s="311"/>
      <c r="NGO136" s="311"/>
      <c r="NGP136" s="311"/>
      <c r="NGQ136" s="311"/>
      <c r="NGR136" s="311"/>
      <c r="NGS136" s="311"/>
      <c r="NGT136" s="311"/>
      <c r="NGU136" s="311"/>
      <c r="NGV136" s="311"/>
      <c r="NGW136" s="311"/>
      <c r="NGX136" s="311"/>
      <c r="NGY136" s="311"/>
      <c r="NGZ136" s="311"/>
      <c r="NHA136" s="311"/>
      <c r="NHB136" s="311"/>
      <c r="NHC136" s="311"/>
      <c r="NHD136" s="311"/>
      <c r="NHE136" s="311"/>
      <c r="NHF136" s="311"/>
      <c r="NHG136" s="311"/>
      <c r="NHH136" s="311"/>
      <c r="NHI136" s="311"/>
      <c r="NHJ136" s="311"/>
      <c r="NHK136" s="311"/>
      <c r="NHL136" s="311"/>
      <c r="NHM136" s="311"/>
      <c r="NHN136" s="311"/>
      <c r="NHO136" s="311"/>
      <c r="NHP136" s="311"/>
      <c r="NHQ136" s="311"/>
      <c r="NHR136" s="311"/>
      <c r="NHS136" s="311"/>
      <c r="NHT136" s="311"/>
      <c r="NHU136" s="311"/>
      <c r="NHV136" s="311"/>
      <c r="NHW136" s="311"/>
      <c r="NHX136" s="311"/>
      <c r="NHY136" s="311"/>
      <c r="NHZ136" s="311"/>
      <c r="NIA136" s="311"/>
      <c r="NIB136" s="311"/>
      <c r="NIC136" s="311"/>
      <c r="NID136" s="311"/>
      <c r="NIE136" s="311"/>
      <c r="NIF136" s="311"/>
      <c r="NIG136" s="311"/>
      <c r="NIH136" s="311"/>
      <c r="NII136" s="311"/>
      <c r="NIJ136" s="311"/>
      <c r="NIK136" s="311"/>
      <c r="NIL136" s="311"/>
      <c r="NIM136" s="311"/>
      <c r="NIN136" s="311"/>
      <c r="NIO136" s="311"/>
      <c r="NIP136" s="311"/>
      <c r="NIQ136" s="311"/>
      <c r="NIR136" s="311"/>
      <c r="NIS136" s="311"/>
      <c r="NIT136" s="311"/>
      <c r="NIU136" s="311"/>
      <c r="NIV136" s="311"/>
      <c r="NIW136" s="311"/>
      <c r="NIX136" s="311"/>
      <c r="NIY136" s="311"/>
      <c r="NIZ136" s="311"/>
      <c r="NJA136" s="311"/>
      <c r="NJB136" s="311"/>
      <c r="NJC136" s="311"/>
      <c r="NJD136" s="311"/>
      <c r="NJE136" s="311"/>
      <c r="NJF136" s="311"/>
      <c r="NJG136" s="311"/>
      <c r="NJH136" s="311"/>
      <c r="NJI136" s="311"/>
      <c r="NJJ136" s="311"/>
      <c r="NJK136" s="311"/>
      <c r="NJL136" s="311"/>
      <c r="NJM136" s="311"/>
      <c r="NJN136" s="311"/>
      <c r="NJO136" s="311"/>
      <c r="NJP136" s="311"/>
      <c r="NJQ136" s="311"/>
      <c r="NJR136" s="311"/>
      <c r="NJS136" s="311"/>
      <c r="NJT136" s="311"/>
      <c r="NJU136" s="311"/>
      <c r="NJV136" s="311"/>
      <c r="NJW136" s="311"/>
      <c r="NJX136" s="311"/>
      <c r="NJY136" s="311"/>
      <c r="NJZ136" s="311"/>
      <c r="NKA136" s="311"/>
      <c r="NKB136" s="311"/>
      <c r="NKC136" s="311"/>
      <c r="NKD136" s="311"/>
      <c r="NKE136" s="311"/>
      <c r="NKF136" s="311"/>
      <c r="NKG136" s="311"/>
      <c r="NKH136" s="311"/>
      <c r="NKI136" s="311"/>
      <c r="NKJ136" s="311"/>
      <c r="NKK136" s="311"/>
      <c r="NKL136" s="311"/>
      <c r="NKM136" s="311"/>
      <c r="NKN136" s="311"/>
      <c r="NKO136" s="311"/>
      <c r="NKP136" s="311"/>
      <c r="NKQ136" s="311"/>
      <c r="NKR136" s="311"/>
      <c r="NKS136" s="311"/>
      <c r="NKT136" s="311"/>
      <c r="NKU136" s="311"/>
      <c r="NKV136" s="311"/>
      <c r="NKW136" s="311"/>
      <c r="NKX136" s="311"/>
      <c r="NKY136" s="311"/>
      <c r="NKZ136" s="311"/>
      <c r="NLA136" s="311"/>
      <c r="NLB136" s="311"/>
      <c r="NLC136" s="311"/>
      <c r="NLD136" s="311"/>
      <c r="NLE136" s="311"/>
      <c r="NLF136" s="311"/>
      <c r="NLG136" s="311"/>
      <c r="NLH136" s="311"/>
      <c r="NLI136" s="311"/>
      <c r="NLJ136" s="311"/>
      <c r="NLK136" s="311"/>
      <c r="NLL136" s="311"/>
      <c r="NLM136" s="311"/>
      <c r="NLN136" s="311"/>
      <c r="NLO136" s="311"/>
      <c r="NLP136" s="311"/>
      <c r="NLQ136" s="311"/>
      <c r="NLR136" s="311"/>
      <c r="NLS136" s="311"/>
      <c r="NLT136" s="311"/>
      <c r="NLU136" s="311"/>
      <c r="NLV136" s="311"/>
      <c r="NLW136" s="311"/>
      <c r="NLX136" s="311"/>
      <c r="NLY136" s="311"/>
      <c r="NLZ136" s="311"/>
      <c r="NMA136" s="311"/>
      <c r="NMB136" s="311"/>
      <c r="NMC136" s="311"/>
      <c r="NMD136" s="311"/>
      <c r="NME136" s="311"/>
      <c r="NMF136" s="311"/>
      <c r="NMG136" s="311"/>
      <c r="NMH136" s="311"/>
      <c r="NMI136" s="311"/>
      <c r="NMJ136" s="311"/>
      <c r="NMK136" s="311"/>
      <c r="NML136" s="311"/>
      <c r="NMM136" s="311"/>
      <c r="NMN136" s="311"/>
      <c r="NMO136" s="311"/>
      <c r="NMP136" s="311"/>
      <c r="NMQ136" s="311"/>
      <c r="NMR136" s="311"/>
      <c r="NMS136" s="311"/>
      <c r="NMT136" s="311"/>
      <c r="NMU136" s="311"/>
      <c r="NMV136" s="311"/>
      <c r="NMW136" s="311"/>
      <c r="NMX136" s="311"/>
      <c r="NMY136" s="311"/>
      <c r="NMZ136" s="311"/>
      <c r="NNA136" s="311"/>
      <c r="NNB136" s="311"/>
      <c r="NNC136" s="311"/>
      <c r="NND136" s="311"/>
      <c r="NNE136" s="311"/>
      <c r="NNF136" s="311"/>
      <c r="NNG136" s="311"/>
      <c r="NNH136" s="311"/>
      <c r="NNI136" s="311"/>
      <c r="NNJ136" s="311"/>
      <c r="NNK136" s="311"/>
      <c r="NNL136" s="311"/>
      <c r="NNM136" s="311"/>
      <c r="NNN136" s="311"/>
      <c r="NNO136" s="311"/>
      <c r="NNP136" s="311"/>
      <c r="NNQ136" s="311"/>
      <c r="NNR136" s="311"/>
      <c r="NNS136" s="311"/>
      <c r="NNT136" s="311"/>
      <c r="NNU136" s="311"/>
      <c r="NNV136" s="311"/>
      <c r="NNW136" s="311"/>
      <c r="NNX136" s="311"/>
      <c r="NNY136" s="311"/>
      <c r="NNZ136" s="311"/>
      <c r="NOA136" s="311"/>
      <c r="NOB136" s="311"/>
      <c r="NOC136" s="311"/>
      <c r="NOD136" s="311"/>
      <c r="NOE136" s="311"/>
      <c r="NOF136" s="311"/>
      <c r="NOG136" s="311"/>
      <c r="NOH136" s="311"/>
      <c r="NOI136" s="311"/>
      <c r="NOJ136" s="311"/>
      <c r="NOK136" s="311"/>
      <c r="NOL136" s="311"/>
      <c r="NOM136" s="311"/>
      <c r="NON136" s="311"/>
      <c r="NOO136" s="311"/>
      <c r="NOP136" s="311"/>
      <c r="NOQ136" s="311"/>
      <c r="NOR136" s="311"/>
      <c r="NOS136" s="311"/>
      <c r="NOT136" s="311"/>
      <c r="NOU136" s="311"/>
      <c r="NOV136" s="311"/>
      <c r="NOW136" s="311"/>
      <c r="NOX136" s="311"/>
      <c r="NOY136" s="311"/>
      <c r="NOZ136" s="311"/>
      <c r="NPA136" s="311"/>
      <c r="NPB136" s="311"/>
      <c r="NPC136" s="311"/>
      <c r="NPD136" s="311"/>
      <c r="NPE136" s="311"/>
      <c r="NPF136" s="311"/>
      <c r="NPG136" s="311"/>
      <c r="NPH136" s="311"/>
      <c r="NPI136" s="311"/>
      <c r="NPJ136" s="311"/>
      <c r="NPK136" s="311"/>
      <c r="NPL136" s="311"/>
      <c r="NPM136" s="311"/>
      <c r="NPN136" s="311"/>
      <c r="NPO136" s="311"/>
      <c r="NPP136" s="311"/>
      <c r="NPQ136" s="311"/>
      <c r="NPR136" s="311"/>
      <c r="NPS136" s="311"/>
      <c r="NPT136" s="311"/>
      <c r="NPU136" s="311"/>
      <c r="NPV136" s="311"/>
      <c r="NPW136" s="311"/>
      <c r="NPX136" s="311"/>
      <c r="NPY136" s="311"/>
      <c r="NPZ136" s="311"/>
      <c r="NQA136" s="311"/>
      <c r="NQB136" s="311"/>
      <c r="NQC136" s="311"/>
      <c r="NQD136" s="311"/>
      <c r="NQE136" s="311"/>
      <c r="NQF136" s="311"/>
      <c r="NQG136" s="311"/>
      <c r="NQH136" s="311"/>
      <c r="NQI136" s="311"/>
      <c r="NQJ136" s="311"/>
      <c r="NQK136" s="311"/>
      <c r="NQL136" s="311"/>
      <c r="NQM136" s="311"/>
      <c r="NQN136" s="311"/>
      <c r="NQO136" s="311"/>
      <c r="NQP136" s="311"/>
      <c r="NQQ136" s="311"/>
      <c r="NQR136" s="311"/>
      <c r="NQS136" s="311"/>
      <c r="NQT136" s="311"/>
      <c r="NQU136" s="311"/>
      <c r="NQV136" s="311"/>
      <c r="NQW136" s="311"/>
      <c r="NQX136" s="311"/>
      <c r="NQY136" s="311"/>
      <c r="NQZ136" s="311"/>
      <c r="NRA136" s="311"/>
      <c r="NRB136" s="311"/>
      <c r="NRC136" s="311"/>
      <c r="NRD136" s="311"/>
      <c r="NRE136" s="311"/>
      <c r="NRF136" s="311"/>
      <c r="NRG136" s="311"/>
      <c r="NRH136" s="311"/>
      <c r="NRI136" s="311"/>
      <c r="NRJ136" s="311"/>
      <c r="NRK136" s="311"/>
      <c r="NRL136" s="311"/>
      <c r="NRM136" s="311"/>
      <c r="NRN136" s="311"/>
      <c r="NRO136" s="311"/>
      <c r="NRP136" s="311"/>
      <c r="NRQ136" s="311"/>
      <c r="NRR136" s="311"/>
      <c r="NRS136" s="311"/>
      <c r="NRT136" s="311"/>
      <c r="NRU136" s="311"/>
      <c r="NRV136" s="311"/>
      <c r="NRW136" s="311"/>
      <c r="NRX136" s="311"/>
      <c r="NRY136" s="311"/>
      <c r="NRZ136" s="311"/>
      <c r="NSA136" s="311"/>
      <c r="NSB136" s="311"/>
      <c r="NSC136" s="311"/>
      <c r="NSD136" s="311"/>
      <c r="NSE136" s="311"/>
      <c r="NSF136" s="311"/>
      <c r="NSG136" s="311"/>
      <c r="NSH136" s="311"/>
      <c r="NSI136" s="311"/>
      <c r="NSJ136" s="311"/>
      <c r="NSK136" s="311"/>
      <c r="NSL136" s="311"/>
      <c r="NSM136" s="311"/>
      <c r="NSN136" s="311"/>
      <c r="NSO136" s="311"/>
      <c r="NSP136" s="311"/>
      <c r="NSQ136" s="311"/>
      <c r="NSR136" s="311"/>
      <c r="NSS136" s="311"/>
      <c r="NST136" s="311"/>
      <c r="NSU136" s="311"/>
      <c r="NSV136" s="311"/>
      <c r="NSW136" s="311"/>
      <c r="NSX136" s="311"/>
      <c r="NSY136" s="311"/>
      <c r="NSZ136" s="311"/>
      <c r="NTA136" s="311"/>
      <c r="NTB136" s="311"/>
      <c r="NTC136" s="311"/>
      <c r="NTD136" s="311"/>
      <c r="NTE136" s="311"/>
      <c r="NTF136" s="311"/>
      <c r="NTG136" s="311"/>
      <c r="NTH136" s="311"/>
      <c r="NTI136" s="311"/>
      <c r="NTJ136" s="311"/>
      <c r="NTK136" s="311"/>
      <c r="NTL136" s="311"/>
      <c r="NTM136" s="311"/>
      <c r="NTN136" s="311"/>
      <c r="NTO136" s="311"/>
      <c r="NTP136" s="311"/>
      <c r="NTQ136" s="311"/>
      <c r="NTR136" s="311"/>
      <c r="NTS136" s="311"/>
      <c r="NTT136" s="311"/>
      <c r="NTU136" s="311"/>
      <c r="NTV136" s="311"/>
      <c r="NTW136" s="311"/>
      <c r="NTX136" s="311"/>
      <c r="NTY136" s="311"/>
      <c r="NTZ136" s="311"/>
      <c r="NUA136" s="311"/>
      <c r="NUB136" s="311"/>
      <c r="NUC136" s="311"/>
      <c r="NUD136" s="311"/>
      <c r="NUE136" s="311"/>
      <c r="NUF136" s="311"/>
      <c r="NUG136" s="311"/>
      <c r="NUH136" s="311"/>
      <c r="NUI136" s="311"/>
      <c r="NUJ136" s="311"/>
      <c r="NUK136" s="311"/>
      <c r="NUL136" s="311"/>
      <c r="NUM136" s="311"/>
      <c r="NUN136" s="311"/>
      <c r="NUO136" s="311"/>
      <c r="NUP136" s="311"/>
      <c r="NUQ136" s="311"/>
      <c r="NUR136" s="311"/>
      <c r="NUS136" s="311"/>
      <c r="NUT136" s="311"/>
      <c r="NUU136" s="311"/>
      <c r="NUV136" s="311"/>
      <c r="NUW136" s="311"/>
      <c r="NUX136" s="311"/>
      <c r="NUY136" s="311"/>
      <c r="NUZ136" s="311"/>
      <c r="NVA136" s="311"/>
      <c r="NVB136" s="311"/>
      <c r="NVC136" s="311"/>
      <c r="NVD136" s="311"/>
      <c r="NVE136" s="311"/>
      <c r="NVF136" s="311"/>
      <c r="NVG136" s="311"/>
      <c r="NVH136" s="311"/>
      <c r="NVI136" s="311"/>
      <c r="NVJ136" s="311"/>
      <c r="NVK136" s="311"/>
      <c r="NVL136" s="311"/>
      <c r="NVM136" s="311"/>
      <c r="NVN136" s="311"/>
      <c r="NVO136" s="311"/>
      <c r="NVP136" s="311"/>
      <c r="NVQ136" s="311"/>
      <c r="NVR136" s="311"/>
      <c r="NVS136" s="311"/>
      <c r="NVT136" s="311"/>
      <c r="NVU136" s="311"/>
      <c r="NVV136" s="311"/>
      <c r="NVW136" s="311"/>
      <c r="NVX136" s="311"/>
      <c r="NVY136" s="311"/>
      <c r="NVZ136" s="311"/>
      <c r="NWA136" s="311"/>
      <c r="NWB136" s="311"/>
      <c r="NWC136" s="311"/>
      <c r="NWD136" s="311"/>
      <c r="NWE136" s="311"/>
      <c r="NWF136" s="311"/>
      <c r="NWG136" s="311"/>
      <c r="NWH136" s="311"/>
      <c r="NWI136" s="311"/>
      <c r="NWJ136" s="311"/>
      <c r="NWK136" s="311"/>
      <c r="NWL136" s="311"/>
      <c r="NWM136" s="311"/>
      <c r="NWN136" s="311"/>
      <c r="NWO136" s="311"/>
      <c r="NWP136" s="311"/>
      <c r="NWQ136" s="311"/>
      <c r="NWR136" s="311"/>
      <c r="NWS136" s="311"/>
      <c r="NWT136" s="311"/>
      <c r="NWU136" s="311"/>
      <c r="NWV136" s="311"/>
      <c r="NWW136" s="311"/>
      <c r="NWX136" s="311"/>
      <c r="NWY136" s="311"/>
      <c r="NWZ136" s="311"/>
      <c r="NXA136" s="311"/>
      <c r="NXB136" s="311"/>
      <c r="NXC136" s="311"/>
      <c r="NXD136" s="311"/>
      <c r="NXE136" s="311"/>
      <c r="NXF136" s="311"/>
      <c r="NXG136" s="311"/>
      <c r="NXH136" s="311"/>
      <c r="NXI136" s="311"/>
      <c r="NXJ136" s="311"/>
      <c r="NXK136" s="311"/>
      <c r="NXL136" s="311"/>
      <c r="NXM136" s="311"/>
      <c r="NXN136" s="311"/>
      <c r="NXO136" s="311"/>
      <c r="NXP136" s="311"/>
      <c r="NXQ136" s="311"/>
      <c r="NXR136" s="311"/>
      <c r="NXS136" s="311"/>
      <c r="NXT136" s="311"/>
      <c r="NXU136" s="311"/>
      <c r="NXV136" s="311"/>
      <c r="NXW136" s="311"/>
      <c r="NXX136" s="311"/>
      <c r="NXY136" s="311"/>
      <c r="NXZ136" s="311"/>
      <c r="NYA136" s="311"/>
      <c r="NYB136" s="311"/>
      <c r="NYC136" s="311"/>
      <c r="NYD136" s="311"/>
      <c r="NYE136" s="311"/>
      <c r="NYF136" s="311"/>
      <c r="NYG136" s="311"/>
      <c r="NYH136" s="311"/>
      <c r="NYI136" s="311"/>
      <c r="NYJ136" s="311"/>
      <c r="NYK136" s="311"/>
      <c r="NYL136" s="311"/>
      <c r="NYM136" s="311"/>
      <c r="NYN136" s="311"/>
      <c r="NYO136" s="311"/>
      <c r="NYP136" s="311"/>
      <c r="NYQ136" s="311"/>
      <c r="NYR136" s="311"/>
      <c r="NYS136" s="311"/>
      <c r="NYT136" s="311"/>
      <c r="NYU136" s="311"/>
      <c r="NYV136" s="311"/>
      <c r="NYW136" s="311"/>
      <c r="NYX136" s="311"/>
      <c r="NYY136" s="311"/>
      <c r="NYZ136" s="311"/>
      <c r="NZA136" s="311"/>
      <c r="NZB136" s="311"/>
      <c r="NZC136" s="311"/>
      <c r="NZD136" s="311"/>
      <c r="NZE136" s="311"/>
      <c r="NZF136" s="311"/>
      <c r="NZG136" s="311"/>
      <c r="NZH136" s="311"/>
      <c r="NZI136" s="311"/>
      <c r="NZJ136" s="311"/>
      <c r="NZK136" s="311"/>
      <c r="NZL136" s="311"/>
      <c r="NZM136" s="311"/>
      <c r="NZN136" s="311"/>
      <c r="NZO136" s="311"/>
      <c r="NZP136" s="311"/>
      <c r="NZQ136" s="311"/>
      <c r="NZR136" s="311"/>
      <c r="NZS136" s="311"/>
      <c r="NZT136" s="311"/>
      <c r="NZU136" s="311"/>
      <c r="NZV136" s="311"/>
      <c r="NZW136" s="311"/>
      <c r="NZX136" s="311"/>
      <c r="NZY136" s="311"/>
      <c r="NZZ136" s="311"/>
      <c r="OAA136" s="311"/>
      <c r="OAB136" s="311"/>
      <c r="OAC136" s="311"/>
      <c r="OAD136" s="311"/>
      <c r="OAE136" s="311"/>
      <c r="OAF136" s="311"/>
      <c r="OAG136" s="311"/>
      <c r="OAH136" s="311"/>
      <c r="OAI136" s="311"/>
      <c r="OAJ136" s="311"/>
      <c r="OAK136" s="311"/>
      <c r="OAL136" s="311"/>
      <c r="OAM136" s="311"/>
      <c r="OAN136" s="311"/>
      <c r="OAO136" s="311"/>
      <c r="OAP136" s="311"/>
      <c r="OAQ136" s="311"/>
      <c r="OAR136" s="311"/>
      <c r="OAS136" s="311"/>
      <c r="OAT136" s="311"/>
      <c r="OAU136" s="311"/>
      <c r="OAV136" s="311"/>
      <c r="OAW136" s="311"/>
      <c r="OAX136" s="311"/>
      <c r="OAY136" s="311"/>
      <c r="OAZ136" s="311"/>
      <c r="OBA136" s="311"/>
      <c r="OBB136" s="311"/>
      <c r="OBC136" s="311"/>
      <c r="OBD136" s="311"/>
      <c r="OBE136" s="311"/>
      <c r="OBF136" s="311"/>
      <c r="OBG136" s="311"/>
      <c r="OBH136" s="311"/>
      <c r="OBI136" s="311"/>
      <c r="OBJ136" s="311"/>
      <c r="OBK136" s="311"/>
      <c r="OBL136" s="311"/>
      <c r="OBM136" s="311"/>
      <c r="OBN136" s="311"/>
      <c r="OBO136" s="311"/>
      <c r="OBP136" s="311"/>
      <c r="OBQ136" s="311"/>
      <c r="OBR136" s="311"/>
      <c r="OBS136" s="311"/>
      <c r="OBT136" s="311"/>
      <c r="OBU136" s="311"/>
      <c r="OBV136" s="311"/>
      <c r="OBW136" s="311"/>
      <c r="OBX136" s="311"/>
      <c r="OBY136" s="311"/>
      <c r="OBZ136" s="311"/>
      <c r="OCA136" s="311"/>
      <c r="OCB136" s="311"/>
      <c r="OCC136" s="311"/>
      <c r="OCD136" s="311"/>
      <c r="OCE136" s="311"/>
      <c r="OCF136" s="311"/>
      <c r="OCG136" s="311"/>
      <c r="OCH136" s="311"/>
      <c r="OCI136" s="311"/>
      <c r="OCJ136" s="311"/>
      <c r="OCK136" s="311"/>
      <c r="OCL136" s="311"/>
      <c r="OCM136" s="311"/>
      <c r="OCN136" s="311"/>
      <c r="OCO136" s="311"/>
      <c r="OCP136" s="311"/>
      <c r="OCQ136" s="311"/>
      <c r="OCR136" s="311"/>
      <c r="OCS136" s="311"/>
      <c r="OCT136" s="311"/>
      <c r="OCU136" s="311"/>
      <c r="OCV136" s="311"/>
      <c r="OCW136" s="311"/>
      <c r="OCX136" s="311"/>
      <c r="OCY136" s="311"/>
      <c r="OCZ136" s="311"/>
      <c r="ODA136" s="311"/>
      <c r="ODB136" s="311"/>
      <c r="ODC136" s="311"/>
      <c r="ODD136" s="311"/>
      <c r="ODE136" s="311"/>
      <c r="ODF136" s="311"/>
      <c r="ODG136" s="311"/>
      <c r="ODH136" s="311"/>
      <c r="ODI136" s="311"/>
      <c r="ODJ136" s="311"/>
      <c r="ODK136" s="311"/>
      <c r="ODL136" s="311"/>
      <c r="ODM136" s="311"/>
      <c r="ODN136" s="311"/>
      <c r="ODO136" s="311"/>
      <c r="ODP136" s="311"/>
      <c r="ODQ136" s="311"/>
      <c r="ODR136" s="311"/>
      <c r="ODS136" s="311"/>
      <c r="ODT136" s="311"/>
      <c r="ODU136" s="311"/>
      <c r="ODV136" s="311"/>
      <c r="ODW136" s="311"/>
      <c r="ODX136" s="311"/>
      <c r="ODY136" s="311"/>
      <c r="ODZ136" s="311"/>
      <c r="OEA136" s="311"/>
      <c r="OEB136" s="311"/>
      <c r="OEC136" s="311"/>
      <c r="OED136" s="311"/>
      <c r="OEE136" s="311"/>
      <c r="OEF136" s="311"/>
      <c r="OEG136" s="311"/>
      <c r="OEH136" s="311"/>
      <c r="OEI136" s="311"/>
      <c r="OEJ136" s="311"/>
      <c r="OEK136" s="311"/>
      <c r="OEL136" s="311"/>
      <c r="OEM136" s="311"/>
      <c r="OEN136" s="311"/>
      <c r="OEO136" s="311"/>
      <c r="OEP136" s="311"/>
      <c r="OEQ136" s="311"/>
      <c r="OER136" s="311"/>
      <c r="OES136" s="311"/>
      <c r="OET136" s="311"/>
      <c r="OEU136" s="311"/>
      <c r="OEV136" s="311"/>
      <c r="OEW136" s="311"/>
      <c r="OEX136" s="311"/>
      <c r="OEY136" s="311"/>
      <c r="OEZ136" s="311"/>
      <c r="OFA136" s="311"/>
      <c r="OFB136" s="311"/>
      <c r="OFC136" s="311"/>
      <c r="OFD136" s="311"/>
      <c r="OFE136" s="311"/>
      <c r="OFF136" s="311"/>
      <c r="OFG136" s="311"/>
      <c r="OFH136" s="311"/>
      <c r="OFI136" s="311"/>
      <c r="OFJ136" s="311"/>
      <c r="OFK136" s="311"/>
      <c r="OFL136" s="311"/>
      <c r="OFM136" s="311"/>
      <c r="OFN136" s="311"/>
      <c r="OFO136" s="311"/>
      <c r="OFP136" s="311"/>
      <c r="OFQ136" s="311"/>
      <c r="OFR136" s="311"/>
      <c r="OFS136" s="311"/>
      <c r="OFT136" s="311"/>
      <c r="OFU136" s="311"/>
      <c r="OFV136" s="311"/>
      <c r="OFW136" s="311"/>
      <c r="OFX136" s="311"/>
      <c r="OFY136" s="311"/>
      <c r="OFZ136" s="311"/>
      <c r="OGA136" s="311"/>
      <c r="OGB136" s="311"/>
      <c r="OGC136" s="311"/>
      <c r="OGD136" s="311"/>
      <c r="OGE136" s="311"/>
      <c r="OGF136" s="311"/>
      <c r="OGG136" s="311"/>
      <c r="OGH136" s="311"/>
      <c r="OGI136" s="311"/>
      <c r="OGJ136" s="311"/>
      <c r="OGK136" s="311"/>
      <c r="OGL136" s="311"/>
      <c r="OGM136" s="311"/>
      <c r="OGN136" s="311"/>
      <c r="OGO136" s="311"/>
      <c r="OGP136" s="311"/>
      <c r="OGQ136" s="311"/>
      <c r="OGR136" s="311"/>
      <c r="OGS136" s="311"/>
      <c r="OGT136" s="311"/>
      <c r="OGU136" s="311"/>
      <c r="OGV136" s="311"/>
      <c r="OGW136" s="311"/>
      <c r="OGX136" s="311"/>
      <c r="OGY136" s="311"/>
      <c r="OGZ136" s="311"/>
      <c r="OHA136" s="311"/>
      <c r="OHB136" s="311"/>
      <c r="OHC136" s="311"/>
      <c r="OHD136" s="311"/>
      <c r="OHE136" s="311"/>
      <c r="OHF136" s="311"/>
      <c r="OHG136" s="311"/>
      <c r="OHH136" s="311"/>
      <c r="OHI136" s="311"/>
      <c r="OHJ136" s="311"/>
      <c r="OHK136" s="311"/>
      <c r="OHL136" s="311"/>
      <c r="OHM136" s="311"/>
      <c r="OHN136" s="311"/>
      <c r="OHO136" s="311"/>
      <c r="OHP136" s="311"/>
      <c r="OHQ136" s="311"/>
      <c r="OHR136" s="311"/>
      <c r="OHS136" s="311"/>
      <c r="OHT136" s="311"/>
      <c r="OHU136" s="311"/>
      <c r="OHV136" s="311"/>
      <c r="OHW136" s="311"/>
      <c r="OHX136" s="311"/>
      <c r="OHY136" s="311"/>
      <c r="OHZ136" s="311"/>
      <c r="OIA136" s="311"/>
      <c r="OIB136" s="311"/>
      <c r="OIC136" s="311"/>
      <c r="OID136" s="311"/>
      <c r="OIE136" s="311"/>
      <c r="OIF136" s="311"/>
      <c r="OIG136" s="311"/>
      <c r="OIH136" s="311"/>
      <c r="OII136" s="311"/>
      <c r="OIJ136" s="311"/>
      <c r="OIK136" s="311"/>
      <c r="OIL136" s="311"/>
      <c r="OIM136" s="311"/>
      <c r="OIN136" s="311"/>
      <c r="OIO136" s="311"/>
      <c r="OIP136" s="311"/>
      <c r="OIQ136" s="311"/>
      <c r="OIR136" s="311"/>
      <c r="OIS136" s="311"/>
      <c r="OIT136" s="311"/>
      <c r="OIU136" s="311"/>
      <c r="OIV136" s="311"/>
      <c r="OIW136" s="311"/>
      <c r="OIX136" s="311"/>
      <c r="OIY136" s="311"/>
      <c r="OIZ136" s="311"/>
      <c r="OJA136" s="311"/>
      <c r="OJB136" s="311"/>
      <c r="OJC136" s="311"/>
      <c r="OJD136" s="311"/>
      <c r="OJE136" s="311"/>
      <c r="OJF136" s="311"/>
      <c r="OJG136" s="311"/>
      <c r="OJH136" s="311"/>
      <c r="OJI136" s="311"/>
      <c r="OJJ136" s="311"/>
      <c r="OJK136" s="311"/>
      <c r="OJL136" s="311"/>
      <c r="OJM136" s="311"/>
      <c r="OJN136" s="311"/>
      <c r="OJO136" s="311"/>
      <c r="OJP136" s="311"/>
      <c r="OJQ136" s="311"/>
      <c r="OJR136" s="311"/>
      <c r="OJS136" s="311"/>
      <c r="OJT136" s="311"/>
      <c r="OJU136" s="311"/>
      <c r="OJV136" s="311"/>
      <c r="OJW136" s="311"/>
      <c r="OJX136" s="311"/>
      <c r="OJY136" s="311"/>
      <c r="OJZ136" s="311"/>
      <c r="OKA136" s="311"/>
      <c r="OKB136" s="311"/>
      <c r="OKC136" s="311"/>
      <c r="OKD136" s="311"/>
      <c r="OKE136" s="311"/>
      <c r="OKF136" s="311"/>
      <c r="OKG136" s="311"/>
      <c r="OKH136" s="311"/>
      <c r="OKI136" s="311"/>
      <c r="OKJ136" s="311"/>
      <c r="OKK136" s="311"/>
      <c r="OKL136" s="311"/>
      <c r="OKM136" s="311"/>
      <c r="OKN136" s="311"/>
      <c r="OKO136" s="311"/>
      <c r="OKP136" s="311"/>
      <c r="OKQ136" s="311"/>
      <c r="OKR136" s="311"/>
      <c r="OKS136" s="311"/>
      <c r="OKT136" s="311"/>
      <c r="OKU136" s="311"/>
      <c r="OKV136" s="311"/>
      <c r="OKW136" s="311"/>
      <c r="OKX136" s="311"/>
      <c r="OKY136" s="311"/>
      <c r="OKZ136" s="311"/>
      <c r="OLA136" s="311"/>
      <c r="OLB136" s="311"/>
      <c r="OLC136" s="311"/>
      <c r="OLD136" s="311"/>
      <c r="OLE136" s="311"/>
      <c r="OLF136" s="311"/>
      <c r="OLG136" s="311"/>
      <c r="OLH136" s="311"/>
      <c r="OLI136" s="311"/>
      <c r="OLJ136" s="311"/>
      <c r="OLK136" s="311"/>
      <c r="OLL136" s="311"/>
      <c r="OLM136" s="311"/>
      <c r="OLN136" s="311"/>
      <c r="OLO136" s="311"/>
      <c r="OLP136" s="311"/>
      <c r="OLQ136" s="311"/>
      <c r="OLR136" s="311"/>
      <c r="OLS136" s="311"/>
      <c r="OLT136" s="311"/>
      <c r="OLU136" s="311"/>
      <c r="OLV136" s="311"/>
      <c r="OLW136" s="311"/>
      <c r="OLX136" s="311"/>
      <c r="OLY136" s="311"/>
      <c r="OLZ136" s="311"/>
      <c r="OMA136" s="311"/>
      <c r="OMB136" s="311"/>
      <c r="OMC136" s="311"/>
      <c r="OMD136" s="311"/>
      <c r="OME136" s="311"/>
      <c r="OMF136" s="311"/>
      <c r="OMG136" s="311"/>
      <c r="OMH136" s="311"/>
      <c r="OMI136" s="311"/>
      <c r="OMJ136" s="311"/>
      <c r="OMK136" s="311"/>
      <c r="OML136" s="311"/>
      <c r="OMM136" s="311"/>
      <c r="OMN136" s="311"/>
      <c r="OMO136" s="311"/>
      <c r="OMP136" s="311"/>
      <c r="OMQ136" s="311"/>
      <c r="OMR136" s="311"/>
      <c r="OMS136" s="311"/>
      <c r="OMT136" s="311"/>
      <c r="OMU136" s="311"/>
      <c r="OMV136" s="311"/>
      <c r="OMW136" s="311"/>
      <c r="OMX136" s="311"/>
      <c r="OMY136" s="311"/>
      <c r="OMZ136" s="311"/>
      <c r="ONA136" s="311"/>
      <c r="ONB136" s="311"/>
      <c r="ONC136" s="311"/>
      <c r="OND136" s="311"/>
      <c r="ONE136" s="311"/>
      <c r="ONF136" s="311"/>
      <c r="ONG136" s="311"/>
      <c r="ONH136" s="311"/>
      <c r="ONI136" s="311"/>
      <c r="ONJ136" s="311"/>
      <c r="ONK136" s="311"/>
      <c r="ONL136" s="311"/>
      <c r="ONM136" s="311"/>
      <c r="ONN136" s="311"/>
      <c r="ONO136" s="311"/>
      <c r="ONP136" s="311"/>
      <c r="ONQ136" s="311"/>
      <c r="ONR136" s="311"/>
      <c r="ONS136" s="311"/>
      <c r="ONT136" s="311"/>
      <c r="ONU136" s="311"/>
      <c r="ONV136" s="311"/>
      <c r="ONW136" s="311"/>
      <c r="ONX136" s="311"/>
      <c r="ONY136" s="311"/>
      <c r="ONZ136" s="311"/>
      <c r="OOA136" s="311"/>
      <c r="OOB136" s="311"/>
      <c r="OOC136" s="311"/>
      <c r="OOD136" s="311"/>
      <c r="OOE136" s="311"/>
      <c r="OOF136" s="311"/>
      <c r="OOG136" s="311"/>
      <c r="OOH136" s="311"/>
      <c r="OOI136" s="311"/>
      <c r="OOJ136" s="311"/>
      <c r="OOK136" s="311"/>
      <c r="OOL136" s="311"/>
      <c r="OOM136" s="311"/>
      <c r="OON136" s="311"/>
      <c r="OOO136" s="311"/>
      <c r="OOP136" s="311"/>
      <c r="OOQ136" s="311"/>
      <c r="OOR136" s="311"/>
      <c r="OOS136" s="311"/>
      <c r="OOT136" s="311"/>
      <c r="OOU136" s="311"/>
      <c r="OOV136" s="311"/>
      <c r="OOW136" s="311"/>
      <c r="OOX136" s="311"/>
      <c r="OOY136" s="311"/>
      <c r="OOZ136" s="311"/>
      <c r="OPA136" s="311"/>
      <c r="OPB136" s="311"/>
      <c r="OPC136" s="311"/>
      <c r="OPD136" s="311"/>
      <c r="OPE136" s="311"/>
      <c r="OPF136" s="311"/>
      <c r="OPG136" s="311"/>
      <c r="OPH136" s="311"/>
      <c r="OPI136" s="311"/>
      <c r="OPJ136" s="311"/>
      <c r="OPK136" s="311"/>
      <c r="OPL136" s="311"/>
      <c r="OPM136" s="311"/>
      <c r="OPN136" s="311"/>
      <c r="OPO136" s="311"/>
      <c r="OPP136" s="311"/>
      <c r="OPQ136" s="311"/>
      <c r="OPR136" s="311"/>
      <c r="OPS136" s="311"/>
      <c r="OPT136" s="311"/>
      <c r="OPU136" s="311"/>
      <c r="OPV136" s="311"/>
      <c r="OPW136" s="311"/>
      <c r="OPX136" s="311"/>
      <c r="OPY136" s="311"/>
      <c r="OPZ136" s="311"/>
      <c r="OQA136" s="311"/>
      <c r="OQB136" s="311"/>
      <c r="OQC136" s="311"/>
      <c r="OQD136" s="311"/>
      <c r="OQE136" s="311"/>
      <c r="OQF136" s="311"/>
      <c r="OQG136" s="311"/>
      <c r="OQH136" s="311"/>
      <c r="OQI136" s="311"/>
      <c r="OQJ136" s="311"/>
      <c r="OQK136" s="311"/>
      <c r="OQL136" s="311"/>
      <c r="OQM136" s="311"/>
      <c r="OQN136" s="311"/>
      <c r="OQO136" s="311"/>
      <c r="OQP136" s="311"/>
      <c r="OQQ136" s="311"/>
      <c r="OQR136" s="311"/>
      <c r="OQS136" s="311"/>
      <c r="OQT136" s="311"/>
      <c r="OQU136" s="311"/>
      <c r="OQV136" s="311"/>
      <c r="OQW136" s="311"/>
      <c r="OQX136" s="311"/>
      <c r="OQY136" s="311"/>
      <c r="OQZ136" s="311"/>
      <c r="ORA136" s="311"/>
      <c r="ORB136" s="311"/>
      <c r="ORC136" s="311"/>
      <c r="ORD136" s="311"/>
      <c r="ORE136" s="311"/>
      <c r="ORF136" s="311"/>
      <c r="ORG136" s="311"/>
      <c r="ORH136" s="311"/>
      <c r="ORI136" s="311"/>
      <c r="ORJ136" s="311"/>
      <c r="ORK136" s="311"/>
      <c r="ORL136" s="311"/>
      <c r="ORM136" s="311"/>
      <c r="ORN136" s="311"/>
      <c r="ORO136" s="311"/>
      <c r="ORP136" s="311"/>
      <c r="ORQ136" s="311"/>
      <c r="ORR136" s="311"/>
      <c r="ORS136" s="311"/>
      <c r="ORT136" s="311"/>
      <c r="ORU136" s="311"/>
      <c r="ORV136" s="311"/>
      <c r="ORW136" s="311"/>
      <c r="ORX136" s="311"/>
      <c r="ORY136" s="311"/>
      <c r="ORZ136" s="311"/>
      <c r="OSA136" s="311"/>
      <c r="OSB136" s="311"/>
      <c r="OSC136" s="311"/>
      <c r="OSD136" s="311"/>
      <c r="OSE136" s="311"/>
      <c r="OSF136" s="311"/>
      <c r="OSG136" s="311"/>
      <c r="OSH136" s="311"/>
      <c r="OSI136" s="311"/>
      <c r="OSJ136" s="311"/>
      <c r="OSK136" s="311"/>
      <c r="OSL136" s="311"/>
      <c r="OSM136" s="311"/>
      <c r="OSN136" s="311"/>
      <c r="OSO136" s="311"/>
      <c r="OSP136" s="311"/>
      <c r="OSQ136" s="311"/>
      <c r="OSR136" s="311"/>
      <c r="OSS136" s="311"/>
      <c r="OST136" s="311"/>
      <c r="OSU136" s="311"/>
      <c r="OSV136" s="311"/>
      <c r="OSW136" s="311"/>
      <c r="OSX136" s="311"/>
      <c r="OSY136" s="311"/>
      <c r="OSZ136" s="311"/>
      <c r="OTA136" s="311"/>
      <c r="OTB136" s="311"/>
      <c r="OTC136" s="311"/>
      <c r="OTD136" s="311"/>
      <c r="OTE136" s="311"/>
      <c r="OTF136" s="311"/>
      <c r="OTG136" s="311"/>
      <c r="OTH136" s="311"/>
      <c r="OTI136" s="311"/>
      <c r="OTJ136" s="311"/>
      <c r="OTK136" s="311"/>
      <c r="OTL136" s="311"/>
      <c r="OTM136" s="311"/>
      <c r="OTN136" s="311"/>
      <c r="OTO136" s="311"/>
      <c r="OTP136" s="311"/>
      <c r="OTQ136" s="311"/>
      <c r="OTR136" s="311"/>
      <c r="OTS136" s="311"/>
      <c r="OTT136" s="311"/>
      <c r="OTU136" s="311"/>
      <c r="OTV136" s="311"/>
      <c r="OTW136" s="311"/>
      <c r="OTX136" s="311"/>
      <c r="OTY136" s="311"/>
      <c r="OTZ136" s="311"/>
      <c r="OUA136" s="311"/>
      <c r="OUB136" s="311"/>
      <c r="OUC136" s="311"/>
      <c r="OUD136" s="311"/>
      <c r="OUE136" s="311"/>
      <c r="OUF136" s="311"/>
      <c r="OUG136" s="311"/>
      <c r="OUH136" s="311"/>
      <c r="OUI136" s="311"/>
      <c r="OUJ136" s="311"/>
      <c r="OUK136" s="311"/>
      <c r="OUL136" s="311"/>
      <c r="OUM136" s="311"/>
      <c r="OUN136" s="311"/>
      <c r="OUO136" s="311"/>
      <c r="OUP136" s="311"/>
      <c r="OUQ136" s="311"/>
      <c r="OUR136" s="311"/>
      <c r="OUS136" s="311"/>
      <c r="OUT136" s="311"/>
      <c r="OUU136" s="311"/>
      <c r="OUV136" s="311"/>
      <c r="OUW136" s="311"/>
      <c r="OUX136" s="311"/>
      <c r="OUY136" s="311"/>
      <c r="OUZ136" s="311"/>
      <c r="OVA136" s="311"/>
      <c r="OVB136" s="311"/>
      <c r="OVC136" s="311"/>
      <c r="OVD136" s="311"/>
      <c r="OVE136" s="311"/>
      <c r="OVF136" s="311"/>
      <c r="OVG136" s="311"/>
      <c r="OVH136" s="311"/>
      <c r="OVI136" s="311"/>
      <c r="OVJ136" s="311"/>
      <c r="OVK136" s="311"/>
      <c r="OVL136" s="311"/>
      <c r="OVM136" s="311"/>
      <c r="OVN136" s="311"/>
      <c r="OVO136" s="311"/>
      <c r="OVP136" s="311"/>
      <c r="OVQ136" s="311"/>
      <c r="OVR136" s="311"/>
      <c r="OVS136" s="311"/>
      <c r="OVT136" s="311"/>
      <c r="OVU136" s="311"/>
      <c r="OVV136" s="311"/>
      <c r="OVW136" s="311"/>
      <c r="OVX136" s="311"/>
      <c r="OVY136" s="311"/>
      <c r="OVZ136" s="311"/>
      <c r="OWA136" s="311"/>
      <c r="OWB136" s="311"/>
      <c r="OWC136" s="311"/>
      <c r="OWD136" s="311"/>
      <c r="OWE136" s="311"/>
      <c r="OWF136" s="311"/>
      <c r="OWG136" s="311"/>
      <c r="OWH136" s="311"/>
      <c r="OWI136" s="311"/>
      <c r="OWJ136" s="311"/>
      <c r="OWK136" s="311"/>
      <c r="OWL136" s="311"/>
      <c r="OWM136" s="311"/>
      <c r="OWN136" s="311"/>
      <c r="OWO136" s="311"/>
      <c r="OWP136" s="311"/>
      <c r="OWQ136" s="311"/>
      <c r="OWR136" s="311"/>
      <c r="OWS136" s="311"/>
      <c r="OWT136" s="311"/>
      <c r="OWU136" s="311"/>
      <c r="OWV136" s="311"/>
      <c r="OWW136" s="311"/>
      <c r="OWX136" s="311"/>
      <c r="OWY136" s="311"/>
      <c r="OWZ136" s="311"/>
      <c r="OXA136" s="311"/>
      <c r="OXB136" s="311"/>
      <c r="OXC136" s="311"/>
      <c r="OXD136" s="311"/>
      <c r="OXE136" s="311"/>
      <c r="OXF136" s="311"/>
      <c r="OXG136" s="311"/>
      <c r="OXH136" s="311"/>
      <c r="OXI136" s="311"/>
      <c r="OXJ136" s="311"/>
      <c r="OXK136" s="311"/>
      <c r="OXL136" s="311"/>
      <c r="OXM136" s="311"/>
      <c r="OXN136" s="311"/>
      <c r="OXO136" s="311"/>
      <c r="OXP136" s="311"/>
      <c r="OXQ136" s="311"/>
      <c r="OXR136" s="311"/>
      <c r="OXS136" s="311"/>
      <c r="OXT136" s="311"/>
      <c r="OXU136" s="311"/>
      <c r="OXV136" s="311"/>
      <c r="OXW136" s="311"/>
      <c r="OXX136" s="311"/>
      <c r="OXY136" s="311"/>
      <c r="OXZ136" s="311"/>
      <c r="OYA136" s="311"/>
      <c r="OYB136" s="311"/>
      <c r="OYC136" s="311"/>
      <c r="OYD136" s="311"/>
      <c r="OYE136" s="311"/>
      <c r="OYF136" s="311"/>
      <c r="OYG136" s="311"/>
      <c r="OYH136" s="311"/>
      <c r="OYI136" s="311"/>
      <c r="OYJ136" s="311"/>
      <c r="OYK136" s="311"/>
      <c r="OYL136" s="311"/>
      <c r="OYM136" s="311"/>
      <c r="OYN136" s="311"/>
      <c r="OYO136" s="311"/>
      <c r="OYP136" s="311"/>
      <c r="OYQ136" s="311"/>
      <c r="OYR136" s="311"/>
      <c r="OYS136" s="311"/>
      <c r="OYT136" s="311"/>
      <c r="OYU136" s="311"/>
      <c r="OYV136" s="311"/>
      <c r="OYW136" s="311"/>
      <c r="OYX136" s="311"/>
      <c r="OYY136" s="311"/>
      <c r="OYZ136" s="311"/>
      <c r="OZA136" s="311"/>
      <c r="OZB136" s="311"/>
      <c r="OZC136" s="311"/>
      <c r="OZD136" s="311"/>
      <c r="OZE136" s="311"/>
      <c r="OZF136" s="311"/>
      <c r="OZG136" s="311"/>
      <c r="OZH136" s="311"/>
      <c r="OZI136" s="311"/>
      <c r="OZJ136" s="311"/>
      <c r="OZK136" s="311"/>
      <c r="OZL136" s="311"/>
      <c r="OZM136" s="311"/>
      <c r="OZN136" s="311"/>
      <c r="OZO136" s="311"/>
      <c r="OZP136" s="311"/>
      <c r="OZQ136" s="311"/>
      <c r="OZR136" s="311"/>
      <c r="OZS136" s="311"/>
      <c r="OZT136" s="311"/>
      <c r="OZU136" s="311"/>
      <c r="OZV136" s="311"/>
      <c r="OZW136" s="311"/>
      <c r="OZX136" s="311"/>
      <c r="OZY136" s="311"/>
      <c r="OZZ136" s="311"/>
      <c r="PAA136" s="311"/>
      <c r="PAB136" s="311"/>
      <c r="PAC136" s="311"/>
      <c r="PAD136" s="311"/>
      <c r="PAE136" s="311"/>
      <c r="PAF136" s="311"/>
      <c r="PAG136" s="311"/>
      <c r="PAH136" s="311"/>
      <c r="PAI136" s="311"/>
      <c r="PAJ136" s="311"/>
      <c r="PAK136" s="311"/>
      <c r="PAL136" s="311"/>
      <c r="PAM136" s="311"/>
      <c r="PAN136" s="311"/>
      <c r="PAO136" s="311"/>
      <c r="PAP136" s="311"/>
      <c r="PAQ136" s="311"/>
      <c r="PAR136" s="311"/>
      <c r="PAS136" s="311"/>
      <c r="PAT136" s="311"/>
      <c r="PAU136" s="311"/>
      <c r="PAV136" s="311"/>
      <c r="PAW136" s="311"/>
      <c r="PAX136" s="311"/>
      <c r="PAY136" s="311"/>
      <c r="PAZ136" s="311"/>
      <c r="PBA136" s="311"/>
      <c r="PBB136" s="311"/>
      <c r="PBC136" s="311"/>
      <c r="PBD136" s="311"/>
      <c r="PBE136" s="311"/>
      <c r="PBF136" s="311"/>
      <c r="PBG136" s="311"/>
      <c r="PBH136" s="311"/>
      <c r="PBI136" s="311"/>
      <c r="PBJ136" s="311"/>
      <c r="PBK136" s="311"/>
      <c r="PBL136" s="311"/>
      <c r="PBM136" s="311"/>
      <c r="PBN136" s="311"/>
      <c r="PBO136" s="311"/>
      <c r="PBP136" s="311"/>
      <c r="PBQ136" s="311"/>
      <c r="PBR136" s="311"/>
      <c r="PBS136" s="311"/>
      <c r="PBT136" s="311"/>
      <c r="PBU136" s="311"/>
      <c r="PBV136" s="311"/>
      <c r="PBW136" s="311"/>
      <c r="PBX136" s="311"/>
      <c r="PBY136" s="311"/>
      <c r="PBZ136" s="311"/>
      <c r="PCA136" s="311"/>
      <c r="PCB136" s="311"/>
      <c r="PCC136" s="311"/>
      <c r="PCD136" s="311"/>
      <c r="PCE136" s="311"/>
      <c r="PCF136" s="311"/>
      <c r="PCG136" s="311"/>
      <c r="PCH136" s="311"/>
      <c r="PCI136" s="311"/>
      <c r="PCJ136" s="311"/>
      <c r="PCK136" s="311"/>
      <c r="PCL136" s="311"/>
      <c r="PCM136" s="311"/>
      <c r="PCN136" s="311"/>
      <c r="PCO136" s="311"/>
      <c r="PCP136" s="311"/>
      <c r="PCQ136" s="311"/>
      <c r="PCR136" s="311"/>
      <c r="PCS136" s="311"/>
      <c r="PCT136" s="311"/>
      <c r="PCU136" s="311"/>
      <c r="PCV136" s="311"/>
      <c r="PCW136" s="311"/>
      <c r="PCX136" s="311"/>
      <c r="PCY136" s="311"/>
      <c r="PCZ136" s="311"/>
      <c r="PDA136" s="311"/>
      <c r="PDB136" s="311"/>
      <c r="PDC136" s="311"/>
      <c r="PDD136" s="311"/>
      <c r="PDE136" s="311"/>
      <c r="PDF136" s="311"/>
      <c r="PDG136" s="311"/>
      <c r="PDH136" s="311"/>
      <c r="PDI136" s="311"/>
      <c r="PDJ136" s="311"/>
      <c r="PDK136" s="311"/>
      <c r="PDL136" s="311"/>
      <c r="PDM136" s="311"/>
      <c r="PDN136" s="311"/>
      <c r="PDO136" s="311"/>
      <c r="PDP136" s="311"/>
      <c r="PDQ136" s="311"/>
      <c r="PDR136" s="311"/>
      <c r="PDS136" s="311"/>
      <c r="PDT136" s="311"/>
      <c r="PDU136" s="311"/>
      <c r="PDV136" s="311"/>
      <c r="PDW136" s="311"/>
      <c r="PDX136" s="311"/>
      <c r="PDY136" s="311"/>
      <c r="PDZ136" s="311"/>
      <c r="PEA136" s="311"/>
      <c r="PEB136" s="311"/>
      <c r="PEC136" s="311"/>
      <c r="PED136" s="311"/>
      <c r="PEE136" s="311"/>
      <c r="PEF136" s="311"/>
      <c r="PEG136" s="311"/>
      <c r="PEH136" s="311"/>
      <c r="PEI136" s="311"/>
      <c r="PEJ136" s="311"/>
      <c r="PEK136" s="311"/>
      <c r="PEL136" s="311"/>
      <c r="PEM136" s="311"/>
      <c r="PEN136" s="311"/>
      <c r="PEO136" s="311"/>
      <c r="PEP136" s="311"/>
      <c r="PEQ136" s="311"/>
      <c r="PER136" s="311"/>
      <c r="PES136" s="311"/>
      <c r="PET136" s="311"/>
      <c r="PEU136" s="311"/>
      <c r="PEV136" s="311"/>
      <c r="PEW136" s="311"/>
      <c r="PEX136" s="311"/>
      <c r="PEY136" s="311"/>
      <c r="PEZ136" s="311"/>
      <c r="PFA136" s="311"/>
      <c r="PFB136" s="311"/>
      <c r="PFC136" s="311"/>
      <c r="PFD136" s="311"/>
      <c r="PFE136" s="311"/>
      <c r="PFF136" s="311"/>
      <c r="PFG136" s="311"/>
      <c r="PFH136" s="311"/>
      <c r="PFI136" s="311"/>
      <c r="PFJ136" s="311"/>
      <c r="PFK136" s="311"/>
      <c r="PFL136" s="311"/>
      <c r="PFM136" s="311"/>
      <c r="PFN136" s="311"/>
      <c r="PFO136" s="311"/>
      <c r="PFP136" s="311"/>
      <c r="PFQ136" s="311"/>
      <c r="PFR136" s="311"/>
      <c r="PFS136" s="311"/>
      <c r="PFT136" s="311"/>
      <c r="PFU136" s="311"/>
      <c r="PFV136" s="311"/>
      <c r="PFW136" s="311"/>
      <c r="PFX136" s="311"/>
      <c r="PFY136" s="311"/>
      <c r="PFZ136" s="311"/>
      <c r="PGA136" s="311"/>
      <c r="PGB136" s="311"/>
      <c r="PGC136" s="311"/>
      <c r="PGD136" s="311"/>
      <c r="PGE136" s="311"/>
      <c r="PGF136" s="311"/>
      <c r="PGG136" s="311"/>
      <c r="PGH136" s="311"/>
      <c r="PGI136" s="311"/>
      <c r="PGJ136" s="311"/>
      <c r="PGK136" s="311"/>
      <c r="PGL136" s="311"/>
      <c r="PGM136" s="311"/>
      <c r="PGN136" s="311"/>
      <c r="PGO136" s="311"/>
      <c r="PGP136" s="311"/>
      <c r="PGQ136" s="311"/>
      <c r="PGR136" s="311"/>
      <c r="PGS136" s="311"/>
      <c r="PGT136" s="311"/>
      <c r="PGU136" s="311"/>
      <c r="PGV136" s="311"/>
      <c r="PGW136" s="311"/>
      <c r="PGX136" s="311"/>
      <c r="PGY136" s="311"/>
      <c r="PGZ136" s="311"/>
      <c r="PHA136" s="311"/>
      <c r="PHB136" s="311"/>
      <c r="PHC136" s="311"/>
      <c r="PHD136" s="311"/>
      <c r="PHE136" s="311"/>
      <c r="PHF136" s="311"/>
      <c r="PHG136" s="311"/>
      <c r="PHH136" s="311"/>
      <c r="PHI136" s="311"/>
      <c r="PHJ136" s="311"/>
      <c r="PHK136" s="311"/>
      <c r="PHL136" s="311"/>
      <c r="PHM136" s="311"/>
      <c r="PHN136" s="311"/>
      <c r="PHO136" s="311"/>
      <c r="PHP136" s="311"/>
      <c r="PHQ136" s="311"/>
      <c r="PHR136" s="311"/>
      <c r="PHS136" s="311"/>
      <c r="PHT136" s="311"/>
      <c r="PHU136" s="311"/>
      <c r="PHV136" s="311"/>
      <c r="PHW136" s="311"/>
      <c r="PHX136" s="311"/>
      <c r="PHY136" s="311"/>
      <c r="PHZ136" s="311"/>
      <c r="PIA136" s="311"/>
      <c r="PIB136" s="311"/>
      <c r="PIC136" s="311"/>
      <c r="PID136" s="311"/>
      <c r="PIE136" s="311"/>
      <c r="PIF136" s="311"/>
      <c r="PIG136" s="311"/>
      <c r="PIH136" s="311"/>
      <c r="PII136" s="311"/>
      <c r="PIJ136" s="311"/>
      <c r="PIK136" s="311"/>
      <c r="PIL136" s="311"/>
      <c r="PIM136" s="311"/>
      <c r="PIN136" s="311"/>
      <c r="PIO136" s="311"/>
      <c r="PIP136" s="311"/>
      <c r="PIQ136" s="311"/>
      <c r="PIR136" s="311"/>
      <c r="PIS136" s="311"/>
      <c r="PIT136" s="311"/>
      <c r="PIU136" s="311"/>
      <c r="PIV136" s="311"/>
      <c r="PIW136" s="311"/>
      <c r="PIX136" s="311"/>
      <c r="PIY136" s="311"/>
      <c r="PIZ136" s="311"/>
      <c r="PJA136" s="311"/>
      <c r="PJB136" s="311"/>
      <c r="PJC136" s="311"/>
      <c r="PJD136" s="311"/>
      <c r="PJE136" s="311"/>
      <c r="PJF136" s="311"/>
      <c r="PJG136" s="311"/>
      <c r="PJH136" s="311"/>
      <c r="PJI136" s="311"/>
      <c r="PJJ136" s="311"/>
      <c r="PJK136" s="311"/>
      <c r="PJL136" s="311"/>
      <c r="PJM136" s="311"/>
      <c r="PJN136" s="311"/>
      <c r="PJO136" s="311"/>
      <c r="PJP136" s="311"/>
      <c r="PJQ136" s="311"/>
      <c r="PJR136" s="311"/>
      <c r="PJS136" s="311"/>
      <c r="PJT136" s="311"/>
      <c r="PJU136" s="311"/>
      <c r="PJV136" s="311"/>
      <c r="PJW136" s="311"/>
      <c r="PJX136" s="311"/>
      <c r="PJY136" s="311"/>
      <c r="PJZ136" s="311"/>
      <c r="PKA136" s="311"/>
      <c r="PKB136" s="311"/>
      <c r="PKC136" s="311"/>
      <c r="PKD136" s="311"/>
      <c r="PKE136" s="311"/>
      <c r="PKF136" s="311"/>
      <c r="PKG136" s="311"/>
      <c r="PKH136" s="311"/>
      <c r="PKI136" s="311"/>
      <c r="PKJ136" s="311"/>
      <c r="PKK136" s="311"/>
      <c r="PKL136" s="311"/>
      <c r="PKM136" s="311"/>
      <c r="PKN136" s="311"/>
      <c r="PKO136" s="311"/>
      <c r="PKP136" s="311"/>
      <c r="PKQ136" s="311"/>
      <c r="PKR136" s="311"/>
      <c r="PKS136" s="311"/>
      <c r="PKT136" s="311"/>
      <c r="PKU136" s="311"/>
      <c r="PKV136" s="311"/>
      <c r="PKW136" s="311"/>
      <c r="PKX136" s="311"/>
      <c r="PKY136" s="311"/>
      <c r="PKZ136" s="311"/>
      <c r="PLA136" s="311"/>
      <c r="PLB136" s="311"/>
      <c r="PLC136" s="311"/>
      <c r="PLD136" s="311"/>
      <c r="PLE136" s="311"/>
      <c r="PLF136" s="311"/>
      <c r="PLG136" s="311"/>
      <c r="PLH136" s="311"/>
      <c r="PLI136" s="311"/>
      <c r="PLJ136" s="311"/>
      <c r="PLK136" s="311"/>
      <c r="PLL136" s="311"/>
      <c r="PLM136" s="311"/>
      <c r="PLN136" s="311"/>
      <c r="PLO136" s="311"/>
      <c r="PLP136" s="311"/>
      <c r="PLQ136" s="311"/>
      <c r="PLR136" s="311"/>
      <c r="PLS136" s="311"/>
      <c r="PLT136" s="311"/>
      <c r="PLU136" s="311"/>
      <c r="PLV136" s="311"/>
      <c r="PLW136" s="311"/>
      <c r="PLX136" s="311"/>
      <c r="PLY136" s="311"/>
      <c r="PLZ136" s="311"/>
      <c r="PMA136" s="311"/>
      <c r="PMB136" s="311"/>
      <c r="PMC136" s="311"/>
      <c r="PMD136" s="311"/>
      <c r="PME136" s="311"/>
      <c r="PMF136" s="311"/>
      <c r="PMG136" s="311"/>
      <c r="PMH136" s="311"/>
      <c r="PMI136" s="311"/>
      <c r="PMJ136" s="311"/>
      <c r="PMK136" s="311"/>
      <c r="PML136" s="311"/>
      <c r="PMM136" s="311"/>
      <c r="PMN136" s="311"/>
      <c r="PMO136" s="311"/>
      <c r="PMP136" s="311"/>
      <c r="PMQ136" s="311"/>
      <c r="PMR136" s="311"/>
      <c r="PMS136" s="311"/>
      <c r="PMT136" s="311"/>
      <c r="PMU136" s="311"/>
      <c r="PMV136" s="311"/>
      <c r="PMW136" s="311"/>
      <c r="PMX136" s="311"/>
      <c r="PMY136" s="311"/>
      <c r="PMZ136" s="311"/>
      <c r="PNA136" s="311"/>
      <c r="PNB136" s="311"/>
      <c r="PNC136" s="311"/>
      <c r="PND136" s="311"/>
      <c r="PNE136" s="311"/>
      <c r="PNF136" s="311"/>
      <c r="PNG136" s="311"/>
      <c r="PNH136" s="311"/>
      <c r="PNI136" s="311"/>
      <c r="PNJ136" s="311"/>
      <c r="PNK136" s="311"/>
      <c r="PNL136" s="311"/>
      <c r="PNM136" s="311"/>
      <c r="PNN136" s="311"/>
      <c r="PNO136" s="311"/>
      <c r="PNP136" s="311"/>
      <c r="PNQ136" s="311"/>
      <c r="PNR136" s="311"/>
      <c r="PNS136" s="311"/>
      <c r="PNT136" s="311"/>
      <c r="PNU136" s="311"/>
      <c r="PNV136" s="311"/>
      <c r="PNW136" s="311"/>
      <c r="PNX136" s="311"/>
      <c r="PNY136" s="311"/>
      <c r="PNZ136" s="311"/>
      <c r="POA136" s="311"/>
      <c r="POB136" s="311"/>
      <c r="POC136" s="311"/>
      <c r="POD136" s="311"/>
      <c r="POE136" s="311"/>
      <c r="POF136" s="311"/>
      <c r="POG136" s="311"/>
      <c r="POH136" s="311"/>
      <c r="POI136" s="311"/>
      <c r="POJ136" s="311"/>
      <c r="POK136" s="311"/>
      <c r="POL136" s="311"/>
      <c r="POM136" s="311"/>
      <c r="PON136" s="311"/>
      <c r="POO136" s="311"/>
      <c r="POP136" s="311"/>
      <c r="POQ136" s="311"/>
      <c r="POR136" s="311"/>
      <c r="POS136" s="311"/>
      <c r="POT136" s="311"/>
      <c r="POU136" s="311"/>
      <c r="POV136" s="311"/>
      <c r="POW136" s="311"/>
      <c r="POX136" s="311"/>
      <c r="POY136" s="311"/>
      <c r="POZ136" s="311"/>
      <c r="PPA136" s="311"/>
      <c r="PPB136" s="311"/>
      <c r="PPC136" s="311"/>
      <c r="PPD136" s="311"/>
      <c r="PPE136" s="311"/>
      <c r="PPF136" s="311"/>
      <c r="PPG136" s="311"/>
      <c r="PPH136" s="311"/>
      <c r="PPI136" s="311"/>
      <c r="PPJ136" s="311"/>
      <c r="PPK136" s="311"/>
      <c r="PPL136" s="311"/>
      <c r="PPM136" s="311"/>
      <c r="PPN136" s="311"/>
      <c r="PPO136" s="311"/>
      <c r="PPP136" s="311"/>
      <c r="PPQ136" s="311"/>
      <c r="PPR136" s="311"/>
      <c r="PPS136" s="311"/>
      <c r="PPT136" s="311"/>
      <c r="PPU136" s="311"/>
      <c r="PPV136" s="311"/>
      <c r="PPW136" s="311"/>
      <c r="PPX136" s="311"/>
      <c r="PPY136" s="311"/>
      <c r="PPZ136" s="311"/>
      <c r="PQA136" s="311"/>
      <c r="PQB136" s="311"/>
      <c r="PQC136" s="311"/>
      <c r="PQD136" s="311"/>
      <c r="PQE136" s="311"/>
      <c r="PQF136" s="311"/>
      <c r="PQG136" s="311"/>
      <c r="PQH136" s="311"/>
      <c r="PQI136" s="311"/>
      <c r="PQJ136" s="311"/>
      <c r="PQK136" s="311"/>
      <c r="PQL136" s="311"/>
      <c r="PQM136" s="311"/>
      <c r="PQN136" s="311"/>
      <c r="PQO136" s="311"/>
      <c r="PQP136" s="311"/>
      <c r="PQQ136" s="311"/>
      <c r="PQR136" s="311"/>
      <c r="PQS136" s="311"/>
      <c r="PQT136" s="311"/>
      <c r="PQU136" s="311"/>
      <c r="PQV136" s="311"/>
      <c r="PQW136" s="311"/>
      <c r="PQX136" s="311"/>
      <c r="PQY136" s="311"/>
      <c r="PQZ136" s="311"/>
      <c r="PRA136" s="311"/>
      <c r="PRB136" s="311"/>
      <c r="PRC136" s="311"/>
      <c r="PRD136" s="311"/>
      <c r="PRE136" s="311"/>
      <c r="PRF136" s="311"/>
      <c r="PRG136" s="311"/>
      <c r="PRH136" s="311"/>
      <c r="PRI136" s="311"/>
      <c r="PRJ136" s="311"/>
      <c r="PRK136" s="311"/>
      <c r="PRL136" s="311"/>
      <c r="PRM136" s="311"/>
      <c r="PRN136" s="311"/>
      <c r="PRO136" s="311"/>
      <c r="PRP136" s="311"/>
      <c r="PRQ136" s="311"/>
      <c r="PRR136" s="311"/>
      <c r="PRS136" s="311"/>
      <c r="PRT136" s="311"/>
      <c r="PRU136" s="311"/>
      <c r="PRV136" s="311"/>
      <c r="PRW136" s="311"/>
      <c r="PRX136" s="311"/>
      <c r="PRY136" s="311"/>
      <c r="PRZ136" s="311"/>
      <c r="PSA136" s="311"/>
      <c r="PSB136" s="311"/>
      <c r="PSC136" s="311"/>
      <c r="PSD136" s="311"/>
      <c r="PSE136" s="311"/>
      <c r="PSF136" s="311"/>
      <c r="PSG136" s="311"/>
      <c r="PSH136" s="311"/>
      <c r="PSI136" s="311"/>
      <c r="PSJ136" s="311"/>
      <c r="PSK136" s="311"/>
      <c r="PSL136" s="311"/>
      <c r="PSM136" s="311"/>
      <c r="PSN136" s="311"/>
      <c r="PSO136" s="311"/>
      <c r="PSP136" s="311"/>
      <c r="PSQ136" s="311"/>
      <c r="PSR136" s="311"/>
      <c r="PSS136" s="311"/>
      <c r="PST136" s="311"/>
      <c r="PSU136" s="311"/>
      <c r="PSV136" s="311"/>
      <c r="PSW136" s="311"/>
      <c r="PSX136" s="311"/>
      <c r="PSY136" s="311"/>
      <c r="PSZ136" s="311"/>
      <c r="PTA136" s="311"/>
      <c r="PTB136" s="311"/>
      <c r="PTC136" s="311"/>
      <c r="PTD136" s="311"/>
      <c r="PTE136" s="311"/>
      <c r="PTF136" s="311"/>
      <c r="PTG136" s="311"/>
      <c r="PTH136" s="311"/>
      <c r="PTI136" s="311"/>
      <c r="PTJ136" s="311"/>
      <c r="PTK136" s="311"/>
      <c r="PTL136" s="311"/>
      <c r="PTM136" s="311"/>
      <c r="PTN136" s="311"/>
      <c r="PTO136" s="311"/>
      <c r="PTP136" s="311"/>
      <c r="PTQ136" s="311"/>
      <c r="PTR136" s="311"/>
      <c r="PTS136" s="311"/>
      <c r="PTT136" s="311"/>
      <c r="PTU136" s="311"/>
      <c r="PTV136" s="311"/>
      <c r="PTW136" s="311"/>
      <c r="PTX136" s="311"/>
      <c r="PTY136" s="311"/>
      <c r="PTZ136" s="311"/>
      <c r="PUA136" s="311"/>
      <c r="PUB136" s="311"/>
      <c r="PUC136" s="311"/>
      <c r="PUD136" s="311"/>
      <c r="PUE136" s="311"/>
      <c r="PUF136" s="311"/>
      <c r="PUG136" s="311"/>
      <c r="PUH136" s="311"/>
      <c r="PUI136" s="311"/>
      <c r="PUJ136" s="311"/>
      <c r="PUK136" s="311"/>
      <c r="PUL136" s="311"/>
      <c r="PUM136" s="311"/>
      <c r="PUN136" s="311"/>
      <c r="PUO136" s="311"/>
      <c r="PUP136" s="311"/>
      <c r="PUQ136" s="311"/>
      <c r="PUR136" s="311"/>
      <c r="PUS136" s="311"/>
      <c r="PUT136" s="311"/>
      <c r="PUU136" s="311"/>
      <c r="PUV136" s="311"/>
      <c r="PUW136" s="311"/>
      <c r="PUX136" s="311"/>
      <c r="PUY136" s="311"/>
      <c r="PUZ136" s="311"/>
      <c r="PVA136" s="311"/>
      <c r="PVB136" s="311"/>
      <c r="PVC136" s="311"/>
      <c r="PVD136" s="311"/>
      <c r="PVE136" s="311"/>
      <c r="PVF136" s="311"/>
      <c r="PVG136" s="311"/>
      <c r="PVH136" s="311"/>
      <c r="PVI136" s="311"/>
      <c r="PVJ136" s="311"/>
      <c r="PVK136" s="311"/>
      <c r="PVL136" s="311"/>
      <c r="PVM136" s="311"/>
      <c r="PVN136" s="311"/>
      <c r="PVO136" s="311"/>
      <c r="PVP136" s="311"/>
      <c r="PVQ136" s="311"/>
      <c r="PVR136" s="311"/>
      <c r="PVS136" s="311"/>
      <c r="PVT136" s="311"/>
      <c r="PVU136" s="311"/>
      <c r="PVV136" s="311"/>
      <c r="PVW136" s="311"/>
      <c r="PVX136" s="311"/>
      <c r="PVY136" s="311"/>
      <c r="PVZ136" s="311"/>
      <c r="PWA136" s="311"/>
      <c r="PWB136" s="311"/>
      <c r="PWC136" s="311"/>
      <c r="PWD136" s="311"/>
      <c r="PWE136" s="311"/>
      <c r="PWF136" s="311"/>
      <c r="PWG136" s="311"/>
      <c r="PWH136" s="311"/>
      <c r="PWI136" s="311"/>
      <c r="PWJ136" s="311"/>
      <c r="PWK136" s="311"/>
      <c r="PWL136" s="311"/>
      <c r="PWM136" s="311"/>
      <c r="PWN136" s="311"/>
      <c r="PWO136" s="311"/>
      <c r="PWP136" s="311"/>
      <c r="PWQ136" s="311"/>
      <c r="PWR136" s="311"/>
      <c r="PWS136" s="311"/>
      <c r="PWT136" s="311"/>
      <c r="PWU136" s="311"/>
      <c r="PWV136" s="311"/>
      <c r="PWW136" s="311"/>
      <c r="PWX136" s="311"/>
      <c r="PWY136" s="311"/>
      <c r="PWZ136" s="311"/>
      <c r="PXA136" s="311"/>
      <c r="PXB136" s="311"/>
      <c r="PXC136" s="311"/>
      <c r="PXD136" s="311"/>
      <c r="PXE136" s="311"/>
      <c r="PXF136" s="311"/>
      <c r="PXG136" s="311"/>
      <c r="PXH136" s="311"/>
      <c r="PXI136" s="311"/>
      <c r="PXJ136" s="311"/>
      <c r="PXK136" s="311"/>
      <c r="PXL136" s="311"/>
      <c r="PXM136" s="311"/>
      <c r="PXN136" s="311"/>
      <c r="PXO136" s="311"/>
      <c r="PXP136" s="311"/>
      <c r="PXQ136" s="311"/>
      <c r="PXR136" s="311"/>
      <c r="PXS136" s="311"/>
      <c r="PXT136" s="311"/>
      <c r="PXU136" s="311"/>
      <c r="PXV136" s="311"/>
      <c r="PXW136" s="311"/>
      <c r="PXX136" s="311"/>
      <c r="PXY136" s="311"/>
      <c r="PXZ136" s="311"/>
      <c r="PYA136" s="311"/>
      <c r="PYB136" s="311"/>
      <c r="PYC136" s="311"/>
      <c r="PYD136" s="311"/>
      <c r="PYE136" s="311"/>
      <c r="PYF136" s="311"/>
      <c r="PYG136" s="311"/>
      <c r="PYH136" s="311"/>
      <c r="PYI136" s="311"/>
      <c r="PYJ136" s="311"/>
      <c r="PYK136" s="311"/>
      <c r="PYL136" s="311"/>
      <c r="PYM136" s="311"/>
      <c r="PYN136" s="311"/>
      <c r="PYO136" s="311"/>
      <c r="PYP136" s="311"/>
      <c r="PYQ136" s="311"/>
      <c r="PYR136" s="311"/>
      <c r="PYS136" s="311"/>
      <c r="PYT136" s="311"/>
      <c r="PYU136" s="311"/>
      <c r="PYV136" s="311"/>
      <c r="PYW136" s="311"/>
      <c r="PYX136" s="311"/>
      <c r="PYY136" s="311"/>
      <c r="PYZ136" s="311"/>
      <c r="PZA136" s="311"/>
      <c r="PZB136" s="311"/>
      <c r="PZC136" s="311"/>
      <c r="PZD136" s="311"/>
      <c r="PZE136" s="311"/>
      <c r="PZF136" s="311"/>
      <c r="PZG136" s="311"/>
      <c r="PZH136" s="311"/>
      <c r="PZI136" s="311"/>
      <c r="PZJ136" s="311"/>
      <c r="PZK136" s="311"/>
      <c r="PZL136" s="311"/>
      <c r="PZM136" s="311"/>
      <c r="PZN136" s="311"/>
      <c r="PZO136" s="311"/>
      <c r="PZP136" s="311"/>
      <c r="PZQ136" s="311"/>
      <c r="PZR136" s="311"/>
      <c r="PZS136" s="311"/>
      <c r="PZT136" s="311"/>
      <c r="PZU136" s="311"/>
      <c r="PZV136" s="311"/>
      <c r="PZW136" s="311"/>
      <c r="PZX136" s="311"/>
      <c r="PZY136" s="311"/>
      <c r="PZZ136" s="311"/>
      <c r="QAA136" s="311"/>
      <c r="QAB136" s="311"/>
      <c r="QAC136" s="311"/>
      <c r="QAD136" s="311"/>
      <c r="QAE136" s="311"/>
      <c r="QAF136" s="311"/>
      <c r="QAG136" s="311"/>
      <c r="QAH136" s="311"/>
      <c r="QAI136" s="311"/>
      <c r="QAJ136" s="311"/>
      <c r="QAK136" s="311"/>
      <c r="QAL136" s="311"/>
      <c r="QAM136" s="311"/>
      <c r="QAN136" s="311"/>
      <c r="QAO136" s="311"/>
      <c r="QAP136" s="311"/>
      <c r="QAQ136" s="311"/>
      <c r="QAR136" s="311"/>
      <c r="QAS136" s="311"/>
      <c r="QAT136" s="311"/>
      <c r="QAU136" s="311"/>
      <c r="QAV136" s="311"/>
      <c r="QAW136" s="311"/>
      <c r="QAX136" s="311"/>
      <c r="QAY136" s="311"/>
      <c r="QAZ136" s="311"/>
      <c r="QBA136" s="311"/>
      <c r="QBB136" s="311"/>
      <c r="QBC136" s="311"/>
      <c r="QBD136" s="311"/>
      <c r="QBE136" s="311"/>
      <c r="QBF136" s="311"/>
      <c r="QBG136" s="311"/>
      <c r="QBH136" s="311"/>
      <c r="QBI136" s="311"/>
      <c r="QBJ136" s="311"/>
      <c r="QBK136" s="311"/>
      <c r="QBL136" s="311"/>
      <c r="QBM136" s="311"/>
      <c r="QBN136" s="311"/>
      <c r="QBO136" s="311"/>
      <c r="QBP136" s="311"/>
      <c r="QBQ136" s="311"/>
      <c r="QBR136" s="311"/>
      <c r="QBS136" s="311"/>
      <c r="QBT136" s="311"/>
      <c r="QBU136" s="311"/>
      <c r="QBV136" s="311"/>
      <c r="QBW136" s="311"/>
      <c r="QBX136" s="311"/>
      <c r="QBY136" s="311"/>
      <c r="QBZ136" s="311"/>
      <c r="QCA136" s="311"/>
      <c r="QCB136" s="311"/>
      <c r="QCC136" s="311"/>
      <c r="QCD136" s="311"/>
      <c r="QCE136" s="311"/>
      <c r="QCF136" s="311"/>
      <c r="QCG136" s="311"/>
      <c r="QCH136" s="311"/>
      <c r="QCI136" s="311"/>
      <c r="QCJ136" s="311"/>
      <c r="QCK136" s="311"/>
      <c r="QCL136" s="311"/>
      <c r="QCM136" s="311"/>
      <c r="QCN136" s="311"/>
      <c r="QCO136" s="311"/>
      <c r="QCP136" s="311"/>
      <c r="QCQ136" s="311"/>
      <c r="QCR136" s="311"/>
      <c r="QCS136" s="311"/>
      <c r="QCT136" s="311"/>
      <c r="QCU136" s="311"/>
      <c r="QCV136" s="311"/>
      <c r="QCW136" s="311"/>
      <c r="QCX136" s="311"/>
      <c r="QCY136" s="311"/>
      <c r="QCZ136" s="311"/>
      <c r="QDA136" s="311"/>
      <c r="QDB136" s="311"/>
      <c r="QDC136" s="311"/>
      <c r="QDD136" s="311"/>
      <c r="QDE136" s="311"/>
      <c r="QDF136" s="311"/>
      <c r="QDG136" s="311"/>
      <c r="QDH136" s="311"/>
      <c r="QDI136" s="311"/>
      <c r="QDJ136" s="311"/>
      <c r="QDK136" s="311"/>
      <c r="QDL136" s="311"/>
      <c r="QDM136" s="311"/>
      <c r="QDN136" s="311"/>
      <c r="QDO136" s="311"/>
      <c r="QDP136" s="311"/>
      <c r="QDQ136" s="311"/>
      <c r="QDR136" s="311"/>
      <c r="QDS136" s="311"/>
      <c r="QDT136" s="311"/>
      <c r="QDU136" s="311"/>
      <c r="QDV136" s="311"/>
      <c r="QDW136" s="311"/>
      <c r="QDX136" s="311"/>
      <c r="QDY136" s="311"/>
      <c r="QDZ136" s="311"/>
      <c r="QEA136" s="311"/>
      <c r="QEB136" s="311"/>
      <c r="QEC136" s="311"/>
      <c r="QED136" s="311"/>
      <c r="QEE136" s="311"/>
      <c r="QEF136" s="311"/>
      <c r="QEG136" s="311"/>
      <c r="QEH136" s="311"/>
      <c r="QEI136" s="311"/>
      <c r="QEJ136" s="311"/>
      <c r="QEK136" s="311"/>
      <c r="QEL136" s="311"/>
      <c r="QEM136" s="311"/>
      <c r="QEN136" s="311"/>
      <c r="QEO136" s="311"/>
      <c r="QEP136" s="311"/>
      <c r="QEQ136" s="311"/>
      <c r="QER136" s="311"/>
      <c r="QES136" s="311"/>
      <c r="QET136" s="311"/>
      <c r="QEU136" s="311"/>
      <c r="QEV136" s="311"/>
      <c r="QEW136" s="311"/>
      <c r="QEX136" s="311"/>
      <c r="QEY136" s="311"/>
      <c r="QEZ136" s="311"/>
      <c r="QFA136" s="311"/>
      <c r="QFB136" s="311"/>
      <c r="QFC136" s="311"/>
      <c r="QFD136" s="311"/>
      <c r="QFE136" s="311"/>
      <c r="QFF136" s="311"/>
      <c r="QFG136" s="311"/>
      <c r="QFH136" s="311"/>
      <c r="QFI136" s="311"/>
      <c r="QFJ136" s="311"/>
      <c r="QFK136" s="311"/>
      <c r="QFL136" s="311"/>
      <c r="QFM136" s="311"/>
      <c r="QFN136" s="311"/>
      <c r="QFO136" s="311"/>
      <c r="QFP136" s="311"/>
      <c r="QFQ136" s="311"/>
      <c r="QFR136" s="311"/>
      <c r="QFS136" s="311"/>
      <c r="QFT136" s="311"/>
      <c r="QFU136" s="311"/>
      <c r="QFV136" s="311"/>
      <c r="QFW136" s="311"/>
      <c r="QFX136" s="311"/>
      <c r="QFY136" s="311"/>
      <c r="QFZ136" s="311"/>
      <c r="QGA136" s="311"/>
      <c r="QGB136" s="311"/>
      <c r="QGC136" s="311"/>
      <c r="QGD136" s="311"/>
      <c r="QGE136" s="311"/>
      <c r="QGF136" s="311"/>
      <c r="QGG136" s="311"/>
      <c r="QGH136" s="311"/>
      <c r="QGI136" s="311"/>
      <c r="QGJ136" s="311"/>
      <c r="QGK136" s="311"/>
      <c r="QGL136" s="311"/>
      <c r="QGM136" s="311"/>
      <c r="QGN136" s="311"/>
      <c r="QGO136" s="311"/>
      <c r="QGP136" s="311"/>
      <c r="QGQ136" s="311"/>
      <c r="QGR136" s="311"/>
      <c r="QGS136" s="311"/>
      <c r="QGT136" s="311"/>
      <c r="QGU136" s="311"/>
      <c r="QGV136" s="311"/>
      <c r="QGW136" s="311"/>
      <c r="QGX136" s="311"/>
      <c r="QGY136" s="311"/>
      <c r="QGZ136" s="311"/>
      <c r="QHA136" s="311"/>
      <c r="QHB136" s="311"/>
      <c r="QHC136" s="311"/>
      <c r="QHD136" s="311"/>
      <c r="QHE136" s="311"/>
      <c r="QHF136" s="311"/>
      <c r="QHG136" s="311"/>
      <c r="QHH136" s="311"/>
      <c r="QHI136" s="311"/>
      <c r="QHJ136" s="311"/>
      <c r="QHK136" s="311"/>
      <c r="QHL136" s="311"/>
      <c r="QHM136" s="311"/>
      <c r="QHN136" s="311"/>
      <c r="QHO136" s="311"/>
      <c r="QHP136" s="311"/>
      <c r="QHQ136" s="311"/>
      <c r="QHR136" s="311"/>
      <c r="QHS136" s="311"/>
      <c r="QHT136" s="311"/>
      <c r="QHU136" s="311"/>
      <c r="QHV136" s="311"/>
      <c r="QHW136" s="311"/>
      <c r="QHX136" s="311"/>
      <c r="QHY136" s="311"/>
      <c r="QHZ136" s="311"/>
      <c r="QIA136" s="311"/>
      <c r="QIB136" s="311"/>
      <c r="QIC136" s="311"/>
      <c r="QID136" s="311"/>
      <c r="QIE136" s="311"/>
      <c r="QIF136" s="311"/>
      <c r="QIG136" s="311"/>
      <c r="QIH136" s="311"/>
      <c r="QII136" s="311"/>
      <c r="QIJ136" s="311"/>
      <c r="QIK136" s="311"/>
      <c r="QIL136" s="311"/>
      <c r="QIM136" s="311"/>
      <c r="QIN136" s="311"/>
      <c r="QIO136" s="311"/>
      <c r="QIP136" s="311"/>
      <c r="QIQ136" s="311"/>
      <c r="QIR136" s="311"/>
      <c r="QIS136" s="311"/>
      <c r="QIT136" s="311"/>
      <c r="QIU136" s="311"/>
      <c r="QIV136" s="311"/>
      <c r="QIW136" s="311"/>
      <c r="QIX136" s="311"/>
      <c r="QIY136" s="311"/>
      <c r="QIZ136" s="311"/>
      <c r="QJA136" s="311"/>
      <c r="QJB136" s="311"/>
      <c r="QJC136" s="311"/>
      <c r="QJD136" s="311"/>
      <c r="QJE136" s="311"/>
      <c r="QJF136" s="311"/>
      <c r="QJG136" s="311"/>
      <c r="QJH136" s="311"/>
      <c r="QJI136" s="311"/>
      <c r="QJJ136" s="311"/>
      <c r="QJK136" s="311"/>
      <c r="QJL136" s="311"/>
      <c r="QJM136" s="311"/>
      <c r="QJN136" s="311"/>
      <c r="QJO136" s="311"/>
      <c r="QJP136" s="311"/>
      <c r="QJQ136" s="311"/>
      <c r="QJR136" s="311"/>
      <c r="QJS136" s="311"/>
      <c r="QJT136" s="311"/>
      <c r="QJU136" s="311"/>
      <c r="QJV136" s="311"/>
      <c r="QJW136" s="311"/>
      <c r="QJX136" s="311"/>
      <c r="QJY136" s="311"/>
      <c r="QJZ136" s="311"/>
      <c r="QKA136" s="311"/>
      <c r="QKB136" s="311"/>
      <c r="QKC136" s="311"/>
      <c r="QKD136" s="311"/>
      <c r="QKE136" s="311"/>
      <c r="QKF136" s="311"/>
      <c r="QKG136" s="311"/>
      <c r="QKH136" s="311"/>
      <c r="QKI136" s="311"/>
      <c r="QKJ136" s="311"/>
      <c r="QKK136" s="311"/>
      <c r="QKL136" s="311"/>
      <c r="QKM136" s="311"/>
      <c r="QKN136" s="311"/>
      <c r="QKO136" s="311"/>
      <c r="QKP136" s="311"/>
      <c r="QKQ136" s="311"/>
      <c r="QKR136" s="311"/>
      <c r="QKS136" s="311"/>
      <c r="QKT136" s="311"/>
      <c r="QKU136" s="311"/>
      <c r="QKV136" s="311"/>
      <c r="QKW136" s="311"/>
      <c r="QKX136" s="311"/>
      <c r="QKY136" s="311"/>
      <c r="QKZ136" s="311"/>
      <c r="QLA136" s="311"/>
      <c r="QLB136" s="311"/>
      <c r="QLC136" s="311"/>
      <c r="QLD136" s="311"/>
      <c r="QLE136" s="311"/>
      <c r="QLF136" s="311"/>
      <c r="QLG136" s="311"/>
      <c r="QLH136" s="311"/>
      <c r="QLI136" s="311"/>
      <c r="QLJ136" s="311"/>
      <c r="QLK136" s="311"/>
      <c r="QLL136" s="311"/>
      <c r="QLM136" s="311"/>
      <c r="QLN136" s="311"/>
      <c r="QLO136" s="311"/>
      <c r="QLP136" s="311"/>
      <c r="QLQ136" s="311"/>
      <c r="QLR136" s="311"/>
      <c r="QLS136" s="311"/>
      <c r="QLT136" s="311"/>
      <c r="QLU136" s="311"/>
      <c r="QLV136" s="311"/>
      <c r="QLW136" s="311"/>
      <c r="QLX136" s="311"/>
      <c r="QLY136" s="311"/>
      <c r="QLZ136" s="311"/>
      <c r="QMA136" s="311"/>
      <c r="QMB136" s="311"/>
      <c r="QMC136" s="311"/>
      <c r="QMD136" s="311"/>
      <c r="QME136" s="311"/>
      <c r="QMF136" s="311"/>
      <c r="QMG136" s="311"/>
      <c r="QMH136" s="311"/>
      <c r="QMI136" s="311"/>
      <c r="QMJ136" s="311"/>
      <c r="QMK136" s="311"/>
      <c r="QML136" s="311"/>
      <c r="QMM136" s="311"/>
      <c r="QMN136" s="311"/>
      <c r="QMO136" s="311"/>
      <c r="QMP136" s="311"/>
      <c r="QMQ136" s="311"/>
      <c r="QMR136" s="311"/>
      <c r="QMS136" s="311"/>
      <c r="QMT136" s="311"/>
      <c r="QMU136" s="311"/>
      <c r="QMV136" s="311"/>
      <c r="QMW136" s="311"/>
      <c r="QMX136" s="311"/>
      <c r="QMY136" s="311"/>
      <c r="QMZ136" s="311"/>
      <c r="QNA136" s="311"/>
      <c r="QNB136" s="311"/>
      <c r="QNC136" s="311"/>
      <c r="QND136" s="311"/>
      <c r="QNE136" s="311"/>
      <c r="QNF136" s="311"/>
      <c r="QNG136" s="311"/>
      <c r="QNH136" s="311"/>
      <c r="QNI136" s="311"/>
      <c r="QNJ136" s="311"/>
      <c r="QNK136" s="311"/>
      <c r="QNL136" s="311"/>
      <c r="QNM136" s="311"/>
      <c r="QNN136" s="311"/>
      <c r="QNO136" s="311"/>
      <c r="QNP136" s="311"/>
      <c r="QNQ136" s="311"/>
      <c r="QNR136" s="311"/>
      <c r="QNS136" s="311"/>
      <c r="QNT136" s="311"/>
      <c r="QNU136" s="311"/>
      <c r="QNV136" s="311"/>
      <c r="QNW136" s="311"/>
      <c r="QNX136" s="311"/>
      <c r="QNY136" s="311"/>
      <c r="QNZ136" s="311"/>
      <c r="QOA136" s="311"/>
      <c r="QOB136" s="311"/>
      <c r="QOC136" s="311"/>
      <c r="QOD136" s="311"/>
      <c r="QOE136" s="311"/>
      <c r="QOF136" s="311"/>
      <c r="QOG136" s="311"/>
      <c r="QOH136" s="311"/>
      <c r="QOI136" s="311"/>
      <c r="QOJ136" s="311"/>
      <c r="QOK136" s="311"/>
      <c r="QOL136" s="311"/>
      <c r="QOM136" s="311"/>
      <c r="QON136" s="311"/>
      <c r="QOO136" s="311"/>
      <c r="QOP136" s="311"/>
      <c r="QOQ136" s="311"/>
      <c r="QOR136" s="311"/>
      <c r="QOS136" s="311"/>
      <c r="QOT136" s="311"/>
      <c r="QOU136" s="311"/>
      <c r="QOV136" s="311"/>
      <c r="QOW136" s="311"/>
      <c r="QOX136" s="311"/>
      <c r="QOY136" s="311"/>
      <c r="QOZ136" s="311"/>
      <c r="QPA136" s="311"/>
      <c r="QPB136" s="311"/>
      <c r="QPC136" s="311"/>
      <c r="QPD136" s="311"/>
      <c r="QPE136" s="311"/>
      <c r="QPF136" s="311"/>
      <c r="QPG136" s="311"/>
      <c r="QPH136" s="311"/>
      <c r="QPI136" s="311"/>
      <c r="QPJ136" s="311"/>
      <c r="QPK136" s="311"/>
      <c r="QPL136" s="311"/>
      <c r="QPM136" s="311"/>
      <c r="QPN136" s="311"/>
      <c r="QPO136" s="311"/>
      <c r="QPP136" s="311"/>
      <c r="QPQ136" s="311"/>
      <c r="QPR136" s="311"/>
      <c r="QPS136" s="311"/>
      <c r="QPT136" s="311"/>
      <c r="QPU136" s="311"/>
      <c r="QPV136" s="311"/>
      <c r="QPW136" s="311"/>
      <c r="QPX136" s="311"/>
      <c r="QPY136" s="311"/>
      <c r="QPZ136" s="311"/>
      <c r="QQA136" s="311"/>
      <c r="QQB136" s="311"/>
      <c r="QQC136" s="311"/>
      <c r="QQD136" s="311"/>
      <c r="QQE136" s="311"/>
      <c r="QQF136" s="311"/>
      <c r="QQG136" s="311"/>
      <c r="QQH136" s="311"/>
      <c r="QQI136" s="311"/>
      <c r="QQJ136" s="311"/>
      <c r="QQK136" s="311"/>
      <c r="QQL136" s="311"/>
      <c r="QQM136" s="311"/>
      <c r="QQN136" s="311"/>
      <c r="QQO136" s="311"/>
      <c r="QQP136" s="311"/>
      <c r="QQQ136" s="311"/>
      <c r="QQR136" s="311"/>
      <c r="QQS136" s="311"/>
      <c r="QQT136" s="311"/>
      <c r="QQU136" s="311"/>
      <c r="QQV136" s="311"/>
      <c r="QQW136" s="311"/>
      <c r="QQX136" s="311"/>
      <c r="QQY136" s="311"/>
      <c r="QQZ136" s="311"/>
      <c r="QRA136" s="311"/>
      <c r="QRB136" s="311"/>
      <c r="QRC136" s="311"/>
      <c r="QRD136" s="311"/>
      <c r="QRE136" s="311"/>
      <c r="QRF136" s="311"/>
      <c r="QRG136" s="311"/>
      <c r="QRH136" s="311"/>
      <c r="QRI136" s="311"/>
      <c r="QRJ136" s="311"/>
      <c r="QRK136" s="311"/>
      <c r="QRL136" s="311"/>
      <c r="QRM136" s="311"/>
      <c r="QRN136" s="311"/>
      <c r="QRO136" s="311"/>
      <c r="QRP136" s="311"/>
      <c r="QRQ136" s="311"/>
      <c r="QRR136" s="311"/>
      <c r="QRS136" s="311"/>
      <c r="QRT136" s="311"/>
      <c r="QRU136" s="311"/>
      <c r="QRV136" s="311"/>
      <c r="QRW136" s="311"/>
      <c r="QRX136" s="311"/>
      <c r="QRY136" s="311"/>
      <c r="QRZ136" s="311"/>
      <c r="QSA136" s="311"/>
      <c r="QSB136" s="311"/>
      <c r="QSC136" s="311"/>
      <c r="QSD136" s="311"/>
      <c r="QSE136" s="311"/>
      <c r="QSF136" s="311"/>
      <c r="QSG136" s="311"/>
      <c r="QSH136" s="311"/>
      <c r="QSI136" s="311"/>
      <c r="QSJ136" s="311"/>
      <c r="QSK136" s="311"/>
      <c r="QSL136" s="311"/>
      <c r="QSM136" s="311"/>
      <c r="QSN136" s="311"/>
      <c r="QSO136" s="311"/>
      <c r="QSP136" s="311"/>
      <c r="QSQ136" s="311"/>
      <c r="QSR136" s="311"/>
      <c r="QSS136" s="311"/>
      <c r="QST136" s="311"/>
      <c r="QSU136" s="311"/>
      <c r="QSV136" s="311"/>
      <c r="QSW136" s="311"/>
      <c r="QSX136" s="311"/>
      <c r="QSY136" s="311"/>
      <c r="QSZ136" s="311"/>
      <c r="QTA136" s="311"/>
      <c r="QTB136" s="311"/>
      <c r="QTC136" s="311"/>
      <c r="QTD136" s="311"/>
      <c r="QTE136" s="311"/>
      <c r="QTF136" s="311"/>
      <c r="QTG136" s="311"/>
      <c r="QTH136" s="311"/>
      <c r="QTI136" s="311"/>
      <c r="QTJ136" s="311"/>
      <c r="QTK136" s="311"/>
      <c r="QTL136" s="311"/>
      <c r="QTM136" s="311"/>
      <c r="QTN136" s="311"/>
      <c r="QTO136" s="311"/>
      <c r="QTP136" s="311"/>
      <c r="QTQ136" s="311"/>
      <c r="QTR136" s="311"/>
      <c r="QTS136" s="311"/>
      <c r="QTT136" s="311"/>
      <c r="QTU136" s="311"/>
      <c r="QTV136" s="311"/>
      <c r="QTW136" s="311"/>
      <c r="QTX136" s="311"/>
      <c r="QTY136" s="311"/>
      <c r="QTZ136" s="311"/>
      <c r="QUA136" s="311"/>
      <c r="QUB136" s="311"/>
      <c r="QUC136" s="311"/>
      <c r="QUD136" s="311"/>
      <c r="QUE136" s="311"/>
      <c r="QUF136" s="311"/>
      <c r="QUG136" s="311"/>
      <c r="QUH136" s="311"/>
      <c r="QUI136" s="311"/>
      <c r="QUJ136" s="311"/>
      <c r="QUK136" s="311"/>
      <c r="QUL136" s="311"/>
      <c r="QUM136" s="311"/>
      <c r="QUN136" s="311"/>
      <c r="QUO136" s="311"/>
      <c r="QUP136" s="311"/>
      <c r="QUQ136" s="311"/>
      <c r="QUR136" s="311"/>
      <c r="QUS136" s="311"/>
      <c r="QUT136" s="311"/>
      <c r="QUU136" s="311"/>
      <c r="QUV136" s="311"/>
      <c r="QUW136" s="311"/>
      <c r="QUX136" s="311"/>
      <c r="QUY136" s="311"/>
      <c r="QUZ136" s="311"/>
      <c r="QVA136" s="311"/>
      <c r="QVB136" s="311"/>
      <c r="QVC136" s="311"/>
      <c r="QVD136" s="311"/>
      <c r="QVE136" s="311"/>
      <c r="QVF136" s="311"/>
      <c r="QVG136" s="311"/>
      <c r="QVH136" s="311"/>
      <c r="QVI136" s="311"/>
      <c r="QVJ136" s="311"/>
      <c r="QVK136" s="311"/>
      <c r="QVL136" s="311"/>
      <c r="QVM136" s="311"/>
      <c r="QVN136" s="311"/>
      <c r="QVO136" s="311"/>
      <c r="QVP136" s="311"/>
      <c r="QVQ136" s="311"/>
      <c r="QVR136" s="311"/>
      <c r="QVS136" s="311"/>
      <c r="QVT136" s="311"/>
      <c r="QVU136" s="311"/>
      <c r="QVV136" s="311"/>
      <c r="QVW136" s="311"/>
      <c r="QVX136" s="311"/>
      <c r="QVY136" s="311"/>
      <c r="QVZ136" s="311"/>
      <c r="QWA136" s="311"/>
      <c r="QWB136" s="311"/>
      <c r="QWC136" s="311"/>
      <c r="QWD136" s="311"/>
      <c r="QWE136" s="311"/>
      <c r="QWF136" s="311"/>
      <c r="QWG136" s="311"/>
      <c r="QWH136" s="311"/>
      <c r="QWI136" s="311"/>
      <c r="QWJ136" s="311"/>
      <c r="QWK136" s="311"/>
      <c r="QWL136" s="311"/>
      <c r="QWM136" s="311"/>
      <c r="QWN136" s="311"/>
      <c r="QWO136" s="311"/>
      <c r="QWP136" s="311"/>
      <c r="QWQ136" s="311"/>
      <c r="QWR136" s="311"/>
      <c r="QWS136" s="311"/>
      <c r="QWT136" s="311"/>
      <c r="QWU136" s="311"/>
      <c r="QWV136" s="311"/>
      <c r="QWW136" s="311"/>
      <c r="QWX136" s="311"/>
      <c r="QWY136" s="311"/>
      <c r="QWZ136" s="311"/>
      <c r="QXA136" s="311"/>
      <c r="QXB136" s="311"/>
      <c r="QXC136" s="311"/>
      <c r="QXD136" s="311"/>
      <c r="QXE136" s="311"/>
      <c r="QXF136" s="311"/>
      <c r="QXG136" s="311"/>
      <c r="QXH136" s="311"/>
      <c r="QXI136" s="311"/>
      <c r="QXJ136" s="311"/>
      <c r="QXK136" s="311"/>
      <c r="QXL136" s="311"/>
      <c r="QXM136" s="311"/>
      <c r="QXN136" s="311"/>
      <c r="QXO136" s="311"/>
      <c r="QXP136" s="311"/>
      <c r="QXQ136" s="311"/>
      <c r="QXR136" s="311"/>
      <c r="QXS136" s="311"/>
      <c r="QXT136" s="311"/>
      <c r="QXU136" s="311"/>
      <c r="QXV136" s="311"/>
      <c r="QXW136" s="311"/>
      <c r="QXX136" s="311"/>
      <c r="QXY136" s="311"/>
      <c r="QXZ136" s="311"/>
      <c r="QYA136" s="311"/>
      <c r="QYB136" s="311"/>
      <c r="QYC136" s="311"/>
      <c r="QYD136" s="311"/>
      <c r="QYE136" s="311"/>
      <c r="QYF136" s="311"/>
      <c r="QYG136" s="311"/>
      <c r="QYH136" s="311"/>
      <c r="QYI136" s="311"/>
      <c r="QYJ136" s="311"/>
      <c r="QYK136" s="311"/>
      <c r="QYL136" s="311"/>
      <c r="QYM136" s="311"/>
      <c r="QYN136" s="311"/>
      <c r="QYO136" s="311"/>
      <c r="QYP136" s="311"/>
      <c r="QYQ136" s="311"/>
      <c r="QYR136" s="311"/>
      <c r="QYS136" s="311"/>
      <c r="QYT136" s="311"/>
      <c r="QYU136" s="311"/>
      <c r="QYV136" s="311"/>
      <c r="QYW136" s="311"/>
      <c r="QYX136" s="311"/>
      <c r="QYY136" s="311"/>
      <c r="QYZ136" s="311"/>
      <c r="QZA136" s="311"/>
      <c r="QZB136" s="311"/>
      <c r="QZC136" s="311"/>
      <c r="QZD136" s="311"/>
      <c r="QZE136" s="311"/>
      <c r="QZF136" s="311"/>
      <c r="QZG136" s="311"/>
      <c r="QZH136" s="311"/>
      <c r="QZI136" s="311"/>
      <c r="QZJ136" s="311"/>
      <c r="QZK136" s="311"/>
      <c r="QZL136" s="311"/>
      <c r="QZM136" s="311"/>
      <c r="QZN136" s="311"/>
      <c r="QZO136" s="311"/>
      <c r="QZP136" s="311"/>
      <c r="QZQ136" s="311"/>
      <c r="QZR136" s="311"/>
      <c r="QZS136" s="311"/>
      <c r="QZT136" s="311"/>
      <c r="QZU136" s="311"/>
      <c r="QZV136" s="311"/>
      <c r="QZW136" s="311"/>
      <c r="QZX136" s="311"/>
      <c r="QZY136" s="311"/>
      <c r="QZZ136" s="311"/>
      <c r="RAA136" s="311"/>
      <c r="RAB136" s="311"/>
      <c r="RAC136" s="311"/>
      <c r="RAD136" s="311"/>
      <c r="RAE136" s="311"/>
      <c r="RAF136" s="311"/>
      <c r="RAG136" s="311"/>
      <c r="RAH136" s="311"/>
      <c r="RAI136" s="311"/>
      <c r="RAJ136" s="311"/>
      <c r="RAK136" s="311"/>
      <c r="RAL136" s="311"/>
      <c r="RAM136" s="311"/>
      <c r="RAN136" s="311"/>
      <c r="RAO136" s="311"/>
      <c r="RAP136" s="311"/>
      <c r="RAQ136" s="311"/>
      <c r="RAR136" s="311"/>
      <c r="RAS136" s="311"/>
      <c r="RAT136" s="311"/>
      <c r="RAU136" s="311"/>
      <c r="RAV136" s="311"/>
      <c r="RAW136" s="311"/>
      <c r="RAX136" s="311"/>
      <c r="RAY136" s="311"/>
      <c r="RAZ136" s="311"/>
      <c r="RBA136" s="311"/>
      <c r="RBB136" s="311"/>
      <c r="RBC136" s="311"/>
      <c r="RBD136" s="311"/>
      <c r="RBE136" s="311"/>
      <c r="RBF136" s="311"/>
      <c r="RBG136" s="311"/>
      <c r="RBH136" s="311"/>
      <c r="RBI136" s="311"/>
      <c r="RBJ136" s="311"/>
      <c r="RBK136" s="311"/>
      <c r="RBL136" s="311"/>
      <c r="RBM136" s="311"/>
      <c r="RBN136" s="311"/>
      <c r="RBO136" s="311"/>
      <c r="RBP136" s="311"/>
      <c r="RBQ136" s="311"/>
      <c r="RBR136" s="311"/>
      <c r="RBS136" s="311"/>
      <c r="RBT136" s="311"/>
      <c r="RBU136" s="311"/>
      <c r="RBV136" s="311"/>
      <c r="RBW136" s="311"/>
      <c r="RBX136" s="311"/>
      <c r="RBY136" s="311"/>
      <c r="RBZ136" s="311"/>
      <c r="RCA136" s="311"/>
      <c r="RCB136" s="311"/>
      <c r="RCC136" s="311"/>
      <c r="RCD136" s="311"/>
      <c r="RCE136" s="311"/>
      <c r="RCF136" s="311"/>
      <c r="RCG136" s="311"/>
      <c r="RCH136" s="311"/>
      <c r="RCI136" s="311"/>
      <c r="RCJ136" s="311"/>
      <c r="RCK136" s="311"/>
      <c r="RCL136" s="311"/>
      <c r="RCM136" s="311"/>
      <c r="RCN136" s="311"/>
      <c r="RCO136" s="311"/>
      <c r="RCP136" s="311"/>
      <c r="RCQ136" s="311"/>
      <c r="RCR136" s="311"/>
      <c r="RCS136" s="311"/>
      <c r="RCT136" s="311"/>
      <c r="RCU136" s="311"/>
      <c r="RCV136" s="311"/>
      <c r="RCW136" s="311"/>
      <c r="RCX136" s="311"/>
      <c r="RCY136" s="311"/>
      <c r="RCZ136" s="311"/>
      <c r="RDA136" s="311"/>
      <c r="RDB136" s="311"/>
      <c r="RDC136" s="311"/>
      <c r="RDD136" s="311"/>
      <c r="RDE136" s="311"/>
      <c r="RDF136" s="311"/>
      <c r="RDG136" s="311"/>
      <c r="RDH136" s="311"/>
      <c r="RDI136" s="311"/>
      <c r="RDJ136" s="311"/>
      <c r="RDK136" s="311"/>
      <c r="RDL136" s="311"/>
      <c r="RDM136" s="311"/>
      <c r="RDN136" s="311"/>
      <c r="RDO136" s="311"/>
      <c r="RDP136" s="311"/>
      <c r="RDQ136" s="311"/>
      <c r="RDR136" s="311"/>
      <c r="RDS136" s="311"/>
      <c r="RDT136" s="311"/>
      <c r="RDU136" s="311"/>
      <c r="RDV136" s="311"/>
      <c r="RDW136" s="311"/>
      <c r="RDX136" s="311"/>
      <c r="RDY136" s="311"/>
      <c r="RDZ136" s="311"/>
      <c r="REA136" s="311"/>
      <c r="REB136" s="311"/>
      <c r="REC136" s="311"/>
      <c r="RED136" s="311"/>
      <c r="REE136" s="311"/>
      <c r="REF136" s="311"/>
      <c r="REG136" s="311"/>
      <c r="REH136" s="311"/>
      <c r="REI136" s="311"/>
      <c r="REJ136" s="311"/>
      <c r="REK136" s="311"/>
      <c r="REL136" s="311"/>
      <c r="REM136" s="311"/>
      <c r="REN136" s="311"/>
      <c r="REO136" s="311"/>
      <c r="REP136" s="311"/>
      <c r="REQ136" s="311"/>
      <c r="RER136" s="311"/>
      <c r="RES136" s="311"/>
      <c r="RET136" s="311"/>
      <c r="REU136" s="311"/>
      <c r="REV136" s="311"/>
      <c r="REW136" s="311"/>
      <c r="REX136" s="311"/>
      <c r="REY136" s="311"/>
      <c r="REZ136" s="311"/>
      <c r="RFA136" s="311"/>
      <c r="RFB136" s="311"/>
      <c r="RFC136" s="311"/>
      <c r="RFD136" s="311"/>
      <c r="RFE136" s="311"/>
      <c r="RFF136" s="311"/>
      <c r="RFG136" s="311"/>
      <c r="RFH136" s="311"/>
      <c r="RFI136" s="311"/>
      <c r="RFJ136" s="311"/>
      <c r="RFK136" s="311"/>
      <c r="RFL136" s="311"/>
      <c r="RFM136" s="311"/>
      <c r="RFN136" s="311"/>
      <c r="RFO136" s="311"/>
      <c r="RFP136" s="311"/>
      <c r="RFQ136" s="311"/>
      <c r="RFR136" s="311"/>
      <c r="RFS136" s="311"/>
      <c r="RFT136" s="311"/>
      <c r="RFU136" s="311"/>
      <c r="RFV136" s="311"/>
      <c r="RFW136" s="311"/>
      <c r="RFX136" s="311"/>
      <c r="RFY136" s="311"/>
      <c r="RFZ136" s="311"/>
      <c r="RGA136" s="311"/>
      <c r="RGB136" s="311"/>
      <c r="RGC136" s="311"/>
      <c r="RGD136" s="311"/>
      <c r="RGE136" s="311"/>
      <c r="RGF136" s="311"/>
      <c r="RGG136" s="311"/>
      <c r="RGH136" s="311"/>
      <c r="RGI136" s="311"/>
      <c r="RGJ136" s="311"/>
      <c r="RGK136" s="311"/>
      <c r="RGL136" s="311"/>
      <c r="RGM136" s="311"/>
      <c r="RGN136" s="311"/>
      <c r="RGO136" s="311"/>
      <c r="RGP136" s="311"/>
      <c r="RGQ136" s="311"/>
      <c r="RGR136" s="311"/>
      <c r="RGS136" s="311"/>
      <c r="RGT136" s="311"/>
      <c r="RGU136" s="311"/>
      <c r="RGV136" s="311"/>
      <c r="RGW136" s="311"/>
      <c r="RGX136" s="311"/>
      <c r="RGY136" s="311"/>
      <c r="RGZ136" s="311"/>
      <c r="RHA136" s="311"/>
      <c r="RHB136" s="311"/>
      <c r="RHC136" s="311"/>
      <c r="RHD136" s="311"/>
      <c r="RHE136" s="311"/>
      <c r="RHF136" s="311"/>
      <c r="RHG136" s="311"/>
      <c r="RHH136" s="311"/>
      <c r="RHI136" s="311"/>
      <c r="RHJ136" s="311"/>
      <c r="RHK136" s="311"/>
      <c r="RHL136" s="311"/>
      <c r="RHM136" s="311"/>
      <c r="RHN136" s="311"/>
      <c r="RHO136" s="311"/>
      <c r="RHP136" s="311"/>
      <c r="RHQ136" s="311"/>
      <c r="RHR136" s="311"/>
      <c r="RHS136" s="311"/>
      <c r="RHT136" s="311"/>
      <c r="RHU136" s="311"/>
      <c r="RHV136" s="311"/>
      <c r="RHW136" s="311"/>
      <c r="RHX136" s="311"/>
      <c r="RHY136" s="311"/>
      <c r="RHZ136" s="311"/>
      <c r="RIA136" s="311"/>
      <c r="RIB136" s="311"/>
      <c r="RIC136" s="311"/>
      <c r="RID136" s="311"/>
      <c r="RIE136" s="311"/>
      <c r="RIF136" s="311"/>
      <c r="RIG136" s="311"/>
      <c r="RIH136" s="311"/>
      <c r="RII136" s="311"/>
      <c r="RIJ136" s="311"/>
      <c r="RIK136" s="311"/>
      <c r="RIL136" s="311"/>
      <c r="RIM136" s="311"/>
      <c r="RIN136" s="311"/>
      <c r="RIO136" s="311"/>
      <c r="RIP136" s="311"/>
      <c r="RIQ136" s="311"/>
      <c r="RIR136" s="311"/>
      <c r="RIS136" s="311"/>
      <c r="RIT136" s="311"/>
      <c r="RIU136" s="311"/>
      <c r="RIV136" s="311"/>
      <c r="RIW136" s="311"/>
      <c r="RIX136" s="311"/>
      <c r="RIY136" s="311"/>
      <c r="RIZ136" s="311"/>
      <c r="RJA136" s="311"/>
      <c r="RJB136" s="311"/>
      <c r="RJC136" s="311"/>
      <c r="RJD136" s="311"/>
      <c r="RJE136" s="311"/>
      <c r="RJF136" s="311"/>
      <c r="RJG136" s="311"/>
      <c r="RJH136" s="311"/>
      <c r="RJI136" s="311"/>
      <c r="RJJ136" s="311"/>
      <c r="RJK136" s="311"/>
      <c r="RJL136" s="311"/>
      <c r="RJM136" s="311"/>
      <c r="RJN136" s="311"/>
      <c r="RJO136" s="311"/>
      <c r="RJP136" s="311"/>
      <c r="RJQ136" s="311"/>
      <c r="RJR136" s="311"/>
      <c r="RJS136" s="311"/>
      <c r="RJT136" s="311"/>
      <c r="RJU136" s="311"/>
      <c r="RJV136" s="311"/>
      <c r="RJW136" s="311"/>
      <c r="RJX136" s="311"/>
      <c r="RJY136" s="311"/>
      <c r="RJZ136" s="311"/>
      <c r="RKA136" s="311"/>
      <c r="RKB136" s="311"/>
      <c r="RKC136" s="311"/>
      <c r="RKD136" s="311"/>
      <c r="RKE136" s="311"/>
      <c r="RKF136" s="311"/>
      <c r="RKG136" s="311"/>
      <c r="RKH136" s="311"/>
      <c r="RKI136" s="311"/>
      <c r="RKJ136" s="311"/>
      <c r="RKK136" s="311"/>
      <c r="RKL136" s="311"/>
      <c r="RKM136" s="311"/>
      <c r="RKN136" s="311"/>
      <c r="RKO136" s="311"/>
      <c r="RKP136" s="311"/>
      <c r="RKQ136" s="311"/>
      <c r="RKR136" s="311"/>
      <c r="RKS136" s="311"/>
      <c r="RKT136" s="311"/>
      <c r="RKU136" s="311"/>
      <c r="RKV136" s="311"/>
      <c r="RKW136" s="311"/>
      <c r="RKX136" s="311"/>
      <c r="RKY136" s="311"/>
      <c r="RKZ136" s="311"/>
      <c r="RLA136" s="311"/>
      <c r="RLB136" s="311"/>
      <c r="RLC136" s="311"/>
      <c r="RLD136" s="311"/>
      <c r="RLE136" s="311"/>
      <c r="RLF136" s="311"/>
      <c r="RLG136" s="311"/>
      <c r="RLH136" s="311"/>
      <c r="RLI136" s="311"/>
      <c r="RLJ136" s="311"/>
      <c r="RLK136" s="311"/>
      <c r="RLL136" s="311"/>
      <c r="RLM136" s="311"/>
      <c r="RLN136" s="311"/>
      <c r="RLO136" s="311"/>
      <c r="RLP136" s="311"/>
      <c r="RLQ136" s="311"/>
      <c r="RLR136" s="311"/>
      <c r="RLS136" s="311"/>
      <c r="RLT136" s="311"/>
      <c r="RLU136" s="311"/>
      <c r="RLV136" s="311"/>
      <c r="RLW136" s="311"/>
      <c r="RLX136" s="311"/>
      <c r="RLY136" s="311"/>
      <c r="RLZ136" s="311"/>
      <c r="RMA136" s="311"/>
      <c r="RMB136" s="311"/>
      <c r="RMC136" s="311"/>
      <c r="RMD136" s="311"/>
      <c r="RME136" s="311"/>
      <c r="RMF136" s="311"/>
      <c r="RMG136" s="311"/>
      <c r="RMH136" s="311"/>
      <c r="RMI136" s="311"/>
      <c r="RMJ136" s="311"/>
      <c r="RMK136" s="311"/>
      <c r="RML136" s="311"/>
      <c r="RMM136" s="311"/>
      <c r="RMN136" s="311"/>
      <c r="RMO136" s="311"/>
      <c r="RMP136" s="311"/>
      <c r="RMQ136" s="311"/>
      <c r="RMR136" s="311"/>
      <c r="RMS136" s="311"/>
      <c r="RMT136" s="311"/>
      <c r="RMU136" s="311"/>
      <c r="RMV136" s="311"/>
      <c r="RMW136" s="311"/>
      <c r="RMX136" s="311"/>
      <c r="RMY136" s="311"/>
      <c r="RMZ136" s="311"/>
      <c r="RNA136" s="311"/>
      <c r="RNB136" s="311"/>
      <c r="RNC136" s="311"/>
      <c r="RND136" s="311"/>
      <c r="RNE136" s="311"/>
      <c r="RNF136" s="311"/>
      <c r="RNG136" s="311"/>
      <c r="RNH136" s="311"/>
      <c r="RNI136" s="311"/>
      <c r="RNJ136" s="311"/>
      <c r="RNK136" s="311"/>
      <c r="RNL136" s="311"/>
      <c r="RNM136" s="311"/>
      <c r="RNN136" s="311"/>
      <c r="RNO136" s="311"/>
      <c r="RNP136" s="311"/>
      <c r="RNQ136" s="311"/>
      <c r="RNR136" s="311"/>
      <c r="RNS136" s="311"/>
      <c r="RNT136" s="311"/>
      <c r="RNU136" s="311"/>
      <c r="RNV136" s="311"/>
      <c r="RNW136" s="311"/>
      <c r="RNX136" s="311"/>
      <c r="RNY136" s="311"/>
      <c r="RNZ136" s="311"/>
      <c r="ROA136" s="311"/>
      <c r="ROB136" s="311"/>
      <c r="ROC136" s="311"/>
      <c r="ROD136" s="311"/>
      <c r="ROE136" s="311"/>
      <c r="ROF136" s="311"/>
      <c r="ROG136" s="311"/>
      <c r="ROH136" s="311"/>
      <c r="ROI136" s="311"/>
      <c r="ROJ136" s="311"/>
      <c r="ROK136" s="311"/>
      <c r="ROL136" s="311"/>
      <c r="ROM136" s="311"/>
      <c r="RON136" s="311"/>
      <c r="ROO136" s="311"/>
      <c r="ROP136" s="311"/>
      <c r="ROQ136" s="311"/>
      <c r="ROR136" s="311"/>
      <c r="ROS136" s="311"/>
      <c r="ROT136" s="311"/>
      <c r="ROU136" s="311"/>
      <c r="ROV136" s="311"/>
      <c r="ROW136" s="311"/>
      <c r="ROX136" s="311"/>
      <c r="ROY136" s="311"/>
      <c r="ROZ136" s="311"/>
      <c r="RPA136" s="311"/>
      <c r="RPB136" s="311"/>
      <c r="RPC136" s="311"/>
      <c r="RPD136" s="311"/>
      <c r="RPE136" s="311"/>
      <c r="RPF136" s="311"/>
      <c r="RPG136" s="311"/>
      <c r="RPH136" s="311"/>
      <c r="RPI136" s="311"/>
      <c r="RPJ136" s="311"/>
      <c r="RPK136" s="311"/>
      <c r="RPL136" s="311"/>
      <c r="RPM136" s="311"/>
      <c r="RPN136" s="311"/>
      <c r="RPO136" s="311"/>
      <c r="RPP136" s="311"/>
      <c r="RPQ136" s="311"/>
      <c r="RPR136" s="311"/>
      <c r="RPS136" s="311"/>
      <c r="RPT136" s="311"/>
      <c r="RPU136" s="311"/>
      <c r="RPV136" s="311"/>
      <c r="RPW136" s="311"/>
      <c r="RPX136" s="311"/>
      <c r="RPY136" s="311"/>
      <c r="RPZ136" s="311"/>
      <c r="RQA136" s="311"/>
      <c r="RQB136" s="311"/>
      <c r="RQC136" s="311"/>
      <c r="RQD136" s="311"/>
      <c r="RQE136" s="311"/>
      <c r="RQF136" s="311"/>
      <c r="RQG136" s="311"/>
      <c r="RQH136" s="311"/>
      <c r="RQI136" s="311"/>
      <c r="RQJ136" s="311"/>
      <c r="RQK136" s="311"/>
      <c r="RQL136" s="311"/>
      <c r="RQM136" s="311"/>
      <c r="RQN136" s="311"/>
      <c r="RQO136" s="311"/>
      <c r="RQP136" s="311"/>
      <c r="RQQ136" s="311"/>
      <c r="RQR136" s="311"/>
      <c r="RQS136" s="311"/>
      <c r="RQT136" s="311"/>
      <c r="RQU136" s="311"/>
      <c r="RQV136" s="311"/>
      <c r="RQW136" s="311"/>
      <c r="RQX136" s="311"/>
      <c r="RQY136" s="311"/>
      <c r="RQZ136" s="311"/>
      <c r="RRA136" s="311"/>
      <c r="RRB136" s="311"/>
      <c r="RRC136" s="311"/>
      <c r="RRD136" s="311"/>
      <c r="RRE136" s="311"/>
      <c r="RRF136" s="311"/>
      <c r="RRG136" s="311"/>
      <c r="RRH136" s="311"/>
      <c r="RRI136" s="311"/>
      <c r="RRJ136" s="311"/>
      <c r="RRK136" s="311"/>
      <c r="RRL136" s="311"/>
      <c r="RRM136" s="311"/>
      <c r="RRN136" s="311"/>
      <c r="RRO136" s="311"/>
      <c r="RRP136" s="311"/>
      <c r="RRQ136" s="311"/>
      <c r="RRR136" s="311"/>
      <c r="RRS136" s="311"/>
      <c r="RRT136" s="311"/>
      <c r="RRU136" s="311"/>
      <c r="RRV136" s="311"/>
      <c r="RRW136" s="311"/>
      <c r="RRX136" s="311"/>
      <c r="RRY136" s="311"/>
      <c r="RRZ136" s="311"/>
      <c r="RSA136" s="311"/>
      <c r="RSB136" s="311"/>
      <c r="RSC136" s="311"/>
      <c r="RSD136" s="311"/>
      <c r="RSE136" s="311"/>
      <c r="RSF136" s="311"/>
      <c r="RSG136" s="311"/>
      <c r="RSH136" s="311"/>
      <c r="RSI136" s="311"/>
      <c r="RSJ136" s="311"/>
      <c r="RSK136" s="311"/>
      <c r="RSL136" s="311"/>
      <c r="RSM136" s="311"/>
      <c r="RSN136" s="311"/>
      <c r="RSO136" s="311"/>
      <c r="RSP136" s="311"/>
      <c r="RSQ136" s="311"/>
      <c r="RSR136" s="311"/>
      <c r="RSS136" s="311"/>
      <c r="RST136" s="311"/>
      <c r="RSU136" s="311"/>
      <c r="RSV136" s="311"/>
      <c r="RSW136" s="311"/>
      <c r="RSX136" s="311"/>
      <c r="RSY136" s="311"/>
      <c r="RSZ136" s="311"/>
      <c r="RTA136" s="311"/>
      <c r="RTB136" s="311"/>
      <c r="RTC136" s="311"/>
      <c r="RTD136" s="311"/>
      <c r="RTE136" s="311"/>
      <c r="RTF136" s="311"/>
      <c r="RTG136" s="311"/>
      <c r="RTH136" s="311"/>
      <c r="RTI136" s="311"/>
      <c r="RTJ136" s="311"/>
      <c r="RTK136" s="311"/>
      <c r="RTL136" s="311"/>
      <c r="RTM136" s="311"/>
      <c r="RTN136" s="311"/>
      <c r="RTO136" s="311"/>
      <c r="RTP136" s="311"/>
      <c r="RTQ136" s="311"/>
      <c r="RTR136" s="311"/>
      <c r="RTS136" s="311"/>
      <c r="RTT136" s="311"/>
      <c r="RTU136" s="311"/>
      <c r="RTV136" s="311"/>
      <c r="RTW136" s="311"/>
      <c r="RTX136" s="311"/>
      <c r="RTY136" s="311"/>
      <c r="RTZ136" s="311"/>
      <c r="RUA136" s="311"/>
      <c r="RUB136" s="311"/>
      <c r="RUC136" s="311"/>
      <c r="RUD136" s="311"/>
      <c r="RUE136" s="311"/>
      <c r="RUF136" s="311"/>
      <c r="RUG136" s="311"/>
      <c r="RUH136" s="311"/>
      <c r="RUI136" s="311"/>
      <c r="RUJ136" s="311"/>
      <c r="RUK136" s="311"/>
      <c r="RUL136" s="311"/>
      <c r="RUM136" s="311"/>
      <c r="RUN136" s="311"/>
      <c r="RUO136" s="311"/>
      <c r="RUP136" s="311"/>
      <c r="RUQ136" s="311"/>
      <c r="RUR136" s="311"/>
      <c r="RUS136" s="311"/>
      <c r="RUT136" s="311"/>
      <c r="RUU136" s="311"/>
      <c r="RUV136" s="311"/>
      <c r="RUW136" s="311"/>
      <c r="RUX136" s="311"/>
      <c r="RUY136" s="311"/>
      <c r="RUZ136" s="311"/>
      <c r="RVA136" s="311"/>
      <c r="RVB136" s="311"/>
      <c r="RVC136" s="311"/>
      <c r="RVD136" s="311"/>
      <c r="RVE136" s="311"/>
      <c r="RVF136" s="311"/>
      <c r="RVG136" s="311"/>
      <c r="RVH136" s="311"/>
      <c r="RVI136" s="311"/>
      <c r="RVJ136" s="311"/>
      <c r="RVK136" s="311"/>
      <c r="RVL136" s="311"/>
      <c r="RVM136" s="311"/>
      <c r="RVN136" s="311"/>
      <c r="RVO136" s="311"/>
      <c r="RVP136" s="311"/>
      <c r="RVQ136" s="311"/>
      <c r="RVR136" s="311"/>
      <c r="RVS136" s="311"/>
      <c r="RVT136" s="311"/>
      <c r="RVU136" s="311"/>
      <c r="RVV136" s="311"/>
      <c r="RVW136" s="311"/>
      <c r="RVX136" s="311"/>
      <c r="RVY136" s="311"/>
      <c r="RVZ136" s="311"/>
      <c r="RWA136" s="311"/>
      <c r="RWB136" s="311"/>
      <c r="RWC136" s="311"/>
      <c r="RWD136" s="311"/>
      <c r="RWE136" s="311"/>
      <c r="RWF136" s="311"/>
      <c r="RWG136" s="311"/>
      <c r="RWH136" s="311"/>
      <c r="RWI136" s="311"/>
      <c r="RWJ136" s="311"/>
      <c r="RWK136" s="311"/>
      <c r="RWL136" s="311"/>
      <c r="RWM136" s="311"/>
      <c r="RWN136" s="311"/>
      <c r="RWO136" s="311"/>
      <c r="RWP136" s="311"/>
      <c r="RWQ136" s="311"/>
      <c r="RWR136" s="311"/>
      <c r="RWS136" s="311"/>
      <c r="RWT136" s="311"/>
      <c r="RWU136" s="311"/>
      <c r="RWV136" s="311"/>
      <c r="RWW136" s="311"/>
      <c r="RWX136" s="311"/>
      <c r="RWY136" s="311"/>
      <c r="RWZ136" s="311"/>
      <c r="RXA136" s="311"/>
      <c r="RXB136" s="311"/>
      <c r="RXC136" s="311"/>
      <c r="RXD136" s="311"/>
      <c r="RXE136" s="311"/>
      <c r="RXF136" s="311"/>
      <c r="RXG136" s="311"/>
      <c r="RXH136" s="311"/>
      <c r="RXI136" s="311"/>
      <c r="RXJ136" s="311"/>
      <c r="RXK136" s="311"/>
      <c r="RXL136" s="311"/>
      <c r="RXM136" s="311"/>
      <c r="RXN136" s="311"/>
      <c r="RXO136" s="311"/>
      <c r="RXP136" s="311"/>
      <c r="RXQ136" s="311"/>
      <c r="RXR136" s="311"/>
      <c r="RXS136" s="311"/>
      <c r="RXT136" s="311"/>
      <c r="RXU136" s="311"/>
      <c r="RXV136" s="311"/>
      <c r="RXW136" s="311"/>
      <c r="RXX136" s="311"/>
      <c r="RXY136" s="311"/>
      <c r="RXZ136" s="311"/>
      <c r="RYA136" s="311"/>
      <c r="RYB136" s="311"/>
      <c r="RYC136" s="311"/>
      <c r="RYD136" s="311"/>
      <c r="RYE136" s="311"/>
      <c r="RYF136" s="311"/>
      <c r="RYG136" s="311"/>
      <c r="RYH136" s="311"/>
      <c r="RYI136" s="311"/>
      <c r="RYJ136" s="311"/>
      <c r="RYK136" s="311"/>
      <c r="RYL136" s="311"/>
      <c r="RYM136" s="311"/>
      <c r="RYN136" s="311"/>
      <c r="RYO136" s="311"/>
      <c r="RYP136" s="311"/>
      <c r="RYQ136" s="311"/>
      <c r="RYR136" s="311"/>
      <c r="RYS136" s="311"/>
      <c r="RYT136" s="311"/>
      <c r="RYU136" s="311"/>
      <c r="RYV136" s="311"/>
      <c r="RYW136" s="311"/>
      <c r="RYX136" s="311"/>
      <c r="RYY136" s="311"/>
      <c r="RYZ136" s="311"/>
      <c r="RZA136" s="311"/>
      <c r="RZB136" s="311"/>
      <c r="RZC136" s="311"/>
      <c r="RZD136" s="311"/>
      <c r="RZE136" s="311"/>
      <c r="RZF136" s="311"/>
      <c r="RZG136" s="311"/>
      <c r="RZH136" s="311"/>
      <c r="RZI136" s="311"/>
      <c r="RZJ136" s="311"/>
      <c r="RZK136" s="311"/>
      <c r="RZL136" s="311"/>
      <c r="RZM136" s="311"/>
      <c r="RZN136" s="311"/>
      <c r="RZO136" s="311"/>
      <c r="RZP136" s="311"/>
      <c r="RZQ136" s="311"/>
      <c r="RZR136" s="311"/>
      <c r="RZS136" s="311"/>
      <c r="RZT136" s="311"/>
      <c r="RZU136" s="311"/>
      <c r="RZV136" s="311"/>
      <c r="RZW136" s="311"/>
      <c r="RZX136" s="311"/>
      <c r="RZY136" s="311"/>
      <c r="RZZ136" s="311"/>
      <c r="SAA136" s="311"/>
      <c r="SAB136" s="311"/>
      <c r="SAC136" s="311"/>
      <c r="SAD136" s="311"/>
      <c r="SAE136" s="311"/>
      <c r="SAF136" s="311"/>
      <c r="SAG136" s="311"/>
      <c r="SAH136" s="311"/>
      <c r="SAI136" s="311"/>
      <c r="SAJ136" s="311"/>
      <c r="SAK136" s="311"/>
      <c r="SAL136" s="311"/>
      <c r="SAM136" s="311"/>
      <c r="SAN136" s="311"/>
      <c r="SAO136" s="311"/>
      <c r="SAP136" s="311"/>
      <c r="SAQ136" s="311"/>
      <c r="SAR136" s="311"/>
      <c r="SAS136" s="311"/>
      <c r="SAT136" s="311"/>
      <c r="SAU136" s="311"/>
      <c r="SAV136" s="311"/>
      <c r="SAW136" s="311"/>
      <c r="SAX136" s="311"/>
      <c r="SAY136" s="311"/>
      <c r="SAZ136" s="311"/>
      <c r="SBA136" s="311"/>
      <c r="SBB136" s="311"/>
      <c r="SBC136" s="311"/>
      <c r="SBD136" s="311"/>
      <c r="SBE136" s="311"/>
      <c r="SBF136" s="311"/>
      <c r="SBG136" s="311"/>
      <c r="SBH136" s="311"/>
      <c r="SBI136" s="311"/>
      <c r="SBJ136" s="311"/>
      <c r="SBK136" s="311"/>
      <c r="SBL136" s="311"/>
      <c r="SBM136" s="311"/>
      <c r="SBN136" s="311"/>
      <c r="SBO136" s="311"/>
      <c r="SBP136" s="311"/>
      <c r="SBQ136" s="311"/>
      <c r="SBR136" s="311"/>
      <c r="SBS136" s="311"/>
      <c r="SBT136" s="311"/>
      <c r="SBU136" s="311"/>
      <c r="SBV136" s="311"/>
      <c r="SBW136" s="311"/>
      <c r="SBX136" s="311"/>
      <c r="SBY136" s="311"/>
      <c r="SBZ136" s="311"/>
      <c r="SCA136" s="311"/>
      <c r="SCB136" s="311"/>
      <c r="SCC136" s="311"/>
      <c r="SCD136" s="311"/>
      <c r="SCE136" s="311"/>
      <c r="SCF136" s="311"/>
      <c r="SCG136" s="311"/>
      <c r="SCH136" s="311"/>
      <c r="SCI136" s="311"/>
      <c r="SCJ136" s="311"/>
      <c r="SCK136" s="311"/>
      <c r="SCL136" s="311"/>
      <c r="SCM136" s="311"/>
      <c r="SCN136" s="311"/>
      <c r="SCO136" s="311"/>
      <c r="SCP136" s="311"/>
      <c r="SCQ136" s="311"/>
      <c r="SCR136" s="311"/>
      <c r="SCS136" s="311"/>
      <c r="SCT136" s="311"/>
      <c r="SCU136" s="311"/>
      <c r="SCV136" s="311"/>
      <c r="SCW136" s="311"/>
      <c r="SCX136" s="311"/>
      <c r="SCY136" s="311"/>
      <c r="SCZ136" s="311"/>
      <c r="SDA136" s="311"/>
      <c r="SDB136" s="311"/>
      <c r="SDC136" s="311"/>
      <c r="SDD136" s="311"/>
      <c r="SDE136" s="311"/>
      <c r="SDF136" s="311"/>
      <c r="SDG136" s="311"/>
      <c r="SDH136" s="311"/>
      <c r="SDI136" s="311"/>
      <c r="SDJ136" s="311"/>
      <c r="SDK136" s="311"/>
      <c r="SDL136" s="311"/>
      <c r="SDM136" s="311"/>
      <c r="SDN136" s="311"/>
      <c r="SDO136" s="311"/>
      <c r="SDP136" s="311"/>
      <c r="SDQ136" s="311"/>
      <c r="SDR136" s="311"/>
      <c r="SDS136" s="311"/>
      <c r="SDT136" s="311"/>
      <c r="SDU136" s="311"/>
      <c r="SDV136" s="311"/>
      <c r="SDW136" s="311"/>
      <c r="SDX136" s="311"/>
      <c r="SDY136" s="311"/>
      <c r="SDZ136" s="311"/>
      <c r="SEA136" s="311"/>
      <c r="SEB136" s="311"/>
      <c r="SEC136" s="311"/>
      <c r="SED136" s="311"/>
      <c r="SEE136" s="311"/>
      <c r="SEF136" s="311"/>
      <c r="SEG136" s="311"/>
      <c r="SEH136" s="311"/>
      <c r="SEI136" s="311"/>
      <c r="SEJ136" s="311"/>
      <c r="SEK136" s="311"/>
      <c r="SEL136" s="311"/>
      <c r="SEM136" s="311"/>
      <c r="SEN136" s="311"/>
      <c r="SEO136" s="311"/>
      <c r="SEP136" s="311"/>
      <c r="SEQ136" s="311"/>
      <c r="SER136" s="311"/>
      <c r="SES136" s="311"/>
      <c r="SET136" s="311"/>
      <c r="SEU136" s="311"/>
      <c r="SEV136" s="311"/>
      <c r="SEW136" s="311"/>
      <c r="SEX136" s="311"/>
      <c r="SEY136" s="311"/>
      <c r="SEZ136" s="311"/>
      <c r="SFA136" s="311"/>
      <c r="SFB136" s="311"/>
      <c r="SFC136" s="311"/>
      <c r="SFD136" s="311"/>
      <c r="SFE136" s="311"/>
      <c r="SFF136" s="311"/>
      <c r="SFG136" s="311"/>
      <c r="SFH136" s="311"/>
      <c r="SFI136" s="311"/>
      <c r="SFJ136" s="311"/>
      <c r="SFK136" s="311"/>
      <c r="SFL136" s="311"/>
      <c r="SFM136" s="311"/>
      <c r="SFN136" s="311"/>
      <c r="SFO136" s="311"/>
      <c r="SFP136" s="311"/>
      <c r="SFQ136" s="311"/>
      <c r="SFR136" s="311"/>
      <c r="SFS136" s="311"/>
      <c r="SFT136" s="311"/>
      <c r="SFU136" s="311"/>
      <c r="SFV136" s="311"/>
      <c r="SFW136" s="311"/>
      <c r="SFX136" s="311"/>
      <c r="SFY136" s="311"/>
      <c r="SFZ136" s="311"/>
      <c r="SGA136" s="311"/>
      <c r="SGB136" s="311"/>
      <c r="SGC136" s="311"/>
      <c r="SGD136" s="311"/>
      <c r="SGE136" s="311"/>
      <c r="SGF136" s="311"/>
      <c r="SGG136" s="311"/>
      <c r="SGH136" s="311"/>
      <c r="SGI136" s="311"/>
      <c r="SGJ136" s="311"/>
      <c r="SGK136" s="311"/>
      <c r="SGL136" s="311"/>
      <c r="SGM136" s="311"/>
      <c r="SGN136" s="311"/>
      <c r="SGO136" s="311"/>
      <c r="SGP136" s="311"/>
      <c r="SGQ136" s="311"/>
      <c r="SGR136" s="311"/>
      <c r="SGS136" s="311"/>
      <c r="SGT136" s="311"/>
      <c r="SGU136" s="311"/>
      <c r="SGV136" s="311"/>
      <c r="SGW136" s="311"/>
      <c r="SGX136" s="311"/>
      <c r="SGY136" s="311"/>
      <c r="SGZ136" s="311"/>
      <c r="SHA136" s="311"/>
      <c r="SHB136" s="311"/>
      <c r="SHC136" s="311"/>
      <c r="SHD136" s="311"/>
      <c r="SHE136" s="311"/>
      <c r="SHF136" s="311"/>
      <c r="SHG136" s="311"/>
      <c r="SHH136" s="311"/>
      <c r="SHI136" s="311"/>
      <c r="SHJ136" s="311"/>
      <c r="SHK136" s="311"/>
      <c r="SHL136" s="311"/>
      <c r="SHM136" s="311"/>
      <c r="SHN136" s="311"/>
      <c r="SHO136" s="311"/>
      <c r="SHP136" s="311"/>
      <c r="SHQ136" s="311"/>
      <c r="SHR136" s="311"/>
      <c r="SHS136" s="311"/>
      <c r="SHT136" s="311"/>
      <c r="SHU136" s="311"/>
      <c r="SHV136" s="311"/>
      <c r="SHW136" s="311"/>
      <c r="SHX136" s="311"/>
      <c r="SHY136" s="311"/>
      <c r="SHZ136" s="311"/>
      <c r="SIA136" s="311"/>
      <c r="SIB136" s="311"/>
      <c r="SIC136" s="311"/>
      <c r="SID136" s="311"/>
      <c r="SIE136" s="311"/>
      <c r="SIF136" s="311"/>
      <c r="SIG136" s="311"/>
      <c r="SIH136" s="311"/>
      <c r="SII136" s="311"/>
      <c r="SIJ136" s="311"/>
      <c r="SIK136" s="311"/>
      <c r="SIL136" s="311"/>
      <c r="SIM136" s="311"/>
      <c r="SIN136" s="311"/>
      <c r="SIO136" s="311"/>
      <c r="SIP136" s="311"/>
      <c r="SIQ136" s="311"/>
      <c r="SIR136" s="311"/>
      <c r="SIS136" s="311"/>
      <c r="SIT136" s="311"/>
      <c r="SIU136" s="311"/>
      <c r="SIV136" s="311"/>
      <c r="SIW136" s="311"/>
      <c r="SIX136" s="311"/>
      <c r="SIY136" s="311"/>
      <c r="SIZ136" s="311"/>
      <c r="SJA136" s="311"/>
      <c r="SJB136" s="311"/>
      <c r="SJC136" s="311"/>
      <c r="SJD136" s="311"/>
      <c r="SJE136" s="311"/>
      <c r="SJF136" s="311"/>
      <c r="SJG136" s="311"/>
      <c r="SJH136" s="311"/>
      <c r="SJI136" s="311"/>
      <c r="SJJ136" s="311"/>
      <c r="SJK136" s="311"/>
      <c r="SJL136" s="311"/>
      <c r="SJM136" s="311"/>
      <c r="SJN136" s="311"/>
      <c r="SJO136" s="311"/>
      <c r="SJP136" s="311"/>
      <c r="SJQ136" s="311"/>
      <c r="SJR136" s="311"/>
      <c r="SJS136" s="311"/>
      <c r="SJT136" s="311"/>
      <c r="SJU136" s="311"/>
      <c r="SJV136" s="311"/>
      <c r="SJW136" s="311"/>
      <c r="SJX136" s="311"/>
      <c r="SJY136" s="311"/>
      <c r="SJZ136" s="311"/>
      <c r="SKA136" s="311"/>
      <c r="SKB136" s="311"/>
      <c r="SKC136" s="311"/>
      <c r="SKD136" s="311"/>
      <c r="SKE136" s="311"/>
      <c r="SKF136" s="311"/>
      <c r="SKG136" s="311"/>
      <c r="SKH136" s="311"/>
      <c r="SKI136" s="311"/>
      <c r="SKJ136" s="311"/>
      <c r="SKK136" s="311"/>
      <c r="SKL136" s="311"/>
      <c r="SKM136" s="311"/>
      <c r="SKN136" s="311"/>
      <c r="SKO136" s="311"/>
      <c r="SKP136" s="311"/>
      <c r="SKQ136" s="311"/>
      <c r="SKR136" s="311"/>
      <c r="SKS136" s="311"/>
      <c r="SKT136" s="311"/>
      <c r="SKU136" s="311"/>
      <c r="SKV136" s="311"/>
      <c r="SKW136" s="311"/>
      <c r="SKX136" s="311"/>
      <c r="SKY136" s="311"/>
      <c r="SKZ136" s="311"/>
      <c r="SLA136" s="311"/>
      <c r="SLB136" s="311"/>
      <c r="SLC136" s="311"/>
      <c r="SLD136" s="311"/>
      <c r="SLE136" s="311"/>
      <c r="SLF136" s="311"/>
      <c r="SLG136" s="311"/>
      <c r="SLH136" s="311"/>
      <c r="SLI136" s="311"/>
      <c r="SLJ136" s="311"/>
      <c r="SLK136" s="311"/>
      <c r="SLL136" s="311"/>
      <c r="SLM136" s="311"/>
      <c r="SLN136" s="311"/>
      <c r="SLO136" s="311"/>
      <c r="SLP136" s="311"/>
      <c r="SLQ136" s="311"/>
      <c r="SLR136" s="311"/>
      <c r="SLS136" s="311"/>
      <c r="SLT136" s="311"/>
      <c r="SLU136" s="311"/>
      <c r="SLV136" s="311"/>
      <c r="SLW136" s="311"/>
      <c r="SLX136" s="311"/>
      <c r="SLY136" s="311"/>
      <c r="SLZ136" s="311"/>
      <c r="SMA136" s="311"/>
      <c r="SMB136" s="311"/>
      <c r="SMC136" s="311"/>
      <c r="SMD136" s="311"/>
      <c r="SME136" s="311"/>
      <c r="SMF136" s="311"/>
      <c r="SMG136" s="311"/>
      <c r="SMH136" s="311"/>
      <c r="SMI136" s="311"/>
      <c r="SMJ136" s="311"/>
      <c r="SMK136" s="311"/>
      <c r="SML136" s="311"/>
      <c r="SMM136" s="311"/>
      <c r="SMN136" s="311"/>
      <c r="SMO136" s="311"/>
      <c r="SMP136" s="311"/>
      <c r="SMQ136" s="311"/>
      <c r="SMR136" s="311"/>
      <c r="SMS136" s="311"/>
      <c r="SMT136" s="311"/>
      <c r="SMU136" s="311"/>
      <c r="SMV136" s="311"/>
      <c r="SMW136" s="311"/>
      <c r="SMX136" s="311"/>
      <c r="SMY136" s="311"/>
      <c r="SMZ136" s="311"/>
      <c r="SNA136" s="311"/>
      <c r="SNB136" s="311"/>
      <c r="SNC136" s="311"/>
      <c r="SND136" s="311"/>
      <c r="SNE136" s="311"/>
      <c r="SNF136" s="311"/>
      <c r="SNG136" s="311"/>
      <c r="SNH136" s="311"/>
      <c r="SNI136" s="311"/>
      <c r="SNJ136" s="311"/>
      <c r="SNK136" s="311"/>
      <c r="SNL136" s="311"/>
      <c r="SNM136" s="311"/>
      <c r="SNN136" s="311"/>
      <c r="SNO136" s="311"/>
      <c r="SNP136" s="311"/>
      <c r="SNQ136" s="311"/>
      <c r="SNR136" s="311"/>
      <c r="SNS136" s="311"/>
      <c r="SNT136" s="311"/>
      <c r="SNU136" s="311"/>
      <c r="SNV136" s="311"/>
      <c r="SNW136" s="311"/>
      <c r="SNX136" s="311"/>
      <c r="SNY136" s="311"/>
      <c r="SNZ136" s="311"/>
      <c r="SOA136" s="311"/>
      <c r="SOB136" s="311"/>
      <c r="SOC136" s="311"/>
      <c r="SOD136" s="311"/>
      <c r="SOE136" s="311"/>
      <c r="SOF136" s="311"/>
      <c r="SOG136" s="311"/>
      <c r="SOH136" s="311"/>
      <c r="SOI136" s="311"/>
      <c r="SOJ136" s="311"/>
      <c r="SOK136" s="311"/>
      <c r="SOL136" s="311"/>
      <c r="SOM136" s="311"/>
      <c r="SON136" s="311"/>
      <c r="SOO136" s="311"/>
      <c r="SOP136" s="311"/>
      <c r="SOQ136" s="311"/>
      <c r="SOR136" s="311"/>
      <c r="SOS136" s="311"/>
      <c r="SOT136" s="311"/>
      <c r="SOU136" s="311"/>
      <c r="SOV136" s="311"/>
      <c r="SOW136" s="311"/>
      <c r="SOX136" s="311"/>
      <c r="SOY136" s="311"/>
      <c r="SOZ136" s="311"/>
      <c r="SPA136" s="311"/>
      <c r="SPB136" s="311"/>
      <c r="SPC136" s="311"/>
      <c r="SPD136" s="311"/>
      <c r="SPE136" s="311"/>
      <c r="SPF136" s="311"/>
      <c r="SPG136" s="311"/>
      <c r="SPH136" s="311"/>
      <c r="SPI136" s="311"/>
      <c r="SPJ136" s="311"/>
      <c r="SPK136" s="311"/>
      <c r="SPL136" s="311"/>
      <c r="SPM136" s="311"/>
      <c r="SPN136" s="311"/>
      <c r="SPO136" s="311"/>
      <c r="SPP136" s="311"/>
      <c r="SPQ136" s="311"/>
      <c r="SPR136" s="311"/>
      <c r="SPS136" s="311"/>
      <c r="SPT136" s="311"/>
      <c r="SPU136" s="311"/>
      <c r="SPV136" s="311"/>
      <c r="SPW136" s="311"/>
      <c r="SPX136" s="311"/>
      <c r="SPY136" s="311"/>
      <c r="SPZ136" s="311"/>
      <c r="SQA136" s="311"/>
      <c r="SQB136" s="311"/>
      <c r="SQC136" s="311"/>
      <c r="SQD136" s="311"/>
      <c r="SQE136" s="311"/>
      <c r="SQF136" s="311"/>
      <c r="SQG136" s="311"/>
      <c r="SQH136" s="311"/>
      <c r="SQI136" s="311"/>
      <c r="SQJ136" s="311"/>
      <c r="SQK136" s="311"/>
      <c r="SQL136" s="311"/>
      <c r="SQM136" s="311"/>
      <c r="SQN136" s="311"/>
      <c r="SQO136" s="311"/>
      <c r="SQP136" s="311"/>
      <c r="SQQ136" s="311"/>
      <c r="SQR136" s="311"/>
      <c r="SQS136" s="311"/>
      <c r="SQT136" s="311"/>
      <c r="SQU136" s="311"/>
      <c r="SQV136" s="311"/>
      <c r="SQW136" s="311"/>
      <c r="SQX136" s="311"/>
      <c r="SQY136" s="311"/>
      <c r="SQZ136" s="311"/>
      <c r="SRA136" s="311"/>
      <c r="SRB136" s="311"/>
      <c r="SRC136" s="311"/>
      <c r="SRD136" s="311"/>
      <c r="SRE136" s="311"/>
      <c r="SRF136" s="311"/>
      <c r="SRG136" s="311"/>
      <c r="SRH136" s="311"/>
      <c r="SRI136" s="311"/>
      <c r="SRJ136" s="311"/>
      <c r="SRK136" s="311"/>
      <c r="SRL136" s="311"/>
      <c r="SRM136" s="311"/>
      <c r="SRN136" s="311"/>
      <c r="SRO136" s="311"/>
      <c r="SRP136" s="311"/>
      <c r="SRQ136" s="311"/>
      <c r="SRR136" s="311"/>
      <c r="SRS136" s="311"/>
      <c r="SRT136" s="311"/>
      <c r="SRU136" s="311"/>
      <c r="SRV136" s="311"/>
      <c r="SRW136" s="311"/>
      <c r="SRX136" s="311"/>
      <c r="SRY136" s="311"/>
      <c r="SRZ136" s="311"/>
      <c r="SSA136" s="311"/>
      <c r="SSB136" s="311"/>
      <c r="SSC136" s="311"/>
      <c r="SSD136" s="311"/>
      <c r="SSE136" s="311"/>
      <c r="SSF136" s="311"/>
      <c r="SSG136" s="311"/>
      <c r="SSH136" s="311"/>
      <c r="SSI136" s="311"/>
      <c r="SSJ136" s="311"/>
      <c r="SSK136" s="311"/>
      <c r="SSL136" s="311"/>
      <c r="SSM136" s="311"/>
      <c r="SSN136" s="311"/>
      <c r="SSO136" s="311"/>
      <c r="SSP136" s="311"/>
      <c r="SSQ136" s="311"/>
      <c r="SSR136" s="311"/>
      <c r="SSS136" s="311"/>
      <c r="SST136" s="311"/>
      <c r="SSU136" s="311"/>
      <c r="SSV136" s="311"/>
      <c r="SSW136" s="311"/>
      <c r="SSX136" s="311"/>
      <c r="SSY136" s="311"/>
      <c r="SSZ136" s="311"/>
      <c r="STA136" s="311"/>
      <c r="STB136" s="311"/>
      <c r="STC136" s="311"/>
      <c r="STD136" s="311"/>
      <c r="STE136" s="311"/>
      <c r="STF136" s="311"/>
      <c r="STG136" s="311"/>
      <c r="STH136" s="311"/>
      <c r="STI136" s="311"/>
      <c r="STJ136" s="311"/>
      <c r="STK136" s="311"/>
      <c r="STL136" s="311"/>
      <c r="STM136" s="311"/>
      <c r="STN136" s="311"/>
      <c r="STO136" s="311"/>
      <c r="STP136" s="311"/>
      <c r="STQ136" s="311"/>
      <c r="STR136" s="311"/>
      <c r="STS136" s="311"/>
      <c r="STT136" s="311"/>
      <c r="STU136" s="311"/>
      <c r="STV136" s="311"/>
      <c r="STW136" s="311"/>
      <c r="STX136" s="311"/>
      <c r="STY136" s="311"/>
      <c r="STZ136" s="311"/>
      <c r="SUA136" s="311"/>
      <c r="SUB136" s="311"/>
      <c r="SUC136" s="311"/>
      <c r="SUD136" s="311"/>
      <c r="SUE136" s="311"/>
      <c r="SUF136" s="311"/>
      <c r="SUG136" s="311"/>
      <c r="SUH136" s="311"/>
      <c r="SUI136" s="311"/>
      <c r="SUJ136" s="311"/>
      <c r="SUK136" s="311"/>
      <c r="SUL136" s="311"/>
      <c r="SUM136" s="311"/>
      <c r="SUN136" s="311"/>
      <c r="SUO136" s="311"/>
      <c r="SUP136" s="311"/>
      <c r="SUQ136" s="311"/>
      <c r="SUR136" s="311"/>
      <c r="SUS136" s="311"/>
      <c r="SUT136" s="311"/>
      <c r="SUU136" s="311"/>
      <c r="SUV136" s="311"/>
      <c r="SUW136" s="311"/>
      <c r="SUX136" s="311"/>
      <c r="SUY136" s="311"/>
      <c r="SUZ136" s="311"/>
      <c r="SVA136" s="311"/>
      <c r="SVB136" s="311"/>
      <c r="SVC136" s="311"/>
      <c r="SVD136" s="311"/>
      <c r="SVE136" s="311"/>
      <c r="SVF136" s="311"/>
      <c r="SVG136" s="311"/>
      <c r="SVH136" s="311"/>
      <c r="SVI136" s="311"/>
      <c r="SVJ136" s="311"/>
      <c r="SVK136" s="311"/>
      <c r="SVL136" s="311"/>
      <c r="SVM136" s="311"/>
      <c r="SVN136" s="311"/>
      <c r="SVO136" s="311"/>
      <c r="SVP136" s="311"/>
      <c r="SVQ136" s="311"/>
      <c r="SVR136" s="311"/>
      <c r="SVS136" s="311"/>
      <c r="SVT136" s="311"/>
      <c r="SVU136" s="311"/>
      <c r="SVV136" s="311"/>
      <c r="SVW136" s="311"/>
      <c r="SVX136" s="311"/>
      <c r="SVY136" s="311"/>
      <c r="SVZ136" s="311"/>
      <c r="SWA136" s="311"/>
      <c r="SWB136" s="311"/>
      <c r="SWC136" s="311"/>
      <c r="SWD136" s="311"/>
      <c r="SWE136" s="311"/>
      <c r="SWF136" s="311"/>
      <c r="SWG136" s="311"/>
      <c r="SWH136" s="311"/>
      <c r="SWI136" s="311"/>
      <c r="SWJ136" s="311"/>
      <c r="SWK136" s="311"/>
      <c r="SWL136" s="311"/>
      <c r="SWM136" s="311"/>
      <c r="SWN136" s="311"/>
      <c r="SWO136" s="311"/>
      <c r="SWP136" s="311"/>
      <c r="SWQ136" s="311"/>
      <c r="SWR136" s="311"/>
      <c r="SWS136" s="311"/>
      <c r="SWT136" s="311"/>
      <c r="SWU136" s="311"/>
      <c r="SWV136" s="311"/>
      <c r="SWW136" s="311"/>
      <c r="SWX136" s="311"/>
      <c r="SWY136" s="311"/>
      <c r="SWZ136" s="311"/>
      <c r="SXA136" s="311"/>
      <c r="SXB136" s="311"/>
      <c r="SXC136" s="311"/>
      <c r="SXD136" s="311"/>
      <c r="SXE136" s="311"/>
      <c r="SXF136" s="311"/>
      <c r="SXG136" s="311"/>
      <c r="SXH136" s="311"/>
      <c r="SXI136" s="311"/>
      <c r="SXJ136" s="311"/>
      <c r="SXK136" s="311"/>
      <c r="SXL136" s="311"/>
      <c r="SXM136" s="311"/>
      <c r="SXN136" s="311"/>
      <c r="SXO136" s="311"/>
      <c r="SXP136" s="311"/>
      <c r="SXQ136" s="311"/>
      <c r="SXR136" s="311"/>
      <c r="SXS136" s="311"/>
      <c r="SXT136" s="311"/>
      <c r="SXU136" s="311"/>
      <c r="SXV136" s="311"/>
      <c r="SXW136" s="311"/>
      <c r="SXX136" s="311"/>
      <c r="SXY136" s="311"/>
      <c r="SXZ136" s="311"/>
      <c r="SYA136" s="311"/>
      <c r="SYB136" s="311"/>
      <c r="SYC136" s="311"/>
      <c r="SYD136" s="311"/>
      <c r="SYE136" s="311"/>
      <c r="SYF136" s="311"/>
      <c r="SYG136" s="311"/>
      <c r="SYH136" s="311"/>
      <c r="SYI136" s="311"/>
      <c r="SYJ136" s="311"/>
      <c r="SYK136" s="311"/>
      <c r="SYL136" s="311"/>
      <c r="SYM136" s="311"/>
      <c r="SYN136" s="311"/>
      <c r="SYO136" s="311"/>
      <c r="SYP136" s="311"/>
      <c r="SYQ136" s="311"/>
      <c r="SYR136" s="311"/>
      <c r="SYS136" s="311"/>
      <c r="SYT136" s="311"/>
      <c r="SYU136" s="311"/>
      <c r="SYV136" s="311"/>
      <c r="SYW136" s="311"/>
      <c r="SYX136" s="311"/>
      <c r="SYY136" s="311"/>
      <c r="SYZ136" s="311"/>
      <c r="SZA136" s="311"/>
      <c r="SZB136" s="311"/>
      <c r="SZC136" s="311"/>
      <c r="SZD136" s="311"/>
      <c r="SZE136" s="311"/>
      <c r="SZF136" s="311"/>
      <c r="SZG136" s="311"/>
      <c r="SZH136" s="311"/>
      <c r="SZI136" s="311"/>
      <c r="SZJ136" s="311"/>
      <c r="SZK136" s="311"/>
      <c r="SZL136" s="311"/>
      <c r="SZM136" s="311"/>
      <c r="SZN136" s="311"/>
      <c r="SZO136" s="311"/>
      <c r="SZP136" s="311"/>
      <c r="SZQ136" s="311"/>
      <c r="SZR136" s="311"/>
      <c r="SZS136" s="311"/>
      <c r="SZT136" s="311"/>
      <c r="SZU136" s="311"/>
      <c r="SZV136" s="311"/>
      <c r="SZW136" s="311"/>
      <c r="SZX136" s="311"/>
      <c r="SZY136" s="311"/>
      <c r="SZZ136" s="311"/>
      <c r="TAA136" s="311"/>
      <c r="TAB136" s="311"/>
      <c r="TAC136" s="311"/>
      <c r="TAD136" s="311"/>
      <c r="TAE136" s="311"/>
      <c r="TAF136" s="311"/>
      <c r="TAG136" s="311"/>
      <c r="TAH136" s="311"/>
      <c r="TAI136" s="311"/>
      <c r="TAJ136" s="311"/>
      <c r="TAK136" s="311"/>
      <c r="TAL136" s="311"/>
      <c r="TAM136" s="311"/>
      <c r="TAN136" s="311"/>
      <c r="TAO136" s="311"/>
      <c r="TAP136" s="311"/>
      <c r="TAQ136" s="311"/>
      <c r="TAR136" s="311"/>
      <c r="TAS136" s="311"/>
      <c r="TAT136" s="311"/>
      <c r="TAU136" s="311"/>
      <c r="TAV136" s="311"/>
      <c r="TAW136" s="311"/>
      <c r="TAX136" s="311"/>
      <c r="TAY136" s="311"/>
      <c r="TAZ136" s="311"/>
      <c r="TBA136" s="311"/>
      <c r="TBB136" s="311"/>
      <c r="TBC136" s="311"/>
      <c r="TBD136" s="311"/>
      <c r="TBE136" s="311"/>
      <c r="TBF136" s="311"/>
      <c r="TBG136" s="311"/>
      <c r="TBH136" s="311"/>
      <c r="TBI136" s="311"/>
      <c r="TBJ136" s="311"/>
      <c r="TBK136" s="311"/>
      <c r="TBL136" s="311"/>
      <c r="TBM136" s="311"/>
      <c r="TBN136" s="311"/>
      <c r="TBO136" s="311"/>
      <c r="TBP136" s="311"/>
      <c r="TBQ136" s="311"/>
      <c r="TBR136" s="311"/>
      <c r="TBS136" s="311"/>
      <c r="TBT136" s="311"/>
      <c r="TBU136" s="311"/>
      <c r="TBV136" s="311"/>
      <c r="TBW136" s="311"/>
      <c r="TBX136" s="311"/>
      <c r="TBY136" s="311"/>
      <c r="TBZ136" s="311"/>
      <c r="TCA136" s="311"/>
      <c r="TCB136" s="311"/>
      <c r="TCC136" s="311"/>
      <c r="TCD136" s="311"/>
      <c r="TCE136" s="311"/>
      <c r="TCF136" s="311"/>
      <c r="TCG136" s="311"/>
      <c r="TCH136" s="311"/>
      <c r="TCI136" s="311"/>
      <c r="TCJ136" s="311"/>
      <c r="TCK136" s="311"/>
      <c r="TCL136" s="311"/>
      <c r="TCM136" s="311"/>
      <c r="TCN136" s="311"/>
      <c r="TCO136" s="311"/>
      <c r="TCP136" s="311"/>
      <c r="TCQ136" s="311"/>
      <c r="TCR136" s="311"/>
      <c r="TCS136" s="311"/>
      <c r="TCT136" s="311"/>
      <c r="TCU136" s="311"/>
      <c r="TCV136" s="311"/>
      <c r="TCW136" s="311"/>
      <c r="TCX136" s="311"/>
      <c r="TCY136" s="311"/>
      <c r="TCZ136" s="311"/>
      <c r="TDA136" s="311"/>
      <c r="TDB136" s="311"/>
      <c r="TDC136" s="311"/>
      <c r="TDD136" s="311"/>
      <c r="TDE136" s="311"/>
      <c r="TDF136" s="311"/>
      <c r="TDG136" s="311"/>
      <c r="TDH136" s="311"/>
      <c r="TDI136" s="311"/>
      <c r="TDJ136" s="311"/>
      <c r="TDK136" s="311"/>
      <c r="TDL136" s="311"/>
      <c r="TDM136" s="311"/>
      <c r="TDN136" s="311"/>
      <c r="TDO136" s="311"/>
      <c r="TDP136" s="311"/>
      <c r="TDQ136" s="311"/>
      <c r="TDR136" s="311"/>
      <c r="TDS136" s="311"/>
      <c r="TDT136" s="311"/>
      <c r="TDU136" s="311"/>
      <c r="TDV136" s="311"/>
      <c r="TDW136" s="311"/>
      <c r="TDX136" s="311"/>
      <c r="TDY136" s="311"/>
      <c r="TDZ136" s="311"/>
      <c r="TEA136" s="311"/>
      <c r="TEB136" s="311"/>
      <c r="TEC136" s="311"/>
      <c r="TED136" s="311"/>
      <c r="TEE136" s="311"/>
      <c r="TEF136" s="311"/>
      <c r="TEG136" s="311"/>
      <c r="TEH136" s="311"/>
      <c r="TEI136" s="311"/>
      <c r="TEJ136" s="311"/>
      <c r="TEK136" s="311"/>
      <c r="TEL136" s="311"/>
      <c r="TEM136" s="311"/>
      <c r="TEN136" s="311"/>
      <c r="TEO136" s="311"/>
      <c r="TEP136" s="311"/>
      <c r="TEQ136" s="311"/>
      <c r="TER136" s="311"/>
      <c r="TES136" s="311"/>
      <c r="TET136" s="311"/>
      <c r="TEU136" s="311"/>
      <c r="TEV136" s="311"/>
      <c r="TEW136" s="311"/>
      <c r="TEX136" s="311"/>
      <c r="TEY136" s="311"/>
      <c r="TEZ136" s="311"/>
      <c r="TFA136" s="311"/>
      <c r="TFB136" s="311"/>
      <c r="TFC136" s="311"/>
      <c r="TFD136" s="311"/>
      <c r="TFE136" s="311"/>
      <c r="TFF136" s="311"/>
      <c r="TFG136" s="311"/>
      <c r="TFH136" s="311"/>
      <c r="TFI136" s="311"/>
      <c r="TFJ136" s="311"/>
      <c r="TFK136" s="311"/>
      <c r="TFL136" s="311"/>
      <c r="TFM136" s="311"/>
      <c r="TFN136" s="311"/>
      <c r="TFO136" s="311"/>
      <c r="TFP136" s="311"/>
      <c r="TFQ136" s="311"/>
      <c r="TFR136" s="311"/>
      <c r="TFS136" s="311"/>
      <c r="TFT136" s="311"/>
      <c r="TFU136" s="311"/>
      <c r="TFV136" s="311"/>
      <c r="TFW136" s="311"/>
      <c r="TFX136" s="311"/>
      <c r="TFY136" s="311"/>
      <c r="TFZ136" s="311"/>
      <c r="TGA136" s="311"/>
      <c r="TGB136" s="311"/>
      <c r="TGC136" s="311"/>
      <c r="TGD136" s="311"/>
      <c r="TGE136" s="311"/>
      <c r="TGF136" s="311"/>
      <c r="TGG136" s="311"/>
      <c r="TGH136" s="311"/>
      <c r="TGI136" s="311"/>
      <c r="TGJ136" s="311"/>
      <c r="TGK136" s="311"/>
      <c r="TGL136" s="311"/>
      <c r="TGM136" s="311"/>
      <c r="TGN136" s="311"/>
      <c r="TGO136" s="311"/>
      <c r="TGP136" s="311"/>
      <c r="TGQ136" s="311"/>
      <c r="TGR136" s="311"/>
      <c r="TGS136" s="311"/>
      <c r="TGT136" s="311"/>
      <c r="TGU136" s="311"/>
      <c r="TGV136" s="311"/>
      <c r="TGW136" s="311"/>
      <c r="TGX136" s="311"/>
      <c r="TGY136" s="311"/>
      <c r="TGZ136" s="311"/>
      <c r="THA136" s="311"/>
      <c r="THB136" s="311"/>
      <c r="THC136" s="311"/>
      <c r="THD136" s="311"/>
      <c r="THE136" s="311"/>
      <c r="THF136" s="311"/>
      <c r="THG136" s="311"/>
      <c r="THH136" s="311"/>
      <c r="THI136" s="311"/>
      <c r="THJ136" s="311"/>
      <c r="THK136" s="311"/>
      <c r="THL136" s="311"/>
      <c r="THM136" s="311"/>
      <c r="THN136" s="311"/>
      <c r="THO136" s="311"/>
      <c r="THP136" s="311"/>
      <c r="THQ136" s="311"/>
      <c r="THR136" s="311"/>
      <c r="THS136" s="311"/>
      <c r="THT136" s="311"/>
      <c r="THU136" s="311"/>
      <c r="THV136" s="311"/>
      <c r="THW136" s="311"/>
      <c r="THX136" s="311"/>
      <c r="THY136" s="311"/>
      <c r="THZ136" s="311"/>
      <c r="TIA136" s="311"/>
      <c r="TIB136" s="311"/>
      <c r="TIC136" s="311"/>
      <c r="TID136" s="311"/>
      <c r="TIE136" s="311"/>
      <c r="TIF136" s="311"/>
      <c r="TIG136" s="311"/>
      <c r="TIH136" s="311"/>
      <c r="TII136" s="311"/>
      <c r="TIJ136" s="311"/>
      <c r="TIK136" s="311"/>
      <c r="TIL136" s="311"/>
      <c r="TIM136" s="311"/>
      <c r="TIN136" s="311"/>
      <c r="TIO136" s="311"/>
      <c r="TIP136" s="311"/>
      <c r="TIQ136" s="311"/>
      <c r="TIR136" s="311"/>
      <c r="TIS136" s="311"/>
      <c r="TIT136" s="311"/>
      <c r="TIU136" s="311"/>
      <c r="TIV136" s="311"/>
      <c r="TIW136" s="311"/>
      <c r="TIX136" s="311"/>
      <c r="TIY136" s="311"/>
      <c r="TIZ136" s="311"/>
      <c r="TJA136" s="311"/>
      <c r="TJB136" s="311"/>
      <c r="TJC136" s="311"/>
      <c r="TJD136" s="311"/>
      <c r="TJE136" s="311"/>
      <c r="TJF136" s="311"/>
      <c r="TJG136" s="311"/>
      <c r="TJH136" s="311"/>
      <c r="TJI136" s="311"/>
      <c r="TJJ136" s="311"/>
      <c r="TJK136" s="311"/>
      <c r="TJL136" s="311"/>
      <c r="TJM136" s="311"/>
      <c r="TJN136" s="311"/>
      <c r="TJO136" s="311"/>
      <c r="TJP136" s="311"/>
      <c r="TJQ136" s="311"/>
      <c r="TJR136" s="311"/>
      <c r="TJS136" s="311"/>
      <c r="TJT136" s="311"/>
      <c r="TJU136" s="311"/>
      <c r="TJV136" s="311"/>
      <c r="TJW136" s="311"/>
      <c r="TJX136" s="311"/>
      <c r="TJY136" s="311"/>
      <c r="TJZ136" s="311"/>
      <c r="TKA136" s="311"/>
      <c r="TKB136" s="311"/>
      <c r="TKC136" s="311"/>
      <c r="TKD136" s="311"/>
      <c r="TKE136" s="311"/>
      <c r="TKF136" s="311"/>
      <c r="TKG136" s="311"/>
      <c r="TKH136" s="311"/>
      <c r="TKI136" s="311"/>
      <c r="TKJ136" s="311"/>
      <c r="TKK136" s="311"/>
      <c r="TKL136" s="311"/>
      <c r="TKM136" s="311"/>
      <c r="TKN136" s="311"/>
      <c r="TKO136" s="311"/>
      <c r="TKP136" s="311"/>
      <c r="TKQ136" s="311"/>
      <c r="TKR136" s="311"/>
      <c r="TKS136" s="311"/>
      <c r="TKT136" s="311"/>
      <c r="TKU136" s="311"/>
      <c r="TKV136" s="311"/>
      <c r="TKW136" s="311"/>
      <c r="TKX136" s="311"/>
      <c r="TKY136" s="311"/>
      <c r="TKZ136" s="311"/>
      <c r="TLA136" s="311"/>
      <c r="TLB136" s="311"/>
      <c r="TLC136" s="311"/>
      <c r="TLD136" s="311"/>
      <c r="TLE136" s="311"/>
      <c r="TLF136" s="311"/>
      <c r="TLG136" s="311"/>
      <c r="TLH136" s="311"/>
      <c r="TLI136" s="311"/>
      <c r="TLJ136" s="311"/>
      <c r="TLK136" s="311"/>
      <c r="TLL136" s="311"/>
      <c r="TLM136" s="311"/>
      <c r="TLN136" s="311"/>
      <c r="TLO136" s="311"/>
      <c r="TLP136" s="311"/>
      <c r="TLQ136" s="311"/>
      <c r="TLR136" s="311"/>
      <c r="TLS136" s="311"/>
      <c r="TLT136" s="311"/>
      <c r="TLU136" s="311"/>
      <c r="TLV136" s="311"/>
      <c r="TLW136" s="311"/>
      <c r="TLX136" s="311"/>
      <c r="TLY136" s="311"/>
      <c r="TLZ136" s="311"/>
      <c r="TMA136" s="311"/>
      <c r="TMB136" s="311"/>
      <c r="TMC136" s="311"/>
      <c r="TMD136" s="311"/>
      <c r="TME136" s="311"/>
      <c r="TMF136" s="311"/>
      <c r="TMG136" s="311"/>
      <c r="TMH136" s="311"/>
      <c r="TMI136" s="311"/>
      <c r="TMJ136" s="311"/>
      <c r="TMK136" s="311"/>
      <c r="TML136" s="311"/>
      <c r="TMM136" s="311"/>
      <c r="TMN136" s="311"/>
      <c r="TMO136" s="311"/>
      <c r="TMP136" s="311"/>
      <c r="TMQ136" s="311"/>
      <c r="TMR136" s="311"/>
      <c r="TMS136" s="311"/>
      <c r="TMT136" s="311"/>
      <c r="TMU136" s="311"/>
      <c r="TMV136" s="311"/>
      <c r="TMW136" s="311"/>
      <c r="TMX136" s="311"/>
      <c r="TMY136" s="311"/>
      <c r="TMZ136" s="311"/>
      <c r="TNA136" s="311"/>
      <c r="TNB136" s="311"/>
      <c r="TNC136" s="311"/>
      <c r="TND136" s="311"/>
      <c r="TNE136" s="311"/>
      <c r="TNF136" s="311"/>
      <c r="TNG136" s="311"/>
      <c r="TNH136" s="311"/>
      <c r="TNI136" s="311"/>
      <c r="TNJ136" s="311"/>
      <c r="TNK136" s="311"/>
      <c r="TNL136" s="311"/>
      <c r="TNM136" s="311"/>
      <c r="TNN136" s="311"/>
      <c r="TNO136" s="311"/>
      <c r="TNP136" s="311"/>
      <c r="TNQ136" s="311"/>
      <c r="TNR136" s="311"/>
      <c r="TNS136" s="311"/>
      <c r="TNT136" s="311"/>
      <c r="TNU136" s="311"/>
      <c r="TNV136" s="311"/>
      <c r="TNW136" s="311"/>
      <c r="TNX136" s="311"/>
      <c r="TNY136" s="311"/>
      <c r="TNZ136" s="311"/>
      <c r="TOA136" s="311"/>
      <c r="TOB136" s="311"/>
      <c r="TOC136" s="311"/>
      <c r="TOD136" s="311"/>
      <c r="TOE136" s="311"/>
      <c r="TOF136" s="311"/>
      <c r="TOG136" s="311"/>
      <c r="TOH136" s="311"/>
      <c r="TOI136" s="311"/>
      <c r="TOJ136" s="311"/>
      <c r="TOK136" s="311"/>
      <c r="TOL136" s="311"/>
      <c r="TOM136" s="311"/>
      <c r="TON136" s="311"/>
      <c r="TOO136" s="311"/>
      <c r="TOP136" s="311"/>
      <c r="TOQ136" s="311"/>
      <c r="TOR136" s="311"/>
      <c r="TOS136" s="311"/>
      <c r="TOT136" s="311"/>
      <c r="TOU136" s="311"/>
      <c r="TOV136" s="311"/>
      <c r="TOW136" s="311"/>
      <c r="TOX136" s="311"/>
      <c r="TOY136" s="311"/>
      <c r="TOZ136" s="311"/>
      <c r="TPA136" s="311"/>
      <c r="TPB136" s="311"/>
      <c r="TPC136" s="311"/>
      <c r="TPD136" s="311"/>
      <c r="TPE136" s="311"/>
      <c r="TPF136" s="311"/>
      <c r="TPG136" s="311"/>
      <c r="TPH136" s="311"/>
      <c r="TPI136" s="311"/>
      <c r="TPJ136" s="311"/>
      <c r="TPK136" s="311"/>
      <c r="TPL136" s="311"/>
      <c r="TPM136" s="311"/>
      <c r="TPN136" s="311"/>
      <c r="TPO136" s="311"/>
      <c r="TPP136" s="311"/>
      <c r="TPQ136" s="311"/>
      <c r="TPR136" s="311"/>
      <c r="TPS136" s="311"/>
      <c r="TPT136" s="311"/>
      <c r="TPU136" s="311"/>
      <c r="TPV136" s="311"/>
      <c r="TPW136" s="311"/>
      <c r="TPX136" s="311"/>
      <c r="TPY136" s="311"/>
      <c r="TPZ136" s="311"/>
      <c r="TQA136" s="311"/>
      <c r="TQB136" s="311"/>
      <c r="TQC136" s="311"/>
      <c r="TQD136" s="311"/>
      <c r="TQE136" s="311"/>
      <c r="TQF136" s="311"/>
      <c r="TQG136" s="311"/>
      <c r="TQH136" s="311"/>
      <c r="TQI136" s="311"/>
      <c r="TQJ136" s="311"/>
      <c r="TQK136" s="311"/>
      <c r="TQL136" s="311"/>
      <c r="TQM136" s="311"/>
      <c r="TQN136" s="311"/>
      <c r="TQO136" s="311"/>
      <c r="TQP136" s="311"/>
      <c r="TQQ136" s="311"/>
      <c r="TQR136" s="311"/>
      <c r="TQS136" s="311"/>
      <c r="TQT136" s="311"/>
      <c r="TQU136" s="311"/>
      <c r="TQV136" s="311"/>
      <c r="TQW136" s="311"/>
      <c r="TQX136" s="311"/>
      <c r="TQY136" s="311"/>
      <c r="TQZ136" s="311"/>
      <c r="TRA136" s="311"/>
      <c r="TRB136" s="311"/>
      <c r="TRC136" s="311"/>
      <c r="TRD136" s="311"/>
      <c r="TRE136" s="311"/>
      <c r="TRF136" s="311"/>
      <c r="TRG136" s="311"/>
      <c r="TRH136" s="311"/>
      <c r="TRI136" s="311"/>
      <c r="TRJ136" s="311"/>
      <c r="TRK136" s="311"/>
      <c r="TRL136" s="311"/>
      <c r="TRM136" s="311"/>
      <c r="TRN136" s="311"/>
      <c r="TRO136" s="311"/>
      <c r="TRP136" s="311"/>
      <c r="TRQ136" s="311"/>
      <c r="TRR136" s="311"/>
      <c r="TRS136" s="311"/>
      <c r="TRT136" s="311"/>
      <c r="TRU136" s="311"/>
      <c r="TRV136" s="311"/>
      <c r="TRW136" s="311"/>
      <c r="TRX136" s="311"/>
      <c r="TRY136" s="311"/>
      <c r="TRZ136" s="311"/>
      <c r="TSA136" s="311"/>
      <c r="TSB136" s="311"/>
      <c r="TSC136" s="311"/>
      <c r="TSD136" s="311"/>
      <c r="TSE136" s="311"/>
      <c r="TSF136" s="311"/>
      <c r="TSG136" s="311"/>
      <c r="TSH136" s="311"/>
      <c r="TSI136" s="311"/>
      <c r="TSJ136" s="311"/>
      <c r="TSK136" s="311"/>
      <c r="TSL136" s="311"/>
      <c r="TSM136" s="311"/>
      <c r="TSN136" s="311"/>
      <c r="TSO136" s="311"/>
      <c r="TSP136" s="311"/>
      <c r="TSQ136" s="311"/>
      <c r="TSR136" s="311"/>
      <c r="TSS136" s="311"/>
      <c r="TST136" s="311"/>
      <c r="TSU136" s="311"/>
      <c r="TSV136" s="311"/>
      <c r="TSW136" s="311"/>
      <c r="TSX136" s="311"/>
      <c r="TSY136" s="311"/>
      <c r="TSZ136" s="311"/>
      <c r="TTA136" s="311"/>
      <c r="TTB136" s="311"/>
      <c r="TTC136" s="311"/>
      <c r="TTD136" s="311"/>
      <c r="TTE136" s="311"/>
      <c r="TTF136" s="311"/>
      <c r="TTG136" s="311"/>
      <c r="TTH136" s="311"/>
      <c r="TTI136" s="311"/>
      <c r="TTJ136" s="311"/>
      <c r="TTK136" s="311"/>
      <c r="TTL136" s="311"/>
      <c r="TTM136" s="311"/>
      <c r="TTN136" s="311"/>
      <c r="TTO136" s="311"/>
      <c r="TTP136" s="311"/>
      <c r="TTQ136" s="311"/>
      <c r="TTR136" s="311"/>
      <c r="TTS136" s="311"/>
      <c r="TTT136" s="311"/>
      <c r="TTU136" s="311"/>
      <c r="TTV136" s="311"/>
      <c r="TTW136" s="311"/>
      <c r="TTX136" s="311"/>
      <c r="TTY136" s="311"/>
      <c r="TTZ136" s="311"/>
      <c r="TUA136" s="311"/>
      <c r="TUB136" s="311"/>
      <c r="TUC136" s="311"/>
      <c r="TUD136" s="311"/>
      <c r="TUE136" s="311"/>
      <c r="TUF136" s="311"/>
      <c r="TUG136" s="311"/>
      <c r="TUH136" s="311"/>
      <c r="TUI136" s="311"/>
      <c r="TUJ136" s="311"/>
      <c r="TUK136" s="311"/>
      <c r="TUL136" s="311"/>
      <c r="TUM136" s="311"/>
      <c r="TUN136" s="311"/>
      <c r="TUO136" s="311"/>
      <c r="TUP136" s="311"/>
      <c r="TUQ136" s="311"/>
      <c r="TUR136" s="311"/>
      <c r="TUS136" s="311"/>
      <c r="TUT136" s="311"/>
      <c r="TUU136" s="311"/>
      <c r="TUV136" s="311"/>
      <c r="TUW136" s="311"/>
      <c r="TUX136" s="311"/>
      <c r="TUY136" s="311"/>
      <c r="TUZ136" s="311"/>
      <c r="TVA136" s="311"/>
      <c r="TVB136" s="311"/>
      <c r="TVC136" s="311"/>
      <c r="TVD136" s="311"/>
      <c r="TVE136" s="311"/>
      <c r="TVF136" s="311"/>
      <c r="TVG136" s="311"/>
      <c r="TVH136" s="311"/>
      <c r="TVI136" s="311"/>
      <c r="TVJ136" s="311"/>
      <c r="TVK136" s="311"/>
      <c r="TVL136" s="311"/>
      <c r="TVM136" s="311"/>
      <c r="TVN136" s="311"/>
      <c r="TVO136" s="311"/>
      <c r="TVP136" s="311"/>
      <c r="TVQ136" s="311"/>
      <c r="TVR136" s="311"/>
      <c r="TVS136" s="311"/>
      <c r="TVT136" s="311"/>
      <c r="TVU136" s="311"/>
      <c r="TVV136" s="311"/>
      <c r="TVW136" s="311"/>
      <c r="TVX136" s="311"/>
      <c r="TVY136" s="311"/>
      <c r="TVZ136" s="311"/>
      <c r="TWA136" s="311"/>
      <c r="TWB136" s="311"/>
      <c r="TWC136" s="311"/>
      <c r="TWD136" s="311"/>
      <c r="TWE136" s="311"/>
      <c r="TWF136" s="311"/>
      <c r="TWG136" s="311"/>
      <c r="TWH136" s="311"/>
      <c r="TWI136" s="311"/>
      <c r="TWJ136" s="311"/>
      <c r="TWK136" s="311"/>
      <c r="TWL136" s="311"/>
      <c r="TWM136" s="311"/>
      <c r="TWN136" s="311"/>
      <c r="TWO136" s="311"/>
      <c r="TWP136" s="311"/>
      <c r="TWQ136" s="311"/>
      <c r="TWR136" s="311"/>
      <c r="TWS136" s="311"/>
      <c r="TWT136" s="311"/>
      <c r="TWU136" s="311"/>
      <c r="TWV136" s="311"/>
      <c r="TWW136" s="311"/>
      <c r="TWX136" s="311"/>
      <c r="TWY136" s="311"/>
      <c r="TWZ136" s="311"/>
      <c r="TXA136" s="311"/>
      <c r="TXB136" s="311"/>
      <c r="TXC136" s="311"/>
      <c r="TXD136" s="311"/>
      <c r="TXE136" s="311"/>
      <c r="TXF136" s="311"/>
      <c r="TXG136" s="311"/>
      <c r="TXH136" s="311"/>
      <c r="TXI136" s="311"/>
      <c r="TXJ136" s="311"/>
      <c r="TXK136" s="311"/>
      <c r="TXL136" s="311"/>
      <c r="TXM136" s="311"/>
      <c r="TXN136" s="311"/>
      <c r="TXO136" s="311"/>
      <c r="TXP136" s="311"/>
      <c r="TXQ136" s="311"/>
      <c r="TXR136" s="311"/>
      <c r="TXS136" s="311"/>
      <c r="TXT136" s="311"/>
      <c r="TXU136" s="311"/>
      <c r="TXV136" s="311"/>
      <c r="TXW136" s="311"/>
      <c r="TXX136" s="311"/>
      <c r="TXY136" s="311"/>
      <c r="TXZ136" s="311"/>
      <c r="TYA136" s="311"/>
      <c r="TYB136" s="311"/>
      <c r="TYC136" s="311"/>
      <c r="TYD136" s="311"/>
      <c r="TYE136" s="311"/>
      <c r="TYF136" s="311"/>
      <c r="TYG136" s="311"/>
      <c r="TYH136" s="311"/>
      <c r="TYI136" s="311"/>
      <c r="TYJ136" s="311"/>
      <c r="TYK136" s="311"/>
      <c r="TYL136" s="311"/>
      <c r="TYM136" s="311"/>
      <c r="TYN136" s="311"/>
      <c r="TYO136" s="311"/>
      <c r="TYP136" s="311"/>
      <c r="TYQ136" s="311"/>
      <c r="TYR136" s="311"/>
      <c r="TYS136" s="311"/>
      <c r="TYT136" s="311"/>
      <c r="TYU136" s="311"/>
      <c r="TYV136" s="311"/>
      <c r="TYW136" s="311"/>
      <c r="TYX136" s="311"/>
      <c r="TYY136" s="311"/>
      <c r="TYZ136" s="311"/>
      <c r="TZA136" s="311"/>
      <c r="TZB136" s="311"/>
      <c r="TZC136" s="311"/>
      <c r="TZD136" s="311"/>
      <c r="TZE136" s="311"/>
      <c r="TZF136" s="311"/>
      <c r="TZG136" s="311"/>
      <c r="TZH136" s="311"/>
      <c r="TZI136" s="311"/>
      <c r="TZJ136" s="311"/>
      <c r="TZK136" s="311"/>
      <c r="TZL136" s="311"/>
      <c r="TZM136" s="311"/>
      <c r="TZN136" s="311"/>
      <c r="TZO136" s="311"/>
      <c r="TZP136" s="311"/>
      <c r="TZQ136" s="311"/>
      <c r="TZR136" s="311"/>
      <c r="TZS136" s="311"/>
      <c r="TZT136" s="311"/>
      <c r="TZU136" s="311"/>
      <c r="TZV136" s="311"/>
      <c r="TZW136" s="311"/>
      <c r="TZX136" s="311"/>
      <c r="TZY136" s="311"/>
      <c r="TZZ136" s="311"/>
      <c r="UAA136" s="311"/>
      <c r="UAB136" s="311"/>
      <c r="UAC136" s="311"/>
      <c r="UAD136" s="311"/>
      <c r="UAE136" s="311"/>
      <c r="UAF136" s="311"/>
      <c r="UAG136" s="311"/>
      <c r="UAH136" s="311"/>
      <c r="UAI136" s="311"/>
      <c r="UAJ136" s="311"/>
      <c r="UAK136" s="311"/>
      <c r="UAL136" s="311"/>
      <c r="UAM136" s="311"/>
      <c r="UAN136" s="311"/>
      <c r="UAO136" s="311"/>
      <c r="UAP136" s="311"/>
      <c r="UAQ136" s="311"/>
      <c r="UAR136" s="311"/>
      <c r="UAS136" s="311"/>
      <c r="UAT136" s="311"/>
      <c r="UAU136" s="311"/>
      <c r="UAV136" s="311"/>
      <c r="UAW136" s="311"/>
      <c r="UAX136" s="311"/>
      <c r="UAY136" s="311"/>
      <c r="UAZ136" s="311"/>
      <c r="UBA136" s="311"/>
      <c r="UBB136" s="311"/>
      <c r="UBC136" s="311"/>
      <c r="UBD136" s="311"/>
      <c r="UBE136" s="311"/>
      <c r="UBF136" s="311"/>
      <c r="UBG136" s="311"/>
      <c r="UBH136" s="311"/>
      <c r="UBI136" s="311"/>
      <c r="UBJ136" s="311"/>
      <c r="UBK136" s="311"/>
      <c r="UBL136" s="311"/>
      <c r="UBM136" s="311"/>
      <c r="UBN136" s="311"/>
      <c r="UBO136" s="311"/>
      <c r="UBP136" s="311"/>
      <c r="UBQ136" s="311"/>
      <c r="UBR136" s="311"/>
      <c r="UBS136" s="311"/>
      <c r="UBT136" s="311"/>
      <c r="UBU136" s="311"/>
      <c r="UBV136" s="311"/>
      <c r="UBW136" s="311"/>
      <c r="UBX136" s="311"/>
      <c r="UBY136" s="311"/>
      <c r="UBZ136" s="311"/>
      <c r="UCA136" s="311"/>
      <c r="UCB136" s="311"/>
      <c r="UCC136" s="311"/>
      <c r="UCD136" s="311"/>
      <c r="UCE136" s="311"/>
      <c r="UCF136" s="311"/>
      <c r="UCG136" s="311"/>
      <c r="UCH136" s="311"/>
      <c r="UCI136" s="311"/>
      <c r="UCJ136" s="311"/>
      <c r="UCK136" s="311"/>
      <c r="UCL136" s="311"/>
      <c r="UCM136" s="311"/>
      <c r="UCN136" s="311"/>
      <c r="UCO136" s="311"/>
      <c r="UCP136" s="311"/>
      <c r="UCQ136" s="311"/>
      <c r="UCR136" s="311"/>
      <c r="UCS136" s="311"/>
      <c r="UCT136" s="311"/>
      <c r="UCU136" s="311"/>
      <c r="UCV136" s="311"/>
      <c r="UCW136" s="311"/>
      <c r="UCX136" s="311"/>
      <c r="UCY136" s="311"/>
      <c r="UCZ136" s="311"/>
      <c r="UDA136" s="311"/>
      <c r="UDB136" s="311"/>
      <c r="UDC136" s="311"/>
      <c r="UDD136" s="311"/>
      <c r="UDE136" s="311"/>
      <c r="UDF136" s="311"/>
      <c r="UDG136" s="311"/>
      <c r="UDH136" s="311"/>
      <c r="UDI136" s="311"/>
      <c r="UDJ136" s="311"/>
      <c r="UDK136" s="311"/>
      <c r="UDL136" s="311"/>
      <c r="UDM136" s="311"/>
      <c r="UDN136" s="311"/>
      <c r="UDO136" s="311"/>
      <c r="UDP136" s="311"/>
      <c r="UDQ136" s="311"/>
      <c r="UDR136" s="311"/>
      <c r="UDS136" s="311"/>
      <c r="UDT136" s="311"/>
      <c r="UDU136" s="311"/>
      <c r="UDV136" s="311"/>
      <c r="UDW136" s="311"/>
      <c r="UDX136" s="311"/>
      <c r="UDY136" s="311"/>
      <c r="UDZ136" s="311"/>
      <c r="UEA136" s="311"/>
      <c r="UEB136" s="311"/>
      <c r="UEC136" s="311"/>
      <c r="UED136" s="311"/>
      <c r="UEE136" s="311"/>
      <c r="UEF136" s="311"/>
      <c r="UEG136" s="311"/>
      <c r="UEH136" s="311"/>
      <c r="UEI136" s="311"/>
      <c r="UEJ136" s="311"/>
      <c r="UEK136" s="311"/>
      <c r="UEL136" s="311"/>
      <c r="UEM136" s="311"/>
      <c r="UEN136" s="311"/>
      <c r="UEO136" s="311"/>
      <c r="UEP136" s="311"/>
      <c r="UEQ136" s="311"/>
      <c r="UER136" s="311"/>
      <c r="UES136" s="311"/>
      <c r="UET136" s="311"/>
      <c r="UEU136" s="311"/>
      <c r="UEV136" s="311"/>
      <c r="UEW136" s="311"/>
      <c r="UEX136" s="311"/>
      <c r="UEY136" s="311"/>
      <c r="UEZ136" s="311"/>
      <c r="UFA136" s="311"/>
      <c r="UFB136" s="311"/>
      <c r="UFC136" s="311"/>
      <c r="UFD136" s="311"/>
      <c r="UFE136" s="311"/>
      <c r="UFF136" s="311"/>
      <c r="UFG136" s="311"/>
      <c r="UFH136" s="311"/>
      <c r="UFI136" s="311"/>
      <c r="UFJ136" s="311"/>
      <c r="UFK136" s="311"/>
      <c r="UFL136" s="311"/>
      <c r="UFM136" s="311"/>
      <c r="UFN136" s="311"/>
      <c r="UFO136" s="311"/>
      <c r="UFP136" s="311"/>
      <c r="UFQ136" s="311"/>
      <c r="UFR136" s="311"/>
      <c r="UFS136" s="311"/>
      <c r="UFT136" s="311"/>
      <c r="UFU136" s="311"/>
      <c r="UFV136" s="311"/>
      <c r="UFW136" s="311"/>
      <c r="UFX136" s="311"/>
      <c r="UFY136" s="311"/>
      <c r="UFZ136" s="311"/>
      <c r="UGA136" s="311"/>
      <c r="UGB136" s="311"/>
      <c r="UGC136" s="311"/>
      <c r="UGD136" s="311"/>
      <c r="UGE136" s="311"/>
      <c r="UGF136" s="311"/>
      <c r="UGG136" s="311"/>
      <c r="UGH136" s="311"/>
      <c r="UGI136" s="311"/>
      <c r="UGJ136" s="311"/>
      <c r="UGK136" s="311"/>
      <c r="UGL136" s="311"/>
      <c r="UGM136" s="311"/>
      <c r="UGN136" s="311"/>
      <c r="UGO136" s="311"/>
      <c r="UGP136" s="311"/>
      <c r="UGQ136" s="311"/>
      <c r="UGR136" s="311"/>
      <c r="UGS136" s="311"/>
      <c r="UGT136" s="311"/>
      <c r="UGU136" s="311"/>
      <c r="UGV136" s="311"/>
      <c r="UGW136" s="311"/>
      <c r="UGX136" s="311"/>
      <c r="UGY136" s="311"/>
      <c r="UGZ136" s="311"/>
      <c r="UHA136" s="311"/>
      <c r="UHB136" s="311"/>
      <c r="UHC136" s="311"/>
      <c r="UHD136" s="311"/>
      <c r="UHE136" s="311"/>
      <c r="UHF136" s="311"/>
      <c r="UHG136" s="311"/>
      <c r="UHH136" s="311"/>
      <c r="UHI136" s="311"/>
      <c r="UHJ136" s="311"/>
      <c r="UHK136" s="311"/>
      <c r="UHL136" s="311"/>
      <c r="UHM136" s="311"/>
      <c r="UHN136" s="311"/>
      <c r="UHO136" s="311"/>
      <c r="UHP136" s="311"/>
      <c r="UHQ136" s="311"/>
      <c r="UHR136" s="311"/>
      <c r="UHS136" s="311"/>
      <c r="UHT136" s="311"/>
      <c r="UHU136" s="311"/>
      <c r="UHV136" s="311"/>
      <c r="UHW136" s="311"/>
      <c r="UHX136" s="311"/>
      <c r="UHY136" s="311"/>
      <c r="UHZ136" s="311"/>
      <c r="UIA136" s="311"/>
      <c r="UIB136" s="311"/>
      <c r="UIC136" s="311"/>
      <c r="UID136" s="311"/>
      <c r="UIE136" s="311"/>
      <c r="UIF136" s="311"/>
      <c r="UIG136" s="311"/>
      <c r="UIH136" s="311"/>
      <c r="UII136" s="311"/>
      <c r="UIJ136" s="311"/>
      <c r="UIK136" s="311"/>
      <c r="UIL136" s="311"/>
      <c r="UIM136" s="311"/>
      <c r="UIN136" s="311"/>
      <c r="UIO136" s="311"/>
      <c r="UIP136" s="311"/>
      <c r="UIQ136" s="311"/>
      <c r="UIR136" s="311"/>
      <c r="UIS136" s="311"/>
      <c r="UIT136" s="311"/>
      <c r="UIU136" s="311"/>
      <c r="UIV136" s="311"/>
      <c r="UIW136" s="311"/>
      <c r="UIX136" s="311"/>
      <c r="UIY136" s="311"/>
      <c r="UIZ136" s="311"/>
      <c r="UJA136" s="311"/>
      <c r="UJB136" s="311"/>
      <c r="UJC136" s="311"/>
      <c r="UJD136" s="311"/>
      <c r="UJE136" s="311"/>
      <c r="UJF136" s="311"/>
      <c r="UJG136" s="311"/>
      <c r="UJH136" s="311"/>
      <c r="UJI136" s="311"/>
      <c r="UJJ136" s="311"/>
      <c r="UJK136" s="311"/>
      <c r="UJL136" s="311"/>
      <c r="UJM136" s="311"/>
      <c r="UJN136" s="311"/>
      <c r="UJO136" s="311"/>
      <c r="UJP136" s="311"/>
      <c r="UJQ136" s="311"/>
      <c r="UJR136" s="311"/>
      <c r="UJS136" s="311"/>
      <c r="UJT136" s="311"/>
      <c r="UJU136" s="311"/>
      <c r="UJV136" s="311"/>
      <c r="UJW136" s="311"/>
      <c r="UJX136" s="311"/>
      <c r="UJY136" s="311"/>
      <c r="UJZ136" s="311"/>
      <c r="UKA136" s="311"/>
      <c r="UKB136" s="311"/>
      <c r="UKC136" s="311"/>
      <c r="UKD136" s="311"/>
      <c r="UKE136" s="311"/>
      <c r="UKF136" s="311"/>
      <c r="UKG136" s="311"/>
      <c r="UKH136" s="311"/>
      <c r="UKI136" s="311"/>
      <c r="UKJ136" s="311"/>
      <c r="UKK136" s="311"/>
      <c r="UKL136" s="311"/>
      <c r="UKM136" s="311"/>
      <c r="UKN136" s="311"/>
      <c r="UKO136" s="311"/>
      <c r="UKP136" s="311"/>
      <c r="UKQ136" s="311"/>
      <c r="UKR136" s="311"/>
      <c r="UKS136" s="311"/>
      <c r="UKT136" s="311"/>
      <c r="UKU136" s="311"/>
      <c r="UKV136" s="311"/>
      <c r="UKW136" s="311"/>
      <c r="UKX136" s="311"/>
      <c r="UKY136" s="311"/>
      <c r="UKZ136" s="311"/>
      <c r="ULA136" s="311"/>
      <c r="ULB136" s="311"/>
      <c r="ULC136" s="311"/>
      <c r="ULD136" s="311"/>
      <c r="ULE136" s="311"/>
      <c r="ULF136" s="311"/>
      <c r="ULG136" s="311"/>
      <c r="ULH136" s="311"/>
      <c r="ULI136" s="311"/>
      <c r="ULJ136" s="311"/>
      <c r="ULK136" s="311"/>
      <c r="ULL136" s="311"/>
      <c r="ULM136" s="311"/>
      <c r="ULN136" s="311"/>
      <c r="ULO136" s="311"/>
      <c r="ULP136" s="311"/>
      <c r="ULQ136" s="311"/>
      <c r="ULR136" s="311"/>
      <c r="ULS136" s="311"/>
      <c r="ULT136" s="311"/>
      <c r="ULU136" s="311"/>
      <c r="ULV136" s="311"/>
      <c r="ULW136" s="311"/>
      <c r="ULX136" s="311"/>
      <c r="ULY136" s="311"/>
      <c r="ULZ136" s="311"/>
      <c r="UMA136" s="311"/>
      <c r="UMB136" s="311"/>
      <c r="UMC136" s="311"/>
      <c r="UMD136" s="311"/>
      <c r="UME136" s="311"/>
      <c r="UMF136" s="311"/>
      <c r="UMG136" s="311"/>
      <c r="UMH136" s="311"/>
      <c r="UMI136" s="311"/>
      <c r="UMJ136" s="311"/>
      <c r="UMK136" s="311"/>
      <c r="UML136" s="311"/>
      <c r="UMM136" s="311"/>
      <c r="UMN136" s="311"/>
      <c r="UMO136" s="311"/>
      <c r="UMP136" s="311"/>
      <c r="UMQ136" s="311"/>
      <c r="UMR136" s="311"/>
      <c r="UMS136" s="311"/>
      <c r="UMT136" s="311"/>
      <c r="UMU136" s="311"/>
      <c r="UMV136" s="311"/>
      <c r="UMW136" s="311"/>
      <c r="UMX136" s="311"/>
      <c r="UMY136" s="311"/>
      <c r="UMZ136" s="311"/>
      <c r="UNA136" s="311"/>
      <c r="UNB136" s="311"/>
      <c r="UNC136" s="311"/>
      <c r="UND136" s="311"/>
      <c r="UNE136" s="311"/>
      <c r="UNF136" s="311"/>
      <c r="UNG136" s="311"/>
      <c r="UNH136" s="311"/>
      <c r="UNI136" s="311"/>
      <c r="UNJ136" s="311"/>
      <c r="UNK136" s="311"/>
      <c r="UNL136" s="311"/>
      <c r="UNM136" s="311"/>
      <c r="UNN136" s="311"/>
      <c r="UNO136" s="311"/>
      <c r="UNP136" s="311"/>
      <c r="UNQ136" s="311"/>
      <c r="UNR136" s="311"/>
      <c r="UNS136" s="311"/>
      <c r="UNT136" s="311"/>
      <c r="UNU136" s="311"/>
      <c r="UNV136" s="311"/>
      <c r="UNW136" s="311"/>
      <c r="UNX136" s="311"/>
      <c r="UNY136" s="311"/>
      <c r="UNZ136" s="311"/>
      <c r="UOA136" s="311"/>
      <c r="UOB136" s="311"/>
      <c r="UOC136" s="311"/>
      <c r="UOD136" s="311"/>
      <c r="UOE136" s="311"/>
      <c r="UOF136" s="311"/>
      <c r="UOG136" s="311"/>
      <c r="UOH136" s="311"/>
      <c r="UOI136" s="311"/>
      <c r="UOJ136" s="311"/>
      <c r="UOK136" s="311"/>
      <c r="UOL136" s="311"/>
      <c r="UOM136" s="311"/>
      <c r="UON136" s="311"/>
      <c r="UOO136" s="311"/>
      <c r="UOP136" s="311"/>
      <c r="UOQ136" s="311"/>
      <c r="UOR136" s="311"/>
      <c r="UOS136" s="311"/>
      <c r="UOT136" s="311"/>
      <c r="UOU136" s="311"/>
      <c r="UOV136" s="311"/>
      <c r="UOW136" s="311"/>
      <c r="UOX136" s="311"/>
      <c r="UOY136" s="311"/>
      <c r="UOZ136" s="311"/>
      <c r="UPA136" s="311"/>
      <c r="UPB136" s="311"/>
      <c r="UPC136" s="311"/>
      <c r="UPD136" s="311"/>
      <c r="UPE136" s="311"/>
      <c r="UPF136" s="311"/>
      <c r="UPG136" s="311"/>
      <c r="UPH136" s="311"/>
      <c r="UPI136" s="311"/>
      <c r="UPJ136" s="311"/>
      <c r="UPK136" s="311"/>
      <c r="UPL136" s="311"/>
      <c r="UPM136" s="311"/>
      <c r="UPN136" s="311"/>
      <c r="UPO136" s="311"/>
      <c r="UPP136" s="311"/>
      <c r="UPQ136" s="311"/>
      <c r="UPR136" s="311"/>
      <c r="UPS136" s="311"/>
      <c r="UPT136" s="311"/>
      <c r="UPU136" s="311"/>
      <c r="UPV136" s="311"/>
      <c r="UPW136" s="311"/>
      <c r="UPX136" s="311"/>
      <c r="UPY136" s="311"/>
      <c r="UPZ136" s="311"/>
      <c r="UQA136" s="311"/>
      <c r="UQB136" s="311"/>
      <c r="UQC136" s="311"/>
      <c r="UQD136" s="311"/>
      <c r="UQE136" s="311"/>
      <c r="UQF136" s="311"/>
      <c r="UQG136" s="311"/>
      <c r="UQH136" s="311"/>
      <c r="UQI136" s="311"/>
      <c r="UQJ136" s="311"/>
      <c r="UQK136" s="311"/>
      <c r="UQL136" s="311"/>
      <c r="UQM136" s="311"/>
      <c r="UQN136" s="311"/>
      <c r="UQO136" s="311"/>
      <c r="UQP136" s="311"/>
      <c r="UQQ136" s="311"/>
      <c r="UQR136" s="311"/>
      <c r="UQS136" s="311"/>
      <c r="UQT136" s="311"/>
      <c r="UQU136" s="311"/>
      <c r="UQV136" s="311"/>
      <c r="UQW136" s="311"/>
      <c r="UQX136" s="311"/>
      <c r="UQY136" s="311"/>
      <c r="UQZ136" s="311"/>
      <c r="URA136" s="311"/>
      <c r="URB136" s="311"/>
      <c r="URC136" s="311"/>
      <c r="URD136" s="311"/>
      <c r="URE136" s="311"/>
      <c r="URF136" s="311"/>
      <c r="URG136" s="311"/>
      <c r="URH136" s="311"/>
      <c r="URI136" s="311"/>
      <c r="URJ136" s="311"/>
      <c r="URK136" s="311"/>
      <c r="URL136" s="311"/>
      <c r="URM136" s="311"/>
      <c r="URN136" s="311"/>
      <c r="URO136" s="311"/>
      <c r="URP136" s="311"/>
      <c r="URQ136" s="311"/>
      <c r="URR136" s="311"/>
      <c r="URS136" s="311"/>
      <c r="URT136" s="311"/>
      <c r="URU136" s="311"/>
      <c r="URV136" s="311"/>
      <c r="URW136" s="311"/>
      <c r="URX136" s="311"/>
      <c r="URY136" s="311"/>
      <c r="URZ136" s="311"/>
      <c r="USA136" s="311"/>
      <c r="USB136" s="311"/>
      <c r="USC136" s="311"/>
      <c r="USD136" s="311"/>
      <c r="USE136" s="311"/>
      <c r="USF136" s="311"/>
      <c r="USG136" s="311"/>
      <c r="USH136" s="311"/>
      <c r="USI136" s="311"/>
      <c r="USJ136" s="311"/>
      <c r="USK136" s="311"/>
      <c r="USL136" s="311"/>
      <c r="USM136" s="311"/>
      <c r="USN136" s="311"/>
      <c r="USO136" s="311"/>
      <c r="USP136" s="311"/>
      <c r="USQ136" s="311"/>
      <c r="USR136" s="311"/>
      <c r="USS136" s="311"/>
      <c r="UST136" s="311"/>
      <c r="USU136" s="311"/>
      <c r="USV136" s="311"/>
      <c r="USW136" s="311"/>
      <c r="USX136" s="311"/>
      <c r="USY136" s="311"/>
      <c r="USZ136" s="311"/>
      <c r="UTA136" s="311"/>
      <c r="UTB136" s="311"/>
      <c r="UTC136" s="311"/>
      <c r="UTD136" s="311"/>
      <c r="UTE136" s="311"/>
      <c r="UTF136" s="311"/>
      <c r="UTG136" s="311"/>
      <c r="UTH136" s="311"/>
      <c r="UTI136" s="311"/>
      <c r="UTJ136" s="311"/>
      <c r="UTK136" s="311"/>
      <c r="UTL136" s="311"/>
      <c r="UTM136" s="311"/>
      <c r="UTN136" s="311"/>
      <c r="UTO136" s="311"/>
      <c r="UTP136" s="311"/>
      <c r="UTQ136" s="311"/>
      <c r="UTR136" s="311"/>
      <c r="UTS136" s="311"/>
      <c r="UTT136" s="311"/>
      <c r="UTU136" s="311"/>
      <c r="UTV136" s="311"/>
      <c r="UTW136" s="311"/>
      <c r="UTX136" s="311"/>
      <c r="UTY136" s="311"/>
      <c r="UTZ136" s="311"/>
      <c r="UUA136" s="311"/>
      <c r="UUB136" s="311"/>
      <c r="UUC136" s="311"/>
      <c r="UUD136" s="311"/>
      <c r="UUE136" s="311"/>
      <c r="UUF136" s="311"/>
      <c r="UUG136" s="311"/>
      <c r="UUH136" s="311"/>
      <c r="UUI136" s="311"/>
      <c r="UUJ136" s="311"/>
      <c r="UUK136" s="311"/>
      <c r="UUL136" s="311"/>
      <c r="UUM136" s="311"/>
      <c r="UUN136" s="311"/>
      <c r="UUO136" s="311"/>
      <c r="UUP136" s="311"/>
      <c r="UUQ136" s="311"/>
      <c r="UUR136" s="311"/>
      <c r="UUS136" s="311"/>
      <c r="UUT136" s="311"/>
      <c r="UUU136" s="311"/>
      <c r="UUV136" s="311"/>
      <c r="UUW136" s="311"/>
      <c r="UUX136" s="311"/>
      <c r="UUY136" s="311"/>
      <c r="UUZ136" s="311"/>
      <c r="UVA136" s="311"/>
      <c r="UVB136" s="311"/>
      <c r="UVC136" s="311"/>
      <c r="UVD136" s="311"/>
      <c r="UVE136" s="311"/>
      <c r="UVF136" s="311"/>
      <c r="UVG136" s="311"/>
      <c r="UVH136" s="311"/>
      <c r="UVI136" s="311"/>
      <c r="UVJ136" s="311"/>
      <c r="UVK136" s="311"/>
      <c r="UVL136" s="311"/>
      <c r="UVM136" s="311"/>
      <c r="UVN136" s="311"/>
      <c r="UVO136" s="311"/>
      <c r="UVP136" s="311"/>
      <c r="UVQ136" s="311"/>
      <c r="UVR136" s="311"/>
      <c r="UVS136" s="311"/>
      <c r="UVT136" s="311"/>
      <c r="UVU136" s="311"/>
      <c r="UVV136" s="311"/>
      <c r="UVW136" s="311"/>
      <c r="UVX136" s="311"/>
      <c r="UVY136" s="311"/>
      <c r="UVZ136" s="311"/>
      <c r="UWA136" s="311"/>
      <c r="UWB136" s="311"/>
      <c r="UWC136" s="311"/>
      <c r="UWD136" s="311"/>
      <c r="UWE136" s="311"/>
      <c r="UWF136" s="311"/>
      <c r="UWG136" s="311"/>
      <c r="UWH136" s="311"/>
      <c r="UWI136" s="311"/>
      <c r="UWJ136" s="311"/>
      <c r="UWK136" s="311"/>
      <c r="UWL136" s="311"/>
      <c r="UWM136" s="311"/>
      <c r="UWN136" s="311"/>
      <c r="UWO136" s="311"/>
      <c r="UWP136" s="311"/>
      <c r="UWQ136" s="311"/>
      <c r="UWR136" s="311"/>
      <c r="UWS136" s="311"/>
      <c r="UWT136" s="311"/>
      <c r="UWU136" s="311"/>
      <c r="UWV136" s="311"/>
      <c r="UWW136" s="311"/>
      <c r="UWX136" s="311"/>
      <c r="UWY136" s="311"/>
      <c r="UWZ136" s="311"/>
      <c r="UXA136" s="311"/>
      <c r="UXB136" s="311"/>
      <c r="UXC136" s="311"/>
      <c r="UXD136" s="311"/>
      <c r="UXE136" s="311"/>
      <c r="UXF136" s="311"/>
      <c r="UXG136" s="311"/>
      <c r="UXH136" s="311"/>
      <c r="UXI136" s="311"/>
      <c r="UXJ136" s="311"/>
      <c r="UXK136" s="311"/>
      <c r="UXL136" s="311"/>
      <c r="UXM136" s="311"/>
      <c r="UXN136" s="311"/>
      <c r="UXO136" s="311"/>
      <c r="UXP136" s="311"/>
      <c r="UXQ136" s="311"/>
      <c r="UXR136" s="311"/>
      <c r="UXS136" s="311"/>
      <c r="UXT136" s="311"/>
      <c r="UXU136" s="311"/>
      <c r="UXV136" s="311"/>
      <c r="UXW136" s="311"/>
      <c r="UXX136" s="311"/>
      <c r="UXY136" s="311"/>
      <c r="UXZ136" s="311"/>
      <c r="UYA136" s="311"/>
      <c r="UYB136" s="311"/>
      <c r="UYC136" s="311"/>
      <c r="UYD136" s="311"/>
      <c r="UYE136" s="311"/>
      <c r="UYF136" s="311"/>
      <c r="UYG136" s="311"/>
      <c r="UYH136" s="311"/>
      <c r="UYI136" s="311"/>
      <c r="UYJ136" s="311"/>
      <c r="UYK136" s="311"/>
      <c r="UYL136" s="311"/>
      <c r="UYM136" s="311"/>
      <c r="UYN136" s="311"/>
      <c r="UYO136" s="311"/>
      <c r="UYP136" s="311"/>
      <c r="UYQ136" s="311"/>
      <c r="UYR136" s="311"/>
      <c r="UYS136" s="311"/>
      <c r="UYT136" s="311"/>
      <c r="UYU136" s="311"/>
      <c r="UYV136" s="311"/>
      <c r="UYW136" s="311"/>
      <c r="UYX136" s="311"/>
      <c r="UYY136" s="311"/>
      <c r="UYZ136" s="311"/>
      <c r="UZA136" s="311"/>
      <c r="UZB136" s="311"/>
      <c r="UZC136" s="311"/>
      <c r="UZD136" s="311"/>
      <c r="UZE136" s="311"/>
      <c r="UZF136" s="311"/>
      <c r="UZG136" s="311"/>
      <c r="UZH136" s="311"/>
      <c r="UZI136" s="311"/>
      <c r="UZJ136" s="311"/>
      <c r="UZK136" s="311"/>
      <c r="UZL136" s="311"/>
      <c r="UZM136" s="311"/>
      <c r="UZN136" s="311"/>
      <c r="UZO136" s="311"/>
      <c r="UZP136" s="311"/>
      <c r="UZQ136" s="311"/>
      <c r="UZR136" s="311"/>
      <c r="UZS136" s="311"/>
      <c r="UZT136" s="311"/>
      <c r="UZU136" s="311"/>
      <c r="UZV136" s="311"/>
      <c r="UZW136" s="311"/>
      <c r="UZX136" s="311"/>
      <c r="UZY136" s="311"/>
      <c r="UZZ136" s="311"/>
      <c r="VAA136" s="311"/>
      <c r="VAB136" s="311"/>
      <c r="VAC136" s="311"/>
      <c r="VAD136" s="311"/>
      <c r="VAE136" s="311"/>
      <c r="VAF136" s="311"/>
      <c r="VAG136" s="311"/>
      <c r="VAH136" s="311"/>
      <c r="VAI136" s="311"/>
      <c r="VAJ136" s="311"/>
      <c r="VAK136" s="311"/>
      <c r="VAL136" s="311"/>
      <c r="VAM136" s="311"/>
      <c r="VAN136" s="311"/>
      <c r="VAO136" s="311"/>
      <c r="VAP136" s="311"/>
      <c r="VAQ136" s="311"/>
      <c r="VAR136" s="311"/>
      <c r="VAS136" s="311"/>
      <c r="VAT136" s="311"/>
      <c r="VAU136" s="311"/>
      <c r="VAV136" s="311"/>
      <c r="VAW136" s="311"/>
      <c r="VAX136" s="311"/>
      <c r="VAY136" s="311"/>
      <c r="VAZ136" s="311"/>
      <c r="VBA136" s="311"/>
      <c r="VBB136" s="311"/>
      <c r="VBC136" s="311"/>
      <c r="VBD136" s="311"/>
      <c r="VBE136" s="311"/>
      <c r="VBF136" s="311"/>
      <c r="VBG136" s="311"/>
      <c r="VBH136" s="311"/>
      <c r="VBI136" s="311"/>
      <c r="VBJ136" s="311"/>
      <c r="VBK136" s="311"/>
      <c r="VBL136" s="311"/>
      <c r="VBM136" s="311"/>
      <c r="VBN136" s="311"/>
      <c r="VBO136" s="311"/>
      <c r="VBP136" s="311"/>
      <c r="VBQ136" s="311"/>
      <c r="VBR136" s="311"/>
      <c r="VBS136" s="311"/>
      <c r="VBT136" s="311"/>
      <c r="VBU136" s="311"/>
      <c r="VBV136" s="311"/>
      <c r="VBW136" s="311"/>
      <c r="VBX136" s="311"/>
      <c r="VBY136" s="311"/>
      <c r="VBZ136" s="311"/>
      <c r="VCA136" s="311"/>
      <c r="VCB136" s="311"/>
      <c r="VCC136" s="311"/>
      <c r="VCD136" s="311"/>
      <c r="VCE136" s="311"/>
      <c r="VCF136" s="311"/>
      <c r="VCG136" s="311"/>
      <c r="VCH136" s="311"/>
      <c r="VCI136" s="311"/>
      <c r="VCJ136" s="311"/>
      <c r="VCK136" s="311"/>
      <c r="VCL136" s="311"/>
      <c r="VCM136" s="311"/>
      <c r="VCN136" s="311"/>
      <c r="VCO136" s="311"/>
      <c r="VCP136" s="311"/>
      <c r="VCQ136" s="311"/>
      <c r="VCR136" s="311"/>
      <c r="VCS136" s="311"/>
      <c r="VCT136" s="311"/>
      <c r="VCU136" s="311"/>
      <c r="VCV136" s="311"/>
      <c r="VCW136" s="311"/>
      <c r="VCX136" s="311"/>
      <c r="VCY136" s="311"/>
      <c r="VCZ136" s="311"/>
      <c r="VDA136" s="311"/>
      <c r="VDB136" s="311"/>
      <c r="VDC136" s="311"/>
      <c r="VDD136" s="311"/>
      <c r="VDE136" s="311"/>
      <c r="VDF136" s="311"/>
      <c r="VDG136" s="311"/>
      <c r="VDH136" s="311"/>
      <c r="VDI136" s="311"/>
      <c r="VDJ136" s="311"/>
      <c r="VDK136" s="311"/>
      <c r="VDL136" s="311"/>
      <c r="VDM136" s="311"/>
      <c r="VDN136" s="311"/>
      <c r="VDO136" s="311"/>
      <c r="VDP136" s="311"/>
      <c r="VDQ136" s="311"/>
      <c r="VDR136" s="311"/>
      <c r="VDS136" s="311"/>
      <c r="VDT136" s="311"/>
      <c r="VDU136" s="311"/>
      <c r="VDV136" s="311"/>
      <c r="VDW136" s="311"/>
      <c r="VDX136" s="311"/>
      <c r="VDY136" s="311"/>
      <c r="VDZ136" s="311"/>
      <c r="VEA136" s="311"/>
      <c r="VEB136" s="311"/>
      <c r="VEC136" s="311"/>
      <c r="VED136" s="311"/>
      <c r="VEE136" s="311"/>
      <c r="VEF136" s="311"/>
      <c r="VEG136" s="311"/>
      <c r="VEH136" s="311"/>
      <c r="VEI136" s="311"/>
      <c r="VEJ136" s="311"/>
      <c r="VEK136" s="311"/>
      <c r="VEL136" s="311"/>
      <c r="VEM136" s="311"/>
      <c r="VEN136" s="311"/>
      <c r="VEO136" s="311"/>
      <c r="VEP136" s="311"/>
      <c r="VEQ136" s="311"/>
      <c r="VER136" s="311"/>
      <c r="VES136" s="311"/>
      <c r="VET136" s="311"/>
      <c r="VEU136" s="311"/>
      <c r="VEV136" s="311"/>
      <c r="VEW136" s="311"/>
      <c r="VEX136" s="311"/>
      <c r="VEY136" s="311"/>
      <c r="VEZ136" s="311"/>
      <c r="VFA136" s="311"/>
      <c r="VFB136" s="311"/>
      <c r="VFC136" s="311"/>
      <c r="VFD136" s="311"/>
      <c r="VFE136" s="311"/>
      <c r="VFF136" s="311"/>
      <c r="VFG136" s="311"/>
      <c r="VFH136" s="311"/>
      <c r="VFI136" s="311"/>
      <c r="VFJ136" s="311"/>
      <c r="VFK136" s="311"/>
      <c r="VFL136" s="311"/>
      <c r="VFM136" s="311"/>
      <c r="VFN136" s="311"/>
      <c r="VFO136" s="311"/>
      <c r="VFP136" s="311"/>
      <c r="VFQ136" s="311"/>
      <c r="VFR136" s="311"/>
      <c r="VFS136" s="311"/>
      <c r="VFT136" s="311"/>
      <c r="VFU136" s="311"/>
      <c r="VFV136" s="311"/>
      <c r="VFW136" s="311"/>
      <c r="VFX136" s="311"/>
      <c r="VFY136" s="311"/>
      <c r="VFZ136" s="311"/>
      <c r="VGA136" s="311"/>
      <c r="VGB136" s="311"/>
      <c r="VGC136" s="311"/>
      <c r="VGD136" s="311"/>
      <c r="VGE136" s="311"/>
      <c r="VGF136" s="311"/>
      <c r="VGG136" s="311"/>
      <c r="VGH136" s="311"/>
      <c r="VGI136" s="311"/>
      <c r="VGJ136" s="311"/>
      <c r="VGK136" s="311"/>
      <c r="VGL136" s="311"/>
      <c r="VGM136" s="311"/>
      <c r="VGN136" s="311"/>
      <c r="VGO136" s="311"/>
      <c r="VGP136" s="311"/>
      <c r="VGQ136" s="311"/>
      <c r="VGR136" s="311"/>
      <c r="VGS136" s="311"/>
      <c r="VGT136" s="311"/>
      <c r="VGU136" s="311"/>
      <c r="VGV136" s="311"/>
      <c r="VGW136" s="311"/>
      <c r="VGX136" s="311"/>
      <c r="VGY136" s="311"/>
      <c r="VGZ136" s="311"/>
      <c r="VHA136" s="311"/>
      <c r="VHB136" s="311"/>
      <c r="VHC136" s="311"/>
      <c r="VHD136" s="311"/>
      <c r="VHE136" s="311"/>
      <c r="VHF136" s="311"/>
      <c r="VHG136" s="311"/>
      <c r="VHH136" s="311"/>
      <c r="VHI136" s="311"/>
      <c r="VHJ136" s="311"/>
      <c r="VHK136" s="311"/>
      <c r="VHL136" s="311"/>
      <c r="VHM136" s="311"/>
      <c r="VHN136" s="311"/>
      <c r="VHO136" s="311"/>
      <c r="VHP136" s="311"/>
      <c r="VHQ136" s="311"/>
      <c r="VHR136" s="311"/>
      <c r="VHS136" s="311"/>
      <c r="VHT136" s="311"/>
      <c r="VHU136" s="311"/>
      <c r="VHV136" s="311"/>
      <c r="VHW136" s="311"/>
      <c r="VHX136" s="311"/>
      <c r="VHY136" s="311"/>
      <c r="VHZ136" s="311"/>
      <c r="VIA136" s="311"/>
      <c r="VIB136" s="311"/>
      <c r="VIC136" s="311"/>
      <c r="VID136" s="311"/>
      <c r="VIE136" s="311"/>
      <c r="VIF136" s="311"/>
      <c r="VIG136" s="311"/>
      <c r="VIH136" s="311"/>
      <c r="VII136" s="311"/>
      <c r="VIJ136" s="311"/>
      <c r="VIK136" s="311"/>
      <c r="VIL136" s="311"/>
      <c r="VIM136" s="311"/>
      <c r="VIN136" s="311"/>
      <c r="VIO136" s="311"/>
      <c r="VIP136" s="311"/>
      <c r="VIQ136" s="311"/>
      <c r="VIR136" s="311"/>
      <c r="VIS136" s="311"/>
      <c r="VIT136" s="311"/>
      <c r="VIU136" s="311"/>
      <c r="VIV136" s="311"/>
      <c r="VIW136" s="311"/>
      <c r="VIX136" s="311"/>
      <c r="VIY136" s="311"/>
      <c r="VIZ136" s="311"/>
      <c r="VJA136" s="311"/>
      <c r="VJB136" s="311"/>
      <c r="VJC136" s="311"/>
      <c r="VJD136" s="311"/>
      <c r="VJE136" s="311"/>
      <c r="VJF136" s="311"/>
      <c r="VJG136" s="311"/>
      <c r="VJH136" s="311"/>
      <c r="VJI136" s="311"/>
      <c r="VJJ136" s="311"/>
      <c r="VJK136" s="311"/>
      <c r="VJL136" s="311"/>
      <c r="VJM136" s="311"/>
      <c r="VJN136" s="311"/>
      <c r="VJO136" s="311"/>
      <c r="VJP136" s="311"/>
      <c r="VJQ136" s="311"/>
      <c r="VJR136" s="311"/>
      <c r="VJS136" s="311"/>
      <c r="VJT136" s="311"/>
      <c r="VJU136" s="311"/>
      <c r="VJV136" s="311"/>
      <c r="VJW136" s="311"/>
      <c r="VJX136" s="311"/>
      <c r="VJY136" s="311"/>
      <c r="VJZ136" s="311"/>
      <c r="VKA136" s="311"/>
      <c r="VKB136" s="311"/>
      <c r="VKC136" s="311"/>
      <c r="VKD136" s="311"/>
      <c r="VKE136" s="311"/>
      <c r="VKF136" s="311"/>
      <c r="VKG136" s="311"/>
      <c r="VKH136" s="311"/>
      <c r="VKI136" s="311"/>
      <c r="VKJ136" s="311"/>
      <c r="VKK136" s="311"/>
      <c r="VKL136" s="311"/>
      <c r="VKM136" s="311"/>
      <c r="VKN136" s="311"/>
      <c r="VKO136" s="311"/>
      <c r="VKP136" s="311"/>
      <c r="VKQ136" s="311"/>
      <c r="VKR136" s="311"/>
      <c r="VKS136" s="311"/>
      <c r="VKT136" s="311"/>
      <c r="VKU136" s="311"/>
      <c r="VKV136" s="311"/>
      <c r="VKW136" s="311"/>
      <c r="VKX136" s="311"/>
      <c r="VKY136" s="311"/>
      <c r="VKZ136" s="311"/>
      <c r="VLA136" s="311"/>
      <c r="VLB136" s="311"/>
      <c r="VLC136" s="311"/>
      <c r="VLD136" s="311"/>
      <c r="VLE136" s="311"/>
      <c r="VLF136" s="311"/>
      <c r="VLG136" s="311"/>
      <c r="VLH136" s="311"/>
      <c r="VLI136" s="311"/>
      <c r="VLJ136" s="311"/>
      <c r="VLK136" s="311"/>
      <c r="VLL136" s="311"/>
      <c r="VLM136" s="311"/>
      <c r="VLN136" s="311"/>
      <c r="VLO136" s="311"/>
      <c r="VLP136" s="311"/>
      <c r="VLQ136" s="311"/>
      <c r="VLR136" s="311"/>
      <c r="VLS136" s="311"/>
      <c r="VLT136" s="311"/>
      <c r="VLU136" s="311"/>
      <c r="VLV136" s="311"/>
      <c r="VLW136" s="311"/>
      <c r="VLX136" s="311"/>
      <c r="VLY136" s="311"/>
      <c r="VLZ136" s="311"/>
      <c r="VMA136" s="311"/>
      <c r="VMB136" s="311"/>
      <c r="VMC136" s="311"/>
      <c r="VMD136" s="311"/>
      <c r="VME136" s="311"/>
      <c r="VMF136" s="311"/>
      <c r="VMG136" s="311"/>
      <c r="VMH136" s="311"/>
      <c r="VMI136" s="311"/>
      <c r="VMJ136" s="311"/>
      <c r="VMK136" s="311"/>
      <c r="VML136" s="311"/>
      <c r="VMM136" s="311"/>
      <c r="VMN136" s="311"/>
      <c r="VMO136" s="311"/>
      <c r="VMP136" s="311"/>
      <c r="VMQ136" s="311"/>
      <c r="VMR136" s="311"/>
      <c r="VMS136" s="311"/>
      <c r="VMT136" s="311"/>
      <c r="VMU136" s="311"/>
      <c r="VMV136" s="311"/>
      <c r="VMW136" s="311"/>
      <c r="VMX136" s="311"/>
      <c r="VMY136" s="311"/>
      <c r="VMZ136" s="311"/>
      <c r="VNA136" s="311"/>
      <c r="VNB136" s="311"/>
      <c r="VNC136" s="311"/>
      <c r="VND136" s="311"/>
      <c r="VNE136" s="311"/>
      <c r="VNF136" s="311"/>
      <c r="VNG136" s="311"/>
      <c r="VNH136" s="311"/>
      <c r="VNI136" s="311"/>
      <c r="VNJ136" s="311"/>
      <c r="VNK136" s="311"/>
      <c r="VNL136" s="311"/>
      <c r="VNM136" s="311"/>
      <c r="VNN136" s="311"/>
      <c r="VNO136" s="311"/>
      <c r="VNP136" s="311"/>
      <c r="VNQ136" s="311"/>
      <c r="VNR136" s="311"/>
      <c r="VNS136" s="311"/>
      <c r="VNT136" s="311"/>
      <c r="VNU136" s="311"/>
      <c r="VNV136" s="311"/>
      <c r="VNW136" s="311"/>
      <c r="VNX136" s="311"/>
      <c r="VNY136" s="311"/>
      <c r="VNZ136" s="311"/>
      <c r="VOA136" s="311"/>
      <c r="VOB136" s="311"/>
      <c r="VOC136" s="311"/>
      <c r="VOD136" s="311"/>
      <c r="VOE136" s="311"/>
      <c r="VOF136" s="311"/>
      <c r="VOG136" s="311"/>
      <c r="VOH136" s="311"/>
      <c r="VOI136" s="311"/>
      <c r="VOJ136" s="311"/>
      <c r="VOK136" s="311"/>
      <c r="VOL136" s="311"/>
      <c r="VOM136" s="311"/>
      <c r="VON136" s="311"/>
      <c r="VOO136" s="311"/>
      <c r="VOP136" s="311"/>
      <c r="VOQ136" s="311"/>
      <c r="VOR136" s="311"/>
      <c r="VOS136" s="311"/>
      <c r="VOT136" s="311"/>
      <c r="VOU136" s="311"/>
      <c r="VOV136" s="311"/>
      <c r="VOW136" s="311"/>
      <c r="VOX136" s="311"/>
      <c r="VOY136" s="311"/>
      <c r="VOZ136" s="311"/>
      <c r="VPA136" s="311"/>
      <c r="VPB136" s="311"/>
      <c r="VPC136" s="311"/>
      <c r="VPD136" s="311"/>
      <c r="VPE136" s="311"/>
      <c r="VPF136" s="311"/>
      <c r="VPG136" s="311"/>
      <c r="VPH136" s="311"/>
      <c r="VPI136" s="311"/>
      <c r="VPJ136" s="311"/>
      <c r="VPK136" s="311"/>
      <c r="VPL136" s="311"/>
      <c r="VPM136" s="311"/>
      <c r="VPN136" s="311"/>
      <c r="VPO136" s="311"/>
      <c r="VPP136" s="311"/>
      <c r="VPQ136" s="311"/>
      <c r="VPR136" s="311"/>
      <c r="VPS136" s="311"/>
      <c r="VPT136" s="311"/>
      <c r="VPU136" s="311"/>
      <c r="VPV136" s="311"/>
      <c r="VPW136" s="311"/>
      <c r="VPX136" s="311"/>
      <c r="VPY136" s="311"/>
      <c r="VPZ136" s="311"/>
      <c r="VQA136" s="311"/>
      <c r="VQB136" s="311"/>
      <c r="VQC136" s="311"/>
      <c r="VQD136" s="311"/>
      <c r="VQE136" s="311"/>
      <c r="VQF136" s="311"/>
      <c r="VQG136" s="311"/>
      <c r="VQH136" s="311"/>
      <c r="VQI136" s="311"/>
      <c r="VQJ136" s="311"/>
      <c r="VQK136" s="311"/>
      <c r="VQL136" s="311"/>
      <c r="VQM136" s="311"/>
      <c r="VQN136" s="311"/>
      <c r="VQO136" s="311"/>
      <c r="VQP136" s="311"/>
      <c r="VQQ136" s="311"/>
      <c r="VQR136" s="311"/>
      <c r="VQS136" s="311"/>
      <c r="VQT136" s="311"/>
      <c r="VQU136" s="311"/>
      <c r="VQV136" s="311"/>
      <c r="VQW136" s="311"/>
      <c r="VQX136" s="311"/>
      <c r="VQY136" s="311"/>
      <c r="VQZ136" s="311"/>
      <c r="VRA136" s="311"/>
      <c r="VRB136" s="311"/>
      <c r="VRC136" s="311"/>
      <c r="VRD136" s="311"/>
      <c r="VRE136" s="311"/>
      <c r="VRF136" s="311"/>
      <c r="VRG136" s="311"/>
      <c r="VRH136" s="311"/>
      <c r="VRI136" s="311"/>
      <c r="VRJ136" s="311"/>
      <c r="VRK136" s="311"/>
      <c r="VRL136" s="311"/>
      <c r="VRM136" s="311"/>
      <c r="VRN136" s="311"/>
      <c r="VRO136" s="311"/>
      <c r="VRP136" s="311"/>
      <c r="VRQ136" s="311"/>
      <c r="VRR136" s="311"/>
      <c r="VRS136" s="311"/>
      <c r="VRT136" s="311"/>
      <c r="VRU136" s="311"/>
      <c r="VRV136" s="311"/>
      <c r="VRW136" s="311"/>
      <c r="VRX136" s="311"/>
      <c r="VRY136" s="311"/>
      <c r="VRZ136" s="311"/>
      <c r="VSA136" s="311"/>
      <c r="VSB136" s="311"/>
      <c r="VSC136" s="311"/>
      <c r="VSD136" s="311"/>
      <c r="VSE136" s="311"/>
      <c r="VSF136" s="311"/>
      <c r="VSG136" s="311"/>
      <c r="VSH136" s="311"/>
      <c r="VSI136" s="311"/>
      <c r="VSJ136" s="311"/>
      <c r="VSK136" s="311"/>
      <c r="VSL136" s="311"/>
      <c r="VSM136" s="311"/>
      <c r="VSN136" s="311"/>
      <c r="VSO136" s="311"/>
      <c r="VSP136" s="311"/>
      <c r="VSQ136" s="311"/>
      <c r="VSR136" s="311"/>
      <c r="VSS136" s="311"/>
      <c r="VST136" s="311"/>
      <c r="VSU136" s="311"/>
      <c r="VSV136" s="311"/>
      <c r="VSW136" s="311"/>
      <c r="VSX136" s="311"/>
      <c r="VSY136" s="311"/>
      <c r="VSZ136" s="311"/>
      <c r="VTA136" s="311"/>
      <c r="VTB136" s="311"/>
      <c r="VTC136" s="311"/>
      <c r="VTD136" s="311"/>
      <c r="VTE136" s="311"/>
      <c r="VTF136" s="311"/>
      <c r="VTG136" s="311"/>
      <c r="VTH136" s="311"/>
      <c r="VTI136" s="311"/>
      <c r="VTJ136" s="311"/>
      <c r="VTK136" s="311"/>
      <c r="VTL136" s="311"/>
      <c r="VTM136" s="311"/>
      <c r="VTN136" s="311"/>
      <c r="VTO136" s="311"/>
      <c r="VTP136" s="311"/>
      <c r="VTQ136" s="311"/>
      <c r="VTR136" s="311"/>
      <c r="VTS136" s="311"/>
      <c r="VTT136" s="311"/>
      <c r="VTU136" s="311"/>
      <c r="VTV136" s="311"/>
      <c r="VTW136" s="311"/>
      <c r="VTX136" s="311"/>
      <c r="VTY136" s="311"/>
      <c r="VTZ136" s="311"/>
      <c r="VUA136" s="311"/>
      <c r="VUB136" s="311"/>
      <c r="VUC136" s="311"/>
      <c r="VUD136" s="311"/>
      <c r="VUE136" s="311"/>
      <c r="VUF136" s="311"/>
      <c r="VUG136" s="311"/>
      <c r="VUH136" s="311"/>
      <c r="VUI136" s="311"/>
      <c r="VUJ136" s="311"/>
      <c r="VUK136" s="311"/>
      <c r="VUL136" s="311"/>
      <c r="VUM136" s="311"/>
      <c r="VUN136" s="311"/>
      <c r="VUO136" s="311"/>
      <c r="VUP136" s="311"/>
      <c r="VUQ136" s="311"/>
      <c r="VUR136" s="311"/>
      <c r="VUS136" s="311"/>
      <c r="VUT136" s="311"/>
      <c r="VUU136" s="311"/>
      <c r="VUV136" s="311"/>
      <c r="VUW136" s="311"/>
      <c r="VUX136" s="311"/>
      <c r="VUY136" s="311"/>
      <c r="VUZ136" s="311"/>
      <c r="VVA136" s="311"/>
      <c r="VVB136" s="311"/>
      <c r="VVC136" s="311"/>
      <c r="VVD136" s="311"/>
      <c r="VVE136" s="311"/>
      <c r="VVF136" s="311"/>
      <c r="VVG136" s="311"/>
      <c r="VVH136" s="311"/>
      <c r="VVI136" s="311"/>
      <c r="VVJ136" s="311"/>
      <c r="VVK136" s="311"/>
      <c r="VVL136" s="311"/>
      <c r="VVM136" s="311"/>
      <c r="VVN136" s="311"/>
      <c r="VVO136" s="311"/>
      <c r="VVP136" s="311"/>
      <c r="VVQ136" s="311"/>
      <c r="VVR136" s="311"/>
      <c r="VVS136" s="311"/>
      <c r="VVT136" s="311"/>
      <c r="VVU136" s="311"/>
      <c r="VVV136" s="311"/>
      <c r="VVW136" s="311"/>
      <c r="VVX136" s="311"/>
      <c r="VVY136" s="311"/>
      <c r="VVZ136" s="311"/>
      <c r="VWA136" s="311"/>
      <c r="VWB136" s="311"/>
      <c r="VWC136" s="311"/>
      <c r="VWD136" s="311"/>
      <c r="VWE136" s="311"/>
      <c r="VWF136" s="311"/>
      <c r="VWG136" s="311"/>
      <c r="VWH136" s="311"/>
      <c r="VWI136" s="311"/>
      <c r="VWJ136" s="311"/>
      <c r="VWK136" s="311"/>
      <c r="VWL136" s="311"/>
      <c r="VWM136" s="311"/>
      <c r="VWN136" s="311"/>
      <c r="VWO136" s="311"/>
      <c r="VWP136" s="311"/>
      <c r="VWQ136" s="311"/>
      <c r="VWR136" s="311"/>
      <c r="VWS136" s="311"/>
      <c r="VWT136" s="311"/>
      <c r="VWU136" s="311"/>
      <c r="VWV136" s="311"/>
      <c r="VWW136" s="311"/>
      <c r="VWX136" s="311"/>
      <c r="VWY136" s="311"/>
      <c r="VWZ136" s="311"/>
      <c r="VXA136" s="311"/>
      <c r="VXB136" s="311"/>
      <c r="VXC136" s="311"/>
      <c r="VXD136" s="311"/>
      <c r="VXE136" s="311"/>
      <c r="VXF136" s="311"/>
      <c r="VXG136" s="311"/>
      <c r="VXH136" s="311"/>
      <c r="VXI136" s="311"/>
      <c r="VXJ136" s="311"/>
      <c r="VXK136" s="311"/>
      <c r="VXL136" s="311"/>
      <c r="VXM136" s="311"/>
      <c r="VXN136" s="311"/>
      <c r="VXO136" s="311"/>
      <c r="VXP136" s="311"/>
      <c r="VXQ136" s="311"/>
      <c r="VXR136" s="311"/>
      <c r="VXS136" s="311"/>
      <c r="VXT136" s="311"/>
      <c r="VXU136" s="311"/>
      <c r="VXV136" s="311"/>
      <c r="VXW136" s="311"/>
      <c r="VXX136" s="311"/>
      <c r="VXY136" s="311"/>
      <c r="VXZ136" s="311"/>
      <c r="VYA136" s="311"/>
      <c r="VYB136" s="311"/>
      <c r="VYC136" s="311"/>
      <c r="VYD136" s="311"/>
      <c r="VYE136" s="311"/>
      <c r="VYF136" s="311"/>
      <c r="VYG136" s="311"/>
      <c r="VYH136" s="311"/>
      <c r="VYI136" s="311"/>
      <c r="VYJ136" s="311"/>
      <c r="VYK136" s="311"/>
      <c r="VYL136" s="311"/>
      <c r="VYM136" s="311"/>
      <c r="VYN136" s="311"/>
      <c r="VYO136" s="311"/>
      <c r="VYP136" s="311"/>
      <c r="VYQ136" s="311"/>
      <c r="VYR136" s="311"/>
      <c r="VYS136" s="311"/>
      <c r="VYT136" s="311"/>
      <c r="VYU136" s="311"/>
      <c r="VYV136" s="311"/>
      <c r="VYW136" s="311"/>
      <c r="VYX136" s="311"/>
      <c r="VYY136" s="311"/>
      <c r="VYZ136" s="311"/>
      <c r="VZA136" s="311"/>
      <c r="VZB136" s="311"/>
      <c r="VZC136" s="311"/>
      <c r="VZD136" s="311"/>
      <c r="VZE136" s="311"/>
      <c r="VZF136" s="311"/>
      <c r="VZG136" s="311"/>
      <c r="VZH136" s="311"/>
      <c r="VZI136" s="311"/>
      <c r="VZJ136" s="311"/>
      <c r="VZK136" s="311"/>
      <c r="VZL136" s="311"/>
      <c r="VZM136" s="311"/>
      <c r="VZN136" s="311"/>
      <c r="VZO136" s="311"/>
      <c r="VZP136" s="311"/>
      <c r="VZQ136" s="311"/>
      <c r="VZR136" s="311"/>
      <c r="VZS136" s="311"/>
      <c r="VZT136" s="311"/>
      <c r="VZU136" s="311"/>
      <c r="VZV136" s="311"/>
      <c r="VZW136" s="311"/>
      <c r="VZX136" s="311"/>
      <c r="VZY136" s="311"/>
      <c r="VZZ136" s="311"/>
      <c r="WAA136" s="311"/>
      <c r="WAB136" s="311"/>
      <c r="WAC136" s="311"/>
      <c r="WAD136" s="311"/>
      <c r="WAE136" s="311"/>
      <c r="WAF136" s="311"/>
      <c r="WAG136" s="311"/>
      <c r="WAH136" s="311"/>
      <c r="WAI136" s="311"/>
      <c r="WAJ136" s="311"/>
      <c r="WAK136" s="311"/>
      <c r="WAL136" s="311"/>
      <c r="WAM136" s="311"/>
      <c r="WAN136" s="311"/>
      <c r="WAO136" s="311"/>
      <c r="WAP136" s="311"/>
      <c r="WAQ136" s="311"/>
      <c r="WAR136" s="311"/>
      <c r="WAS136" s="311"/>
      <c r="WAT136" s="311"/>
      <c r="WAU136" s="311"/>
      <c r="WAV136" s="311"/>
      <c r="WAW136" s="311"/>
      <c r="WAX136" s="311"/>
      <c r="WAY136" s="311"/>
      <c r="WAZ136" s="311"/>
      <c r="WBA136" s="311"/>
      <c r="WBB136" s="311"/>
      <c r="WBC136" s="311"/>
      <c r="WBD136" s="311"/>
      <c r="WBE136" s="311"/>
      <c r="WBF136" s="311"/>
      <c r="WBG136" s="311"/>
      <c r="WBH136" s="311"/>
      <c r="WBI136" s="311"/>
      <c r="WBJ136" s="311"/>
      <c r="WBK136" s="311"/>
      <c r="WBL136" s="311"/>
      <c r="WBM136" s="311"/>
      <c r="WBN136" s="311"/>
      <c r="WBO136" s="311"/>
      <c r="WBP136" s="311"/>
      <c r="WBQ136" s="311"/>
      <c r="WBR136" s="311"/>
      <c r="WBS136" s="311"/>
      <c r="WBT136" s="311"/>
      <c r="WBU136" s="311"/>
      <c r="WBV136" s="311"/>
      <c r="WBW136" s="311"/>
      <c r="WBX136" s="311"/>
      <c r="WBY136" s="311"/>
      <c r="WBZ136" s="311"/>
      <c r="WCA136" s="311"/>
      <c r="WCB136" s="311"/>
      <c r="WCC136" s="311"/>
      <c r="WCD136" s="311"/>
      <c r="WCE136" s="311"/>
      <c r="WCF136" s="311"/>
      <c r="WCG136" s="311"/>
      <c r="WCH136" s="311"/>
      <c r="WCI136" s="311"/>
      <c r="WCJ136" s="311"/>
      <c r="WCK136" s="311"/>
      <c r="WCL136" s="311"/>
      <c r="WCM136" s="311"/>
      <c r="WCN136" s="311"/>
      <c r="WCO136" s="311"/>
      <c r="WCP136" s="311"/>
      <c r="WCQ136" s="311"/>
      <c r="WCR136" s="311"/>
      <c r="WCS136" s="311"/>
      <c r="WCT136" s="311"/>
      <c r="WCU136" s="311"/>
      <c r="WCV136" s="311"/>
      <c r="WCW136" s="311"/>
      <c r="WCX136" s="311"/>
      <c r="WCY136" s="311"/>
      <c r="WCZ136" s="311"/>
      <c r="WDA136" s="311"/>
      <c r="WDB136" s="311"/>
      <c r="WDC136" s="311"/>
      <c r="WDD136" s="311"/>
      <c r="WDE136" s="311"/>
      <c r="WDF136" s="311"/>
      <c r="WDG136" s="311"/>
      <c r="WDH136" s="311"/>
      <c r="WDI136" s="311"/>
      <c r="WDJ136" s="311"/>
      <c r="WDK136" s="311"/>
      <c r="WDL136" s="311"/>
      <c r="WDM136" s="311"/>
      <c r="WDN136" s="311"/>
      <c r="WDO136" s="311"/>
      <c r="WDP136" s="311"/>
      <c r="WDQ136" s="311"/>
      <c r="WDR136" s="311"/>
      <c r="WDS136" s="311"/>
      <c r="WDT136" s="311"/>
      <c r="WDU136" s="311"/>
      <c r="WDV136" s="311"/>
      <c r="WDW136" s="311"/>
      <c r="WDX136" s="311"/>
      <c r="WDY136" s="311"/>
      <c r="WDZ136" s="311"/>
      <c r="WEA136" s="311"/>
      <c r="WEB136" s="311"/>
      <c r="WEC136" s="311"/>
      <c r="WED136" s="311"/>
      <c r="WEE136" s="311"/>
      <c r="WEF136" s="311"/>
      <c r="WEG136" s="311"/>
      <c r="WEH136" s="311"/>
      <c r="WEI136" s="311"/>
      <c r="WEJ136" s="311"/>
      <c r="WEK136" s="311"/>
      <c r="WEL136" s="311"/>
      <c r="WEM136" s="311"/>
      <c r="WEN136" s="311"/>
      <c r="WEO136" s="311"/>
      <c r="WEP136" s="311"/>
      <c r="WEQ136" s="311"/>
      <c r="WER136" s="311"/>
      <c r="WES136" s="311"/>
      <c r="WET136" s="311"/>
      <c r="WEU136" s="311"/>
      <c r="WEV136" s="311"/>
      <c r="WEW136" s="311"/>
      <c r="WEX136" s="311"/>
      <c r="WEY136" s="311"/>
      <c r="WEZ136" s="311"/>
      <c r="WFA136" s="311"/>
      <c r="WFB136" s="311"/>
      <c r="WFC136" s="311"/>
      <c r="WFD136" s="311"/>
      <c r="WFE136" s="311"/>
      <c r="WFF136" s="311"/>
      <c r="WFG136" s="311"/>
      <c r="WFH136" s="311"/>
      <c r="WFI136" s="311"/>
      <c r="WFJ136" s="311"/>
      <c r="WFK136" s="311"/>
      <c r="WFL136" s="311"/>
      <c r="WFM136" s="311"/>
      <c r="WFN136" s="311"/>
      <c r="WFO136" s="311"/>
      <c r="WFP136" s="311"/>
      <c r="WFQ136" s="311"/>
      <c r="WFR136" s="311"/>
      <c r="WFS136" s="311"/>
      <c r="WFT136" s="311"/>
      <c r="WFU136" s="311"/>
      <c r="WFV136" s="311"/>
      <c r="WFW136" s="311"/>
      <c r="WFX136" s="311"/>
      <c r="WFY136" s="311"/>
      <c r="WFZ136" s="311"/>
      <c r="WGA136" s="311"/>
      <c r="WGB136" s="311"/>
      <c r="WGC136" s="311"/>
      <c r="WGD136" s="311"/>
      <c r="WGE136" s="311"/>
      <c r="WGF136" s="311"/>
      <c r="WGG136" s="311"/>
      <c r="WGH136" s="311"/>
      <c r="WGI136" s="311"/>
      <c r="WGJ136" s="311"/>
      <c r="WGK136" s="311"/>
      <c r="WGL136" s="311"/>
      <c r="WGM136" s="311"/>
      <c r="WGN136" s="311"/>
      <c r="WGO136" s="311"/>
      <c r="WGP136" s="311"/>
      <c r="WGQ136" s="311"/>
      <c r="WGR136" s="311"/>
      <c r="WGS136" s="311"/>
      <c r="WGT136" s="311"/>
      <c r="WGU136" s="311"/>
      <c r="WGV136" s="311"/>
      <c r="WGW136" s="311"/>
      <c r="WGX136" s="311"/>
      <c r="WGY136" s="311"/>
      <c r="WGZ136" s="311"/>
      <c r="WHA136" s="311"/>
      <c r="WHB136" s="311"/>
      <c r="WHC136" s="311"/>
      <c r="WHD136" s="311"/>
      <c r="WHE136" s="311"/>
      <c r="WHF136" s="311"/>
      <c r="WHG136" s="311"/>
      <c r="WHH136" s="311"/>
      <c r="WHI136" s="311"/>
      <c r="WHJ136" s="311"/>
      <c r="WHK136" s="311"/>
      <c r="WHL136" s="311"/>
      <c r="WHM136" s="311"/>
      <c r="WHN136" s="311"/>
      <c r="WHO136" s="311"/>
      <c r="WHP136" s="311"/>
      <c r="WHQ136" s="311"/>
      <c r="WHR136" s="311"/>
      <c r="WHS136" s="311"/>
      <c r="WHT136" s="311"/>
      <c r="WHU136" s="311"/>
      <c r="WHV136" s="311"/>
      <c r="WHW136" s="311"/>
      <c r="WHX136" s="311"/>
      <c r="WHY136" s="311"/>
      <c r="WHZ136" s="311"/>
      <c r="WIA136" s="311"/>
      <c r="WIB136" s="311"/>
      <c r="WIC136" s="311"/>
      <c r="WID136" s="311"/>
      <c r="WIE136" s="311"/>
      <c r="WIF136" s="311"/>
      <c r="WIG136" s="311"/>
      <c r="WIH136" s="311"/>
      <c r="WII136" s="311"/>
      <c r="WIJ136" s="311"/>
      <c r="WIK136" s="311"/>
      <c r="WIL136" s="311"/>
      <c r="WIM136" s="311"/>
      <c r="WIN136" s="311"/>
      <c r="WIO136" s="311"/>
      <c r="WIP136" s="311"/>
      <c r="WIQ136" s="311"/>
      <c r="WIR136" s="311"/>
      <c r="WIS136" s="311"/>
      <c r="WIT136" s="311"/>
      <c r="WIU136" s="311"/>
      <c r="WIV136" s="311"/>
      <c r="WIW136" s="311"/>
      <c r="WIX136" s="311"/>
      <c r="WIY136" s="311"/>
      <c r="WIZ136" s="311"/>
      <c r="WJA136" s="311"/>
      <c r="WJB136" s="311"/>
      <c r="WJC136" s="311"/>
      <c r="WJD136" s="311"/>
      <c r="WJE136" s="311"/>
      <c r="WJF136" s="311"/>
      <c r="WJG136" s="311"/>
      <c r="WJH136" s="311"/>
      <c r="WJI136" s="311"/>
      <c r="WJJ136" s="311"/>
      <c r="WJK136" s="311"/>
      <c r="WJL136" s="311"/>
      <c r="WJM136" s="311"/>
      <c r="WJN136" s="311"/>
      <c r="WJO136" s="311"/>
      <c r="WJP136" s="311"/>
      <c r="WJQ136" s="311"/>
      <c r="WJR136" s="311"/>
      <c r="WJS136" s="311"/>
      <c r="WJT136" s="311"/>
      <c r="WJU136" s="311"/>
      <c r="WJV136" s="311"/>
      <c r="WJW136" s="311"/>
      <c r="WJX136" s="311"/>
      <c r="WJY136" s="311"/>
      <c r="WJZ136" s="311"/>
      <c r="WKA136" s="311"/>
      <c r="WKB136" s="311"/>
      <c r="WKC136" s="311"/>
      <c r="WKD136" s="311"/>
      <c r="WKE136" s="311"/>
      <c r="WKF136" s="311"/>
      <c r="WKG136" s="311"/>
      <c r="WKH136" s="311"/>
      <c r="WKI136" s="311"/>
      <c r="WKJ136" s="311"/>
      <c r="WKK136" s="311"/>
      <c r="WKL136" s="311"/>
      <c r="WKM136" s="311"/>
      <c r="WKN136" s="311"/>
      <c r="WKO136" s="311"/>
      <c r="WKP136" s="311"/>
      <c r="WKQ136" s="311"/>
      <c r="WKR136" s="311"/>
      <c r="WKS136" s="311"/>
      <c r="WKT136" s="311"/>
      <c r="WKU136" s="311"/>
      <c r="WKV136" s="311"/>
      <c r="WKW136" s="311"/>
      <c r="WKX136" s="311"/>
      <c r="WKY136" s="311"/>
      <c r="WKZ136" s="311"/>
      <c r="WLA136" s="311"/>
      <c r="WLB136" s="311"/>
      <c r="WLC136" s="311"/>
      <c r="WLD136" s="311"/>
      <c r="WLE136" s="311"/>
      <c r="WLF136" s="311"/>
      <c r="WLG136" s="311"/>
      <c r="WLH136" s="311"/>
      <c r="WLI136" s="311"/>
      <c r="WLJ136" s="311"/>
      <c r="WLK136" s="311"/>
      <c r="WLL136" s="311"/>
      <c r="WLM136" s="311"/>
      <c r="WLN136" s="311"/>
      <c r="WLO136" s="311"/>
      <c r="WLP136" s="311"/>
      <c r="WLQ136" s="311"/>
      <c r="WLR136" s="311"/>
      <c r="WLS136" s="311"/>
      <c r="WLT136" s="311"/>
      <c r="WLU136" s="311"/>
      <c r="WLV136" s="311"/>
      <c r="WLW136" s="311"/>
      <c r="WLX136" s="311"/>
      <c r="WLY136" s="311"/>
      <c r="WLZ136" s="311"/>
      <c r="WMA136" s="311"/>
      <c r="WMB136" s="311"/>
      <c r="WMC136" s="311"/>
      <c r="WMD136" s="311"/>
      <c r="WME136" s="311"/>
      <c r="WMF136" s="311"/>
      <c r="WMG136" s="311"/>
      <c r="WMH136" s="311"/>
      <c r="WMI136" s="311"/>
      <c r="WMJ136" s="311"/>
      <c r="WMK136" s="311"/>
      <c r="WML136" s="311"/>
      <c r="WMM136" s="311"/>
      <c r="WMN136" s="311"/>
      <c r="WMO136" s="311"/>
      <c r="WMP136" s="311"/>
      <c r="WMQ136" s="311"/>
      <c r="WMR136" s="311"/>
      <c r="WMS136" s="311"/>
      <c r="WMT136" s="311"/>
      <c r="WMU136" s="311"/>
      <c r="WMV136" s="311"/>
      <c r="WMW136" s="311"/>
      <c r="WMX136" s="311"/>
      <c r="WMY136" s="311"/>
      <c r="WMZ136" s="311"/>
      <c r="WNA136" s="311"/>
      <c r="WNB136" s="311"/>
      <c r="WNC136" s="311"/>
      <c r="WND136" s="311"/>
      <c r="WNE136" s="311"/>
      <c r="WNF136" s="311"/>
      <c r="WNG136" s="311"/>
      <c r="WNH136" s="311"/>
      <c r="WNI136" s="311"/>
      <c r="WNJ136" s="311"/>
      <c r="WNK136" s="311"/>
      <c r="WNL136" s="311"/>
      <c r="WNM136" s="311"/>
      <c r="WNN136" s="311"/>
      <c r="WNO136" s="311"/>
      <c r="WNP136" s="311"/>
      <c r="WNQ136" s="311"/>
      <c r="WNR136" s="311"/>
      <c r="WNS136" s="311"/>
      <c r="WNT136" s="311"/>
      <c r="WNU136" s="311"/>
      <c r="WNV136" s="311"/>
      <c r="WNW136" s="311"/>
      <c r="WNX136" s="311"/>
      <c r="WNY136" s="311"/>
      <c r="WNZ136" s="311"/>
      <c r="WOA136" s="311"/>
      <c r="WOB136" s="311"/>
      <c r="WOC136" s="311"/>
      <c r="WOD136" s="311"/>
      <c r="WOE136" s="311"/>
      <c r="WOF136" s="311"/>
      <c r="WOG136" s="311"/>
      <c r="WOH136" s="311"/>
      <c r="WOI136" s="311"/>
      <c r="WOJ136" s="311"/>
      <c r="WOK136" s="311"/>
      <c r="WOL136" s="311"/>
      <c r="WOM136" s="311"/>
      <c r="WON136" s="311"/>
      <c r="WOO136" s="311"/>
      <c r="WOP136" s="311"/>
      <c r="WOQ136" s="311"/>
      <c r="WOR136" s="311"/>
      <c r="WOS136" s="311"/>
      <c r="WOT136" s="311"/>
      <c r="WOU136" s="311"/>
      <c r="WOV136" s="311"/>
      <c r="WOW136" s="311"/>
      <c r="WOX136" s="311"/>
      <c r="WOY136" s="311"/>
      <c r="WOZ136" s="311"/>
      <c r="WPA136" s="311"/>
      <c r="WPB136" s="311"/>
      <c r="WPC136" s="311"/>
      <c r="WPD136" s="311"/>
      <c r="WPE136" s="311"/>
      <c r="WPF136" s="311"/>
      <c r="WPG136" s="311"/>
      <c r="WPH136" s="311"/>
      <c r="WPI136" s="311"/>
      <c r="WPJ136" s="311"/>
      <c r="WPK136" s="311"/>
      <c r="WPL136" s="311"/>
      <c r="WPM136" s="311"/>
      <c r="WPN136" s="311"/>
      <c r="WPO136" s="311"/>
      <c r="WPP136" s="311"/>
      <c r="WPQ136" s="311"/>
      <c r="WPR136" s="311"/>
      <c r="WPS136" s="311"/>
      <c r="WPT136" s="311"/>
      <c r="WPU136" s="311"/>
      <c r="WPV136" s="311"/>
      <c r="WPW136" s="311"/>
      <c r="WPX136" s="311"/>
      <c r="WPY136" s="311"/>
      <c r="WPZ136" s="311"/>
      <c r="WQA136" s="311"/>
      <c r="WQB136" s="311"/>
      <c r="WQC136" s="311"/>
      <c r="WQD136" s="311"/>
      <c r="WQE136" s="311"/>
      <c r="WQF136" s="311"/>
      <c r="WQG136" s="311"/>
      <c r="WQH136" s="311"/>
      <c r="WQI136" s="311"/>
      <c r="WQJ136" s="311"/>
      <c r="WQK136" s="311"/>
      <c r="WQL136" s="311"/>
      <c r="WQM136" s="311"/>
      <c r="WQN136" s="311"/>
      <c r="WQO136" s="311"/>
      <c r="WQP136" s="311"/>
      <c r="WQQ136" s="311"/>
      <c r="WQR136" s="311"/>
      <c r="WQS136" s="311"/>
      <c r="WQT136" s="311"/>
      <c r="WQU136" s="311"/>
      <c r="WQV136" s="311"/>
      <c r="WQW136" s="311"/>
      <c r="WQX136" s="311"/>
      <c r="WQY136" s="311"/>
      <c r="WQZ136" s="311"/>
      <c r="WRA136" s="311"/>
      <c r="WRB136" s="311"/>
      <c r="WRC136" s="311"/>
      <c r="WRD136" s="311"/>
      <c r="WRE136" s="311"/>
      <c r="WRF136" s="311"/>
      <c r="WRG136" s="311"/>
      <c r="WRH136" s="311"/>
      <c r="WRI136" s="311"/>
      <c r="WRJ136" s="311"/>
      <c r="WRK136" s="311"/>
      <c r="WRL136" s="311"/>
      <c r="WRM136" s="311"/>
      <c r="WRN136" s="311"/>
      <c r="WRO136" s="311"/>
      <c r="WRP136" s="311"/>
      <c r="WRQ136" s="311"/>
      <c r="WRR136" s="311"/>
      <c r="WRS136" s="311"/>
      <c r="WRT136" s="311"/>
      <c r="WRU136" s="311"/>
      <c r="WRV136" s="311"/>
      <c r="WRW136" s="311"/>
      <c r="WRX136" s="311"/>
      <c r="WRY136" s="311"/>
      <c r="WRZ136" s="311"/>
      <c r="WSA136" s="311"/>
      <c r="WSB136" s="311"/>
      <c r="WSC136" s="311"/>
      <c r="WSD136" s="311"/>
      <c r="WSE136" s="311"/>
      <c r="WSF136" s="311"/>
      <c r="WSG136" s="311"/>
      <c r="WSH136" s="311"/>
      <c r="WSI136" s="311"/>
      <c r="WSJ136" s="311"/>
      <c r="WSK136" s="311"/>
      <c r="WSL136" s="311"/>
      <c r="WSM136" s="311"/>
      <c r="WSN136" s="311"/>
      <c r="WSO136" s="311"/>
      <c r="WSP136" s="311"/>
      <c r="WSQ136" s="311"/>
      <c r="WSR136" s="311"/>
      <c r="WSS136" s="311"/>
      <c r="WST136" s="311"/>
      <c r="WSU136" s="311"/>
      <c r="WSV136" s="311"/>
      <c r="WSW136" s="311"/>
      <c r="WSX136" s="311"/>
      <c r="WSY136" s="311"/>
      <c r="WSZ136" s="311"/>
      <c r="WTA136" s="311"/>
      <c r="WTB136" s="311"/>
      <c r="WTC136" s="311"/>
      <c r="WTD136" s="311"/>
      <c r="WTE136" s="311"/>
      <c r="WTF136" s="311"/>
      <c r="WTG136" s="311"/>
      <c r="WTH136" s="311"/>
      <c r="WTI136" s="311"/>
      <c r="WTJ136" s="311"/>
      <c r="WTK136" s="311"/>
      <c r="WTL136" s="311"/>
      <c r="WTM136" s="311"/>
      <c r="WTN136" s="311"/>
      <c r="WTO136" s="311"/>
      <c r="WTP136" s="311"/>
      <c r="WTQ136" s="311"/>
      <c r="WTR136" s="311"/>
      <c r="WTS136" s="311"/>
      <c r="WTT136" s="311"/>
      <c r="WTU136" s="311"/>
      <c r="WTV136" s="311"/>
      <c r="WTW136" s="311"/>
      <c r="WTX136" s="311"/>
      <c r="WTY136" s="311"/>
      <c r="WTZ136" s="311"/>
      <c r="WUA136" s="311"/>
      <c r="WUB136" s="311"/>
      <c r="WUC136" s="311"/>
      <c r="WUD136" s="311"/>
      <c r="WUE136" s="311"/>
      <c r="WUF136" s="311"/>
      <c r="WUG136" s="311"/>
      <c r="WUH136" s="311"/>
      <c r="WUI136" s="311"/>
      <c r="WUJ136" s="311"/>
      <c r="WUK136" s="311"/>
      <c r="WUL136" s="311"/>
      <c r="WUM136" s="311"/>
      <c r="WUN136" s="311"/>
      <c r="WUO136" s="311"/>
      <c r="WUP136" s="311"/>
      <c r="WUQ136" s="311"/>
      <c r="WUR136" s="311"/>
      <c r="WUS136" s="311"/>
      <c r="WUT136" s="311"/>
      <c r="WUU136" s="311"/>
      <c r="WUV136" s="311"/>
      <c r="WUW136" s="311"/>
      <c r="WUX136" s="311"/>
      <c r="WUY136" s="311"/>
      <c r="WUZ136" s="311"/>
      <c r="WVA136" s="311"/>
      <c r="WVB136" s="311"/>
      <c r="WVC136" s="311"/>
      <c r="WVD136" s="311"/>
      <c r="WVE136" s="311"/>
      <c r="WVF136" s="311"/>
      <c r="WVG136" s="311"/>
      <c r="WVH136" s="311"/>
      <c r="WVI136" s="311"/>
      <c r="WVJ136" s="311"/>
      <c r="WVK136" s="311"/>
      <c r="WVL136" s="311"/>
      <c r="WVM136" s="311"/>
      <c r="WVN136" s="311"/>
      <c r="WVO136" s="311"/>
      <c r="WVP136" s="311"/>
      <c r="WVQ136" s="311"/>
      <c r="WVR136" s="311"/>
      <c r="WVS136" s="311"/>
      <c r="WVT136" s="311"/>
      <c r="WVU136" s="311"/>
      <c r="WVV136" s="311"/>
      <c r="WVW136" s="311"/>
      <c r="WVX136" s="311"/>
      <c r="WVY136" s="311"/>
      <c r="WVZ136" s="311"/>
      <c r="WWA136" s="311"/>
      <c r="WWB136" s="311"/>
      <c r="WWC136" s="311"/>
      <c r="WWD136" s="311"/>
      <c r="WWE136" s="311"/>
      <c r="WWF136" s="311"/>
      <c r="WWG136" s="311"/>
      <c r="WWH136" s="311"/>
      <c r="WWI136" s="311"/>
      <c r="WWJ136" s="311"/>
      <c r="WWK136" s="311"/>
      <c r="WWL136" s="311"/>
      <c r="WWM136" s="311"/>
      <c r="WWN136" s="311"/>
      <c r="WWO136" s="311"/>
      <c r="WWP136" s="311"/>
      <c r="WWQ136" s="311"/>
      <c r="WWR136" s="311"/>
      <c r="WWS136" s="311"/>
      <c r="WWT136" s="311"/>
      <c r="WWU136" s="311"/>
      <c r="WWV136" s="311"/>
      <c r="WWW136" s="311"/>
      <c r="WWX136" s="311"/>
      <c r="WWY136" s="311"/>
      <c r="WWZ136" s="311"/>
      <c r="WXA136" s="311"/>
      <c r="WXB136" s="311"/>
      <c r="WXC136" s="311"/>
      <c r="WXD136" s="311"/>
      <c r="WXE136" s="311"/>
      <c r="WXF136" s="311"/>
      <c r="WXG136" s="311"/>
      <c r="WXH136" s="311"/>
      <c r="WXI136" s="311"/>
      <c r="WXJ136" s="311"/>
      <c r="WXK136" s="311"/>
      <c r="WXL136" s="311"/>
      <c r="WXM136" s="311"/>
      <c r="WXN136" s="311"/>
      <c r="WXO136" s="311"/>
      <c r="WXP136" s="311"/>
      <c r="WXQ136" s="311"/>
      <c r="WXR136" s="311"/>
      <c r="WXS136" s="311"/>
      <c r="WXT136" s="311"/>
      <c r="WXU136" s="311"/>
      <c r="WXV136" s="311"/>
      <c r="WXW136" s="311"/>
      <c r="WXX136" s="311"/>
      <c r="WXY136" s="311"/>
      <c r="WXZ136" s="311"/>
      <c r="WYA136" s="311"/>
      <c r="WYB136" s="311"/>
      <c r="WYC136" s="311"/>
      <c r="WYD136" s="311"/>
      <c r="WYE136" s="311"/>
      <c r="WYF136" s="311"/>
      <c r="WYG136" s="311"/>
      <c r="WYH136" s="311"/>
      <c r="WYI136" s="311"/>
      <c r="WYJ136" s="311"/>
      <c r="WYK136" s="311"/>
      <c r="WYL136" s="311"/>
      <c r="WYM136" s="311"/>
      <c r="WYN136" s="311"/>
      <c r="WYO136" s="311"/>
      <c r="WYP136" s="311"/>
      <c r="WYQ136" s="311"/>
      <c r="WYR136" s="311"/>
      <c r="WYS136" s="311"/>
      <c r="WYT136" s="311"/>
      <c r="WYU136" s="311"/>
      <c r="WYV136" s="311"/>
      <c r="WYW136" s="311"/>
      <c r="WYX136" s="311"/>
      <c r="WYY136" s="311"/>
      <c r="WYZ136" s="311"/>
      <c r="WZA136" s="311"/>
      <c r="WZB136" s="311"/>
      <c r="WZC136" s="311"/>
      <c r="WZD136" s="311"/>
      <c r="WZE136" s="311"/>
      <c r="WZF136" s="311"/>
      <c r="WZG136" s="311"/>
      <c r="WZH136" s="311"/>
      <c r="WZI136" s="311"/>
      <c r="WZJ136" s="311"/>
      <c r="WZK136" s="311"/>
      <c r="WZL136" s="311"/>
      <c r="WZM136" s="311"/>
      <c r="WZN136" s="311"/>
      <c r="WZO136" s="311"/>
      <c r="WZP136" s="311"/>
      <c r="WZQ136" s="311"/>
      <c r="WZR136" s="311"/>
      <c r="WZS136" s="311"/>
      <c r="WZT136" s="311"/>
      <c r="WZU136" s="311"/>
      <c r="WZV136" s="311"/>
      <c r="WZW136" s="311"/>
      <c r="WZX136" s="311"/>
      <c r="WZY136" s="311"/>
      <c r="WZZ136" s="311"/>
      <c r="XAA136" s="311"/>
      <c r="XAB136" s="311"/>
      <c r="XAC136" s="311"/>
      <c r="XAD136" s="311"/>
      <c r="XAE136" s="311"/>
      <c r="XAF136" s="311"/>
      <c r="XAG136" s="311"/>
      <c r="XAH136" s="311"/>
      <c r="XAI136" s="311"/>
      <c r="XAJ136" s="311"/>
      <c r="XAK136" s="311"/>
      <c r="XAL136" s="311"/>
      <c r="XAM136" s="311"/>
      <c r="XAN136" s="311"/>
      <c r="XAO136" s="311"/>
      <c r="XAP136" s="311"/>
      <c r="XAQ136" s="311"/>
      <c r="XAR136" s="311"/>
      <c r="XAS136" s="311"/>
      <c r="XAT136" s="311"/>
      <c r="XAU136" s="311"/>
      <c r="XAV136" s="311"/>
      <c r="XAW136" s="311"/>
      <c r="XAX136" s="311"/>
      <c r="XAY136" s="311"/>
      <c r="XAZ136" s="311"/>
      <c r="XBA136" s="311"/>
      <c r="XBB136" s="311"/>
      <c r="XBC136" s="311"/>
      <c r="XBD136" s="311"/>
      <c r="XBE136" s="311"/>
      <c r="XBF136" s="311"/>
      <c r="XBG136" s="311"/>
      <c r="XBH136" s="311"/>
      <c r="XBI136" s="311"/>
      <c r="XBJ136" s="311"/>
      <c r="XBK136" s="311"/>
      <c r="XBL136" s="311"/>
      <c r="XBM136" s="311"/>
      <c r="XBN136" s="311"/>
      <c r="XBO136" s="311"/>
      <c r="XBP136" s="311"/>
      <c r="XBQ136" s="311"/>
      <c r="XBR136" s="311"/>
      <c r="XBS136" s="311"/>
      <c r="XBT136" s="311"/>
      <c r="XBU136" s="311"/>
      <c r="XBV136" s="311"/>
      <c r="XBW136" s="311"/>
      <c r="XBX136" s="311"/>
      <c r="XBY136" s="311"/>
      <c r="XBZ136" s="311"/>
      <c r="XCA136" s="311"/>
      <c r="XCB136" s="311"/>
      <c r="XCC136" s="311"/>
      <c r="XCD136" s="311"/>
      <c r="XCE136" s="311"/>
      <c r="XCF136" s="311"/>
      <c r="XCG136" s="311"/>
      <c r="XCH136" s="311"/>
      <c r="XCI136" s="311"/>
      <c r="XCJ136" s="311"/>
      <c r="XCK136" s="311"/>
      <c r="XCL136" s="311"/>
      <c r="XCM136" s="311"/>
      <c r="XCN136" s="311"/>
      <c r="XCO136" s="311"/>
      <c r="XCP136" s="311"/>
      <c r="XCQ136" s="311"/>
      <c r="XCR136" s="311"/>
      <c r="XCS136" s="311"/>
      <c r="XCT136" s="311"/>
      <c r="XCU136" s="311"/>
      <c r="XCV136" s="311"/>
      <c r="XCW136" s="311"/>
      <c r="XCX136" s="311"/>
      <c r="XCY136" s="311"/>
      <c r="XCZ136" s="311"/>
      <c r="XDA136" s="311"/>
      <c r="XDB136" s="311"/>
      <c r="XDC136" s="311"/>
      <c r="XDD136" s="311"/>
      <c r="XDE136" s="311"/>
      <c r="XDF136" s="311"/>
      <c r="XDG136" s="311"/>
      <c r="XDH136" s="311"/>
      <c r="XDI136" s="311"/>
      <c r="XDJ136" s="311"/>
      <c r="XDK136" s="311"/>
      <c r="XDL136" s="311"/>
      <c r="XDM136" s="311"/>
      <c r="XDN136" s="311"/>
      <c r="XDO136" s="311"/>
      <c r="XDP136" s="311"/>
      <c r="XDQ136" s="311"/>
      <c r="XDR136" s="311"/>
      <c r="XDS136" s="311"/>
      <c r="XDT136" s="311"/>
      <c r="XDU136" s="311"/>
      <c r="XDV136" s="311"/>
      <c r="XDW136" s="311"/>
      <c r="XDX136" s="311"/>
      <c r="XDY136" s="311"/>
      <c r="XDZ136" s="311"/>
      <c r="XEA136" s="311"/>
      <c r="XEB136" s="311"/>
      <c r="XEC136" s="311"/>
      <c r="XED136" s="311"/>
      <c r="XEE136" s="311"/>
      <c r="XEF136" s="311"/>
      <c r="XEG136" s="311"/>
      <c r="XEH136" s="311"/>
      <c r="XEI136" s="311"/>
      <c r="XEJ136" s="311"/>
      <c r="XEK136" s="311"/>
      <c r="XEL136" s="311"/>
      <c r="XEM136" s="311"/>
      <c r="XEN136" s="311"/>
      <c r="XEO136" s="311"/>
      <c r="XEP136" s="311"/>
      <c r="XEQ136" s="311"/>
      <c r="XER136" s="311"/>
      <c r="XES136" s="311"/>
      <c r="XET136" s="311"/>
      <c r="XEU136" s="311"/>
      <c r="XEV136" s="311"/>
      <c r="XEW136" s="311"/>
      <c r="XEX136" s="311"/>
      <c r="XEY136" s="311"/>
      <c r="XEZ136" s="311"/>
      <c r="XFA136" s="311"/>
      <c r="XFB136" s="311"/>
      <c r="XFC136" s="311"/>
      <c r="XFD136" s="311"/>
    </row>
    <row r="137" spans="2:16384">
      <c r="E137" s="287"/>
      <c r="F137" s="287"/>
      <c r="G137" s="287"/>
      <c r="H137" s="287"/>
      <c r="I137" s="287"/>
      <c r="J137" s="287"/>
      <c r="K137" s="287"/>
      <c r="L137" s="287"/>
      <c r="M137" s="287"/>
      <c r="N137" s="287"/>
      <c r="P137" s="287"/>
      <c r="Q137" s="287"/>
      <c r="R137" s="287"/>
      <c r="S137" s="287"/>
      <c r="T137" s="287"/>
      <c r="AG137" s="287"/>
      <c r="AH137" s="287"/>
      <c r="AI137" s="287"/>
      <c r="AJ137" s="287"/>
      <c r="AK137" s="287"/>
      <c r="AL137" s="287"/>
      <c r="AM137" s="287"/>
      <c r="AN137" s="287"/>
      <c r="AO137" s="287"/>
      <c r="AP137" s="287"/>
      <c r="AQ137" s="287"/>
      <c r="AR137" s="287"/>
      <c r="AS137" s="287"/>
      <c r="AT137" s="287"/>
      <c r="AU137" s="287"/>
      <c r="AW137" s="329"/>
      <c r="AX137" s="329"/>
      <c r="AY137" s="329"/>
      <c r="AZ137" s="329"/>
      <c r="BA137" s="329"/>
      <c r="BB137" s="329"/>
      <c r="BC137" s="329"/>
      <c r="BD137" s="329"/>
      <c r="BE137" s="329"/>
      <c r="BF137" s="329"/>
      <c r="BG137" s="329"/>
      <c r="BH137" s="329"/>
      <c r="BI137" s="329"/>
      <c r="BJ137" s="329"/>
      <c r="BK137" s="329"/>
      <c r="XEZ137" s="311"/>
      <c r="XFA137" s="311"/>
      <c r="XFB137" s="311"/>
      <c r="XFC137" s="311"/>
      <c r="XFD137" s="311"/>
    </row>
    <row r="138" spans="2:16384">
      <c r="C138" s="276" t="s">
        <v>293</v>
      </c>
      <c r="E138" s="287">
        <f t="shared" ref="E138:N138" ca="1" si="145">-AVERAGE(E136,E134)*$M$24</f>
        <v>-37.914971148691009</v>
      </c>
      <c r="F138" s="287">
        <f t="shared" ca="1" si="145"/>
        <v>-20.400126377726401</v>
      </c>
      <c r="G138" s="287">
        <f t="shared" ca="1" si="145"/>
        <v>-5.5916052290353946</v>
      </c>
      <c r="H138" s="287">
        <f t="shared" ca="1" si="145"/>
        <v>0</v>
      </c>
      <c r="I138" s="287">
        <f t="shared" ca="1" si="145"/>
        <v>0</v>
      </c>
      <c r="J138" s="287">
        <f t="shared" ca="1" si="145"/>
        <v>0</v>
      </c>
      <c r="K138" s="287">
        <f t="shared" ca="1" si="145"/>
        <v>0</v>
      </c>
      <c r="L138" s="287">
        <f t="shared" ca="1" si="145"/>
        <v>0</v>
      </c>
      <c r="M138" s="287">
        <f t="shared" ca="1" si="145"/>
        <v>0</v>
      </c>
      <c r="N138" s="287">
        <f t="shared" ca="1" si="145"/>
        <v>0</v>
      </c>
      <c r="P138" s="324"/>
      <c r="Q138" s="287">
        <f>-AVERAGE(Q136,Q134)*$M$24</f>
        <v>-0.87674135836859457</v>
      </c>
      <c r="R138" s="287">
        <f>-AVERAGE(R136,R134)*$M$24</f>
        <v>-2.0135795601975004</v>
      </c>
      <c r="S138" s="287">
        <f>-AVERAGE(S136,S134)*$M$24</f>
        <v>-2.4070895954230398</v>
      </c>
      <c r="T138" s="287">
        <f>-AVERAGE(T136,T134)*$M$24</f>
        <v>-1.9863037470181759</v>
      </c>
      <c r="U138" s="287">
        <f>-AVERAGE(U136,U134)*$M$24</f>
        <v>-0.78422735342404215</v>
      </c>
      <c r="V138" s="287">
        <f t="shared" ref="V138:AD138" si="146">-AVERAGE(V136,V134)*$M$24</f>
        <v>0</v>
      </c>
      <c r="W138" s="287">
        <f t="shared" si="146"/>
        <v>0</v>
      </c>
      <c r="X138" s="287">
        <f t="shared" si="146"/>
        <v>0</v>
      </c>
      <c r="Y138" s="287">
        <f t="shared" si="146"/>
        <v>0</v>
      </c>
      <c r="Z138" s="287">
        <f t="shared" si="146"/>
        <v>0</v>
      </c>
      <c r="AA138" s="287">
        <f t="shared" si="146"/>
        <v>0</v>
      </c>
      <c r="AB138" s="287">
        <f t="shared" si="146"/>
        <v>0</v>
      </c>
      <c r="AC138" s="287">
        <f t="shared" si="146"/>
        <v>0</v>
      </c>
      <c r="AD138" s="287">
        <f t="shared" si="146"/>
        <v>0</v>
      </c>
      <c r="AE138" s="287">
        <f>-AVERAGE(AE136,AE134)*$M$24</f>
        <v>0</v>
      </c>
      <c r="AG138" s="324"/>
      <c r="AH138" s="324"/>
      <c r="AI138" s="324"/>
      <c r="AJ138" s="324"/>
      <c r="AK138" s="324"/>
      <c r="AL138" s="324"/>
      <c r="AM138" s="324"/>
      <c r="AN138" s="324"/>
      <c r="AO138" s="324"/>
      <c r="AP138" s="324"/>
      <c r="AQ138" s="324"/>
      <c r="AR138" s="324"/>
      <c r="AS138" s="324"/>
      <c r="AT138" s="324"/>
      <c r="AU138" s="324"/>
      <c r="AW138" s="287">
        <f ca="1">-AVERAGE(AW136,AW134)*$M$24</f>
        <v>-15.548912507059601</v>
      </c>
      <c r="AX138" s="287">
        <f ca="1">-AVERAGE(AX136,AX134)*$M$24</f>
        <v>-20.395337248478882</v>
      </c>
      <c r="AY138" s="287">
        <f ca="1">-AVERAGE(AY136,AY134)*$M$24</f>
        <v>-4.8464247414192787</v>
      </c>
      <c r="AZ138" s="287">
        <f ca="1">-AVERAGE(AZ136,AZ134)*$M$24</f>
        <v>0</v>
      </c>
      <c r="BA138" s="287">
        <f ca="1">-AVERAGE(BA136,BA134)*$M$24</f>
        <v>0</v>
      </c>
      <c r="BB138" s="287">
        <f t="shared" ref="BB138:BK138" ca="1" si="147">-AVERAGE(BB136,BB134)*$M$24</f>
        <v>0</v>
      </c>
      <c r="BC138" s="287">
        <f t="shared" ca="1" si="147"/>
        <v>0</v>
      </c>
      <c r="BD138" s="287">
        <f t="shared" ca="1" si="147"/>
        <v>0</v>
      </c>
      <c r="BE138" s="287">
        <f t="shared" ca="1" si="147"/>
        <v>0</v>
      </c>
      <c r="BF138" s="287">
        <f t="shared" ca="1" si="147"/>
        <v>0</v>
      </c>
      <c r="BG138" s="287">
        <f t="shared" ca="1" si="147"/>
        <v>0</v>
      </c>
      <c r="BH138" s="287">
        <f t="shared" ca="1" si="147"/>
        <v>0</v>
      </c>
      <c r="BI138" s="287">
        <f t="shared" ca="1" si="147"/>
        <v>0</v>
      </c>
      <c r="BJ138" s="287">
        <f t="shared" ca="1" si="147"/>
        <v>0</v>
      </c>
      <c r="BK138" s="287">
        <f t="shared" ca="1" si="147"/>
        <v>0</v>
      </c>
    </row>
    <row r="139" spans="2:16384">
      <c r="E139" s="324"/>
      <c r="F139" s="324"/>
      <c r="G139" s="324"/>
      <c r="H139" s="324"/>
      <c r="I139" s="324"/>
      <c r="J139" s="324"/>
      <c r="K139" s="324"/>
      <c r="L139" s="324"/>
      <c r="M139" s="324"/>
      <c r="N139" s="324"/>
      <c r="P139" s="324"/>
      <c r="Q139" s="324"/>
      <c r="R139" s="324"/>
      <c r="S139" s="324"/>
      <c r="T139" s="324"/>
      <c r="AG139" s="324"/>
      <c r="AH139" s="324"/>
      <c r="AI139" s="324"/>
      <c r="AJ139" s="324"/>
      <c r="AK139" s="324"/>
      <c r="AL139" s="324"/>
      <c r="AM139" s="324"/>
      <c r="AN139" s="324"/>
      <c r="AO139" s="324"/>
      <c r="AP139" s="324"/>
      <c r="AQ139" s="324"/>
      <c r="AR139" s="324"/>
      <c r="AS139" s="324"/>
      <c r="AT139" s="324"/>
      <c r="AU139" s="324"/>
      <c r="AW139" s="287"/>
      <c r="AX139" s="287"/>
      <c r="AY139" s="287"/>
      <c r="AZ139" s="287"/>
      <c r="BA139" s="287"/>
      <c r="BB139" s="287"/>
      <c r="BC139" s="287"/>
      <c r="BD139" s="287"/>
      <c r="BE139" s="287"/>
      <c r="BF139" s="287"/>
      <c r="BG139" s="287"/>
      <c r="BH139" s="287"/>
      <c r="BI139" s="287"/>
      <c r="BJ139" s="287"/>
      <c r="BK139" s="287"/>
    </row>
    <row r="140" spans="2:16384" ht="12">
      <c r="C140" s="356" t="s">
        <v>294</v>
      </c>
      <c r="E140" s="324"/>
      <c r="F140" s="324"/>
      <c r="G140" s="324"/>
      <c r="H140" s="324"/>
      <c r="I140" s="324"/>
      <c r="J140" s="324"/>
      <c r="K140" s="324"/>
      <c r="L140" s="324"/>
      <c r="M140" s="324"/>
      <c r="N140" s="324"/>
      <c r="P140" s="324"/>
      <c r="Q140" s="324"/>
      <c r="R140" s="324"/>
      <c r="S140" s="324"/>
      <c r="T140" s="324"/>
      <c r="AG140" s="324"/>
      <c r="AH140" s="324"/>
      <c r="AI140" s="324"/>
      <c r="AJ140" s="324"/>
      <c r="AK140" s="324"/>
      <c r="AL140" s="324"/>
      <c r="AM140" s="324"/>
      <c r="AN140" s="324"/>
      <c r="AO140" s="324"/>
      <c r="AP140" s="324"/>
      <c r="AQ140" s="324"/>
      <c r="AR140" s="324"/>
      <c r="AS140" s="324"/>
      <c r="AT140" s="324"/>
      <c r="AU140" s="324"/>
      <c r="AW140" s="287"/>
      <c r="AX140" s="287"/>
      <c r="AY140" s="287"/>
      <c r="AZ140" s="287"/>
      <c r="BA140" s="287"/>
      <c r="BB140" s="287"/>
      <c r="BC140" s="287"/>
      <c r="BD140" s="287"/>
      <c r="BE140" s="287"/>
      <c r="BF140" s="287"/>
      <c r="BG140" s="287"/>
      <c r="BH140" s="287"/>
      <c r="BI140" s="287"/>
      <c r="BJ140" s="287"/>
      <c r="BK140" s="287"/>
    </row>
    <row r="141" spans="2:16384">
      <c r="E141" s="324"/>
      <c r="F141" s="324"/>
      <c r="G141" s="324"/>
      <c r="H141" s="324"/>
      <c r="I141" s="324"/>
      <c r="J141" s="324"/>
      <c r="K141" s="324"/>
      <c r="L141" s="324"/>
      <c r="M141" s="324"/>
      <c r="N141" s="324"/>
      <c r="P141" s="324"/>
      <c r="Q141" s="324"/>
      <c r="R141" s="324"/>
      <c r="S141" s="324"/>
      <c r="T141" s="324"/>
      <c r="AG141" s="324"/>
      <c r="AH141" s="324"/>
      <c r="AI141" s="324"/>
      <c r="AJ141" s="324"/>
      <c r="AK141" s="324"/>
      <c r="AL141" s="324"/>
      <c r="AM141" s="324"/>
      <c r="AN141" s="324"/>
      <c r="AO141" s="324"/>
      <c r="AP141" s="324"/>
      <c r="AQ141" s="324"/>
      <c r="AR141" s="324"/>
      <c r="AS141" s="324"/>
      <c r="AT141" s="324"/>
      <c r="AU141" s="324"/>
      <c r="AW141" s="287"/>
      <c r="AX141" s="287"/>
      <c r="AY141" s="287"/>
      <c r="AZ141" s="287"/>
      <c r="BA141" s="287"/>
      <c r="BB141" s="287"/>
      <c r="BC141" s="287"/>
      <c r="BD141" s="287"/>
      <c r="BE141" s="287"/>
      <c r="BF141" s="287"/>
      <c r="BG141" s="287"/>
      <c r="BH141" s="287"/>
      <c r="BI141" s="287"/>
      <c r="BJ141" s="287"/>
      <c r="BK141" s="287"/>
    </row>
    <row r="142" spans="2:16384">
      <c r="C142" s="357" t="s">
        <v>291</v>
      </c>
      <c r="E142" s="324"/>
      <c r="F142" s="324"/>
      <c r="G142" s="324"/>
      <c r="H142" s="324"/>
      <c r="I142" s="324"/>
      <c r="J142" s="324"/>
      <c r="K142" s="324"/>
      <c r="L142" s="324"/>
      <c r="M142" s="324"/>
      <c r="N142" s="324"/>
      <c r="P142" s="324"/>
      <c r="Q142" s="324"/>
      <c r="R142" s="324"/>
      <c r="S142" s="324"/>
      <c r="T142" s="324"/>
      <c r="U142" s="324"/>
      <c r="V142" s="324"/>
      <c r="W142" s="324"/>
      <c r="X142" s="324"/>
      <c r="Y142" s="324"/>
      <c r="Z142" s="324"/>
      <c r="AA142" s="324"/>
      <c r="AB142" s="324"/>
      <c r="AC142" s="324"/>
      <c r="AD142" s="324"/>
      <c r="AE142" s="324"/>
      <c r="AW142" s="358">
        <v>0</v>
      </c>
      <c r="AX142" s="287">
        <f t="shared" ref="AX142:BK142" si="148">AW144</f>
        <v>5749.4016000000001</v>
      </c>
      <c r="AY142" s="287">
        <f t="shared" ca="1" si="148"/>
        <v>5492.5418936246324</v>
      </c>
      <c r="AZ142" s="287">
        <f t="shared" ca="1" si="148"/>
        <v>4820.0897633409968</v>
      </c>
      <c r="BA142" s="287">
        <f t="shared" ca="1" si="148"/>
        <v>3742.8179279138403</v>
      </c>
      <c r="BB142" s="287">
        <f t="shared" ca="1" si="148"/>
        <v>2590.1790506234938</v>
      </c>
      <c r="BC142" s="287">
        <f t="shared" ca="1" si="148"/>
        <v>1362.3777874571567</v>
      </c>
      <c r="BD142" s="287">
        <f t="shared" ca="1" si="148"/>
        <v>408.71333623714713</v>
      </c>
      <c r="BE142" s="287">
        <f t="shared" ca="1" si="148"/>
        <v>122.61400087114419</v>
      </c>
      <c r="BF142" s="287">
        <f t="shared" ca="1" si="148"/>
        <v>36.784200261343258</v>
      </c>
      <c r="BG142" s="287">
        <f t="shared" ca="1" si="148"/>
        <v>11.035260078402978</v>
      </c>
      <c r="BH142" s="287">
        <f t="shared" ca="1" si="148"/>
        <v>3.3105780235208941</v>
      </c>
      <c r="BI142" s="287">
        <f t="shared" ca="1" si="148"/>
        <v>0.99317340705626833</v>
      </c>
      <c r="BJ142" s="287">
        <f t="shared" ca="1" si="148"/>
        <v>0.29795202211688054</v>
      </c>
      <c r="BK142" s="287">
        <f t="shared" ca="1" si="148"/>
        <v>8.9385606635064174E-2</v>
      </c>
    </row>
    <row r="143" spans="2:16384">
      <c r="C143" s="359" t="s">
        <v>284</v>
      </c>
      <c r="E143" s="324"/>
      <c r="F143" s="324"/>
      <c r="G143" s="324"/>
      <c r="H143" s="324"/>
      <c r="I143" s="324"/>
      <c r="J143" s="324"/>
      <c r="K143" s="324"/>
      <c r="L143" s="324"/>
      <c r="M143" s="324"/>
      <c r="N143" s="324"/>
      <c r="P143" s="324"/>
      <c r="Q143" s="324"/>
      <c r="R143" s="324"/>
      <c r="S143" s="324"/>
      <c r="T143" s="324"/>
      <c r="U143" s="324"/>
      <c r="V143" s="324"/>
      <c r="W143" s="324"/>
      <c r="X143" s="324"/>
      <c r="Y143" s="324"/>
      <c r="Z143" s="324"/>
      <c r="AA143" s="324"/>
      <c r="AB143" s="324"/>
      <c r="AC143" s="324"/>
      <c r="AD143" s="324"/>
      <c r="AE143" s="324"/>
      <c r="AW143" s="287"/>
      <c r="AX143" s="287">
        <f t="shared" ref="AX143:BK143" ca="1" si="149">IF((AX128+AX135)&lt;0,-(AX128+AX135),-MIN(AX128+AX135,AX142))*$M$28</f>
        <v>-256.85970637536781</v>
      </c>
      <c r="AY143" s="287">
        <f t="shared" ca="1" si="149"/>
        <v>-672.45213028363526</v>
      </c>
      <c r="AZ143" s="287">
        <f t="shared" ca="1" si="149"/>
        <v>-1077.2718354271567</v>
      </c>
      <c r="BA143" s="287">
        <f t="shared" ca="1" si="149"/>
        <v>-1152.6388772903463</v>
      </c>
      <c r="BB143" s="287">
        <f t="shared" ca="1" si="149"/>
        <v>-1227.8012631663371</v>
      </c>
      <c r="BC143" s="287">
        <f t="shared" ca="1" si="149"/>
        <v>-953.6644512200096</v>
      </c>
      <c r="BD143" s="287">
        <f t="shared" ca="1" si="149"/>
        <v>-286.09933536600295</v>
      </c>
      <c r="BE143" s="287">
        <f t="shared" ca="1" si="149"/>
        <v>-85.829800609800927</v>
      </c>
      <c r="BF143" s="287">
        <f t="shared" ca="1" si="149"/>
        <v>-25.748940182940281</v>
      </c>
      <c r="BG143" s="287">
        <f t="shared" ca="1" si="149"/>
        <v>-7.7246820548820834</v>
      </c>
      <c r="BH143" s="287">
        <f t="shared" ca="1" si="149"/>
        <v>-2.3174046164646258</v>
      </c>
      <c r="BI143" s="287">
        <f t="shared" ca="1" si="149"/>
        <v>-0.69522138493938779</v>
      </c>
      <c r="BJ143" s="287">
        <f t="shared" ca="1" si="149"/>
        <v>-0.20856641548181637</v>
      </c>
      <c r="BK143" s="287">
        <f t="shared" ca="1" si="149"/>
        <v>-6.2569924644544916E-2</v>
      </c>
    </row>
    <row r="144" spans="2:16384">
      <c r="C144" s="357" t="s">
        <v>292</v>
      </c>
      <c r="E144" s="324"/>
      <c r="F144" s="324"/>
      <c r="G144" s="324"/>
      <c r="H144" s="324"/>
      <c r="I144" s="324"/>
      <c r="J144" s="324"/>
      <c r="K144" s="324"/>
      <c r="L144" s="324"/>
      <c r="M144" s="324"/>
      <c r="N144" s="324"/>
      <c r="P144" s="324"/>
      <c r="Q144" s="324"/>
      <c r="R144" s="324"/>
      <c r="S144" s="324"/>
      <c r="T144" s="324"/>
      <c r="U144" s="324"/>
      <c r="V144" s="324"/>
      <c r="W144" s="324"/>
      <c r="X144" s="324"/>
      <c r="Y144" s="324"/>
      <c r="Z144" s="324"/>
      <c r="AA144" s="324"/>
      <c r="AB144" s="324"/>
      <c r="AC144" s="324"/>
      <c r="AD144" s="324"/>
      <c r="AE144" s="324"/>
      <c r="AW144" s="323">
        <f>G17</f>
        <v>5749.4016000000001</v>
      </c>
      <c r="AX144" s="329">
        <f ca="1">SUM(AX142:AX143)</f>
        <v>5492.5418936246324</v>
      </c>
      <c r="AY144" s="329">
        <f ca="1">SUM(AY142:AY143)</f>
        <v>4820.0897633409968</v>
      </c>
      <c r="AZ144" s="329">
        <f ca="1">SUM(AZ142:AZ143)</f>
        <v>3742.8179279138403</v>
      </c>
      <c r="BA144" s="329">
        <f ca="1">SUM(BA142:BA143)</f>
        <v>2590.1790506234938</v>
      </c>
      <c r="BB144" s="329">
        <f t="shared" ref="BB144:BK144" ca="1" si="150">SUM(BB142:BB143)</f>
        <v>1362.3777874571567</v>
      </c>
      <c r="BC144" s="329">
        <f t="shared" ca="1" si="150"/>
        <v>408.71333623714713</v>
      </c>
      <c r="BD144" s="329">
        <f t="shared" ca="1" si="150"/>
        <v>122.61400087114419</v>
      </c>
      <c r="BE144" s="329">
        <f t="shared" ca="1" si="150"/>
        <v>36.784200261343258</v>
      </c>
      <c r="BF144" s="329">
        <f t="shared" ca="1" si="150"/>
        <v>11.035260078402978</v>
      </c>
      <c r="BG144" s="329">
        <f t="shared" ca="1" si="150"/>
        <v>3.3105780235208941</v>
      </c>
      <c r="BH144" s="329">
        <f t="shared" ca="1" si="150"/>
        <v>0.99317340705626833</v>
      </c>
      <c r="BI144" s="329">
        <f t="shared" ca="1" si="150"/>
        <v>0.29795202211688054</v>
      </c>
      <c r="BJ144" s="329">
        <f t="shared" ca="1" si="150"/>
        <v>8.9385606635064174E-2</v>
      </c>
      <c r="BK144" s="329">
        <f t="shared" ca="1" si="150"/>
        <v>2.6815681990519258E-2</v>
      </c>
    </row>
    <row r="145" spans="3:63">
      <c r="E145" s="324"/>
      <c r="F145" s="324"/>
      <c r="G145" s="324"/>
      <c r="H145" s="324"/>
      <c r="I145" s="324"/>
      <c r="J145" s="324"/>
      <c r="K145" s="324"/>
      <c r="L145" s="324"/>
      <c r="M145" s="324"/>
      <c r="N145" s="324"/>
      <c r="P145" s="324"/>
      <c r="Q145" s="324"/>
      <c r="R145" s="324"/>
      <c r="S145" s="324"/>
      <c r="T145" s="324"/>
      <c r="U145" s="324"/>
      <c r="V145" s="324"/>
      <c r="W145" s="324"/>
      <c r="X145" s="324"/>
      <c r="Y145" s="324"/>
      <c r="Z145" s="324"/>
      <c r="AA145" s="324"/>
      <c r="AB145" s="324"/>
      <c r="AC145" s="324"/>
      <c r="AD145" s="324"/>
      <c r="AE145" s="324"/>
      <c r="AW145" s="287"/>
      <c r="AX145" s="287"/>
      <c r="AY145" s="287"/>
      <c r="AZ145" s="287"/>
      <c r="BA145" s="287"/>
      <c r="BB145" s="287"/>
      <c r="BC145" s="287"/>
      <c r="BD145" s="287"/>
      <c r="BE145" s="287"/>
      <c r="BF145" s="287"/>
      <c r="BG145" s="287"/>
      <c r="BH145" s="287"/>
      <c r="BI145" s="287"/>
      <c r="BJ145" s="287"/>
      <c r="BK145" s="287"/>
    </row>
    <row r="146" spans="3:63">
      <c r="C146" s="276" t="s">
        <v>293</v>
      </c>
      <c r="E146" s="324"/>
      <c r="F146" s="324"/>
      <c r="G146" s="324"/>
      <c r="H146" s="324"/>
      <c r="I146" s="324"/>
      <c r="J146" s="324"/>
      <c r="K146" s="324"/>
      <c r="L146" s="324"/>
      <c r="M146" s="324"/>
      <c r="N146" s="324"/>
      <c r="P146" s="324"/>
      <c r="Q146" s="324"/>
      <c r="R146" s="324"/>
      <c r="S146" s="324"/>
      <c r="T146" s="324"/>
      <c r="U146" s="324"/>
      <c r="V146" s="324"/>
      <c r="W146" s="324"/>
      <c r="X146" s="324"/>
      <c r="Y146" s="324"/>
      <c r="Z146" s="324"/>
      <c r="AA146" s="324"/>
      <c r="AB146" s="324"/>
      <c r="AC146" s="324"/>
      <c r="AD146" s="324"/>
      <c r="AE146" s="324"/>
      <c r="AW146" s="287">
        <f>-AVERAGE(AW144,AW142)*$M$27</f>
        <v>-114.988032</v>
      </c>
      <c r="AX146" s="287">
        <f ca="1">-AVERAGE(AX144,AX142)*$M$27</f>
        <v>-224.83886987249267</v>
      </c>
      <c r="AY146" s="287">
        <f ca="1">-AVERAGE(AY144,AY142)*$M$27</f>
        <v>-206.25263313931259</v>
      </c>
      <c r="AZ146" s="287">
        <f ca="1">-AVERAGE(AZ144,AZ142)*$M$27</f>
        <v>-171.25815382509674</v>
      </c>
      <c r="BA146" s="287">
        <f ca="1">-AVERAGE(BA144,BA142)*$M$27</f>
        <v>-126.65993957074669</v>
      </c>
      <c r="BB146" s="287">
        <f t="shared" ref="BB146:BK146" ca="1" si="151">-AVERAGE(BB144,BB142)*$M$27</f>
        <v>-79.051136761613023</v>
      </c>
      <c r="BC146" s="287">
        <f t="shared" ca="1" si="151"/>
        <v>-35.421822473886081</v>
      </c>
      <c r="BD146" s="287">
        <f t="shared" ca="1" si="151"/>
        <v>-10.626546742165827</v>
      </c>
      <c r="BE146" s="287">
        <f t="shared" ca="1" si="151"/>
        <v>-3.1879640226497488</v>
      </c>
      <c r="BF146" s="287">
        <f t="shared" ca="1" si="151"/>
        <v>-0.95638920679492478</v>
      </c>
      <c r="BG146" s="287">
        <f t="shared" ca="1" si="151"/>
        <v>-0.28691676203847744</v>
      </c>
      <c r="BH146" s="287">
        <f t="shared" ca="1" si="151"/>
        <v>-8.6075028611543244E-2</v>
      </c>
      <c r="BI146" s="287">
        <f t="shared" ca="1" si="151"/>
        <v>-2.5822508583462977E-2</v>
      </c>
      <c r="BJ146" s="287">
        <f t="shared" ca="1" si="151"/>
        <v>-7.746752575038895E-3</v>
      </c>
      <c r="BK146" s="287">
        <f t="shared" ca="1" si="151"/>
        <v>-2.3240257725116687E-3</v>
      </c>
    </row>
    <row r="147" spans="3:63">
      <c r="E147" s="324"/>
      <c r="F147" s="324"/>
      <c r="G147" s="324"/>
      <c r="H147" s="324"/>
      <c r="I147" s="324"/>
      <c r="Q147" s="324"/>
      <c r="R147" s="324"/>
      <c r="S147" s="324"/>
      <c r="T147" s="324"/>
      <c r="U147" s="324"/>
      <c r="V147" s="324"/>
      <c r="W147" s="287"/>
      <c r="X147" s="287"/>
      <c r="Y147" s="287"/>
      <c r="Z147" s="287"/>
      <c r="AA147" s="287"/>
      <c r="AB147" s="287"/>
      <c r="AC147" s="324"/>
      <c r="AD147" s="324"/>
      <c r="AE147" s="324"/>
      <c r="AF147" s="324"/>
      <c r="AG147" s="324"/>
    </row>
    <row r="148" spans="3:63">
      <c r="E148" s="324"/>
      <c r="F148" s="324"/>
      <c r="G148" s="324"/>
      <c r="H148" s="324"/>
      <c r="I148" s="324"/>
      <c r="J148" s="324"/>
      <c r="K148" s="324"/>
      <c r="L148" s="324"/>
      <c r="M148" s="324"/>
      <c r="N148" s="324"/>
      <c r="O148" s="324"/>
      <c r="P148" s="324"/>
      <c r="Q148" s="324"/>
      <c r="R148" s="324"/>
      <c r="S148" s="324"/>
      <c r="T148" s="324"/>
      <c r="U148" s="324"/>
      <c r="V148" s="324"/>
      <c r="W148" s="324"/>
      <c r="X148" s="324"/>
      <c r="Y148" s="324"/>
      <c r="Z148" s="324"/>
    </row>
    <row r="149" spans="3:63">
      <c r="E149" s="324"/>
      <c r="F149" s="324"/>
      <c r="G149" s="324"/>
      <c r="H149" s="324"/>
      <c r="I149" s="324"/>
      <c r="J149" s="324"/>
      <c r="K149" s="324"/>
      <c r="L149" s="324"/>
      <c r="M149" s="324"/>
      <c r="N149" s="324"/>
      <c r="O149" s="324"/>
      <c r="P149" s="324"/>
      <c r="Q149" s="324"/>
      <c r="R149" s="324"/>
      <c r="S149" s="324"/>
      <c r="T149" s="324"/>
      <c r="U149" s="324"/>
      <c r="V149" s="324"/>
      <c r="W149" s="324"/>
      <c r="X149" s="324"/>
      <c r="Y149" s="324"/>
      <c r="Z149" s="324"/>
    </row>
    <row r="150" spans="3:63">
      <c r="E150" s="324"/>
      <c r="F150" s="324"/>
      <c r="G150" s="324"/>
      <c r="H150" s="324"/>
      <c r="I150" s="324"/>
      <c r="J150" s="324"/>
      <c r="K150" s="324"/>
      <c r="L150" s="324"/>
      <c r="M150" s="324"/>
      <c r="N150" s="324"/>
      <c r="O150" s="324"/>
      <c r="P150" s="324"/>
      <c r="Q150" s="324"/>
      <c r="R150" s="324"/>
      <c r="S150" s="324"/>
      <c r="T150" s="324"/>
      <c r="U150" s="324"/>
      <c r="V150" s="324"/>
      <c r="W150" s="324"/>
      <c r="X150" s="324"/>
      <c r="Y150" s="324"/>
      <c r="Z150" s="324"/>
    </row>
    <row r="151" spans="3:63">
      <c r="E151" s="324"/>
      <c r="F151" s="324"/>
      <c r="G151" s="324"/>
      <c r="H151" s="324"/>
      <c r="I151" s="324"/>
      <c r="J151" s="324"/>
      <c r="K151" s="324"/>
      <c r="L151" s="324"/>
      <c r="M151" s="324"/>
      <c r="N151" s="324"/>
      <c r="O151" s="324"/>
      <c r="P151" s="324"/>
      <c r="Q151" s="324"/>
      <c r="R151" s="324"/>
      <c r="S151" s="324"/>
      <c r="T151" s="324"/>
      <c r="U151" s="324"/>
      <c r="V151" s="324"/>
      <c r="W151" s="324"/>
      <c r="X151" s="324"/>
      <c r="Y151" s="324"/>
      <c r="Z151" s="324"/>
    </row>
    <row r="152" spans="3:63">
      <c r="E152" s="324"/>
      <c r="F152" s="324"/>
      <c r="G152" s="324"/>
      <c r="H152" s="324"/>
      <c r="I152" s="324"/>
      <c r="J152" s="324"/>
      <c r="K152" s="324"/>
      <c r="L152" s="324"/>
      <c r="M152" s="324"/>
      <c r="N152" s="324"/>
      <c r="O152" s="324"/>
      <c r="P152" s="324"/>
      <c r="Q152" s="324"/>
      <c r="R152" s="324"/>
      <c r="S152" s="324"/>
      <c r="T152" s="324"/>
      <c r="U152" s="324"/>
      <c r="V152" s="324"/>
      <c r="W152" s="324"/>
      <c r="X152" s="324"/>
      <c r="Y152" s="324"/>
      <c r="Z152" s="324"/>
    </row>
    <row r="153" spans="3:63">
      <c r="E153" s="324"/>
      <c r="F153" s="324"/>
      <c r="G153" s="324"/>
      <c r="H153" s="324"/>
      <c r="I153" s="324"/>
      <c r="J153" s="324"/>
      <c r="K153" s="324"/>
      <c r="L153" s="324"/>
      <c r="M153" s="324"/>
      <c r="N153" s="324"/>
      <c r="O153" s="324"/>
      <c r="P153" s="324"/>
      <c r="Q153" s="324"/>
      <c r="R153" s="324"/>
      <c r="S153" s="324"/>
      <c r="T153" s="324"/>
      <c r="U153" s="324"/>
      <c r="V153" s="324"/>
      <c r="W153" s="324"/>
      <c r="X153" s="324"/>
      <c r="Y153" s="324"/>
      <c r="Z153" s="324"/>
    </row>
    <row r="154" spans="3:63">
      <c r="E154" s="324"/>
      <c r="F154" s="324"/>
      <c r="G154" s="324"/>
      <c r="H154" s="324"/>
      <c r="I154" s="324"/>
      <c r="J154" s="324"/>
      <c r="K154" s="324"/>
      <c r="L154" s="324"/>
      <c r="M154" s="324"/>
      <c r="N154" s="324"/>
      <c r="O154" s="324"/>
      <c r="P154" s="324"/>
      <c r="Q154" s="324"/>
      <c r="R154" s="324"/>
      <c r="S154" s="324"/>
      <c r="T154" s="324"/>
      <c r="U154" s="324"/>
      <c r="V154" s="324"/>
      <c r="W154" s="324"/>
      <c r="X154" s="324"/>
      <c r="Y154" s="324"/>
      <c r="Z154" s="324"/>
    </row>
    <row r="155" spans="3:63">
      <c r="E155" s="324"/>
      <c r="F155" s="324"/>
      <c r="G155" s="324"/>
      <c r="H155" s="324"/>
      <c r="I155" s="324"/>
      <c r="J155" s="324"/>
      <c r="K155" s="324"/>
      <c r="L155" s="324"/>
      <c r="M155" s="324"/>
      <c r="N155" s="324"/>
      <c r="O155" s="324"/>
      <c r="P155" s="324"/>
      <c r="Q155" s="324"/>
      <c r="R155" s="324"/>
      <c r="S155" s="324"/>
      <c r="T155" s="324"/>
      <c r="U155" s="324"/>
      <c r="V155" s="324"/>
      <c r="W155" s="324"/>
      <c r="X155" s="324"/>
      <c r="Y155" s="324"/>
      <c r="Z155" s="324"/>
    </row>
    <row r="156" spans="3:63">
      <c r="E156" s="324"/>
      <c r="F156" s="324"/>
      <c r="G156" s="324"/>
      <c r="H156" s="324"/>
      <c r="I156" s="324"/>
      <c r="J156" s="324"/>
      <c r="K156" s="324"/>
      <c r="L156" s="324"/>
      <c r="M156" s="324"/>
      <c r="N156" s="324"/>
      <c r="O156" s="324"/>
      <c r="P156" s="324"/>
      <c r="Q156" s="324"/>
      <c r="R156" s="324"/>
      <c r="S156" s="324"/>
      <c r="T156" s="324"/>
      <c r="U156" s="324"/>
      <c r="V156" s="324"/>
      <c r="W156" s="324"/>
      <c r="X156" s="324"/>
      <c r="Y156" s="324"/>
      <c r="Z156" s="324"/>
    </row>
    <row r="157" spans="3:63">
      <c r="E157" s="324"/>
      <c r="F157" s="324"/>
      <c r="G157" s="324"/>
      <c r="H157" s="324"/>
      <c r="I157" s="324"/>
      <c r="J157" s="324"/>
      <c r="K157" s="324"/>
      <c r="L157" s="324"/>
      <c r="M157" s="324"/>
      <c r="N157" s="324"/>
      <c r="O157" s="324"/>
      <c r="P157" s="324"/>
      <c r="Q157" s="324"/>
      <c r="R157" s="324"/>
      <c r="S157" s="324"/>
      <c r="T157" s="324"/>
      <c r="U157" s="324"/>
      <c r="V157" s="324"/>
      <c r="W157" s="324"/>
      <c r="X157" s="324"/>
      <c r="Y157" s="324"/>
      <c r="Z157" s="324"/>
    </row>
    <row r="158" spans="3:63">
      <c r="E158" s="324"/>
      <c r="F158" s="324"/>
      <c r="G158" s="324"/>
      <c r="H158" s="324"/>
      <c r="I158" s="324"/>
      <c r="J158" s="324"/>
      <c r="K158" s="324"/>
      <c r="L158" s="324"/>
      <c r="M158" s="324"/>
      <c r="N158" s="324"/>
      <c r="O158" s="324"/>
      <c r="P158" s="324"/>
      <c r="Q158" s="324"/>
      <c r="R158" s="324"/>
      <c r="S158" s="324"/>
      <c r="T158" s="324"/>
      <c r="U158" s="324"/>
      <c r="V158" s="324"/>
      <c r="W158" s="324"/>
      <c r="X158" s="324"/>
      <c r="Y158" s="324"/>
      <c r="Z158" s="324"/>
    </row>
    <row r="159" spans="3:63">
      <c r="E159" s="324"/>
      <c r="F159" s="324"/>
      <c r="G159" s="324"/>
      <c r="H159" s="324"/>
      <c r="I159" s="324"/>
      <c r="J159" s="324"/>
      <c r="K159" s="324"/>
      <c r="L159" s="324"/>
      <c r="M159" s="324"/>
      <c r="N159" s="324"/>
      <c r="O159" s="324"/>
      <c r="P159" s="324"/>
      <c r="Q159" s="324"/>
      <c r="R159" s="324"/>
      <c r="S159" s="324"/>
      <c r="T159" s="324"/>
      <c r="U159" s="324"/>
      <c r="V159" s="324"/>
      <c r="W159" s="324"/>
      <c r="X159" s="324"/>
      <c r="Y159" s="324"/>
      <c r="Z159" s="324"/>
    </row>
    <row r="160" spans="3:63">
      <c r="E160" s="324"/>
      <c r="F160" s="324"/>
      <c r="G160" s="324"/>
      <c r="H160" s="324"/>
      <c r="I160" s="324"/>
      <c r="J160" s="324"/>
      <c r="K160" s="324"/>
      <c r="L160" s="324"/>
      <c r="M160" s="324"/>
      <c r="N160" s="324"/>
      <c r="O160" s="324"/>
      <c r="P160" s="324"/>
      <c r="Q160" s="324"/>
      <c r="R160" s="324"/>
      <c r="S160" s="324"/>
      <c r="T160" s="324"/>
      <c r="U160" s="324"/>
      <c r="V160" s="324"/>
      <c r="W160" s="324"/>
      <c r="X160" s="324"/>
      <c r="Y160" s="324"/>
      <c r="Z160" s="324"/>
    </row>
    <row r="161" spans="5:26">
      <c r="E161" s="324"/>
      <c r="F161" s="324"/>
      <c r="G161" s="324"/>
      <c r="H161" s="324"/>
      <c r="I161" s="324"/>
      <c r="J161" s="324"/>
      <c r="K161" s="324"/>
      <c r="L161" s="324"/>
      <c r="M161" s="324"/>
      <c r="N161" s="324"/>
      <c r="O161" s="324"/>
      <c r="P161" s="324"/>
      <c r="Q161" s="324"/>
      <c r="R161" s="324"/>
      <c r="S161" s="324"/>
      <c r="T161" s="324"/>
      <c r="U161" s="324"/>
      <c r="V161" s="324"/>
      <c r="W161" s="324"/>
      <c r="X161" s="324"/>
      <c r="Y161" s="324"/>
      <c r="Z161" s="324"/>
    </row>
    <row r="162" spans="5:26">
      <c r="E162" s="324"/>
      <c r="F162" s="324"/>
      <c r="G162" s="324"/>
      <c r="H162" s="324"/>
      <c r="I162" s="324"/>
      <c r="J162" s="324"/>
      <c r="K162" s="324"/>
      <c r="L162" s="324"/>
      <c r="M162" s="324"/>
      <c r="N162" s="324"/>
      <c r="O162" s="324"/>
      <c r="P162" s="324"/>
      <c r="Q162" s="324"/>
      <c r="R162" s="324"/>
      <c r="S162" s="324"/>
      <c r="T162" s="324"/>
      <c r="U162" s="324"/>
      <c r="V162" s="324"/>
      <c r="W162" s="324"/>
      <c r="X162" s="324"/>
      <c r="Y162" s="324"/>
      <c r="Z162" s="324"/>
    </row>
    <row r="163" spans="5:26">
      <c r="E163" s="324"/>
      <c r="F163" s="324"/>
      <c r="G163" s="324"/>
      <c r="H163" s="324"/>
      <c r="I163" s="324"/>
      <c r="J163" s="324"/>
      <c r="K163" s="324"/>
      <c r="L163" s="324"/>
      <c r="M163" s="324"/>
      <c r="N163" s="324"/>
      <c r="O163" s="324"/>
      <c r="P163" s="324"/>
      <c r="Q163" s="324"/>
      <c r="R163" s="324"/>
      <c r="S163" s="324"/>
      <c r="T163" s="324"/>
      <c r="U163" s="324"/>
      <c r="V163" s="324"/>
      <c r="W163" s="324"/>
      <c r="X163" s="324"/>
      <c r="Y163" s="324"/>
      <c r="Z163" s="324"/>
    </row>
    <row r="164" spans="5:26">
      <c r="E164" s="324"/>
      <c r="F164" s="324"/>
      <c r="G164" s="324"/>
      <c r="H164" s="324"/>
      <c r="I164" s="324"/>
      <c r="J164" s="324"/>
      <c r="K164" s="324"/>
      <c r="L164" s="324"/>
      <c r="M164" s="324"/>
      <c r="N164" s="324"/>
      <c r="O164" s="324"/>
      <c r="P164" s="324"/>
      <c r="Q164" s="324"/>
      <c r="R164" s="324"/>
      <c r="S164" s="324"/>
      <c r="T164" s="324"/>
      <c r="U164" s="324"/>
      <c r="V164" s="324"/>
      <c r="W164" s="324"/>
      <c r="X164" s="324"/>
      <c r="Y164" s="324"/>
      <c r="Z164" s="324"/>
    </row>
    <row r="165" spans="5:26">
      <c r="E165" s="324"/>
      <c r="F165" s="324"/>
      <c r="G165" s="324"/>
      <c r="H165" s="324"/>
      <c r="I165" s="324"/>
      <c r="J165" s="324"/>
      <c r="K165" s="324"/>
      <c r="L165" s="324"/>
      <c r="M165" s="324"/>
      <c r="N165" s="324"/>
      <c r="O165" s="324"/>
      <c r="P165" s="324"/>
      <c r="Q165" s="324"/>
      <c r="R165" s="324"/>
      <c r="S165" s="324"/>
      <c r="T165" s="324"/>
      <c r="U165" s="324"/>
      <c r="V165" s="324"/>
      <c r="W165" s="324"/>
      <c r="X165" s="324"/>
      <c r="Y165" s="324"/>
      <c r="Z165" s="324"/>
    </row>
    <row r="166" spans="5:26">
      <c r="E166" s="324"/>
      <c r="F166" s="324"/>
      <c r="G166" s="324"/>
      <c r="H166" s="324"/>
      <c r="I166" s="324"/>
      <c r="J166" s="324"/>
      <c r="K166" s="324"/>
      <c r="L166" s="324"/>
      <c r="M166" s="324"/>
      <c r="N166" s="324"/>
      <c r="O166" s="324"/>
      <c r="P166" s="324"/>
      <c r="Q166" s="324"/>
      <c r="R166" s="324"/>
      <c r="S166" s="324"/>
      <c r="T166" s="324"/>
      <c r="U166" s="324"/>
      <c r="V166" s="324"/>
      <c r="W166" s="324"/>
      <c r="X166" s="324"/>
      <c r="Y166" s="324"/>
      <c r="Z166" s="324"/>
    </row>
    <row r="167" spans="5:26">
      <c r="E167" s="324"/>
      <c r="F167" s="324"/>
      <c r="G167" s="324"/>
      <c r="H167" s="324"/>
      <c r="I167" s="324"/>
      <c r="J167" s="324"/>
      <c r="K167" s="324"/>
      <c r="L167" s="324"/>
      <c r="M167" s="324"/>
      <c r="N167" s="324"/>
      <c r="O167" s="324"/>
      <c r="P167" s="324"/>
      <c r="Q167" s="324"/>
      <c r="R167" s="324"/>
      <c r="S167" s="324"/>
      <c r="T167" s="324"/>
      <c r="U167" s="324"/>
      <c r="V167" s="324"/>
      <c r="W167" s="324"/>
      <c r="X167" s="324"/>
      <c r="Y167" s="324"/>
      <c r="Z167" s="324"/>
    </row>
    <row r="168" spans="5:26">
      <c r="E168" s="324"/>
      <c r="F168" s="324"/>
      <c r="G168" s="324"/>
      <c r="H168" s="324"/>
      <c r="I168" s="324"/>
      <c r="J168" s="324"/>
      <c r="K168" s="324"/>
      <c r="L168" s="324"/>
      <c r="M168" s="324"/>
      <c r="N168" s="324"/>
      <c r="O168" s="324"/>
      <c r="P168" s="324"/>
      <c r="Q168" s="324"/>
      <c r="R168" s="324"/>
      <c r="S168" s="324"/>
      <c r="T168" s="324"/>
      <c r="U168" s="324"/>
      <c r="V168" s="324"/>
      <c r="W168" s="324"/>
      <c r="X168" s="324"/>
      <c r="Y168" s="324"/>
      <c r="Z168" s="324"/>
    </row>
    <row r="169" spans="5:26">
      <c r="E169" s="324"/>
      <c r="F169" s="324"/>
      <c r="G169" s="324"/>
      <c r="H169" s="324"/>
      <c r="I169" s="324"/>
      <c r="J169" s="324"/>
      <c r="K169" s="324"/>
      <c r="L169" s="324"/>
      <c r="M169" s="324"/>
      <c r="N169" s="324"/>
      <c r="O169" s="324"/>
      <c r="P169" s="324"/>
      <c r="Q169" s="324"/>
      <c r="R169" s="324"/>
      <c r="S169" s="324"/>
      <c r="T169" s="324"/>
      <c r="U169" s="324"/>
      <c r="V169" s="324"/>
      <c r="W169" s="324"/>
      <c r="X169" s="324"/>
      <c r="Y169" s="324"/>
      <c r="Z169" s="324"/>
    </row>
    <row r="170" spans="5:26">
      <c r="E170" s="324"/>
      <c r="F170" s="324"/>
      <c r="G170" s="324"/>
      <c r="H170" s="324"/>
      <c r="I170" s="324"/>
      <c r="J170" s="324"/>
      <c r="K170" s="324"/>
      <c r="L170" s="324"/>
      <c r="M170" s="324"/>
      <c r="N170" s="324"/>
      <c r="O170" s="324"/>
      <c r="P170" s="324"/>
      <c r="Q170" s="324"/>
      <c r="R170" s="324"/>
      <c r="S170" s="324"/>
      <c r="T170" s="324"/>
      <c r="U170" s="324"/>
      <c r="V170" s="324"/>
      <c r="W170" s="324"/>
      <c r="X170" s="324"/>
      <c r="Y170" s="324"/>
      <c r="Z170" s="324"/>
    </row>
    <row r="171" spans="5:26">
      <c r="E171" s="324"/>
      <c r="F171" s="324"/>
      <c r="G171" s="324"/>
      <c r="H171" s="324"/>
      <c r="I171" s="324"/>
      <c r="J171" s="324"/>
      <c r="K171" s="324"/>
      <c r="L171" s="324"/>
      <c r="M171" s="324"/>
      <c r="N171" s="324"/>
      <c r="O171" s="324"/>
      <c r="P171" s="324"/>
      <c r="Q171" s="324"/>
      <c r="R171" s="324"/>
      <c r="S171" s="324"/>
      <c r="T171" s="324"/>
      <c r="U171" s="324"/>
      <c r="V171" s="324"/>
      <c r="W171" s="324"/>
      <c r="X171" s="324"/>
      <c r="Y171" s="324"/>
      <c r="Z171" s="324"/>
    </row>
    <row r="172" spans="5:26">
      <c r="E172" s="324"/>
      <c r="F172" s="324"/>
      <c r="G172" s="324"/>
      <c r="H172" s="324"/>
      <c r="I172" s="324"/>
      <c r="J172" s="324"/>
      <c r="K172" s="324"/>
      <c r="L172" s="324"/>
      <c r="M172" s="324"/>
      <c r="N172" s="324"/>
      <c r="O172" s="324"/>
      <c r="P172" s="324"/>
      <c r="Q172" s="324"/>
      <c r="R172" s="324"/>
      <c r="S172" s="324"/>
      <c r="T172" s="324"/>
      <c r="U172" s="324"/>
      <c r="V172" s="324"/>
      <c r="W172" s="324"/>
      <c r="X172" s="324"/>
      <c r="Y172" s="324"/>
      <c r="Z172" s="324"/>
    </row>
    <row r="173" spans="5:26">
      <c r="E173" s="324"/>
      <c r="F173" s="324"/>
      <c r="G173" s="324"/>
      <c r="H173" s="324"/>
      <c r="I173" s="324"/>
      <c r="J173" s="324"/>
      <c r="K173" s="324"/>
      <c r="L173" s="324"/>
      <c r="M173" s="324"/>
      <c r="N173" s="324"/>
      <c r="O173" s="324"/>
      <c r="P173" s="324"/>
      <c r="Q173" s="324"/>
      <c r="R173" s="324"/>
      <c r="S173" s="324"/>
      <c r="T173" s="324"/>
      <c r="U173" s="324"/>
      <c r="V173" s="324"/>
      <c r="W173" s="324"/>
      <c r="X173" s="324"/>
      <c r="Y173" s="324"/>
      <c r="Z173" s="324"/>
    </row>
    <row r="174" spans="5:26">
      <c r="E174" s="324"/>
      <c r="F174" s="324"/>
      <c r="G174" s="324"/>
      <c r="H174" s="324"/>
      <c r="I174" s="324"/>
      <c r="J174" s="324"/>
      <c r="K174" s="324"/>
      <c r="L174" s="324"/>
      <c r="M174" s="324"/>
      <c r="N174" s="324"/>
      <c r="O174" s="324"/>
      <c r="P174" s="324"/>
      <c r="Q174" s="324"/>
      <c r="R174" s="324"/>
      <c r="S174" s="324"/>
      <c r="T174" s="324"/>
      <c r="U174" s="324"/>
      <c r="V174" s="324"/>
      <c r="W174" s="324"/>
      <c r="X174" s="324"/>
      <c r="Y174" s="324"/>
      <c r="Z174" s="324"/>
    </row>
    <row r="175" spans="5:26">
      <c r="E175" s="324"/>
      <c r="F175" s="324"/>
      <c r="G175" s="324"/>
      <c r="H175" s="324"/>
      <c r="I175" s="324"/>
      <c r="J175" s="324"/>
      <c r="K175" s="324"/>
      <c r="L175" s="324"/>
      <c r="M175" s="324"/>
      <c r="N175" s="324"/>
      <c r="O175" s="324"/>
      <c r="P175" s="324"/>
      <c r="Q175" s="324"/>
      <c r="R175" s="324"/>
      <c r="S175" s="324"/>
      <c r="T175" s="324"/>
      <c r="U175" s="324"/>
      <c r="V175" s="324"/>
      <c r="W175" s="324"/>
      <c r="X175" s="324"/>
      <c r="Y175" s="324"/>
      <c r="Z175" s="324"/>
    </row>
    <row r="176" spans="5:26">
      <c r="E176" s="324"/>
      <c r="F176" s="324"/>
      <c r="G176" s="324"/>
      <c r="H176" s="324"/>
      <c r="I176" s="324"/>
      <c r="J176" s="324"/>
      <c r="K176" s="324"/>
      <c r="L176" s="324"/>
      <c r="M176" s="324"/>
      <c r="N176" s="324"/>
      <c r="O176" s="324"/>
      <c r="P176" s="324"/>
      <c r="Q176" s="324"/>
      <c r="R176" s="324"/>
      <c r="S176" s="324"/>
      <c r="T176" s="324"/>
      <c r="U176" s="324"/>
      <c r="V176" s="324"/>
      <c r="W176" s="324"/>
      <c r="X176" s="324"/>
      <c r="Y176" s="324"/>
      <c r="Z176" s="324"/>
    </row>
    <row r="177" spans="5:26">
      <c r="E177" s="324"/>
      <c r="F177" s="324"/>
      <c r="G177" s="324"/>
      <c r="H177" s="324"/>
      <c r="I177" s="324"/>
      <c r="J177" s="324"/>
      <c r="K177" s="324"/>
      <c r="L177" s="324"/>
      <c r="M177" s="324"/>
      <c r="N177" s="324"/>
      <c r="O177" s="324"/>
      <c r="P177" s="324"/>
      <c r="Q177" s="324"/>
      <c r="R177" s="324"/>
      <c r="S177" s="324"/>
      <c r="T177" s="324"/>
      <c r="U177" s="324"/>
      <c r="V177" s="324"/>
      <c r="W177" s="324"/>
      <c r="X177" s="324"/>
      <c r="Y177" s="324"/>
      <c r="Z177" s="324"/>
    </row>
    <row r="178" spans="5:26">
      <c r="E178" s="324"/>
      <c r="F178" s="324"/>
      <c r="G178" s="324"/>
      <c r="H178" s="324"/>
      <c r="I178" s="324"/>
      <c r="J178" s="324"/>
      <c r="K178" s="324"/>
      <c r="L178" s="324"/>
      <c r="M178" s="324"/>
      <c r="N178" s="324"/>
      <c r="O178" s="324"/>
      <c r="P178" s="324"/>
      <c r="Q178" s="324"/>
      <c r="R178" s="324"/>
      <c r="S178" s="324"/>
      <c r="T178" s="324"/>
      <c r="U178" s="324"/>
      <c r="V178" s="324"/>
      <c r="W178" s="324"/>
      <c r="X178" s="324"/>
      <c r="Y178" s="324"/>
      <c r="Z178" s="324"/>
    </row>
    <row r="179" spans="5:26">
      <c r="E179" s="324"/>
      <c r="F179" s="324"/>
      <c r="G179" s="324"/>
      <c r="H179" s="324"/>
      <c r="I179" s="324"/>
      <c r="J179" s="324"/>
      <c r="K179" s="324"/>
      <c r="L179" s="324"/>
      <c r="M179" s="324"/>
      <c r="N179" s="324"/>
      <c r="O179" s="324"/>
      <c r="P179" s="324"/>
      <c r="Q179" s="324"/>
      <c r="R179" s="324"/>
      <c r="S179" s="324"/>
      <c r="T179" s="324"/>
      <c r="U179" s="324"/>
      <c r="V179" s="324"/>
      <c r="W179" s="324"/>
      <c r="X179" s="324"/>
      <c r="Y179" s="324"/>
      <c r="Z179" s="324"/>
    </row>
    <row r="180" spans="5:26">
      <c r="E180" s="324"/>
      <c r="F180" s="324"/>
      <c r="G180" s="324"/>
      <c r="H180" s="324"/>
      <c r="I180" s="324"/>
      <c r="J180" s="324"/>
      <c r="K180" s="324"/>
      <c r="L180" s="324"/>
      <c r="M180" s="324"/>
      <c r="N180" s="324"/>
      <c r="O180" s="324"/>
      <c r="P180" s="324"/>
      <c r="Q180" s="324"/>
      <c r="R180" s="324"/>
      <c r="S180" s="324"/>
      <c r="T180" s="324"/>
      <c r="U180" s="324"/>
      <c r="V180" s="324"/>
      <c r="W180" s="324"/>
      <c r="X180" s="324"/>
      <c r="Y180" s="324"/>
      <c r="Z180" s="324"/>
    </row>
    <row r="181" spans="5:26">
      <c r="E181" s="324"/>
      <c r="F181" s="324"/>
      <c r="G181" s="324"/>
      <c r="H181" s="324"/>
      <c r="I181" s="324"/>
      <c r="J181" s="324"/>
      <c r="K181" s="324"/>
      <c r="L181" s="324"/>
      <c r="M181" s="324"/>
      <c r="N181" s="324"/>
      <c r="O181" s="324"/>
      <c r="P181" s="324"/>
      <c r="Q181" s="324"/>
      <c r="R181" s="324"/>
      <c r="S181" s="324"/>
      <c r="T181" s="324"/>
      <c r="U181" s="324"/>
      <c r="V181" s="324"/>
      <c r="W181" s="324"/>
      <c r="X181" s="324"/>
      <c r="Y181" s="324"/>
      <c r="Z181" s="324"/>
    </row>
    <row r="182" spans="5:26">
      <c r="E182" s="324"/>
      <c r="F182" s="324"/>
      <c r="G182" s="324"/>
      <c r="H182" s="324"/>
      <c r="I182" s="324"/>
      <c r="J182" s="324"/>
      <c r="K182" s="324"/>
      <c r="L182" s="324"/>
      <c r="M182" s="324"/>
      <c r="N182" s="324"/>
      <c r="O182" s="324"/>
      <c r="P182" s="324"/>
      <c r="Q182" s="324"/>
      <c r="R182" s="324"/>
      <c r="S182" s="324"/>
      <c r="T182" s="324"/>
      <c r="U182" s="324"/>
      <c r="V182" s="324"/>
      <c r="W182" s="324"/>
      <c r="X182" s="324"/>
      <c r="Y182" s="324"/>
      <c r="Z182" s="324"/>
    </row>
  </sheetData>
  <mergeCells count="1">
    <mergeCell ref="F32:L32"/>
  </mergeCells>
  <phoneticPr fontId="43" type="noConversion"/>
  <dataValidations disablePrompts="1" count="1">
    <dataValidation type="list" allowBlank="1" showInputMessage="1" showErrorMessage="1" sqref="P15" xr:uid="{96682AA1-AE99-8D4C-94DD-3BD0A4604AFE}">
      <formula1>$AK$9:$AK$11</formula1>
    </dataValidation>
  </dataValidations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A7811-B651-407D-9C5E-EE4DD1942752}">
  <dimension ref="B1:U65"/>
  <sheetViews>
    <sheetView showGridLines="0" zoomScale="116" zoomScaleNormal="70" workbookViewId="0">
      <pane xSplit="3" ySplit="5" topLeftCell="J6" activePane="bottomRight" state="frozen"/>
      <selection pane="topRight" activeCell="D1" sqref="D1"/>
      <selection pane="bottomLeft" activeCell="A6" sqref="A6"/>
      <selection pane="bottomRight" activeCell="R13" sqref="R13"/>
    </sheetView>
  </sheetViews>
  <sheetFormatPr defaultColWidth="8" defaultRowHeight="13.8"/>
  <cols>
    <col min="1" max="2" width="0.6640625" style="1" customWidth="1"/>
    <col min="3" max="3" width="35.109375" style="1" customWidth="1"/>
    <col min="4" max="6" width="11.33203125" style="1" customWidth="1"/>
    <col min="7" max="7" width="12.77734375" style="1" customWidth="1"/>
    <col min="8" max="260" width="11.33203125" style="1" customWidth="1"/>
    <col min="261" max="16384" width="8" style="1"/>
  </cols>
  <sheetData>
    <row r="1" spans="2:19" ht="4.5" customHeight="1"/>
    <row r="2" spans="2:19" hidden="1">
      <c r="C2" s="134"/>
      <c r="D2" s="125">
        <v>44196</v>
      </c>
      <c r="E2" s="125">
        <v>44561</v>
      </c>
      <c r="F2" s="125">
        <v>44926</v>
      </c>
      <c r="G2" s="125">
        <v>45291</v>
      </c>
      <c r="H2" s="125">
        <v>45657</v>
      </c>
      <c r="I2" s="125">
        <v>46022</v>
      </c>
      <c r="J2" s="125">
        <v>46387</v>
      </c>
      <c r="K2" s="125">
        <v>46752</v>
      </c>
      <c r="L2" s="125">
        <v>47118</v>
      </c>
      <c r="M2" s="125">
        <v>47483</v>
      </c>
      <c r="N2" s="125">
        <v>47848</v>
      </c>
      <c r="O2" s="125">
        <v>48213</v>
      </c>
      <c r="P2" s="125">
        <v>48579</v>
      </c>
      <c r="Q2" s="125">
        <v>48944</v>
      </c>
      <c r="R2" s="125">
        <v>49309</v>
      </c>
      <c r="S2" s="125">
        <v>49674</v>
      </c>
    </row>
    <row r="3" spans="2:19" ht="14.4">
      <c r="B3" s="179"/>
      <c r="C3" s="180" t="s">
        <v>97</v>
      </c>
      <c r="D3" s="178" t="s">
        <v>357</v>
      </c>
      <c r="E3" s="178" t="s">
        <v>340</v>
      </c>
      <c r="F3" s="178" t="s">
        <v>341</v>
      </c>
      <c r="G3" s="178" t="s">
        <v>342</v>
      </c>
      <c r="H3" s="178" t="s">
        <v>343</v>
      </c>
      <c r="I3" s="178" t="s">
        <v>344</v>
      </c>
      <c r="J3" s="178" t="s">
        <v>345</v>
      </c>
      <c r="K3" s="178" t="s">
        <v>346</v>
      </c>
      <c r="L3" s="178" t="s">
        <v>347</v>
      </c>
      <c r="M3" s="178" t="s">
        <v>348</v>
      </c>
      <c r="N3" s="178" t="s">
        <v>349</v>
      </c>
      <c r="O3" s="178" t="s">
        <v>350</v>
      </c>
      <c r="P3" s="178" t="s">
        <v>351</v>
      </c>
      <c r="Q3" s="178" t="s">
        <v>352</v>
      </c>
      <c r="R3" s="178" t="s">
        <v>353</v>
      </c>
      <c r="S3" s="178" t="s">
        <v>354</v>
      </c>
    </row>
    <row r="4" spans="2:19">
      <c r="B4" s="188"/>
      <c r="C4" s="186" t="s">
        <v>42</v>
      </c>
      <c r="D4" s="6">
        <f>'Cintas PNL'!BA3</f>
        <v>2363.567</v>
      </c>
      <c r="E4" s="6">
        <f>'Cintas PNL'!BF3</f>
        <v>2504.75103352203</v>
      </c>
      <c r="F4" s="6">
        <f>'Cintas PNL'!BG3</f>
        <v>2754.7041387817476</v>
      </c>
      <c r="G4" s="6">
        <f>'Cintas PNL'!BH3</f>
        <v>2449.8349020257542</v>
      </c>
      <c r="H4" s="6">
        <f>'Cintas PNL'!BI3</f>
        <v>2480.2936982127299</v>
      </c>
      <c r="I4" s="6">
        <f>'Cintas PNL'!BJ3</f>
        <v>2465.4924175714405</v>
      </c>
      <c r="J4" s="6">
        <f>'Cintas PNL'!BK3</f>
        <v>2426.5333105726531</v>
      </c>
      <c r="K4" s="6">
        <f>'Cintas PNL'!BL3</f>
        <v>2387.9350947634398</v>
      </c>
      <c r="L4" s="6">
        <f>'Cintas PNL'!BM3</f>
        <v>2300.0882217835965</v>
      </c>
      <c r="M4" s="6">
        <f>'Cintas PNL'!BN3</f>
        <v>2259.9669298167764</v>
      </c>
      <c r="N4" s="6">
        <f>'Cintas PNL'!BO3</f>
        <v>2150.8298446574599</v>
      </c>
      <c r="O4" s="6">
        <f>'Cintas PNL'!BP3</f>
        <v>2020.6918960438559</v>
      </c>
      <c r="P4" s="6">
        <f>'Cintas PNL'!BQ3</f>
        <v>1720.5779736827976</v>
      </c>
      <c r="Q4" s="6">
        <f>'Cintas PNL'!BR3</f>
        <v>1547.4954215511214</v>
      </c>
      <c r="R4" s="6">
        <f>'Cintas PNL'!BS3</f>
        <v>1200.6112015171661</v>
      </c>
      <c r="S4" s="6">
        <f>'Cintas PNL'!BT3</f>
        <v>1054.8641557415517</v>
      </c>
    </row>
    <row r="5" spans="2:19">
      <c r="B5" s="189"/>
      <c r="C5" s="187" t="s">
        <v>43</v>
      </c>
      <c r="D5" s="6">
        <f>'Cintas PNL'!BA4</f>
        <v>12.456114586005855</v>
      </c>
      <c r="E5" s="6">
        <f ca="1">'Cintas PNL'!BF4</f>
        <v>11.786561061084024</v>
      </c>
      <c r="F5" s="6">
        <f ca="1">'Cintas PNL'!BG4</f>
        <v>13.398841359576833</v>
      </c>
      <c r="G5" s="6">
        <f ca="1">'Cintas PNL'!BH4</f>
        <v>15.130726941158965</v>
      </c>
      <c r="H5" s="6">
        <f ca="1">'Cintas PNL'!BI4</f>
        <v>17.152689025313613</v>
      </c>
      <c r="I5" s="6">
        <f ca="1">'Cintas PNL'!BJ4</f>
        <v>17.046322141608862</v>
      </c>
      <c r="J5" s="6">
        <f ca="1">'Cintas PNL'!BK4</f>
        <v>16.766349151175806</v>
      </c>
      <c r="K5" s="6">
        <f ca="1">'Cintas PNL'!BL4</f>
        <v>18.24648660089316</v>
      </c>
      <c r="L5" s="6">
        <f ca="1">'Cintas PNL'!BM4</f>
        <v>17.55053482428993</v>
      </c>
      <c r="M5" s="6">
        <f ca="1">'Cintas PNL'!BN4</f>
        <v>17.232680773522155</v>
      </c>
      <c r="N5" s="6">
        <f ca="1">'Cintas PNL'!BO4</f>
        <v>16.368060944341067</v>
      </c>
      <c r="O5" s="6">
        <f ca="1">'Cintas PNL'!BP4</f>
        <v>15.33706537820499</v>
      </c>
      <c r="P5" s="6">
        <f ca="1">'Cintas PNL'!BQ4</f>
        <v>12.95946432804049</v>
      </c>
      <c r="Q5" s="6">
        <f ca="1">'Cintas PNL'!BR4</f>
        <v>11.588247509853908</v>
      </c>
      <c r="R5" s="6">
        <f ca="1">'Cintas PNL'!BS4</f>
        <v>8.8401168021888683</v>
      </c>
      <c r="S5" s="6">
        <f ca="1">'Cintas PNL'!BT4</f>
        <v>7.6854608423178172</v>
      </c>
    </row>
    <row r="7" spans="2:19">
      <c r="C7" s="118" t="s">
        <v>190</v>
      </c>
      <c r="D7" s="267">
        <v>44196</v>
      </c>
      <c r="E7" s="135"/>
      <c r="G7" s="135"/>
      <c r="H7" s="135"/>
      <c r="I7" s="135"/>
      <c r="J7" s="135"/>
      <c r="K7" s="135"/>
      <c r="L7" s="135"/>
      <c r="M7" s="135"/>
      <c r="N7" s="135"/>
      <c r="O7" s="135"/>
      <c r="P7" s="135"/>
      <c r="Q7" s="135"/>
      <c r="R7" s="135"/>
      <c r="S7" s="135"/>
    </row>
    <row r="8" spans="2:19">
      <c r="C8" s="118" t="s">
        <v>328</v>
      </c>
      <c r="D8" s="391">
        <v>0.09</v>
      </c>
      <c r="E8" s="135"/>
      <c r="G8" s="135"/>
      <c r="H8" s="135"/>
      <c r="I8" s="135"/>
      <c r="J8" s="135"/>
      <c r="K8" s="135"/>
      <c r="L8" s="135"/>
      <c r="M8" s="135"/>
      <c r="N8" s="135"/>
      <c r="O8" s="135"/>
      <c r="P8" s="135"/>
      <c r="Q8" s="135"/>
      <c r="R8" s="135"/>
      <c r="S8" s="135"/>
    </row>
    <row r="9" spans="2:19">
      <c r="C9" s="118" t="s">
        <v>384</v>
      </c>
      <c r="D9" s="391">
        <v>0.03</v>
      </c>
      <c r="E9" s="135"/>
      <c r="G9" s="135"/>
      <c r="H9" s="135"/>
      <c r="I9" s="135"/>
      <c r="J9" s="135"/>
      <c r="K9" s="135"/>
      <c r="L9" s="135"/>
      <c r="M9" s="135"/>
      <c r="N9" s="135"/>
      <c r="O9" s="135"/>
      <c r="P9" s="135"/>
      <c r="Q9" s="135"/>
      <c r="R9" s="135"/>
      <c r="S9" s="135"/>
    </row>
    <row r="10" spans="2:19">
      <c r="C10" s="118"/>
      <c r="D10" s="267"/>
      <c r="E10" s="135"/>
      <c r="G10" s="135"/>
      <c r="H10" s="135"/>
      <c r="I10" s="135"/>
      <c r="J10" s="135"/>
      <c r="K10" s="135"/>
      <c r="L10" s="135"/>
      <c r="M10" s="135"/>
      <c r="N10" s="135"/>
      <c r="O10" s="135"/>
      <c r="P10" s="135"/>
      <c r="Q10" s="135"/>
      <c r="R10" s="135"/>
      <c r="S10" s="135"/>
    </row>
    <row r="11" spans="2:19">
      <c r="C11" s="442" t="str">
        <f>'Merger Model_Updated'!P15</f>
        <v>Base</v>
      </c>
      <c r="D11" s="267"/>
      <c r="E11" s="135"/>
      <c r="G11" s="135"/>
      <c r="H11" s="135"/>
      <c r="I11" s="135"/>
      <c r="J11" s="135"/>
      <c r="K11" s="135"/>
      <c r="L11" s="135"/>
      <c r="M11" s="135"/>
      <c r="N11" s="135"/>
      <c r="O11" s="135"/>
      <c r="P11" s="135"/>
      <c r="Q11" s="135"/>
      <c r="R11" s="135"/>
      <c r="S11" s="135"/>
    </row>
    <row r="12" spans="2:19"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</row>
    <row r="13" spans="2:19">
      <c r="C13" s="118" t="s">
        <v>302</v>
      </c>
      <c r="D13" s="388">
        <f>'Merger Model_Updated'!D35+'Merger Model_Updated'!P35</f>
        <v>6079.6049999999996</v>
      </c>
      <c r="E13" s="43">
        <f>'Merger Model_Updated'!AW35</f>
        <v>6295.7126062838333</v>
      </c>
      <c r="F13" s="43">
        <f>'Merger Model_Updated'!AX35</f>
        <v>6434.0735145143035</v>
      </c>
      <c r="G13" s="43">
        <f>'Merger Model_Updated'!AY35</f>
        <v>7108.3070619436257</v>
      </c>
      <c r="H13" s="43">
        <f>'Merger Model_Updated'!AZ35</f>
        <v>7923.4204269714191</v>
      </c>
      <c r="I13" s="43">
        <f>'Merger Model_Updated'!BA35</f>
        <v>8770.6755602665053</v>
      </c>
      <c r="J13" s="43">
        <f>'Merger Model_Updated'!BB35</f>
        <v>9647.8146946440393</v>
      </c>
      <c r="K13" s="43">
        <f>'Merger Model_Updated'!BC35</f>
        <v>10576.036757462363</v>
      </c>
      <c r="L13" s="43">
        <f>'Merger Model_Updated'!BD35</f>
        <v>11564.141570140968</v>
      </c>
      <c r="M13" s="43">
        <f>'Merger Model_Updated'!BE35</f>
        <v>12632.454519895869</v>
      </c>
      <c r="N13" s="43">
        <f>'Merger Model_Updated'!BF35</f>
        <v>13529.201361860225</v>
      </c>
      <c r="O13" s="43" t="e">
        <f>'Merger Model_Updated'!BG35</f>
        <v>#REF!</v>
      </c>
      <c r="P13" s="43" t="e">
        <f>'Merger Model_Updated'!BH35</f>
        <v>#REF!</v>
      </c>
      <c r="Q13" s="43" t="e">
        <f>'Merger Model_Updated'!BI35</f>
        <v>#REF!</v>
      </c>
      <c r="R13" s="43" t="e">
        <f>'Merger Model_Updated'!BJ35</f>
        <v>#REF!</v>
      </c>
      <c r="S13" s="43" t="e">
        <f>'Merger Model_Updated'!BK35</f>
        <v>#REF!</v>
      </c>
    </row>
    <row r="14" spans="2:19">
      <c r="C14" s="446" t="s">
        <v>394</v>
      </c>
      <c r="D14" s="389"/>
      <c r="E14" s="447">
        <f>E13/D13-1</f>
        <v>3.5546323533162782E-2</v>
      </c>
      <c r="F14" s="447">
        <f t="shared" ref="F14:S14" si="0">F13/E13-1</f>
        <v>2.1977005127643556E-2</v>
      </c>
      <c r="G14" s="447">
        <f t="shared" si="0"/>
        <v>0.10479108544662297</v>
      </c>
      <c r="H14" s="447">
        <f t="shared" si="0"/>
        <v>0.11467053377473491</v>
      </c>
      <c r="I14" s="447">
        <f t="shared" si="0"/>
        <v>0.1069304779550786</v>
      </c>
      <c r="J14" s="447">
        <f t="shared" si="0"/>
        <v>0.10000816109892474</v>
      </c>
      <c r="K14" s="447">
        <f t="shared" si="0"/>
        <v>9.6210602317395644E-2</v>
      </c>
      <c r="L14" s="447">
        <f t="shared" si="0"/>
        <v>9.3428647738143189E-2</v>
      </c>
      <c r="M14" s="447">
        <f t="shared" si="0"/>
        <v>9.238151775254333E-2</v>
      </c>
      <c r="N14" s="447">
        <f t="shared" si="0"/>
        <v>7.0987537738766093E-2</v>
      </c>
      <c r="O14" s="447" t="e">
        <f t="shared" si="0"/>
        <v>#REF!</v>
      </c>
      <c r="P14" s="447" t="e">
        <f t="shared" si="0"/>
        <v>#REF!</v>
      </c>
      <c r="Q14" s="447" t="e">
        <f t="shared" si="0"/>
        <v>#REF!</v>
      </c>
      <c r="R14" s="447" t="e">
        <f t="shared" si="0"/>
        <v>#REF!</v>
      </c>
      <c r="S14" s="447" t="e">
        <f t="shared" si="0"/>
        <v>#REF!</v>
      </c>
    </row>
    <row r="15" spans="2:19">
      <c r="C15" s="366" t="s">
        <v>303</v>
      </c>
      <c r="D15" s="388">
        <f>'Cintas PNL'!BA29+'Vestis Corporation PNL'!R17</f>
        <v>843.02499999999986</v>
      </c>
      <c r="E15" s="43">
        <f>'Merger Model_Updated'!AW50</f>
        <v>1175.4539163273701</v>
      </c>
      <c r="F15" s="43">
        <f>'Merger Model_Updated'!AX50</f>
        <v>1269.2854095956914</v>
      </c>
      <c r="G15" s="43">
        <f>'Merger Model_Updated'!AY50</f>
        <v>1439.6034167668722</v>
      </c>
      <c r="H15" s="43">
        <f>'Merger Model_Updated'!AZ50</f>
        <v>1693.3595073576798</v>
      </c>
      <c r="I15" s="43">
        <f>'Merger Model_Updated'!BA50</f>
        <v>1827.7064351197928</v>
      </c>
      <c r="J15" s="43">
        <f>'Merger Model_Updated'!BB50</f>
        <v>1965.1744389917149</v>
      </c>
      <c r="K15" s="43">
        <f>'Merger Model_Updated'!BC50</f>
        <v>2228.5051965451294</v>
      </c>
      <c r="L15" s="43">
        <f>'Merger Model_Updated'!BD50</f>
        <v>2361.1151029788821</v>
      </c>
      <c r="M15" s="43">
        <f>'Merger Model_Updated'!BE50</f>
        <v>2528.323022975193</v>
      </c>
      <c r="N15" s="43">
        <f>'Merger Model_Updated'!BF50</f>
        <v>2569.3652184011316</v>
      </c>
      <c r="O15" s="43" t="e">
        <f>'Merger Model_Updated'!BG50</f>
        <v>#REF!</v>
      </c>
      <c r="P15" s="43" t="e">
        <f>'Merger Model_Updated'!BH50</f>
        <v>#REF!</v>
      </c>
      <c r="Q15" s="43" t="e">
        <f>'Merger Model_Updated'!BI50</f>
        <v>#REF!</v>
      </c>
      <c r="R15" s="43" t="e">
        <f>'Merger Model_Updated'!BJ50</f>
        <v>#REF!</v>
      </c>
      <c r="S15" s="43" t="e">
        <f>'Merger Model_Updated'!BK50</f>
        <v>#REF!</v>
      </c>
    </row>
    <row r="16" spans="2:19">
      <c r="C16" s="136" t="s">
        <v>305</v>
      </c>
      <c r="D16" s="390">
        <f>'Cintas PNL'!BA53</f>
        <v>0.1711808250463687</v>
      </c>
      <c r="E16" s="374">
        <f ca="1">'Cintas PNL'!BF53</f>
        <v>0.16807866913135311</v>
      </c>
      <c r="F16" s="374">
        <f ca="1">'Cintas PNL'!BG53</f>
        <v>0.16807866913135311</v>
      </c>
      <c r="G16" s="374">
        <f ca="1">'Cintas PNL'!BH53</f>
        <v>0.16807866913135311</v>
      </c>
      <c r="H16" s="374">
        <f ca="1">'Cintas PNL'!BI53</f>
        <v>0.16807866913135311</v>
      </c>
      <c r="I16" s="374">
        <f ca="1">'Cintas PNL'!BJ53</f>
        <v>0.16807866913135311</v>
      </c>
      <c r="J16" s="374">
        <f ca="1">'Cintas PNL'!BK53</f>
        <v>0.16807866913135311</v>
      </c>
      <c r="K16" s="374">
        <f ca="1">'Cintas PNL'!BL53</f>
        <v>0.16807866913135311</v>
      </c>
      <c r="L16" s="374">
        <f ca="1">'Cintas PNL'!BM53</f>
        <v>0.16807866913135311</v>
      </c>
      <c r="M16" s="374">
        <f ca="1">'Cintas PNL'!BN53</f>
        <v>0.16807866913135311</v>
      </c>
      <c r="N16" s="374">
        <f ca="1">'Cintas PNL'!BO53</f>
        <v>0.16807866913135311</v>
      </c>
      <c r="O16" s="374">
        <f ca="1">'Cintas PNL'!BP53</f>
        <v>0.16807866913135311</v>
      </c>
      <c r="P16" s="374">
        <f ca="1">'Cintas PNL'!BQ53</f>
        <v>0.16807866913135311</v>
      </c>
      <c r="Q16" s="374">
        <f ca="1">'Cintas PNL'!BR53</f>
        <v>0.16807866913135311</v>
      </c>
      <c r="R16" s="374">
        <f ca="1">'Cintas PNL'!BS53</f>
        <v>0.16807866913135311</v>
      </c>
      <c r="S16" s="374">
        <f ca="1">'Cintas PNL'!BT53</f>
        <v>0.16807866913135311</v>
      </c>
    </row>
    <row r="17" spans="3:21">
      <c r="C17" s="136"/>
      <c r="D17" s="389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</row>
    <row r="18" spans="3:21">
      <c r="C18" s="118" t="s">
        <v>304</v>
      </c>
      <c r="D18" s="388">
        <f>D15*(1-D16)</f>
        <v>698.71528496528492</v>
      </c>
      <c r="E18" s="43">
        <f ca="1">E15*(1-E16)</f>
        <v>782.04577013670803</v>
      </c>
      <c r="F18" s="43">
        <f t="shared" ref="F18:S18" ca="1" si="1">F15*(1-F16)</f>
        <v>781.26532923512616</v>
      </c>
      <c r="G18" s="43">
        <f t="shared" ca="1" si="1"/>
        <v>883.40636887801361</v>
      </c>
      <c r="H18" s="43">
        <f t="shared" ca="1" si="1"/>
        <v>1041.298357322888</v>
      </c>
      <c r="I18" s="43">
        <f t="shared" ca="1" si="1"/>
        <v>1093.8621894374139</v>
      </c>
      <c r="J18" s="43">
        <f t="shared" ca="1" si="1"/>
        <v>1141.1558245892375</v>
      </c>
      <c r="K18" s="43">
        <f t="shared" ca="1" si="1"/>
        <v>1286.7387049444797</v>
      </c>
      <c r="L18" s="43">
        <f t="shared" ca="1" si="1"/>
        <v>1312.3748051738887</v>
      </c>
      <c r="M18" s="43">
        <f t="shared" ca="1" si="1"/>
        <v>1362.9465562987821</v>
      </c>
      <c r="N18" s="43">
        <f t="shared" ca="1" si="1"/>
        <v>1294.2093828173024</v>
      </c>
      <c r="O18" s="43">
        <f t="shared" ca="1" si="1"/>
        <v>1196.8399227973196</v>
      </c>
      <c r="P18" s="43">
        <f t="shared" ca="1" si="1"/>
        <v>1039.8308892947239</v>
      </c>
      <c r="Q18" s="43">
        <f t="shared" ca="1" si="1"/>
        <v>947.65154724301397</v>
      </c>
      <c r="R18" s="43">
        <f t="shared" ca="1" si="1"/>
        <v>760.77041477721116</v>
      </c>
      <c r="S18" s="43">
        <f t="shared" ca="1" si="1"/>
        <v>681.77022335534878</v>
      </c>
    </row>
    <row r="19" spans="3:21" s="118" customFormat="1">
      <c r="C19" s="136" t="s">
        <v>336</v>
      </c>
      <c r="D19" s="389">
        <f>'Cintas CF'!M11+'Cintas CF'!M12+'Vestis Corporation PNL'!R26</f>
        <v>291.01</v>
      </c>
      <c r="E19" s="18">
        <f>-'Merger Model_Updated'!AW47</f>
        <v>309.15602094872253</v>
      </c>
      <c r="F19" s="18">
        <f>-'Merger Model_Updated'!AX47</f>
        <v>565.73925417719352</v>
      </c>
      <c r="G19" s="18">
        <f>-'Merger Model_Updated'!AY47</f>
        <v>533.93443303814581</v>
      </c>
      <c r="H19" s="18">
        <f>-'Merger Model_Updated'!AZ47</f>
        <v>541.38664046048609</v>
      </c>
      <c r="I19" s="18">
        <f>-'Merger Model_Updated'!BA47</f>
        <v>543.71571281985098</v>
      </c>
      <c r="J19" s="18">
        <f>-'Merger Model_Updated'!BB47</f>
        <v>542.14099221004108</v>
      </c>
      <c r="K19" s="18">
        <f>-'Merger Model_Updated'!BC47</f>
        <v>539.89623643689902</v>
      </c>
      <c r="L19" s="18">
        <f>-'Merger Model_Updated'!BD47</f>
        <v>531.23231110921881</v>
      </c>
      <c r="M19" s="18">
        <f>-'Merger Model_Updated'!BE47</f>
        <v>527.75356299858811</v>
      </c>
      <c r="N19" s="18">
        <f>-'Merger Model_Updated'!BF47</f>
        <v>508.83164080858927</v>
      </c>
      <c r="O19" s="18" t="e">
        <f>-'Merger Model_Updated'!BG47</f>
        <v>#REF!</v>
      </c>
      <c r="P19" s="18" t="e">
        <f>-'Merger Model_Updated'!BH47</f>
        <v>#REF!</v>
      </c>
      <c r="Q19" s="18" t="e">
        <f>-'Merger Model_Updated'!BI47</f>
        <v>#REF!</v>
      </c>
      <c r="R19" s="18" t="e">
        <f>-'Merger Model_Updated'!BJ47</f>
        <v>#REF!</v>
      </c>
      <c r="S19" s="18" t="e">
        <f>-'Merger Model_Updated'!BK47</f>
        <v>#REF!</v>
      </c>
      <c r="T19" s="80"/>
      <c r="U19" s="80"/>
    </row>
    <row r="20" spans="3:21" s="118" customFormat="1">
      <c r="C20" s="136" t="s">
        <v>337</v>
      </c>
      <c r="D20" s="389">
        <f>'Cintas CF'!M26+'Vestis Corporation PNL'!R70*-1</f>
        <v>-43.011000000000003</v>
      </c>
      <c r="E20" s="18">
        <f>'Cintas CF'!N26+'Vestis Corporation PNL'!W70*-1</f>
        <v>-47.63913651532387</v>
      </c>
      <c r="F20" s="18">
        <f>'Cintas CF'!O26+'Vestis Corporation PNL'!X70*-1</f>
        <v>-53.751900558405637</v>
      </c>
      <c r="G20" s="18">
        <f>'Cintas CF'!P26+'Vestis Corporation PNL'!Y70*-1</f>
        <v>-58.764362509335832</v>
      </c>
      <c r="H20" s="18">
        <f>'Cintas CF'!Q26+'Vestis Corporation PNL'!Z70*-1</f>
        <v>-66.197783537847343</v>
      </c>
      <c r="I20" s="18">
        <f>'Cintas CF'!R26+'Vestis Corporation PNL'!AA70*-1</f>
        <v>-73.630161226220238</v>
      </c>
      <c r="J20" s="18">
        <f>'Cintas CF'!S26+'Vestis Corporation PNL'!AB70*-1</f>
        <v>-78.891660099672578</v>
      </c>
      <c r="K20" s="18">
        <f>'Cintas CF'!T26+'Vestis Corporation PNL'!AC70*-1</f>
        <v>-82.833691017300495</v>
      </c>
      <c r="L20" s="18">
        <f>'Cintas CF'!U26+'Vestis Corporation PNL'!AD70*-1</f>
        <v>-85.207007949263996</v>
      </c>
      <c r="M20" s="18">
        <f>'Cintas CF'!V26+'Vestis Corporation PNL'!AE70*-1</f>
        <v>-87.178583577935512</v>
      </c>
      <c r="N20" s="18">
        <f>'Cintas CF'!W26+'Vestis Corporation PNL'!AF70*-1</f>
        <v>-74.984555931597257</v>
      </c>
      <c r="O20" s="18">
        <f>'Cintas CF'!X26+'Vestis Corporation PNL'!AG70*-1</f>
        <v>-65.222538345124519</v>
      </c>
      <c r="P20" s="18">
        <f>'Cintas CF'!Y26+'Vestis Corporation PNL'!AH70*-1</f>
        <v>-59.140607483146525</v>
      </c>
      <c r="Q20" s="18">
        <f>'Cintas CF'!Z26+'Vestis Corporation PNL'!AI70*-1</f>
        <v>-54.456158402236703</v>
      </c>
      <c r="R20" s="18">
        <f>'Cintas CF'!AA26+'Vestis Corporation PNL'!AJ70*-1</f>
        <v>-48.295573679854847</v>
      </c>
      <c r="S20" s="18">
        <f>'Cintas CF'!AB26+'Vestis Corporation PNL'!AK70*-1</f>
        <v>-44.532865356807633</v>
      </c>
      <c r="T20" s="80"/>
      <c r="U20" s="80"/>
    </row>
    <row r="21" spans="3:21" s="137" customFormat="1" ht="14.4">
      <c r="C21" s="136" t="s">
        <v>338</v>
      </c>
      <c r="D21" s="389">
        <f>SUM('Cintas CF'!M17:M22)-'Vestis Corporation PNL'!R68</f>
        <v>-110.97699999999998</v>
      </c>
      <c r="E21" s="18">
        <f>SUM('Cintas CF'!N17:N22)-'Vestis Corporation PNL'!W68</f>
        <v>-15.389008312121394</v>
      </c>
      <c r="F21" s="18">
        <f>SUM('Cintas CF'!O17:O22)-'Vestis Corporation PNL'!X68</f>
        <v>-20.154637102002326</v>
      </c>
      <c r="G21" s="18">
        <f>SUM('Cintas CF'!P17:P22)-'Vestis Corporation PNL'!Y68</f>
        <v>2.8054497916600525</v>
      </c>
      <c r="H21" s="18">
        <f>SUM('Cintas CF'!Q17:Q22)-'Vestis Corporation PNL'!Z68</f>
        <v>-14.138331678744823</v>
      </c>
      <c r="I21" s="18">
        <f>SUM('Cintas CF'!R17:R22)-'Vestis Corporation PNL'!AA68</f>
        <v>-12.420295100120999</v>
      </c>
      <c r="J21" s="18">
        <f>SUM('Cintas CF'!S17:S22)-'Vestis Corporation PNL'!AB68</f>
        <v>-7.7125541985862718</v>
      </c>
      <c r="K21" s="18">
        <f>SUM('Cintas CF'!T17:T22)-'Vestis Corporation PNL'!AC68</f>
        <v>-5.4216288920317766</v>
      </c>
      <c r="L21" s="18">
        <f>SUM('Cintas CF'!U17:U22)-'Vestis Corporation PNL'!AD68</f>
        <v>-0.81422371314193498</v>
      </c>
      <c r="M21" s="18">
        <f>SUM('Cintas CF'!V17:V22)-'Vestis Corporation PNL'!AE68</f>
        <v>-1.9222376461672575</v>
      </c>
      <c r="N21" s="18">
        <f>SUM('Cintas CF'!W17:W22)-'Vestis Corporation PNL'!AF68</f>
        <v>25.4367028185438</v>
      </c>
      <c r="O21" s="18">
        <f>SUM('Cintas CF'!X17:X22)-'Vestis Corporation PNL'!AG68</f>
        <v>21.985234474829436</v>
      </c>
      <c r="P21" s="18">
        <f>SUM('Cintas CF'!Y17:Y22)-'Vestis Corporation PNL'!AH68</f>
        <v>22.00282838135432</v>
      </c>
      <c r="Q21" s="18">
        <f>SUM('Cintas CF'!Z17:Z22)-'Vestis Corporation PNL'!AI68</f>
        <v>14.745062660721757</v>
      </c>
      <c r="R21" s="18">
        <f>SUM('Cintas CF'!AA17:AA22)-'Vestis Corporation PNL'!AJ68</f>
        <v>23.913687071466597</v>
      </c>
      <c r="S21" s="18">
        <f>SUM('Cintas CF'!AB17:AB22)-'Vestis Corporation PNL'!AK68</f>
        <v>12.098597762021058</v>
      </c>
      <c r="T21" s="138"/>
      <c r="U21" s="138"/>
    </row>
    <row r="22" spans="3:21" s="118" customFormat="1">
      <c r="C22" s="118" t="s">
        <v>339</v>
      </c>
      <c r="D22" s="388">
        <f>SUM(D18:D21)</f>
        <v>835.73728496528497</v>
      </c>
      <c r="E22" s="43">
        <f ca="1">SUM(E18:E21)</f>
        <v>1028.1736462579854</v>
      </c>
      <c r="F22" s="43">
        <f t="shared" ref="F22:S22" ca="1" si="2">SUM(F18:F21)</f>
        <v>1273.0980457519117</v>
      </c>
      <c r="G22" s="43">
        <f t="shared" ca="1" si="2"/>
        <v>1361.3818891984836</v>
      </c>
      <c r="H22" s="43">
        <f t="shared" ca="1" si="2"/>
        <v>1502.3488825667819</v>
      </c>
      <c r="I22" s="43">
        <f t="shared" ca="1" si="2"/>
        <v>1551.5274459309237</v>
      </c>
      <c r="J22" s="43">
        <f t="shared" ca="1" si="2"/>
        <v>1596.6926025010196</v>
      </c>
      <c r="K22" s="43">
        <f t="shared" ca="1" si="2"/>
        <v>1738.3796214720464</v>
      </c>
      <c r="L22" s="43">
        <f t="shared" ca="1" si="2"/>
        <v>1757.5858846207018</v>
      </c>
      <c r="M22" s="43">
        <f t="shared" ca="1" si="2"/>
        <v>1801.5992980732674</v>
      </c>
      <c r="N22" s="43">
        <f t="shared" ca="1" si="2"/>
        <v>1753.4931705128383</v>
      </c>
      <c r="O22" s="43">
        <f t="shared" ca="1" si="2"/>
        <v>1642.4457206059319</v>
      </c>
      <c r="P22" s="43">
        <f t="shared" ca="1" si="2"/>
        <v>1454.2923476457956</v>
      </c>
      <c r="Q22" s="43">
        <f t="shared" ca="1" si="2"/>
        <v>1337.4262524585261</v>
      </c>
      <c r="R22" s="43">
        <f t="shared" ca="1" si="2"/>
        <v>1123.2945880791267</v>
      </c>
      <c r="S22" s="43">
        <f t="shared" ca="1" si="2"/>
        <v>1017.7190346491442</v>
      </c>
      <c r="T22" s="80"/>
      <c r="U22" s="80"/>
    </row>
    <row r="23" spans="3:21" s="118" customFormat="1"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80"/>
      <c r="U23" s="80"/>
    </row>
    <row r="24" spans="3:21" s="118" customFormat="1">
      <c r="C24" s="1" t="s">
        <v>329</v>
      </c>
      <c r="D24" s="375"/>
      <c r="E24" s="18">
        <v>1</v>
      </c>
      <c r="F24" s="18">
        <f>E24+1</f>
        <v>2</v>
      </c>
      <c r="G24" s="18">
        <f t="shared" ref="G24:S24" si="3">F24+1</f>
        <v>3</v>
      </c>
      <c r="H24" s="18">
        <f t="shared" si="3"/>
        <v>4</v>
      </c>
      <c r="I24" s="18">
        <f t="shared" si="3"/>
        <v>5</v>
      </c>
      <c r="J24" s="18">
        <f t="shared" si="3"/>
        <v>6</v>
      </c>
      <c r="K24" s="18">
        <f t="shared" si="3"/>
        <v>7</v>
      </c>
      <c r="L24" s="18">
        <f t="shared" si="3"/>
        <v>8</v>
      </c>
      <c r="M24" s="18">
        <f t="shared" si="3"/>
        <v>9</v>
      </c>
      <c r="N24" s="18">
        <f t="shared" si="3"/>
        <v>10</v>
      </c>
      <c r="O24" s="18">
        <f t="shared" si="3"/>
        <v>11</v>
      </c>
      <c r="P24" s="18">
        <f t="shared" si="3"/>
        <v>12</v>
      </c>
      <c r="Q24" s="18">
        <f t="shared" si="3"/>
        <v>13</v>
      </c>
      <c r="R24" s="18">
        <f t="shared" si="3"/>
        <v>14</v>
      </c>
      <c r="S24" s="18">
        <f t="shared" si="3"/>
        <v>15</v>
      </c>
      <c r="T24" s="80"/>
      <c r="U24" s="80"/>
    </row>
    <row r="25" spans="3:21" ht="14.4">
      <c r="C25" s="1" t="s">
        <v>330</v>
      </c>
      <c r="D25" s="376"/>
      <c r="E25" s="392">
        <f>1/(1+$D$8)^E24</f>
        <v>0.9174311926605504</v>
      </c>
      <c r="F25" s="392">
        <f t="shared" ref="F25:S25" si="4">1/(1+$D$8)^F24</f>
        <v>0.84167999326655996</v>
      </c>
      <c r="G25" s="392">
        <f t="shared" si="4"/>
        <v>0.77218348006106419</v>
      </c>
      <c r="H25" s="392">
        <f t="shared" si="4"/>
        <v>0.7084252110651964</v>
      </c>
      <c r="I25" s="392">
        <f t="shared" si="4"/>
        <v>0.64993138629834524</v>
      </c>
      <c r="J25" s="392">
        <f t="shared" si="4"/>
        <v>0.5962673268792158</v>
      </c>
      <c r="K25" s="392">
        <f t="shared" si="4"/>
        <v>0.54703424484331731</v>
      </c>
      <c r="L25" s="392">
        <f t="shared" si="4"/>
        <v>0.50186627967276809</v>
      </c>
      <c r="M25" s="392">
        <f t="shared" si="4"/>
        <v>0.46042777951630098</v>
      </c>
      <c r="N25" s="392">
        <f t="shared" si="4"/>
        <v>0.42241080689568894</v>
      </c>
      <c r="O25" s="392">
        <f t="shared" si="4"/>
        <v>0.38753285036301738</v>
      </c>
      <c r="P25" s="392">
        <f t="shared" si="4"/>
        <v>0.35553472510368567</v>
      </c>
      <c r="Q25" s="392">
        <f t="shared" si="4"/>
        <v>0.32617864688411524</v>
      </c>
      <c r="R25" s="392">
        <f t="shared" si="4"/>
        <v>0.29924646503129837</v>
      </c>
      <c r="S25" s="392">
        <f t="shared" si="4"/>
        <v>0.27453804131311776</v>
      </c>
      <c r="T25" s="69"/>
      <c r="U25" s="69"/>
    </row>
    <row r="26" spans="3:21">
      <c r="C26" s="118" t="s">
        <v>331</v>
      </c>
      <c r="D26" s="377"/>
      <c r="E26" s="43">
        <f ca="1">E22*E25</f>
        <v>943.27857454861044</v>
      </c>
      <c r="F26" s="43">
        <f t="shared" ref="F26:S26" ca="1" si="5">F22*F25</f>
        <v>1071.5411545761397</v>
      </c>
      <c r="G26" s="43">
        <f t="shared" ca="1" si="5"/>
        <v>1051.2366048933911</v>
      </c>
      <c r="H26" s="43">
        <f t="shared" ca="1" si="5"/>
        <v>1064.3018242259343</v>
      </c>
      <c r="I26" s="43">
        <f t="shared" ca="1" si="5"/>
        <v>1008.3863838138161</v>
      </c>
      <c r="J26" s="43">
        <f t="shared" ca="1" si="5"/>
        <v>952.05562994110119</v>
      </c>
      <c r="K26" s="43">
        <f t="shared" ca="1" si="5"/>
        <v>950.95318348297269</v>
      </c>
      <c r="L26" s="43">
        <f t="shared" ca="1" si="5"/>
        <v>882.07308911996267</v>
      </c>
      <c r="M26" s="43">
        <f t="shared" ca="1" si="5"/>
        <v>829.50636439000095</v>
      </c>
      <c r="N26" s="43">
        <f t="shared" ca="1" si="5"/>
        <v>740.69446504240796</v>
      </c>
      <c r="O26" s="43">
        <f t="shared" ca="1" si="5"/>
        <v>636.50167167295683</v>
      </c>
      <c r="P26" s="43">
        <f t="shared" ca="1" si="5"/>
        <v>517.05143004064166</v>
      </c>
      <c r="Q26" s="43">
        <f t="shared" ca="1" si="5"/>
        <v>436.23988533421516</v>
      </c>
      <c r="R26" s="43">
        <f t="shared" ca="1" si="5"/>
        <v>336.14193467146708</v>
      </c>
      <c r="S26" s="43">
        <f t="shared" ca="1" si="5"/>
        <v>279.40259037965308</v>
      </c>
      <c r="T26" s="69"/>
      <c r="U26" s="69"/>
    </row>
    <row r="27" spans="3:21">
      <c r="C27" s="1" t="s">
        <v>332</v>
      </c>
      <c r="D27" s="379"/>
      <c r="E27" s="18"/>
      <c r="G27" s="18"/>
      <c r="H27" s="18"/>
      <c r="I27" s="18"/>
      <c r="J27" s="18"/>
      <c r="K27" s="18"/>
      <c r="L27" s="18"/>
      <c r="M27" s="139"/>
      <c r="N27" s="378"/>
      <c r="O27" s="378"/>
      <c r="P27" s="380"/>
      <c r="Q27" s="378"/>
      <c r="R27" s="378"/>
      <c r="S27" s="18">
        <f ca="1">S22*(1+$D$9)/($D$8-$D$9)</f>
        <v>17470.843428143646</v>
      </c>
      <c r="T27" s="69"/>
      <c r="U27" s="69"/>
    </row>
    <row r="28" spans="3:21">
      <c r="C28" s="118" t="s">
        <v>333</v>
      </c>
      <c r="D28" s="381"/>
      <c r="E28" s="18"/>
      <c r="F28" s="392"/>
      <c r="G28" s="18"/>
      <c r="H28" s="18"/>
      <c r="I28" s="18"/>
      <c r="J28" s="18"/>
      <c r="K28" s="18"/>
      <c r="L28" s="18"/>
      <c r="M28" s="139"/>
      <c r="N28" s="378"/>
      <c r="O28" s="378"/>
      <c r="P28" s="380"/>
      <c r="Q28" s="378"/>
      <c r="R28" s="378"/>
      <c r="S28" s="43">
        <f ca="1">S27*S25</f>
        <v>4796.4111348507122</v>
      </c>
      <c r="T28" s="69"/>
      <c r="U28" s="69"/>
    </row>
    <row r="29" spans="3:21">
      <c r="C29" s="118" t="s">
        <v>334</v>
      </c>
      <c r="D29" s="534">
        <f ca="1">SUM(E26:S26,S28)</f>
        <v>16495.775920983982</v>
      </c>
      <c r="E29" s="393"/>
      <c r="F29" s="393"/>
      <c r="G29" s="393"/>
      <c r="H29" s="393"/>
      <c r="I29" s="393"/>
      <c r="J29" s="393"/>
      <c r="K29" s="393"/>
      <c r="L29" s="393"/>
      <c r="M29" s="139"/>
      <c r="N29" s="378"/>
      <c r="O29" s="378"/>
      <c r="P29" s="383"/>
      <c r="Q29" s="378"/>
      <c r="R29" s="378"/>
      <c r="S29" s="378"/>
    </row>
    <row r="30" spans="3:21">
      <c r="C30" s="206"/>
      <c r="D30" s="394"/>
      <c r="E30" s="395"/>
      <c r="F30" s="393"/>
      <c r="G30" s="547"/>
      <c r="H30" s="547"/>
      <c r="I30" s="547"/>
      <c r="J30" s="547"/>
      <c r="K30" s="547"/>
      <c r="L30" s="396"/>
      <c r="M30" s="139"/>
      <c r="N30" s="378"/>
      <c r="O30" s="378"/>
      <c r="P30" s="380"/>
      <c r="Q30" s="378"/>
      <c r="R30" s="378"/>
      <c r="S30" s="378"/>
    </row>
    <row r="31" spans="3:21" ht="14.25" customHeight="1">
      <c r="C31" s="206"/>
      <c r="D31" s="397"/>
      <c r="E31" s="396"/>
      <c r="F31" s="398"/>
      <c r="G31" s="399"/>
      <c r="H31" s="399"/>
      <c r="I31" s="399"/>
      <c r="J31" s="399"/>
      <c r="K31" s="399"/>
      <c r="L31" s="396"/>
      <c r="M31" s="139"/>
      <c r="N31" s="378"/>
      <c r="O31" s="378"/>
      <c r="P31" s="384"/>
      <c r="Q31" s="380"/>
      <c r="R31" s="378"/>
      <c r="S31" s="378"/>
    </row>
    <row r="32" spans="3:21" ht="14.25" customHeight="1">
      <c r="C32" s="400" t="s">
        <v>335</v>
      </c>
      <c r="D32" s="401"/>
      <c r="E32" s="401"/>
      <c r="F32" s="401"/>
      <c r="G32" s="401"/>
      <c r="H32" s="401"/>
      <c r="I32" s="402"/>
      <c r="K32" s="206"/>
      <c r="L32" s="403"/>
      <c r="M32" s="139"/>
      <c r="N32" s="378"/>
      <c r="O32" s="378"/>
      <c r="P32" s="380"/>
      <c r="Q32" s="378"/>
      <c r="R32" s="378"/>
      <c r="S32" s="378"/>
    </row>
    <row r="33" spans="3:19" ht="14.25" customHeight="1">
      <c r="C33" s="410"/>
      <c r="D33" s="411"/>
      <c r="E33" s="416"/>
      <c r="F33" s="412"/>
      <c r="G33" s="430" t="str">
        <f>C9</f>
        <v>Terminal Growth Rate</v>
      </c>
      <c r="H33" s="412"/>
      <c r="I33" s="413"/>
      <c r="K33" s="206"/>
      <c r="L33" s="393"/>
      <c r="M33" s="378"/>
      <c r="N33" s="378"/>
      <c r="O33" s="378"/>
      <c r="P33" s="378"/>
      <c r="Q33" s="378"/>
      <c r="R33" s="378"/>
      <c r="S33" s="378"/>
    </row>
    <row r="34" spans="3:19">
      <c r="C34" s="414"/>
      <c r="D34" s="415">
        <f ca="1">D29</f>
        <v>16495.775920983982</v>
      </c>
      <c r="E34" s="448">
        <v>0.02</v>
      </c>
      <c r="F34" s="448">
        <v>2.5000000000000001E-2</v>
      </c>
      <c r="G34" s="448">
        <v>0.03</v>
      </c>
      <c r="H34" s="448">
        <v>3.5000000000000003E-2</v>
      </c>
      <c r="I34" s="449">
        <v>0.04</v>
      </c>
      <c r="K34" s="206"/>
      <c r="L34" s="406"/>
      <c r="M34" s="385"/>
      <c r="N34" s="378"/>
      <c r="O34" s="378"/>
      <c r="P34" s="386"/>
      <c r="Q34" s="386"/>
      <c r="R34" s="378"/>
      <c r="S34" s="378"/>
    </row>
    <row r="35" spans="3:19" ht="14.25" customHeight="1">
      <c r="C35" s="407"/>
      <c r="D35" s="408">
        <v>7.9999999999999988E-2</v>
      </c>
      <c r="E35" s="450">
        <f t="dataTable" ref="E35:I39" dt2D="1" dtr="1" r1="D9" r2="D8" ca="1"/>
        <v>16495.775920983982</v>
      </c>
      <c r="F35" s="451">
        <v>16495.775920983982</v>
      </c>
      <c r="G35" s="451">
        <v>16495.775920983982</v>
      </c>
      <c r="H35" s="451">
        <v>16495.775920983982</v>
      </c>
      <c r="I35" s="452">
        <v>16495.775920983982</v>
      </c>
      <c r="K35" s="206"/>
      <c r="L35" s="393"/>
      <c r="M35" s="387"/>
      <c r="N35" s="378"/>
      <c r="O35" s="378"/>
      <c r="P35" s="384"/>
      <c r="Q35" s="384"/>
      <c r="R35" s="380"/>
      <c r="S35" s="380"/>
    </row>
    <row r="36" spans="3:19" ht="14.25" customHeight="1">
      <c r="C36" s="407"/>
      <c r="D36" s="408">
        <v>8.4999999999999992E-2</v>
      </c>
      <c r="E36" s="453">
        <v>16495.775920983982</v>
      </c>
      <c r="F36" s="454">
        <v>16495.775920983982</v>
      </c>
      <c r="G36" s="454">
        <v>16495.775920983982</v>
      </c>
      <c r="H36" s="454">
        <v>16495.775920983982</v>
      </c>
      <c r="I36" s="455">
        <v>16495.775920983982</v>
      </c>
      <c r="K36" s="206"/>
      <c r="L36" s="393"/>
      <c r="M36" s="387"/>
      <c r="N36" s="378"/>
      <c r="O36" s="378"/>
      <c r="P36" s="384"/>
      <c r="Q36" s="384"/>
      <c r="R36" s="380"/>
      <c r="S36" s="380"/>
    </row>
    <row r="37" spans="3:19">
      <c r="C37" s="417" t="s">
        <v>328</v>
      </c>
      <c r="D37" s="408">
        <v>0.09</v>
      </c>
      <c r="E37" s="456">
        <v>16495.775920983982</v>
      </c>
      <c r="F37" s="454">
        <v>16495.775920983982</v>
      </c>
      <c r="G37" s="457">
        <v>16495.775920983982</v>
      </c>
      <c r="H37" s="454">
        <v>16495.775920983982</v>
      </c>
      <c r="I37" s="458">
        <v>16495.775920983982</v>
      </c>
      <c r="K37" s="206"/>
      <c r="L37" s="393"/>
      <c r="M37" s="387"/>
      <c r="N37" s="378"/>
      <c r="O37" s="378"/>
      <c r="P37" s="384"/>
      <c r="Q37" s="384"/>
      <c r="R37" s="380"/>
      <c r="S37" s="380"/>
    </row>
    <row r="38" spans="3:19">
      <c r="C38" s="407"/>
      <c r="D38" s="408">
        <v>9.5000000000000001E-2</v>
      </c>
      <c r="E38" s="459">
        <v>16495.775920983982</v>
      </c>
      <c r="F38" s="454">
        <v>16495.775920983982</v>
      </c>
      <c r="G38" s="454">
        <v>16495.775920983982</v>
      </c>
      <c r="H38" s="454">
        <v>16495.775920983982</v>
      </c>
      <c r="I38" s="458">
        <v>16495.775920983982</v>
      </c>
      <c r="K38" s="206"/>
      <c r="L38" s="393"/>
      <c r="M38" s="382"/>
      <c r="N38" s="382"/>
      <c r="O38" s="382"/>
      <c r="P38" s="382"/>
      <c r="Q38" s="382"/>
      <c r="R38" s="382"/>
      <c r="S38" s="382"/>
    </row>
    <row r="39" spans="3:19">
      <c r="C39" s="404"/>
      <c r="D39" s="405">
        <v>0.1</v>
      </c>
      <c r="E39" s="460">
        <v>16495.775920983982</v>
      </c>
      <c r="F39" s="460">
        <v>16495.775920983982</v>
      </c>
      <c r="G39" s="460">
        <v>16495.775920983982</v>
      </c>
      <c r="H39" s="460">
        <v>16495.775920983982</v>
      </c>
      <c r="I39" s="461">
        <v>16495.775920983982</v>
      </c>
      <c r="K39" s="206"/>
      <c r="L39" s="393"/>
      <c r="M39" s="382"/>
      <c r="N39" s="382"/>
      <c r="O39" s="382"/>
      <c r="P39" s="382"/>
      <c r="Q39" s="382"/>
      <c r="R39" s="382"/>
      <c r="S39" s="382"/>
    </row>
    <row r="40" spans="3:19">
      <c r="C40" s="444"/>
      <c r="D40" s="445"/>
      <c r="E40" s="409"/>
      <c r="F40" s="409"/>
      <c r="G40" s="409"/>
      <c r="H40" s="409"/>
      <c r="I40" s="409"/>
      <c r="K40" s="206"/>
      <c r="L40" s="393"/>
      <c r="M40" s="382"/>
      <c r="N40" s="382"/>
      <c r="O40" s="382"/>
      <c r="P40" s="382"/>
      <c r="Q40" s="382"/>
      <c r="R40" s="382"/>
      <c r="S40" s="382"/>
    </row>
    <row r="41" spans="3:19">
      <c r="C41" s="206"/>
      <c r="D41" s="393"/>
      <c r="E41" s="393"/>
      <c r="F41" s="393"/>
      <c r="G41" s="393"/>
      <c r="H41" s="393"/>
      <c r="I41" s="393"/>
      <c r="J41" s="393"/>
      <c r="K41" s="393"/>
      <c r="L41" s="393"/>
      <c r="M41" s="382"/>
      <c r="N41" s="382"/>
      <c r="O41" s="382"/>
      <c r="P41" s="382"/>
      <c r="Q41" s="382"/>
      <c r="R41" s="382"/>
      <c r="S41" s="382"/>
    </row>
    <row r="42" spans="3:19">
      <c r="C42" s="400" t="s">
        <v>393</v>
      </c>
      <c r="D42" s="401"/>
      <c r="E42" s="401"/>
      <c r="F42" s="401"/>
      <c r="G42" s="401"/>
      <c r="H42" s="401"/>
      <c r="I42" s="402"/>
      <c r="J42" s="393"/>
      <c r="K42" s="393"/>
      <c r="L42" s="393"/>
      <c r="M42" s="382"/>
      <c r="N42" s="382"/>
      <c r="O42" s="382"/>
      <c r="P42" s="382"/>
      <c r="Q42" s="382"/>
      <c r="R42" s="382"/>
      <c r="S42" s="382"/>
    </row>
    <row r="43" spans="3:19">
      <c r="C43" s="410"/>
      <c r="D43" s="411"/>
      <c r="E43" s="416"/>
      <c r="F43" s="412"/>
      <c r="G43" s="430" t="str">
        <f>C9</f>
        <v>Terminal Growth Rate</v>
      </c>
      <c r="H43" s="412"/>
      <c r="I43" s="413"/>
      <c r="J43" s="393"/>
      <c r="K43" s="393"/>
      <c r="L43" s="393"/>
      <c r="M43" s="382"/>
      <c r="N43" s="382"/>
      <c r="O43" s="382"/>
      <c r="P43" s="382"/>
      <c r="Q43" s="382"/>
      <c r="R43" s="382"/>
      <c r="S43" s="382"/>
    </row>
    <row r="44" spans="3:19">
      <c r="C44" s="414"/>
      <c r="D44" s="415">
        <f>D38</f>
        <v>9.5000000000000001E-2</v>
      </c>
      <c r="E44" s="448">
        <v>0.02</v>
      </c>
      <c r="F44" s="448">
        <v>2.5000000000000001E-2</v>
      </c>
      <c r="G44" s="448">
        <v>0.03</v>
      </c>
      <c r="H44" s="448">
        <v>3.5000000000000003E-2</v>
      </c>
      <c r="I44" s="449">
        <v>0.04</v>
      </c>
      <c r="J44" s="393"/>
      <c r="K44" s="393"/>
      <c r="L44" s="393"/>
      <c r="M44" s="382"/>
      <c r="N44" s="382"/>
      <c r="O44" s="382"/>
      <c r="P44" s="382"/>
      <c r="Q44" s="382"/>
      <c r="R44" s="382"/>
      <c r="S44" s="382"/>
    </row>
    <row r="45" spans="3:19">
      <c r="C45" s="407"/>
      <c r="D45" s="408">
        <v>7.9999999999999988E-2</v>
      </c>
      <c r="E45" s="450">
        <f t="shared" ref="E45:I49" si="6">(E35-$D$58+$D$59-$D$60)/$D$65</f>
        <v>180.8065371017756</v>
      </c>
      <c r="F45" s="451">
        <f t="shared" si="6"/>
        <v>180.8065371017756</v>
      </c>
      <c r="G45" s="451">
        <f t="shared" si="6"/>
        <v>180.8065371017756</v>
      </c>
      <c r="H45" s="451">
        <f t="shared" si="6"/>
        <v>180.8065371017756</v>
      </c>
      <c r="I45" s="452">
        <f t="shared" si="6"/>
        <v>180.8065371017756</v>
      </c>
      <c r="J45" s="393"/>
      <c r="K45" s="393"/>
      <c r="L45" s="393"/>
      <c r="M45" s="382"/>
      <c r="N45" s="382"/>
      <c r="O45" s="382"/>
      <c r="P45" s="382"/>
      <c r="Q45" s="382"/>
      <c r="R45" s="382"/>
      <c r="S45" s="382"/>
    </row>
    <row r="46" spans="3:19">
      <c r="C46" s="407"/>
      <c r="D46" s="408">
        <v>8.4999999999999992E-2</v>
      </c>
      <c r="E46" s="453">
        <f t="shared" si="6"/>
        <v>180.8065371017756</v>
      </c>
      <c r="F46" s="454">
        <f t="shared" si="6"/>
        <v>180.8065371017756</v>
      </c>
      <c r="G46" s="454">
        <f t="shared" si="6"/>
        <v>180.8065371017756</v>
      </c>
      <c r="H46" s="454">
        <f t="shared" si="6"/>
        <v>180.8065371017756</v>
      </c>
      <c r="I46" s="455">
        <f t="shared" si="6"/>
        <v>180.8065371017756</v>
      </c>
      <c r="J46" s="393"/>
      <c r="K46" s="393"/>
      <c r="L46" s="393"/>
      <c r="M46" s="382"/>
      <c r="N46" s="382"/>
      <c r="O46" s="382"/>
      <c r="P46" s="382"/>
      <c r="Q46" s="382"/>
      <c r="R46" s="382"/>
      <c r="S46" s="382"/>
    </row>
    <row r="47" spans="3:19">
      <c r="C47" s="417" t="s">
        <v>328</v>
      </c>
      <c r="D47" s="408">
        <v>0.09</v>
      </c>
      <c r="E47" s="456">
        <f t="shared" si="6"/>
        <v>180.8065371017756</v>
      </c>
      <c r="F47" s="454">
        <f t="shared" si="6"/>
        <v>180.8065371017756</v>
      </c>
      <c r="G47" s="457">
        <f t="shared" si="6"/>
        <v>180.8065371017756</v>
      </c>
      <c r="H47" s="454">
        <f t="shared" si="6"/>
        <v>180.8065371017756</v>
      </c>
      <c r="I47" s="458">
        <f t="shared" si="6"/>
        <v>180.8065371017756</v>
      </c>
      <c r="J47" s="393"/>
      <c r="K47" s="393"/>
      <c r="L47" s="393"/>
      <c r="M47" s="382"/>
      <c r="N47" s="382"/>
      <c r="O47" s="382"/>
      <c r="P47" s="382"/>
      <c r="Q47" s="382"/>
      <c r="R47" s="382"/>
      <c r="S47" s="382"/>
    </row>
    <row r="48" spans="3:19">
      <c r="C48" s="407"/>
      <c r="D48" s="408">
        <v>9.5000000000000001E-2</v>
      </c>
      <c r="E48" s="459">
        <f t="shared" si="6"/>
        <v>180.8065371017756</v>
      </c>
      <c r="F48" s="454">
        <f t="shared" si="6"/>
        <v>180.8065371017756</v>
      </c>
      <c r="G48" s="454">
        <f t="shared" si="6"/>
        <v>180.8065371017756</v>
      </c>
      <c r="H48" s="454">
        <f t="shared" si="6"/>
        <v>180.8065371017756</v>
      </c>
      <c r="I48" s="458">
        <f t="shared" si="6"/>
        <v>180.8065371017756</v>
      </c>
      <c r="J48" s="382"/>
      <c r="K48" s="382"/>
      <c r="L48" s="382"/>
      <c r="M48" s="382"/>
      <c r="N48" s="382"/>
      <c r="O48" s="382"/>
      <c r="P48" s="382"/>
      <c r="Q48" s="382"/>
      <c r="R48" s="382"/>
      <c r="S48" s="382"/>
    </row>
    <row r="49" spans="3:19">
      <c r="C49" s="404"/>
      <c r="D49" s="405">
        <v>0.1</v>
      </c>
      <c r="E49" s="460">
        <f t="shared" si="6"/>
        <v>180.8065371017756</v>
      </c>
      <c r="F49" s="460">
        <f t="shared" si="6"/>
        <v>180.8065371017756</v>
      </c>
      <c r="G49" s="460">
        <f t="shared" si="6"/>
        <v>180.8065371017756</v>
      </c>
      <c r="H49" s="460">
        <f t="shared" si="6"/>
        <v>180.8065371017756</v>
      </c>
      <c r="I49" s="461">
        <f t="shared" si="6"/>
        <v>180.8065371017756</v>
      </c>
      <c r="J49" s="382"/>
      <c r="K49" s="382"/>
      <c r="L49" s="382"/>
      <c r="M49" s="382"/>
      <c r="N49" s="382"/>
      <c r="O49" s="382"/>
      <c r="P49" s="382"/>
      <c r="Q49" s="382"/>
      <c r="R49" s="382"/>
      <c r="S49" s="382"/>
    </row>
    <row r="50" spans="3:19">
      <c r="D50" s="382"/>
      <c r="E50" s="382"/>
      <c r="F50" s="382"/>
      <c r="G50" s="382"/>
      <c r="H50" s="382"/>
      <c r="I50" s="382"/>
      <c r="J50" s="382"/>
      <c r="K50" s="382"/>
      <c r="L50" s="382"/>
      <c r="M50" s="382"/>
      <c r="N50" s="382"/>
      <c r="O50" s="382"/>
      <c r="P50" s="382"/>
      <c r="Q50" s="382"/>
      <c r="R50" s="382"/>
      <c r="S50" s="382"/>
    </row>
    <row r="51" spans="3:19">
      <c r="D51" s="382"/>
      <c r="E51" s="382"/>
      <c r="F51" s="382"/>
      <c r="G51" s="382"/>
      <c r="H51" s="382"/>
      <c r="I51" s="382"/>
      <c r="J51" s="382"/>
      <c r="K51" s="382"/>
      <c r="L51" s="382"/>
      <c r="M51" s="382"/>
      <c r="N51" s="382"/>
      <c r="O51" s="382"/>
      <c r="P51" s="382"/>
      <c r="Q51" s="382"/>
      <c r="R51" s="382"/>
      <c r="S51" s="382"/>
    </row>
    <row r="52" spans="3:19">
      <c r="C52" s="400" t="s">
        <v>365</v>
      </c>
      <c r="D52" s="400"/>
      <c r="E52" s="382"/>
      <c r="F52" s="382"/>
      <c r="G52" s="382"/>
      <c r="H52" s="382"/>
      <c r="I52" s="382"/>
      <c r="J52" s="382"/>
      <c r="K52" s="382"/>
      <c r="L52" s="382"/>
      <c r="M52" s="382"/>
      <c r="N52" s="382"/>
      <c r="O52" s="382"/>
      <c r="P52" s="382"/>
      <c r="Q52" s="382"/>
      <c r="R52" s="382"/>
      <c r="S52" s="382"/>
    </row>
    <row r="53" spans="3:19">
      <c r="C53" s="420" t="s">
        <v>366</v>
      </c>
      <c r="D53" s="421">
        <f>D8</f>
        <v>0.09</v>
      </c>
      <c r="E53" s="382"/>
      <c r="F53" s="382"/>
      <c r="G53" s="382"/>
      <c r="H53" s="382"/>
      <c r="I53" s="382"/>
      <c r="J53" s="382"/>
      <c r="K53" s="382"/>
      <c r="L53" s="382"/>
      <c r="M53" s="382"/>
      <c r="N53" s="382"/>
      <c r="O53" s="382"/>
      <c r="P53" s="382"/>
      <c r="Q53" s="382"/>
      <c r="R53" s="382"/>
      <c r="S53" s="382"/>
    </row>
    <row r="54" spans="3:19">
      <c r="C54" s="420" t="s">
        <v>367</v>
      </c>
      <c r="D54" s="421">
        <f>D9</f>
        <v>0.03</v>
      </c>
      <c r="E54" s="382"/>
      <c r="F54" s="382"/>
      <c r="G54" s="382"/>
      <c r="H54" s="382"/>
      <c r="I54" s="382"/>
      <c r="J54" s="382"/>
      <c r="K54" s="382"/>
      <c r="L54" s="382"/>
      <c r="M54" s="382"/>
      <c r="N54" s="382"/>
      <c r="O54" s="382"/>
      <c r="P54" s="382"/>
      <c r="Q54" s="382"/>
      <c r="R54" s="382"/>
      <c r="S54" s="382"/>
    </row>
    <row r="55" spans="3:19">
      <c r="C55" s="420" t="s">
        <v>368</v>
      </c>
      <c r="D55" s="422">
        <f ca="1">SUM(E26:S26)</f>
        <v>11699.36478613327</v>
      </c>
    </row>
    <row r="56" spans="3:19">
      <c r="C56" s="420" t="s">
        <v>369</v>
      </c>
      <c r="D56" s="422">
        <f ca="1">S28</f>
        <v>4796.4111348507122</v>
      </c>
    </row>
    <row r="57" spans="3:19">
      <c r="C57" s="420" t="s">
        <v>370</v>
      </c>
      <c r="D57" s="422">
        <f ca="1">D55+D56</f>
        <v>16495.775920983982</v>
      </c>
    </row>
    <row r="58" spans="3:19">
      <c r="C58" s="423" t="s">
        <v>376</v>
      </c>
      <c r="D58" s="422">
        <f>-'Merger Model_Updated'!L9</f>
        <v>7838.7856000000011</v>
      </c>
    </row>
    <row r="59" spans="3:19">
      <c r="C59" s="423" t="s">
        <v>377</v>
      </c>
      <c r="D59" s="422">
        <f>'Merger Model_Updated'!L10</f>
        <v>1900.8458000000001</v>
      </c>
    </row>
    <row r="60" spans="3:19">
      <c r="C60" s="423" t="s">
        <v>214</v>
      </c>
      <c r="D60" s="422">
        <f>'Merger Model_Updated'!L11</f>
        <v>0</v>
      </c>
    </row>
    <row r="61" spans="3:19">
      <c r="C61" s="420" t="s">
        <v>371</v>
      </c>
      <c r="D61" s="422">
        <f ca="1">D57-D58+D59-D60</f>
        <v>10557.836120983982</v>
      </c>
    </row>
    <row r="62" spans="3:19">
      <c r="C62" s="424" t="s">
        <v>372</v>
      </c>
      <c r="D62" s="425">
        <f ca="1">D61/D65</f>
        <v>180.8065371017756</v>
      </c>
    </row>
    <row r="63" spans="3:19">
      <c r="C63" s="420" t="s">
        <v>373</v>
      </c>
      <c r="D63" s="426">
        <v>165.05</v>
      </c>
    </row>
    <row r="64" spans="3:19">
      <c r="C64" s="424" t="s">
        <v>374</v>
      </c>
      <c r="D64" s="427">
        <f ca="1">D62/D63-1</f>
        <v>9.5465235393975112E-2</v>
      </c>
    </row>
    <row r="65" spans="3:4">
      <c r="C65" s="428" t="s">
        <v>375</v>
      </c>
      <c r="D65" s="429">
        <f>'[3]JAZZ PNL'!BB68</f>
        <v>58.393000000000001</v>
      </c>
    </row>
  </sheetData>
  <mergeCells count="1">
    <mergeCell ref="G30:K30"/>
  </mergeCells>
  <phoneticPr fontId="43" type="noConversion"/>
  <conditionalFormatting sqref="E32:I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2:I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7:M32">
    <cfRule type="expression" dxfId="0" priority="4">
      <formula>_xlfn.ISFORMULA(M27)</formula>
    </cfRule>
  </conditionalFormatting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88826-B680-A040-B00D-36880B82F500}">
  <sheetPr>
    <tabColor theme="5"/>
  </sheetPr>
  <dimension ref="A1:P53"/>
  <sheetViews>
    <sheetView showGridLines="0" topLeftCell="D1" zoomScale="125" zoomScaleNormal="69" workbookViewId="0">
      <selection activeCell="J10" sqref="J10"/>
    </sheetView>
  </sheetViews>
  <sheetFormatPr defaultColWidth="11.44140625" defaultRowHeight="14.4"/>
  <cols>
    <col min="1" max="1" width="31.6640625" customWidth="1"/>
  </cols>
  <sheetData>
    <row r="1" spans="1:16" ht="19.95" customHeight="1" thickBot="1">
      <c r="A1" s="442" t="str">
        <f>'Pro-Forma DCF Valuation_Updated'!C11</f>
        <v>Base</v>
      </c>
      <c r="B1" s="548" t="s">
        <v>247</v>
      </c>
      <c r="C1" s="549"/>
      <c r="D1" s="549"/>
      <c r="E1" s="549"/>
      <c r="F1" s="549"/>
      <c r="G1" s="549"/>
      <c r="H1" s="549"/>
      <c r="I1" s="549"/>
      <c r="J1" s="549"/>
      <c r="K1" s="549"/>
      <c r="L1" s="549"/>
      <c r="M1" s="549"/>
      <c r="N1" s="549"/>
      <c r="O1" s="549"/>
      <c r="P1" s="550"/>
    </row>
    <row r="2" spans="1:16" s="510" customFormat="1" ht="15" thickBot="1">
      <c r="A2" s="504" t="str">
        <f>'Merger Model_Updated'!C67</f>
        <v>Accretion/Dilution analysis</v>
      </c>
      <c r="B2" s="512">
        <v>2021</v>
      </c>
      <c r="C2" s="512">
        <v>2022</v>
      </c>
      <c r="D2" s="512">
        <v>2023</v>
      </c>
      <c r="E2" s="512">
        <v>2024</v>
      </c>
      <c r="F2" s="519">
        <v>2025</v>
      </c>
      <c r="G2" s="512">
        <v>2026</v>
      </c>
      <c r="H2" s="512">
        <v>2027</v>
      </c>
      <c r="I2" s="512">
        <v>2028</v>
      </c>
      <c r="J2" s="512">
        <v>2029</v>
      </c>
      <c r="K2" s="512">
        <v>2030</v>
      </c>
      <c r="L2" s="512">
        <v>2031</v>
      </c>
      <c r="M2" s="512">
        <v>2032</v>
      </c>
      <c r="N2" s="512">
        <v>2033</v>
      </c>
      <c r="O2" s="512">
        <v>2034</v>
      </c>
      <c r="P2" s="513">
        <v>2035</v>
      </c>
    </row>
    <row r="3" spans="1:16" ht="15" thickBot="1">
      <c r="A3" s="505" t="str">
        <f>'Merger Model_Updated'!C68</f>
        <v>EPS Accretion/(Dilution)</v>
      </c>
      <c r="B3" s="506"/>
      <c r="C3" s="507">
        <f ca="1">'Merger Model_Updated'!AX68</f>
        <v>-0.24418846343271583</v>
      </c>
      <c r="D3" s="507">
        <f ca="1">'Merger Model_Updated'!AY68</f>
        <v>-0.17818183322427672</v>
      </c>
      <c r="E3" s="507">
        <f ca="1">'Merger Model_Updated'!AZ68</f>
        <v>-7.4302290315474306E-2</v>
      </c>
      <c r="F3" s="520">
        <f ca="1">'Merger Model_Updated'!BA68</f>
        <v>3.9574341521772638E-2</v>
      </c>
      <c r="G3" s="508">
        <f ca="1">'Merger Model_Updated'!BB68</f>
        <v>0.1653060353350353</v>
      </c>
      <c r="H3" s="508">
        <f ca="1">'Merger Model_Updated'!BC68</f>
        <v>0.2588296707068225</v>
      </c>
      <c r="I3" s="508">
        <f ca="1">'Merger Model_Updated'!BD68</f>
        <v>0.37756340996940319</v>
      </c>
      <c r="J3" s="508">
        <f ca="1">'Merger Model_Updated'!BE68</f>
        <v>0.48389639620291458</v>
      </c>
      <c r="K3" s="508">
        <f ca="1">'Merger Model_Updated'!BF68</f>
        <v>0.52229126639710155</v>
      </c>
      <c r="L3" s="508">
        <f ca="1">'Merger Model_Updated'!BG68</f>
        <v>0.54831996682431439</v>
      </c>
      <c r="M3" s="508">
        <f ca="1">'Merger Model_Updated'!BH68</f>
        <v>0.66246458797294694</v>
      </c>
      <c r="N3" s="508">
        <f ca="1">'Merger Model_Updated'!BI68</f>
        <v>0.75875270436014652</v>
      </c>
      <c r="O3" s="508">
        <f ca="1">'Merger Model_Updated'!BJ68</f>
        <v>0.99165991240599505</v>
      </c>
      <c r="P3" s="509">
        <f ca="1">'Merger Model_Updated'!BK68</f>
        <v>1.1579270601765579</v>
      </c>
    </row>
    <row r="4" spans="1:16">
      <c r="A4" s="481"/>
      <c r="B4" s="276"/>
      <c r="C4" s="276"/>
      <c r="D4" s="276"/>
      <c r="E4" s="276"/>
      <c r="F4" s="503"/>
      <c r="G4" s="276"/>
      <c r="H4" s="276"/>
      <c r="I4" s="276"/>
      <c r="J4" s="276"/>
      <c r="K4" s="276"/>
      <c r="L4" s="276"/>
      <c r="M4" s="276"/>
      <c r="N4" s="276"/>
      <c r="O4" s="276"/>
      <c r="P4" s="482"/>
    </row>
    <row r="5" spans="1:16" s="510" customFormat="1">
      <c r="A5" s="511" t="str">
        <f>'Merger Model_Updated'!C70</f>
        <v>Balance Sheet</v>
      </c>
      <c r="B5" s="514">
        <v>2021</v>
      </c>
      <c r="C5" s="515">
        <v>2022</v>
      </c>
      <c r="D5" s="515">
        <v>2023</v>
      </c>
      <c r="E5" s="515">
        <v>2024</v>
      </c>
      <c r="F5" s="514">
        <v>2025</v>
      </c>
      <c r="G5" s="515">
        <v>2026</v>
      </c>
      <c r="H5" s="515">
        <v>2027</v>
      </c>
      <c r="I5" s="515">
        <v>2028</v>
      </c>
      <c r="J5" s="515">
        <v>2029</v>
      </c>
      <c r="K5" s="515">
        <v>2030</v>
      </c>
      <c r="L5" s="515">
        <v>2031</v>
      </c>
      <c r="M5" s="515">
        <v>2032</v>
      </c>
      <c r="N5" s="515">
        <v>2033</v>
      </c>
      <c r="O5" s="515">
        <v>2034</v>
      </c>
      <c r="P5" s="516">
        <v>2035</v>
      </c>
    </row>
    <row r="6" spans="1:16">
      <c r="A6" s="481"/>
      <c r="B6" s="287"/>
      <c r="C6" s="287"/>
      <c r="D6" s="287"/>
      <c r="E6" s="287"/>
      <c r="F6" s="521"/>
      <c r="G6" s="287"/>
      <c r="H6" s="287"/>
      <c r="I6" s="287"/>
      <c r="J6" s="287"/>
      <c r="K6" s="287"/>
      <c r="L6" s="287"/>
      <c r="M6" s="287"/>
      <c r="N6" s="287"/>
      <c r="O6" s="287"/>
      <c r="P6" s="483"/>
    </row>
    <row r="7" spans="1:16">
      <c r="A7" s="484" t="str">
        <f>'Merger Model_Updated'!C72</f>
        <v>Asset</v>
      </c>
      <c r="B7" s="287"/>
      <c r="C7" s="287"/>
      <c r="D7" s="287"/>
      <c r="E7" s="287"/>
      <c r="F7" s="521"/>
      <c r="G7" s="287"/>
      <c r="H7" s="287"/>
      <c r="I7" s="287"/>
      <c r="J7" s="287"/>
      <c r="K7" s="287"/>
      <c r="L7" s="287"/>
      <c r="M7" s="287"/>
      <c r="N7" s="287"/>
      <c r="O7" s="287"/>
      <c r="P7" s="483"/>
    </row>
    <row r="8" spans="1:16">
      <c r="A8" s="485" t="str">
        <f>'Merger Model_Updated'!C73</f>
        <v>Cash</v>
      </c>
      <c r="B8" s="287">
        <f ca="1">'Merger Model_Updated'!AW73</f>
        <v>1110.3462177591657</v>
      </c>
      <c r="C8" s="287">
        <f ca="1">'Merger Model_Updated'!AX73</f>
        <v>1103.4782748301188</v>
      </c>
      <c r="D8" s="287">
        <f ca="1">'Merger Model_Updated'!AY73</f>
        <v>1287.6645620727327</v>
      </c>
      <c r="E8" s="287">
        <f ca="1">'Merger Model_Updated'!AZ73</f>
        <v>1644.0518836767558</v>
      </c>
      <c r="F8" s="521">
        <f ca="1">'Merger Model_Updated'!BA73</f>
        <v>2033.3677528908293</v>
      </c>
      <c r="G8" s="287">
        <f ca="1">'Merger Model_Updated'!BB73</f>
        <v>2456.5500779811418</v>
      </c>
      <c r="H8" s="287">
        <f ca="1">'Merger Model_Updated'!BC73</f>
        <v>3358.4012050262886</v>
      </c>
      <c r="I8" s="287">
        <f ca="1">'Merger Model_Updated'!BD73</f>
        <v>4997.9034020254385</v>
      </c>
      <c r="J8" s="287">
        <f ca="1">'Merger Model_Updated'!BE73</f>
        <v>6916.8629771272135</v>
      </c>
      <c r="K8" s="287">
        <f ca="1">'Merger Model_Updated'!BF73</f>
        <v>8881.7205416501747</v>
      </c>
      <c r="L8" s="287">
        <f ca="1">'Merger Model_Updated'!BG73</f>
        <v>10785.922118535489</v>
      </c>
      <c r="M8" s="287">
        <f ca="1">'Merger Model_Updated'!BH73</f>
        <v>12544.420801551591</v>
      </c>
      <c r="N8" s="287">
        <f ca="1">'Merger Model_Updated'!BI73</f>
        <v>14217.066557214539</v>
      </c>
      <c r="O8" s="287">
        <f ca="1">'Merger Model_Updated'!BJ73</f>
        <v>15710.476881154616</v>
      </c>
      <c r="P8" s="483">
        <f ca="1">'Merger Model_Updated'!BK73</f>
        <v>17122.063464810963</v>
      </c>
    </row>
    <row r="9" spans="1:16">
      <c r="A9" s="485" t="str">
        <f>'Merger Model_Updated'!C74</f>
        <v>Marketable Securities</v>
      </c>
      <c r="B9" s="287">
        <f>'Merger Model_Updated'!AW74</f>
        <v>1075</v>
      </c>
      <c r="C9" s="287">
        <f>'Merger Model_Updated'!AX74</f>
        <v>1075</v>
      </c>
      <c r="D9" s="287">
        <f>'Merger Model_Updated'!AY74</f>
        <v>1075</v>
      </c>
      <c r="E9" s="287">
        <f>'Merger Model_Updated'!AZ74</f>
        <v>1075</v>
      </c>
      <c r="F9" s="521">
        <f>'Merger Model_Updated'!BA74</f>
        <v>1075</v>
      </c>
      <c r="G9" s="287">
        <f>'Merger Model_Updated'!BB74</f>
        <v>1075</v>
      </c>
      <c r="H9" s="287">
        <f>'Merger Model_Updated'!BC74</f>
        <v>1075</v>
      </c>
      <c r="I9" s="287">
        <f>'Merger Model_Updated'!BD74</f>
        <v>1075</v>
      </c>
      <c r="J9" s="287">
        <f>'Merger Model_Updated'!BE74</f>
        <v>1075</v>
      </c>
      <c r="K9" s="287">
        <f>'Merger Model_Updated'!BF74</f>
        <v>1075</v>
      </c>
      <c r="L9" s="287" t="e">
        <f>'Merger Model_Updated'!BG74</f>
        <v>#REF!</v>
      </c>
      <c r="M9" s="287" t="e">
        <f>'Merger Model_Updated'!BH74</f>
        <v>#REF!</v>
      </c>
      <c r="N9" s="287" t="e">
        <f>'Merger Model_Updated'!BI74</f>
        <v>#REF!</v>
      </c>
      <c r="O9" s="287" t="e">
        <f>'Merger Model_Updated'!BJ74</f>
        <v>#REF!</v>
      </c>
      <c r="P9" s="483" t="e">
        <f>'Merger Model_Updated'!BK74</f>
        <v>#REF!</v>
      </c>
    </row>
    <row r="10" spans="1:16">
      <c r="A10" s="485" t="str">
        <f>'Merger Model_Updated'!C75</f>
        <v>Accounts receivable</v>
      </c>
      <c r="B10" s="287">
        <f>'Merger Model_Updated'!AW75</f>
        <v>515.39792803226294</v>
      </c>
      <c r="C10" s="287">
        <f>'Merger Model_Updated'!AX75</f>
        <v>570.79799227502031</v>
      </c>
      <c r="D10" s="287">
        <f>'Merger Model_Updated'!AY75</f>
        <v>539.63390982703311</v>
      </c>
      <c r="E10" s="287">
        <f>'Merger Model_Updated'!AZ75</f>
        <v>565.91560499546404</v>
      </c>
      <c r="F10" s="521">
        <f>'Merger Model_Updated'!BA75</f>
        <v>585.39481063621326</v>
      </c>
      <c r="G10" s="287">
        <f>'Merger Model_Updated'!BB75</f>
        <v>594.90573059162932</v>
      </c>
      <c r="H10" s="287">
        <f>'Merger Model_Updated'!BC75</f>
        <v>600.61797370547856</v>
      </c>
      <c r="I10" s="287">
        <f>'Merger Model_Updated'!BD75</f>
        <v>594.3508665214697</v>
      </c>
      <c r="J10" s="287">
        <f>'Merger Model_Updated'!BE75</f>
        <v>594.08049714777417</v>
      </c>
      <c r="K10" s="287">
        <f>'Merger Model_Updated'!BF75</f>
        <v>542.07778322765819</v>
      </c>
      <c r="L10" s="287" t="e">
        <f>'Merger Model_Updated'!BG75</f>
        <v>#REF!</v>
      </c>
      <c r="M10" s="287" t="e">
        <f>'Merger Model_Updated'!BH75</f>
        <v>#REF!</v>
      </c>
      <c r="N10" s="287" t="e">
        <f>'Merger Model_Updated'!BI75</f>
        <v>#REF!</v>
      </c>
      <c r="O10" s="287" t="e">
        <f>'Merger Model_Updated'!BJ75</f>
        <v>#REF!</v>
      </c>
      <c r="P10" s="483" t="e">
        <f>'Merger Model_Updated'!BK75</f>
        <v>#REF!</v>
      </c>
    </row>
    <row r="11" spans="1:16">
      <c r="A11" s="485" t="str">
        <f>'Merger Model_Updated'!C76</f>
        <v>Inventories</v>
      </c>
      <c r="B11" s="287">
        <f>'Merger Model_Updated'!AW76</f>
        <v>273.78652403675062</v>
      </c>
      <c r="C11" s="287">
        <f>'Merger Model_Updated'!AX76</f>
        <v>308.16921141615501</v>
      </c>
      <c r="D11" s="287">
        <f>'Merger Model_Updated'!AY76</f>
        <v>331.02547299898652</v>
      </c>
      <c r="E11" s="287">
        <f>'Merger Model_Updated'!AZ76</f>
        <v>369.97322014115844</v>
      </c>
      <c r="F11" s="521">
        <f>'Merger Model_Updated'!BA76</f>
        <v>408.44170880131412</v>
      </c>
      <c r="G11" s="287">
        <f>'Merger Model_Updated'!BB76</f>
        <v>435.37599270208557</v>
      </c>
      <c r="H11" s="287">
        <f>'Merger Model_Updated'!BC76</f>
        <v>455.45724512552272</v>
      </c>
      <c r="I11" s="287">
        <f>'Merger Model_Updated'!BD76</f>
        <v>466.87085025870317</v>
      </c>
      <c r="J11" s="287">
        <f>'Merger Model_Updated'!BE76</f>
        <v>476.69639595143974</v>
      </c>
      <c r="K11" s="287">
        <f>'Merger Model_Updated'!BF76</f>
        <v>412.18575640008709</v>
      </c>
      <c r="L11" s="287" t="e">
        <f>'Merger Model_Updated'!BG76</f>
        <v>#REF!</v>
      </c>
      <c r="M11" s="287" t="e">
        <f>'Merger Model_Updated'!BH76</f>
        <v>#REF!</v>
      </c>
      <c r="N11" s="287" t="e">
        <f>'Merger Model_Updated'!BI76</f>
        <v>#REF!</v>
      </c>
      <c r="O11" s="287" t="e">
        <f>'Merger Model_Updated'!BJ76</f>
        <v>#REF!</v>
      </c>
      <c r="P11" s="483" t="e">
        <f>'Merger Model_Updated'!BK76</f>
        <v>#REF!</v>
      </c>
    </row>
    <row r="12" spans="1:16">
      <c r="A12" s="485" t="str">
        <f>'Merger Model_Updated'!C77</f>
        <v>Other current assets</v>
      </c>
      <c r="B12" s="287">
        <f>'Merger Model_Updated'!AW77</f>
        <v>257.38499999999999</v>
      </c>
      <c r="C12" s="287">
        <f>'Merger Model_Updated'!AX77</f>
        <v>257.38499999999999</v>
      </c>
      <c r="D12" s="287">
        <f>'Merger Model_Updated'!AY77</f>
        <v>257.38499999999999</v>
      </c>
      <c r="E12" s="287">
        <f>'Merger Model_Updated'!AZ77</f>
        <v>257.38499999999999</v>
      </c>
      <c r="F12" s="521">
        <f>'Merger Model_Updated'!BA77</f>
        <v>257.38499999999999</v>
      </c>
      <c r="G12" s="287">
        <f>'Merger Model_Updated'!BB77</f>
        <v>257.38499999999999</v>
      </c>
      <c r="H12" s="287">
        <f>'Merger Model_Updated'!BC77</f>
        <v>257.38499999999999</v>
      </c>
      <c r="I12" s="287">
        <f>'Merger Model_Updated'!BD77</f>
        <v>257.38499999999999</v>
      </c>
      <c r="J12" s="287">
        <f>'Merger Model_Updated'!BE77</f>
        <v>257.38499999999999</v>
      </c>
      <c r="K12" s="287">
        <f>'Merger Model_Updated'!BF77</f>
        <v>257.38499999999999</v>
      </c>
      <c r="L12" s="287" t="e">
        <f>'Merger Model_Updated'!BG77</f>
        <v>#REF!</v>
      </c>
      <c r="M12" s="287" t="e">
        <f>'Merger Model_Updated'!BH77</f>
        <v>#REF!</v>
      </c>
      <c r="N12" s="287" t="e">
        <f>'Merger Model_Updated'!BI77</f>
        <v>#REF!</v>
      </c>
      <c r="O12" s="287" t="e">
        <f>'Merger Model_Updated'!BJ77</f>
        <v>#REF!</v>
      </c>
      <c r="P12" s="483" t="e">
        <f>'Merger Model_Updated'!BK77</f>
        <v>#REF!</v>
      </c>
    </row>
    <row r="13" spans="1:16">
      <c r="A13" s="485" t="str">
        <f>'Merger Model_Updated'!C78</f>
        <v>PP&amp;E</v>
      </c>
      <c r="B13" s="287">
        <f>'Merger Model_Updated'!AW78</f>
        <v>282.2045083186332</v>
      </c>
      <c r="C13" s="287">
        <f>'Merger Model_Updated'!AX78</f>
        <v>294.38179701930699</v>
      </c>
      <c r="D13" s="287">
        <f>'Merger Model_Updated'!AY78</f>
        <v>310.26715214880051</v>
      </c>
      <c r="E13" s="287">
        <f>'Merger Model_Updated'!AZ78</f>
        <v>329.44158786679304</v>
      </c>
      <c r="F13" s="521">
        <f>'Merger Model_Updated'!BA78</f>
        <v>352.11188956428884</v>
      </c>
      <c r="G13" s="287">
        <f>'Merger Model_Updated'!BB78</f>
        <v>377.38739836651536</v>
      </c>
      <c r="H13" s="287">
        <f>'Merger Model_Updated'!BC78</f>
        <v>404.65787475844519</v>
      </c>
      <c r="I13" s="287">
        <f>'Merger Model_Updated'!BD78</f>
        <v>433.42530268917176</v>
      </c>
      <c r="J13" s="287">
        <f>'Merger Model_Updated'!BE78</f>
        <v>463.28582710141001</v>
      </c>
      <c r="K13" s="287">
        <f>'Merger Model_Updated'!BF78</f>
        <v>488.0218091346581</v>
      </c>
      <c r="L13" s="287" t="e">
        <f>'Merger Model_Updated'!BG78</f>
        <v>#REF!</v>
      </c>
      <c r="M13" s="287" t="e">
        <f>'Merger Model_Updated'!BH78</f>
        <v>#REF!</v>
      </c>
      <c r="N13" s="287" t="e">
        <f>'Merger Model_Updated'!BI78</f>
        <v>#REF!</v>
      </c>
      <c r="O13" s="287" t="e">
        <f>'Merger Model_Updated'!BJ78</f>
        <v>#REF!</v>
      </c>
      <c r="P13" s="483" t="e">
        <f>'Merger Model_Updated'!BK78</f>
        <v>#REF!</v>
      </c>
    </row>
    <row r="14" spans="1:16">
      <c r="A14" s="486" t="str">
        <f>'Merger Model_Updated'!C79</f>
        <v>Intangible assets</v>
      </c>
      <c r="B14" s="287">
        <f>'Merger Model_Updated'!AW79</f>
        <v>6560.0535487087345</v>
      </c>
      <c r="C14" s="287">
        <f>'Merger Model_Updated'!AX79</f>
        <v>6152.8395806220497</v>
      </c>
      <c r="D14" s="287">
        <f>'Merger Model_Updated'!AY79</f>
        <v>5765.7916378426899</v>
      </c>
      <c r="E14" s="287">
        <f>'Merger Model_Updated'!AZ79</f>
        <v>5376.7289530668177</v>
      </c>
      <c r="F14" s="521">
        <f>'Merger Model_Updated'!BA79</f>
        <v>4988.6453208289086</v>
      </c>
      <c r="G14" s="287">
        <f>'Merger Model_Updated'!BB79</f>
        <v>4603.138696183003</v>
      </c>
      <c r="H14" s="287">
        <f>'Merger Model_Updated'!BC79</f>
        <v>4220.1852074490989</v>
      </c>
      <c r="I14" s="287">
        <f>'Merger Model_Updated'!BD79</f>
        <v>3843.0424796910515</v>
      </c>
      <c r="J14" s="287">
        <f>'Merger Model_Updated'!BE79</f>
        <v>3468.5536339637883</v>
      </c>
      <c r="K14" s="287">
        <f>'Merger Model_Updated'!BF79</f>
        <v>3101.2838216972605</v>
      </c>
      <c r="L14" s="287" t="e">
        <f>'Merger Model_Updated'!BG79</f>
        <v>#REF!</v>
      </c>
      <c r="M14" s="287" t="e">
        <f>'Merger Model_Updated'!BH79</f>
        <v>#REF!</v>
      </c>
      <c r="N14" s="287" t="e">
        <f>'Merger Model_Updated'!BI79</f>
        <v>#REF!</v>
      </c>
      <c r="O14" s="287" t="e">
        <f>'Merger Model_Updated'!BJ79</f>
        <v>#REF!</v>
      </c>
      <c r="P14" s="483" t="e">
        <f>'Merger Model_Updated'!BK79</f>
        <v>#REF!</v>
      </c>
    </row>
    <row r="15" spans="1:16">
      <c r="A15" s="486" t="str">
        <f>'Merger Model_Updated'!C80</f>
        <v>Other non-current assets</v>
      </c>
      <c r="B15" s="287">
        <f>'Merger Model_Updated'!AW80</f>
        <v>443.61600000000004</v>
      </c>
      <c r="C15" s="287">
        <f>'Merger Model_Updated'!AX80</f>
        <v>443.61600000000004</v>
      </c>
      <c r="D15" s="287">
        <f>'Merger Model_Updated'!AY80</f>
        <v>443.61600000000004</v>
      </c>
      <c r="E15" s="287">
        <f>'Merger Model_Updated'!AZ80</f>
        <v>443.61600000000004</v>
      </c>
      <c r="F15" s="521">
        <f>'Merger Model_Updated'!BA80</f>
        <v>443.61600000000004</v>
      </c>
      <c r="G15" s="287">
        <f>'Merger Model_Updated'!BB80</f>
        <v>443.61600000000004</v>
      </c>
      <c r="H15" s="287">
        <f>'Merger Model_Updated'!BC80</f>
        <v>443.61600000000004</v>
      </c>
      <c r="I15" s="287">
        <f>'Merger Model_Updated'!BD80</f>
        <v>443.61600000000004</v>
      </c>
      <c r="J15" s="287">
        <f>'Merger Model_Updated'!BE80</f>
        <v>443.61600000000004</v>
      </c>
      <c r="K15" s="287">
        <f>'Merger Model_Updated'!BF80</f>
        <v>443.61600000000004</v>
      </c>
      <c r="L15" s="287" t="e">
        <f>'Merger Model_Updated'!BG80</f>
        <v>#REF!</v>
      </c>
      <c r="M15" s="287" t="e">
        <f>'Merger Model_Updated'!BH80</f>
        <v>#REF!</v>
      </c>
      <c r="N15" s="287" t="e">
        <f>'Merger Model_Updated'!BI80</f>
        <v>#REF!</v>
      </c>
      <c r="O15" s="287" t="e">
        <f>'Merger Model_Updated'!BJ80</f>
        <v>#REF!</v>
      </c>
      <c r="P15" s="483" t="e">
        <f>'Merger Model_Updated'!BK80</f>
        <v>#REF!</v>
      </c>
    </row>
    <row r="16" spans="1:16">
      <c r="A16" s="485" t="str">
        <f>'Merger Model_Updated'!C81</f>
        <v>Goodwill</v>
      </c>
      <c r="B16" s="287">
        <f>'Merger Model_Updated'!AW81</f>
        <v>2943.2886956748675</v>
      </c>
      <c r="C16" s="287">
        <f>'Merger Model_Updated'!AX81</f>
        <v>2943.2886956748675</v>
      </c>
      <c r="D16" s="287">
        <f>'Merger Model_Updated'!AY81</f>
        <v>2943.2886956748675</v>
      </c>
      <c r="E16" s="287">
        <f>'Merger Model_Updated'!AZ81</f>
        <v>2943.2886956748675</v>
      </c>
      <c r="F16" s="521">
        <f>'Merger Model_Updated'!BA81</f>
        <v>2943.2886956748675</v>
      </c>
      <c r="G16" s="287">
        <f>'Merger Model_Updated'!BB81</f>
        <v>2943.2886956748675</v>
      </c>
      <c r="H16" s="287">
        <f>'Merger Model_Updated'!BC81</f>
        <v>2943.2886956748675</v>
      </c>
      <c r="I16" s="287">
        <f>'Merger Model_Updated'!BD81</f>
        <v>2943.2886956748675</v>
      </c>
      <c r="J16" s="287">
        <f>'Merger Model_Updated'!BE81</f>
        <v>2943.2886956748675</v>
      </c>
      <c r="K16" s="287">
        <f>'Merger Model_Updated'!BF81</f>
        <v>2943.2886956748675</v>
      </c>
      <c r="L16" s="287">
        <f>'Merger Model_Updated'!BG81</f>
        <v>2943.2886956748675</v>
      </c>
      <c r="M16" s="287">
        <f>'Merger Model_Updated'!BH81</f>
        <v>2943.2886956748675</v>
      </c>
      <c r="N16" s="287">
        <f>'Merger Model_Updated'!BI81</f>
        <v>2943.2886956748675</v>
      </c>
      <c r="O16" s="287">
        <f>'Merger Model_Updated'!BJ81</f>
        <v>2943.2886956748675</v>
      </c>
      <c r="P16" s="483">
        <f>'Merger Model_Updated'!BK81</f>
        <v>2943.2886956748675</v>
      </c>
    </row>
    <row r="17" spans="1:16">
      <c r="A17" s="487" t="str">
        <f>'Merger Model_Updated'!C82</f>
        <v>Total Assets</v>
      </c>
      <c r="B17" s="479">
        <f ca="1">'Merger Model_Updated'!AW82</f>
        <v>13461.078422530414</v>
      </c>
      <c r="C17" s="479">
        <f ca="1">'Merger Model_Updated'!AX82</f>
        <v>13148.956551837518</v>
      </c>
      <c r="D17" s="479">
        <f ca="1">'Merger Model_Updated'!AY82</f>
        <v>12953.672430565111</v>
      </c>
      <c r="E17" s="479">
        <f ca="1">'Merger Model_Updated'!AZ82</f>
        <v>13005.400945421858</v>
      </c>
      <c r="F17" s="522">
        <f ca="1">'Merger Model_Updated'!BA82</f>
        <v>13087.251178396422</v>
      </c>
      <c r="G17" s="479">
        <f ca="1">'Merger Model_Updated'!BB82</f>
        <v>13186.647591499244</v>
      </c>
      <c r="H17" s="479">
        <f ca="1">'Merger Model_Updated'!BC82</f>
        <v>13758.609201739702</v>
      </c>
      <c r="I17" s="479">
        <f ca="1">'Merger Model_Updated'!BD82</f>
        <v>15054.882596860703</v>
      </c>
      <c r="J17" s="479">
        <f ca="1">'Merger Model_Updated'!BE82</f>
        <v>16638.769026966493</v>
      </c>
      <c r="K17" s="479">
        <f ca="1">'Merger Model_Updated'!BF82</f>
        <v>18144.579407784706</v>
      </c>
      <c r="L17" s="479">
        <f ca="1">'Merger Model_Updated'!BG82</f>
        <v>19610.800352949929</v>
      </c>
      <c r="M17" s="479">
        <f ca="1">'Merger Model_Updated'!BH82</f>
        <v>20952.294047382711</v>
      </c>
      <c r="N17" s="479">
        <f ca="1">'Merger Model_Updated'!BI82</f>
        <v>22249.772416930005</v>
      </c>
      <c r="O17" s="479">
        <f ca="1">'Merger Model_Updated'!BJ82</f>
        <v>23349.796381435921</v>
      </c>
      <c r="P17" s="500">
        <f ca="1">'Merger Model_Updated'!BK82</f>
        <v>24428.354684143033</v>
      </c>
    </row>
    <row r="18" spans="1:16">
      <c r="A18" s="481"/>
      <c r="B18" s="287"/>
      <c r="C18" s="287"/>
      <c r="D18" s="287"/>
      <c r="E18" s="287"/>
      <c r="F18" s="521"/>
      <c r="G18" s="287"/>
      <c r="H18" s="287"/>
      <c r="I18" s="287"/>
      <c r="J18" s="287"/>
      <c r="K18" s="287"/>
      <c r="L18" s="287"/>
      <c r="M18" s="287"/>
      <c r="N18" s="287"/>
      <c r="O18" s="287"/>
      <c r="P18" s="483"/>
    </row>
    <row r="19" spans="1:16">
      <c r="A19" s="484" t="str">
        <f>'Merger Model_Updated'!C84</f>
        <v>Liabilities</v>
      </c>
      <c r="B19" s="287"/>
      <c r="C19" s="287"/>
      <c r="D19" s="287"/>
      <c r="E19" s="287"/>
      <c r="F19" s="521"/>
      <c r="G19" s="287"/>
      <c r="H19" s="287"/>
      <c r="I19" s="287"/>
      <c r="J19" s="287"/>
      <c r="K19" s="287"/>
      <c r="L19" s="287"/>
      <c r="M19" s="287"/>
      <c r="N19" s="287"/>
      <c r="O19" s="287"/>
      <c r="P19" s="483"/>
    </row>
    <row r="20" spans="1:16">
      <c r="A20" s="485" t="str">
        <f>'Merger Model_Updated'!C85</f>
        <v>Payables</v>
      </c>
      <c r="B20" s="287">
        <f>'Merger Model_Updated'!AW85</f>
        <v>54.025850038901119</v>
      </c>
      <c r="C20" s="287">
        <f>'Merger Model_Updated'!AX85</f>
        <v>60.440513676626239</v>
      </c>
      <c r="D20" s="287">
        <f>'Merger Model_Updated'!AY85</f>
        <v>62.006722069688308</v>
      </c>
      <c r="E20" s="287">
        <f>'Merger Model_Updated'!AZ85</f>
        <v>67.825738692045618</v>
      </c>
      <c r="F20" s="521">
        <f>'Merger Model_Updated'!BA85</f>
        <v>73.316052444947076</v>
      </c>
      <c r="G20" s="287">
        <f>'Merger Model_Updated'!BB85</f>
        <v>76.996383141990663</v>
      </c>
      <c r="H20" s="287">
        <f>'Merger Model_Updated'!BC85</f>
        <v>79.685596771308354</v>
      </c>
      <c r="I20" s="287">
        <f>'Merger Model_Updated'!BD85</f>
        <v>80.836548730406918</v>
      </c>
      <c r="J20" s="287">
        <f>'Merger Model_Updated'!BE85</f>
        <v>82.030717095160938</v>
      </c>
      <c r="K20" s="287">
        <f>'Merger Model_Updated'!BF85</f>
        <v>72.05630378166606</v>
      </c>
      <c r="L20" s="287" t="e">
        <f>'Merger Model_Updated'!BG85</f>
        <v>#REF!</v>
      </c>
      <c r="M20" s="287" t="e">
        <f>'Merger Model_Updated'!BH85</f>
        <v>#REF!</v>
      </c>
      <c r="N20" s="287" t="e">
        <f>'Merger Model_Updated'!BI85</f>
        <v>#REF!</v>
      </c>
      <c r="O20" s="287" t="e">
        <f>'Merger Model_Updated'!BJ85</f>
        <v>#REF!</v>
      </c>
      <c r="P20" s="483" t="e">
        <f>'Merger Model_Updated'!BK85</f>
        <v>#REF!</v>
      </c>
    </row>
    <row r="21" spans="1:16">
      <c r="A21" s="485" t="str">
        <f>'Merger Model_Updated'!C86</f>
        <v>Accrued liabilities</v>
      </c>
      <c r="B21" s="287">
        <f>'Merger Model_Updated'!AW86</f>
        <v>556.97359371799109</v>
      </c>
      <c r="C21" s="287">
        <f>'Merger Model_Updated'!AX86</f>
        <v>620.18704460042534</v>
      </c>
      <c r="D21" s="287">
        <f>'Merger Model_Updated'!AY86</f>
        <v>613.11846513386763</v>
      </c>
      <c r="E21" s="287">
        <f>'Merger Model_Updated'!AZ86</f>
        <v>658.39055914336836</v>
      </c>
      <c r="F21" s="521">
        <f>'Merger Model_Updated'!BA86</f>
        <v>698.42764459125078</v>
      </c>
      <c r="G21" s="287">
        <f>'Merger Model_Updated'!BB86</f>
        <v>723.4799635518084</v>
      </c>
      <c r="H21" s="287">
        <f>'Merger Model_Updated'!BC86</f>
        <v>741.16261656774543</v>
      </c>
      <c r="I21" s="287">
        <f>'Merger Model_Updated'!BD86</f>
        <v>744.34393884467659</v>
      </c>
      <c r="J21" s="287">
        <f>'Merger Model_Updated'!BE86</f>
        <v>750.78270915279631</v>
      </c>
      <c r="K21" s="287">
        <f>'Merger Model_Updated'!BF86</f>
        <v>669.68047181336624</v>
      </c>
      <c r="L21" s="287" t="e">
        <f>'Merger Model_Updated'!BG86</f>
        <v>#REF!</v>
      </c>
      <c r="M21" s="287" t="e">
        <f>'Merger Model_Updated'!BH86</f>
        <v>#REF!</v>
      </c>
      <c r="N21" s="287" t="e">
        <f>'Merger Model_Updated'!BI86</f>
        <v>#REF!</v>
      </c>
      <c r="O21" s="287" t="e">
        <f>'Merger Model_Updated'!BJ86</f>
        <v>#REF!</v>
      </c>
      <c r="P21" s="483" t="e">
        <f>'Merger Model_Updated'!BK86</f>
        <v>#REF!</v>
      </c>
    </row>
    <row r="22" spans="1:16">
      <c r="A22" s="485" t="str">
        <f>'Merger Model_Updated'!C87</f>
        <v>Current portion of LTD</v>
      </c>
      <c r="B22" s="287">
        <f>'Merger Model_Updated'!AW87</f>
        <v>246.322</v>
      </c>
      <c r="C22" s="287">
        <f>'Merger Model_Updated'!AX87</f>
        <v>246.322</v>
      </c>
      <c r="D22" s="287">
        <f>'Merger Model_Updated'!AY87</f>
        <v>246.322</v>
      </c>
      <c r="E22" s="287">
        <f>'Merger Model_Updated'!AZ87</f>
        <v>246.322</v>
      </c>
      <c r="F22" s="521">
        <f>'Merger Model_Updated'!BA87</f>
        <v>246.322</v>
      </c>
      <c r="G22" s="287">
        <f>'Merger Model_Updated'!BB87</f>
        <v>246.322</v>
      </c>
      <c r="H22" s="287">
        <f>'Merger Model_Updated'!BC87</f>
        <v>246.322</v>
      </c>
      <c r="I22" s="287">
        <f>'Merger Model_Updated'!BD87</f>
        <v>246.322</v>
      </c>
      <c r="J22" s="287">
        <f>'Merger Model_Updated'!BE87</f>
        <v>246.322</v>
      </c>
      <c r="K22" s="287">
        <f>'Merger Model_Updated'!BF87</f>
        <v>246.322</v>
      </c>
      <c r="L22" s="287" t="e">
        <f>'Merger Model_Updated'!BG87</f>
        <v>#REF!</v>
      </c>
      <c r="M22" s="287" t="e">
        <f>'Merger Model_Updated'!BH87</f>
        <v>#REF!</v>
      </c>
      <c r="N22" s="287" t="e">
        <f>'Merger Model_Updated'!BI87</f>
        <v>#REF!</v>
      </c>
      <c r="O22" s="287" t="e">
        <f>'Merger Model_Updated'!BJ87</f>
        <v>#REF!</v>
      </c>
      <c r="P22" s="483" t="e">
        <f>'Merger Model_Updated'!BK87</f>
        <v>#REF!</v>
      </c>
    </row>
    <row r="23" spans="1:16">
      <c r="A23" s="485" t="str">
        <f>'Merger Model_Updated'!C88</f>
        <v>Other current liabilities</v>
      </c>
      <c r="B23" s="287">
        <f>'Merger Model_Updated'!AW88</f>
        <v>37.832999999999998</v>
      </c>
      <c r="C23" s="287">
        <f>'Merger Model_Updated'!AX88</f>
        <v>37.832999999999998</v>
      </c>
      <c r="D23" s="287">
        <f>'Merger Model_Updated'!AY88</f>
        <v>37.832999999999998</v>
      </c>
      <c r="E23" s="287">
        <f>'Merger Model_Updated'!AZ88</f>
        <v>37.832999999999998</v>
      </c>
      <c r="F23" s="521">
        <f>'Merger Model_Updated'!BA88</f>
        <v>37.832999999999998</v>
      </c>
      <c r="G23" s="287">
        <f>'Merger Model_Updated'!BB88</f>
        <v>37.832999999999998</v>
      </c>
      <c r="H23" s="287">
        <f>'Merger Model_Updated'!BC88</f>
        <v>37.832999999999998</v>
      </c>
      <c r="I23" s="287">
        <f>'Merger Model_Updated'!BD88</f>
        <v>37.832999999999998</v>
      </c>
      <c r="J23" s="287">
        <f>'Merger Model_Updated'!BE88</f>
        <v>37.832999999999998</v>
      </c>
      <c r="K23" s="287">
        <f>'Merger Model_Updated'!BF88</f>
        <v>37.832999999999998</v>
      </c>
      <c r="L23" s="287" t="e">
        <f>'Merger Model_Updated'!BG88</f>
        <v>#REF!</v>
      </c>
      <c r="M23" s="287" t="e">
        <f>'Merger Model_Updated'!BH88</f>
        <v>#REF!</v>
      </c>
      <c r="N23" s="287" t="e">
        <f>'Merger Model_Updated'!BI88</f>
        <v>#REF!</v>
      </c>
      <c r="O23" s="287" t="e">
        <f>'Merger Model_Updated'!BJ88</f>
        <v>#REF!</v>
      </c>
      <c r="P23" s="483" t="e">
        <f>'Merger Model_Updated'!BK88</f>
        <v>#REF!</v>
      </c>
    </row>
    <row r="24" spans="1:16">
      <c r="A24" s="485" t="str">
        <f>'Merger Model_Updated'!C90</f>
        <v>LT debt</v>
      </c>
      <c r="B24" s="287">
        <f ca="1">'Merger Model_Updated'!AW90</f>
        <v>6993.3146005647686</v>
      </c>
      <c r="C24" s="287">
        <f ca="1">'Merger Model_Updated'!AX90</f>
        <v>5880.2558729381753</v>
      </c>
      <c r="D24" s="287">
        <f ca="1">'Merger Model_Updated'!AY90</f>
        <v>4820.0897633409977</v>
      </c>
      <c r="E24" s="287">
        <f ca="1">'Merger Model_Updated'!AZ90</f>
        <v>3742.8179279138412</v>
      </c>
      <c r="F24" s="521">
        <f ca="1">'Merger Model_Updated'!BA90</f>
        <v>2590.1790506234947</v>
      </c>
      <c r="G24" s="287">
        <f ca="1">'Merger Model_Updated'!BB90</f>
        <v>1362.3777874571576</v>
      </c>
      <c r="H24" s="287">
        <f ca="1">'Merger Model_Updated'!BC90</f>
        <v>408.71333623714804</v>
      </c>
      <c r="I24" s="287">
        <f ca="1">'Merger Model_Updated'!BD90</f>
        <v>122.61400087114509</v>
      </c>
      <c r="J24" s="287">
        <f ca="1">'Merger Model_Updated'!BE90</f>
        <v>36.784200261344168</v>
      </c>
      <c r="K24" s="287">
        <f ca="1">'Merger Model_Updated'!BF90</f>
        <v>11.035260078403887</v>
      </c>
      <c r="L24" s="287">
        <f ca="1">'Merger Model_Updated'!BG90</f>
        <v>3.3105780235218036</v>
      </c>
      <c r="M24" s="287">
        <f ca="1">'Merger Model_Updated'!BH90</f>
        <v>0.99317340705717783</v>
      </c>
      <c r="N24" s="287">
        <f ca="1">'Merger Model_Updated'!BI90</f>
        <v>0.29795202211779004</v>
      </c>
      <c r="O24" s="287">
        <f ca="1">'Merger Model_Updated'!BJ90</f>
        <v>8.9385606635973669E-2</v>
      </c>
      <c r="P24" s="483">
        <f ca="1">'Merger Model_Updated'!BK90</f>
        <v>2.6815681991428753E-2</v>
      </c>
    </row>
    <row r="25" spans="1:16">
      <c r="A25" s="485" t="str">
        <f>'Merger Model_Updated'!C91</f>
        <v>Other non-current liabilities</v>
      </c>
      <c r="B25" s="287">
        <f>'Merger Model_Updated'!AW91</f>
        <v>407.05599999999998</v>
      </c>
      <c r="C25" s="287">
        <f>'Merger Model_Updated'!AX91</f>
        <v>407.05599999999998</v>
      </c>
      <c r="D25" s="287">
        <f>'Merger Model_Updated'!AY91</f>
        <v>407.05599999999998</v>
      </c>
      <c r="E25" s="287">
        <f>'Merger Model_Updated'!AZ91</f>
        <v>407.05599999999998</v>
      </c>
      <c r="F25" s="521">
        <f>'Merger Model_Updated'!BA91</f>
        <v>407.05599999999998</v>
      </c>
      <c r="G25" s="287">
        <f>'Merger Model_Updated'!BB91</f>
        <v>407.05599999999998</v>
      </c>
      <c r="H25" s="287">
        <f>'Merger Model_Updated'!BC91</f>
        <v>407.05599999999998</v>
      </c>
      <c r="I25" s="287">
        <f>'Merger Model_Updated'!BD91</f>
        <v>407.05599999999998</v>
      </c>
      <c r="J25" s="287">
        <f>'Merger Model_Updated'!BE91</f>
        <v>407.05599999999998</v>
      </c>
      <c r="K25" s="287">
        <f>'Merger Model_Updated'!BF91</f>
        <v>407.05599999999998</v>
      </c>
      <c r="L25" s="287" t="e">
        <f>'Merger Model_Updated'!BG91</f>
        <v>#REF!</v>
      </c>
      <c r="M25" s="287" t="e">
        <f>'Merger Model_Updated'!BH91</f>
        <v>#REF!</v>
      </c>
      <c r="N25" s="287" t="e">
        <f>'Merger Model_Updated'!BI91</f>
        <v>#REF!</v>
      </c>
      <c r="O25" s="287" t="e">
        <f>'Merger Model_Updated'!BJ91</f>
        <v>#REF!</v>
      </c>
      <c r="P25" s="483" t="e">
        <f>'Merger Model_Updated'!BK91</f>
        <v>#REF!</v>
      </c>
    </row>
    <row r="26" spans="1:16">
      <c r="A26" s="487" t="str">
        <f>'Merger Model_Updated'!C92</f>
        <v>Total Liabilities</v>
      </c>
      <c r="B26" s="480">
        <f ca="1">'Merger Model_Updated'!AW92</f>
        <v>8295.525044321661</v>
      </c>
      <c r="C26" s="480">
        <f ca="1">'Merger Model_Updated'!AX92</f>
        <v>7252.0944312152269</v>
      </c>
      <c r="D26" s="480">
        <f ca="1">'Merger Model_Updated'!AY92</f>
        <v>6186.4259505445534</v>
      </c>
      <c r="E26" s="480">
        <f ca="1">'Merger Model_Updated'!AZ92</f>
        <v>5160.245225749255</v>
      </c>
      <c r="F26" s="523">
        <f ca="1">'Merger Model_Updated'!BA92</f>
        <v>4053.1337476596927</v>
      </c>
      <c r="G26" s="480">
        <f ca="1">'Merger Model_Updated'!BB92</f>
        <v>2854.065134150957</v>
      </c>
      <c r="H26" s="480">
        <f ca="1">'Merger Model_Updated'!BC92</f>
        <v>1920.772549576202</v>
      </c>
      <c r="I26" s="480">
        <f ca="1">'Merger Model_Updated'!BD92</f>
        <v>1639.0054884462288</v>
      </c>
      <c r="J26" s="480" t="e">
        <f ca="1">'Merger Model_Updated'!BE92</f>
        <v>#REF!</v>
      </c>
      <c r="K26" s="480" t="e">
        <f ca="1">'Merger Model_Updated'!BF92</f>
        <v>#REF!</v>
      </c>
      <c r="L26" s="480" t="e">
        <f>'Merger Model_Updated'!BG92</f>
        <v>#REF!</v>
      </c>
      <c r="M26" s="480" t="e">
        <f>'Merger Model_Updated'!BH92</f>
        <v>#REF!</v>
      </c>
      <c r="N26" s="480" t="e">
        <f>'Merger Model_Updated'!BI92</f>
        <v>#REF!</v>
      </c>
      <c r="O26" s="480" t="e">
        <f>'Merger Model_Updated'!BJ92</f>
        <v>#REF!</v>
      </c>
      <c r="P26" s="501" t="e">
        <f>'Merger Model_Updated'!BK92</f>
        <v>#REF!</v>
      </c>
    </row>
    <row r="27" spans="1:16">
      <c r="A27" s="481"/>
      <c r="B27" s="287"/>
      <c r="C27" s="287"/>
      <c r="D27" s="287"/>
      <c r="E27" s="287"/>
      <c r="F27" s="521"/>
      <c r="G27" s="287"/>
      <c r="H27" s="287"/>
      <c r="I27" s="287"/>
      <c r="J27" s="287"/>
      <c r="K27" s="287"/>
      <c r="L27" s="287"/>
      <c r="M27" s="287"/>
      <c r="N27" s="287"/>
      <c r="O27" s="287"/>
      <c r="P27" s="483"/>
    </row>
    <row r="28" spans="1:16">
      <c r="A28" s="484" t="str">
        <f>'Merger Model_Updated'!C94</f>
        <v>Equities</v>
      </c>
      <c r="B28" s="287"/>
      <c r="C28" s="287"/>
      <c r="D28" s="287"/>
      <c r="E28" s="287"/>
      <c r="F28" s="521"/>
      <c r="G28" s="287"/>
      <c r="H28" s="287"/>
      <c r="I28" s="287"/>
      <c r="J28" s="287"/>
      <c r="K28" s="287"/>
      <c r="L28" s="287"/>
      <c r="M28" s="287"/>
      <c r="N28" s="287"/>
      <c r="O28" s="287"/>
      <c r="P28" s="483"/>
    </row>
    <row r="29" spans="1:16">
      <c r="A29" s="485" t="str">
        <f>'Merger Model_Updated'!C96</f>
        <v>Common equity</v>
      </c>
      <c r="B29" s="287">
        <f>'Merger Model_Updated'!AW96</f>
        <v>3218.5262000000002</v>
      </c>
      <c r="C29" s="287">
        <f>'Merger Model_Updated'!AX96</f>
        <v>3218.5262000000002</v>
      </c>
      <c r="D29" s="287">
        <f>'Merger Model_Updated'!AY96</f>
        <v>3218.5262000000002</v>
      </c>
      <c r="E29" s="287">
        <f>'Merger Model_Updated'!AZ96</f>
        <v>3218.5262000000002</v>
      </c>
      <c r="F29" s="521">
        <f>'Merger Model_Updated'!BA96</f>
        <v>3218.5262000000002</v>
      </c>
      <c r="G29" s="287">
        <f>'Merger Model_Updated'!BB96</f>
        <v>3218.5262000000002</v>
      </c>
      <c r="H29" s="287">
        <f>'Merger Model_Updated'!BC96</f>
        <v>3218.5262000000002</v>
      </c>
      <c r="I29" s="287">
        <f>'Merger Model_Updated'!BD96</f>
        <v>3218.5262000000002</v>
      </c>
      <c r="J29" s="287">
        <f>'Merger Model_Updated'!BE96</f>
        <v>3218.5262000000002</v>
      </c>
      <c r="K29" s="287">
        <f>'Merger Model_Updated'!BF96</f>
        <v>3218.5262000000002</v>
      </c>
      <c r="L29" s="287">
        <f>'Merger Model_Updated'!BG96</f>
        <v>3218.5262000000002</v>
      </c>
      <c r="M29" s="287">
        <f>'Merger Model_Updated'!BH96</f>
        <v>3218.5262000000002</v>
      </c>
      <c r="N29" s="287">
        <f>'Merger Model_Updated'!BI96</f>
        <v>3218.5262000000002</v>
      </c>
      <c r="O29" s="287">
        <f>'Merger Model_Updated'!BJ96</f>
        <v>3218.5262000000002</v>
      </c>
      <c r="P29" s="483">
        <f>'Merger Model_Updated'!BK96</f>
        <v>3218.5262000000002</v>
      </c>
    </row>
    <row r="30" spans="1:16">
      <c r="A30" s="485" t="str">
        <f>'Merger Model_Updated'!C97</f>
        <v>Retained earnings</v>
      </c>
      <c r="B30" s="287">
        <f ca="1">'Merger Model_Updated'!AW97</f>
        <v>1947.0271782087552</v>
      </c>
      <c r="C30" s="287">
        <f ca="1">'Merger Model_Updated'!AX97</f>
        <v>2678.3359206222922</v>
      </c>
      <c r="D30" s="287">
        <f ca="1">'Merger Model_Updated'!AY97</f>
        <v>3548.7202800205578</v>
      </c>
      <c r="E30" s="287">
        <f ca="1">'Merger Model_Updated'!AZ97</f>
        <v>4626.6295196726014</v>
      </c>
      <c r="F30" s="521">
        <f ca="1">'Merger Model_Updated'!BA97</f>
        <v>5815.5912307367289</v>
      </c>
      <c r="G30" s="287">
        <f ca="1">'Merger Model_Updated'!BB97</f>
        <v>7114.0562573482848</v>
      </c>
      <c r="H30" s="287">
        <f ca="1">'Merger Model_Updated'!BC97</f>
        <v>8619.3104521634978</v>
      </c>
      <c r="I30" s="287">
        <f ca="1">'Merger Model_Updated'!BD97</f>
        <v>10197.350908414472</v>
      </c>
      <c r="J30" s="287">
        <f ca="1">'Merger Model_Updated'!BE97</f>
        <v>11859.434200457188</v>
      </c>
      <c r="K30" s="287">
        <f ca="1">'Merger Model_Updated'!BF97</f>
        <v>13482.070172111265</v>
      </c>
      <c r="L30" s="287">
        <f ca="1">'Merger Model_Updated'!BG97</f>
        <v>15034.178894977391</v>
      </c>
      <c r="M30" s="287">
        <f ca="1">'Merger Model_Updated'!BH97</f>
        <v>16453.580481011657</v>
      </c>
      <c r="N30" s="287">
        <f ca="1">'Merger Model_Updated'!BI97</f>
        <v>17802.845508065919</v>
      </c>
      <c r="O30" s="287">
        <f ca="1">'Merger Model_Updated'!BJ97</f>
        <v>18984.912047295336</v>
      </c>
      <c r="P30" s="483">
        <f ca="1">'Merger Model_Updated'!BK97</f>
        <v>20105.396536272248</v>
      </c>
    </row>
    <row r="31" spans="1:16">
      <c r="A31" s="488" t="str">
        <f>'Merger Model_Updated'!C98</f>
        <v>Minority interest</v>
      </c>
      <c r="B31" s="287">
        <f>'Merger Model_Updated'!AW98</f>
        <v>0</v>
      </c>
      <c r="C31" s="287">
        <f>'Merger Model_Updated'!AX98</f>
        <v>0</v>
      </c>
      <c r="D31" s="287">
        <f>'Merger Model_Updated'!AY98</f>
        <v>0</v>
      </c>
      <c r="E31" s="287">
        <f>'Merger Model_Updated'!AZ98</f>
        <v>0</v>
      </c>
      <c r="F31" s="521">
        <f>'Merger Model_Updated'!BA98</f>
        <v>0</v>
      </c>
      <c r="G31" s="287">
        <f>'Merger Model_Updated'!BB98</f>
        <v>0</v>
      </c>
      <c r="H31" s="287">
        <f>'Merger Model_Updated'!BC98</f>
        <v>0</v>
      </c>
      <c r="I31" s="287">
        <f>'Merger Model_Updated'!BD98</f>
        <v>0</v>
      </c>
      <c r="J31" s="287">
        <f>'Merger Model_Updated'!BE98</f>
        <v>0</v>
      </c>
      <c r="K31" s="287">
        <f>'Merger Model_Updated'!BF98</f>
        <v>0</v>
      </c>
      <c r="L31" s="287" t="e">
        <f>'Merger Model_Updated'!BG98</f>
        <v>#REF!</v>
      </c>
      <c r="M31" s="287" t="e">
        <f>'Merger Model_Updated'!BH98</f>
        <v>#REF!</v>
      </c>
      <c r="N31" s="287" t="e">
        <f>'Merger Model_Updated'!BI98</f>
        <v>#REF!</v>
      </c>
      <c r="O31" s="287" t="e">
        <f>'Merger Model_Updated'!BJ98</f>
        <v>#REF!</v>
      </c>
      <c r="P31" s="483" t="e">
        <f>'Merger Model_Updated'!BK98</f>
        <v>#REF!</v>
      </c>
    </row>
    <row r="32" spans="1:16">
      <c r="A32" s="489" t="str">
        <f>'Merger Model_Updated'!C99</f>
        <v>Total shareholders' equity</v>
      </c>
      <c r="B32" s="480">
        <f ca="1">'Merger Model_Updated'!AW99</f>
        <v>5165.553378208755</v>
      </c>
      <c r="C32" s="480">
        <f ca="1">'Merger Model_Updated'!AX99</f>
        <v>5896.8621206222924</v>
      </c>
      <c r="D32" s="480">
        <f ca="1">'Merger Model_Updated'!AY99</f>
        <v>6767.246480020558</v>
      </c>
      <c r="E32" s="480">
        <f ca="1">'Merger Model_Updated'!AZ99</f>
        <v>7845.1557196726017</v>
      </c>
      <c r="F32" s="523">
        <f ca="1">'Merger Model_Updated'!BA99</f>
        <v>9034.1174307367291</v>
      </c>
      <c r="G32" s="480">
        <f ca="1">'Merger Model_Updated'!BB99</f>
        <v>10332.582457348286</v>
      </c>
      <c r="H32" s="480">
        <f ca="1">'Merger Model_Updated'!BC99</f>
        <v>11837.836652163498</v>
      </c>
      <c r="I32" s="480">
        <f ca="1">'Merger Model_Updated'!BD99</f>
        <v>13415.877108414472</v>
      </c>
      <c r="J32" s="480">
        <f ca="1">'Merger Model_Updated'!BE99</f>
        <v>15077.960400457188</v>
      </c>
      <c r="K32" s="480">
        <f ca="1">'Merger Model_Updated'!BF99</f>
        <v>16700.596372111264</v>
      </c>
      <c r="L32" s="480">
        <f ca="1">'Merger Model_Updated'!BG99</f>
        <v>18252.705094977391</v>
      </c>
      <c r="M32" s="480">
        <f ca="1">'Merger Model_Updated'!BH99</f>
        <v>19672.106681011657</v>
      </c>
      <c r="N32" s="480">
        <f ca="1">'Merger Model_Updated'!BI99</f>
        <v>21021.371708065919</v>
      </c>
      <c r="O32" s="480">
        <f ca="1">'Merger Model_Updated'!BJ99</f>
        <v>22203.438247295337</v>
      </c>
      <c r="P32" s="501">
        <f ca="1">'Merger Model_Updated'!BK99</f>
        <v>23323.922736272249</v>
      </c>
    </row>
    <row r="33" spans="1:16">
      <c r="A33" s="490"/>
      <c r="B33" s="315"/>
      <c r="C33" s="315"/>
      <c r="D33" s="315"/>
      <c r="E33" s="315"/>
      <c r="F33" s="524"/>
      <c r="G33" s="315"/>
      <c r="H33" s="315"/>
      <c r="I33" s="315"/>
      <c r="J33" s="315"/>
      <c r="K33" s="315"/>
      <c r="L33" s="315"/>
      <c r="M33" s="315"/>
      <c r="N33" s="315"/>
      <c r="O33" s="315"/>
      <c r="P33" s="491"/>
    </row>
    <row r="34" spans="1:16" s="510" customFormat="1">
      <c r="A34" s="492" t="str">
        <f>'Merger Model_Updated'!C126</f>
        <v>Debt Schedule</v>
      </c>
      <c r="B34" s="517">
        <v>2021</v>
      </c>
      <c r="C34" s="517">
        <v>2022</v>
      </c>
      <c r="D34" s="517">
        <v>2023</v>
      </c>
      <c r="E34" s="517">
        <v>2024</v>
      </c>
      <c r="F34" s="525">
        <v>2025</v>
      </c>
      <c r="G34" s="517">
        <v>2026</v>
      </c>
      <c r="H34" s="517">
        <v>2027</v>
      </c>
      <c r="I34" s="517">
        <v>2028</v>
      </c>
      <c r="J34" s="517">
        <v>2029</v>
      </c>
      <c r="K34" s="517">
        <v>2030</v>
      </c>
      <c r="L34" s="517">
        <v>2031</v>
      </c>
      <c r="M34" s="517">
        <v>2032</v>
      </c>
      <c r="N34" s="517">
        <v>2033</v>
      </c>
      <c r="O34" s="517">
        <v>2034</v>
      </c>
      <c r="P34" s="518">
        <v>2035</v>
      </c>
    </row>
    <row r="35" spans="1:16">
      <c r="A35" s="493"/>
      <c r="B35" s="349"/>
      <c r="C35" s="349"/>
      <c r="D35" s="349"/>
      <c r="E35" s="349"/>
      <c r="F35" s="502"/>
      <c r="G35" s="311"/>
      <c r="H35" s="311"/>
      <c r="I35" s="311"/>
      <c r="J35" s="311"/>
      <c r="K35" s="311"/>
      <c r="L35" s="311"/>
      <c r="M35" s="311"/>
      <c r="N35" s="311"/>
      <c r="O35" s="311"/>
      <c r="P35" s="494"/>
    </row>
    <row r="36" spans="1:16">
      <c r="A36" s="529" t="str">
        <f>'Merger Model_Updated'!C128</f>
        <v>Cash flow available for debt repayment</v>
      </c>
      <c r="B36" s="478">
        <f>'Merger Model_Updated'!AW128</f>
        <v>0</v>
      </c>
      <c r="C36" s="478">
        <f ca="1">'Merger Model_Updated'!AX128</f>
        <v>1223.1414589303226</v>
      </c>
      <c r="D36" s="478">
        <f ca="1">'Merger Model_Updated'!AY128</f>
        <v>1348.3598797187356</v>
      </c>
      <c r="E36" s="478">
        <f ca="1">'Merger Model_Updated'!AZ128</f>
        <v>1538.9597648959384</v>
      </c>
      <c r="F36" s="526">
        <f ca="1">'Merger Model_Updated'!BA128</f>
        <v>1646.6269675576375</v>
      </c>
      <c r="G36" s="478">
        <f ca="1">'Merger Model_Updated'!BB128</f>
        <v>1754.0018045233387</v>
      </c>
      <c r="H36" s="478">
        <f ca="1">'Merger Model_Updated'!BC128</f>
        <v>1956.8951113427806</v>
      </c>
      <c r="I36" s="478">
        <f ca="1">'Merger Model_Updated'!BD128</f>
        <v>2023.2515356977867</v>
      </c>
      <c r="J36" s="478">
        <f ca="1">'Merger Model_Updated'!BE128</f>
        <v>2100.7360338172034</v>
      </c>
      <c r="K36" s="478">
        <f ca="1">'Merger Model_Updated'!BF128</f>
        <v>2081.9197593496133</v>
      </c>
      <c r="L36" s="478">
        <f ca="1">'Merger Model_Updated'!BG128</f>
        <v>1997.7145206747382</v>
      </c>
      <c r="M36" s="478">
        <f ca="1">'Merger Model_Updated'!BH128</f>
        <v>1833.8630443853369</v>
      </c>
      <c r="N36" s="478">
        <f ca="1">'Merger Model_Updated'!BI128</f>
        <v>1739.0397322697729</v>
      </c>
      <c r="O36" s="478">
        <f ca="1">'Merger Model_Updated'!BJ128</f>
        <v>1544.5907125313338</v>
      </c>
      <c r="P36" s="495">
        <f ca="1">'Merger Model_Updated'!BK128</f>
        <v>1456.433300270706</v>
      </c>
    </row>
    <row r="37" spans="1:16">
      <c r="A37" s="529" t="str">
        <f>'Merger Model_Updated'!C130</f>
        <v>Cash flow available for debt sweep</v>
      </c>
      <c r="B37" s="478">
        <f>'Merger Model_Updated'!AW130</f>
        <v>0</v>
      </c>
      <c r="C37" s="478">
        <f ca="1">'Merger Model_Updated'!AX130</f>
        <v>856.19902125122576</v>
      </c>
      <c r="D37" s="478">
        <f ca="1">'Merger Model_Updated'!AY130</f>
        <v>943.85191580311482</v>
      </c>
      <c r="E37" s="478">
        <f ca="1">'Merger Model_Updated'!AZ130</f>
        <v>1077.2718354271567</v>
      </c>
      <c r="F37" s="526">
        <f ca="1">'Merger Model_Updated'!BA130</f>
        <v>1152.6388772903463</v>
      </c>
      <c r="G37" s="478">
        <f ca="1">'Merger Model_Updated'!BB130</f>
        <v>1227.8012631663371</v>
      </c>
      <c r="H37" s="478">
        <f ca="1">'Merger Model_Updated'!BC130</f>
        <v>1369.8265779399464</v>
      </c>
      <c r="I37" s="478">
        <f ca="1">'Merger Model_Updated'!BD130</f>
        <v>1416.2760749884505</v>
      </c>
      <c r="J37" s="478">
        <f ca="1">'Merger Model_Updated'!BE130</f>
        <v>1470.5152236720423</v>
      </c>
      <c r="K37" s="478">
        <f ca="1">'Merger Model_Updated'!BF130</f>
        <v>1457.3438315447293</v>
      </c>
      <c r="L37" s="478">
        <f ca="1">'Merger Model_Updated'!BG130</f>
        <v>1398.4001644723166</v>
      </c>
      <c r="M37" s="478">
        <f ca="1">'Merger Model_Updated'!BH130</f>
        <v>1283.7041310697357</v>
      </c>
      <c r="N37" s="478">
        <f ca="1">'Merger Model_Updated'!BI130</f>
        <v>1217.327812588841</v>
      </c>
      <c r="O37" s="478">
        <f ca="1">'Merger Model_Updated'!BJ130</f>
        <v>1081.2134987719335</v>
      </c>
      <c r="P37" s="495">
        <f ca="1">'Merger Model_Updated'!BK130</f>
        <v>1019.5033101894942</v>
      </c>
    </row>
    <row r="38" spans="1:16">
      <c r="A38" s="493"/>
      <c r="B38" s="329"/>
      <c r="C38" s="329"/>
      <c r="D38" s="329"/>
      <c r="E38" s="329"/>
      <c r="F38" s="527"/>
      <c r="G38" s="329"/>
      <c r="H38" s="329"/>
      <c r="I38" s="329"/>
      <c r="J38" s="329"/>
      <c r="K38" s="329"/>
      <c r="L38" s="329"/>
      <c r="M38" s="329"/>
      <c r="N38" s="329"/>
      <c r="O38" s="329"/>
      <c r="P38" s="496"/>
    </row>
    <row r="39" spans="1:16">
      <c r="A39" s="497" t="str">
        <f>'Merger Model_Updated'!C132</f>
        <v>Debt Schedule - Existing Debt</v>
      </c>
      <c r="B39" s="329"/>
      <c r="C39" s="329"/>
      <c r="D39" s="329"/>
      <c r="E39" s="329"/>
      <c r="F39" s="527"/>
      <c r="G39" s="329"/>
      <c r="H39" s="329"/>
      <c r="I39" s="329"/>
      <c r="J39" s="329"/>
      <c r="K39" s="329"/>
      <c r="L39" s="329"/>
      <c r="M39" s="329"/>
      <c r="N39" s="329"/>
      <c r="O39" s="329"/>
      <c r="P39" s="496"/>
    </row>
    <row r="40" spans="1:16">
      <c r="A40" s="498" t="str">
        <f>'Merger Model_Updated'!C134</f>
        <v>BoP</v>
      </c>
      <c r="B40" s="478">
        <f>'Merger Model_Updated'!AW134</f>
        <v>0</v>
      </c>
      <c r="C40" s="478">
        <f ca="1">'Merger Model_Updated'!AX134</f>
        <v>1243.913000564768</v>
      </c>
      <c r="D40" s="478">
        <f ca="1">'Merger Model_Updated'!AY134</f>
        <v>387.71397931354227</v>
      </c>
      <c r="E40" s="478">
        <f ca="1">'Merger Model_Updated'!AZ134</f>
        <v>0</v>
      </c>
      <c r="F40" s="526">
        <f ca="1">'Merger Model_Updated'!BA134</f>
        <v>0</v>
      </c>
      <c r="G40" s="478">
        <f ca="1">'Merger Model_Updated'!BB134</f>
        <v>0</v>
      </c>
      <c r="H40" s="478">
        <f ca="1">'Merger Model_Updated'!BC134</f>
        <v>0</v>
      </c>
      <c r="I40" s="478">
        <f ca="1">'Merger Model_Updated'!BD134</f>
        <v>0</v>
      </c>
      <c r="J40" s="478">
        <f ca="1">'Merger Model_Updated'!BE134</f>
        <v>0</v>
      </c>
      <c r="K40" s="478">
        <f ca="1">'Merger Model_Updated'!BF134</f>
        <v>0</v>
      </c>
      <c r="L40" s="478">
        <f ca="1">'Merger Model_Updated'!BG134</f>
        <v>0</v>
      </c>
      <c r="M40" s="478">
        <f ca="1">'Merger Model_Updated'!BH134</f>
        <v>0</v>
      </c>
      <c r="N40" s="478">
        <f ca="1">'Merger Model_Updated'!BI134</f>
        <v>0</v>
      </c>
      <c r="O40" s="478">
        <f ca="1">'Merger Model_Updated'!BJ134</f>
        <v>0</v>
      </c>
      <c r="P40" s="495">
        <f ca="1">'Merger Model_Updated'!BK134</f>
        <v>0</v>
      </c>
    </row>
    <row r="41" spans="1:16">
      <c r="A41" s="499" t="str">
        <f>'Merger Model_Updated'!C135</f>
        <v>Repayment of debt</v>
      </c>
      <c r="B41" s="478">
        <f>'Merger Model_Updated'!AW135</f>
        <v>0</v>
      </c>
      <c r="C41" s="478">
        <f ca="1">'Merger Model_Updated'!AX135</f>
        <v>-856.19902125122576</v>
      </c>
      <c r="D41" s="478">
        <f ca="1">'Merger Model_Updated'!AY135</f>
        <v>-387.71397931354227</v>
      </c>
      <c r="E41" s="478">
        <f ca="1">'Merger Model_Updated'!AZ135</f>
        <v>0</v>
      </c>
      <c r="F41" s="526">
        <f ca="1">'Merger Model_Updated'!BA135</f>
        <v>0</v>
      </c>
      <c r="G41" s="478">
        <f ca="1">'Merger Model_Updated'!BB135</f>
        <v>0</v>
      </c>
      <c r="H41" s="478">
        <f ca="1">'Merger Model_Updated'!BC135</f>
        <v>0</v>
      </c>
      <c r="I41" s="478">
        <f ca="1">'Merger Model_Updated'!BD135</f>
        <v>0</v>
      </c>
      <c r="J41" s="478">
        <f ca="1">'Merger Model_Updated'!BE135</f>
        <v>0</v>
      </c>
      <c r="K41" s="478">
        <f ca="1">'Merger Model_Updated'!BF135</f>
        <v>0</v>
      </c>
      <c r="L41" s="478">
        <f ca="1">'Merger Model_Updated'!BG135</f>
        <v>0</v>
      </c>
      <c r="M41" s="478">
        <f ca="1">'Merger Model_Updated'!BH135</f>
        <v>0</v>
      </c>
      <c r="N41" s="478">
        <f ca="1">'Merger Model_Updated'!BI135</f>
        <v>0</v>
      </c>
      <c r="O41" s="478">
        <f ca="1">'Merger Model_Updated'!BJ135</f>
        <v>0</v>
      </c>
      <c r="P41" s="495">
        <f ca="1">'Merger Model_Updated'!BK135</f>
        <v>0</v>
      </c>
    </row>
    <row r="42" spans="1:16">
      <c r="A42" s="498" t="str">
        <f>'Merger Model_Updated'!C136</f>
        <v>EoP</v>
      </c>
      <c r="B42" s="478">
        <f ca="1">'Merger Model_Updated'!AW136</f>
        <v>1243.913000564768</v>
      </c>
      <c r="C42" s="478">
        <f ca="1">'Merger Model_Updated'!AX136</f>
        <v>387.71397931354227</v>
      </c>
      <c r="D42" s="478">
        <f ca="1">'Merger Model_Updated'!AY136</f>
        <v>0</v>
      </c>
      <c r="E42" s="478">
        <f ca="1">'Merger Model_Updated'!AZ136</f>
        <v>0</v>
      </c>
      <c r="F42" s="526">
        <f ca="1">'Merger Model_Updated'!BA136</f>
        <v>0</v>
      </c>
      <c r="G42" s="478">
        <f ca="1">'Merger Model_Updated'!BB136</f>
        <v>0</v>
      </c>
      <c r="H42" s="478">
        <f ca="1">'Merger Model_Updated'!BC136</f>
        <v>0</v>
      </c>
      <c r="I42" s="478">
        <f ca="1">'Merger Model_Updated'!BD136</f>
        <v>0</v>
      </c>
      <c r="J42" s="478">
        <f ca="1">'Merger Model_Updated'!BE136</f>
        <v>0</v>
      </c>
      <c r="K42" s="478">
        <f ca="1">'Merger Model_Updated'!BF136</f>
        <v>0</v>
      </c>
      <c r="L42" s="478">
        <f ca="1">'Merger Model_Updated'!BG136</f>
        <v>0</v>
      </c>
      <c r="M42" s="478">
        <f ca="1">'Merger Model_Updated'!BH136</f>
        <v>0</v>
      </c>
      <c r="N42" s="478">
        <f ca="1">'Merger Model_Updated'!BI136</f>
        <v>0</v>
      </c>
      <c r="O42" s="478">
        <f ca="1">'Merger Model_Updated'!BJ136</f>
        <v>0</v>
      </c>
      <c r="P42" s="495">
        <f ca="1">'Merger Model_Updated'!BK136</f>
        <v>0</v>
      </c>
    </row>
    <row r="43" spans="1:16">
      <c r="A43" s="488"/>
      <c r="B43" s="478"/>
      <c r="C43" s="478"/>
      <c r="D43" s="478"/>
      <c r="E43" s="478"/>
      <c r="F43" s="526"/>
      <c r="G43" s="478"/>
      <c r="H43" s="478"/>
      <c r="I43" s="478"/>
      <c r="J43" s="478"/>
      <c r="K43" s="478"/>
      <c r="L43" s="478"/>
      <c r="M43" s="478"/>
      <c r="N43" s="478"/>
      <c r="O43" s="478"/>
      <c r="P43" s="495"/>
    </row>
    <row r="44" spans="1:16">
      <c r="A44" s="528" t="str">
        <f>'Merger Model_Updated'!C138</f>
        <v>Interest expenses</v>
      </c>
      <c r="B44" s="479">
        <f ca="1">'Merger Model_Updated'!AW138</f>
        <v>-15.548912507059601</v>
      </c>
      <c r="C44" s="479">
        <f ca="1">'Merger Model_Updated'!AX138</f>
        <v>-20.395337248478882</v>
      </c>
      <c r="D44" s="479">
        <f ca="1">'Merger Model_Updated'!AY138</f>
        <v>-4.8464247414192787</v>
      </c>
      <c r="E44" s="479">
        <f ca="1">'Merger Model_Updated'!AZ138</f>
        <v>0</v>
      </c>
      <c r="F44" s="522">
        <f ca="1">'Merger Model_Updated'!BA138</f>
        <v>0</v>
      </c>
      <c r="G44" s="479">
        <f ca="1">'Merger Model_Updated'!BB138</f>
        <v>0</v>
      </c>
      <c r="H44" s="479">
        <f ca="1">'Merger Model_Updated'!BC138</f>
        <v>0</v>
      </c>
      <c r="I44" s="479">
        <f ca="1">'Merger Model_Updated'!BD138</f>
        <v>0</v>
      </c>
      <c r="J44" s="479">
        <f ca="1">'Merger Model_Updated'!BE138</f>
        <v>0</v>
      </c>
      <c r="K44" s="479">
        <f ca="1">'Merger Model_Updated'!BF138</f>
        <v>0</v>
      </c>
      <c r="L44" s="479">
        <f ca="1">'Merger Model_Updated'!BG138</f>
        <v>0</v>
      </c>
      <c r="M44" s="479">
        <f ca="1">'Merger Model_Updated'!BH138</f>
        <v>0</v>
      </c>
      <c r="N44" s="479">
        <f ca="1">'Merger Model_Updated'!BI138</f>
        <v>0</v>
      </c>
      <c r="O44" s="479">
        <f ca="1">'Merger Model_Updated'!BJ138</f>
        <v>0</v>
      </c>
      <c r="P44" s="500">
        <f ca="1">'Merger Model_Updated'!BK138</f>
        <v>0</v>
      </c>
    </row>
    <row r="45" spans="1:16">
      <c r="A45" s="481"/>
      <c r="B45" s="478"/>
      <c r="C45" s="478"/>
      <c r="D45" s="478"/>
      <c r="E45" s="478"/>
      <c r="F45" s="526"/>
      <c r="G45" s="478"/>
      <c r="H45" s="478"/>
      <c r="I45" s="478"/>
      <c r="J45" s="478"/>
      <c r="K45" s="478"/>
      <c r="L45" s="478"/>
      <c r="M45" s="478"/>
      <c r="N45" s="478"/>
      <c r="O45" s="478"/>
      <c r="P45" s="495"/>
    </row>
    <row r="46" spans="1:16">
      <c r="A46" s="497" t="str">
        <f>'Merger Model_Updated'!C140</f>
        <v>Debt Schedule - Merger Loan</v>
      </c>
      <c r="B46" s="478"/>
      <c r="C46" s="478"/>
      <c r="D46" s="478"/>
      <c r="E46" s="478"/>
      <c r="F46" s="526"/>
      <c r="G46" s="478"/>
      <c r="H46" s="478"/>
      <c r="I46" s="478"/>
      <c r="J46" s="478"/>
      <c r="K46" s="478"/>
      <c r="L46" s="478"/>
      <c r="M46" s="478"/>
      <c r="N46" s="478"/>
      <c r="O46" s="478"/>
      <c r="P46" s="495"/>
    </row>
    <row r="47" spans="1:16">
      <c r="A47" s="498" t="str">
        <f>'Merger Model_Updated'!C142</f>
        <v>BoP</v>
      </c>
      <c r="B47" s="478">
        <f>'Merger Model_Updated'!AW142</f>
        <v>0</v>
      </c>
      <c r="C47" s="478">
        <f>'Merger Model_Updated'!AX142</f>
        <v>5749.4016000000001</v>
      </c>
      <c r="D47" s="478">
        <f ca="1">'Merger Model_Updated'!AY142</f>
        <v>5492.5418936246324</v>
      </c>
      <c r="E47" s="478">
        <f ca="1">'Merger Model_Updated'!AZ142</f>
        <v>4820.0897633409968</v>
      </c>
      <c r="F47" s="526">
        <f ca="1">'Merger Model_Updated'!BA142</f>
        <v>3742.8179279138403</v>
      </c>
      <c r="G47" s="478">
        <f ca="1">'Merger Model_Updated'!BB142</f>
        <v>2590.1790506234938</v>
      </c>
      <c r="H47" s="478">
        <f ca="1">'Merger Model_Updated'!BC142</f>
        <v>1362.3777874571567</v>
      </c>
      <c r="I47" s="478">
        <f ca="1">'Merger Model_Updated'!BD142</f>
        <v>408.71333623714713</v>
      </c>
      <c r="J47" s="478">
        <f ca="1">'Merger Model_Updated'!BE142</f>
        <v>122.61400087114419</v>
      </c>
      <c r="K47" s="478">
        <f ca="1">'Merger Model_Updated'!BF142</f>
        <v>36.784200261343258</v>
      </c>
      <c r="L47" s="478">
        <f ca="1">'Merger Model_Updated'!BG142</f>
        <v>11.035260078402978</v>
      </c>
      <c r="M47" s="478">
        <f ca="1">'Merger Model_Updated'!BH142</f>
        <v>3.3105780235208941</v>
      </c>
      <c r="N47" s="478">
        <f ca="1">'Merger Model_Updated'!BI142</f>
        <v>0.99317340705626833</v>
      </c>
      <c r="O47" s="478">
        <f ca="1">'Merger Model_Updated'!BJ142</f>
        <v>0.29795202211688054</v>
      </c>
      <c r="P47" s="495">
        <f ca="1">'Merger Model_Updated'!BK142</f>
        <v>8.9385606635064174E-2</v>
      </c>
    </row>
    <row r="48" spans="1:16">
      <c r="A48" s="499" t="str">
        <f>'Merger Model_Updated'!C143</f>
        <v>Repayment of debt</v>
      </c>
      <c r="B48" s="478">
        <f>'Merger Model_Updated'!AW143</f>
        <v>0</v>
      </c>
      <c r="C48" s="478">
        <f ca="1">'Merger Model_Updated'!AX143</f>
        <v>-256.85970637536781</v>
      </c>
      <c r="D48" s="478">
        <f ca="1">'Merger Model_Updated'!AY143</f>
        <v>-672.45213028363526</v>
      </c>
      <c r="E48" s="478">
        <f ca="1">'Merger Model_Updated'!AZ143</f>
        <v>-1077.2718354271567</v>
      </c>
      <c r="F48" s="526">
        <f ca="1">'Merger Model_Updated'!BA143</f>
        <v>-1152.6388772903463</v>
      </c>
      <c r="G48" s="478">
        <f ca="1">'Merger Model_Updated'!BB143</f>
        <v>-1227.8012631663371</v>
      </c>
      <c r="H48" s="478">
        <f ca="1">'Merger Model_Updated'!BC143</f>
        <v>-953.6644512200096</v>
      </c>
      <c r="I48" s="478">
        <f ca="1">'Merger Model_Updated'!BD143</f>
        <v>-286.09933536600295</v>
      </c>
      <c r="J48" s="478">
        <f ca="1">'Merger Model_Updated'!BE143</f>
        <v>-85.829800609800927</v>
      </c>
      <c r="K48" s="478">
        <f ca="1">'Merger Model_Updated'!BF143</f>
        <v>-25.748940182940281</v>
      </c>
      <c r="L48" s="478">
        <f ca="1">'Merger Model_Updated'!BG143</f>
        <v>-7.7246820548820834</v>
      </c>
      <c r="M48" s="478">
        <f ca="1">'Merger Model_Updated'!BH143</f>
        <v>-2.3174046164646258</v>
      </c>
      <c r="N48" s="478">
        <f ca="1">'Merger Model_Updated'!BI143</f>
        <v>-0.69522138493938779</v>
      </c>
      <c r="O48" s="478">
        <f ca="1">'Merger Model_Updated'!BJ143</f>
        <v>-0.20856641548181637</v>
      </c>
      <c r="P48" s="495">
        <f ca="1">'Merger Model_Updated'!BK143</f>
        <v>-6.2569924644544916E-2</v>
      </c>
    </row>
    <row r="49" spans="1:16">
      <c r="A49" s="498" t="str">
        <f>'Merger Model_Updated'!C144</f>
        <v>EoP</v>
      </c>
      <c r="B49" s="478">
        <f>'Merger Model_Updated'!AW144</f>
        <v>5749.4016000000001</v>
      </c>
      <c r="C49" s="478">
        <f ca="1">'Merger Model_Updated'!AX144</f>
        <v>5492.5418936246324</v>
      </c>
      <c r="D49" s="478">
        <f ca="1">'Merger Model_Updated'!AY144</f>
        <v>4820.0897633409968</v>
      </c>
      <c r="E49" s="478">
        <f ca="1">'Merger Model_Updated'!AZ144</f>
        <v>3742.8179279138403</v>
      </c>
      <c r="F49" s="526">
        <f ca="1">'Merger Model_Updated'!BA144</f>
        <v>2590.1790506234938</v>
      </c>
      <c r="G49" s="478">
        <f ca="1">'Merger Model_Updated'!BB144</f>
        <v>1362.3777874571567</v>
      </c>
      <c r="H49" s="478">
        <f ca="1">'Merger Model_Updated'!BC144</f>
        <v>408.71333623714713</v>
      </c>
      <c r="I49" s="478">
        <f ca="1">'Merger Model_Updated'!BD144</f>
        <v>122.61400087114419</v>
      </c>
      <c r="J49" s="478">
        <f ca="1">'Merger Model_Updated'!BE144</f>
        <v>36.784200261343258</v>
      </c>
      <c r="K49" s="478">
        <f ca="1">'Merger Model_Updated'!BF144</f>
        <v>11.035260078402978</v>
      </c>
      <c r="L49" s="478">
        <f ca="1">'Merger Model_Updated'!BG144</f>
        <v>3.3105780235208941</v>
      </c>
      <c r="M49" s="478">
        <f ca="1">'Merger Model_Updated'!BH144</f>
        <v>0.99317340705626833</v>
      </c>
      <c r="N49" s="478">
        <f ca="1">'Merger Model_Updated'!BI144</f>
        <v>0.29795202211688054</v>
      </c>
      <c r="O49" s="478">
        <f ca="1">'Merger Model_Updated'!BJ144</f>
        <v>8.9385606635064174E-2</v>
      </c>
      <c r="P49" s="495">
        <f ca="1">'Merger Model_Updated'!BK144</f>
        <v>2.6815681990519258E-2</v>
      </c>
    </row>
    <row r="50" spans="1:16">
      <c r="A50" s="488"/>
      <c r="B50" s="478"/>
      <c r="C50" s="478"/>
      <c r="D50" s="478"/>
      <c r="E50" s="478"/>
      <c r="F50" s="526"/>
      <c r="G50" s="478"/>
      <c r="H50" s="478"/>
      <c r="I50" s="478"/>
      <c r="J50" s="478"/>
      <c r="K50" s="478"/>
      <c r="L50" s="478"/>
      <c r="M50" s="478"/>
      <c r="N50" s="478"/>
      <c r="O50" s="478"/>
      <c r="P50" s="495"/>
    </row>
    <row r="51" spans="1:16" ht="15" thickBot="1">
      <c r="A51" s="530" t="str">
        <f>'Merger Model_Updated'!C146</f>
        <v>Interest expenses</v>
      </c>
      <c r="B51" s="531">
        <f>'Merger Model_Updated'!AW146</f>
        <v>-114.988032</v>
      </c>
      <c r="C51" s="531">
        <f ca="1">'Merger Model_Updated'!AX146</f>
        <v>-224.83886987249267</v>
      </c>
      <c r="D51" s="531">
        <f ca="1">'Merger Model_Updated'!AY146</f>
        <v>-206.25263313931259</v>
      </c>
      <c r="E51" s="531">
        <f ca="1">'Merger Model_Updated'!AZ146</f>
        <v>-171.25815382509674</v>
      </c>
      <c r="F51" s="532">
        <f ca="1">'Merger Model_Updated'!BA146</f>
        <v>-126.65993957074669</v>
      </c>
      <c r="G51" s="531">
        <f ca="1">'Merger Model_Updated'!BB146</f>
        <v>-79.051136761613023</v>
      </c>
      <c r="H51" s="531">
        <f ca="1">'Merger Model_Updated'!BC146</f>
        <v>-35.421822473886081</v>
      </c>
      <c r="I51" s="531">
        <f ca="1">'Merger Model_Updated'!BD146</f>
        <v>-10.626546742165827</v>
      </c>
      <c r="J51" s="531">
        <f ca="1">'Merger Model_Updated'!BE146</f>
        <v>-3.1879640226497488</v>
      </c>
      <c r="K51" s="531">
        <f ca="1">'Merger Model_Updated'!BF146</f>
        <v>-0.95638920679492478</v>
      </c>
      <c r="L51" s="531">
        <f ca="1">'Merger Model_Updated'!BG146</f>
        <v>-0.28691676203847744</v>
      </c>
      <c r="M51" s="531">
        <f ca="1">'Merger Model_Updated'!BH146</f>
        <v>-8.6075028611543244E-2</v>
      </c>
      <c r="N51" s="531">
        <f ca="1">'Merger Model_Updated'!BI146</f>
        <v>-2.5822508583462977E-2</v>
      </c>
      <c r="O51" s="531">
        <f ca="1">'Merger Model_Updated'!BJ146</f>
        <v>-7.746752575038895E-3</v>
      </c>
      <c r="P51" s="533">
        <f ca="1">'Merger Model_Updated'!BK146</f>
        <v>-2.3240257725116687E-3</v>
      </c>
    </row>
    <row r="52" spans="1:16">
      <c r="B52" s="478"/>
      <c r="C52" s="478"/>
      <c r="D52" s="478"/>
      <c r="E52" s="478"/>
      <c r="F52" s="478"/>
      <c r="G52" s="478"/>
      <c r="H52" s="478"/>
      <c r="I52" s="478"/>
      <c r="J52" s="478"/>
      <c r="K52" s="478"/>
      <c r="L52" s="478"/>
      <c r="M52" s="478"/>
      <c r="N52" s="478"/>
      <c r="O52" s="478"/>
      <c r="P52" s="478"/>
    </row>
    <row r="53" spans="1:16">
      <c r="B53" s="478"/>
      <c r="C53" s="478"/>
      <c r="D53" s="478"/>
      <c r="E53" s="478"/>
      <c r="F53" s="478"/>
      <c r="G53" s="478"/>
      <c r="H53" s="478"/>
      <c r="I53" s="478"/>
      <c r="J53" s="478"/>
      <c r="K53" s="478"/>
      <c r="L53" s="478"/>
      <c r="M53" s="478"/>
      <c r="N53" s="478"/>
      <c r="O53" s="478"/>
      <c r="P53" s="478"/>
    </row>
  </sheetData>
  <mergeCells count="1">
    <mergeCell ref="B1:P1"/>
  </mergeCells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ACD80-42A9-5849-9713-F565F0A34046}">
  <sheetPr>
    <tabColor rgb="FF0000FF"/>
  </sheetPr>
  <dimension ref="B6:B10"/>
  <sheetViews>
    <sheetView showGridLines="0" showRowColHeaders="0" workbookViewId="0">
      <selection activeCell="L24" sqref="L24"/>
    </sheetView>
  </sheetViews>
  <sheetFormatPr defaultColWidth="11.44140625" defaultRowHeight="14.4"/>
  <sheetData>
    <row r="6" spans="2:2" ht="16.8">
      <c r="B6" s="464" t="s">
        <v>396</v>
      </c>
    </row>
    <row r="8" spans="2:2" ht="15.6">
      <c r="B8" s="466" t="s">
        <v>397</v>
      </c>
    </row>
    <row r="10" spans="2:2" ht="15.6">
      <c r="B10" s="466" t="s">
        <v>400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3F93F-F4B4-554E-B8E6-DBDB021563B2}">
  <sheetPr>
    <tabColor rgb="FFFF0000"/>
  </sheetPr>
  <dimension ref="A1"/>
  <sheetViews>
    <sheetView workbookViewId="0">
      <selection activeCell="J15" sqref="J15"/>
    </sheetView>
  </sheetViews>
  <sheetFormatPr defaultColWidth="11.44140625" defaultRowHeight="14.4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E60F8-A546-48EA-BAFD-D02441DBCF68}">
  <sheetPr>
    <outlinePr summaryBelow="0"/>
  </sheetPr>
  <dimension ref="A1:CI35"/>
  <sheetViews>
    <sheetView showGridLines="0" zoomScale="86" zoomScaleNormal="86" workbookViewId="0">
      <pane xSplit="3" ySplit="5" topLeftCell="H6" activePane="bottomRight" state="frozen"/>
      <selection pane="topRight" activeCell="D1" sqref="D1"/>
      <selection pane="bottomLeft" activeCell="A5" sqref="A5"/>
      <selection pane="bottomRight" activeCell="BP29" sqref="BP29"/>
    </sheetView>
  </sheetViews>
  <sheetFormatPr defaultColWidth="8.109375" defaultRowHeight="13.8" outlineLevelCol="1"/>
  <cols>
    <col min="1" max="2" width="0.6640625" style="1" customWidth="1"/>
    <col min="3" max="3" width="39.109375" style="1" customWidth="1"/>
    <col min="4" max="7" width="10.44140625" style="1" hidden="1" customWidth="1" outlineLevel="1"/>
    <col min="8" max="8" width="10.44140625" style="1" customWidth="1" collapsed="1"/>
    <col min="9" max="12" width="10.44140625" style="1" hidden="1" customWidth="1" outlineLevel="1"/>
    <col min="13" max="13" width="10.44140625" style="1" customWidth="1" collapsed="1"/>
    <col min="14" max="17" width="10.44140625" style="1" hidden="1" customWidth="1" outlineLevel="1"/>
    <col min="18" max="18" width="10.44140625" style="1" customWidth="1" collapsed="1"/>
    <col min="19" max="22" width="10.44140625" style="1" hidden="1" customWidth="1" outlineLevel="1"/>
    <col min="23" max="23" width="10.44140625" style="1" customWidth="1" collapsed="1"/>
    <col min="24" max="27" width="10.44140625" style="1" hidden="1" customWidth="1" outlineLevel="1"/>
    <col min="28" max="28" width="10.44140625" style="1" customWidth="1" collapsed="1"/>
    <col min="29" max="32" width="10.44140625" style="1" hidden="1" customWidth="1" outlineLevel="1"/>
    <col min="33" max="33" width="10.44140625" style="1" customWidth="1" collapsed="1"/>
    <col min="34" max="37" width="10.44140625" style="1" hidden="1" customWidth="1" outlineLevel="1"/>
    <col min="38" max="38" width="10.44140625" style="1" customWidth="1" collapsed="1"/>
    <col min="39" max="42" width="10.44140625" style="1" hidden="1" customWidth="1" outlineLevel="1"/>
    <col min="43" max="43" width="10.44140625" style="1" customWidth="1" collapsed="1"/>
    <col min="44" max="47" width="10.44140625" style="1" hidden="1" customWidth="1" outlineLevel="1"/>
    <col min="48" max="48" width="10.44140625" style="1" customWidth="1" collapsed="1"/>
    <col min="49" max="52" width="10.44140625" style="1" hidden="1" customWidth="1" outlineLevel="1"/>
    <col min="53" max="53" width="10.44140625" style="1" customWidth="1" collapsed="1"/>
    <col min="54" max="57" width="10.44140625" style="1" hidden="1" customWidth="1" outlineLevel="1"/>
    <col min="58" max="58" width="10.44140625" style="1" customWidth="1" collapsed="1"/>
    <col min="59" max="62" width="10.44140625" style="1" hidden="1" customWidth="1" outlineLevel="1"/>
    <col min="63" max="63" width="10.44140625" style="1" customWidth="1" collapsed="1"/>
    <col min="64" max="67" width="10.44140625" style="1" hidden="1" customWidth="1" outlineLevel="1"/>
    <col min="68" max="68" width="10.44140625" style="1" customWidth="1" collapsed="1"/>
    <col min="69" max="126" width="10.44140625" style="1" customWidth="1"/>
    <col min="127" max="16384" width="8.109375" style="1"/>
  </cols>
  <sheetData>
    <row r="1" spans="1:87" ht="5.25" customHeight="1"/>
    <row r="2" spans="1:87" ht="5.25" customHeight="1"/>
    <row r="3" spans="1:87" ht="14.4">
      <c r="B3" s="169"/>
      <c r="C3" s="180" t="s">
        <v>97</v>
      </c>
      <c r="D3" s="169" t="s">
        <v>147</v>
      </c>
      <c r="E3" s="169" t="s">
        <v>148</v>
      </c>
      <c r="F3" s="169" t="s">
        <v>149</v>
      </c>
      <c r="G3" s="169" t="s">
        <v>150</v>
      </c>
      <c r="H3" s="178">
        <v>2009</v>
      </c>
      <c r="I3" s="169" t="s">
        <v>151</v>
      </c>
      <c r="J3" s="169" t="s">
        <v>152</v>
      </c>
      <c r="K3" s="169" t="s">
        <v>153</v>
      </c>
      <c r="L3" s="169" t="s">
        <v>154</v>
      </c>
      <c r="M3" s="178">
        <v>2010</v>
      </c>
      <c r="N3" s="169" t="s">
        <v>2</v>
      </c>
      <c r="O3" s="169" t="s">
        <v>3</v>
      </c>
      <c r="P3" s="169" t="s">
        <v>4</v>
      </c>
      <c r="Q3" s="169" t="s">
        <v>5</v>
      </c>
      <c r="R3" s="178">
        <v>2011</v>
      </c>
      <c r="S3" s="169" t="s">
        <v>6</v>
      </c>
      <c r="T3" s="169" t="s">
        <v>7</v>
      </c>
      <c r="U3" s="169" t="s">
        <v>8</v>
      </c>
      <c r="V3" s="169" t="s">
        <v>9</v>
      </c>
      <c r="W3" s="178">
        <v>2012</v>
      </c>
      <c r="X3" s="169" t="s">
        <v>10</v>
      </c>
      <c r="Y3" s="169" t="s">
        <v>11</v>
      </c>
      <c r="Z3" s="169" t="s">
        <v>12</v>
      </c>
      <c r="AA3" s="169" t="s">
        <v>13</v>
      </c>
      <c r="AB3" s="178">
        <v>2013</v>
      </c>
      <c r="AC3" s="169" t="s">
        <v>14</v>
      </c>
      <c r="AD3" s="169" t="s">
        <v>15</v>
      </c>
      <c r="AE3" s="169" t="s">
        <v>16</v>
      </c>
      <c r="AF3" s="169" t="s">
        <v>17</v>
      </c>
      <c r="AG3" s="178">
        <v>2014</v>
      </c>
      <c r="AH3" s="169" t="s">
        <v>18</v>
      </c>
      <c r="AI3" s="169" t="s">
        <v>19</v>
      </c>
      <c r="AJ3" s="169" t="s">
        <v>20</v>
      </c>
      <c r="AK3" s="169" t="s">
        <v>21</v>
      </c>
      <c r="AL3" s="178">
        <v>2015</v>
      </c>
      <c r="AM3" s="169" t="s">
        <v>22</v>
      </c>
      <c r="AN3" s="169" t="s">
        <v>23</v>
      </c>
      <c r="AO3" s="169" t="s">
        <v>24</v>
      </c>
      <c r="AP3" s="169" t="s">
        <v>25</v>
      </c>
      <c r="AQ3" s="178">
        <v>2016</v>
      </c>
      <c r="AR3" s="169" t="s">
        <v>26</v>
      </c>
      <c r="AS3" s="169" t="s">
        <v>27</v>
      </c>
      <c r="AT3" s="169" t="s">
        <v>28</v>
      </c>
      <c r="AU3" s="169" t="s">
        <v>29</v>
      </c>
      <c r="AV3" s="178">
        <v>2017</v>
      </c>
      <c r="AW3" s="169" t="s">
        <v>30</v>
      </c>
      <c r="AX3" s="169" t="s">
        <v>31</v>
      </c>
      <c r="AY3" s="169" t="s">
        <v>32</v>
      </c>
      <c r="AZ3" s="169" t="s">
        <v>33</v>
      </c>
      <c r="BA3" s="178">
        <v>2018</v>
      </c>
      <c r="BB3" s="169" t="s">
        <v>34</v>
      </c>
      <c r="BC3" s="169" t="s">
        <v>35</v>
      </c>
      <c r="BD3" s="169" t="s">
        <v>36</v>
      </c>
      <c r="BE3" s="169" t="s">
        <v>37</v>
      </c>
      <c r="BF3" s="178">
        <v>2019</v>
      </c>
      <c r="BG3" s="169" t="s">
        <v>38</v>
      </c>
      <c r="BH3" s="169" t="s">
        <v>39</v>
      </c>
      <c r="BI3" s="169" t="s">
        <v>40</v>
      </c>
      <c r="BJ3" s="169" t="s">
        <v>41</v>
      </c>
      <c r="BK3" s="178">
        <v>2020</v>
      </c>
      <c r="BL3" s="169" t="s">
        <v>173</v>
      </c>
      <c r="BM3" s="178" t="s">
        <v>174</v>
      </c>
      <c r="BN3" s="178" t="s">
        <v>175</v>
      </c>
      <c r="BO3" s="178" t="s">
        <v>176</v>
      </c>
      <c r="BP3" s="178">
        <v>2021</v>
      </c>
      <c r="BQ3" s="178">
        <v>2022</v>
      </c>
      <c r="BR3" s="178">
        <v>2023</v>
      </c>
      <c r="BS3" s="178">
        <v>2024</v>
      </c>
      <c r="BT3" s="178">
        <v>2025</v>
      </c>
      <c r="BU3" s="178">
        <v>2026</v>
      </c>
      <c r="BV3" s="178">
        <v>2027</v>
      </c>
      <c r="BW3" s="178">
        <v>2028</v>
      </c>
      <c r="BX3" s="178">
        <v>2029</v>
      </c>
      <c r="BY3" s="178">
        <v>2030</v>
      </c>
      <c r="BZ3" s="178">
        <v>2031</v>
      </c>
      <c r="CA3" s="178">
        <v>2032</v>
      </c>
      <c r="CB3" s="178">
        <v>2033</v>
      </c>
      <c r="CC3" s="178">
        <v>2034</v>
      </c>
      <c r="CD3" s="178">
        <v>2035</v>
      </c>
    </row>
    <row r="4" spans="1:87">
      <c r="B4" s="3"/>
      <c r="C4" s="4" t="s">
        <v>42</v>
      </c>
      <c r="D4" s="141"/>
      <c r="E4" s="141"/>
      <c r="F4" s="141"/>
      <c r="G4" s="141"/>
      <c r="H4" s="6"/>
      <c r="I4" s="5"/>
      <c r="J4" s="5"/>
      <c r="K4" s="5"/>
      <c r="L4" s="5"/>
      <c r="M4" s="6"/>
      <c r="N4" s="5">
        <f>'Cintas PNL'!D3</f>
        <v>50.595999999999997</v>
      </c>
      <c r="O4" s="5">
        <f>'Cintas PNL'!E3</f>
        <v>64.283000000000001</v>
      </c>
      <c r="P4" s="5">
        <f>'Cintas PNL'!F3</f>
        <v>73.007999999999996</v>
      </c>
      <c r="Q4" s="5">
        <f>'Cintas PNL'!G3</f>
        <v>83.25200000000001</v>
      </c>
      <c r="R4" s="6">
        <f>'Cintas PNL'!H3</f>
        <v>271.13900000000001</v>
      </c>
      <c r="S4" s="5">
        <f>'Cintas PNL'!I3</f>
        <v>102.53</v>
      </c>
      <c r="T4" s="5">
        <f>'Cintas PNL'!J3</f>
        <v>129.53900000000002</v>
      </c>
      <c r="U4" s="5">
        <f>'Cintas PNL'!K3</f>
        <v>175.51499999999999</v>
      </c>
      <c r="V4" s="5">
        <f>'Cintas PNL'!L3</f>
        <v>183.703</v>
      </c>
      <c r="W4" s="6">
        <f>'Cintas PNL'!M3</f>
        <v>591.28700000000003</v>
      </c>
      <c r="X4" s="5">
        <f>'Cintas PNL'!N3</f>
        <v>196.23699999999999</v>
      </c>
      <c r="Y4" s="5">
        <f>'Cintas PNL'!O3</f>
        <v>208.25199999999998</v>
      </c>
      <c r="Z4" s="5">
        <f>'Cintas PNL'!P3</f>
        <v>232.16</v>
      </c>
      <c r="AA4" s="5">
        <f>'Cintas PNL'!Q3</f>
        <v>235.774</v>
      </c>
      <c r="AB4" s="6">
        <f>'Cintas PNL'!R3</f>
        <v>872.423</v>
      </c>
      <c r="AC4" s="5">
        <f>'Cintas PNL'!S3</f>
        <v>246.91899999999998</v>
      </c>
      <c r="AD4" s="5">
        <f>'Cintas PNL'!T3</f>
        <v>291.23</v>
      </c>
      <c r="AE4" s="5">
        <f>'Cintas PNL'!U3</f>
        <v>306.584</v>
      </c>
      <c r="AF4" s="5">
        <f>'Cintas PNL'!V3</f>
        <v>328.142</v>
      </c>
      <c r="AG4" s="6">
        <f>'Cintas PNL'!W3</f>
        <v>1172.875</v>
      </c>
      <c r="AH4" s="5">
        <f>'Cintas PNL'!X3</f>
        <v>309.303</v>
      </c>
      <c r="AI4" s="5">
        <f>'Cintas PNL'!Y3</f>
        <v>333.74700000000001</v>
      </c>
      <c r="AJ4" s="5">
        <f>'Cintas PNL'!Z3</f>
        <v>340.87200000000001</v>
      </c>
      <c r="AK4" s="5">
        <f>'Cintas PNL'!AA3</f>
        <v>340.88099999999997</v>
      </c>
      <c r="AL4" s="6">
        <f>'Cintas PNL'!AB3</f>
        <v>1324.8029999999999</v>
      </c>
      <c r="AM4" s="5">
        <f>'Cintas PNL'!AC3</f>
        <v>336.01</v>
      </c>
      <c r="AN4" s="5">
        <f>'Cintas PNL'!AD3</f>
        <v>381.161</v>
      </c>
      <c r="AO4" s="5">
        <f>'Cintas PNL'!AE3</f>
        <v>374.18099999999998</v>
      </c>
      <c r="AP4" s="5">
        <f>'Cintas PNL'!AF3</f>
        <v>396.62099999999998</v>
      </c>
      <c r="AQ4" s="6">
        <f>'Cintas PNL'!AG3</f>
        <v>1487.973</v>
      </c>
      <c r="AR4" s="5">
        <f>'Cintas PNL'!AH3</f>
        <v>376.053</v>
      </c>
      <c r="AS4" s="5">
        <f>'Cintas PNL'!AI3</f>
        <v>394.38599999999997</v>
      </c>
      <c r="AT4" s="5">
        <f>'Cintas PNL'!AJ3</f>
        <v>411.85500000000002</v>
      </c>
      <c r="AU4" s="5">
        <f>'Cintas PNL'!AK3</f>
        <v>436.399</v>
      </c>
      <c r="AV4" s="6">
        <f>'Cintas PNL'!AL3</f>
        <v>1618.6929999999998</v>
      </c>
      <c r="AW4" s="5">
        <f>'Cintas PNL'!AM3</f>
        <v>444.613</v>
      </c>
      <c r="AX4" s="5">
        <f>'Cintas PNL'!AN3</f>
        <v>500.47900000000004</v>
      </c>
      <c r="AY4" s="5">
        <f>'Cintas PNL'!AO3</f>
        <v>469.37299999999999</v>
      </c>
      <c r="AZ4" s="5">
        <f>'Cintas PNL'!AP3</f>
        <v>476.45699999999999</v>
      </c>
      <c r="BA4" s="6">
        <f>'Cintas PNL'!AQ3</f>
        <v>1890.9220000000003</v>
      </c>
      <c r="BB4" s="5">
        <f>'Cintas PNL'!AR3</f>
        <v>508.18600000000004</v>
      </c>
      <c r="BC4" s="5">
        <f>'Cintas PNL'!AS3</f>
        <v>534.13300000000004</v>
      </c>
      <c r="BD4" s="5">
        <f>'Cintas PNL'!AT3</f>
        <v>537.702</v>
      </c>
      <c r="BE4" s="5">
        <f>'Cintas PNL'!AU3</f>
        <v>581.74</v>
      </c>
      <c r="BF4" s="6">
        <f>'Cintas PNL'!AV3</f>
        <v>2161.7609999999995</v>
      </c>
      <c r="BG4" s="5">
        <f>'Cintas PNL'!AW3</f>
        <v>534.726</v>
      </c>
      <c r="BH4" s="5">
        <f>'Cintas PNL'!AX3</f>
        <v>562.43599999999992</v>
      </c>
      <c r="BI4" s="5">
        <f>'Cintas PNL'!AY3</f>
        <v>600.88799999999992</v>
      </c>
      <c r="BJ4" s="5">
        <f>'Cintas PNL'!AZ3</f>
        <v>665.51700000000005</v>
      </c>
      <c r="BK4" s="6">
        <f>'Cintas PNL'!BA3</f>
        <v>2363.567</v>
      </c>
      <c r="BL4" s="5">
        <f>'Cintas PNL'!BB3</f>
        <v>607.5809999999999</v>
      </c>
      <c r="BM4" s="5">
        <f>'Cintas PNL'!BC3</f>
        <v>0</v>
      </c>
      <c r="BN4" s="5">
        <f>'Cintas PNL'!BD3</f>
        <v>0</v>
      </c>
      <c r="BO4" s="5">
        <f>'Cintas PNL'!BE3</f>
        <v>0</v>
      </c>
      <c r="BP4" s="6">
        <f>'Cintas PNL'!BF3</f>
        <v>2504.75103352203</v>
      </c>
      <c r="BQ4" s="6">
        <f>'Cintas PNL'!BG3</f>
        <v>2754.7041387817476</v>
      </c>
      <c r="BR4" s="6">
        <f>'Cintas PNL'!BH3</f>
        <v>2449.8349020257542</v>
      </c>
      <c r="BS4" s="6">
        <f>'Cintas PNL'!BI3</f>
        <v>2480.2936982127299</v>
      </c>
      <c r="BT4" s="6">
        <f>'Cintas PNL'!BJ3</f>
        <v>2465.4924175714405</v>
      </c>
      <c r="BU4" s="6">
        <f>'Cintas PNL'!BK3</f>
        <v>2426.5333105726531</v>
      </c>
      <c r="BV4" s="6">
        <f>'Cintas PNL'!BL3</f>
        <v>2387.9350947634398</v>
      </c>
      <c r="BW4" s="6">
        <f>'Cintas PNL'!BM3</f>
        <v>2300.0882217835965</v>
      </c>
      <c r="BX4" s="6">
        <f>'Cintas PNL'!BN3</f>
        <v>2259.9669298167764</v>
      </c>
      <c r="BY4" s="6">
        <f>'Cintas PNL'!BO3</f>
        <v>2150.8298446574599</v>
      </c>
      <c r="BZ4" s="6">
        <f>'Cintas PNL'!BP3</f>
        <v>2020.6918960438559</v>
      </c>
      <c r="CA4" s="6">
        <f>'Cintas PNL'!BQ3</f>
        <v>1720.5779736827976</v>
      </c>
      <c r="CB4" s="6">
        <f>'Cintas PNL'!BR3</f>
        <v>1547.4954215511214</v>
      </c>
      <c r="CC4" s="6">
        <f>'Cintas PNL'!BS3</f>
        <v>1200.6112015171661</v>
      </c>
      <c r="CD4" s="6">
        <f>'Cintas PNL'!BT3</f>
        <v>1054.8641557415517</v>
      </c>
    </row>
    <row r="5" spans="1:87">
      <c r="B5" s="7"/>
      <c r="C5" s="8" t="s">
        <v>43</v>
      </c>
      <c r="D5" s="9"/>
      <c r="E5" s="9"/>
      <c r="F5" s="9"/>
      <c r="G5" s="9"/>
      <c r="H5" s="10"/>
      <c r="I5" s="9"/>
      <c r="J5" s="9"/>
      <c r="K5" s="9"/>
      <c r="L5" s="9"/>
      <c r="M5" s="10"/>
      <c r="N5" s="9">
        <f>'Cintas PNL'!D4</f>
        <v>0.58380200013129946</v>
      </c>
      <c r="O5" s="9">
        <f>'Cintas PNL'!E4</f>
        <v>0.82365185296452859</v>
      </c>
      <c r="P5" s="9">
        <f>'Cintas PNL'!F4</f>
        <v>0.93827395694417959</v>
      </c>
      <c r="Q5" s="9">
        <f>'Cintas PNL'!G4</f>
        <v>1.1678995173968938</v>
      </c>
      <c r="R5" s="10">
        <f>'Cintas PNL'!H4</f>
        <v>3.5216034873285178</v>
      </c>
      <c r="S5" s="9">
        <f>'Cintas PNL'!I4</f>
        <v>0.88976826664830233</v>
      </c>
      <c r="T5" s="9">
        <f>'Cintas PNL'!J4</f>
        <v>1.0927436668097901</v>
      </c>
      <c r="U5" s="9">
        <f>'Cintas PNL'!K4</f>
        <v>1.2908036726179717</v>
      </c>
      <c r="V5" s="9">
        <f>'Cintas PNL'!L4</f>
        <v>1.5341966881144462</v>
      </c>
      <c r="W5" s="10">
        <f>'Cintas PNL'!M4</f>
        <v>4.8240601378852066</v>
      </c>
      <c r="X5" s="9">
        <f>'Cintas PNL'!N4</f>
        <v>1.3725187364861564</v>
      </c>
      <c r="Y5" s="9">
        <f>'Cintas PNL'!O4</f>
        <v>1.43433277027027</v>
      </c>
      <c r="Z5" s="9">
        <f>'Cintas PNL'!P4</f>
        <v>1.7782636258716815</v>
      </c>
      <c r="AA5" s="9">
        <f>'Cintas PNL'!Q4</f>
        <v>1.7204785681862398</v>
      </c>
      <c r="AB5" s="10">
        <f>'Cintas PNL'!R4</f>
        <v>6.3060468742386577</v>
      </c>
      <c r="AC5" s="9">
        <f>'Cintas PNL'!S4</f>
        <v>1.6131132332005693</v>
      </c>
      <c r="AD5" s="9">
        <f>'Cintas PNL'!T4</f>
        <v>2.0486389432171603</v>
      </c>
      <c r="AE5" s="9">
        <f>'Cintas PNL'!U4</f>
        <v>2.2964103382259093</v>
      </c>
      <c r="AF5" s="9">
        <f>'Cintas PNL'!V4</f>
        <v>2.4032966333609109</v>
      </c>
      <c r="AG5" s="10">
        <f>'Cintas PNL'!W4</f>
        <v>8.3627942632638064</v>
      </c>
      <c r="AH5" s="9">
        <f>'Cintas PNL'!X4</f>
        <v>1.9863414014357408</v>
      </c>
      <c r="AI5" s="9">
        <f>'Cintas PNL'!Y4</f>
        <v>2.2848470439055317</v>
      </c>
      <c r="AJ5" s="9">
        <f>'Cintas PNL'!Z4</f>
        <v>2.5230230864236631</v>
      </c>
      <c r="AK5" s="9">
        <f>'Cintas PNL'!AA4</f>
        <v>2.5985570811085679</v>
      </c>
      <c r="AL5" s="10">
        <f>'Cintas PNL'!AB4</f>
        <v>9.392727964972396</v>
      </c>
      <c r="AM5" s="9">
        <f>'Cintas PNL'!AC4</f>
        <v>2.2839261132631181</v>
      </c>
      <c r="AN5" s="9">
        <f>'Cintas PNL'!AD4</f>
        <v>2.6814807626995294</v>
      </c>
      <c r="AO5" s="9">
        <f>'Cintas PNL'!AE4</f>
        <v>2.6078647139736217</v>
      </c>
      <c r="AP5" s="9">
        <f>'Cintas PNL'!AF4</f>
        <v>2.7138924843936878</v>
      </c>
      <c r="AQ5" s="10">
        <f>'Cintas PNL'!AG4</f>
        <v>10.267981251010182</v>
      </c>
      <c r="AR5" s="9">
        <f>'Cintas PNL'!AH4</f>
        <v>2.3083788289908136</v>
      </c>
      <c r="AS5" s="9">
        <f>'Cintas PNL'!AI4</f>
        <v>2.5601418739729591</v>
      </c>
      <c r="AT5" s="9">
        <f>'Cintas PNL'!AJ4</f>
        <v>3.2171528094276978</v>
      </c>
      <c r="AU5" s="9">
        <f>'Cintas PNL'!AK4</f>
        <v>2.9497622121623168</v>
      </c>
      <c r="AV5" s="10">
        <f>'Cintas PNL'!AL4</f>
        <v>11.036384689400982</v>
      </c>
      <c r="AW5" s="9">
        <f>'Cintas PNL'!AM4</f>
        <v>2.9809898983294656</v>
      </c>
      <c r="AX5" s="9">
        <f>'Cintas PNL'!AN4</f>
        <v>3.4935382011133171</v>
      </c>
      <c r="AY5" s="9">
        <f ca="1">'Cintas PNL'!AO4</f>
        <v>3.5833454580726518</v>
      </c>
      <c r="AZ5" s="9">
        <f>'Cintas PNL'!AP4</f>
        <v>3.6407892341052421</v>
      </c>
      <c r="BA5" s="10">
        <f ca="1">'Cintas PNL'!AQ4</f>
        <v>13.705290166533203</v>
      </c>
      <c r="BB5" s="9">
        <f>'Cintas PNL'!AR4</f>
        <v>3.6702708286703065</v>
      </c>
      <c r="BC5" s="9">
        <f>'Cintas PNL'!AS4</f>
        <v>4.0492625420098562</v>
      </c>
      <c r="BD5" s="9">
        <f>'Cintas PNL'!AT4</f>
        <v>4.096208085239736</v>
      </c>
      <c r="BE5" s="9">
        <f>'Cintas PNL'!AU4</f>
        <v>4.4225315217770955</v>
      </c>
      <c r="BF5" s="10">
        <f>'Cintas PNL'!AV4</f>
        <v>16.232815540728378</v>
      </c>
      <c r="BG5" s="9">
        <f>'Cintas PNL'!AW4</f>
        <v>0.45487040428229447</v>
      </c>
      <c r="BH5" s="9">
        <f>'Cintas PNL'!AX4</f>
        <v>3.7110840612917078</v>
      </c>
      <c r="BI5" s="9">
        <f>'Cintas PNL'!AY4</f>
        <v>4.3052315242904875</v>
      </c>
      <c r="BJ5" s="9">
        <f>'Cintas PNL'!AZ4</f>
        <v>4.0003847902892939</v>
      </c>
      <c r="BK5" s="10">
        <f>'Cintas PNL'!BA4</f>
        <v>12.456114586005855</v>
      </c>
      <c r="BL5" s="9">
        <f>'Cintas PNL'!BB4</f>
        <v>3.9186032572397362</v>
      </c>
      <c r="BM5" s="5">
        <f>'Cintas PNL'!BC4</f>
        <v>0</v>
      </c>
      <c r="BN5" s="5">
        <f>'Cintas PNL'!BD4</f>
        <v>0</v>
      </c>
      <c r="BO5" s="5">
        <f>'Cintas PNL'!BE4</f>
        <v>0</v>
      </c>
      <c r="BP5" s="6">
        <f ca="1">'Cintas PNL'!BF4</f>
        <v>11.786561061084024</v>
      </c>
      <c r="BQ5" s="6">
        <f ca="1">'Cintas PNL'!BG4</f>
        <v>13.398841359576833</v>
      </c>
      <c r="BR5" s="6">
        <f ca="1">'Cintas PNL'!BH4</f>
        <v>15.130726941158965</v>
      </c>
      <c r="BS5" s="6">
        <f ca="1">'Cintas PNL'!BI4</f>
        <v>17.152689025313613</v>
      </c>
      <c r="BT5" s="6">
        <f ca="1">'Cintas PNL'!BJ4</f>
        <v>17.046322141608862</v>
      </c>
      <c r="BU5" s="6">
        <f ca="1">'Cintas PNL'!BK4</f>
        <v>16.766349151175806</v>
      </c>
      <c r="BV5" s="6">
        <f ca="1">'Cintas PNL'!BL4</f>
        <v>18.24648660089316</v>
      </c>
      <c r="BW5" s="6">
        <f ca="1">'Cintas PNL'!BM4</f>
        <v>17.55053482428993</v>
      </c>
      <c r="BX5" s="6">
        <f ca="1">'Cintas PNL'!BN4</f>
        <v>17.232680773522155</v>
      </c>
      <c r="BY5" s="6">
        <f ca="1">'Cintas PNL'!BO4</f>
        <v>16.368060944341067</v>
      </c>
      <c r="BZ5" s="6">
        <f ca="1">'Cintas PNL'!BP4</f>
        <v>15.33706537820499</v>
      </c>
      <c r="CA5" s="6">
        <f ca="1">'Cintas PNL'!BQ4</f>
        <v>12.95946432804049</v>
      </c>
      <c r="CB5" s="6">
        <f ca="1">'Cintas PNL'!BR4</f>
        <v>11.588247509853908</v>
      </c>
      <c r="CC5" s="6">
        <f ca="1">'Cintas PNL'!BS4</f>
        <v>8.8401168021888683</v>
      </c>
      <c r="CD5" s="6">
        <f ca="1">'Cintas PNL'!BT4</f>
        <v>7.6854608423178172</v>
      </c>
    </row>
    <row r="7" spans="1:87">
      <c r="B7" s="179"/>
      <c r="C7" s="181" t="s">
        <v>155</v>
      </c>
      <c r="D7" s="179"/>
      <c r="E7" s="179"/>
      <c r="F7" s="179"/>
      <c r="G7" s="179"/>
      <c r="H7" s="179"/>
      <c r="I7" s="179"/>
      <c r="J7" s="179"/>
      <c r="K7" s="179"/>
      <c r="L7" s="179"/>
      <c r="M7" s="179"/>
      <c r="N7" s="179"/>
      <c r="O7" s="179"/>
      <c r="P7" s="179"/>
      <c r="Q7" s="179"/>
      <c r="R7" s="179"/>
      <c r="S7" s="179"/>
      <c r="T7" s="179"/>
      <c r="U7" s="179"/>
      <c r="V7" s="179"/>
      <c r="W7" s="179"/>
      <c r="X7" s="179"/>
      <c r="Y7" s="179"/>
      <c r="Z7" s="179"/>
      <c r="AA7" s="179"/>
      <c r="AB7" s="179"/>
      <c r="AC7" s="179"/>
      <c r="AD7" s="179"/>
      <c r="AE7" s="179"/>
      <c r="AF7" s="179"/>
      <c r="AG7" s="179"/>
      <c r="AH7" s="179"/>
      <c r="AI7" s="179"/>
      <c r="AJ7" s="179"/>
      <c r="AK7" s="179"/>
      <c r="AL7" s="179"/>
      <c r="AM7" s="179"/>
      <c r="AN7" s="179"/>
      <c r="AO7" s="179"/>
      <c r="AP7" s="179"/>
      <c r="AQ7" s="179"/>
      <c r="AR7" s="179"/>
      <c r="AS7" s="179"/>
      <c r="AT7" s="179"/>
      <c r="AU7" s="179"/>
      <c r="AV7" s="179"/>
      <c r="AW7" s="179"/>
      <c r="AX7" s="179"/>
      <c r="AY7" s="179"/>
      <c r="AZ7" s="179"/>
      <c r="BA7" s="179"/>
      <c r="BB7" s="179"/>
      <c r="BC7" s="179"/>
      <c r="BD7" s="179"/>
      <c r="BE7" s="179"/>
      <c r="BF7" s="179"/>
      <c r="BG7" s="179"/>
      <c r="BH7" s="179"/>
      <c r="BI7" s="179"/>
      <c r="BJ7" s="179"/>
      <c r="BK7" s="179"/>
      <c r="BL7" s="179"/>
      <c r="BM7" s="179"/>
      <c r="BN7" s="179"/>
      <c r="BO7" s="179"/>
      <c r="BP7" s="179"/>
      <c r="BQ7" s="179"/>
      <c r="BR7" s="179"/>
      <c r="BS7" s="179"/>
      <c r="BT7" s="179"/>
      <c r="BU7" s="179"/>
      <c r="BV7" s="179"/>
      <c r="BW7" s="179"/>
      <c r="BX7" s="179"/>
      <c r="BY7" s="179"/>
      <c r="BZ7" s="179"/>
      <c r="CA7" s="179"/>
      <c r="CB7" s="179"/>
      <c r="CC7" s="179"/>
      <c r="CD7" s="179"/>
    </row>
    <row r="8" spans="1:87" s="2" customFormat="1">
      <c r="C8" s="14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  <c r="S8" s="92"/>
      <c r="T8" s="92"/>
      <c r="U8" s="92"/>
      <c r="V8" s="92"/>
      <c r="W8" s="92"/>
      <c r="X8" s="92"/>
      <c r="Y8" s="92"/>
      <c r="Z8" s="92"/>
      <c r="AA8" s="34"/>
      <c r="AB8" s="92"/>
      <c r="AC8" s="92"/>
      <c r="AD8" s="92"/>
      <c r="AE8" s="92"/>
      <c r="AF8" s="92"/>
      <c r="AG8" s="92"/>
      <c r="AH8" s="11"/>
      <c r="AI8" s="11"/>
      <c r="AJ8" s="11"/>
      <c r="AK8" s="11"/>
      <c r="AL8" s="92"/>
      <c r="AM8" s="92"/>
      <c r="AN8" s="92"/>
      <c r="AO8" s="92"/>
      <c r="AP8" s="92"/>
      <c r="AQ8" s="92"/>
      <c r="AR8" s="92"/>
      <c r="AS8" s="92"/>
      <c r="AT8" s="92"/>
      <c r="AU8" s="92"/>
      <c r="AV8" s="92"/>
      <c r="AW8" s="92"/>
      <c r="AX8" s="92"/>
      <c r="AY8" s="92"/>
      <c r="AZ8" s="92"/>
      <c r="BA8" s="92"/>
      <c r="BB8" s="92"/>
      <c r="BC8" s="92"/>
      <c r="BD8" s="92"/>
      <c r="BE8" s="92"/>
      <c r="BF8" s="92"/>
      <c r="BG8" s="92"/>
      <c r="BH8" s="92"/>
      <c r="BI8" s="92"/>
      <c r="BJ8" s="92"/>
      <c r="BK8" s="92"/>
      <c r="BL8" s="92"/>
      <c r="BM8" s="92"/>
      <c r="BN8" s="92"/>
      <c r="BO8" s="92"/>
      <c r="BP8" s="92"/>
      <c r="BQ8" s="92"/>
      <c r="BR8" s="92"/>
      <c r="BS8" s="92"/>
      <c r="BT8" s="92"/>
      <c r="BU8" s="92"/>
      <c r="BV8" s="92"/>
      <c r="BW8" s="92"/>
      <c r="BX8" s="92"/>
      <c r="BY8" s="92"/>
      <c r="BZ8" s="92"/>
      <c r="CA8" s="92"/>
      <c r="CB8" s="92"/>
      <c r="CC8" s="92"/>
      <c r="CD8" s="92"/>
      <c r="CE8" s="92"/>
      <c r="CF8" s="92"/>
      <c r="CG8" s="92"/>
      <c r="CH8" s="92"/>
      <c r="CI8" s="92"/>
    </row>
    <row r="9" spans="1:87" s="2" customFormat="1">
      <c r="C9" s="143" t="s">
        <v>156</v>
      </c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  <c r="S9" s="92"/>
      <c r="T9" s="92"/>
      <c r="U9" s="92"/>
      <c r="V9" s="92"/>
      <c r="W9" s="92"/>
      <c r="X9" s="92"/>
      <c r="Y9" s="92"/>
      <c r="Z9" s="92"/>
      <c r="AA9" s="34"/>
      <c r="AB9" s="92"/>
      <c r="AC9" s="83">
        <f>AC10/AG10</f>
        <v>0.20598676571827831</v>
      </c>
      <c r="AD9" s="92"/>
      <c r="AE9" s="92"/>
      <c r="AF9" s="92"/>
      <c r="AG9" s="92"/>
      <c r="AH9" s="144"/>
      <c r="AI9" s="144"/>
      <c r="AJ9" s="144"/>
      <c r="AK9" s="144"/>
      <c r="AL9" s="92"/>
      <c r="AM9" s="83"/>
      <c r="AN9" s="92"/>
      <c r="AO9" s="92"/>
      <c r="AP9" s="92"/>
      <c r="AQ9" s="92"/>
      <c r="AR9" s="83"/>
      <c r="AS9" s="92"/>
      <c r="AT9" s="92"/>
      <c r="AU9" s="92"/>
      <c r="AV9" s="83"/>
      <c r="AW9" s="83"/>
      <c r="AX9" s="92"/>
      <c r="AY9" s="92"/>
      <c r="AZ9" s="92"/>
      <c r="BA9" s="83"/>
      <c r="BB9" s="69"/>
      <c r="BC9" s="92"/>
      <c r="BD9" s="92"/>
      <c r="BE9" s="92"/>
      <c r="BF9" s="83"/>
      <c r="BG9" s="83"/>
      <c r="BH9" s="92"/>
      <c r="BI9" s="92"/>
      <c r="BJ9" s="92"/>
      <c r="BK9" s="92"/>
      <c r="BL9" s="92"/>
      <c r="BM9" s="92"/>
      <c r="BN9" s="92"/>
      <c r="BO9" s="92"/>
      <c r="BP9" s="92"/>
      <c r="BQ9" s="92"/>
      <c r="BR9" s="92"/>
      <c r="BS9" s="92"/>
      <c r="BT9" s="92"/>
      <c r="BU9" s="92"/>
      <c r="BV9" s="92"/>
      <c r="BW9" s="92"/>
      <c r="BX9" s="92"/>
      <c r="BY9" s="92"/>
      <c r="BZ9" s="92"/>
      <c r="CA9" s="92"/>
      <c r="CB9" s="92"/>
      <c r="CC9" s="92"/>
      <c r="CD9" s="92"/>
      <c r="CE9" s="92"/>
      <c r="CF9" s="92"/>
      <c r="CG9" s="92"/>
      <c r="CH9" s="92"/>
      <c r="CI9" s="92"/>
    </row>
    <row r="10" spans="1:87" s="87" customFormat="1">
      <c r="A10" s="1"/>
      <c r="B10" s="1"/>
      <c r="C10" s="70" t="s">
        <v>157</v>
      </c>
      <c r="D10" s="87">
        <v>17.719000000000001</v>
      </c>
      <c r="E10" s="87">
        <v>22.361999999999998</v>
      </c>
      <c r="F10" s="87">
        <v>25.038</v>
      </c>
      <c r="G10" s="18">
        <f>H10-SUM(D10:F10)</f>
        <v>31.644000000000005</v>
      </c>
      <c r="H10" s="87">
        <v>96.763000000000005</v>
      </c>
      <c r="I10" s="87">
        <v>28.745000000000001</v>
      </c>
      <c r="J10" s="87">
        <v>33.722999999999999</v>
      </c>
      <c r="K10" s="87">
        <v>37.231000000000002</v>
      </c>
      <c r="L10" s="18">
        <f>M10-SUM(I10:K10)</f>
        <v>42.930999999999983</v>
      </c>
      <c r="M10" s="87">
        <v>142.63</v>
      </c>
      <c r="N10" s="87">
        <v>42.777999999999999</v>
      </c>
      <c r="O10" s="87">
        <v>56.177999999999997</v>
      </c>
      <c r="P10" s="87">
        <v>62.546999999999997</v>
      </c>
      <c r="Q10" s="18">
        <f>R10-SUM(N10:P10)</f>
        <v>71.845000000000027</v>
      </c>
      <c r="R10" s="87">
        <v>233.34800000000001</v>
      </c>
      <c r="S10" s="87">
        <v>73.436999999999998</v>
      </c>
      <c r="T10" s="87">
        <v>89.096999999999994</v>
      </c>
      <c r="U10" s="87">
        <v>102.61499999999999</v>
      </c>
      <c r="V10" s="18">
        <f>W10-SUM(S10:U10)</f>
        <v>113.51400000000001</v>
      </c>
      <c r="W10" s="87">
        <v>378.66300000000001</v>
      </c>
      <c r="X10" s="87">
        <v>117.526</v>
      </c>
      <c r="Y10" s="87">
        <v>133.74199999999999</v>
      </c>
      <c r="Z10" s="87">
        <v>153.66399999999999</v>
      </c>
      <c r="AA10" s="18">
        <f>AB10-SUM(X10:Z10)</f>
        <v>164.1810000000001</v>
      </c>
      <c r="AB10" s="87">
        <v>569.11300000000006</v>
      </c>
      <c r="AC10" s="87">
        <v>160.37799999999999</v>
      </c>
      <c r="AD10" s="87">
        <v>191.36600000000001</v>
      </c>
      <c r="AE10" s="87">
        <v>204.33699999999999</v>
      </c>
      <c r="AF10" s="87">
        <v>222.50299999999999</v>
      </c>
      <c r="AG10" s="87">
        <v>778.58399999999995</v>
      </c>
      <c r="AH10" s="87">
        <v>212.69</v>
      </c>
      <c r="AI10" s="87">
        <v>247.846</v>
      </c>
      <c r="AJ10" s="87">
        <v>242.899</v>
      </c>
      <c r="AK10" s="87">
        <v>251.75200000000001</v>
      </c>
      <c r="AL10" s="87">
        <v>955.18700000000001</v>
      </c>
      <c r="AM10" s="87">
        <v>249.53700000000001</v>
      </c>
      <c r="AN10" s="87">
        <v>280.96800000000002</v>
      </c>
      <c r="AO10" s="87">
        <v>285.90699999999998</v>
      </c>
      <c r="AP10" s="87">
        <v>291.20400000000001</v>
      </c>
      <c r="AQ10" s="87">
        <v>1107.616</v>
      </c>
      <c r="AR10" s="87">
        <v>272.32600000000002</v>
      </c>
      <c r="AS10" s="87">
        <v>298.02600000000001</v>
      </c>
      <c r="AT10" s="87">
        <v>303.87</v>
      </c>
      <c r="AU10" s="87">
        <v>312.47699999999998</v>
      </c>
      <c r="AV10" s="87">
        <v>1186.6990000000001</v>
      </c>
      <c r="AW10" s="87">
        <v>316.77699999999999</v>
      </c>
      <c r="AX10" s="87">
        <v>356.00799999999998</v>
      </c>
      <c r="AY10" s="87">
        <v>357.25099999999998</v>
      </c>
      <c r="AZ10" s="87">
        <v>374.83</v>
      </c>
      <c r="BA10" s="18">
        <f t="shared" ref="BA10:BA18" si="0">SUM(AW10:AZ10)</f>
        <v>1404.866</v>
      </c>
      <c r="BB10" s="87">
        <v>368.31700000000001</v>
      </c>
      <c r="BC10" s="21">
        <v>413.21199999999999</v>
      </c>
      <c r="BD10" s="21">
        <v>425.64400000000001</v>
      </c>
      <c r="BE10" s="87">
        <v>435.35199999999998</v>
      </c>
      <c r="BF10" s="18">
        <f t="shared" ref="BF10:BF18" si="1">SUM(BB10:BE10)</f>
        <v>1642.5250000000001</v>
      </c>
      <c r="BG10" s="145">
        <v>407.875</v>
      </c>
      <c r="BH10" s="21">
        <v>446.80799999999999</v>
      </c>
      <c r="BI10" s="87">
        <v>447.80900000000003</v>
      </c>
      <c r="BJ10" s="87">
        <v>439.26600000000002</v>
      </c>
      <c r="BK10" s="18">
        <f t="shared" ref="BK10:BK18" si="2">SUM(BG10:BJ10)</f>
        <v>1741.758</v>
      </c>
      <c r="BL10" s="87">
        <v>335.55</v>
      </c>
      <c r="BM10" s="87">
        <v>0</v>
      </c>
      <c r="BN10" s="87">
        <v>0</v>
      </c>
      <c r="BO10" s="87">
        <v>0</v>
      </c>
      <c r="BP10" s="18">
        <f t="shared" ref="BP10:BP18" si="3">SUM(BL10:BO10)</f>
        <v>335.55</v>
      </c>
      <c r="BQ10" s="34"/>
      <c r="BR10" s="34"/>
      <c r="BS10" s="34"/>
      <c r="BT10" s="34"/>
      <c r="BU10" s="34"/>
      <c r="BV10" s="34"/>
      <c r="BW10" s="34"/>
      <c r="BX10" s="34"/>
      <c r="BY10" s="34"/>
      <c r="BZ10" s="34"/>
      <c r="CA10" s="34"/>
      <c r="CB10" s="34"/>
      <c r="CC10" s="34"/>
      <c r="CD10" s="34"/>
      <c r="CE10" s="21"/>
      <c r="CF10" s="21"/>
    </row>
    <row r="11" spans="1:87" s="87" customFormat="1">
      <c r="A11" s="1"/>
      <c r="B11" s="1"/>
      <c r="C11" s="70" t="s">
        <v>191</v>
      </c>
      <c r="G11" s="18"/>
      <c r="H11" s="34">
        <f>SUM(D11:G11)</f>
        <v>0</v>
      </c>
      <c r="I11" s="21">
        <v>0</v>
      </c>
      <c r="J11" s="21">
        <v>0</v>
      </c>
      <c r="K11" s="21">
        <v>0</v>
      </c>
      <c r="L11" s="21">
        <v>0</v>
      </c>
      <c r="M11" s="34">
        <f>SUM(I11:L11)</f>
        <v>0</v>
      </c>
      <c r="N11" s="21">
        <v>0</v>
      </c>
      <c r="O11" s="21">
        <v>0</v>
      </c>
      <c r="P11" s="21">
        <v>0</v>
      </c>
      <c r="Q11" s="21">
        <v>0</v>
      </c>
      <c r="R11" s="34">
        <f>SUM(N11:Q11)</f>
        <v>0</v>
      </c>
      <c r="S11" s="21">
        <v>0</v>
      </c>
      <c r="T11" s="21">
        <v>0</v>
      </c>
      <c r="U11" s="21">
        <v>0</v>
      </c>
      <c r="V11" s="21">
        <v>0</v>
      </c>
      <c r="W11" s="34">
        <f>SUM(S11:V11)</f>
        <v>0</v>
      </c>
      <c r="X11" s="21">
        <v>0</v>
      </c>
      <c r="Y11" s="21">
        <v>0</v>
      </c>
      <c r="Z11" s="21">
        <v>0</v>
      </c>
      <c r="AA11" s="21">
        <v>0</v>
      </c>
      <c r="AB11" s="34">
        <f>SUM(X11:AA11)</f>
        <v>0</v>
      </c>
      <c r="AC11" s="21">
        <v>0</v>
      </c>
      <c r="AD11" s="21">
        <v>0</v>
      </c>
      <c r="AE11" s="21">
        <v>0</v>
      </c>
      <c r="AF11" s="21">
        <v>0</v>
      </c>
      <c r="AG11" s="34">
        <f>SUM(AC11:AF11)</f>
        <v>0</v>
      </c>
      <c r="AH11" s="21">
        <v>0</v>
      </c>
      <c r="AI11" s="21">
        <v>0</v>
      </c>
      <c r="AJ11" s="21">
        <v>0</v>
      </c>
      <c r="AK11" s="21">
        <v>0</v>
      </c>
      <c r="AL11" s="34">
        <f>SUM(AH11:AK11)</f>
        <v>0</v>
      </c>
      <c r="AM11" s="21">
        <v>0</v>
      </c>
      <c r="AN11" s="21">
        <v>0</v>
      </c>
      <c r="AO11" s="21">
        <v>0</v>
      </c>
      <c r="AP11" s="21">
        <v>0</v>
      </c>
      <c r="AQ11" s="34">
        <f>SUM(AM11:AP11)</f>
        <v>0</v>
      </c>
      <c r="AR11" s="21">
        <v>0</v>
      </c>
      <c r="AS11" s="21">
        <v>0</v>
      </c>
      <c r="AT11" s="21">
        <v>0</v>
      </c>
      <c r="AU11" s="21">
        <v>0</v>
      </c>
      <c r="AV11" s="34">
        <f>SUM(AR11:AU11)</f>
        <v>0</v>
      </c>
      <c r="AW11" s="21">
        <v>0</v>
      </c>
      <c r="AX11" s="21">
        <v>0</v>
      </c>
      <c r="AY11" s="21">
        <v>0</v>
      </c>
      <c r="AZ11" s="21">
        <v>0</v>
      </c>
      <c r="BA11" s="34">
        <f>SUM(AW11:AZ11)</f>
        <v>0</v>
      </c>
      <c r="BB11" s="87">
        <v>0</v>
      </c>
      <c r="BC11" s="21">
        <v>0</v>
      </c>
      <c r="BD11" s="21">
        <v>0</v>
      </c>
      <c r="BE11" s="21">
        <v>0</v>
      </c>
      <c r="BF11" s="34">
        <f t="shared" si="1"/>
        <v>0</v>
      </c>
      <c r="BG11" s="87">
        <v>0</v>
      </c>
      <c r="BH11" s="87">
        <v>0</v>
      </c>
      <c r="BI11" s="87">
        <v>0</v>
      </c>
      <c r="BJ11" s="87">
        <v>15.263999999999999</v>
      </c>
      <c r="BK11" s="34">
        <f t="shared" si="2"/>
        <v>15.263999999999999</v>
      </c>
      <c r="BL11" s="87">
        <v>75.415999999999997</v>
      </c>
      <c r="BP11" s="18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21"/>
      <c r="CF11" s="21"/>
    </row>
    <row r="12" spans="1:87" s="87" customFormat="1">
      <c r="A12" s="1"/>
      <c r="B12" s="1"/>
      <c r="C12" s="16" t="s">
        <v>158</v>
      </c>
      <c r="D12" s="21">
        <v>0</v>
      </c>
      <c r="E12" s="21">
        <v>0</v>
      </c>
      <c r="F12" s="21">
        <v>0</v>
      </c>
      <c r="G12" s="21">
        <v>0</v>
      </c>
      <c r="H12" s="34">
        <f>SUM(D12:G12)</f>
        <v>0</v>
      </c>
      <c r="I12" s="21">
        <v>0</v>
      </c>
      <c r="J12" s="21">
        <v>0</v>
      </c>
      <c r="K12" s="21">
        <v>0</v>
      </c>
      <c r="L12" s="21">
        <v>0</v>
      </c>
      <c r="M12" s="34">
        <f>SUM(I12:L12)</f>
        <v>0</v>
      </c>
      <c r="N12" s="21">
        <v>0</v>
      </c>
      <c r="O12" s="21">
        <v>0</v>
      </c>
      <c r="P12" s="21">
        <v>0</v>
      </c>
      <c r="Q12" s="21">
        <v>0</v>
      </c>
      <c r="R12" s="34">
        <f>SUM(N12:Q12)</f>
        <v>0</v>
      </c>
      <c r="S12" s="21">
        <v>0</v>
      </c>
      <c r="T12" s="21">
        <v>0</v>
      </c>
      <c r="U12" s="21">
        <v>0</v>
      </c>
      <c r="V12" s="21">
        <v>0</v>
      </c>
      <c r="W12" s="34">
        <f>SUM(S12:V12)</f>
        <v>0</v>
      </c>
      <c r="X12" s="21">
        <v>0</v>
      </c>
      <c r="Y12" s="21">
        <v>0</v>
      </c>
      <c r="Z12" s="21">
        <v>0</v>
      </c>
      <c r="AA12" s="21">
        <v>0</v>
      </c>
      <c r="AB12" s="34">
        <f>SUM(X12:AA12)</f>
        <v>0</v>
      </c>
      <c r="AC12" s="21">
        <v>0</v>
      </c>
      <c r="AD12" s="21">
        <v>0</v>
      </c>
      <c r="AE12" s="21">
        <v>0</v>
      </c>
      <c r="AF12" s="21">
        <v>0</v>
      </c>
      <c r="AG12" s="34">
        <f>SUM(AC12:AF12)</f>
        <v>0</v>
      </c>
      <c r="AH12" s="21">
        <v>0</v>
      </c>
      <c r="AI12" s="21">
        <v>0</v>
      </c>
      <c r="AJ12" s="21">
        <v>0</v>
      </c>
      <c r="AK12" s="21">
        <v>0</v>
      </c>
      <c r="AL12" s="34">
        <f>SUM(AH12:AK12)</f>
        <v>0</v>
      </c>
      <c r="AM12" s="21">
        <v>0</v>
      </c>
      <c r="AN12" s="21">
        <v>0</v>
      </c>
      <c r="AO12" s="21">
        <v>0</v>
      </c>
      <c r="AP12" s="21">
        <v>0</v>
      </c>
      <c r="AQ12" s="34">
        <f>SUM(AM12:AP12)</f>
        <v>0</v>
      </c>
      <c r="AR12" s="21">
        <v>0</v>
      </c>
      <c r="AS12" s="21">
        <v>0</v>
      </c>
      <c r="AT12" s="21">
        <v>0</v>
      </c>
      <c r="AU12" s="21">
        <v>0</v>
      </c>
      <c r="AV12" s="34">
        <f>SUM(AR12:AU12)</f>
        <v>0</v>
      </c>
      <c r="AW12" s="21">
        <v>0</v>
      </c>
      <c r="AX12" s="21">
        <v>0</v>
      </c>
      <c r="AY12" s="21">
        <v>0</v>
      </c>
      <c r="AZ12" s="21">
        <v>0</v>
      </c>
      <c r="BA12" s="34">
        <f t="shared" si="0"/>
        <v>0</v>
      </c>
      <c r="BB12" s="87">
        <v>0</v>
      </c>
      <c r="BC12" s="21">
        <v>0</v>
      </c>
      <c r="BD12" s="21">
        <v>0.98699999999999999</v>
      </c>
      <c r="BE12" s="87">
        <v>2.7269999999999999</v>
      </c>
      <c r="BF12" s="34">
        <f t="shared" si="1"/>
        <v>3.714</v>
      </c>
      <c r="BG12" s="145">
        <v>1.9239999999999999</v>
      </c>
      <c r="BH12" s="21">
        <v>8.5779999999999994</v>
      </c>
      <c r="BI12" s="87">
        <v>9.1159999999999997</v>
      </c>
      <c r="BJ12" s="87">
        <v>8.7149999999999999</v>
      </c>
      <c r="BK12" s="34">
        <f t="shared" si="2"/>
        <v>28.332999999999998</v>
      </c>
      <c r="BL12" s="87">
        <v>11.606</v>
      </c>
      <c r="BM12" s="87">
        <v>0</v>
      </c>
      <c r="BN12" s="87">
        <v>0</v>
      </c>
      <c r="BO12" s="87">
        <v>0</v>
      </c>
      <c r="BP12" s="34">
        <f t="shared" si="3"/>
        <v>11.606</v>
      </c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21"/>
      <c r="CF12" s="21"/>
    </row>
    <row r="13" spans="1:87" s="87" customFormat="1">
      <c r="A13" s="1"/>
      <c r="B13" s="1"/>
      <c r="C13" s="70" t="s">
        <v>159</v>
      </c>
      <c r="D13" s="21">
        <v>0</v>
      </c>
      <c r="E13" s="21">
        <v>0</v>
      </c>
      <c r="F13" s="21">
        <v>0</v>
      </c>
      <c r="G13" s="21">
        <v>0</v>
      </c>
      <c r="H13" s="34">
        <f>SUM(D13:G13)</f>
        <v>0</v>
      </c>
      <c r="I13" s="21">
        <v>0</v>
      </c>
      <c r="J13" s="21">
        <v>0</v>
      </c>
      <c r="K13" s="21">
        <v>0</v>
      </c>
      <c r="L13" s="21">
        <v>0</v>
      </c>
      <c r="M13" s="34">
        <f>SUM(I13:L13)</f>
        <v>0</v>
      </c>
      <c r="N13" s="21">
        <v>0</v>
      </c>
      <c r="O13" s="21">
        <v>0</v>
      </c>
      <c r="P13" s="21">
        <v>0</v>
      </c>
      <c r="Q13" s="21">
        <v>0</v>
      </c>
      <c r="R13" s="34">
        <f>SUM(N13:Q13)</f>
        <v>0</v>
      </c>
      <c r="S13" s="21">
        <v>0</v>
      </c>
      <c r="T13" s="21">
        <v>6.0069999999999997</v>
      </c>
      <c r="U13" s="21">
        <v>31.652000000000001</v>
      </c>
      <c r="V13" s="21">
        <v>34.423999999999999</v>
      </c>
      <c r="W13" s="34">
        <f>SUM(S13:V13)</f>
        <v>72.082999999999998</v>
      </c>
      <c r="X13" s="21">
        <v>41.816000000000003</v>
      </c>
      <c r="Y13" s="21">
        <v>44.86</v>
      </c>
      <c r="Z13" s="21">
        <v>44.078000000000003</v>
      </c>
      <c r="AA13" s="21">
        <v>-22.103000000000009</v>
      </c>
      <c r="AB13" s="21">
        <v>174.251</v>
      </c>
      <c r="AC13" s="21">
        <v>46.92</v>
      </c>
      <c r="AD13" s="21">
        <v>47.869</v>
      </c>
      <c r="AE13" s="21">
        <v>52.121000000000002</v>
      </c>
      <c r="AF13" s="21">
        <v>52.755000000000003</v>
      </c>
      <c r="AG13" s="34">
        <f>SUM(AC13:AF13)</f>
        <v>199.66499999999999</v>
      </c>
      <c r="AH13" s="21">
        <v>50.353000000000002</v>
      </c>
      <c r="AI13" s="21">
        <v>46.150999999999996</v>
      </c>
      <c r="AJ13" s="21">
        <v>56.317</v>
      </c>
      <c r="AK13" s="21">
        <v>50.44</v>
      </c>
      <c r="AL13" s="34">
        <f>SUM(AH13:AK13)</f>
        <v>203.261</v>
      </c>
      <c r="AM13" s="21">
        <v>51.173000000000002</v>
      </c>
      <c r="AN13" s="21">
        <v>49.747999999999998</v>
      </c>
      <c r="AO13" s="21">
        <v>42.985999999999997</v>
      </c>
      <c r="AP13" s="21">
        <v>56.771000000000001</v>
      </c>
      <c r="AQ13" s="34">
        <f>SUM(AM13:AP13)</f>
        <v>200.678</v>
      </c>
      <c r="AR13" s="21">
        <v>51.388000000000005</v>
      </c>
      <c r="AS13" s="21">
        <v>49.024000000000001</v>
      </c>
      <c r="AT13" s="21">
        <v>49.173000000000002</v>
      </c>
      <c r="AU13" s="21">
        <v>47.755000000000003</v>
      </c>
      <c r="AV13" s="34">
        <f>SUM(AR13:AU13)</f>
        <v>197.34</v>
      </c>
      <c r="AW13" s="21">
        <v>50.627000000000002</v>
      </c>
      <c r="AX13" s="21">
        <v>58.713000000000001</v>
      </c>
      <c r="AY13" s="21">
        <v>41.134</v>
      </c>
      <c r="AZ13" s="21">
        <v>24.265000000000001</v>
      </c>
      <c r="BA13" s="34">
        <f t="shared" si="0"/>
        <v>174.73899999999998</v>
      </c>
      <c r="BB13" s="87">
        <v>60.899000000000001</v>
      </c>
      <c r="BC13" s="21">
        <v>27.622</v>
      </c>
      <c r="BD13" s="21">
        <v>34.024000000000001</v>
      </c>
      <c r="BE13" s="87">
        <v>54.92</v>
      </c>
      <c r="BF13" s="34">
        <f t="shared" si="1"/>
        <v>177.465</v>
      </c>
      <c r="BG13" s="145">
        <v>37.731999999999999</v>
      </c>
      <c r="BH13" s="21">
        <v>32.683</v>
      </c>
      <c r="BI13" s="87">
        <v>20.145</v>
      </c>
      <c r="BJ13" s="87">
        <v>56.576000000000001</v>
      </c>
      <c r="BK13" s="34">
        <f t="shared" si="2"/>
        <v>147.136</v>
      </c>
      <c r="BL13" s="87">
        <v>41.067999999999998</v>
      </c>
      <c r="BM13" s="87">
        <v>0</v>
      </c>
      <c r="BN13" s="87">
        <v>0</v>
      </c>
      <c r="BO13" s="87">
        <v>0</v>
      </c>
      <c r="BP13" s="34">
        <f t="shared" si="3"/>
        <v>41.067999999999998</v>
      </c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  <c r="CE13" s="21"/>
      <c r="CF13" s="21"/>
    </row>
    <row r="14" spans="1:87" s="21" customFormat="1">
      <c r="A14" s="2"/>
      <c r="B14" s="2"/>
      <c r="C14" s="70" t="s">
        <v>160</v>
      </c>
      <c r="D14" s="146">
        <v>0</v>
      </c>
      <c r="E14" s="146">
        <v>0</v>
      </c>
      <c r="F14" s="146">
        <v>0</v>
      </c>
      <c r="G14" s="146">
        <v>0</v>
      </c>
      <c r="H14" s="146">
        <f>SUM(D14:G14)</f>
        <v>0</v>
      </c>
      <c r="I14" s="146">
        <v>0</v>
      </c>
      <c r="J14" s="146">
        <v>0</v>
      </c>
      <c r="K14" s="146">
        <v>0</v>
      </c>
      <c r="L14" s="146">
        <v>0</v>
      </c>
      <c r="M14" s="146">
        <f>SUM(I14:L14)</f>
        <v>0</v>
      </c>
      <c r="N14" s="146">
        <v>0</v>
      </c>
      <c r="O14" s="146">
        <v>0</v>
      </c>
      <c r="P14" s="146">
        <v>0</v>
      </c>
      <c r="Q14" s="146">
        <v>0</v>
      </c>
      <c r="R14" s="146">
        <f>SUM(N14:Q14)</f>
        <v>0</v>
      </c>
      <c r="S14" s="146">
        <v>0</v>
      </c>
      <c r="T14" s="146">
        <v>0</v>
      </c>
      <c r="U14" s="146">
        <v>0</v>
      </c>
      <c r="V14" s="146">
        <v>0</v>
      </c>
      <c r="W14" s="146">
        <f>SUM(S14:V14)</f>
        <v>0</v>
      </c>
      <c r="X14" s="146">
        <v>0</v>
      </c>
      <c r="Y14" s="146">
        <v>0</v>
      </c>
      <c r="Z14" s="146">
        <v>0</v>
      </c>
      <c r="AA14" s="146">
        <v>0</v>
      </c>
      <c r="AB14" s="146">
        <f>SUM(X14:AA14)</f>
        <v>0</v>
      </c>
      <c r="AC14" s="147">
        <v>12.209</v>
      </c>
      <c r="AD14" s="147">
        <v>20.244</v>
      </c>
      <c r="AE14" s="147">
        <v>18.891999999999999</v>
      </c>
      <c r="AF14" s="147">
        <v>19.192</v>
      </c>
      <c r="AG14" s="146">
        <f>SUM(AC14:AF14)</f>
        <v>70.537000000000006</v>
      </c>
      <c r="AH14" s="147">
        <v>17.363</v>
      </c>
      <c r="AI14" s="147">
        <v>15.257</v>
      </c>
      <c r="AJ14" s="147">
        <v>19.638999999999999</v>
      </c>
      <c r="AK14" s="147">
        <v>18.472000000000001</v>
      </c>
      <c r="AL14" s="146">
        <f>SUM(AH14:AK14)</f>
        <v>70.730999999999995</v>
      </c>
      <c r="AM14" s="147">
        <v>17.896999999999998</v>
      </c>
      <c r="AN14" s="147">
        <v>33.246000000000002</v>
      </c>
      <c r="AO14" s="147">
        <v>28.137</v>
      </c>
      <c r="AP14" s="147">
        <v>29.671999999999997</v>
      </c>
      <c r="AQ14" s="146">
        <f>SUM(AM14:AP14)</f>
        <v>108.952</v>
      </c>
      <c r="AR14" s="147">
        <v>35.9</v>
      </c>
      <c r="AS14" s="147">
        <v>30.238</v>
      </c>
      <c r="AT14" s="147">
        <v>31.213000000000001</v>
      </c>
      <c r="AU14" s="147">
        <v>36.298999999999999</v>
      </c>
      <c r="AV14" s="146">
        <f>SUM(AR14:AU14)</f>
        <v>133.65</v>
      </c>
      <c r="AW14" s="147">
        <v>35.061</v>
      </c>
      <c r="AX14" s="147">
        <v>40.497999999999998</v>
      </c>
      <c r="AY14" s="147">
        <v>36.177</v>
      </c>
      <c r="AZ14" s="147">
        <v>37.712000000000003</v>
      </c>
      <c r="BA14" s="146">
        <f t="shared" si="0"/>
        <v>149.44799999999998</v>
      </c>
      <c r="BB14" s="148">
        <v>41.5</v>
      </c>
      <c r="BC14" s="147">
        <v>46.055</v>
      </c>
      <c r="BD14" s="147">
        <v>37.603999999999999</v>
      </c>
      <c r="BE14" s="148">
        <v>47.779000000000003</v>
      </c>
      <c r="BF14" s="146">
        <f t="shared" si="1"/>
        <v>172.93800000000002</v>
      </c>
      <c r="BG14" s="149">
        <v>47.432000000000002</v>
      </c>
      <c r="BH14" s="21">
        <v>42.713999999999999</v>
      </c>
      <c r="BI14" s="87">
        <v>50.241</v>
      </c>
      <c r="BJ14" s="87">
        <v>55.454999999999998</v>
      </c>
      <c r="BK14" s="146">
        <f t="shared" si="2"/>
        <v>195.84199999999998</v>
      </c>
      <c r="BL14" s="87">
        <v>49.619</v>
      </c>
      <c r="BM14" s="87">
        <v>0</v>
      </c>
      <c r="BN14" s="87">
        <v>0</v>
      </c>
      <c r="BO14" s="87">
        <v>0</v>
      </c>
      <c r="BP14" s="146">
        <f t="shared" si="3"/>
        <v>49.619</v>
      </c>
      <c r="BQ14" s="146"/>
      <c r="BR14" s="146"/>
      <c r="BS14" s="146"/>
      <c r="BT14" s="146"/>
      <c r="BU14" s="146"/>
      <c r="BV14" s="146"/>
      <c r="BW14" s="146"/>
      <c r="BX14" s="146"/>
      <c r="BY14" s="146"/>
      <c r="BZ14" s="146"/>
      <c r="CA14" s="146"/>
      <c r="CB14" s="146"/>
      <c r="CC14" s="146"/>
      <c r="CD14" s="146"/>
    </row>
    <row r="15" spans="1:87" s="21" customFormat="1">
      <c r="A15" s="2"/>
      <c r="B15" s="2"/>
      <c r="C15" s="70" t="s">
        <v>161</v>
      </c>
      <c r="D15" s="147">
        <v>0</v>
      </c>
      <c r="E15" s="147">
        <v>0</v>
      </c>
      <c r="F15" s="147">
        <v>0</v>
      </c>
      <c r="G15" s="147">
        <v>0</v>
      </c>
      <c r="H15" s="146">
        <f>SUM(D15:G15)</f>
        <v>0</v>
      </c>
      <c r="I15" s="147">
        <v>0</v>
      </c>
      <c r="J15" s="147">
        <v>0</v>
      </c>
      <c r="K15" s="147">
        <v>0</v>
      </c>
      <c r="L15" s="147">
        <v>0</v>
      </c>
      <c r="M15" s="146">
        <f>SUM(I15:L15)</f>
        <v>0</v>
      </c>
      <c r="N15" s="147">
        <v>0</v>
      </c>
      <c r="O15" s="147">
        <v>0</v>
      </c>
      <c r="P15" s="147">
        <v>0</v>
      </c>
      <c r="Q15" s="147">
        <v>0</v>
      </c>
      <c r="R15" s="146">
        <f>SUM(N15:Q15)</f>
        <v>0</v>
      </c>
      <c r="S15" s="147">
        <v>0</v>
      </c>
      <c r="T15" s="147">
        <v>0</v>
      </c>
      <c r="U15" s="147">
        <v>0</v>
      </c>
      <c r="V15" s="147">
        <v>0</v>
      </c>
      <c r="W15" s="146">
        <f>SUM(S15:V15)</f>
        <v>0</v>
      </c>
      <c r="X15" s="147">
        <v>0</v>
      </c>
      <c r="Y15" s="147">
        <v>0</v>
      </c>
      <c r="Z15" s="147">
        <v>0</v>
      </c>
      <c r="AA15" s="147">
        <v>0</v>
      </c>
      <c r="AB15" s="146">
        <f>SUM(X15:AA15)</f>
        <v>0</v>
      </c>
      <c r="AC15" s="147">
        <v>0</v>
      </c>
      <c r="AD15" s="147">
        <v>0</v>
      </c>
      <c r="AE15" s="147">
        <v>0</v>
      </c>
      <c r="AF15" s="147">
        <v>0</v>
      </c>
      <c r="AG15" s="146">
        <f>SUM(AC15:AF15)</f>
        <v>0</v>
      </c>
      <c r="AH15" s="147">
        <v>0</v>
      </c>
      <c r="AI15" s="147">
        <v>0</v>
      </c>
      <c r="AJ15" s="147">
        <v>0</v>
      </c>
      <c r="AK15" s="147">
        <v>0</v>
      </c>
      <c r="AL15" s="146">
        <f>SUM(AH15:AK15)</f>
        <v>0</v>
      </c>
      <c r="AM15" s="147">
        <v>0</v>
      </c>
      <c r="AN15" s="147">
        <v>0</v>
      </c>
      <c r="AO15" s="147">
        <v>0</v>
      </c>
      <c r="AP15" s="147">
        <v>0</v>
      </c>
      <c r="AQ15" s="146">
        <f>SUM(AM15:AP15)</f>
        <v>0</v>
      </c>
      <c r="AR15" s="147">
        <v>0</v>
      </c>
      <c r="AS15" s="147">
        <v>0</v>
      </c>
      <c r="AT15" s="147">
        <v>9.7189999999999994</v>
      </c>
      <c r="AU15" s="147">
        <v>24.071000000000002</v>
      </c>
      <c r="AV15" s="146">
        <f>SUM(AR15:AU15)</f>
        <v>33.79</v>
      </c>
      <c r="AW15" s="147">
        <v>26.228000000000002</v>
      </c>
      <c r="AX15" s="147">
        <v>27.951000000000001</v>
      </c>
      <c r="AY15" s="147">
        <v>21.038</v>
      </c>
      <c r="AZ15" s="147">
        <v>25.617999999999999</v>
      </c>
      <c r="BA15" s="146">
        <f t="shared" si="0"/>
        <v>100.83499999999999</v>
      </c>
      <c r="BB15" s="148">
        <v>28.943000000000001</v>
      </c>
      <c r="BC15" s="147">
        <v>31.361999999999998</v>
      </c>
      <c r="BD15" s="148">
        <v>29.581</v>
      </c>
      <c r="BE15" s="148">
        <v>31.521000000000001</v>
      </c>
      <c r="BF15" s="146">
        <f t="shared" si="1"/>
        <v>121.407</v>
      </c>
      <c r="BG15" s="149">
        <v>32.72</v>
      </c>
      <c r="BH15" s="21">
        <v>26.568000000000001</v>
      </c>
      <c r="BI15" s="87">
        <v>30.824999999999999</v>
      </c>
      <c r="BJ15" s="87">
        <v>30.992000000000001</v>
      </c>
      <c r="BK15" s="146">
        <f t="shared" si="2"/>
        <v>121.105</v>
      </c>
      <c r="BL15" s="87">
        <v>33.155000000000001</v>
      </c>
      <c r="BM15" s="87">
        <v>0</v>
      </c>
      <c r="BN15" s="87">
        <v>0</v>
      </c>
      <c r="BO15" s="87">
        <v>0</v>
      </c>
      <c r="BP15" s="146">
        <f t="shared" si="3"/>
        <v>33.155000000000001</v>
      </c>
      <c r="BQ15" s="150"/>
      <c r="BR15" s="150"/>
      <c r="BS15" s="150"/>
      <c r="BT15" s="150"/>
      <c r="BU15" s="150"/>
      <c r="BV15" s="150"/>
      <c r="BW15" s="150"/>
      <c r="BX15" s="150"/>
      <c r="BY15" s="150"/>
      <c r="BZ15" s="150"/>
      <c r="CA15" s="150"/>
      <c r="CB15" s="150"/>
      <c r="CC15" s="150"/>
      <c r="CD15" s="150"/>
    </row>
    <row r="16" spans="1:87" s="87" customFormat="1">
      <c r="A16" s="1"/>
      <c r="B16" s="1"/>
      <c r="C16" s="16" t="s">
        <v>162</v>
      </c>
      <c r="D16" s="87">
        <v>0</v>
      </c>
      <c r="E16" s="87">
        <v>0</v>
      </c>
      <c r="F16" s="87">
        <v>0</v>
      </c>
      <c r="G16" s="18">
        <f>H16-SUM(D16:F16)</f>
        <v>0</v>
      </c>
      <c r="H16" s="87">
        <v>0</v>
      </c>
      <c r="I16" s="87">
        <v>0</v>
      </c>
      <c r="J16" s="87">
        <v>0</v>
      </c>
      <c r="K16" s="87">
        <v>0</v>
      </c>
      <c r="L16" s="18">
        <f>M16-SUM(I16:K16)</f>
        <v>0</v>
      </c>
      <c r="M16" s="87">
        <v>0</v>
      </c>
      <c r="N16" s="87">
        <v>0</v>
      </c>
      <c r="O16" s="87">
        <v>0</v>
      </c>
      <c r="P16" s="87">
        <v>0</v>
      </c>
      <c r="Q16" s="18">
        <f>R16-SUM(N16:P16)</f>
        <v>0</v>
      </c>
      <c r="R16" s="87">
        <v>0</v>
      </c>
      <c r="S16" s="87">
        <v>9.5220000000000002</v>
      </c>
      <c r="T16" s="87">
        <v>5.5549999999999997</v>
      </c>
      <c r="U16" s="87">
        <v>5.4130000000000003</v>
      </c>
      <c r="V16" s="18">
        <f>W16-SUM(S16:U16)</f>
        <v>5.8699999999999974</v>
      </c>
      <c r="W16" s="87">
        <v>26.36</v>
      </c>
      <c r="X16" s="87">
        <v>4.9859999999999998</v>
      </c>
      <c r="Y16" s="87">
        <v>4.694</v>
      </c>
      <c r="Z16" s="87">
        <v>11.045999999999999</v>
      </c>
      <c r="AA16" s="18">
        <f>AB16-SUM(X16:Z16)</f>
        <v>6.3770000000000024</v>
      </c>
      <c r="AB16" s="87">
        <v>27.103000000000002</v>
      </c>
      <c r="AC16" s="87">
        <v>4.3090000000000002</v>
      </c>
      <c r="AD16" s="87">
        <v>5.8310000000000004</v>
      </c>
      <c r="AE16" s="87">
        <v>6.282</v>
      </c>
      <c r="AF16" s="87">
        <v>9.9990000000000006</v>
      </c>
      <c r="AG16" s="87">
        <v>26.420999999999999</v>
      </c>
      <c r="AH16" s="87">
        <v>6.7640000000000002</v>
      </c>
      <c r="AI16" s="87">
        <v>7.1379999999999999</v>
      </c>
      <c r="AJ16" s="87">
        <v>6.0419999999999998</v>
      </c>
      <c r="AK16" s="87">
        <v>6.4960000000000004</v>
      </c>
      <c r="AL16" s="87">
        <v>26.44</v>
      </c>
      <c r="AM16" s="87">
        <v>6.2089999999999996</v>
      </c>
      <c r="AN16" s="87">
        <v>8.0730000000000004</v>
      </c>
      <c r="AO16" s="87">
        <v>8.7829999999999995</v>
      </c>
      <c r="AP16" s="87">
        <v>6.0549999999999997</v>
      </c>
      <c r="AQ16" s="87">
        <v>29.12</v>
      </c>
      <c r="AR16" s="87">
        <v>7.7169999999999996</v>
      </c>
      <c r="AS16" s="87">
        <v>5.6559999999999997</v>
      </c>
      <c r="AT16" s="87">
        <v>7.93</v>
      </c>
      <c r="AU16" s="87">
        <v>6.0579999999999998</v>
      </c>
      <c r="AV16" s="87">
        <v>27.361000000000001</v>
      </c>
      <c r="AW16" s="87">
        <v>6.1260000000000003</v>
      </c>
      <c r="AX16" s="87">
        <v>8.9209999999999994</v>
      </c>
      <c r="AY16" s="87">
        <v>5.7919999999999998</v>
      </c>
      <c r="AZ16" s="87">
        <v>0</v>
      </c>
      <c r="BA16" s="18">
        <f t="shared" si="0"/>
        <v>20.838999999999999</v>
      </c>
      <c r="BB16" s="87">
        <v>0</v>
      </c>
      <c r="BC16" s="21">
        <v>0</v>
      </c>
      <c r="BD16" s="21">
        <v>0</v>
      </c>
      <c r="BE16" s="21">
        <v>0</v>
      </c>
      <c r="BF16" s="18">
        <f t="shared" si="1"/>
        <v>0</v>
      </c>
      <c r="BG16" s="145">
        <v>0</v>
      </c>
      <c r="BH16" s="21">
        <v>0</v>
      </c>
      <c r="BI16" s="87">
        <v>0</v>
      </c>
      <c r="BJ16" s="87">
        <v>0</v>
      </c>
      <c r="BK16" s="18">
        <f t="shared" si="2"/>
        <v>0</v>
      </c>
      <c r="BL16" s="87">
        <v>0</v>
      </c>
      <c r="BM16" s="87">
        <v>0</v>
      </c>
      <c r="BN16" s="87">
        <v>0</v>
      </c>
      <c r="BO16" s="87">
        <v>0</v>
      </c>
      <c r="BP16" s="18">
        <f t="shared" si="3"/>
        <v>0</v>
      </c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21"/>
      <c r="CF16" s="21"/>
    </row>
    <row r="17" spans="1:87" s="87" customFormat="1">
      <c r="A17" s="1"/>
      <c r="B17" s="1"/>
      <c r="C17" s="16" t="s">
        <v>163</v>
      </c>
      <c r="D17" s="87">
        <v>0</v>
      </c>
      <c r="E17" s="87">
        <v>0</v>
      </c>
      <c r="F17" s="87">
        <v>0</v>
      </c>
      <c r="G17" s="18">
        <f>H17-SUM(D17:F17)</f>
        <v>0</v>
      </c>
      <c r="H17" s="87">
        <v>0</v>
      </c>
      <c r="I17" s="87">
        <v>0</v>
      </c>
      <c r="J17" s="87">
        <v>0</v>
      </c>
      <c r="K17" s="87">
        <v>0</v>
      </c>
      <c r="L17" s="18">
        <f>M17-SUM(I17:K17)</f>
        <v>0</v>
      </c>
      <c r="M17" s="87">
        <v>0</v>
      </c>
      <c r="N17" s="87">
        <v>0</v>
      </c>
      <c r="O17" s="87">
        <v>0</v>
      </c>
      <c r="P17" s="87">
        <v>0</v>
      </c>
      <c r="Q17" s="18">
        <f>R17-SUM(N17:P17)</f>
        <v>0</v>
      </c>
      <c r="R17" s="87">
        <v>0</v>
      </c>
      <c r="S17" s="87">
        <v>17.698</v>
      </c>
      <c r="T17" s="87">
        <v>19.789000000000001</v>
      </c>
      <c r="U17" s="87">
        <v>21.032</v>
      </c>
      <c r="V17" s="18">
        <f>W17-SUM(S17:U17)</f>
        <v>17.97</v>
      </c>
      <c r="W17" s="87">
        <v>76.489000000000004</v>
      </c>
      <c r="X17" s="87">
        <v>17.649999999999999</v>
      </c>
      <c r="Y17" s="87">
        <v>11.763999999999999</v>
      </c>
      <c r="Z17" s="87">
        <v>10.679</v>
      </c>
      <c r="AA17" s="18">
        <f>AB17-SUM(X17:Z17)</f>
        <v>9.1330000000000027</v>
      </c>
      <c r="AB17" s="87">
        <v>49.225999999999999</v>
      </c>
      <c r="AC17" s="87">
        <v>9.8659999999999997</v>
      </c>
      <c r="AD17" s="87">
        <v>11.731999999999999</v>
      </c>
      <c r="AE17" s="87">
        <v>10.833</v>
      </c>
      <c r="AG17" s="87">
        <v>40.878999999999998</v>
      </c>
      <c r="AH17" s="87">
        <v>9.093</v>
      </c>
      <c r="AI17" s="87">
        <v>9.3719999999999999</v>
      </c>
      <c r="AJ17" s="87">
        <v>9.91</v>
      </c>
      <c r="AL17" s="87">
        <v>37.134999999999998</v>
      </c>
      <c r="AM17" s="87">
        <v>7.0019999999999998</v>
      </c>
      <c r="AN17" s="87">
        <v>3.867</v>
      </c>
      <c r="AO17" s="87">
        <v>3.875</v>
      </c>
      <c r="AP17" s="87">
        <v>0</v>
      </c>
      <c r="AQ17" s="87">
        <v>17.652999999999999</v>
      </c>
      <c r="AR17" s="87">
        <v>0</v>
      </c>
      <c r="AS17" s="87">
        <v>0</v>
      </c>
      <c r="AT17" s="87">
        <v>0</v>
      </c>
      <c r="AU17" s="87">
        <v>0</v>
      </c>
      <c r="AV17" s="87">
        <v>0</v>
      </c>
      <c r="AW17" s="87">
        <v>0</v>
      </c>
      <c r="AX17" s="87">
        <v>0</v>
      </c>
      <c r="AY17" s="87">
        <v>0</v>
      </c>
      <c r="AZ17" s="87">
        <v>0</v>
      </c>
      <c r="BA17" s="18">
        <f t="shared" si="0"/>
        <v>0</v>
      </c>
      <c r="BB17" s="87">
        <v>0</v>
      </c>
      <c r="BC17" s="87">
        <v>0</v>
      </c>
      <c r="BD17" s="87">
        <v>0</v>
      </c>
      <c r="BE17" s="87">
        <v>0</v>
      </c>
      <c r="BF17" s="18">
        <f t="shared" si="1"/>
        <v>0</v>
      </c>
      <c r="BG17" s="30">
        <v>0</v>
      </c>
      <c r="BH17" s="21">
        <v>0</v>
      </c>
      <c r="BI17" s="87">
        <v>0</v>
      </c>
      <c r="BJ17" s="87">
        <v>0</v>
      </c>
      <c r="BK17" s="18">
        <f t="shared" si="2"/>
        <v>0</v>
      </c>
      <c r="BL17" s="87">
        <v>0</v>
      </c>
      <c r="BM17" s="87">
        <v>0</v>
      </c>
      <c r="BN17" s="87">
        <v>0</v>
      </c>
      <c r="BO17" s="87">
        <v>0</v>
      </c>
      <c r="BP17" s="18">
        <f t="shared" si="3"/>
        <v>0</v>
      </c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21"/>
      <c r="CF17" s="21"/>
    </row>
    <row r="18" spans="1:87" s="87" customFormat="1">
      <c r="A18" s="1"/>
      <c r="B18" s="1"/>
      <c r="C18" s="16" t="s">
        <v>51</v>
      </c>
      <c r="D18" s="87">
        <v>3.6</v>
      </c>
      <c r="E18" s="87">
        <v>4.1159999999999997</v>
      </c>
      <c r="F18" s="87">
        <v>4.9539999999999997</v>
      </c>
      <c r="G18" s="18">
        <f>H18-SUM(D18:F18)</f>
        <v>5.6750000000000007</v>
      </c>
      <c r="H18" s="87">
        <v>18.344999999999999</v>
      </c>
      <c r="I18" s="87">
        <v>5.5380000000000003</v>
      </c>
      <c r="J18" s="87">
        <v>5.8049999999999997</v>
      </c>
      <c r="K18" s="87">
        <v>6.6070000000000002</v>
      </c>
      <c r="L18" s="18">
        <f>M18-SUM(I18:K18)</f>
        <v>9.4260000000000019</v>
      </c>
      <c r="M18" s="87">
        <v>27.376000000000001</v>
      </c>
      <c r="N18" s="87">
        <v>7.125</v>
      </c>
      <c r="O18" s="87">
        <v>7.2859999999999996</v>
      </c>
      <c r="P18" s="87">
        <v>9.6690000000000005</v>
      </c>
      <c r="Q18" s="18">
        <f>R18-SUM(N18:P18)</f>
        <v>9.0900000000000034</v>
      </c>
      <c r="R18" s="87">
        <v>33.17</v>
      </c>
      <c r="S18" s="87">
        <v>6.6790000000000003</v>
      </c>
      <c r="T18" s="87">
        <v>7.8620000000000001</v>
      </c>
      <c r="U18" s="87">
        <v>13.417999999999999</v>
      </c>
      <c r="V18" s="18">
        <f>W18-SUM(S18:U18)</f>
        <v>-1.027000000000001</v>
      </c>
      <c r="W18" s="87">
        <v>26.931999999999999</v>
      </c>
      <c r="X18" s="87">
        <v>12.673999999999999</v>
      </c>
      <c r="Y18" s="87">
        <v>11.504</v>
      </c>
      <c r="Z18" s="87">
        <v>10.919</v>
      </c>
      <c r="AA18" s="18">
        <f>AB18-SUM(X18:Z18)</f>
        <v>10.608000000000004</v>
      </c>
      <c r="AB18" s="87">
        <v>45.704999999999998</v>
      </c>
      <c r="AC18" s="87">
        <v>11.304</v>
      </c>
      <c r="AD18" s="87">
        <v>12.058</v>
      </c>
      <c r="AE18" s="87">
        <v>11.942</v>
      </c>
      <c r="AF18" s="87">
        <v>19.774000000000001</v>
      </c>
      <c r="AG18" s="87">
        <v>46.63</v>
      </c>
      <c r="AH18" s="87">
        <v>10.772</v>
      </c>
      <c r="AI18" s="87">
        <v>6.3419999999999996</v>
      </c>
      <c r="AJ18" s="87">
        <v>3.9470000000000001</v>
      </c>
      <c r="AK18" s="87">
        <v>11.763999999999999</v>
      </c>
      <c r="AL18" s="87">
        <v>24.065000000000001</v>
      </c>
      <c r="AM18" s="87">
        <v>2.0979999999999999</v>
      </c>
      <c r="AN18" s="87">
        <v>3.2080000000000002</v>
      </c>
      <c r="AO18" s="87">
        <v>1.9330000000000001</v>
      </c>
      <c r="AP18" s="87">
        <v>8.9120000000000008</v>
      </c>
      <c r="AQ18" s="87">
        <v>13.242000000000001</v>
      </c>
      <c r="AR18" s="87">
        <v>6.3470000000000004</v>
      </c>
      <c r="AS18" s="87">
        <v>6.7110000000000003</v>
      </c>
      <c r="AT18" s="87">
        <v>6.0659999999999998</v>
      </c>
      <c r="AU18" s="87">
        <v>3.4350000000000001</v>
      </c>
      <c r="AV18" s="87">
        <v>22.559000000000001</v>
      </c>
      <c r="AW18" s="87">
        <v>6.0279999999999996</v>
      </c>
      <c r="AX18" s="87">
        <v>4.0039999999999996</v>
      </c>
      <c r="AY18" s="87">
        <v>3.8050000000000002</v>
      </c>
      <c r="AZ18" s="87">
        <v>4.9089999999999998</v>
      </c>
      <c r="BA18" s="18">
        <f t="shared" si="0"/>
        <v>18.745999999999999</v>
      </c>
      <c r="BB18" s="87">
        <v>3.6720000000000002</v>
      </c>
      <c r="BC18" s="21">
        <v>5.1719999999999997</v>
      </c>
      <c r="BD18" s="87">
        <v>4.4809999999999999</v>
      </c>
      <c r="BE18" s="87">
        <v>4.2270000000000003</v>
      </c>
      <c r="BF18" s="18">
        <f t="shared" si="1"/>
        <v>17.552</v>
      </c>
      <c r="BG18" s="145">
        <v>2.5219999999999998</v>
      </c>
      <c r="BH18" s="21">
        <v>0.85199999999999998</v>
      </c>
      <c r="BI18" s="87">
        <v>1.8720000000000001</v>
      </c>
      <c r="BJ18" s="87">
        <v>1.5960000000000001</v>
      </c>
      <c r="BK18" s="18">
        <f t="shared" si="2"/>
        <v>6.8419999999999996</v>
      </c>
      <c r="BL18" s="87">
        <v>2.7829999999999999</v>
      </c>
      <c r="BM18" s="87">
        <v>0</v>
      </c>
      <c r="BN18" s="87">
        <v>0</v>
      </c>
      <c r="BO18" s="87">
        <v>0</v>
      </c>
      <c r="BP18" s="18">
        <f t="shared" si="3"/>
        <v>2.7829999999999999</v>
      </c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21"/>
      <c r="CF18" s="21"/>
    </row>
    <row r="19" spans="1:87">
      <c r="C19" s="16" t="s">
        <v>164</v>
      </c>
      <c r="D19" s="148">
        <v>0</v>
      </c>
      <c r="E19" s="148">
        <v>0</v>
      </c>
      <c r="F19" s="148">
        <v>0</v>
      </c>
      <c r="G19" s="148">
        <v>0</v>
      </c>
      <c r="H19" s="148">
        <v>0</v>
      </c>
      <c r="I19" s="148">
        <v>0</v>
      </c>
      <c r="J19" s="148">
        <v>0</v>
      </c>
      <c r="K19" s="148">
        <v>0</v>
      </c>
      <c r="L19" s="148">
        <v>0</v>
      </c>
      <c r="M19" s="148">
        <v>0</v>
      </c>
      <c r="N19" s="148">
        <v>0</v>
      </c>
      <c r="O19" s="148">
        <v>0</v>
      </c>
      <c r="P19" s="148">
        <v>0</v>
      </c>
      <c r="Q19" s="148">
        <v>0</v>
      </c>
      <c r="R19" s="148">
        <v>0</v>
      </c>
      <c r="S19" s="148">
        <v>0</v>
      </c>
      <c r="T19" s="148">
        <v>0</v>
      </c>
      <c r="U19" s="148">
        <v>0</v>
      </c>
      <c r="V19" s="148">
        <v>0</v>
      </c>
      <c r="W19" s="148">
        <v>0</v>
      </c>
      <c r="X19" s="148">
        <v>0</v>
      </c>
      <c r="Y19" s="148">
        <v>0</v>
      </c>
      <c r="Z19" s="148">
        <v>0</v>
      </c>
      <c r="AA19" s="148">
        <v>0</v>
      </c>
      <c r="AB19" s="148">
        <v>0</v>
      </c>
      <c r="AC19" s="148">
        <v>0</v>
      </c>
      <c r="AD19" s="148">
        <v>0</v>
      </c>
      <c r="AE19" s="148">
        <v>0</v>
      </c>
      <c r="AF19" s="148">
        <v>0</v>
      </c>
      <c r="AG19" s="148">
        <v>0</v>
      </c>
      <c r="AH19" s="148">
        <v>0</v>
      </c>
      <c r="AI19" s="148">
        <v>0</v>
      </c>
      <c r="AJ19" s="148">
        <v>0</v>
      </c>
      <c r="AK19" s="148">
        <v>0</v>
      </c>
      <c r="AL19" s="148">
        <v>0</v>
      </c>
      <c r="AM19" s="148">
        <v>0</v>
      </c>
      <c r="AN19" s="148">
        <v>0</v>
      </c>
      <c r="AO19" s="148">
        <v>0</v>
      </c>
      <c r="AP19" s="148">
        <v>0</v>
      </c>
      <c r="AQ19" s="148">
        <v>0</v>
      </c>
      <c r="AR19" s="148">
        <v>0</v>
      </c>
      <c r="AS19" s="148">
        <v>0</v>
      </c>
      <c r="AT19" s="148">
        <v>0</v>
      </c>
      <c r="AU19" s="148">
        <v>0</v>
      </c>
      <c r="AV19" s="148">
        <v>0</v>
      </c>
      <c r="AW19" s="148">
        <v>0</v>
      </c>
      <c r="AX19" s="148">
        <v>0</v>
      </c>
      <c r="AY19" s="148">
        <v>0</v>
      </c>
      <c r="AZ19" s="148">
        <v>0</v>
      </c>
      <c r="BA19" s="148">
        <v>0</v>
      </c>
      <c r="BB19" s="148">
        <v>0</v>
      </c>
      <c r="BC19" s="148">
        <v>0</v>
      </c>
      <c r="BD19" s="148">
        <v>0</v>
      </c>
      <c r="BE19" s="148">
        <v>0</v>
      </c>
      <c r="BF19" s="148">
        <v>0</v>
      </c>
      <c r="BG19" s="87">
        <v>0</v>
      </c>
      <c r="BH19" s="21">
        <v>0</v>
      </c>
      <c r="BI19" s="87">
        <v>36.941000000000003</v>
      </c>
      <c r="BJ19" s="87">
        <v>53.439</v>
      </c>
      <c r="BK19" s="148">
        <v>0</v>
      </c>
      <c r="BL19" s="87">
        <v>54.334000000000003</v>
      </c>
      <c r="BM19" s="87">
        <v>0</v>
      </c>
      <c r="BN19" s="87">
        <v>0</v>
      </c>
      <c r="BO19" s="87">
        <v>0</v>
      </c>
      <c r="BP19" s="148">
        <v>0</v>
      </c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92"/>
      <c r="CF19" s="92"/>
      <c r="CG19" s="69"/>
      <c r="CH19" s="69"/>
      <c r="CI19" s="69"/>
    </row>
    <row r="20" spans="1:87" ht="17.399999999999999">
      <c r="C20" s="151" t="s">
        <v>165</v>
      </c>
      <c r="D20" s="152">
        <f>D10+D13+D14+D15+D16+D17+D18+D12</f>
        <v>21.319000000000003</v>
      </c>
      <c r="E20" s="152">
        <f>E10+E13+E14+E15+E16+E17+E18+E12</f>
        <v>26.477999999999998</v>
      </c>
      <c r="F20" s="152">
        <f>F10+F13+F14+F15+F16+F17+F18+F12</f>
        <v>29.992000000000001</v>
      </c>
      <c r="G20" s="152">
        <f>G10+G13+G14+G15+G16+G17+G18+G12</f>
        <v>37.319000000000003</v>
      </c>
      <c r="H20" s="152">
        <f t="shared" ref="H20:BJ20" si="4">H10+H13+H14+H15+H16+H17+H18+H12+H19+H11</f>
        <v>115.108</v>
      </c>
      <c r="I20" s="152">
        <f t="shared" si="4"/>
        <v>34.283000000000001</v>
      </c>
      <c r="J20" s="152">
        <f t="shared" si="4"/>
        <v>39.527999999999999</v>
      </c>
      <c r="K20" s="152">
        <f t="shared" si="4"/>
        <v>43.838000000000001</v>
      </c>
      <c r="L20" s="152">
        <f t="shared" si="4"/>
        <v>52.356999999999985</v>
      </c>
      <c r="M20" s="152">
        <f t="shared" si="4"/>
        <v>170.006</v>
      </c>
      <c r="N20" s="152">
        <f t="shared" si="4"/>
        <v>49.902999999999999</v>
      </c>
      <c r="O20" s="152">
        <f t="shared" si="4"/>
        <v>63.463999999999999</v>
      </c>
      <c r="P20" s="152">
        <f t="shared" si="4"/>
        <v>72.215999999999994</v>
      </c>
      <c r="Q20" s="152">
        <f t="shared" si="4"/>
        <v>80.935000000000031</v>
      </c>
      <c r="R20" s="152">
        <f t="shared" si="4"/>
        <v>266.51800000000003</v>
      </c>
      <c r="S20" s="152">
        <f t="shared" si="4"/>
        <v>107.33600000000001</v>
      </c>
      <c r="T20" s="152">
        <f t="shared" si="4"/>
        <v>128.31</v>
      </c>
      <c r="U20" s="152">
        <f t="shared" si="4"/>
        <v>174.13000000000002</v>
      </c>
      <c r="V20" s="152">
        <f t="shared" si="4"/>
        <v>170.75100000000003</v>
      </c>
      <c r="W20" s="152">
        <f t="shared" si="4"/>
        <v>580.52700000000004</v>
      </c>
      <c r="X20" s="152">
        <f t="shared" si="4"/>
        <v>194.65199999999999</v>
      </c>
      <c r="Y20" s="152">
        <f t="shared" si="4"/>
        <v>206.56399999999996</v>
      </c>
      <c r="Z20" s="152">
        <f t="shared" si="4"/>
        <v>230.386</v>
      </c>
      <c r="AA20" s="152">
        <f t="shared" si="4"/>
        <v>168.19600000000011</v>
      </c>
      <c r="AB20" s="152">
        <f t="shared" si="4"/>
        <v>865.39800000000002</v>
      </c>
      <c r="AC20" s="152">
        <f t="shared" si="4"/>
        <v>244.98600000000002</v>
      </c>
      <c r="AD20" s="152">
        <f t="shared" si="4"/>
        <v>289.10000000000002</v>
      </c>
      <c r="AE20" s="152">
        <f t="shared" si="4"/>
        <v>304.40699999999998</v>
      </c>
      <c r="AF20" s="152">
        <f t="shared" si="4"/>
        <v>324.22300000000001</v>
      </c>
      <c r="AG20" s="152">
        <f t="shared" si="4"/>
        <v>1162.7159999999999</v>
      </c>
      <c r="AH20" s="152">
        <f t="shared" si="4"/>
        <v>307.03500000000003</v>
      </c>
      <c r="AI20" s="152">
        <f t="shared" si="4"/>
        <v>332.10599999999999</v>
      </c>
      <c r="AJ20" s="152">
        <f t="shared" si="4"/>
        <v>338.75400000000002</v>
      </c>
      <c r="AK20" s="152">
        <f t="shared" si="4"/>
        <v>338.92399999999998</v>
      </c>
      <c r="AL20" s="152">
        <f t="shared" si="4"/>
        <v>1316.8190000000002</v>
      </c>
      <c r="AM20" s="152">
        <f t="shared" si="4"/>
        <v>333.91600000000005</v>
      </c>
      <c r="AN20" s="152">
        <f t="shared" si="4"/>
        <v>379.11</v>
      </c>
      <c r="AO20" s="152">
        <f t="shared" si="4"/>
        <v>371.62099999999998</v>
      </c>
      <c r="AP20" s="152">
        <f t="shared" si="4"/>
        <v>392.61400000000003</v>
      </c>
      <c r="AQ20" s="152">
        <f t="shared" si="4"/>
        <v>1477.2609999999997</v>
      </c>
      <c r="AR20" s="152">
        <f t="shared" si="4"/>
        <v>373.678</v>
      </c>
      <c r="AS20" s="152">
        <f t="shared" si="4"/>
        <v>389.65500000000003</v>
      </c>
      <c r="AT20" s="152">
        <f t="shared" si="4"/>
        <v>407.971</v>
      </c>
      <c r="AU20" s="152">
        <f t="shared" si="4"/>
        <v>430.09499999999997</v>
      </c>
      <c r="AV20" s="152">
        <f t="shared" si="4"/>
        <v>1601.3990000000001</v>
      </c>
      <c r="AW20" s="152">
        <f t="shared" si="4"/>
        <v>440.84699999999998</v>
      </c>
      <c r="AX20" s="152">
        <f t="shared" si="4"/>
        <v>496.09500000000003</v>
      </c>
      <c r="AY20" s="152">
        <f t="shared" si="4"/>
        <v>465.197</v>
      </c>
      <c r="AZ20" s="152">
        <f t="shared" si="4"/>
        <v>467.33399999999995</v>
      </c>
      <c r="BA20" s="152">
        <f t="shared" si="4"/>
        <v>1869.473</v>
      </c>
      <c r="BB20" s="152">
        <f t="shared" si="4"/>
        <v>503.33100000000002</v>
      </c>
      <c r="BC20" s="152">
        <f t="shared" si="4"/>
        <v>523.423</v>
      </c>
      <c r="BD20" s="152">
        <f t="shared" si="4"/>
        <v>532.32099999999991</v>
      </c>
      <c r="BE20" s="152">
        <f t="shared" si="4"/>
        <v>576.52599999999995</v>
      </c>
      <c r="BF20" s="152">
        <f t="shared" si="4"/>
        <v>2135.6010000000001</v>
      </c>
      <c r="BG20" s="152">
        <f t="shared" si="4"/>
        <v>530.20500000000004</v>
      </c>
      <c r="BH20" s="152">
        <f t="shared" si="4"/>
        <v>558.20299999999986</v>
      </c>
      <c r="BI20" s="152">
        <f t="shared" si="4"/>
        <v>596.94900000000007</v>
      </c>
      <c r="BJ20" s="152">
        <f t="shared" si="4"/>
        <v>661.303</v>
      </c>
      <c r="BK20" s="152">
        <f>BK10+BK13+BK14+BK15+BK16+BK17+BK18+BK12+BK19+BK11</f>
        <v>2256.2800000000002</v>
      </c>
      <c r="BL20" s="152">
        <f>BL10+BL13+BL14+BL15+BL16+BL17+BL18+BL12+BL19+BL11</f>
        <v>603.53099999999995</v>
      </c>
      <c r="BM20" s="152">
        <f>BM10+BM13+BM14+BM15+BM16+BM17+BM18+BM12+BM19</f>
        <v>0</v>
      </c>
      <c r="BN20" s="152">
        <f>BN10+BN13+BN14+BN15+BN16+BN17+BN18+BN12+BN19</f>
        <v>0</v>
      </c>
      <c r="BO20" s="152">
        <f>BO10+BO13+BO14+BO15+BO16+BO17+BO18+BO12+BO19</f>
        <v>0</v>
      </c>
      <c r="BP20" s="152">
        <f>BP10+BP13+BP14+BP15+BP16+BP17+BP18+BP12+BP19</f>
        <v>473.78099999999995</v>
      </c>
      <c r="BQ20" s="153"/>
      <c r="BR20" s="153"/>
      <c r="BS20" s="153"/>
      <c r="BT20" s="153"/>
      <c r="BU20" s="153"/>
      <c r="BV20" s="153"/>
      <c r="BW20" s="153"/>
      <c r="BX20" s="153"/>
      <c r="BY20" s="153"/>
      <c r="BZ20" s="153"/>
      <c r="CA20" s="153"/>
      <c r="CB20" s="153"/>
      <c r="CC20" s="153"/>
      <c r="CD20" s="153"/>
      <c r="CE20" s="92"/>
      <c r="CF20" s="92"/>
      <c r="CG20" s="69"/>
      <c r="CH20" s="69"/>
      <c r="CI20" s="69"/>
    </row>
    <row r="21" spans="1:87">
      <c r="C21" s="84"/>
      <c r="D21" s="154" t="s">
        <v>63</v>
      </c>
      <c r="E21" s="154" t="s">
        <v>63</v>
      </c>
      <c r="F21" s="154" t="s">
        <v>63</v>
      </c>
      <c r="G21" s="154" t="s">
        <v>63</v>
      </c>
      <c r="H21" s="155" t="s">
        <v>63</v>
      </c>
      <c r="I21" s="140">
        <f>IFERROR(I20/D20-1,0)</f>
        <v>0.60809606454336484</v>
      </c>
      <c r="J21" s="140">
        <f t="shared" ref="J21:BG21" si="5">IFERROR(J20/E20-1,0)</f>
        <v>0.49286199864038083</v>
      </c>
      <c r="K21" s="140">
        <f t="shared" si="5"/>
        <v>0.4616564417177913</v>
      </c>
      <c r="L21" s="140">
        <f t="shared" si="5"/>
        <v>0.40295827862482869</v>
      </c>
      <c r="M21" s="140">
        <f t="shared" si="5"/>
        <v>0.476926017305487</v>
      </c>
      <c r="N21" s="140">
        <f t="shared" si="5"/>
        <v>0.4556194032027534</v>
      </c>
      <c r="O21" s="140">
        <f t="shared" si="5"/>
        <v>0.60554543614652911</v>
      </c>
      <c r="P21" s="140">
        <f t="shared" si="5"/>
        <v>0.64733792600027362</v>
      </c>
      <c r="Q21" s="140">
        <f t="shared" si="5"/>
        <v>0.54582959298661216</v>
      </c>
      <c r="R21" s="140">
        <f t="shared" si="5"/>
        <v>0.56769761067256463</v>
      </c>
      <c r="S21" s="140">
        <f t="shared" si="5"/>
        <v>1.1508927318998863</v>
      </c>
      <c r="T21" s="140">
        <f t="shared" si="5"/>
        <v>1.0217761250472708</v>
      </c>
      <c r="U21" s="140">
        <f t="shared" si="5"/>
        <v>1.4112385067021163</v>
      </c>
      <c r="V21" s="140">
        <f t="shared" si="5"/>
        <v>1.109730030271205</v>
      </c>
      <c r="W21" s="140">
        <f t="shared" si="5"/>
        <v>1.1781905912546242</v>
      </c>
      <c r="X21" s="140">
        <f t="shared" si="5"/>
        <v>0.81348289483491065</v>
      </c>
      <c r="Y21" s="140">
        <f t="shared" si="5"/>
        <v>0.60988231626529466</v>
      </c>
      <c r="Z21" s="140">
        <f t="shared" si="5"/>
        <v>0.32306897145810587</v>
      </c>
      <c r="AA21" s="140">
        <f t="shared" si="5"/>
        <v>-1.4963309146066028E-2</v>
      </c>
      <c r="AB21" s="140">
        <f t="shared" si="5"/>
        <v>0.49071102636053099</v>
      </c>
      <c r="AC21" s="140">
        <f t="shared" si="5"/>
        <v>0.25858455089082066</v>
      </c>
      <c r="AD21" s="140">
        <f t="shared" si="5"/>
        <v>0.39956623613020703</v>
      </c>
      <c r="AE21" s="140">
        <f t="shared" si="5"/>
        <v>0.32129122429314272</v>
      </c>
      <c r="AF21" s="140">
        <f t="shared" si="5"/>
        <v>0.92764988465837361</v>
      </c>
      <c r="AG21" s="140">
        <f t="shared" si="5"/>
        <v>0.34356215290536829</v>
      </c>
      <c r="AH21" s="140">
        <f t="shared" si="5"/>
        <v>0.25327569738678957</v>
      </c>
      <c r="AI21" s="140">
        <f t="shared" si="5"/>
        <v>0.14875821515046694</v>
      </c>
      <c r="AJ21" s="140">
        <f t="shared" si="5"/>
        <v>0.11283249071144885</v>
      </c>
      <c r="AK21" s="140">
        <f t="shared" si="5"/>
        <v>4.53422490076274E-2</v>
      </c>
      <c r="AL21" s="140">
        <f t="shared" si="5"/>
        <v>0.13253709418293047</v>
      </c>
      <c r="AM21" s="140">
        <f t="shared" si="5"/>
        <v>8.7550279284120736E-2</v>
      </c>
      <c r="AN21" s="140">
        <f t="shared" si="5"/>
        <v>0.14153312496612536</v>
      </c>
      <c r="AO21" s="140">
        <f t="shared" si="5"/>
        <v>9.7023208582038833E-2</v>
      </c>
      <c r="AP21" s="140">
        <f t="shared" si="5"/>
        <v>0.15841309556124683</v>
      </c>
      <c r="AQ21" s="140">
        <f t="shared" si="5"/>
        <v>0.12184058705106748</v>
      </c>
      <c r="AR21" s="140">
        <f t="shared" si="5"/>
        <v>0.11907785191485254</v>
      </c>
      <c r="AS21" s="140">
        <f t="shared" si="5"/>
        <v>2.7815145999841695E-2</v>
      </c>
      <c r="AT21" s="140">
        <f t="shared" si="5"/>
        <v>9.781470907187706E-2</v>
      </c>
      <c r="AU21" s="140">
        <f t="shared" si="5"/>
        <v>9.5465266139261207E-2</v>
      </c>
      <c r="AV21" s="140">
        <f t="shared" si="5"/>
        <v>8.4032544012195842E-2</v>
      </c>
      <c r="AW21" s="140">
        <f t="shared" si="5"/>
        <v>0.17975101558025885</v>
      </c>
      <c r="AX21" s="140">
        <f t="shared" si="5"/>
        <v>0.27316472263925773</v>
      </c>
      <c r="AY21" s="140">
        <f t="shared" si="5"/>
        <v>0.14026977407707908</v>
      </c>
      <c r="AZ21" s="140">
        <f t="shared" si="5"/>
        <v>8.6583196735604773E-2</v>
      </c>
      <c r="BA21" s="140">
        <f t="shared" si="5"/>
        <v>0.16739987973016079</v>
      </c>
      <c r="BB21" s="140">
        <f t="shared" si="5"/>
        <v>0.1417362486304774</v>
      </c>
      <c r="BC21" s="140">
        <f t="shared" si="5"/>
        <v>5.5086223404791301E-2</v>
      </c>
      <c r="BD21" s="140">
        <f t="shared" si="5"/>
        <v>0.14429155820007411</v>
      </c>
      <c r="BE21" s="140">
        <f t="shared" si="5"/>
        <v>0.23364873944545028</v>
      </c>
      <c r="BF21" s="140">
        <f t="shared" si="5"/>
        <v>0.14235455660498975</v>
      </c>
      <c r="BG21" s="140">
        <f t="shared" si="5"/>
        <v>5.3392300494108369E-2</v>
      </c>
      <c r="BH21" s="140">
        <f t="shared" ref="BH21:BP21" si="6">IFERROR(BH20/BC20-1,0)</f>
        <v>6.6447213821325901E-2</v>
      </c>
      <c r="BI21" s="140">
        <f t="shared" si="6"/>
        <v>0.12140794746027339</v>
      </c>
      <c r="BJ21" s="140">
        <f t="shared" si="6"/>
        <v>0.14704800824247322</v>
      </c>
      <c r="BK21" s="140">
        <f t="shared" si="6"/>
        <v>5.6508214783566713E-2</v>
      </c>
      <c r="BL21" s="140">
        <f t="shared" si="6"/>
        <v>0.13829745098593915</v>
      </c>
      <c r="BM21" s="140">
        <f t="shared" si="6"/>
        <v>-1</v>
      </c>
      <c r="BN21" s="140">
        <f t="shared" si="6"/>
        <v>-1</v>
      </c>
      <c r="BO21" s="140">
        <f t="shared" si="6"/>
        <v>-1</v>
      </c>
      <c r="BP21" s="140">
        <f t="shared" si="6"/>
        <v>-0.7900167532398461</v>
      </c>
      <c r="BQ21" s="83"/>
      <c r="BR21" s="83"/>
      <c r="BS21" s="83"/>
      <c r="BT21" s="83"/>
      <c r="BU21" s="83"/>
      <c r="BV21" s="83"/>
      <c r="BW21" s="83"/>
      <c r="BX21" s="83"/>
      <c r="BY21" s="83"/>
      <c r="BZ21" s="83"/>
      <c r="CA21" s="83"/>
      <c r="CB21" s="83"/>
      <c r="CC21" s="83"/>
      <c r="CD21" s="83"/>
      <c r="CE21" s="92"/>
      <c r="CF21" s="92"/>
      <c r="CG21" s="69"/>
      <c r="CH21" s="69"/>
      <c r="CI21" s="69"/>
    </row>
    <row r="22" spans="1:87">
      <c r="C22" s="84"/>
      <c r="D22" s="154"/>
      <c r="E22" s="154"/>
      <c r="F22" s="154"/>
      <c r="G22" s="154"/>
      <c r="H22" s="155"/>
      <c r="I22" s="140"/>
      <c r="J22" s="140"/>
      <c r="K22" s="140"/>
      <c r="L22" s="140"/>
      <c r="M22" s="140"/>
      <c r="N22" s="140"/>
      <c r="O22" s="140"/>
      <c r="P22" s="140"/>
      <c r="Q22" s="140"/>
      <c r="R22" s="140"/>
      <c r="S22" s="140"/>
      <c r="T22" s="140"/>
      <c r="U22" s="140"/>
      <c r="V22" s="140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0"/>
      <c r="BB22" s="140"/>
      <c r="BC22" s="140"/>
      <c r="BD22" s="140"/>
      <c r="BE22" s="140"/>
      <c r="BF22" s="140"/>
      <c r="BG22" s="140"/>
      <c r="BH22" s="140"/>
      <c r="BI22" s="140"/>
      <c r="BJ22" s="140"/>
      <c r="BK22" s="140"/>
      <c r="BL22" s="140"/>
      <c r="BM22" s="140"/>
      <c r="BN22" s="140"/>
      <c r="BO22" s="140"/>
      <c r="BP22" s="140"/>
      <c r="BQ22" s="83"/>
      <c r="BR22" s="83"/>
      <c r="BS22" s="83"/>
      <c r="BT22" s="83"/>
      <c r="BU22" s="83"/>
      <c r="BV22" s="83"/>
      <c r="BW22" s="83"/>
      <c r="BX22" s="83"/>
      <c r="BY22" s="83"/>
      <c r="BZ22" s="83"/>
      <c r="CA22" s="83"/>
      <c r="CB22" s="83"/>
      <c r="CC22" s="83"/>
      <c r="CD22" s="83"/>
      <c r="CE22" s="92"/>
      <c r="CF22" s="92"/>
      <c r="CG22" s="69"/>
      <c r="CH22" s="69"/>
      <c r="CI22" s="69"/>
    </row>
    <row r="23" spans="1:87">
      <c r="C23" s="143" t="s">
        <v>166</v>
      </c>
      <c r="D23" s="80"/>
      <c r="E23" s="69"/>
      <c r="F23" s="80"/>
      <c r="G23" s="43"/>
      <c r="H23" s="80"/>
      <c r="I23" s="80"/>
      <c r="J23" s="80"/>
      <c r="K23" s="80"/>
      <c r="L23" s="43"/>
      <c r="M23" s="80"/>
      <c r="N23" s="80"/>
      <c r="O23" s="80"/>
      <c r="P23" s="80"/>
      <c r="Q23" s="43"/>
      <c r="R23" s="80"/>
      <c r="S23" s="80"/>
      <c r="T23" s="80"/>
      <c r="U23" s="80"/>
      <c r="V23" s="43"/>
      <c r="W23" s="80"/>
      <c r="X23" s="80"/>
      <c r="Y23" s="80"/>
      <c r="Z23" s="80"/>
      <c r="AA23" s="43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69"/>
      <c r="AZ23" s="69"/>
      <c r="BA23" s="18"/>
      <c r="BB23" s="69"/>
      <c r="BC23" s="69"/>
      <c r="BD23" s="69"/>
      <c r="BE23" s="69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92"/>
      <c r="BR23" s="92"/>
      <c r="BS23" s="92"/>
      <c r="BT23" s="92"/>
      <c r="BU23" s="92"/>
      <c r="BV23" s="92"/>
      <c r="BW23" s="92"/>
      <c r="BX23" s="92"/>
      <c r="BY23" s="92"/>
      <c r="BZ23" s="92"/>
      <c r="CA23" s="92"/>
      <c r="CB23" s="92"/>
      <c r="CC23" s="92"/>
      <c r="CD23" s="92"/>
      <c r="CE23" s="92"/>
      <c r="CF23" s="92"/>
      <c r="CG23" s="69"/>
      <c r="CH23" s="69"/>
      <c r="CI23" s="69"/>
    </row>
    <row r="24" spans="1:87">
      <c r="C24" s="16" t="s">
        <v>167</v>
      </c>
      <c r="D24" s="148">
        <v>0</v>
      </c>
      <c r="E24" s="148">
        <v>0</v>
      </c>
      <c r="F24" s="148">
        <v>0</v>
      </c>
      <c r="G24" s="148">
        <v>0</v>
      </c>
      <c r="H24" s="157">
        <f>SUM(D24:G24)</f>
        <v>0</v>
      </c>
      <c r="I24" s="148">
        <v>0</v>
      </c>
      <c r="J24" s="148">
        <v>0</v>
      </c>
      <c r="K24" s="148">
        <v>0</v>
      </c>
      <c r="L24" s="148">
        <v>0</v>
      </c>
      <c r="M24" s="157">
        <f>SUM(I24:L24)</f>
        <v>0</v>
      </c>
      <c r="N24" s="148">
        <v>0</v>
      </c>
      <c r="O24" s="148">
        <v>0</v>
      </c>
      <c r="P24" s="148">
        <v>0</v>
      </c>
      <c r="Q24" s="148">
        <v>0</v>
      </c>
      <c r="R24" s="157">
        <f>SUM(N24:Q24)</f>
        <v>0</v>
      </c>
      <c r="S24" s="148">
        <v>0</v>
      </c>
      <c r="T24" s="148">
        <v>0</v>
      </c>
      <c r="U24" s="148">
        <v>0</v>
      </c>
      <c r="V24" s="148">
        <v>0</v>
      </c>
      <c r="W24" s="157">
        <f>SUM(S24:V24)</f>
        <v>0</v>
      </c>
      <c r="X24" s="148">
        <v>0</v>
      </c>
      <c r="Y24" s="148">
        <v>0</v>
      </c>
      <c r="Z24" s="148">
        <v>0</v>
      </c>
      <c r="AA24" s="148">
        <v>0</v>
      </c>
      <c r="AB24" s="157">
        <f>SUM(X24:AA24)</f>
        <v>0</v>
      </c>
      <c r="AC24" s="148">
        <v>0</v>
      </c>
      <c r="AD24" s="148">
        <v>0</v>
      </c>
      <c r="AE24" s="148">
        <v>0</v>
      </c>
      <c r="AF24" s="148">
        <v>0</v>
      </c>
      <c r="AG24" s="157">
        <f>SUM(AC24:AF24)</f>
        <v>0</v>
      </c>
      <c r="AH24" s="148">
        <v>0</v>
      </c>
      <c r="AI24" s="148">
        <v>0</v>
      </c>
      <c r="AJ24" s="148">
        <v>0</v>
      </c>
      <c r="AK24" s="148">
        <v>0</v>
      </c>
      <c r="AL24" s="157">
        <f>SUM(AH24:AK24)</f>
        <v>0</v>
      </c>
      <c r="AM24" s="148">
        <v>0</v>
      </c>
      <c r="AN24" s="148">
        <v>0</v>
      </c>
      <c r="AO24" s="148">
        <v>0</v>
      </c>
      <c r="AP24" s="148">
        <v>0</v>
      </c>
      <c r="AQ24" s="157">
        <f>SUM(AM24:AP24)</f>
        <v>0</v>
      </c>
      <c r="AR24" s="148">
        <v>0</v>
      </c>
      <c r="AS24" s="148">
        <v>0</v>
      </c>
      <c r="AT24" s="148">
        <v>0</v>
      </c>
      <c r="AU24" s="148">
        <v>0</v>
      </c>
      <c r="AV24" s="157">
        <f>SUM(AR24:AU24)</f>
        <v>0</v>
      </c>
      <c r="AW24" s="148">
        <v>0</v>
      </c>
      <c r="AX24" s="148">
        <v>0</v>
      </c>
      <c r="AY24" s="148">
        <v>0</v>
      </c>
      <c r="AZ24" s="148">
        <v>0</v>
      </c>
      <c r="BA24" s="157">
        <f>SUM(AW24:AZ24)</f>
        <v>0</v>
      </c>
      <c r="BB24" s="148">
        <v>0</v>
      </c>
      <c r="BC24" s="147">
        <v>0</v>
      </c>
      <c r="BD24" s="147">
        <v>0</v>
      </c>
      <c r="BE24" s="147">
        <v>0</v>
      </c>
      <c r="BF24" s="146">
        <f>SUM(BB24:BE24)</f>
        <v>0</v>
      </c>
      <c r="BG24" s="147">
        <v>0</v>
      </c>
      <c r="BH24" s="147">
        <v>0</v>
      </c>
      <c r="BI24" s="87">
        <v>0</v>
      </c>
      <c r="BJ24" s="87">
        <v>0</v>
      </c>
      <c r="BK24" s="146">
        <f>SUM(BG24:BJ24)</f>
        <v>0</v>
      </c>
      <c r="BL24" s="87">
        <v>0</v>
      </c>
      <c r="BM24" s="87">
        <v>0</v>
      </c>
      <c r="BN24" s="87">
        <v>0</v>
      </c>
      <c r="BO24" s="87">
        <v>0</v>
      </c>
      <c r="BP24" s="146">
        <f>SUM(BL24:BO24)</f>
        <v>0</v>
      </c>
      <c r="BQ24" s="21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4"/>
      <c r="CE24" s="92"/>
      <c r="CF24" s="92"/>
      <c r="CG24" s="69"/>
      <c r="CH24" s="69"/>
      <c r="CI24" s="69"/>
    </row>
    <row r="25" spans="1:87">
      <c r="C25" s="16" t="s">
        <v>168</v>
      </c>
      <c r="D25" s="148">
        <v>0</v>
      </c>
      <c r="E25" s="148">
        <v>0</v>
      </c>
      <c r="F25" s="148">
        <v>0</v>
      </c>
      <c r="G25" s="148">
        <v>0</v>
      </c>
      <c r="H25" s="157">
        <f>SUM(D25:G25)</f>
        <v>0</v>
      </c>
      <c r="I25" s="148">
        <v>0</v>
      </c>
      <c r="J25" s="148">
        <v>0</v>
      </c>
      <c r="K25" s="148">
        <v>0</v>
      </c>
      <c r="L25" s="148">
        <v>0</v>
      </c>
      <c r="M25" s="157">
        <f>SUM(I25:L25)</f>
        <v>0</v>
      </c>
      <c r="N25" s="148">
        <v>0</v>
      </c>
      <c r="O25" s="148">
        <v>0</v>
      </c>
      <c r="P25" s="148">
        <v>0</v>
      </c>
      <c r="Q25" s="148">
        <v>0</v>
      </c>
      <c r="R25" s="157">
        <f>SUM(N25:Q25)</f>
        <v>0</v>
      </c>
      <c r="S25" s="148">
        <v>0</v>
      </c>
      <c r="T25" s="148">
        <v>0</v>
      </c>
      <c r="U25" s="148">
        <v>0</v>
      </c>
      <c r="V25" s="148">
        <v>0</v>
      </c>
      <c r="W25" s="157">
        <f>SUM(S25:V25)</f>
        <v>0</v>
      </c>
      <c r="X25" s="148">
        <v>0</v>
      </c>
      <c r="Y25" s="148">
        <v>0</v>
      </c>
      <c r="Z25" s="148">
        <v>0</v>
      </c>
      <c r="AA25" s="148">
        <v>0</v>
      </c>
      <c r="AB25" s="157">
        <f>SUM(X25:AA25)</f>
        <v>0</v>
      </c>
      <c r="AC25" s="148">
        <v>0</v>
      </c>
      <c r="AD25" s="148">
        <v>0</v>
      </c>
      <c r="AE25" s="148">
        <v>0</v>
      </c>
      <c r="AF25" s="148">
        <v>0</v>
      </c>
      <c r="AG25" s="157">
        <f>SUM(AC25:AF25)</f>
        <v>0</v>
      </c>
      <c r="AH25" s="148">
        <v>0</v>
      </c>
      <c r="AI25" s="148">
        <v>0</v>
      </c>
      <c r="AJ25" s="148">
        <v>0</v>
      </c>
      <c r="AK25" s="148">
        <v>0</v>
      </c>
      <c r="AL25" s="157">
        <f>SUM(AH25:AK25)</f>
        <v>0</v>
      </c>
      <c r="AM25" s="148">
        <v>0</v>
      </c>
      <c r="AN25" s="148">
        <v>0</v>
      </c>
      <c r="AO25" s="148">
        <v>0</v>
      </c>
      <c r="AP25" s="148">
        <v>0</v>
      </c>
      <c r="AQ25" s="157">
        <f>SUM(AM25:AP25)</f>
        <v>0</v>
      </c>
      <c r="AR25" s="148">
        <v>0</v>
      </c>
      <c r="AS25" s="148">
        <v>0</v>
      </c>
      <c r="AT25" s="148">
        <v>0</v>
      </c>
      <c r="AU25" s="148">
        <v>0</v>
      </c>
      <c r="AV25" s="157">
        <f>SUM(AR25:AU25)</f>
        <v>0</v>
      </c>
      <c r="AW25" s="148">
        <v>0</v>
      </c>
      <c r="AX25" s="148">
        <v>0</v>
      </c>
      <c r="AY25" s="148">
        <v>0</v>
      </c>
      <c r="AZ25" s="148">
        <v>0</v>
      </c>
      <c r="BA25" s="157">
        <f>SUM(AW25:AZ25)</f>
        <v>0</v>
      </c>
      <c r="BB25" s="148">
        <v>0</v>
      </c>
      <c r="BC25" s="147">
        <v>0</v>
      </c>
      <c r="BD25" s="147">
        <v>0</v>
      </c>
      <c r="BE25" s="147">
        <v>0</v>
      </c>
      <c r="BF25" s="146">
        <f>SUM(BB25:BE25)</f>
        <v>0</v>
      </c>
      <c r="BG25" s="147">
        <v>0</v>
      </c>
      <c r="BH25" s="147">
        <v>0</v>
      </c>
      <c r="BI25" s="87">
        <v>0</v>
      </c>
      <c r="BJ25" s="87">
        <v>0</v>
      </c>
      <c r="BK25" s="146">
        <f>SUM(BG25:BJ25)</f>
        <v>0</v>
      </c>
      <c r="BL25" s="87">
        <v>0</v>
      </c>
      <c r="BM25" s="87">
        <v>0</v>
      </c>
      <c r="BN25" s="87">
        <v>0</v>
      </c>
      <c r="BO25" s="87">
        <v>0</v>
      </c>
      <c r="BP25" s="146">
        <f>SUM(BL25:BO25)</f>
        <v>0</v>
      </c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92"/>
      <c r="CF25" s="92"/>
      <c r="CG25" s="69"/>
      <c r="CH25" s="69"/>
      <c r="CI25" s="69"/>
    </row>
    <row r="26" spans="1:87">
      <c r="C26" s="16" t="s">
        <v>169</v>
      </c>
      <c r="D26" s="81">
        <v>0</v>
      </c>
      <c r="E26" s="81">
        <v>0</v>
      </c>
      <c r="F26" s="81">
        <v>0</v>
      </c>
      <c r="G26" s="81">
        <v>0</v>
      </c>
      <c r="H26" s="81">
        <v>0</v>
      </c>
      <c r="I26" s="81">
        <v>0</v>
      </c>
      <c r="J26" s="81">
        <v>0</v>
      </c>
      <c r="K26" s="81">
        <v>0</v>
      </c>
      <c r="L26" s="81">
        <v>0</v>
      </c>
      <c r="M26" s="81">
        <v>0</v>
      </c>
      <c r="N26" s="81">
        <v>0</v>
      </c>
      <c r="O26" s="81">
        <v>0</v>
      </c>
      <c r="P26" s="81">
        <v>0</v>
      </c>
      <c r="Q26" s="81">
        <v>0</v>
      </c>
      <c r="R26" s="81">
        <v>0</v>
      </c>
      <c r="S26" s="81">
        <v>0</v>
      </c>
      <c r="T26" s="81">
        <v>0</v>
      </c>
      <c r="U26" s="81">
        <v>0</v>
      </c>
      <c r="V26" s="81">
        <v>0</v>
      </c>
      <c r="W26" s="81">
        <v>0</v>
      </c>
      <c r="X26" s="81">
        <v>0</v>
      </c>
      <c r="Y26" s="81">
        <v>0</v>
      </c>
      <c r="Z26" s="81">
        <v>0</v>
      </c>
      <c r="AA26" s="81">
        <v>0</v>
      </c>
      <c r="AB26" s="81">
        <v>0</v>
      </c>
      <c r="AC26" s="81">
        <v>0</v>
      </c>
      <c r="AD26" s="81">
        <v>0</v>
      </c>
      <c r="AE26" s="81">
        <v>0</v>
      </c>
      <c r="AF26" s="81">
        <v>0</v>
      </c>
      <c r="AG26" s="81">
        <v>0</v>
      </c>
      <c r="AH26" s="81">
        <v>0</v>
      </c>
      <c r="AI26" s="81">
        <v>0</v>
      </c>
      <c r="AJ26" s="81">
        <v>0</v>
      </c>
      <c r="AK26" s="81">
        <v>0</v>
      </c>
      <c r="AL26" s="81">
        <v>0</v>
      </c>
      <c r="AM26" s="81">
        <v>0</v>
      </c>
      <c r="AN26" s="81">
        <v>0</v>
      </c>
      <c r="AO26" s="81">
        <v>0</v>
      </c>
      <c r="AP26" s="81">
        <v>0</v>
      </c>
      <c r="AQ26" s="81">
        <v>0</v>
      </c>
      <c r="AR26" s="81">
        <v>0</v>
      </c>
      <c r="AS26" s="81">
        <v>0</v>
      </c>
      <c r="AT26" s="81">
        <v>0</v>
      </c>
      <c r="AU26" s="81">
        <v>0</v>
      </c>
      <c r="AV26" s="81">
        <v>0</v>
      </c>
      <c r="AW26" s="81">
        <v>0</v>
      </c>
      <c r="AX26" s="81">
        <v>0</v>
      </c>
      <c r="AY26" s="81">
        <v>0</v>
      </c>
      <c r="AZ26" s="81">
        <v>0</v>
      </c>
      <c r="BA26" s="81">
        <v>0</v>
      </c>
      <c r="BB26" s="81">
        <v>0</v>
      </c>
      <c r="BC26" s="156">
        <v>0</v>
      </c>
      <c r="BD26" s="156">
        <v>0</v>
      </c>
      <c r="BE26" s="156">
        <v>0</v>
      </c>
      <c r="BF26" s="34">
        <f>SUM(BB26:BE26)</f>
        <v>0</v>
      </c>
      <c r="BG26" s="21">
        <v>0</v>
      </c>
      <c r="BH26" s="21">
        <v>0</v>
      </c>
      <c r="BI26" s="87">
        <v>0</v>
      </c>
      <c r="BJ26" s="87">
        <v>0</v>
      </c>
      <c r="BK26" s="34">
        <f>SUM(BG26:BJ26)</f>
        <v>0</v>
      </c>
      <c r="BL26" s="87">
        <v>0</v>
      </c>
      <c r="BM26" s="87">
        <v>0</v>
      </c>
      <c r="BN26" s="87">
        <v>0</v>
      </c>
      <c r="BO26" s="87">
        <v>0</v>
      </c>
      <c r="BP26" s="34">
        <f>SUM(BL26:BO26)</f>
        <v>0</v>
      </c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34"/>
      <c r="CE26" s="92"/>
      <c r="CF26" s="92"/>
      <c r="CG26" s="69"/>
      <c r="CH26" s="69"/>
      <c r="CI26" s="69"/>
    </row>
    <row r="27" spans="1:87" s="158" customFormat="1" ht="15.6">
      <c r="A27" s="1"/>
      <c r="B27" s="1"/>
      <c r="C27" s="16" t="s">
        <v>170</v>
      </c>
      <c r="D27" s="81">
        <v>0</v>
      </c>
      <c r="E27" s="81">
        <v>0</v>
      </c>
      <c r="F27" s="81">
        <v>0</v>
      </c>
      <c r="G27" s="81">
        <v>0</v>
      </c>
      <c r="H27" s="81">
        <v>0</v>
      </c>
      <c r="I27" s="81">
        <v>0</v>
      </c>
      <c r="J27" s="81">
        <v>0</v>
      </c>
      <c r="K27" s="81">
        <v>0</v>
      </c>
      <c r="L27" s="81">
        <v>0</v>
      </c>
      <c r="M27" s="81">
        <v>0</v>
      </c>
      <c r="N27" s="81">
        <v>0</v>
      </c>
      <c r="O27" s="81">
        <v>0</v>
      </c>
      <c r="P27" s="81">
        <v>0</v>
      </c>
      <c r="Q27" s="81">
        <v>0</v>
      </c>
      <c r="R27" s="81">
        <v>0</v>
      </c>
      <c r="S27" s="81">
        <v>0</v>
      </c>
      <c r="T27" s="81">
        <v>0</v>
      </c>
      <c r="U27" s="81">
        <v>0</v>
      </c>
      <c r="V27" s="81">
        <v>0</v>
      </c>
      <c r="W27" s="81">
        <v>0</v>
      </c>
      <c r="X27" s="81">
        <v>0</v>
      </c>
      <c r="Y27" s="81">
        <v>0</v>
      </c>
      <c r="Z27" s="81">
        <v>0</v>
      </c>
      <c r="AA27" s="81">
        <v>0</v>
      </c>
      <c r="AB27" s="81">
        <v>0</v>
      </c>
      <c r="AC27" s="81">
        <v>0</v>
      </c>
      <c r="AD27" s="81">
        <v>0</v>
      </c>
      <c r="AE27" s="81">
        <v>0</v>
      </c>
      <c r="AF27" s="81">
        <v>0</v>
      </c>
      <c r="AG27" s="81">
        <v>0</v>
      </c>
      <c r="AH27" s="81">
        <v>0</v>
      </c>
      <c r="AI27" s="81">
        <v>0</v>
      </c>
      <c r="AJ27" s="81">
        <v>0</v>
      </c>
      <c r="AK27" s="81">
        <v>0</v>
      </c>
      <c r="AL27" s="81">
        <v>0</v>
      </c>
      <c r="AM27" s="81">
        <v>0</v>
      </c>
      <c r="AN27" s="81">
        <v>0</v>
      </c>
      <c r="AO27" s="81">
        <v>0</v>
      </c>
      <c r="AP27" s="81">
        <v>0</v>
      </c>
      <c r="AQ27" s="81">
        <v>0</v>
      </c>
      <c r="AR27" s="81">
        <v>0</v>
      </c>
      <c r="AS27" s="81">
        <v>0</v>
      </c>
      <c r="AT27" s="81">
        <v>0</v>
      </c>
      <c r="AU27" s="81">
        <v>0</v>
      </c>
      <c r="AV27" s="81">
        <v>0</v>
      </c>
      <c r="AW27" s="81">
        <v>0</v>
      </c>
      <c r="AX27" s="81">
        <v>0</v>
      </c>
      <c r="AY27" s="81">
        <v>0</v>
      </c>
      <c r="AZ27" s="81">
        <v>0</v>
      </c>
      <c r="BA27" s="81">
        <v>0</v>
      </c>
      <c r="BB27" s="81">
        <v>0</v>
      </c>
      <c r="BC27" s="81">
        <v>0</v>
      </c>
      <c r="BD27" s="81">
        <v>0</v>
      </c>
      <c r="BE27" s="81">
        <v>0</v>
      </c>
      <c r="BF27" s="18">
        <f>SUM(BB27:BE27)</f>
        <v>0</v>
      </c>
      <c r="BG27" s="87">
        <v>0</v>
      </c>
      <c r="BH27" s="87">
        <v>0</v>
      </c>
      <c r="BI27" s="87">
        <v>0</v>
      </c>
      <c r="BJ27" s="87">
        <v>0</v>
      </c>
      <c r="BK27" s="18">
        <f>SUM(BG27:BJ27)</f>
        <v>0</v>
      </c>
      <c r="BL27" s="87">
        <v>0</v>
      </c>
      <c r="BM27" s="87">
        <v>0</v>
      </c>
      <c r="BN27" s="87">
        <v>0</v>
      </c>
      <c r="BO27" s="87">
        <v>0</v>
      </c>
      <c r="BP27" s="18">
        <f>SUM(BL27:BO27)</f>
        <v>0</v>
      </c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4"/>
      <c r="CC27" s="34"/>
      <c r="CD27" s="34"/>
      <c r="CE27" s="130"/>
      <c r="CF27" s="130"/>
      <c r="CG27" s="104"/>
      <c r="CH27" s="104"/>
      <c r="CI27" s="104"/>
    </row>
    <row r="28" spans="1:87" s="118" customFormat="1" ht="17.399999999999999">
      <c r="A28" s="1"/>
      <c r="B28" s="1"/>
      <c r="C28" s="151" t="s">
        <v>171</v>
      </c>
      <c r="D28" s="159">
        <f t="shared" ref="D28:AI28" si="7">SUM(D24:D27)</f>
        <v>0</v>
      </c>
      <c r="E28" s="159">
        <f t="shared" si="7"/>
        <v>0</v>
      </c>
      <c r="F28" s="159">
        <f t="shared" si="7"/>
        <v>0</v>
      </c>
      <c r="G28" s="159">
        <f t="shared" si="7"/>
        <v>0</v>
      </c>
      <c r="H28" s="159">
        <f t="shared" si="7"/>
        <v>0</v>
      </c>
      <c r="I28" s="159">
        <f t="shared" si="7"/>
        <v>0</v>
      </c>
      <c r="J28" s="159">
        <f t="shared" si="7"/>
        <v>0</v>
      </c>
      <c r="K28" s="159">
        <f t="shared" si="7"/>
        <v>0</v>
      </c>
      <c r="L28" s="159">
        <f t="shared" si="7"/>
        <v>0</v>
      </c>
      <c r="M28" s="159">
        <f t="shared" si="7"/>
        <v>0</v>
      </c>
      <c r="N28" s="159">
        <f t="shared" si="7"/>
        <v>0</v>
      </c>
      <c r="O28" s="159">
        <f t="shared" si="7"/>
        <v>0</v>
      </c>
      <c r="P28" s="159">
        <f t="shared" si="7"/>
        <v>0</v>
      </c>
      <c r="Q28" s="159">
        <f t="shared" si="7"/>
        <v>0</v>
      </c>
      <c r="R28" s="159">
        <f t="shared" si="7"/>
        <v>0</v>
      </c>
      <c r="S28" s="159">
        <f t="shared" si="7"/>
        <v>0</v>
      </c>
      <c r="T28" s="159">
        <f t="shared" si="7"/>
        <v>0</v>
      </c>
      <c r="U28" s="159">
        <f t="shared" si="7"/>
        <v>0</v>
      </c>
      <c r="V28" s="159">
        <f t="shared" si="7"/>
        <v>0</v>
      </c>
      <c r="W28" s="159">
        <f t="shared" si="7"/>
        <v>0</v>
      </c>
      <c r="X28" s="159">
        <f t="shared" si="7"/>
        <v>0</v>
      </c>
      <c r="Y28" s="159">
        <f t="shared" si="7"/>
        <v>0</v>
      </c>
      <c r="Z28" s="159">
        <f t="shared" si="7"/>
        <v>0</v>
      </c>
      <c r="AA28" s="159">
        <f t="shared" si="7"/>
        <v>0</v>
      </c>
      <c r="AB28" s="159">
        <f t="shared" si="7"/>
        <v>0</v>
      </c>
      <c r="AC28" s="159">
        <f t="shared" si="7"/>
        <v>0</v>
      </c>
      <c r="AD28" s="159">
        <f t="shared" si="7"/>
        <v>0</v>
      </c>
      <c r="AE28" s="159">
        <f t="shared" si="7"/>
        <v>0</v>
      </c>
      <c r="AF28" s="159">
        <f t="shared" si="7"/>
        <v>0</v>
      </c>
      <c r="AG28" s="159">
        <f t="shared" si="7"/>
        <v>0</v>
      </c>
      <c r="AH28" s="159">
        <f t="shared" si="7"/>
        <v>0</v>
      </c>
      <c r="AI28" s="159">
        <f t="shared" si="7"/>
        <v>0</v>
      </c>
      <c r="AJ28" s="159">
        <f t="shared" ref="AJ28:BO28" si="8">SUM(AJ24:AJ27)</f>
        <v>0</v>
      </c>
      <c r="AK28" s="159">
        <f t="shared" si="8"/>
        <v>0</v>
      </c>
      <c r="AL28" s="159">
        <f t="shared" si="8"/>
        <v>0</v>
      </c>
      <c r="AM28" s="159">
        <f t="shared" si="8"/>
        <v>0</v>
      </c>
      <c r="AN28" s="159">
        <f t="shared" si="8"/>
        <v>0</v>
      </c>
      <c r="AO28" s="159">
        <f t="shared" si="8"/>
        <v>0</v>
      </c>
      <c r="AP28" s="159">
        <f t="shared" si="8"/>
        <v>0</v>
      </c>
      <c r="AQ28" s="159">
        <f t="shared" si="8"/>
        <v>0</v>
      </c>
      <c r="AR28" s="159">
        <f t="shared" si="8"/>
        <v>0</v>
      </c>
      <c r="AS28" s="159">
        <f t="shared" si="8"/>
        <v>0</v>
      </c>
      <c r="AT28" s="159">
        <f t="shared" si="8"/>
        <v>0</v>
      </c>
      <c r="AU28" s="159">
        <f t="shared" si="8"/>
        <v>0</v>
      </c>
      <c r="AV28" s="159">
        <f t="shared" si="8"/>
        <v>0</v>
      </c>
      <c r="AW28" s="159">
        <f t="shared" si="8"/>
        <v>0</v>
      </c>
      <c r="AX28" s="159">
        <f t="shared" si="8"/>
        <v>0</v>
      </c>
      <c r="AY28" s="159">
        <f t="shared" si="8"/>
        <v>0</v>
      </c>
      <c r="AZ28" s="159">
        <f t="shared" si="8"/>
        <v>0</v>
      </c>
      <c r="BA28" s="159">
        <f t="shared" si="8"/>
        <v>0</v>
      </c>
      <c r="BB28" s="159">
        <f t="shared" si="8"/>
        <v>0</v>
      </c>
      <c r="BC28" s="159">
        <f t="shared" si="8"/>
        <v>0</v>
      </c>
      <c r="BD28" s="159">
        <f t="shared" si="8"/>
        <v>0</v>
      </c>
      <c r="BE28" s="159">
        <f t="shared" si="8"/>
        <v>0</v>
      </c>
      <c r="BF28" s="159">
        <f t="shared" si="8"/>
        <v>0</v>
      </c>
      <c r="BG28" s="159">
        <f t="shared" si="8"/>
        <v>0</v>
      </c>
      <c r="BH28" s="159">
        <f t="shared" si="8"/>
        <v>0</v>
      </c>
      <c r="BI28" s="159">
        <f t="shared" si="8"/>
        <v>0</v>
      </c>
      <c r="BJ28" s="159">
        <f t="shared" si="8"/>
        <v>0</v>
      </c>
      <c r="BK28" s="159">
        <f t="shared" si="8"/>
        <v>0</v>
      </c>
      <c r="BL28" s="159">
        <f t="shared" si="8"/>
        <v>0</v>
      </c>
      <c r="BM28" s="159">
        <f t="shared" si="8"/>
        <v>0</v>
      </c>
      <c r="BN28" s="159">
        <f t="shared" si="8"/>
        <v>0</v>
      </c>
      <c r="BO28" s="159">
        <f t="shared" si="8"/>
        <v>0</v>
      </c>
      <c r="BP28" s="159">
        <f>SUM(BP24:BP27)</f>
        <v>0</v>
      </c>
      <c r="BQ28" s="153"/>
      <c r="BR28" s="153"/>
      <c r="BS28" s="153"/>
      <c r="BT28" s="153"/>
      <c r="BU28" s="153"/>
      <c r="BV28" s="153"/>
      <c r="BW28" s="153"/>
      <c r="BX28" s="153"/>
      <c r="BY28" s="153"/>
      <c r="BZ28" s="153"/>
      <c r="CA28" s="153"/>
      <c r="CB28" s="153"/>
      <c r="CC28" s="153"/>
      <c r="CD28" s="153"/>
      <c r="CE28" s="160"/>
      <c r="CF28" s="160"/>
      <c r="CG28" s="80"/>
      <c r="CH28" s="80"/>
      <c r="CI28" s="80"/>
    </row>
    <row r="29" spans="1:87" s="118" customFormat="1">
      <c r="A29" s="1"/>
      <c r="B29" s="1"/>
      <c r="C29" s="84"/>
      <c r="D29" s="154" t="s">
        <v>63</v>
      </c>
      <c r="E29" s="154" t="s">
        <v>63</v>
      </c>
      <c r="F29" s="154" t="s">
        <v>63</v>
      </c>
      <c r="G29" s="154" t="s">
        <v>63</v>
      </c>
      <c r="H29" s="154" t="s">
        <v>63</v>
      </c>
      <c r="I29" s="140">
        <f>IFERROR(I28/D28-1,0)</f>
        <v>0</v>
      </c>
      <c r="J29" s="140">
        <f t="shared" ref="J29:BM29" si="9">IFERROR(J28/E28-1,0)</f>
        <v>0</v>
      </c>
      <c r="K29" s="140">
        <f t="shared" si="9"/>
        <v>0</v>
      </c>
      <c r="L29" s="140">
        <f t="shared" si="9"/>
        <v>0</v>
      </c>
      <c r="M29" s="140">
        <f t="shared" si="9"/>
        <v>0</v>
      </c>
      <c r="N29" s="140">
        <f t="shared" si="9"/>
        <v>0</v>
      </c>
      <c r="O29" s="140">
        <f t="shared" si="9"/>
        <v>0</v>
      </c>
      <c r="P29" s="140">
        <f t="shared" si="9"/>
        <v>0</v>
      </c>
      <c r="Q29" s="140">
        <f t="shared" si="9"/>
        <v>0</v>
      </c>
      <c r="R29" s="140">
        <f t="shared" si="9"/>
        <v>0</v>
      </c>
      <c r="S29" s="140">
        <f t="shared" si="9"/>
        <v>0</v>
      </c>
      <c r="T29" s="140">
        <f t="shared" si="9"/>
        <v>0</v>
      </c>
      <c r="U29" s="140">
        <f t="shared" si="9"/>
        <v>0</v>
      </c>
      <c r="V29" s="140">
        <f t="shared" si="9"/>
        <v>0</v>
      </c>
      <c r="W29" s="140">
        <f t="shared" si="9"/>
        <v>0</v>
      </c>
      <c r="X29" s="140">
        <f t="shared" si="9"/>
        <v>0</v>
      </c>
      <c r="Y29" s="140">
        <f t="shared" si="9"/>
        <v>0</v>
      </c>
      <c r="Z29" s="140">
        <f t="shared" si="9"/>
        <v>0</v>
      </c>
      <c r="AA29" s="140">
        <f t="shared" si="9"/>
        <v>0</v>
      </c>
      <c r="AB29" s="140">
        <f t="shared" si="9"/>
        <v>0</v>
      </c>
      <c r="AC29" s="140">
        <f t="shared" si="9"/>
        <v>0</v>
      </c>
      <c r="AD29" s="140">
        <f t="shared" si="9"/>
        <v>0</v>
      </c>
      <c r="AE29" s="140">
        <f t="shared" si="9"/>
        <v>0</v>
      </c>
      <c r="AF29" s="140">
        <f t="shared" si="9"/>
        <v>0</v>
      </c>
      <c r="AG29" s="140">
        <f t="shared" si="9"/>
        <v>0</v>
      </c>
      <c r="AH29" s="140">
        <f t="shared" si="9"/>
        <v>0</v>
      </c>
      <c r="AI29" s="140">
        <f t="shared" si="9"/>
        <v>0</v>
      </c>
      <c r="AJ29" s="140">
        <f t="shared" si="9"/>
        <v>0</v>
      </c>
      <c r="AK29" s="140">
        <f t="shared" si="9"/>
        <v>0</v>
      </c>
      <c r="AL29" s="140">
        <f t="shared" si="9"/>
        <v>0</v>
      </c>
      <c r="AM29" s="140">
        <f t="shared" si="9"/>
        <v>0</v>
      </c>
      <c r="AN29" s="140">
        <f t="shared" si="9"/>
        <v>0</v>
      </c>
      <c r="AO29" s="140">
        <f t="shared" si="9"/>
        <v>0</v>
      </c>
      <c r="AP29" s="140">
        <f t="shared" si="9"/>
        <v>0</v>
      </c>
      <c r="AQ29" s="140">
        <f t="shared" si="9"/>
        <v>0</v>
      </c>
      <c r="AR29" s="140">
        <f t="shared" si="9"/>
        <v>0</v>
      </c>
      <c r="AS29" s="140">
        <f t="shared" si="9"/>
        <v>0</v>
      </c>
      <c r="AT29" s="140">
        <f t="shared" si="9"/>
        <v>0</v>
      </c>
      <c r="AU29" s="140">
        <f t="shared" si="9"/>
        <v>0</v>
      </c>
      <c r="AV29" s="140">
        <f t="shared" si="9"/>
        <v>0</v>
      </c>
      <c r="AW29" s="140">
        <f t="shared" si="9"/>
        <v>0</v>
      </c>
      <c r="AX29" s="140">
        <f t="shared" si="9"/>
        <v>0</v>
      </c>
      <c r="AY29" s="140">
        <f t="shared" si="9"/>
        <v>0</v>
      </c>
      <c r="AZ29" s="140">
        <f t="shared" si="9"/>
        <v>0</v>
      </c>
      <c r="BA29" s="140">
        <f t="shared" si="9"/>
        <v>0</v>
      </c>
      <c r="BB29" s="140">
        <f t="shared" si="9"/>
        <v>0</v>
      </c>
      <c r="BC29" s="140">
        <f t="shared" si="9"/>
        <v>0</v>
      </c>
      <c r="BD29" s="140">
        <f t="shared" si="9"/>
        <v>0</v>
      </c>
      <c r="BE29" s="140">
        <f t="shared" si="9"/>
        <v>0</v>
      </c>
      <c r="BF29" s="140">
        <f t="shared" si="9"/>
        <v>0</v>
      </c>
      <c r="BG29" s="140">
        <f t="shared" si="9"/>
        <v>0</v>
      </c>
      <c r="BH29" s="140">
        <f t="shared" si="9"/>
        <v>0</v>
      </c>
      <c r="BI29" s="140">
        <f t="shared" si="9"/>
        <v>0</v>
      </c>
      <c r="BJ29" s="140">
        <f t="shared" si="9"/>
        <v>0</v>
      </c>
      <c r="BK29" s="140">
        <f t="shared" si="9"/>
        <v>0</v>
      </c>
      <c r="BL29" s="140">
        <f t="shared" si="9"/>
        <v>0</v>
      </c>
      <c r="BM29" s="140">
        <f t="shared" si="9"/>
        <v>0</v>
      </c>
      <c r="BN29" s="140">
        <f>IFERROR(BN28/BI28-1,0)</f>
        <v>0</v>
      </c>
      <c r="BO29" s="140">
        <f>IFERROR(BO28/BJ28-1,0)</f>
        <v>0</v>
      </c>
      <c r="BP29" s="140">
        <f>IFERROR(BP28/BK28-1,0)</f>
        <v>0</v>
      </c>
      <c r="BQ29" s="83"/>
      <c r="BR29" s="83"/>
      <c r="BS29" s="83"/>
      <c r="BT29" s="83"/>
      <c r="BU29" s="83"/>
      <c r="BV29" s="83"/>
      <c r="BW29" s="83"/>
      <c r="BX29" s="83"/>
      <c r="BY29" s="83"/>
      <c r="BZ29" s="83"/>
      <c r="CA29" s="83"/>
      <c r="CB29" s="83"/>
      <c r="CC29" s="83"/>
      <c r="CD29" s="83"/>
      <c r="CE29" s="160"/>
      <c r="CF29" s="160"/>
      <c r="CG29" s="80"/>
      <c r="CH29" s="80"/>
      <c r="CI29" s="80"/>
    </row>
    <row r="30" spans="1:87">
      <c r="C30" s="16"/>
      <c r="D30" s="80"/>
      <c r="E30" s="69"/>
      <c r="F30" s="80"/>
      <c r="G30" s="43"/>
      <c r="H30" s="80"/>
      <c r="I30" s="80"/>
      <c r="J30" s="80"/>
      <c r="K30" s="80"/>
      <c r="L30" s="43"/>
      <c r="M30" s="80"/>
      <c r="N30" s="80"/>
      <c r="O30" s="80"/>
      <c r="P30" s="80"/>
      <c r="Q30" s="43"/>
      <c r="R30" s="80"/>
      <c r="S30" s="80"/>
      <c r="T30" s="80"/>
      <c r="U30" s="80"/>
      <c r="V30" s="43"/>
      <c r="W30" s="80"/>
      <c r="X30" s="80"/>
      <c r="Y30" s="80"/>
      <c r="Z30" s="80"/>
      <c r="AA30" s="43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69"/>
      <c r="AZ30" s="69"/>
      <c r="BA30" s="18"/>
      <c r="BB30" s="69"/>
      <c r="BC30" s="69"/>
      <c r="BD30" s="69"/>
      <c r="BE30" s="69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69"/>
      <c r="BR30" s="69"/>
      <c r="BS30" s="69"/>
      <c r="BT30" s="69"/>
      <c r="BU30" s="69"/>
      <c r="BV30" s="69"/>
      <c r="BW30" s="69"/>
      <c r="BX30" s="69"/>
      <c r="BY30" s="69"/>
      <c r="BZ30" s="69"/>
      <c r="CA30" s="69"/>
      <c r="CB30" s="69"/>
      <c r="CC30" s="69"/>
      <c r="CD30" s="69"/>
      <c r="CE30" s="69"/>
      <c r="CF30" s="69"/>
      <c r="CG30" s="69"/>
      <c r="CH30" s="69"/>
      <c r="CI30" s="69"/>
    </row>
    <row r="31" spans="1:87" s="163" customFormat="1" ht="17.399999999999999">
      <c r="A31" s="1"/>
      <c r="B31" s="1"/>
      <c r="C31" s="1" t="s">
        <v>172</v>
      </c>
      <c r="D31" s="101">
        <v>0</v>
      </c>
      <c r="E31" s="101">
        <v>0</v>
      </c>
      <c r="F31" s="161">
        <v>0</v>
      </c>
      <c r="G31" s="162">
        <f>H31-SUM(D31:F31)</f>
        <v>0</v>
      </c>
      <c r="H31" s="161">
        <v>0</v>
      </c>
      <c r="I31" s="161">
        <v>0</v>
      </c>
      <c r="J31" s="161">
        <v>0</v>
      </c>
      <c r="K31" s="161">
        <v>0</v>
      </c>
      <c r="L31" s="162">
        <f>M31-SUM(I31:K31)</f>
        <v>0</v>
      </c>
      <c r="M31" s="161">
        <v>0</v>
      </c>
      <c r="N31" s="161">
        <v>0.97799999999999998</v>
      </c>
      <c r="O31" s="161">
        <v>1.103</v>
      </c>
      <c r="P31" s="161">
        <v>1.077</v>
      </c>
      <c r="Q31" s="162">
        <f>R31-SUM(N31:P31)</f>
        <v>2.6010000000000004</v>
      </c>
      <c r="R31" s="161">
        <v>5.7590000000000003</v>
      </c>
      <c r="S31" s="161">
        <v>1.0780000000000001</v>
      </c>
      <c r="T31" s="161">
        <v>1.2290000000000001</v>
      </c>
      <c r="U31" s="161">
        <v>1.385</v>
      </c>
      <c r="V31" s="162">
        <f>W31-SUM(S31:U31)</f>
        <v>1.7599999999999998</v>
      </c>
      <c r="W31" s="161">
        <v>5.452</v>
      </c>
      <c r="X31" s="161">
        <v>1.585</v>
      </c>
      <c r="Y31" s="161">
        <v>1.6879999999999999</v>
      </c>
      <c r="Z31" s="161">
        <v>1.774</v>
      </c>
      <c r="AA31" s="162">
        <f>AB31-SUM(X31:Z31)</f>
        <v>1.9780000000000006</v>
      </c>
      <c r="AB31" s="161">
        <v>7.0250000000000004</v>
      </c>
      <c r="AC31" s="161">
        <v>1.9330000000000001</v>
      </c>
      <c r="AD31" s="161">
        <v>2.13</v>
      </c>
      <c r="AE31" s="161">
        <v>2.177</v>
      </c>
      <c r="AF31" s="161">
        <f>AG31-SUM(AC31:AE31)</f>
        <v>3.9190000000000005</v>
      </c>
      <c r="AG31" s="161">
        <v>10.159000000000001</v>
      </c>
      <c r="AH31" s="161">
        <v>2.2679999999999998</v>
      </c>
      <c r="AI31" s="161">
        <v>1.641</v>
      </c>
      <c r="AJ31" s="161">
        <v>2.1179999999999999</v>
      </c>
      <c r="AK31" s="161">
        <f>AL31-SUM(AH31:AJ31)</f>
        <v>1.9570000000000007</v>
      </c>
      <c r="AL31" s="161">
        <v>7.984</v>
      </c>
      <c r="AM31" s="161">
        <v>2.0939999999999999</v>
      </c>
      <c r="AN31" s="161">
        <v>2.0510000000000002</v>
      </c>
      <c r="AO31" s="161">
        <v>2.56</v>
      </c>
      <c r="AP31" s="161">
        <v>4.0069999999999997</v>
      </c>
      <c r="AQ31" s="161">
        <v>10.712</v>
      </c>
      <c r="AR31" s="161">
        <v>2.375</v>
      </c>
      <c r="AS31" s="161">
        <v>4.7309999999999999</v>
      </c>
      <c r="AT31" s="161">
        <v>3.8839999999999999</v>
      </c>
      <c r="AU31" s="161">
        <v>6.3040000000000003</v>
      </c>
      <c r="AV31" s="161">
        <v>17.294</v>
      </c>
      <c r="AW31" s="161">
        <v>3.766</v>
      </c>
      <c r="AX31" s="161">
        <v>4.3840000000000003</v>
      </c>
      <c r="AY31" s="161">
        <v>4.1760000000000002</v>
      </c>
      <c r="AZ31" s="161">
        <v>9.1229999999999993</v>
      </c>
      <c r="BA31" s="162">
        <f>SUM(AW31:AZ31)</f>
        <v>21.448999999999998</v>
      </c>
      <c r="BB31" s="161">
        <v>4.8550000000000004</v>
      </c>
      <c r="BC31" s="28">
        <v>10.71</v>
      </c>
      <c r="BD31" s="101">
        <v>5.3810000000000002</v>
      </c>
      <c r="BE31" s="101">
        <v>5.2140000000000004</v>
      </c>
      <c r="BF31" s="162">
        <f>SUM(BB31:BE31)</f>
        <v>26.160000000000004</v>
      </c>
      <c r="BG31" s="40">
        <v>4.5209999999999999</v>
      </c>
      <c r="BH31" s="28">
        <v>4.2329999999999997</v>
      </c>
      <c r="BI31" s="101">
        <v>3.9390000000000001</v>
      </c>
      <c r="BJ31" s="101">
        <v>0</v>
      </c>
      <c r="BK31" s="162">
        <f>SUM(BG31:BJ31)</f>
        <v>12.693</v>
      </c>
      <c r="BL31" s="101">
        <v>4.05</v>
      </c>
      <c r="BM31" s="101">
        <v>0</v>
      </c>
      <c r="BN31" s="101">
        <v>0</v>
      </c>
      <c r="BO31" s="101">
        <v>0</v>
      </c>
      <c r="BP31" s="162">
        <f>SUM(BL31:BO31)</f>
        <v>4.05</v>
      </c>
      <c r="BQ31" s="162"/>
      <c r="BR31" s="162"/>
      <c r="BS31" s="162"/>
      <c r="BT31" s="162"/>
      <c r="BU31" s="162"/>
      <c r="BV31" s="162"/>
      <c r="BW31" s="162"/>
      <c r="BX31" s="162"/>
      <c r="BY31" s="162"/>
      <c r="BZ31" s="162"/>
      <c r="CA31" s="162"/>
      <c r="CB31" s="162"/>
      <c r="CC31" s="162"/>
      <c r="CD31" s="162"/>
      <c r="CE31" s="87"/>
      <c r="CF31" s="87"/>
      <c r="CG31" s="87"/>
      <c r="CH31" s="87"/>
      <c r="CI31" s="87"/>
    </row>
    <row r="32" spans="1:87" s="163" customFormat="1">
      <c r="A32" s="1"/>
      <c r="B32" s="1"/>
      <c r="C32" s="1"/>
      <c r="D32" s="157" t="s">
        <v>63</v>
      </c>
      <c r="E32" s="157" t="s">
        <v>63</v>
      </c>
      <c r="F32" s="157" t="s">
        <v>63</v>
      </c>
      <c r="G32" s="157" t="s">
        <v>63</v>
      </c>
      <c r="H32" s="157" t="s">
        <v>63</v>
      </c>
      <c r="I32" s="157" t="s">
        <v>63</v>
      </c>
      <c r="J32" s="164">
        <f>IFERROR(J31/E31-1,0)</f>
        <v>0</v>
      </c>
      <c r="K32" s="164">
        <f t="shared" ref="K32:BF32" si="10">IFERROR(K31/F31-1,0)</f>
        <v>0</v>
      </c>
      <c r="L32" s="164">
        <f t="shared" si="10"/>
        <v>0</v>
      </c>
      <c r="M32" s="164">
        <f t="shared" si="10"/>
        <v>0</v>
      </c>
      <c r="N32" s="164">
        <f t="shared" si="10"/>
        <v>0</v>
      </c>
      <c r="O32" s="164">
        <f t="shared" si="10"/>
        <v>0</v>
      </c>
      <c r="P32" s="164">
        <f t="shared" si="10"/>
        <v>0</v>
      </c>
      <c r="Q32" s="164">
        <f t="shared" si="10"/>
        <v>0</v>
      </c>
      <c r="R32" s="164">
        <f t="shared" si="10"/>
        <v>0</v>
      </c>
      <c r="S32" s="164">
        <f t="shared" si="10"/>
        <v>0.10224948875255624</v>
      </c>
      <c r="T32" s="164">
        <f t="shared" si="10"/>
        <v>0.11423390752493212</v>
      </c>
      <c r="U32" s="164">
        <f t="shared" si="10"/>
        <v>0.28597957288765086</v>
      </c>
      <c r="V32" s="164">
        <f t="shared" si="10"/>
        <v>-0.32333717800845851</v>
      </c>
      <c r="W32" s="164">
        <f t="shared" si="10"/>
        <v>-5.330786594894954E-2</v>
      </c>
      <c r="X32" s="164">
        <f t="shared" si="10"/>
        <v>0.47031539888682738</v>
      </c>
      <c r="Y32" s="164">
        <f t="shared" si="10"/>
        <v>0.37347436940602097</v>
      </c>
      <c r="Z32" s="164">
        <f t="shared" si="10"/>
        <v>0.28086642599277978</v>
      </c>
      <c r="AA32" s="164">
        <f t="shared" si="10"/>
        <v>0.12386363636363695</v>
      </c>
      <c r="AB32" s="164">
        <f t="shared" si="10"/>
        <v>0.28851797505502574</v>
      </c>
      <c r="AC32" s="164">
        <f t="shared" si="10"/>
        <v>0.2195583596214512</v>
      </c>
      <c r="AD32" s="164">
        <f t="shared" si="10"/>
        <v>0.26184834123222744</v>
      </c>
      <c r="AE32" s="164">
        <f t="shared" si="10"/>
        <v>0.22717023675310033</v>
      </c>
      <c r="AF32" s="164">
        <f t="shared" si="10"/>
        <v>0.98129423660262849</v>
      </c>
      <c r="AG32" s="164">
        <f t="shared" si="10"/>
        <v>0.44612099644128111</v>
      </c>
      <c r="AH32" s="164">
        <f t="shared" si="10"/>
        <v>0.17330574236937379</v>
      </c>
      <c r="AI32" s="164">
        <f t="shared" si="10"/>
        <v>-0.22957746478873231</v>
      </c>
      <c r="AJ32" s="164">
        <f t="shared" si="10"/>
        <v>-2.7101515847496649E-2</v>
      </c>
      <c r="AK32" s="164">
        <f t="shared" si="10"/>
        <v>-0.50063791783618261</v>
      </c>
      <c r="AL32" s="164">
        <f t="shared" si="10"/>
        <v>-0.21409587557830501</v>
      </c>
      <c r="AM32" s="164">
        <f t="shared" si="10"/>
        <v>-7.6719576719576743E-2</v>
      </c>
      <c r="AN32" s="164">
        <f t="shared" si="10"/>
        <v>0.24984765386959173</v>
      </c>
      <c r="AO32" s="164">
        <f t="shared" si="10"/>
        <v>0.20868744098205871</v>
      </c>
      <c r="AP32" s="164">
        <f t="shared" si="10"/>
        <v>1.0475217169136424</v>
      </c>
      <c r="AQ32" s="164">
        <f t="shared" si="10"/>
        <v>0.34168336673346689</v>
      </c>
      <c r="AR32" s="164">
        <f t="shared" si="10"/>
        <v>0.13419293218720152</v>
      </c>
      <c r="AS32" s="164">
        <f t="shared" si="10"/>
        <v>1.3066796684544122</v>
      </c>
      <c r="AT32" s="164">
        <f t="shared" si="10"/>
        <v>0.51718749999999991</v>
      </c>
      <c r="AU32" s="164">
        <f t="shared" si="10"/>
        <v>0.57324681806838051</v>
      </c>
      <c r="AV32" s="164">
        <f t="shared" si="10"/>
        <v>0.61445108289768502</v>
      </c>
      <c r="AW32" s="164">
        <f t="shared" si="10"/>
        <v>0.58568421052631581</v>
      </c>
      <c r="AX32" s="164">
        <f t="shared" si="10"/>
        <v>-7.3346015641513329E-2</v>
      </c>
      <c r="AY32" s="164">
        <f t="shared" si="10"/>
        <v>7.5180226570545905E-2</v>
      </c>
      <c r="AZ32" s="164">
        <f t="shared" si="10"/>
        <v>0.4471763959390862</v>
      </c>
      <c r="BA32" s="164">
        <f t="shared" si="10"/>
        <v>0.24025673644038381</v>
      </c>
      <c r="BB32" s="164">
        <f t="shared" si="10"/>
        <v>0.28916622411046222</v>
      </c>
      <c r="BC32" s="164">
        <f t="shared" si="10"/>
        <v>1.4429744525547443</v>
      </c>
      <c r="BD32" s="164">
        <f t="shared" si="10"/>
        <v>0.2885536398467432</v>
      </c>
      <c r="BE32" s="164">
        <f t="shared" si="10"/>
        <v>-0.4284774745149621</v>
      </c>
      <c r="BF32" s="164">
        <f t="shared" si="10"/>
        <v>0.2196372791272323</v>
      </c>
      <c r="BG32" s="164">
        <f t="shared" ref="BG32:BP32" si="11">IFERROR(BG31/BB31-1,0)</f>
        <v>-6.8795056642636521E-2</v>
      </c>
      <c r="BH32" s="164">
        <f t="shared" si="11"/>
        <v>-0.60476190476190483</v>
      </c>
      <c r="BI32" s="164">
        <f t="shared" si="11"/>
        <v>-0.26797992938115589</v>
      </c>
      <c r="BJ32" s="164">
        <f t="shared" si="11"/>
        <v>-1</v>
      </c>
      <c r="BK32" s="164">
        <f t="shared" si="11"/>
        <v>-0.51479357798165148</v>
      </c>
      <c r="BL32" s="164">
        <f t="shared" si="11"/>
        <v>-0.10418049104180493</v>
      </c>
      <c r="BM32" s="164">
        <f t="shared" si="11"/>
        <v>-1</v>
      </c>
      <c r="BN32" s="164">
        <f t="shared" si="11"/>
        <v>-1</v>
      </c>
      <c r="BO32" s="164">
        <f t="shared" si="11"/>
        <v>0</v>
      </c>
      <c r="BP32" s="164">
        <f t="shared" si="11"/>
        <v>-0.68092649491845902</v>
      </c>
      <c r="BQ32" s="165"/>
      <c r="BR32" s="165"/>
      <c r="BS32" s="165"/>
      <c r="BT32" s="165"/>
      <c r="BU32" s="165"/>
      <c r="BV32" s="165"/>
      <c r="BW32" s="165"/>
      <c r="BX32" s="165"/>
      <c r="BY32" s="165"/>
      <c r="BZ32" s="165"/>
      <c r="CA32" s="165"/>
      <c r="CB32" s="165"/>
      <c r="CC32" s="165"/>
      <c r="CD32" s="165"/>
      <c r="CE32" s="87"/>
      <c r="CF32" s="87"/>
      <c r="CG32" s="87"/>
      <c r="CH32" s="87"/>
      <c r="CI32" s="87"/>
    </row>
    <row r="33" spans="1:87" s="163" customFormat="1">
      <c r="A33" s="1"/>
      <c r="B33" s="1"/>
      <c r="C33" s="1"/>
      <c r="D33" s="157"/>
      <c r="E33" s="157"/>
      <c r="F33" s="157"/>
      <c r="G33" s="157"/>
      <c r="H33" s="157"/>
      <c r="I33" s="157"/>
      <c r="J33" s="164"/>
      <c r="K33" s="164"/>
      <c r="L33" s="164"/>
      <c r="M33" s="164"/>
      <c r="N33" s="164"/>
      <c r="O33" s="164"/>
      <c r="P33" s="164"/>
      <c r="Q33" s="164"/>
      <c r="R33" s="164"/>
      <c r="S33" s="164"/>
      <c r="T33" s="164"/>
      <c r="U33" s="164"/>
      <c r="V33" s="164"/>
      <c r="W33" s="164"/>
      <c r="X33" s="164"/>
      <c r="Y33" s="164"/>
      <c r="Z33" s="164"/>
      <c r="AA33" s="164"/>
      <c r="AB33" s="164"/>
      <c r="AC33" s="164"/>
      <c r="AD33" s="164"/>
      <c r="AE33" s="164"/>
      <c r="AF33" s="164"/>
      <c r="AG33" s="164"/>
      <c r="AH33" s="164"/>
      <c r="AI33" s="164"/>
      <c r="AJ33" s="164"/>
      <c r="AK33" s="164"/>
      <c r="AL33" s="164"/>
      <c r="AM33" s="164"/>
      <c r="AN33" s="164"/>
      <c r="AO33" s="164"/>
      <c r="AP33" s="164"/>
      <c r="AQ33" s="164"/>
      <c r="AR33" s="164"/>
      <c r="AS33" s="164"/>
      <c r="AT33" s="164"/>
      <c r="AU33" s="164"/>
      <c r="AV33" s="164"/>
      <c r="AW33" s="164"/>
      <c r="AX33" s="164"/>
      <c r="AY33" s="164"/>
      <c r="AZ33" s="164"/>
      <c r="BA33" s="164"/>
      <c r="BB33" s="164"/>
      <c r="BC33" s="164"/>
      <c r="BD33" s="164"/>
      <c r="BE33" s="164"/>
      <c r="BF33" s="164"/>
      <c r="BG33" s="164"/>
      <c r="BH33" s="164"/>
      <c r="BI33" s="165"/>
      <c r="BJ33" s="165"/>
      <c r="BK33" s="164"/>
      <c r="BL33" s="165"/>
      <c r="BM33" s="165"/>
      <c r="BN33" s="165"/>
      <c r="BO33" s="165"/>
      <c r="BP33" s="164"/>
      <c r="BQ33" s="165"/>
      <c r="BR33" s="165"/>
      <c r="BS33" s="165"/>
      <c r="BT33" s="165"/>
      <c r="BU33" s="165"/>
      <c r="BV33" s="165"/>
      <c r="BW33" s="165"/>
      <c r="BX33" s="165"/>
      <c r="BY33" s="165"/>
      <c r="BZ33" s="165"/>
      <c r="CA33" s="165"/>
      <c r="CB33" s="165"/>
      <c r="CC33" s="165"/>
      <c r="CD33" s="165"/>
      <c r="CE33" s="87"/>
      <c r="CF33" s="87"/>
      <c r="CG33" s="87"/>
      <c r="CH33" s="87"/>
      <c r="CI33" s="87"/>
    </row>
    <row r="34" spans="1:87" s="168" customFormat="1" ht="17.399999999999999">
      <c r="A34" s="1"/>
      <c r="B34" s="1"/>
      <c r="C34" s="118" t="s">
        <v>47</v>
      </c>
      <c r="D34" s="167">
        <f t="shared" ref="D34:AI34" si="12">SUM(D20,D28,D31)</f>
        <v>21.319000000000003</v>
      </c>
      <c r="E34" s="167">
        <f t="shared" si="12"/>
        <v>26.477999999999998</v>
      </c>
      <c r="F34" s="167">
        <f t="shared" si="12"/>
        <v>29.992000000000001</v>
      </c>
      <c r="G34" s="167">
        <f t="shared" si="12"/>
        <v>37.319000000000003</v>
      </c>
      <c r="H34" s="167">
        <f t="shared" si="12"/>
        <v>115.108</v>
      </c>
      <c r="I34" s="167">
        <f t="shared" si="12"/>
        <v>34.283000000000001</v>
      </c>
      <c r="J34" s="167">
        <f t="shared" si="12"/>
        <v>39.527999999999999</v>
      </c>
      <c r="K34" s="167">
        <f t="shared" si="12"/>
        <v>43.838000000000001</v>
      </c>
      <c r="L34" s="167">
        <f t="shared" si="12"/>
        <v>52.356999999999985</v>
      </c>
      <c r="M34" s="167">
        <f t="shared" si="12"/>
        <v>170.006</v>
      </c>
      <c r="N34" s="167">
        <f t="shared" si="12"/>
        <v>50.881</v>
      </c>
      <c r="O34" s="167">
        <f t="shared" si="12"/>
        <v>64.566999999999993</v>
      </c>
      <c r="P34" s="167">
        <f t="shared" si="12"/>
        <v>73.292999999999992</v>
      </c>
      <c r="Q34" s="167">
        <f t="shared" si="12"/>
        <v>83.53600000000003</v>
      </c>
      <c r="R34" s="167">
        <f t="shared" si="12"/>
        <v>272.27700000000004</v>
      </c>
      <c r="S34" s="167">
        <f t="shared" si="12"/>
        <v>108.41400000000002</v>
      </c>
      <c r="T34" s="167">
        <f t="shared" si="12"/>
        <v>129.53900000000002</v>
      </c>
      <c r="U34" s="167">
        <f t="shared" si="12"/>
        <v>175.51500000000001</v>
      </c>
      <c r="V34" s="167">
        <f t="shared" si="12"/>
        <v>172.51100000000002</v>
      </c>
      <c r="W34" s="167">
        <f t="shared" si="12"/>
        <v>585.97900000000004</v>
      </c>
      <c r="X34" s="167">
        <f t="shared" si="12"/>
        <v>196.23699999999999</v>
      </c>
      <c r="Y34" s="167">
        <f t="shared" si="12"/>
        <v>208.25199999999995</v>
      </c>
      <c r="Z34" s="167">
        <f t="shared" si="12"/>
        <v>232.16</v>
      </c>
      <c r="AA34" s="167">
        <f t="shared" si="12"/>
        <v>170.17400000000012</v>
      </c>
      <c r="AB34" s="167">
        <f t="shared" si="12"/>
        <v>872.423</v>
      </c>
      <c r="AC34" s="167">
        <f t="shared" si="12"/>
        <v>246.91900000000001</v>
      </c>
      <c r="AD34" s="167">
        <f t="shared" si="12"/>
        <v>291.23</v>
      </c>
      <c r="AE34" s="167">
        <f t="shared" si="12"/>
        <v>306.584</v>
      </c>
      <c r="AF34" s="167">
        <f t="shared" si="12"/>
        <v>328.142</v>
      </c>
      <c r="AG34" s="167">
        <f t="shared" si="12"/>
        <v>1172.875</v>
      </c>
      <c r="AH34" s="167">
        <f t="shared" si="12"/>
        <v>309.303</v>
      </c>
      <c r="AI34" s="167">
        <f t="shared" si="12"/>
        <v>333.74700000000001</v>
      </c>
      <c r="AJ34" s="167">
        <f t="shared" ref="AJ34:BP34" si="13">SUM(AJ20,AJ28,AJ31)</f>
        <v>340.87200000000001</v>
      </c>
      <c r="AK34" s="167">
        <f t="shared" si="13"/>
        <v>340.88099999999997</v>
      </c>
      <c r="AL34" s="167">
        <f t="shared" si="13"/>
        <v>1324.8030000000001</v>
      </c>
      <c r="AM34" s="167">
        <f t="shared" si="13"/>
        <v>336.01000000000005</v>
      </c>
      <c r="AN34" s="167">
        <f t="shared" si="13"/>
        <v>381.161</v>
      </c>
      <c r="AO34" s="167">
        <f t="shared" si="13"/>
        <v>374.18099999999998</v>
      </c>
      <c r="AP34" s="167">
        <f t="shared" si="13"/>
        <v>396.62100000000004</v>
      </c>
      <c r="AQ34" s="167">
        <f t="shared" si="13"/>
        <v>1487.9729999999997</v>
      </c>
      <c r="AR34" s="167">
        <f t="shared" si="13"/>
        <v>376.053</v>
      </c>
      <c r="AS34" s="167">
        <f t="shared" si="13"/>
        <v>394.38600000000002</v>
      </c>
      <c r="AT34" s="167">
        <f t="shared" si="13"/>
        <v>411.85500000000002</v>
      </c>
      <c r="AU34" s="167">
        <f t="shared" si="13"/>
        <v>436.39899999999994</v>
      </c>
      <c r="AV34" s="167">
        <f t="shared" si="13"/>
        <v>1618.6930000000002</v>
      </c>
      <c r="AW34" s="167">
        <f t="shared" si="13"/>
        <v>444.613</v>
      </c>
      <c r="AX34" s="167">
        <f t="shared" si="13"/>
        <v>500.47900000000004</v>
      </c>
      <c r="AY34" s="167">
        <f t="shared" si="13"/>
        <v>469.37299999999999</v>
      </c>
      <c r="AZ34" s="167">
        <f t="shared" si="13"/>
        <v>476.45699999999994</v>
      </c>
      <c r="BA34" s="167">
        <f t="shared" si="13"/>
        <v>1890.922</v>
      </c>
      <c r="BB34" s="167">
        <f t="shared" si="13"/>
        <v>508.18600000000004</v>
      </c>
      <c r="BC34" s="167">
        <f t="shared" si="13"/>
        <v>534.13300000000004</v>
      </c>
      <c r="BD34" s="167">
        <f t="shared" si="13"/>
        <v>537.70199999999988</v>
      </c>
      <c r="BE34" s="167">
        <f t="shared" si="13"/>
        <v>581.74</v>
      </c>
      <c r="BF34" s="167">
        <f t="shared" si="13"/>
        <v>2161.761</v>
      </c>
      <c r="BG34" s="167">
        <f t="shared" si="13"/>
        <v>534.726</v>
      </c>
      <c r="BH34" s="167">
        <f t="shared" si="13"/>
        <v>562.43599999999981</v>
      </c>
      <c r="BI34" s="167">
        <f t="shared" si="13"/>
        <v>600.88800000000003</v>
      </c>
      <c r="BJ34" s="167">
        <f t="shared" si="13"/>
        <v>661.303</v>
      </c>
      <c r="BK34" s="167">
        <f t="shared" si="13"/>
        <v>2268.9730000000004</v>
      </c>
      <c r="BL34" s="167">
        <f t="shared" si="13"/>
        <v>607.5809999999999</v>
      </c>
      <c r="BM34" s="167">
        <f t="shared" si="13"/>
        <v>0</v>
      </c>
      <c r="BN34" s="167">
        <f t="shared" si="13"/>
        <v>0</v>
      </c>
      <c r="BO34" s="167">
        <f t="shared" si="13"/>
        <v>0</v>
      </c>
      <c r="BP34" s="167">
        <f t="shared" si="13"/>
        <v>477.83099999999996</v>
      </c>
      <c r="BQ34" s="166"/>
      <c r="BR34" s="166"/>
      <c r="BS34" s="166"/>
      <c r="BT34" s="166"/>
      <c r="BU34" s="166"/>
      <c r="BV34" s="166"/>
      <c r="BW34" s="166"/>
      <c r="BX34" s="166"/>
      <c r="BY34" s="166"/>
      <c r="BZ34" s="166"/>
      <c r="CA34" s="166"/>
      <c r="CB34" s="166"/>
      <c r="CC34" s="166"/>
      <c r="CD34" s="166"/>
    </row>
    <row r="35" spans="1:87" s="168" customFormat="1">
      <c r="A35" s="1"/>
      <c r="B35" s="1"/>
      <c r="C35" s="118"/>
      <c r="D35" s="154" t="s">
        <v>63</v>
      </c>
      <c r="E35" s="154" t="s">
        <v>63</v>
      </c>
      <c r="F35" s="154" t="s">
        <v>63</v>
      </c>
      <c r="G35" s="154" t="s">
        <v>63</v>
      </c>
      <c r="H35" s="154" t="s">
        <v>63</v>
      </c>
      <c r="I35" s="140">
        <f>IFERROR(I34/D34-1,0)</f>
        <v>0.60809606454336484</v>
      </c>
      <c r="J35" s="140">
        <f t="shared" ref="J35:BF35" si="14">IFERROR(J34/E34-1,0)</f>
        <v>0.49286199864038083</v>
      </c>
      <c r="K35" s="140">
        <f t="shared" si="14"/>
        <v>0.4616564417177913</v>
      </c>
      <c r="L35" s="140">
        <f t="shared" si="14"/>
        <v>0.40295827862482869</v>
      </c>
      <c r="M35" s="140">
        <f t="shared" si="14"/>
        <v>0.476926017305487</v>
      </c>
      <c r="N35" s="140">
        <f t="shared" si="14"/>
        <v>0.48414666161071085</v>
      </c>
      <c r="O35" s="140">
        <f t="shared" si="14"/>
        <v>0.63344970653713806</v>
      </c>
      <c r="P35" s="140">
        <f t="shared" si="14"/>
        <v>0.67190565263013813</v>
      </c>
      <c r="Q35" s="140">
        <f t="shared" si="14"/>
        <v>0.59550776400481409</v>
      </c>
      <c r="R35" s="140">
        <f t="shared" si="14"/>
        <v>0.60157288566285927</v>
      </c>
      <c r="S35" s="140">
        <f t="shared" si="14"/>
        <v>1.1307364242054994</v>
      </c>
      <c r="T35" s="140">
        <f t="shared" si="14"/>
        <v>1.0062725540910997</v>
      </c>
      <c r="U35" s="140">
        <f t="shared" si="14"/>
        <v>1.3947034505341578</v>
      </c>
      <c r="V35" s="140">
        <f t="shared" si="14"/>
        <v>1.0651096533231179</v>
      </c>
      <c r="W35" s="140">
        <f t="shared" si="14"/>
        <v>1.1521428545194783</v>
      </c>
      <c r="X35" s="140">
        <f t="shared" si="14"/>
        <v>0.81007065508144671</v>
      </c>
      <c r="Y35" s="140">
        <f t="shared" si="14"/>
        <v>0.60763939817352242</v>
      </c>
      <c r="Z35" s="140">
        <f t="shared" si="14"/>
        <v>0.32273594849443055</v>
      </c>
      <c r="AA35" s="140">
        <f t="shared" si="14"/>
        <v>-1.3546962222698244E-2</v>
      </c>
      <c r="AB35" s="140">
        <f t="shared" si="14"/>
        <v>0.48882980448104796</v>
      </c>
      <c r="AC35" s="140">
        <f t="shared" si="14"/>
        <v>0.25826933758669379</v>
      </c>
      <c r="AD35" s="140">
        <f t="shared" si="14"/>
        <v>0.39844995486237877</v>
      </c>
      <c r="AE35" s="140">
        <f t="shared" si="14"/>
        <v>0.32057201929703649</v>
      </c>
      <c r="AF35" s="140">
        <f t="shared" si="14"/>
        <v>0.92827341427009857</v>
      </c>
      <c r="AG35" s="140">
        <f t="shared" si="14"/>
        <v>0.34438798610307164</v>
      </c>
      <c r="AH35" s="140">
        <f t="shared" si="14"/>
        <v>0.25264965434008713</v>
      </c>
      <c r="AI35" s="140">
        <f t="shared" si="14"/>
        <v>0.14599114102255939</v>
      </c>
      <c r="AJ35" s="140">
        <f t="shared" si="14"/>
        <v>0.1118388435143387</v>
      </c>
      <c r="AK35" s="140">
        <f t="shared" si="14"/>
        <v>3.8821607718609652E-2</v>
      </c>
      <c r="AL35" s="140">
        <f t="shared" si="14"/>
        <v>0.12953469039752763</v>
      </c>
      <c r="AM35" s="140">
        <f t="shared" si="14"/>
        <v>8.6345751576932805E-2</v>
      </c>
      <c r="AN35" s="140">
        <f t="shared" si="14"/>
        <v>0.1420656964706799</v>
      </c>
      <c r="AO35" s="140">
        <f t="shared" si="14"/>
        <v>9.7717031613039351E-2</v>
      </c>
      <c r="AP35" s="140">
        <f t="shared" si="14"/>
        <v>0.16351747383984461</v>
      </c>
      <c r="AQ35" s="140">
        <f t="shared" si="14"/>
        <v>0.12316548196222343</v>
      </c>
      <c r="AR35" s="140">
        <f t="shared" si="14"/>
        <v>0.11917204845093887</v>
      </c>
      <c r="AS35" s="140">
        <f t="shared" si="14"/>
        <v>3.4696624261139064E-2</v>
      </c>
      <c r="AT35" s="140">
        <f t="shared" si="14"/>
        <v>0.10068389362367425</v>
      </c>
      <c r="AU35" s="140">
        <f t="shared" si="14"/>
        <v>0.10029221851591297</v>
      </c>
      <c r="AV35" s="140">
        <f t="shared" si="14"/>
        <v>8.7851056437180386E-2</v>
      </c>
      <c r="AW35" s="140">
        <f t="shared" si="14"/>
        <v>0.18231472691349349</v>
      </c>
      <c r="AX35" s="140">
        <f t="shared" si="14"/>
        <v>0.26900802766832488</v>
      </c>
      <c r="AY35" s="140">
        <f t="shared" si="14"/>
        <v>0.13965594687450666</v>
      </c>
      <c r="AZ35" s="140">
        <f t="shared" si="14"/>
        <v>9.179214434496874E-2</v>
      </c>
      <c r="BA35" s="140">
        <f t="shared" si="14"/>
        <v>0.16817827716558953</v>
      </c>
      <c r="BB35" s="140">
        <f t="shared" si="14"/>
        <v>0.14298502293005377</v>
      </c>
      <c r="BC35" s="140">
        <f t="shared" si="14"/>
        <v>6.7243580649737567E-2</v>
      </c>
      <c r="BD35" s="140">
        <f t="shared" si="14"/>
        <v>0.145575054381057</v>
      </c>
      <c r="BE35" s="140">
        <f t="shared" si="14"/>
        <v>0.22097062274245127</v>
      </c>
      <c r="BF35" s="140">
        <f t="shared" si="14"/>
        <v>0.14323118563325199</v>
      </c>
      <c r="BG35" s="140">
        <f t="shared" ref="BG35:BP35" si="15">IFERROR(BG34/BB34-1,0)</f>
        <v>5.2224972746199194E-2</v>
      </c>
      <c r="BH35" s="140">
        <f t="shared" si="15"/>
        <v>5.2988675105263505E-2</v>
      </c>
      <c r="BI35" s="140">
        <f t="shared" si="15"/>
        <v>0.11751118649363423</v>
      </c>
      <c r="BJ35" s="140">
        <f t="shared" si="15"/>
        <v>0.13676728435383501</v>
      </c>
      <c r="BK35" s="140">
        <f t="shared" si="15"/>
        <v>4.9594751686241167E-2</v>
      </c>
      <c r="BL35" s="140">
        <f t="shared" si="15"/>
        <v>0.13624734910963721</v>
      </c>
      <c r="BM35" s="140">
        <f t="shared" si="15"/>
        <v>-1</v>
      </c>
      <c r="BN35" s="140">
        <f t="shared" si="15"/>
        <v>-1</v>
      </c>
      <c r="BO35" s="140">
        <f t="shared" si="15"/>
        <v>-1</v>
      </c>
      <c r="BP35" s="140">
        <f t="shared" si="15"/>
        <v>-0.78940648478408515</v>
      </c>
      <c r="BQ35" s="140"/>
      <c r="BR35" s="140"/>
      <c r="BS35" s="140"/>
      <c r="BT35" s="140"/>
      <c r="BU35" s="140"/>
      <c r="BV35" s="140"/>
      <c r="BW35" s="140"/>
      <c r="BX35" s="140"/>
      <c r="BY35" s="140"/>
      <c r="BZ35" s="140"/>
      <c r="CA35" s="140"/>
      <c r="CB35" s="140"/>
      <c r="CC35" s="140"/>
      <c r="CD35" s="140"/>
    </row>
  </sheetData>
  <phoneticPr fontId="43" type="noConversion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0374B-CB3B-A64E-96B7-00A62BA67A0D}">
  <dimension ref="A3:T3"/>
  <sheetViews>
    <sheetView topLeftCell="A27" zoomScale="90" workbookViewId="0">
      <selection activeCell="U71" sqref="U71"/>
    </sheetView>
  </sheetViews>
  <sheetFormatPr defaultColWidth="11.44140625" defaultRowHeight="14.4"/>
  <cols>
    <col min="1" max="18" width="10.77734375" style="432"/>
  </cols>
  <sheetData>
    <row r="3" spans="20:20" ht="23.4">
      <c r="T3" s="431" t="s">
        <v>385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Cover</vt:lpstr>
      <vt:lpstr>Cintas PNL</vt:lpstr>
      <vt:lpstr>Cintas BS</vt:lpstr>
      <vt:lpstr>Cintas CF</vt:lpstr>
      <vt:lpstr>Cintas Cash Flow</vt:lpstr>
      <vt:lpstr>Vestis Corporation PNL</vt:lpstr>
      <vt:lpstr>Merger Model_Updated</vt:lpstr>
      <vt:lpstr>Pro-Forma DCF Valuation_Updated</vt:lpstr>
      <vt:lpstr>Add_Pro-Forma BS_Debt Schedule</vt:lpstr>
      <vt:lpstr>Conclusion_Updated</vt:lpstr>
      <vt:lpstr>Appendix</vt:lpstr>
      <vt:lpstr>JAZZ Products</vt:lpstr>
      <vt:lpstr>Transaction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Aaron Wei</dc:creator>
  <cp:keywords/>
  <dc:description/>
  <cp:lastModifiedBy>Tianyu Zhou</cp:lastModifiedBy>
  <cp:lastPrinted>2021-06-29T20:40:27Z</cp:lastPrinted>
  <dcterms:created xsi:type="dcterms:W3CDTF">2021-06-17T11:11:49Z</dcterms:created>
  <dcterms:modified xsi:type="dcterms:W3CDTF">2023-11-11T19:40:28Z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d">
    <vt:lpwstr>13572e7d-6dfb-4187-8cf0-c8087cfda58a</vt:lpwstr>
  </property>
</Properties>
</file>